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AMSNAS\Damsnas2\MPT Poker QSYNC\POKER MPT S15\"/>
    </mc:Choice>
  </mc:AlternateContent>
  <xr:revisionPtr revIDLastSave="0" documentId="13_ncr:1_{177AF94B-2D4A-4863-93A6-86ACD47655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lassement" sheetId="58" r:id="rId1"/>
    <sheet name="Bountys" sheetId="69" r:id="rId2"/>
    <sheet name="Bountys calculs" sheetId="4" state="hidden" r:id="rId3"/>
    <sheet name="Gagnants-Perdants" sheetId="2" state="hidden" r:id="rId4"/>
    <sheet name="INTEGRALE" sheetId="68" r:id="rId5"/>
    <sheet name="INTEGRALE verrouillée" sheetId="9" state="hidden" r:id="rId6"/>
    <sheet name="S14" sheetId="65" r:id="rId7"/>
    <sheet name="S13" sheetId="26" r:id="rId8"/>
    <sheet name="S12" sheetId="48" r:id="rId9"/>
    <sheet name="S11" sheetId="40" r:id="rId10"/>
    <sheet name="S10" sheetId="38" r:id="rId11"/>
    <sheet name="S09" sheetId="37" r:id="rId12"/>
    <sheet name="S08" sheetId="36" r:id="rId13"/>
    <sheet name="S07" sheetId="35" r:id="rId14"/>
    <sheet name="S06" sheetId="34" r:id="rId15"/>
    <sheet name="S05" sheetId="43" r:id="rId16"/>
    <sheet name="S04" sheetId="31" r:id="rId17"/>
    <sheet name="S03" sheetId="30" r:id="rId18"/>
    <sheet name="S02" sheetId="29" r:id="rId19"/>
    <sheet name="S01" sheetId="28" r:id="rId20"/>
    <sheet name="S00" sheetId="27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" hidden="1">Bountys!$B$134:$B$137</definedName>
    <definedName name="_xlnm._FilterDatabase" localSheetId="2" hidden="1">'Bountys calculs'!$B$134:$B$137</definedName>
    <definedName name="_xlnm._FilterDatabase" localSheetId="0" hidden="1">Classement!$C$7:$AO$23</definedName>
    <definedName name="_xlnm._FilterDatabase" localSheetId="4">INTEGRALE!$A$6:$GZ$114</definedName>
    <definedName name="_xlnm._FilterDatabase" localSheetId="5">'INTEGRALE verrouillée'!$A$6:$IG$114</definedName>
    <definedName name="_xlnm._FilterDatabase" localSheetId="14" hidden="1">'S06'!$B$6:$AM$39</definedName>
    <definedName name="_xlnm._FilterDatabase" localSheetId="13" hidden="1">'S07'!$B$7:$AN$49</definedName>
    <definedName name="_xlnm._FilterDatabase" localSheetId="12" hidden="1">'S08'!$B$7:$AP$53</definedName>
    <definedName name="_xlnm._FilterDatabase" localSheetId="11" hidden="1">'S09'!$B$7:$AR$28</definedName>
    <definedName name="_xlnm._FilterDatabase" localSheetId="10" hidden="1">'S10'!$C$7:$AS$34</definedName>
    <definedName name="_xlnm._FilterDatabase" localSheetId="9" hidden="1">'S11'!$C$7:$AK$38</definedName>
    <definedName name="_xlnm._FilterDatabase" localSheetId="8" hidden="1">'S12'!$C$7:$AO$41</definedName>
    <definedName name="_xlnm._FilterDatabase" localSheetId="7" hidden="1">'S13'!$C$7:$AO$42</definedName>
    <definedName name="_xlnm._FilterDatabase" localSheetId="6" hidden="1">'S14'!$C$7:$AN$45</definedName>
    <definedName name="Coef" localSheetId="18">'S02'!$D$4:$D$4</definedName>
    <definedName name="Coef" localSheetId="17">'S03'!$E$3:$E$3</definedName>
    <definedName name="Coef" localSheetId="16">'S04'!$E$3:$E$3</definedName>
    <definedName name="Coef">'S01'!$D$4:$D$4</definedName>
    <definedName name="Dates" localSheetId="6">#REF!</definedName>
    <definedName name="Dates">#REF!</definedName>
    <definedName name="G" localSheetId="15">#REF!</definedName>
    <definedName name="G" localSheetId="14">'[1]Gagnants-Perdants'!$B$3:$B$230</definedName>
    <definedName name="G" localSheetId="13">'[2]Gagnants-Perdants'!$B$3:$B$387</definedName>
    <definedName name="G" localSheetId="12">'[3]Gagnants-Perdants'!$B$3:$B$612</definedName>
    <definedName name="G" localSheetId="11">'[4]Gagnants-Perdants'!$B$3:$B$840</definedName>
    <definedName name="G" localSheetId="10">'[5]Gagnants-Perdants'!$B$3:$B$967</definedName>
    <definedName name="G" localSheetId="9">'[6]Gagnants-Perdants'!$B$2:$B$1238</definedName>
    <definedName name="G" localSheetId="8">'[7]Gagnants-Perdants'!$B$2:$B$1447</definedName>
    <definedName name="G">'Gagnants-Perdants'!$B$2:$B$5300</definedName>
    <definedName name="G_2" localSheetId="14">'[1]Gagnants-Perdants'!$B$95:$B$230</definedName>
    <definedName name="G_2">'[8]Gagnants-Perdants'!$B$94:$B$198</definedName>
    <definedName name="joueurs" localSheetId="0">'INTEGRALE verrouillée'!$B$7:$B$114</definedName>
    <definedName name="joueurs" localSheetId="4">INTEGRALE!$A$7:$A$114</definedName>
    <definedName name="joueurs" localSheetId="5">'INTEGRALE verrouillée'!$B$7:$B$114</definedName>
    <definedName name="joueurs" localSheetId="11">#REF!</definedName>
    <definedName name="joueurs" localSheetId="10">#REF!</definedName>
    <definedName name="joueurs" localSheetId="9">#REF!</definedName>
    <definedName name="joueurs" localSheetId="8">'[7]INTEGRALE verrouillée'!$B$7:$B$110</definedName>
    <definedName name="joueurs" localSheetId="7">'INTEGRALE verrouillée'!$B$7:$B$114</definedName>
    <definedName name="joueurs" localSheetId="6">'INTEGRALE verrouillée'!$B$7:$B$114</definedName>
    <definedName name="joueurs">[3]INTEGRALE!$B$7:$B$97</definedName>
    <definedName name="loose" localSheetId="0">#REF!</definedName>
    <definedName name="loose" localSheetId="4">INTEGRALE!$W$7:$W$114</definedName>
    <definedName name="loose" localSheetId="5">'INTEGRALE verrouillée'!$X$7:$X$114</definedName>
    <definedName name="loose" localSheetId="12">[3]INTEGRALE!$Q$7:$Q$97</definedName>
    <definedName name="loose" localSheetId="11">#REF!</definedName>
    <definedName name="loose" localSheetId="10">#REF!</definedName>
    <definedName name="loose" localSheetId="9">#REF!</definedName>
    <definedName name="loose" localSheetId="8">#REF!</definedName>
    <definedName name="loose" localSheetId="7">#REF!</definedName>
    <definedName name="loose" localSheetId="6">#REF!</definedName>
    <definedName name="loose">#REF!</definedName>
    <definedName name="looseS14">#REF!</definedName>
    <definedName name="MPT" localSheetId="18">'S02'!$F$5:$F$40,'S02'!$G$5:$G$40</definedName>
    <definedName name="MPT" localSheetId="17">'S03'!$G$5:$G$57,'S03'!$I$5:$I$57</definedName>
    <definedName name="MPT" localSheetId="16">'S04'!$G$5:$G$59,'S04'!$I$5:$I$59</definedName>
    <definedName name="MPT" localSheetId="8">[7]S01!$E$5:$E$25,[7]S01!$F$5:$F$25</definedName>
    <definedName name="MPT">'S01'!$E$5:$E$25,'S01'!$F$5:$F$25</definedName>
    <definedName name="P" localSheetId="15">#REF!</definedName>
    <definedName name="P" localSheetId="14">'[1]Gagnants-Perdants'!$C$3:$C$230</definedName>
    <definedName name="P" localSheetId="13">'[2]Gagnants-Perdants'!$C$3:$C$387</definedName>
    <definedName name="P" localSheetId="12">'[3]Gagnants-Perdants'!$C$3:$C$612</definedName>
    <definedName name="P" localSheetId="11">'[4]Gagnants-Perdants'!$C$3:$C$840</definedName>
    <definedName name="P" localSheetId="10">'[5]Gagnants-Perdants'!$C$3:$C$967</definedName>
    <definedName name="P" localSheetId="9">'[6]Gagnants-Perdants'!$C$2:$C$1238</definedName>
    <definedName name="P" localSheetId="8">'[7]Gagnants-Perdants'!$C$2:$C$1447</definedName>
    <definedName name="P">'Gagnants-Perdants'!$C$2:$C$5300</definedName>
    <definedName name="P_2" localSheetId="14">'[1]Gagnants-Perdants'!$C$95:$C$230</definedName>
    <definedName name="P_2">'[8]Gagnants-Perdants'!$C$94:$C$198</definedName>
    <definedName name="participations" localSheetId="0">#REF!</definedName>
    <definedName name="participations" localSheetId="4">INTEGRALE!$B$7:$B$114</definedName>
    <definedName name="participations" localSheetId="5">'INTEGRALE verrouillée'!$C$7:$C$114</definedName>
    <definedName name="participations" localSheetId="12">[3]INTEGRALE!$C$7:$C$97</definedName>
    <definedName name="participations" localSheetId="11">#REF!</definedName>
    <definedName name="participations" localSheetId="10">#REF!</definedName>
    <definedName name="participations" localSheetId="9">#REF!</definedName>
    <definedName name="participations" localSheetId="8">#REF!</definedName>
    <definedName name="participations" localSheetId="7">#REF!</definedName>
    <definedName name="participations" localSheetId="6">#REF!</definedName>
    <definedName name="podiums" localSheetId="0">#REF!</definedName>
    <definedName name="podiums" localSheetId="4">INTEGRALE!$Q$7:$Q$114</definedName>
    <definedName name="podiums" localSheetId="5">'INTEGRALE verrouillée'!$R$7:$R$114</definedName>
    <definedName name="podiums" localSheetId="12">[3]INTEGRALE!$K$7:$K$97</definedName>
    <definedName name="podiums" localSheetId="11">#REF!</definedName>
    <definedName name="podiums" localSheetId="10">#REF!</definedName>
    <definedName name="podiums" localSheetId="9">#REF!</definedName>
    <definedName name="podiums" localSheetId="8">#REF!</definedName>
    <definedName name="podiums" localSheetId="7">#REF!</definedName>
    <definedName name="podiums" localSheetId="6">#REF!</definedName>
    <definedName name="Print_Area" localSheetId="1">Bountys!$A$1:$CA$140</definedName>
    <definedName name="Print_Area" localSheetId="2">'Bountys calculs'!$A$1:$CA$140</definedName>
    <definedName name="Print_Area" localSheetId="0">Classement!$A$1:$BD$154</definedName>
    <definedName name="Print_Area" localSheetId="4">INTEGRALE!$B$1:$AJ$114</definedName>
    <definedName name="Print_Area" localSheetId="5">'INTEGRALE verrouillée'!$C$1:$BQ$114</definedName>
    <definedName name="Print_Area" localSheetId="11">'S09'!$A$1:$AS$140</definedName>
    <definedName name="Print_Area" localSheetId="10">'S10'!$A$1:$AT$143</definedName>
    <definedName name="Print_Area" localSheetId="9">'S11'!$A$1:$AX$147</definedName>
    <definedName name="Print_Area" localSheetId="8">'S12'!$A$1:$AZ$150</definedName>
    <definedName name="Print_Area" localSheetId="7">'S13'!$A$1:$BB$150</definedName>
    <definedName name="Print_Area" localSheetId="6">'S14'!$A$1:$BC$153</definedName>
    <definedName name="Vainqueurs" localSheetId="12">[3]Podiums!$F$5:$F$104</definedName>
    <definedName name="Vainqueurs" localSheetId="11">[4]Podiums!$F$5:$F$108</definedName>
    <definedName name="Vainqueurs" localSheetId="10">[5]Podiums!$F$5:$F$124</definedName>
    <definedName name="Vainqueurs" localSheetId="9">[6]Podiums!$F$5:$F$136</definedName>
    <definedName name="victoires" localSheetId="0">#REF!</definedName>
    <definedName name="victoires" localSheetId="4">INTEGRALE!$F$7:$F$114</definedName>
    <definedName name="victoires" localSheetId="5">'INTEGRALE verrouillée'!$G$7:$G$114</definedName>
    <definedName name="victoires" localSheetId="12">[3]INTEGRALE!$E$7:$E$97</definedName>
    <definedName name="victoires" localSheetId="11">#REF!</definedName>
    <definedName name="victoires" localSheetId="10">#REF!</definedName>
    <definedName name="victoires" localSheetId="9">#REF!</definedName>
    <definedName name="victoires" localSheetId="8">#REF!</definedName>
    <definedName name="victoires" localSheetId="7">#REF!</definedName>
    <definedName name="victoires" localSheetId="6">#REF!</definedName>
    <definedName name="_xlnm.Print_Area" localSheetId="0">Classement!$A$1:$AZ$161</definedName>
    <definedName name="_xlnm.Print_Area" localSheetId="17">'S03'!$A$1:$AO$66</definedName>
    <definedName name="_xlnm.Print_Area" localSheetId="16">'S04'!$A$1:$AY$70</definedName>
    <definedName name="_xlnm.Print_Area" localSheetId="15">'S05'!$A$1:$AG$110</definedName>
    <definedName name="_xlnm.Print_Area" localSheetId="14">'S06'!$A$1:$AN$126</definedName>
    <definedName name="_xlnm.Print_Area" localSheetId="13">'S07'!$A$1:$AO$131</definedName>
    <definedName name="_xlnm.Print_Area" localSheetId="12">'S08'!$A$1:$AP$135</definedName>
    <definedName name="_xlnm.Print_Area" localSheetId="11">'S09'!$A$1:$AS$140</definedName>
    <definedName name="_xlnm.Print_Area" localSheetId="10">'S10'!$A$1:$AT$145</definedName>
    <definedName name="_xlnm.Print_Area" localSheetId="9">'S11'!$A$1:$AX$151</definedName>
    <definedName name="_xlnm.Print_Area" localSheetId="8">'S12'!$A$1:$AX$153</definedName>
    <definedName name="_xlnm.Print_Area" localSheetId="7">'S13'!$A$1:$AZ$156</definedName>
    <definedName name="_xlnm.Print_Area" localSheetId="6">'S14'!$A$1:$AY$157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114" i="68" l="1"/>
  <c r="Q114" i="68"/>
  <c r="O114" i="68"/>
  <c r="M114" i="68"/>
  <c r="F114" i="68"/>
  <c r="L114" i="68" s="1"/>
  <c r="E114" i="68" a="1"/>
  <c r="E114" i="68" s="1"/>
  <c r="D114" i="68" a="1"/>
  <c r="D114" i="68" s="1"/>
  <c r="B114" i="68"/>
  <c r="R114" i="68" s="1"/>
  <c r="Y113" i="68"/>
  <c r="Q113" i="68"/>
  <c r="O113" i="68"/>
  <c r="M113" i="68"/>
  <c r="I113" i="68" a="1"/>
  <c r="I113" i="68" s="1"/>
  <c r="F113" i="68"/>
  <c r="J113" i="68" s="1" a="1"/>
  <c r="J113" i="68" s="1"/>
  <c r="K113" i="68" s="1"/>
  <c r="E113" i="68" a="1"/>
  <c r="E113" i="68" s="1"/>
  <c r="D113" i="68" a="1"/>
  <c r="D113" i="68" s="1"/>
  <c r="B113" i="68"/>
  <c r="R113" i="68" s="1"/>
  <c r="Y112" i="68"/>
  <c r="Q112" i="68"/>
  <c r="O112" i="68"/>
  <c r="P112" i="68" s="1"/>
  <c r="M112" i="68"/>
  <c r="F112" i="68"/>
  <c r="L112" i="68" s="1"/>
  <c r="E112" i="68" a="1"/>
  <c r="E112" i="68" s="1"/>
  <c r="D112" i="68" a="1"/>
  <c r="D112" i="68" s="1"/>
  <c r="B112" i="68"/>
  <c r="Y111" i="68"/>
  <c r="Q111" i="68"/>
  <c r="O111" i="68"/>
  <c r="M111" i="68"/>
  <c r="F111" i="68"/>
  <c r="L111" i="68" s="1"/>
  <c r="E111" i="68" a="1"/>
  <c r="E111" i="68" s="1"/>
  <c r="D111" i="68" a="1"/>
  <c r="D111" i="68" s="1"/>
  <c r="B111" i="68"/>
  <c r="P111" i="68" s="1"/>
  <c r="Y110" i="68"/>
  <c r="Q110" i="68"/>
  <c r="O110" i="68"/>
  <c r="M110" i="68"/>
  <c r="I110" i="68" a="1"/>
  <c r="I110" i="68" s="1"/>
  <c r="H110" i="68"/>
  <c r="F110" i="68"/>
  <c r="L110" i="68" s="1"/>
  <c r="E110" i="68" a="1"/>
  <c r="E110" i="68" s="1"/>
  <c r="D110" i="68" a="1"/>
  <c r="D110" i="68" s="1"/>
  <c r="B110" i="68"/>
  <c r="Y109" i="68"/>
  <c r="Q109" i="68"/>
  <c r="O109" i="68"/>
  <c r="M109" i="68"/>
  <c r="I109" i="68" a="1"/>
  <c r="I109" i="68" s="1"/>
  <c r="H109" i="68"/>
  <c r="G109" i="68"/>
  <c r="F109" i="68"/>
  <c r="L109" i="68" s="1"/>
  <c r="E109" i="68" a="1"/>
  <c r="E109" i="68" s="1"/>
  <c r="D109" i="68" a="1"/>
  <c r="D109" i="68" s="1"/>
  <c r="B109" i="68"/>
  <c r="Y108" i="68"/>
  <c r="Q108" i="68"/>
  <c r="R108" i="68" s="1"/>
  <c r="O108" i="68"/>
  <c r="P108" i="68" s="1"/>
  <c r="M108" i="68"/>
  <c r="F108" i="68"/>
  <c r="E108" i="68" a="1"/>
  <c r="E108" i="68" s="1"/>
  <c r="D108" i="68" a="1"/>
  <c r="D108" i="68" s="1"/>
  <c r="B108" i="68"/>
  <c r="Y107" i="68"/>
  <c r="Q107" i="68"/>
  <c r="O107" i="68"/>
  <c r="M107" i="68"/>
  <c r="F107" i="68"/>
  <c r="E107" i="68" a="1"/>
  <c r="E107" i="68" s="1"/>
  <c r="D107" i="68" a="1"/>
  <c r="D107" i="68" s="1"/>
  <c r="B107" i="68"/>
  <c r="K107" i="68" s="1"/>
  <c r="Y106" i="68"/>
  <c r="Q106" i="68"/>
  <c r="O106" i="68"/>
  <c r="M106" i="68"/>
  <c r="H106" i="68" s="1"/>
  <c r="I106" i="68" a="1"/>
  <c r="I106" i="68" s="1"/>
  <c r="F106" i="68"/>
  <c r="J106" i="68" s="1" a="1"/>
  <c r="J106" i="68" s="1"/>
  <c r="K106" i="68" s="1"/>
  <c r="E106" i="68" a="1"/>
  <c r="E106" i="68" s="1"/>
  <c r="D106" i="68" a="1"/>
  <c r="D106" i="68" s="1"/>
  <c r="B106" i="68"/>
  <c r="Y105" i="68"/>
  <c r="Q105" i="68"/>
  <c r="R105" i="68" s="1"/>
  <c r="O105" i="68"/>
  <c r="M105" i="68"/>
  <c r="H105" i="68"/>
  <c r="F105" i="68"/>
  <c r="L105" i="68" s="1"/>
  <c r="E105" i="68" a="1"/>
  <c r="E105" i="68" s="1"/>
  <c r="D105" i="68" a="1"/>
  <c r="D105" i="68" s="1"/>
  <c r="B105" i="68"/>
  <c r="K105" i="68" s="1"/>
  <c r="Y104" i="68"/>
  <c r="Q104" i="68"/>
  <c r="P104" i="68"/>
  <c r="O104" i="68"/>
  <c r="M104" i="68"/>
  <c r="F104" i="68"/>
  <c r="L104" i="68" s="1"/>
  <c r="E104" i="68" a="1"/>
  <c r="E104" i="68" s="1"/>
  <c r="D104" i="68" a="1"/>
  <c r="D104" i="68" s="1"/>
  <c r="B104" i="68"/>
  <c r="Y103" i="68"/>
  <c r="Q103" i="68"/>
  <c r="O103" i="68"/>
  <c r="P103" i="68" s="1"/>
  <c r="M103" i="68"/>
  <c r="F103" i="68"/>
  <c r="E103" i="68" a="1"/>
  <c r="E103" i="68" s="1"/>
  <c r="D103" i="68" a="1"/>
  <c r="D103" i="68" s="1"/>
  <c r="B103" i="68"/>
  <c r="Y102" i="68"/>
  <c r="Q102" i="68"/>
  <c r="O102" i="68"/>
  <c r="M102" i="68"/>
  <c r="I102" i="68" a="1"/>
  <c r="I102" i="68" s="1"/>
  <c r="H102" i="68"/>
  <c r="F102" i="68"/>
  <c r="J102" i="68" s="1" a="1"/>
  <c r="J102" i="68" s="1"/>
  <c r="K102" i="68" s="1"/>
  <c r="E102" i="68" a="1"/>
  <c r="E102" i="68" s="1"/>
  <c r="D102" i="68" a="1"/>
  <c r="D102" i="68" s="1"/>
  <c r="B102" i="68"/>
  <c r="Y101" i="68"/>
  <c r="Q101" i="68"/>
  <c r="O101" i="68"/>
  <c r="M101" i="68"/>
  <c r="F101" i="68"/>
  <c r="L101" i="68" s="1"/>
  <c r="E101" i="68" a="1"/>
  <c r="E101" i="68" s="1"/>
  <c r="D101" i="68" a="1"/>
  <c r="D101" i="68" s="1"/>
  <c r="B101" i="68"/>
  <c r="K101" i="68" s="1"/>
  <c r="Y100" i="68"/>
  <c r="Q100" i="68"/>
  <c r="O100" i="68"/>
  <c r="P100" i="68" s="1"/>
  <c r="M100" i="68"/>
  <c r="F100" i="68"/>
  <c r="E100" i="68" a="1"/>
  <c r="E100" i="68" s="1"/>
  <c r="D100" i="68" a="1"/>
  <c r="D100" i="68" s="1"/>
  <c r="B100" i="68"/>
  <c r="Y99" i="68"/>
  <c r="Q99" i="68"/>
  <c r="O99" i="68"/>
  <c r="M99" i="68"/>
  <c r="F99" i="68"/>
  <c r="J99" i="68" s="1" a="1"/>
  <c r="J99" i="68" s="1"/>
  <c r="E99" i="68" a="1"/>
  <c r="E99" i="68" s="1"/>
  <c r="D99" i="68" a="1"/>
  <c r="D99" i="68" s="1"/>
  <c r="B99" i="68"/>
  <c r="Y98" i="68"/>
  <c r="Q98" i="68"/>
  <c r="O98" i="68"/>
  <c r="P98" i="68" s="1"/>
  <c r="M98" i="68"/>
  <c r="F98" i="68"/>
  <c r="E98" i="68" a="1"/>
  <c r="E98" i="68" s="1"/>
  <c r="D98" i="68" a="1"/>
  <c r="D98" i="68" s="1"/>
  <c r="B98" i="68"/>
  <c r="Y97" i="68"/>
  <c r="Q97" i="68"/>
  <c r="P97" i="68"/>
  <c r="O97" i="68"/>
  <c r="M97" i="68"/>
  <c r="F97" i="68"/>
  <c r="E97" i="68" a="1"/>
  <c r="E97" i="68" s="1"/>
  <c r="D97" i="68" a="1"/>
  <c r="D97" i="68" s="1"/>
  <c r="B97" i="68"/>
  <c r="Y96" i="68"/>
  <c r="Q96" i="68"/>
  <c r="R96" i="68" s="1"/>
  <c r="O96" i="68"/>
  <c r="M96" i="68"/>
  <c r="F96" i="68"/>
  <c r="E96" i="68" a="1"/>
  <c r="E96" i="68" s="1"/>
  <c r="D96" i="68" a="1"/>
  <c r="D96" i="68" s="1"/>
  <c r="B96" i="68"/>
  <c r="Y95" i="68"/>
  <c r="Q95" i="68"/>
  <c r="O95" i="68"/>
  <c r="M95" i="68"/>
  <c r="F95" i="68"/>
  <c r="J95" i="68" s="1" a="1"/>
  <c r="J95" i="68" s="1"/>
  <c r="K95" i="68" s="1"/>
  <c r="E95" i="68" a="1"/>
  <c r="E95" i="68" s="1"/>
  <c r="D95" i="68" a="1"/>
  <c r="D95" i="68" s="1"/>
  <c r="B95" i="68"/>
  <c r="Y94" i="68"/>
  <c r="Q94" i="68"/>
  <c r="O94" i="68"/>
  <c r="M94" i="68"/>
  <c r="I94" i="68" a="1"/>
  <c r="I94" i="68" s="1"/>
  <c r="F94" i="68"/>
  <c r="L94" i="68" s="1"/>
  <c r="E94" i="68" a="1"/>
  <c r="E94" i="68" s="1"/>
  <c r="D94" i="68" a="1"/>
  <c r="D94" i="68" s="1"/>
  <c r="B94" i="68"/>
  <c r="K94" i="68" s="1"/>
  <c r="Y93" i="68"/>
  <c r="Q93" i="68"/>
  <c r="O93" i="68"/>
  <c r="M93" i="68"/>
  <c r="F93" i="68"/>
  <c r="E93" i="68" a="1"/>
  <c r="E93" i="68" s="1"/>
  <c r="D93" i="68" a="1"/>
  <c r="D93" i="68" s="1"/>
  <c r="B93" i="68"/>
  <c r="Y92" i="68"/>
  <c r="Q92" i="68"/>
  <c r="O92" i="68"/>
  <c r="M92" i="68"/>
  <c r="F92" i="68"/>
  <c r="E92" i="68" a="1"/>
  <c r="E92" i="68" s="1"/>
  <c r="D92" i="68" a="1"/>
  <c r="D92" i="68" s="1"/>
  <c r="B92" i="68"/>
  <c r="Y91" i="68"/>
  <c r="Q91" i="68"/>
  <c r="O91" i="68"/>
  <c r="M91" i="68"/>
  <c r="F91" i="68"/>
  <c r="J91" i="68" s="1" a="1"/>
  <c r="J91" i="68" s="1"/>
  <c r="E91" i="68" a="1"/>
  <c r="E91" i="68" s="1"/>
  <c r="D91" i="68" a="1"/>
  <c r="D91" i="68" s="1"/>
  <c r="B91" i="68"/>
  <c r="Y90" i="68"/>
  <c r="Q90" i="68"/>
  <c r="R90" i="68" s="1"/>
  <c r="O90" i="68"/>
  <c r="M90" i="68"/>
  <c r="J90" i="68" a="1"/>
  <c r="J90" i="68" s="1"/>
  <c r="K90" i="68" s="1"/>
  <c r="I90" i="68" a="1"/>
  <c r="I90" i="68" s="1"/>
  <c r="F90" i="68"/>
  <c r="E90" i="68" a="1"/>
  <c r="E90" i="68" s="1"/>
  <c r="D90" i="68" a="1"/>
  <c r="D90" i="68" s="1"/>
  <c r="B90" i="68"/>
  <c r="G90" i="68" s="1"/>
  <c r="Y89" i="68"/>
  <c r="Q89" i="68"/>
  <c r="P89" i="68"/>
  <c r="O89" i="68"/>
  <c r="M89" i="68"/>
  <c r="F89" i="68"/>
  <c r="E89" i="68" a="1"/>
  <c r="E89" i="68" s="1"/>
  <c r="D89" i="68" a="1"/>
  <c r="D89" i="68" s="1"/>
  <c r="B89" i="68"/>
  <c r="Y88" i="68"/>
  <c r="Q88" i="68"/>
  <c r="R88" i="68" s="1"/>
  <c r="O88" i="68"/>
  <c r="M88" i="68"/>
  <c r="I88" i="68" a="1"/>
  <c r="I88" i="68" s="1"/>
  <c r="F88" i="68"/>
  <c r="H88" i="68" s="1"/>
  <c r="E88" i="68" a="1"/>
  <c r="E88" i="68" s="1"/>
  <c r="D88" i="68" a="1"/>
  <c r="D88" i="68" s="1"/>
  <c r="B88" i="68"/>
  <c r="Y87" i="68"/>
  <c r="Q87" i="68"/>
  <c r="O87" i="68"/>
  <c r="M87" i="68"/>
  <c r="F87" i="68"/>
  <c r="J87" i="68" s="1" a="1"/>
  <c r="J87" i="68" s="1"/>
  <c r="E87" i="68" a="1"/>
  <c r="E87" i="68" s="1"/>
  <c r="D87" i="68" a="1"/>
  <c r="D87" i="68" s="1"/>
  <c r="B87" i="68"/>
  <c r="Y86" i="68"/>
  <c r="Q86" i="68"/>
  <c r="O86" i="68"/>
  <c r="M86" i="68"/>
  <c r="N86" i="68" s="1"/>
  <c r="H86" i="68"/>
  <c r="F86" i="68"/>
  <c r="L86" i="68" s="1"/>
  <c r="E86" i="68" a="1"/>
  <c r="E86" i="68" s="1"/>
  <c r="D86" i="68" a="1"/>
  <c r="D86" i="68" s="1"/>
  <c r="B86" i="68"/>
  <c r="R86" i="68" s="1"/>
  <c r="Y85" i="68"/>
  <c r="Q85" i="68"/>
  <c r="O85" i="68"/>
  <c r="M85" i="68"/>
  <c r="F85" i="68"/>
  <c r="E85" i="68" a="1"/>
  <c r="E85" i="68" s="1"/>
  <c r="D85" i="68" a="1"/>
  <c r="D85" i="68" s="1"/>
  <c r="B85" i="68"/>
  <c r="Y84" i="68"/>
  <c r="Q84" i="68"/>
  <c r="O84" i="68"/>
  <c r="M84" i="68"/>
  <c r="I84" i="68"/>
  <c r="I84" i="68" a="1"/>
  <c r="F84" i="68"/>
  <c r="H84" i="68" s="1"/>
  <c r="E84" i="68" a="1"/>
  <c r="E84" i="68" s="1"/>
  <c r="D84" i="68" a="1"/>
  <c r="D84" i="68" s="1"/>
  <c r="B84" i="68"/>
  <c r="Y83" i="68"/>
  <c r="Q83" i="68"/>
  <c r="O83" i="68"/>
  <c r="M83" i="68"/>
  <c r="L83" i="68"/>
  <c r="F83" i="68"/>
  <c r="E83" i="68" a="1"/>
  <c r="E83" i="68" s="1"/>
  <c r="D83" i="68" a="1"/>
  <c r="D83" i="68" s="1"/>
  <c r="B83" i="68"/>
  <c r="Y82" i="68"/>
  <c r="Q82" i="68"/>
  <c r="O82" i="68"/>
  <c r="M82" i="68"/>
  <c r="H82" i="68"/>
  <c r="F82" i="68"/>
  <c r="L82" i="68" s="1"/>
  <c r="E82" i="68" a="1"/>
  <c r="E82" i="68" s="1"/>
  <c r="D82" i="68" a="1"/>
  <c r="D82" i="68" s="1"/>
  <c r="B82" i="68"/>
  <c r="G82" i="68" s="1"/>
  <c r="Y81" i="68"/>
  <c r="Q81" i="68"/>
  <c r="O81" i="68"/>
  <c r="M81" i="68"/>
  <c r="F81" i="68"/>
  <c r="E81" i="68" a="1"/>
  <c r="E81" i="68" s="1"/>
  <c r="D81" i="68" a="1"/>
  <c r="D81" i="68" s="1"/>
  <c r="B81" i="68"/>
  <c r="Y80" i="68"/>
  <c r="Q80" i="68"/>
  <c r="O80" i="68"/>
  <c r="M80" i="68"/>
  <c r="J80" i="68" a="1"/>
  <c r="J80" i="68" s="1"/>
  <c r="F80" i="68"/>
  <c r="L80" i="68" s="1"/>
  <c r="E80" i="68" a="1"/>
  <c r="E80" i="68" s="1"/>
  <c r="D80" i="68" a="1"/>
  <c r="D80" i="68" s="1"/>
  <c r="B80" i="68"/>
  <c r="Y79" i="68"/>
  <c r="Q79" i="68"/>
  <c r="O79" i="68"/>
  <c r="P79" i="68" s="1"/>
  <c r="M79" i="68"/>
  <c r="F79" i="68"/>
  <c r="E79" i="68" a="1"/>
  <c r="E79" i="68" s="1"/>
  <c r="D79" i="68" a="1"/>
  <c r="D79" i="68" s="1"/>
  <c r="B79" i="68"/>
  <c r="R79" i="68" s="1"/>
  <c r="Y78" i="68"/>
  <c r="Q78" i="68"/>
  <c r="O78" i="68"/>
  <c r="M78" i="68"/>
  <c r="F78" i="68"/>
  <c r="L78" i="68" s="1"/>
  <c r="E78" i="68"/>
  <c r="E78" i="68" a="1"/>
  <c r="D78" i="68" a="1"/>
  <c r="D78" i="68" s="1"/>
  <c r="B78" i="68"/>
  <c r="Y77" i="68"/>
  <c r="Q77" i="68"/>
  <c r="O77" i="68"/>
  <c r="M77" i="68"/>
  <c r="N77" i="68" s="1"/>
  <c r="J77" i="68" a="1"/>
  <c r="J77" i="68" s="1"/>
  <c r="F77" i="68"/>
  <c r="L77" i="68" s="1"/>
  <c r="E77" i="68" a="1"/>
  <c r="E77" i="68" s="1"/>
  <c r="D77" i="68" a="1"/>
  <c r="D77" i="68" s="1"/>
  <c r="B77" i="68"/>
  <c r="Y76" i="68"/>
  <c r="Q76" i="68"/>
  <c r="O76" i="68"/>
  <c r="M76" i="68"/>
  <c r="F76" i="68"/>
  <c r="E76" i="68" a="1"/>
  <c r="E76" i="68" s="1"/>
  <c r="D76" i="68" a="1"/>
  <c r="D76" i="68" s="1"/>
  <c r="B76" i="68"/>
  <c r="Y75" i="68"/>
  <c r="Q75" i="68"/>
  <c r="O75" i="68"/>
  <c r="M75" i="68"/>
  <c r="F75" i="68"/>
  <c r="L75" i="68" s="1"/>
  <c r="E75" i="68"/>
  <c r="E75" i="68" a="1"/>
  <c r="D75" i="68" a="1"/>
  <c r="D75" i="68" s="1"/>
  <c r="B75" i="68"/>
  <c r="Y74" i="68"/>
  <c r="Q74" i="68"/>
  <c r="O74" i="68"/>
  <c r="M74" i="68"/>
  <c r="N74" i="68" s="1"/>
  <c r="F74" i="68"/>
  <c r="J74" i="68" s="1" a="1"/>
  <c r="J74" i="68" s="1"/>
  <c r="E74" i="68" a="1"/>
  <c r="E74" i="68" s="1"/>
  <c r="D74" i="68" a="1"/>
  <c r="D74" i="68" s="1"/>
  <c r="B74" i="68"/>
  <c r="Y73" i="68"/>
  <c r="Q73" i="68"/>
  <c r="O73" i="68"/>
  <c r="M73" i="68"/>
  <c r="F73" i="68"/>
  <c r="E73" i="68" a="1"/>
  <c r="E73" i="68" s="1"/>
  <c r="D73" i="68" a="1"/>
  <c r="D73" i="68" s="1"/>
  <c r="B73" i="68"/>
  <c r="Y72" i="68"/>
  <c r="Q72" i="68"/>
  <c r="O72" i="68"/>
  <c r="P72" i="68" s="1"/>
  <c r="M72" i="68"/>
  <c r="F72" i="68"/>
  <c r="L72" i="68" s="1"/>
  <c r="E72" i="68" a="1"/>
  <c r="E72" i="68" s="1"/>
  <c r="D72" i="68" a="1"/>
  <c r="D72" i="68" s="1"/>
  <c r="B72" i="68"/>
  <c r="Y71" i="68"/>
  <c r="Q71" i="68"/>
  <c r="O71" i="68"/>
  <c r="M71" i="68"/>
  <c r="N71" i="68" s="1"/>
  <c r="I71" i="68" a="1"/>
  <c r="I71" i="68" s="1"/>
  <c r="H71" i="68"/>
  <c r="G71" i="68"/>
  <c r="F71" i="68"/>
  <c r="L71" i="68" s="1"/>
  <c r="E71" i="68" a="1"/>
  <c r="E71" i="68" s="1"/>
  <c r="D71" i="68" a="1"/>
  <c r="D71" i="68" s="1"/>
  <c r="B71" i="68"/>
  <c r="Y70" i="68"/>
  <c r="Q70" i="68"/>
  <c r="O70" i="68"/>
  <c r="M70" i="68"/>
  <c r="J70" i="68"/>
  <c r="F70" i="68"/>
  <c r="J70" i="68" s="1" a="1"/>
  <c r="E70" i="68" a="1"/>
  <c r="E70" i="68" s="1"/>
  <c r="D70" i="68" a="1"/>
  <c r="D70" i="68" s="1"/>
  <c r="B70" i="68"/>
  <c r="R70" i="68" s="1"/>
  <c r="Y69" i="68"/>
  <c r="Q69" i="68"/>
  <c r="O69" i="68"/>
  <c r="M69" i="68"/>
  <c r="I69" i="68" a="1"/>
  <c r="I69" i="68" s="1"/>
  <c r="F69" i="68"/>
  <c r="L69" i="68" s="1"/>
  <c r="E69" i="68" a="1"/>
  <c r="E69" i="68" s="1"/>
  <c r="D69" i="68" a="1"/>
  <c r="D69" i="68" s="1"/>
  <c r="B69" i="68"/>
  <c r="Y68" i="68"/>
  <c r="Q68" i="68"/>
  <c r="O68" i="68"/>
  <c r="P68" i="68" s="1"/>
  <c r="M68" i="68"/>
  <c r="F68" i="68"/>
  <c r="L68" i="68" s="1"/>
  <c r="E68" i="68" a="1"/>
  <c r="E68" i="68" s="1"/>
  <c r="D68" i="68" a="1"/>
  <c r="D68" i="68" s="1"/>
  <c r="B68" i="68"/>
  <c r="Y67" i="68"/>
  <c r="Q67" i="68"/>
  <c r="O67" i="68"/>
  <c r="M67" i="68"/>
  <c r="F67" i="68"/>
  <c r="J67" i="68" s="1" a="1"/>
  <c r="J67" i="68" s="1"/>
  <c r="E67" i="68" a="1"/>
  <c r="E67" i="68" s="1"/>
  <c r="D67" i="68" a="1"/>
  <c r="D67" i="68" s="1"/>
  <c r="B67" i="68"/>
  <c r="Y66" i="68"/>
  <c r="Q66" i="68"/>
  <c r="O66" i="68"/>
  <c r="N66" i="68"/>
  <c r="M66" i="68"/>
  <c r="F66" i="68"/>
  <c r="J66" i="68" s="1" a="1"/>
  <c r="J66" i="68" s="1"/>
  <c r="E66" i="68" a="1"/>
  <c r="E66" i="68" s="1"/>
  <c r="D66" i="68" a="1"/>
  <c r="D66" i="68" s="1"/>
  <c r="B66" i="68"/>
  <c r="Y65" i="68"/>
  <c r="Q65" i="68"/>
  <c r="O65" i="68"/>
  <c r="M65" i="68"/>
  <c r="J65" i="68" a="1"/>
  <c r="J65" i="68" s="1"/>
  <c r="F65" i="68"/>
  <c r="E65" i="68" a="1"/>
  <c r="E65" i="68" s="1"/>
  <c r="D65" i="68" a="1"/>
  <c r="D65" i="68" s="1"/>
  <c r="B65" i="68"/>
  <c r="Y64" i="68"/>
  <c r="Q64" i="68"/>
  <c r="O64" i="68"/>
  <c r="M64" i="68"/>
  <c r="F64" i="68"/>
  <c r="E64" i="68" a="1"/>
  <c r="E64" i="68" s="1"/>
  <c r="D64" i="68" a="1"/>
  <c r="D64" i="68" s="1"/>
  <c r="B64" i="68"/>
  <c r="P64" i="68" s="1"/>
  <c r="Y63" i="68"/>
  <c r="Q63" i="68"/>
  <c r="R63" i="68" s="1"/>
  <c r="O63" i="68"/>
  <c r="M63" i="68"/>
  <c r="J63" i="68" a="1"/>
  <c r="J63" i="68" s="1"/>
  <c r="K63" i="68" s="1"/>
  <c r="I63" i="68" a="1"/>
  <c r="I63" i="68" s="1"/>
  <c r="F63" i="68"/>
  <c r="E63" i="68" a="1"/>
  <c r="E63" i="68" s="1"/>
  <c r="D63" i="68" a="1"/>
  <c r="D63" i="68" s="1"/>
  <c r="B63" i="68"/>
  <c r="G63" i="68" s="1"/>
  <c r="Y62" i="68"/>
  <c r="Q62" i="68"/>
  <c r="R62" i="68" s="1"/>
  <c r="O62" i="68"/>
  <c r="M62" i="68"/>
  <c r="F62" i="68"/>
  <c r="J62" i="68" s="1" a="1"/>
  <c r="J62" i="68" s="1"/>
  <c r="E62" i="68" a="1"/>
  <c r="E62" i="68" s="1"/>
  <c r="D62" i="68" a="1"/>
  <c r="D62" i="68" s="1"/>
  <c r="B62" i="68"/>
  <c r="Y61" i="68"/>
  <c r="Q61" i="68"/>
  <c r="O61" i="68"/>
  <c r="M61" i="68"/>
  <c r="J61" i="68" a="1"/>
  <c r="J61" i="68" s="1"/>
  <c r="K61" i="68" s="1"/>
  <c r="I61" i="68" a="1"/>
  <c r="I61" i="68" s="1"/>
  <c r="F61" i="68"/>
  <c r="E61" i="68" a="1"/>
  <c r="E61" i="68" s="1"/>
  <c r="D61" i="68" a="1"/>
  <c r="D61" i="68" s="1"/>
  <c r="B61" i="68"/>
  <c r="G61" i="68" s="1"/>
  <c r="Y60" i="68"/>
  <c r="Q60" i="68"/>
  <c r="O60" i="68"/>
  <c r="M60" i="68"/>
  <c r="F60" i="68"/>
  <c r="E60" i="68" a="1"/>
  <c r="E60" i="68" s="1"/>
  <c r="D60" i="68" a="1"/>
  <c r="D60" i="68" s="1"/>
  <c r="B60" i="68"/>
  <c r="Y59" i="68"/>
  <c r="Q59" i="68"/>
  <c r="O59" i="68"/>
  <c r="M59" i="68"/>
  <c r="I59" i="68" a="1"/>
  <c r="I59" i="68" s="1"/>
  <c r="F59" i="68"/>
  <c r="H59" i="68" s="1"/>
  <c r="E59" i="68" a="1"/>
  <c r="E59" i="68" s="1"/>
  <c r="D59" i="68"/>
  <c r="D59" i="68" a="1"/>
  <c r="B59" i="68"/>
  <c r="Y58" i="68"/>
  <c r="Q58" i="68"/>
  <c r="O58" i="68"/>
  <c r="M58" i="68"/>
  <c r="J58" i="68"/>
  <c r="F58" i="68"/>
  <c r="J58" i="68" s="1" a="1"/>
  <c r="E58" i="68" a="1"/>
  <c r="E58" i="68" s="1"/>
  <c r="D58" i="68" a="1"/>
  <c r="D58" i="68" s="1"/>
  <c r="B58" i="68"/>
  <c r="R58" i="68" s="1"/>
  <c r="Y57" i="68"/>
  <c r="Q57" i="68"/>
  <c r="R57" i="68" s="1"/>
  <c r="O57" i="68"/>
  <c r="M57" i="68"/>
  <c r="I57" i="68" a="1"/>
  <c r="I57" i="68" s="1"/>
  <c r="G57" i="68"/>
  <c r="F57" i="68"/>
  <c r="J57" i="68" s="1" a="1"/>
  <c r="J57" i="68" s="1"/>
  <c r="K57" i="68" s="1"/>
  <c r="E57" i="68" a="1"/>
  <c r="E57" i="68" s="1"/>
  <c r="D57" i="68" a="1"/>
  <c r="D57" i="68" s="1"/>
  <c r="B57" i="68"/>
  <c r="Y56" i="68"/>
  <c r="Q56" i="68"/>
  <c r="O56" i="68"/>
  <c r="M56" i="68"/>
  <c r="F56" i="68"/>
  <c r="E56" i="68" a="1"/>
  <c r="E56" i="68" s="1"/>
  <c r="D56" i="68" a="1"/>
  <c r="D56" i="68" s="1"/>
  <c r="B56" i="68"/>
  <c r="Y55" i="68"/>
  <c r="Q55" i="68"/>
  <c r="O55" i="68"/>
  <c r="M55" i="68"/>
  <c r="F55" i="68"/>
  <c r="E55" i="68" a="1"/>
  <c r="E55" i="68" s="1"/>
  <c r="D55" i="68" a="1"/>
  <c r="D55" i="68" s="1"/>
  <c r="B55" i="68"/>
  <c r="Y54" i="68"/>
  <c r="Q54" i="68"/>
  <c r="O54" i="68"/>
  <c r="M54" i="68"/>
  <c r="J54" i="68"/>
  <c r="H54" i="68"/>
  <c r="F54" i="68"/>
  <c r="J54" i="68" s="1" a="1"/>
  <c r="E54" i="68" a="1"/>
  <c r="E54" i="68" s="1"/>
  <c r="D54" i="68" a="1"/>
  <c r="D54" i="68" s="1"/>
  <c r="B54" i="68"/>
  <c r="Y53" i="68"/>
  <c r="Q53" i="68"/>
  <c r="O53" i="68"/>
  <c r="M53" i="68"/>
  <c r="H53" i="68"/>
  <c r="F53" i="68"/>
  <c r="L53" i="68" s="1"/>
  <c r="E53" i="68" a="1"/>
  <c r="E53" i="68" s="1"/>
  <c r="D53" i="68" a="1"/>
  <c r="D53" i="68" s="1"/>
  <c r="B53" i="68"/>
  <c r="Y52" i="68"/>
  <c r="Q52" i="68"/>
  <c r="O52" i="68"/>
  <c r="M52" i="68"/>
  <c r="F52" i="68"/>
  <c r="H52" i="68" s="1"/>
  <c r="E52" i="68" a="1"/>
  <c r="E52" i="68" s="1"/>
  <c r="D52" i="68" a="1"/>
  <c r="D52" i="68" s="1"/>
  <c r="B52" i="68"/>
  <c r="Y51" i="68"/>
  <c r="Q51" i="68"/>
  <c r="O51" i="68"/>
  <c r="P51" i="68" s="1"/>
  <c r="M51" i="68"/>
  <c r="F51" i="68"/>
  <c r="E51" i="68" a="1"/>
  <c r="E51" i="68" s="1"/>
  <c r="D51" i="68" a="1"/>
  <c r="D51" i="68" s="1"/>
  <c r="B51" i="68"/>
  <c r="Y50" i="68"/>
  <c r="Q50" i="68"/>
  <c r="O50" i="68"/>
  <c r="M50" i="68"/>
  <c r="F50" i="68"/>
  <c r="I50" i="68" s="1" a="1"/>
  <c r="I50" i="68" s="1"/>
  <c r="E50" i="68" a="1"/>
  <c r="E50" i="68" s="1"/>
  <c r="D50" i="68" a="1"/>
  <c r="D50" i="68" s="1"/>
  <c r="B50" i="68"/>
  <c r="R50" i="68" s="1"/>
  <c r="Y49" i="68"/>
  <c r="Q49" i="68"/>
  <c r="O49" i="68"/>
  <c r="M49" i="68"/>
  <c r="I49" i="68" a="1"/>
  <c r="I49" i="68" s="1"/>
  <c r="F49" i="68"/>
  <c r="E49" i="68" a="1"/>
  <c r="E49" i="68" s="1"/>
  <c r="D49" i="68" a="1"/>
  <c r="D49" i="68" s="1"/>
  <c r="B49" i="68"/>
  <c r="R49" i="68" s="1"/>
  <c r="Y48" i="68"/>
  <c r="Q48" i="68"/>
  <c r="O48" i="68"/>
  <c r="M48" i="68"/>
  <c r="J48" i="68" a="1"/>
  <c r="J48" i="68" s="1"/>
  <c r="K48" i="68" s="1"/>
  <c r="H48" i="68"/>
  <c r="F48" i="68"/>
  <c r="I48" i="68" s="1" a="1"/>
  <c r="I48" i="68" s="1"/>
  <c r="E48" i="68" a="1"/>
  <c r="E48" i="68" s="1"/>
  <c r="D48" i="68" a="1"/>
  <c r="D48" i="68" s="1"/>
  <c r="B48" i="68"/>
  <c r="Y47" i="68"/>
  <c r="Q47" i="68"/>
  <c r="O47" i="68"/>
  <c r="M47" i="68"/>
  <c r="F47" i="68"/>
  <c r="E47" i="68" a="1"/>
  <c r="E47" i="68" s="1"/>
  <c r="D47" i="68" a="1"/>
  <c r="D47" i="68" s="1"/>
  <c r="B47" i="68"/>
  <c r="Y46" i="68"/>
  <c r="Q46" i="68"/>
  <c r="O46" i="68"/>
  <c r="M46" i="68"/>
  <c r="N46" i="68" s="1"/>
  <c r="F46" i="68"/>
  <c r="E46" i="68" a="1"/>
  <c r="E46" i="68" s="1"/>
  <c r="D46" i="68" a="1"/>
  <c r="D46" i="68" s="1"/>
  <c r="B46" i="68"/>
  <c r="Y45" i="68"/>
  <c r="Q45" i="68"/>
  <c r="O45" i="68"/>
  <c r="M45" i="68"/>
  <c r="F45" i="68"/>
  <c r="H45" i="68" s="1"/>
  <c r="E45" i="68" a="1"/>
  <c r="E45" i="68" s="1"/>
  <c r="D45" i="68" a="1"/>
  <c r="D45" i="68" s="1"/>
  <c r="B45" i="68"/>
  <c r="Y44" i="68"/>
  <c r="Q44" i="68"/>
  <c r="O44" i="68"/>
  <c r="M44" i="68"/>
  <c r="J44" i="68" a="1"/>
  <c r="J44" i="68" s="1"/>
  <c r="K44" i="68" s="1"/>
  <c r="H44" i="68"/>
  <c r="F44" i="68"/>
  <c r="I44" i="68" s="1" a="1"/>
  <c r="I44" i="68" s="1"/>
  <c r="E44" i="68" a="1"/>
  <c r="E44" i="68" s="1"/>
  <c r="D44" i="68" a="1"/>
  <c r="D44" i="68" s="1"/>
  <c r="B44" i="68"/>
  <c r="Y43" i="68"/>
  <c r="Q43" i="68"/>
  <c r="O43" i="68"/>
  <c r="M43" i="68"/>
  <c r="J43" i="68" a="1"/>
  <c r="J43" i="68" s="1"/>
  <c r="G43" i="68"/>
  <c r="F43" i="68"/>
  <c r="L43" i="68" s="1"/>
  <c r="E43" i="68" a="1"/>
  <c r="E43" i="68" s="1"/>
  <c r="D43" i="68" a="1"/>
  <c r="D43" i="68" s="1"/>
  <c r="B43" i="68"/>
  <c r="Y42" i="68"/>
  <c r="Q42" i="68"/>
  <c r="O42" i="68"/>
  <c r="M42" i="68"/>
  <c r="F42" i="68"/>
  <c r="E42" i="68" a="1"/>
  <c r="E42" i="68" s="1"/>
  <c r="D42" i="68" a="1"/>
  <c r="D42" i="68" s="1"/>
  <c r="B42" i="68"/>
  <c r="Y41" i="68"/>
  <c r="Q41" i="68"/>
  <c r="O41" i="68"/>
  <c r="M41" i="68"/>
  <c r="F41" i="68"/>
  <c r="H41" i="68" s="1"/>
  <c r="E41" i="68" a="1"/>
  <c r="E41" i="68" s="1"/>
  <c r="D41" i="68" a="1"/>
  <c r="D41" i="68" s="1"/>
  <c r="B41" i="68"/>
  <c r="Y40" i="68"/>
  <c r="Q40" i="68"/>
  <c r="O40" i="68"/>
  <c r="M40" i="68"/>
  <c r="F40" i="68"/>
  <c r="E40" i="68" a="1"/>
  <c r="E40" i="68" s="1"/>
  <c r="D40" i="68" a="1"/>
  <c r="D40" i="68" s="1"/>
  <c r="B40" i="68"/>
  <c r="Y39" i="68"/>
  <c r="Q39" i="68"/>
  <c r="O39" i="68"/>
  <c r="M39" i="68"/>
  <c r="F39" i="68"/>
  <c r="J39" i="68" s="1" a="1"/>
  <c r="J39" i="68" s="1"/>
  <c r="E39" i="68" a="1"/>
  <c r="E39" i="68" s="1"/>
  <c r="D39" i="68"/>
  <c r="D39" i="68" a="1"/>
  <c r="B39" i="68"/>
  <c r="P39" i="68" s="1"/>
  <c r="Y38" i="68"/>
  <c r="Q38" i="68"/>
  <c r="O38" i="68"/>
  <c r="M38" i="68"/>
  <c r="F38" i="68"/>
  <c r="E38" i="68" a="1"/>
  <c r="E38" i="68" s="1"/>
  <c r="D38" i="68" a="1"/>
  <c r="D38" i="68" s="1"/>
  <c r="B38" i="68"/>
  <c r="Y37" i="68"/>
  <c r="Q37" i="68"/>
  <c r="O37" i="68"/>
  <c r="M37" i="68"/>
  <c r="F37" i="68"/>
  <c r="E37" i="68"/>
  <c r="E37" i="68" a="1"/>
  <c r="D37" i="68" a="1"/>
  <c r="D37" i="68" s="1"/>
  <c r="B37" i="68"/>
  <c r="Y36" i="68"/>
  <c r="Q36" i="68"/>
  <c r="O36" i="68"/>
  <c r="M36" i="68"/>
  <c r="N36" i="68" s="1"/>
  <c r="F36" i="68"/>
  <c r="L36" i="68" s="1"/>
  <c r="E36" i="68" a="1"/>
  <c r="E36" i="68" s="1"/>
  <c r="D36" i="68" a="1"/>
  <c r="D36" i="68" s="1"/>
  <c r="B36" i="68"/>
  <c r="Y35" i="68"/>
  <c r="Q35" i="68"/>
  <c r="O35" i="68"/>
  <c r="M35" i="68"/>
  <c r="J35" i="68" a="1"/>
  <c r="J35" i="68" s="1"/>
  <c r="F35" i="68"/>
  <c r="L35" i="68" s="1"/>
  <c r="E35" i="68" a="1"/>
  <c r="E35" i="68" s="1"/>
  <c r="D35" i="68" a="1"/>
  <c r="D35" i="68" s="1"/>
  <c r="B35" i="68"/>
  <c r="Y34" i="68"/>
  <c r="Q34" i="68"/>
  <c r="O34" i="68"/>
  <c r="M34" i="68"/>
  <c r="N34" i="68" s="1"/>
  <c r="F34" i="68"/>
  <c r="I34" i="68" s="1" a="1"/>
  <c r="I34" i="68" s="1"/>
  <c r="E34" i="68" a="1"/>
  <c r="E34" i="68" s="1"/>
  <c r="D34" i="68" a="1"/>
  <c r="D34" i="68" s="1"/>
  <c r="B34" i="68"/>
  <c r="Y33" i="68"/>
  <c r="Q33" i="68"/>
  <c r="O33" i="68"/>
  <c r="M33" i="68"/>
  <c r="I33" i="68" a="1"/>
  <c r="I33" i="68" s="1"/>
  <c r="F33" i="68"/>
  <c r="E33" i="68" a="1"/>
  <c r="E33" i="68" s="1"/>
  <c r="D33" i="68" a="1"/>
  <c r="D33" i="68" s="1"/>
  <c r="B33" i="68"/>
  <c r="Y32" i="68"/>
  <c r="Q32" i="68"/>
  <c r="O32" i="68"/>
  <c r="M32" i="68"/>
  <c r="F32" i="68"/>
  <c r="I32" i="68" s="1" a="1"/>
  <c r="I32" i="68" s="1"/>
  <c r="E32" i="68" a="1"/>
  <c r="E32" i="68" s="1"/>
  <c r="D32" i="68"/>
  <c r="D32" i="68" a="1"/>
  <c r="B32" i="68"/>
  <c r="G32" i="68" s="1"/>
  <c r="Y31" i="68"/>
  <c r="Q31" i="68"/>
  <c r="O31" i="68"/>
  <c r="M31" i="68"/>
  <c r="F31" i="68"/>
  <c r="E31" i="68" a="1"/>
  <c r="E31" i="68" s="1"/>
  <c r="D31" i="68" a="1"/>
  <c r="D31" i="68" s="1"/>
  <c r="B31" i="68"/>
  <c r="Y30" i="68"/>
  <c r="Q30" i="68"/>
  <c r="O30" i="68"/>
  <c r="M30" i="68"/>
  <c r="F30" i="68"/>
  <c r="E30" i="68"/>
  <c r="E30" i="68" a="1"/>
  <c r="D30" i="68" a="1"/>
  <c r="D30" i="68" s="1"/>
  <c r="B30" i="68"/>
  <c r="Y29" i="68"/>
  <c r="Q29" i="68"/>
  <c r="O29" i="68"/>
  <c r="M29" i="68"/>
  <c r="F29" i="68"/>
  <c r="E29" i="68" a="1"/>
  <c r="E29" i="68" s="1"/>
  <c r="D29" i="68" a="1"/>
  <c r="D29" i="68" s="1"/>
  <c r="B29" i="68"/>
  <c r="P29" i="68" s="1"/>
  <c r="Y28" i="68"/>
  <c r="Q28" i="68"/>
  <c r="O28" i="68"/>
  <c r="M28" i="68"/>
  <c r="F28" i="68"/>
  <c r="J28" i="68" s="1" a="1"/>
  <c r="J28" i="68" s="1"/>
  <c r="K28" i="68" s="1"/>
  <c r="E28" i="68" a="1"/>
  <c r="E28" i="68" s="1"/>
  <c r="D28" i="68" a="1"/>
  <c r="D28" i="68" s="1"/>
  <c r="B28" i="68"/>
  <c r="Y27" i="68"/>
  <c r="Q27" i="68"/>
  <c r="O27" i="68"/>
  <c r="M27" i="68"/>
  <c r="F27" i="68"/>
  <c r="E27" i="68" a="1"/>
  <c r="E27" i="68" s="1"/>
  <c r="D27" i="68" a="1"/>
  <c r="D27" i="68" s="1"/>
  <c r="B27" i="68"/>
  <c r="Y26" i="68"/>
  <c r="Q26" i="68"/>
  <c r="O26" i="68"/>
  <c r="M26" i="68"/>
  <c r="F26" i="68"/>
  <c r="L26" i="68" s="1"/>
  <c r="E26" i="68" a="1"/>
  <c r="E26" i="68" s="1"/>
  <c r="D26" i="68"/>
  <c r="D26" i="68" a="1"/>
  <c r="B26" i="68"/>
  <c r="Y25" i="68"/>
  <c r="Q25" i="68"/>
  <c r="O25" i="68"/>
  <c r="M25" i="68"/>
  <c r="N25" i="68" s="1"/>
  <c r="F25" i="68"/>
  <c r="E25" i="68" a="1"/>
  <c r="E25" i="68" s="1"/>
  <c r="D25" i="68" a="1"/>
  <c r="D25" i="68" s="1"/>
  <c r="B25" i="68"/>
  <c r="Y24" i="68"/>
  <c r="Q24" i="68"/>
  <c r="O24" i="68"/>
  <c r="M24" i="68"/>
  <c r="H24" i="68"/>
  <c r="F24" i="68"/>
  <c r="J24" i="68" s="1" a="1"/>
  <c r="J24" i="68" s="1"/>
  <c r="E24" i="68" a="1"/>
  <c r="E24" i="68" s="1"/>
  <c r="D24" i="68" a="1"/>
  <c r="D24" i="68" s="1"/>
  <c r="B24" i="68"/>
  <c r="Y23" i="68"/>
  <c r="Q23" i="68"/>
  <c r="O23" i="68"/>
  <c r="M23" i="68"/>
  <c r="F23" i="68"/>
  <c r="L23" i="68" s="1"/>
  <c r="E23" i="68" a="1"/>
  <c r="E23" i="68" s="1"/>
  <c r="D23" i="68" a="1"/>
  <c r="D23" i="68" s="1"/>
  <c r="B23" i="68"/>
  <c r="G23" i="68" s="1"/>
  <c r="Y22" i="68"/>
  <c r="Q22" i="68"/>
  <c r="O22" i="68"/>
  <c r="M22" i="68"/>
  <c r="J22" i="68" a="1"/>
  <c r="J22" i="68" s="1"/>
  <c r="F22" i="68"/>
  <c r="L22" i="68" s="1"/>
  <c r="E22" i="68" a="1"/>
  <c r="E22" i="68" s="1"/>
  <c r="D22" i="68" a="1"/>
  <c r="D22" i="68" s="1"/>
  <c r="B22" i="68"/>
  <c r="P22" i="68" s="1"/>
  <c r="Y21" i="68"/>
  <c r="Q21" i="68"/>
  <c r="O21" i="68"/>
  <c r="P21" i="68" s="1"/>
  <c r="M21" i="68"/>
  <c r="F21" i="68"/>
  <c r="E21" i="68" a="1"/>
  <c r="E21" i="68" s="1"/>
  <c r="D21" i="68" a="1"/>
  <c r="D21" i="68" s="1"/>
  <c r="B21" i="68"/>
  <c r="Y20" i="68"/>
  <c r="Q20" i="68"/>
  <c r="O20" i="68"/>
  <c r="M20" i="68"/>
  <c r="F20" i="68"/>
  <c r="J20" i="68" s="1" a="1"/>
  <c r="J20" i="68" s="1"/>
  <c r="E20" i="68" a="1"/>
  <c r="E20" i="68" s="1"/>
  <c r="D20" i="68" a="1"/>
  <c r="D20" i="68" s="1"/>
  <c r="B20" i="68"/>
  <c r="R20" i="68" s="1"/>
  <c r="Y19" i="68"/>
  <c r="Q19" i="68"/>
  <c r="O19" i="68"/>
  <c r="M19" i="68"/>
  <c r="F19" i="68"/>
  <c r="E19" i="68" a="1"/>
  <c r="E19" i="68" s="1"/>
  <c r="D19" i="68" a="1"/>
  <c r="D19" i="68" s="1"/>
  <c r="B19" i="68"/>
  <c r="Y18" i="68"/>
  <c r="Q18" i="68"/>
  <c r="O18" i="68"/>
  <c r="M18" i="68"/>
  <c r="N18" i="68" s="1"/>
  <c r="F18" i="68"/>
  <c r="L18" i="68" s="1"/>
  <c r="E18" i="68" a="1"/>
  <c r="E18" i="68" s="1"/>
  <c r="D18" i="68" a="1"/>
  <c r="D18" i="68" s="1"/>
  <c r="B18" i="68"/>
  <c r="Y17" i="68"/>
  <c r="Q17" i="68"/>
  <c r="O17" i="68"/>
  <c r="P17" i="68" s="1"/>
  <c r="M17" i="68"/>
  <c r="F17" i="68"/>
  <c r="E17" i="68" a="1"/>
  <c r="E17" i="68" s="1"/>
  <c r="D17" i="68" a="1"/>
  <c r="D17" i="68" s="1"/>
  <c r="B17" i="68"/>
  <c r="Y16" i="68"/>
  <c r="Q16" i="68"/>
  <c r="O16" i="68"/>
  <c r="P16" i="68" s="1"/>
  <c r="M16" i="68"/>
  <c r="I16" i="68" a="1"/>
  <c r="I16" i="68" s="1"/>
  <c r="F16" i="68"/>
  <c r="J16" i="68" s="1" a="1"/>
  <c r="J16" i="68" s="1"/>
  <c r="E16" i="68" a="1"/>
  <c r="E16" i="68" s="1"/>
  <c r="D16" i="68" a="1"/>
  <c r="D16" i="68" s="1"/>
  <c r="B16" i="68"/>
  <c r="Y15" i="68"/>
  <c r="Q15" i="68"/>
  <c r="O15" i="68"/>
  <c r="P15" i="68" s="1"/>
  <c r="M15" i="68"/>
  <c r="J15" i="68" a="1"/>
  <c r="J15" i="68" s="1"/>
  <c r="H15" i="68"/>
  <c r="F15" i="68"/>
  <c r="L15" i="68" s="1"/>
  <c r="E15" i="68" a="1"/>
  <c r="E15" i="68" s="1"/>
  <c r="D15" i="68" a="1"/>
  <c r="D15" i="68" s="1"/>
  <c r="B15" i="68"/>
  <c r="G15" i="68" s="1"/>
  <c r="Y14" i="68"/>
  <c r="Q14" i="68"/>
  <c r="O14" i="68"/>
  <c r="M14" i="68"/>
  <c r="F14" i="68"/>
  <c r="L14" i="68" s="1"/>
  <c r="E14" i="68" a="1"/>
  <c r="E14" i="68" s="1"/>
  <c r="D14" i="68" a="1"/>
  <c r="D14" i="68" s="1"/>
  <c r="B14" i="68"/>
  <c r="Y13" i="68"/>
  <c r="Q13" i="68"/>
  <c r="P13" i="68"/>
  <c r="O13" i="68"/>
  <c r="M13" i="68"/>
  <c r="F13" i="68"/>
  <c r="E13" i="68" a="1"/>
  <c r="E13" i="68" s="1"/>
  <c r="D13" i="68" a="1"/>
  <c r="D13" i="68" s="1"/>
  <c r="B13" i="68"/>
  <c r="Y12" i="68"/>
  <c r="Q12" i="68"/>
  <c r="O12" i="68"/>
  <c r="M12" i="68"/>
  <c r="K12" i="68"/>
  <c r="F12" i="68"/>
  <c r="J12" i="68" s="1" a="1"/>
  <c r="J12" i="68" s="1"/>
  <c r="E12" i="68"/>
  <c r="E12" i="68" a="1"/>
  <c r="D12" i="68" a="1"/>
  <c r="D12" i="68" s="1"/>
  <c r="B12" i="68"/>
  <c r="R12" i="68" s="1"/>
  <c r="Y11" i="68"/>
  <c r="Q11" i="68"/>
  <c r="O11" i="68"/>
  <c r="M11" i="68"/>
  <c r="F11" i="68"/>
  <c r="E11" i="68" a="1"/>
  <c r="E11" i="68" s="1"/>
  <c r="D11" i="68" a="1"/>
  <c r="D11" i="68" s="1"/>
  <c r="B11" i="68"/>
  <c r="Y10" i="68"/>
  <c r="Q10" i="68"/>
  <c r="O10" i="68"/>
  <c r="M10" i="68"/>
  <c r="F10" i="68"/>
  <c r="L10" i="68" s="1"/>
  <c r="E10" i="68" a="1"/>
  <c r="E10" i="68" s="1"/>
  <c r="D10" i="68" a="1"/>
  <c r="D10" i="68" s="1"/>
  <c r="B10" i="68"/>
  <c r="P10" i="68" s="1"/>
  <c r="Y9" i="68"/>
  <c r="Q9" i="68"/>
  <c r="O9" i="68"/>
  <c r="M9" i="68"/>
  <c r="F9" i="68"/>
  <c r="E9" i="68" a="1"/>
  <c r="E9" i="68" s="1"/>
  <c r="D9" i="68" a="1"/>
  <c r="D9" i="68" s="1"/>
  <c r="B9" i="68"/>
  <c r="Y8" i="68"/>
  <c r="Q8" i="68"/>
  <c r="O8" i="68"/>
  <c r="M8" i="68"/>
  <c r="H8" i="68" s="1"/>
  <c r="I8" i="68" a="1"/>
  <c r="I8" i="68" s="1"/>
  <c r="F8" i="68"/>
  <c r="J8" i="68" s="1" a="1"/>
  <c r="J8" i="68" s="1"/>
  <c r="K8" i="68" s="1"/>
  <c r="E8" i="68" a="1"/>
  <c r="E8" i="68" s="1"/>
  <c r="D8" i="68" a="1"/>
  <c r="D8" i="68" s="1"/>
  <c r="B8" i="68"/>
  <c r="Y7" i="68"/>
  <c r="Q7" i="68"/>
  <c r="O7" i="68"/>
  <c r="M7" i="68"/>
  <c r="I7" i="68" a="1"/>
  <c r="I7" i="68" s="1"/>
  <c r="F7" i="68"/>
  <c r="H7" i="68" s="1"/>
  <c r="E7" i="68" a="1"/>
  <c r="E7" i="68" s="1"/>
  <c r="D7" i="68" a="1"/>
  <c r="D7" i="68" s="1"/>
  <c r="B7" i="68"/>
  <c r="GY5" i="68"/>
  <c r="GX5" i="68"/>
  <c r="GW5" i="68"/>
  <c r="GV5" i="68"/>
  <c r="GU5" i="68"/>
  <c r="GT5" i="68"/>
  <c r="GS5" i="68"/>
  <c r="GR5" i="68"/>
  <c r="GQ5" i="68"/>
  <c r="GP5" i="68"/>
  <c r="GO5" i="68"/>
  <c r="GN5" i="68"/>
  <c r="GM5" i="68"/>
  <c r="GL5" i="68"/>
  <c r="GK5" i="68"/>
  <c r="Z112" i="68" s="1"/>
  <c r="AA112" i="68" s="1"/>
  <c r="GJ5" i="68"/>
  <c r="GI5" i="68"/>
  <c r="GH5" i="68"/>
  <c r="GG5" i="68"/>
  <c r="GF5" i="68"/>
  <c r="GE5" i="68"/>
  <c r="GD5" i="68"/>
  <c r="GC5" i="68"/>
  <c r="GB5" i="68"/>
  <c r="GA5" i="68"/>
  <c r="FZ5" i="68"/>
  <c r="FY5" i="68"/>
  <c r="FX5" i="68"/>
  <c r="FW5" i="68"/>
  <c r="FV5" i="68"/>
  <c r="FU5" i="68"/>
  <c r="FT5" i="68"/>
  <c r="FS5" i="68"/>
  <c r="FR5" i="68"/>
  <c r="FQ5" i="68"/>
  <c r="FP5" i="68"/>
  <c r="FO5" i="68"/>
  <c r="FN5" i="68"/>
  <c r="FM5" i="68"/>
  <c r="FL5" i="68"/>
  <c r="FK5" i="68"/>
  <c r="FJ5" i="68"/>
  <c r="FI5" i="68"/>
  <c r="FH5" i="68"/>
  <c r="FG5" i="68"/>
  <c r="FF5" i="68"/>
  <c r="FE5" i="68"/>
  <c r="FD5" i="68"/>
  <c r="FC5" i="68"/>
  <c r="FB5" i="68"/>
  <c r="Z41" i="68" s="1"/>
  <c r="AA41" i="68" s="1"/>
  <c r="FA5" i="68"/>
  <c r="EZ5" i="68"/>
  <c r="EY5" i="68"/>
  <c r="EX5" i="68"/>
  <c r="EW5" i="68"/>
  <c r="EV5" i="68"/>
  <c r="EU5" i="68"/>
  <c r="Z69" i="68" s="1"/>
  <c r="ET5" i="68"/>
  <c r="ES5" i="68"/>
  <c r="ER5" i="68"/>
  <c r="EQ5" i="68"/>
  <c r="EP5" i="68"/>
  <c r="EO5" i="68"/>
  <c r="EN5" i="68"/>
  <c r="EM5" i="68"/>
  <c r="Z24" i="68" s="1"/>
  <c r="EL5" i="68"/>
  <c r="EK5" i="68"/>
  <c r="EJ5" i="68"/>
  <c r="EI5" i="68"/>
  <c r="EH5" i="68"/>
  <c r="EG5" i="68"/>
  <c r="EF5" i="68"/>
  <c r="EE5" i="68"/>
  <c r="ED5" i="68"/>
  <c r="EC5" i="68"/>
  <c r="EB5" i="68"/>
  <c r="EA5" i="68"/>
  <c r="Z87" i="68" s="1"/>
  <c r="DZ5" i="68"/>
  <c r="DY5" i="68"/>
  <c r="DX5" i="68"/>
  <c r="DW5" i="68"/>
  <c r="DV5" i="68"/>
  <c r="DU5" i="68"/>
  <c r="DT5" i="68"/>
  <c r="DS5" i="68"/>
  <c r="DR5" i="68"/>
  <c r="Z54" i="68" s="1"/>
  <c r="DQ5" i="68"/>
  <c r="DP5" i="68"/>
  <c r="DO5" i="68"/>
  <c r="DN5" i="68"/>
  <c r="DM5" i="68"/>
  <c r="DL5" i="68"/>
  <c r="DL4" i="68" s="1"/>
  <c r="DK5" i="68"/>
  <c r="DJ5" i="68"/>
  <c r="DI5" i="68"/>
  <c r="DH5" i="68"/>
  <c r="DG5" i="68"/>
  <c r="DF5" i="68"/>
  <c r="Z27" i="68" s="1"/>
  <c r="DE5" i="68"/>
  <c r="DD5" i="68"/>
  <c r="Z82" i="68" s="1"/>
  <c r="DC5" i="68"/>
  <c r="DB5" i="68"/>
  <c r="DA5" i="68"/>
  <c r="Z86" i="68" s="1"/>
  <c r="CZ5" i="68"/>
  <c r="CY5" i="68"/>
  <c r="Z88" i="68" s="1"/>
  <c r="AA88" i="68" s="1"/>
  <c r="CX5" i="68"/>
  <c r="CW5" i="68"/>
  <c r="Z108" i="68" s="1"/>
  <c r="AA108" i="68" s="1"/>
  <c r="CV5" i="68"/>
  <c r="CU5" i="68"/>
  <c r="CT5" i="68"/>
  <c r="CS5" i="68"/>
  <c r="CR5" i="68"/>
  <c r="CQ5" i="68"/>
  <c r="Z55" i="68" s="1"/>
  <c r="CP5" i="68"/>
  <c r="CO5" i="68"/>
  <c r="CN5" i="68"/>
  <c r="CM5" i="68"/>
  <c r="CL5" i="68"/>
  <c r="Z73" i="68" s="1"/>
  <c r="CK5" i="68"/>
  <c r="Z83" i="68" s="1"/>
  <c r="CJ5" i="68"/>
  <c r="CI5" i="68"/>
  <c r="CH5" i="68"/>
  <c r="CG5" i="68"/>
  <c r="Z15" i="68" s="1"/>
  <c r="CF5" i="68"/>
  <c r="CE5" i="68"/>
  <c r="CD5" i="68"/>
  <c r="CC5" i="68"/>
  <c r="CB5" i="68"/>
  <c r="CA5" i="68"/>
  <c r="BZ5" i="68"/>
  <c r="BY5" i="68"/>
  <c r="Z35" i="68" s="1"/>
  <c r="BX5" i="68"/>
  <c r="BW5" i="68"/>
  <c r="BV5" i="68"/>
  <c r="BU5" i="68"/>
  <c r="BT5" i="68"/>
  <c r="BS5" i="68"/>
  <c r="BR5" i="68"/>
  <c r="BQ5" i="68"/>
  <c r="BP5" i="68"/>
  <c r="BO5" i="68"/>
  <c r="BN5" i="68"/>
  <c r="Z26" i="68" s="1"/>
  <c r="AA26" i="68" s="1"/>
  <c r="BM5" i="68"/>
  <c r="Z16" i="68" s="1"/>
  <c r="BL5" i="68"/>
  <c r="BK5" i="68"/>
  <c r="BJ5" i="68"/>
  <c r="BI5" i="68"/>
  <c r="Z10" i="68" s="1"/>
  <c r="BH5" i="68"/>
  <c r="BG5" i="68"/>
  <c r="BF5" i="68"/>
  <c r="BE5" i="68"/>
  <c r="BD5" i="68"/>
  <c r="BC5" i="68"/>
  <c r="BB5" i="68"/>
  <c r="BA5" i="68"/>
  <c r="AZ5" i="68"/>
  <c r="AY5" i="68"/>
  <c r="AX5" i="68"/>
  <c r="AW5" i="68"/>
  <c r="AV5" i="68"/>
  <c r="AU5" i="68"/>
  <c r="AT5" i="68"/>
  <c r="Z11" i="68" s="1"/>
  <c r="AS5" i="68"/>
  <c r="Z7" i="68" s="1"/>
  <c r="AR5" i="68"/>
  <c r="AQ5" i="68"/>
  <c r="Z67" i="68" s="1"/>
  <c r="AP5" i="68"/>
  <c r="Z8" i="68" s="1"/>
  <c r="AO5" i="68"/>
  <c r="Z99" i="68" s="1"/>
  <c r="AA99" i="68" s="1"/>
  <c r="AN5" i="68"/>
  <c r="Z94" i="68" s="1"/>
  <c r="AM5" i="68"/>
  <c r="AL5" i="68"/>
  <c r="AK5" i="68"/>
  <c r="Z100" i="68" s="1"/>
  <c r="AA100" i="68" s="1"/>
  <c r="AJ5" i="68"/>
  <c r="AI5" i="68"/>
  <c r="Z29" i="68" s="1"/>
  <c r="AH5" i="68"/>
  <c r="AG5" i="68"/>
  <c r="AF5" i="68"/>
  <c r="AE5" i="68"/>
  <c r="AD5" i="68"/>
  <c r="AC5" i="68"/>
  <c r="AB5" i="68"/>
  <c r="IF5" i="9"/>
  <c r="IE5" i="9"/>
  <c r="R84" i="68" l="1"/>
  <c r="G101" i="68"/>
  <c r="P101" i="68"/>
  <c r="AE4" i="68"/>
  <c r="BE4" i="68"/>
  <c r="Z104" i="68"/>
  <c r="AA104" i="68" s="1"/>
  <c r="AA55" i="68"/>
  <c r="J7" i="68" a="1"/>
  <c r="J7" i="68" s="1"/>
  <c r="P9" i="68"/>
  <c r="N10" i="68"/>
  <c r="G11" i="68"/>
  <c r="P14" i="68"/>
  <c r="G14" i="68"/>
  <c r="R14" i="68"/>
  <c r="I15" i="68" a="1"/>
  <c r="I15" i="68" s="1"/>
  <c r="N17" i="68"/>
  <c r="P18" i="68"/>
  <c r="H23" i="68"/>
  <c r="P23" i="68"/>
  <c r="I24" i="68" a="1"/>
  <c r="I24" i="68" s="1"/>
  <c r="H30" i="68"/>
  <c r="H33" i="68"/>
  <c r="R34" i="68"/>
  <c r="H36" i="68"/>
  <c r="P37" i="68"/>
  <c r="P38" i="68"/>
  <c r="R41" i="68"/>
  <c r="R42" i="68"/>
  <c r="H43" i="68"/>
  <c r="R43" i="68"/>
  <c r="P46" i="68"/>
  <c r="R48" i="68"/>
  <c r="H50" i="68"/>
  <c r="R51" i="68"/>
  <c r="I53" i="68" a="1"/>
  <c r="I53" i="68" s="1"/>
  <c r="N55" i="68"/>
  <c r="P56" i="68"/>
  <c r="P57" i="68"/>
  <c r="J59" i="68" a="1"/>
  <c r="J59" i="68" s="1"/>
  <c r="H63" i="68"/>
  <c r="R65" i="68"/>
  <c r="R75" i="68"/>
  <c r="H81" i="68"/>
  <c r="I82" i="68" a="1"/>
  <c r="I82" i="68" s="1"/>
  <c r="L84" i="68"/>
  <c r="P86" i="68"/>
  <c r="N87" i="68"/>
  <c r="H87" i="68"/>
  <c r="R87" i="68"/>
  <c r="K88" i="68"/>
  <c r="N94" i="68"/>
  <c r="H95" i="68"/>
  <c r="R99" i="68"/>
  <c r="H101" i="68"/>
  <c r="R101" i="68"/>
  <c r="I105" i="68" a="1"/>
  <c r="I105" i="68" s="1"/>
  <c r="N107" i="68"/>
  <c r="K109" i="68"/>
  <c r="G112" i="68"/>
  <c r="N113" i="68"/>
  <c r="P114" i="68"/>
  <c r="J14" i="68" a="1"/>
  <c r="J14" i="68" s="1"/>
  <c r="G22" i="68"/>
  <c r="R22" i="68"/>
  <c r="I23" i="68" a="1"/>
  <c r="I23" i="68" s="1"/>
  <c r="P26" i="68"/>
  <c r="I36" i="68" a="1"/>
  <c r="I36" i="68" s="1"/>
  <c r="P42" i="68"/>
  <c r="N54" i="68"/>
  <c r="N59" i="68"/>
  <c r="R61" i="68"/>
  <c r="K71" i="68"/>
  <c r="R73" i="68"/>
  <c r="H77" i="68"/>
  <c r="J78" i="68" a="1"/>
  <c r="J78" i="68" s="1"/>
  <c r="J81" i="68" a="1"/>
  <c r="J81" i="68" s="1"/>
  <c r="K81" i="68" s="1"/>
  <c r="L81" i="68" s="1"/>
  <c r="J82" i="68" a="1"/>
  <c r="J82" i="68" s="1"/>
  <c r="G84" i="68"/>
  <c r="P85" i="68"/>
  <c r="G85" i="68"/>
  <c r="K87" i="68"/>
  <c r="N88" i="68"/>
  <c r="I91" i="68" a="1"/>
  <c r="I91" i="68" s="1"/>
  <c r="I101" i="68" a="1"/>
  <c r="I101" i="68" s="1"/>
  <c r="N103" i="68"/>
  <c r="N104" i="68"/>
  <c r="N105" i="68"/>
  <c r="P107" i="68"/>
  <c r="J112" i="68" a="1"/>
  <c r="J112" i="68" s="1"/>
  <c r="R112" i="68"/>
  <c r="I114" i="68" a="1"/>
  <c r="I114" i="68" s="1"/>
  <c r="N9" i="68"/>
  <c r="N38" i="68"/>
  <c r="N73" i="68"/>
  <c r="Z109" i="68"/>
  <c r="AA109" i="68" s="1"/>
  <c r="AA10" i="68"/>
  <c r="H16" i="68"/>
  <c r="K20" i="68"/>
  <c r="J23" i="68" a="1"/>
  <c r="J23" i="68" s="1"/>
  <c r="P24" i="68"/>
  <c r="P25" i="68"/>
  <c r="N26" i="68"/>
  <c r="G27" i="68"/>
  <c r="R28" i="68"/>
  <c r="J32" i="68" a="1"/>
  <c r="J32" i="68" s="1"/>
  <c r="R35" i="68"/>
  <c r="R37" i="68"/>
  <c r="H37" i="68"/>
  <c r="I45" i="68" a="1"/>
  <c r="I45" i="68" s="1"/>
  <c r="N51" i="68"/>
  <c r="G59" i="68"/>
  <c r="P59" i="68"/>
  <c r="P60" i="68"/>
  <c r="R74" i="68"/>
  <c r="N82" i="68"/>
  <c r="P84" i="68"/>
  <c r="P90" i="68"/>
  <c r="N92" i="68"/>
  <c r="P93" i="68"/>
  <c r="G94" i="68"/>
  <c r="R94" i="68"/>
  <c r="N101" i="68"/>
  <c r="G105" i="68"/>
  <c r="P105" i="68"/>
  <c r="J114" i="68" a="1"/>
  <c r="J114" i="68" s="1"/>
  <c r="L19" i="68"/>
  <c r="J19" i="68" a="1"/>
  <c r="J19" i="68" s="1"/>
  <c r="I19" i="68" a="1"/>
  <c r="I19" i="68" s="1"/>
  <c r="H19" i="68"/>
  <c r="J51" i="68" a="1"/>
  <c r="J51" i="68" s="1"/>
  <c r="K51" i="68" s="1"/>
  <c r="L51" i="68" s="1"/>
  <c r="I51" i="68" a="1"/>
  <c r="I51" i="68" s="1"/>
  <c r="G51" i="68"/>
  <c r="G19" i="68"/>
  <c r="L29" i="68"/>
  <c r="I29" i="68" a="1"/>
  <c r="I29" i="68" s="1"/>
  <c r="L40" i="68"/>
  <c r="J40" i="68" a="1"/>
  <c r="J40" i="68" s="1"/>
  <c r="I40" i="68" a="1"/>
  <c r="I40" i="68" s="1"/>
  <c r="H40" i="68"/>
  <c r="J47" i="68" a="1"/>
  <c r="J47" i="68" s="1"/>
  <c r="K47" i="68" s="1"/>
  <c r="L47" i="68" s="1"/>
  <c r="G47" i="68"/>
  <c r="L73" i="68"/>
  <c r="I73" i="68" a="1"/>
  <c r="I73" i="68" s="1"/>
  <c r="H73" i="68"/>
  <c r="K73" i="68"/>
  <c r="G73" i="68"/>
  <c r="J73" i="68" a="1"/>
  <c r="J73" i="68" s="1"/>
  <c r="L11" i="68"/>
  <c r="J11" i="68" a="1"/>
  <c r="J11" i="68" s="1"/>
  <c r="I11" i="68" a="1"/>
  <c r="I11" i="68" s="1"/>
  <c r="H11" i="68"/>
  <c r="L27" i="68"/>
  <c r="J27" i="68" a="1"/>
  <c r="J27" i="68" s="1"/>
  <c r="I27" i="68" a="1"/>
  <c r="I27" i="68" s="1"/>
  <c r="H27" i="68"/>
  <c r="P47" i="68"/>
  <c r="H55" i="68"/>
  <c r="J55" i="68" a="1"/>
  <c r="J55" i="68" s="1"/>
  <c r="I55" i="68" a="1"/>
  <c r="I55" i="68" s="1"/>
  <c r="G55" i="68"/>
  <c r="K55" i="68"/>
  <c r="R13" i="68"/>
  <c r="R21" i="68"/>
  <c r="P28" i="68"/>
  <c r="N30" i="68"/>
  <c r="R32" i="68"/>
  <c r="P41" i="68"/>
  <c r="N42" i="68"/>
  <c r="K45" i="68"/>
  <c r="R47" i="68"/>
  <c r="P50" i="68"/>
  <c r="R67" i="68"/>
  <c r="P76" i="68"/>
  <c r="R80" i="68"/>
  <c r="N93" i="68"/>
  <c r="R106" i="68"/>
  <c r="AA8" i="68"/>
  <c r="B5" i="68"/>
  <c r="Z76" i="68"/>
  <c r="AA76" i="68" s="1"/>
  <c r="Z18" i="68"/>
  <c r="AA18" i="68" s="1"/>
  <c r="Z21" i="68"/>
  <c r="AA21" i="68" s="1"/>
  <c r="Z51" i="68"/>
  <c r="AA51" i="68" s="1"/>
  <c r="Z85" i="68"/>
  <c r="AA85" i="68" s="1"/>
  <c r="Z9" i="68"/>
  <c r="AA9" i="68" s="1"/>
  <c r="CY4" i="68"/>
  <c r="DZ4" i="68"/>
  <c r="FB4" i="68"/>
  <c r="FQ4" i="68"/>
  <c r="GB4" i="68"/>
  <c r="Z12" i="68"/>
  <c r="G10" i="68"/>
  <c r="R10" i="68"/>
  <c r="P11" i="68"/>
  <c r="H12" i="68"/>
  <c r="P12" i="68"/>
  <c r="N13" i="68"/>
  <c r="N14" i="68"/>
  <c r="K16" i="68"/>
  <c r="G18" i="68"/>
  <c r="R18" i="68"/>
  <c r="P19" i="68"/>
  <c r="H20" i="68"/>
  <c r="P20" i="68"/>
  <c r="N21" i="68"/>
  <c r="N22" i="68"/>
  <c r="K24" i="68"/>
  <c r="G26" i="68"/>
  <c r="R26" i="68"/>
  <c r="P27" i="68"/>
  <c r="H28" i="68"/>
  <c r="P30" i="68"/>
  <c r="H32" i="68"/>
  <c r="K32" i="68"/>
  <c r="L32" i="68" s="1"/>
  <c r="P34" i="68"/>
  <c r="G35" i="68"/>
  <c r="N35" i="68"/>
  <c r="J36" i="68" a="1"/>
  <c r="J36" i="68" s="1"/>
  <c r="P36" i="68"/>
  <c r="I37" i="68" a="1"/>
  <c r="I37" i="68" s="1"/>
  <c r="G39" i="68"/>
  <c r="R39" i="68"/>
  <c r="I41" i="68" a="1"/>
  <c r="I41" i="68" s="1"/>
  <c r="P43" i="68"/>
  <c r="N43" i="68"/>
  <c r="L44" i="68"/>
  <c r="R46" i="68"/>
  <c r="P49" i="68"/>
  <c r="N53" i="68"/>
  <c r="R54" i="68"/>
  <c r="L65" i="68"/>
  <c r="I65" i="68" a="1"/>
  <c r="I65" i="68" s="1"/>
  <c r="H65" i="68"/>
  <c r="K65" i="68"/>
  <c r="G65" i="68"/>
  <c r="P69" i="68"/>
  <c r="H96" i="68"/>
  <c r="I96" i="68" a="1"/>
  <c r="I96" i="68" s="1"/>
  <c r="H107" i="68"/>
  <c r="J107" i="68" a="1"/>
  <c r="J107" i="68" s="1"/>
  <c r="I107" i="68" a="1"/>
  <c r="I107" i="68" s="1"/>
  <c r="G107" i="68"/>
  <c r="R8" i="68"/>
  <c r="P8" i="68"/>
  <c r="K9" i="68"/>
  <c r="R9" i="68"/>
  <c r="J10" i="68" a="1"/>
  <c r="J10" i="68" s="1"/>
  <c r="I12" i="68" a="1"/>
  <c r="I12" i="68" s="1"/>
  <c r="R16" i="68"/>
  <c r="R17" i="68"/>
  <c r="J18" i="68" a="1"/>
  <c r="J18" i="68" s="1"/>
  <c r="I20" i="68" a="1"/>
  <c r="I20" i="68" s="1"/>
  <c r="R24" i="68"/>
  <c r="R25" i="68"/>
  <c r="J26" i="68" a="1"/>
  <c r="J26" i="68" s="1"/>
  <c r="I28" i="68" a="1"/>
  <c r="I28" i="68" s="1"/>
  <c r="R30" i="68"/>
  <c r="N32" i="68"/>
  <c r="R33" i="68"/>
  <c r="P33" i="68"/>
  <c r="H35" i="68"/>
  <c r="R38" i="68"/>
  <c r="K41" i="68"/>
  <c r="R45" i="68"/>
  <c r="P45" i="68"/>
  <c r="H49" i="68"/>
  <c r="K49" i="68"/>
  <c r="P53" i="68"/>
  <c r="H76" i="68"/>
  <c r="L76" i="68"/>
  <c r="I76" i="68" a="1"/>
  <c r="I76" i="68" s="1"/>
  <c r="P83" i="68"/>
  <c r="H103" i="68"/>
  <c r="J103" i="68" a="1"/>
  <c r="J103" i="68" s="1"/>
  <c r="K103" i="68" s="1"/>
  <c r="I103" i="68" a="1"/>
  <c r="I103" i="68" s="1"/>
  <c r="G103" i="68"/>
  <c r="H113" i="68"/>
  <c r="K67" i="68"/>
  <c r="L67" i="68" s="1"/>
  <c r="J69" i="68" a="1"/>
  <c r="J69" i="68" s="1"/>
  <c r="R69" i="68"/>
  <c r="P75" i="68"/>
  <c r="R76" i="68"/>
  <c r="K80" i="68"/>
  <c r="P82" i="68"/>
  <c r="N84" i="68"/>
  <c r="K86" i="68"/>
  <c r="I86" i="68" a="1"/>
  <c r="I86" i="68" s="1"/>
  <c r="R89" i="68"/>
  <c r="P92" i="68"/>
  <c r="J94" i="68" a="1"/>
  <c r="J94" i="68" s="1"/>
  <c r="R97" i="68"/>
  <c r="R100" i="68"/>
  <c r="R104" i="68"/>
  <c r="N108" i="68"/>
  <c r="N109" i="68"/>
  <c r="P110" i="68"/>
  <c r="R111" i="68"/>
  <c r="J53" i="68" a="1"/>
  <c r="J53" i="68" s="1"/>
  <c r="R53" i="68"/>
  <c r="P55" i="68"/>
  <c r="R59" i="68"/>
  <c r="N62" i="68"/>
  <c r="H62" i="68"/>
  <c r="N63" i="68"/>
  <c r="N65" i="68"/>
  <c r="H66" i="68"/>
  <c r="G67" i="68"/>
  <c r="N67" i="68"/>
  <c r="G69" i="68"/>
  <c r="K69" i="68"/>
  <c r="P71" i="68"/>
  <c r="H74" i="68"/>
  <c r="H75" i="68"/>
  <c r="R77" i="68"/>
  <c r="H78" i="68"/>
  <c r="G80" i="68"/>
  <c r="N80" i="68"/>
  <c r="R82" i="68"/>
  <c r="J86" i="68" a="1"/>
  <c r="J86" i="68" s="1"/>
  <c r="N89" i="68"/>
  <c r="H92" i="68"/>
  <c r="R92" i="68"/>
  <c r="N95" i="68"/>
  <c r="N96" i="68"/>
  <c r="N97" i="68"/>
  <c r="N99" i="68"/>
  <c r="N100" i="68"/>
  <c r="P109" i="68"/>
  <c r="J110" i="68" a="1"/>
  <c r="J110" i="68" s="1"/>
  <c r="N111" i="68"/>
  <c r="N112" i="68"/>
  <c r="N48" i="68"/>
  <c r="L48" i="68"/>
  <c r="G53" i="68"/>
  <c r="K53" i="68"/>
  <c r="R55" i="68"/>
  <c r="N58" i="68"/>
  <c r="H58" i="68"/>
  <c r="K59" i="68"/>
  <c r="P61" i="68"/>
  <c r="P63" i="68"/>
  <c r="P65" i="68"/>
  <c r="I67" i="68" a="1"/>
  <c r="I67" i="68" s="1"/>
  <c r="P67" i="68"/>
  <c r="H69" i="68"/>
  <c r="N69" i="68"/>
  <c r="N70" i="68"/>
  <c r="H70" i="68"/>
  <c r="J71" i="68" a="1"/>
  <c r="J71" i="68" s="1"/>
  <c r="R71" i="68"/>
  <c r="P73" i="68"/>
  <c r="K75" i="68"/>
  <c r="N76" i="68"/>
  <c r="I78" i="68" a="1"/>
  <c r="I78" i="68" s="1"/>
  <c r="I80" i="68" a="1"/>
  <c r="I80" i="68" s="1"/>
  <c r="P80" i="68"/>
  <c r="K82" i="68"/>
  <c r="K84" i="68"/>
  <c r="R85" i="68"/>
  <c r="G86" i="68"/>
  <c r="I87" i="68" a="1"/>
  <c r="I87" i="68" s="1"/>
  <c r="P88" i="68"/>
  <c r="R91" i="68"/>
  <c r="H91" i="68"/>
  <c r="I92" i="68" a="1"/>
  <c r="I92" i="68" s="1"/>
  <c r="R93" i="68"/>
  <c r="H94" i="68"/>
  <c r="P94" i="68"/>
  <c r="I95" i="68" a="1"/>
  <c r="I95" i="68" s="1"/>
  <c r="P96" i="68"/>
  <c r="P99" i="68"/>
  <c r="J101" i="68" a="1"/>
  <c r="J101" i="68" s="1"/>
  <c r="R103" i="68"/>
  <c r="J105" i="68" a="1"/>
  <c r="J105" i="68" s="1"/>
  <c r="R107" i="68"/>
  <c r="J109" i="68" a="1"/>
  <c r="J109" i="68" s="1"/>
  <c r="R109" i="68"/>
  <c r="G110" i="68"/>
  <c r="K110" i="68"/>
  <c r="L113" i="68"/>
  <c r="H114" i="68"/>
  <c r="K114" i="68"/>
  <c r="L90" i="68"/>
  <c r="U113" i="68"/>
  <c r="V113" i="68" s="1"/>
  <c r="S111" i="68"/>
  <c r="T111" i="68" s="1"/>
  <c r="C111" i="68"/>
  <c r="F117" i="68"/>
  <c r="U114" i="68"/>
  <c r="V114" i="68" s="1"/>
  <c r="S112" i="68"/>
  <c r="T112" i="68" s="1"/>
  <c r="S113" i="68"/>
  <c r="T113" i="68" s="1"/>
  <c r="U111" i="68"/>
  <c r="V111" i="68" s="1"/>
  <c r="S109" i="68"/>
  <c r="T109" i="68" s="1"/>
  <c r="U109" i="68"/>
  <c r="V109" i="68" s="1"/>
  <c r="S108" i="68"/>
  <c r="T108" i="68" s="1"/>
  <c r="U106" i="68"/>
  <c r="V106" i="68" s="1"/>
  <c r="S104" i="68"/>
  <c r="T104" i="68" s="1"/>
  <c r="U102" i="68"/>
  <c r="V102" i="68" s="1"/>
  <c r="S100" i="68"/>
  <c r="T100" i="68" s="1"/>
  <c r="U98" i="68"/>
  <c r="V98" i="68" s="1"/>
  <c r="C110" i="68"/>
  <c r="C109" i="68"/>
  <c r="U107" i="68"/>
  <c r="V107" i="68" s="1"/>
  <c r="S105" i="68"/>
  <c r="T105" i="68" s="1"/>
  <c r="U103" i="68"/>
  <c r="V103" i="68" s="1"/>
  <c r="S101" i="68"/>
  <c r="T101" i="68" s="1"/>
  <c r="S114" i="68"/>
  <c r="T114" i="68" s="1"/>
  <c r="U110" i="68"/>
  <c r="V110" i="68" s="1"/>
  <c r="U108" i="68"/>
  <c r="V108" i="68" s="1"/>
  <c r="S106" i="68"/>
  <c r="T106" i="68" s="1"/>
  <c r="U104" i="68"/>
  <c r="V104" i="68" s="1"/>
  <c r="S102" i="68"/>
  <c r="T102" i="68" s="1"/>
  <c r="U100" i="68"/>
  <c r="V100" i="68" s="1"/>
  <c r="U112" i="68"/>
  <c r="V112" i="68" s="1"/>
  <c r="C103" i="68"/>
  <c r="S99" i="68"/>
  <c r="T99" i="68" s="1"/>
  <c r="C99" i="68"/>
  <c r="S97" i="68"/>
  <c r="T97" i="68" s="1"/>
  <c r="U95" i="68"/>
  <c r="V95" i="68" s="1"/>
  <c r="S93" i="68"/>
  <c r="T93" i="68" s="1"/>
  <c r="U91" i="68"/>
  <c r="V91" i="68" s="1"/>
  <c r="S89" i="68"/>
  <c r="T89" i="68" s="1"/>
  <c r="U87" i="68"/>
  <c r="V87" i="68" s="1"/>
  <c r="S85" i="68"/>
  <c r="T85" i="68" s="1"/>
  <c r="U83" i="68"/>
  <c r="V83" i="68" s="1"/>
  <c r="S110" i="68"/>
  <c r="T110" i="68" s="1"/>
  <c r="U105" i="68"/>
  <c r="V105" i="68" s="1"/>
  <c r="S98" i="68"/>
  <c r="T98" i="68" s="1"/>
  <c r="U96" i="68"/>
  <c r="V96" i="68" s="1"/>
  <c r="S94" i="68"/>
  <c r="T94" i="68" s="1"/>
  <c r="U92" i="68"/>
  <c r="V92" i="68" s="1"/>
  <c r="S90" i="68"/>
  <c r="T90" i="68" s="1"/>
  <c r="U88" i="68"/>
  <c r="V88" i="68" s="1"/>
  <c r="C114" i="68"/>
  <c r="S107" i="68"/>
  <c r="T107" i="68" s="1"/>
  <c r="U101" i="68"/>
  <c r="V101" i="68" s="1"/>
  <c r="U99" i="68"/>
  <c r="V99" i="68" s="1"/>
  <c r="U97" i="68"/>
  <c r="V97" i="68" s="1"/>
  <c r="S95" i="68"/>
  <c r="T95" i="68" s="1"/>
  <c r="U93" i="68"/>
  <c r="V93" i="68" s="1"/>
  <c r="S91" i="68"/>
  <c r="T91" i="68" s="1"/>
  <c r="U89" i="68"/>
  <c r="V89" i="68" s="1"/>
  <c r="C96" i="68"/>
  <c r="S92" i="68"/>
  <c r="T92" i="68" s="1"/>
  <c r="U90" i="68"/>
  <c r="V90" i="68" s="1"/>
  <c r="S86" i="68"/>
  <c r="T86" i="68" s="1"/>
  <c r="U85" i="68"/>
  <c r="V85" i="68" s="1"/>
  <c r="S83" i="68"/>
  <c r="T83" i="68" s="1"/>
  <c r="U81" i="68"/>
  <c r="V81" i="68" s="1"/>
  <c r="S79" i="68"/>
  <c r="T79" i="68" s="1"/>
  <c r="C79" i="68"/>
  <c r="C107" i="68"/>
  <c r="S88" i="68"/>
  <c r="T88" i="68" s="1"/>
  <c r="C87" i="68"/>
  <c r="C86" i="68"/>
  <c r="U84" i="68"/>
  <c r="V84" i="68" s="1"/>
  <c r="U82" i="68"/>
  <c r="V82" i="68" s="1"/>
  <c r="S80" i="68"/>
  <c r="T80" i="68" s="1"/>
  <c r="C80" i="68"/>
  <c r="U78" i="68"/>
  <c r="V78" i="68" s="1"/>
  <c r="S96" i="68"/>
  <c r="T96" i="68" s="1"/>
  <c r="U94" i="68"/>
  <c r="V94" i="68" s="1"/>
  <c r="C92" i="68"/>
  <c r="S81" i="68"/>
  <c r="T81" i="68" s="1"/>
  <c r="U79" i="68"/>
  <c r="V79" i="68" s="1"/>
  <c r="S77" i="68"/>
  <c r="T77" i="68" s="1"/>
  <c r="U75" i="68"/>
  <c r="V75" i="68" s="1"/>
  <c r="S87" i="68"/>
  <c r="T87" i="68" s="1"/>
  <c r="S84" i="68"/>
  <c r="T84" i="68" s="1"/>
  <c r="S82" i="68"/>
  <c r="T82" i="68" s="1"/>
  <c r="U80" i="68"/>
  <c r="V80" i="68" s="1"/>
  <c r="S78" i="68"/>
  <c r="T78" i="68" s="1"/>
  <c r="U76" i="68"/>
  <c r="V76" i="68" s="1"/>
  <c r="U74" i="68"/>
  <c r="V74" i="68" s="1"/>
  <c r="S72" i="68"/>
  <c r="T72" i="68" s="1"/>
  <c r="U70" i="68"/>
  <c r="V70" i="68" s="1"/>
  <c r="S68" i="68"/>
  <c r="T68" i="68" s="1"/>
  <c r="U66" i="68"/>
  <c r="V66" i="68" s="1"/>
  <c r="S64" i="68"/>
  <c r="T64" i="68" s="1"/>
  <c r="U62" i="68"/>
  <c r="V62" i="68" s="1"/>
  <c r="S60" i="68"/>
  <c r="T60" i="68" s="1"/>
  <c r="U58" i="68"/>
  <c r="V58" i="68" s="1"/>
  <c r="S56" i="68"/>
  <c r="T56" i="68" s="1"/>
  <c r="U54" i="68"/>
  <c r="V54" i="68" s="1"/>
  <c r="S52" i="68"/>
  <c r="T52" i="68" s="1"/>
  <c r="U50" i="68"/>
  <c r="V50" i="68" s="1"/>
  <c r="S103" i="68"/>
  <c r="T103" i="68" s="1"/>
  <c r="C88" i="68"/>
  <c r="C82" i="68"/>
  <c r="S73" i="68"/>
  <c r="T73" i="68" s="1"/>
  <c r="C73" i="68"/>
  <c r="U71" i="68"/>
  <c r="V71" i="68" s="1"/>
  <c r="S69" i="68"/>
  <c r="T69" i="68" s="1"/>
  <c r="C69" i="68"/>
  <c r="U67" i="68"/>
  <c r="V67" i="68" s="1"/>
  <c r="S65" i="68"/>
  <c r="T65" i="68" s="1"/>
  <c r="C65" i="68"/>
  <c r="U63" i="68"/>
  <c r="V63" i="68" s="1"/>
  <c r="S61" i="68"/>
  <c r="T61" i="68" s="1"/>
  <c r="C61" i="68"/>
  <c r="U59" i="68"/>
  <c r="V59" i="68" s="1"/>
  <c r="S57" i="68"/>
  <c r="T57" i="68" s="1"/>
  <c r="C57" i="68"/>
  <c r="U55" i="68"/>
  <c r="V55" i="68" s="1"/>
  <c r="U86" i="68"/>
  <c r="V86" i="68" s="1"/>
  <c r="S76" i="68"/>
  <c r="T76" i="68" s="1"/>
  <c r="C76" i="68"/>
  <c r="S74" i="68"/>
  <c r="T74" i="68" s="1"/>
  <c r="U72" i="68"/>
  <c r="V72" i="68" s="1"/>
  <c r="S70" i="68"/>
  <c r="T70" i="68" s="1"/>
  <c r="U68" i="68"/>
  <c r="V68" i="68" s="1"/>
  <c r="S66" i="68"/>
  <c r="T66" i="68" s="1"/>
  <c r="U64" i="68"/>
  <c r="V64" i="68" s="1"/>
  <c r="S62" i="68"/>
  <c r="T62" i="68" s="1"/>
  <c r="U60" i="68"/>
  <c r="V60" i="68" s="1"/>
  <c r="S58" i="68"/>
  <c r="T58" i="68" s="1"/>
  <c r="U56" i="68"/>
  <c r="V56" i="68" s="1"/>
  <c r="S54" i="68"/>
  <c r="T54" i="68" s="1"/>
  <c r="U52" i="68"/>
  <c r="V52" i="68" s="1"/>
  <c r="S50" i="68"/>
  <c r="T50" i="68" s="1"/>
  <c r="U73" i="68"/>
  <c r="V73" i="68" s="1"/>
  <c r="S71" i="68"/>
  <c r="T71" i="68" s="1"/>
  <c r="C67" i="68"/>
  <c r="U53" i="68"/>
  <c r="V53" i="68" s="1"/>
  <c r="U51" i="68"/>
  <c r="V51" i="68" s="1"/>
  <c r="U48" i="68"/>
  <c r="V48" i="68" s="1"/>
  <c r="S46" i="68"/>
  <c r="T46" i="68" s="1"/>
  <c r="C46" i="68"/>
  <c r="U44" i="68"/>
  <c r="V44" i="68" s="1"/>
  <c r="S42" i="68"/>
  <c r="T42" i="68" s="1"/>
  <c r="C42" i="68"/>
  <c r="U40" i="68"/>
  <c r="V40" i="68" s="1"/>
  <c r="S38" i="68"/>
  <c r="T38" i="68" s="1"/>
  <c r="C38" i="68"/>
  <c r="U36" i="68"/>
  <c r="V36" i="68" s="1"/>
  <c r="C84" i="68"/>
  <c r="U65" i="68"/>
  <c r="V65" i="68" s="1"/>
  <c r="S63" i="68"/>
  <c r="T63" i="68" s="1"/>
  <c r="S59" i="68"/>
  <c r="T59" i="68" s="1"/>
  <c r="S55" i="68"/>
  <c r="T55" i="68" s="1"/>
  <c r="S53" i="68"/>
  <c r="T53" i="68" s="1"/>
  <c r="S51" i="68"/>
  <c r="T51" i="68" s="1"/>
  <c r="U49" i="68"/>
  <c r="V49" i="68" s="1"/>
  <c r="S47" i="68"/>
  <c r="T47" i="68" s="1"/>
  <c r="U45" i="68"/>
  <c r="V45" i="68" s="1"/>
  <c r="S43" i="68"/>
  <c r="T43" i="68" s="1"/>
  <c r="U41" i="68"/>
  <c r="V41" i="68" s="1"/>
  <c r="S39" i="68"/>
  <c r="T39" i="68" s="1"/>
  <c r="U37" i="68"/>
  <c r="V37" i="68" s="1"/>
  <c r="S35" i="68"/>
  <c r="T35" i="68" s="1"/>
  <c r="U33" i="68"/>
  <c r="V33" i="68" s="1"/>
  <c r="S31" i="68"/>
  <c r="T31" i="68" s="1"/>
  <c r="U29" i="68"/>
  <c r="V29" i="68" s="1"/>
  <c r="U77" i="68"/>
  <c r="V77" i="68" s="1"/>
  <c r="S75" i="68"/>
  <c r="T75" i="68" s="1"/>
  <c r="C71" i="68"/>
  <c r="C63" i="68"/>
  <c r="C59" i="68"/>
  <c r="C55" i="68"/>
  <c r="C51" i="68"/>
  <c r="S48" i="68"/>
  <c r="T48" i="68" s="1"/>
  <c r="U46" i="68"/>
  <c r="V46" i="68" s="1"/>
  <c r="S44" i="68"/>
  <c r="T44" i="68" s="1"/>
  <c r="U42" i="68"/>
  <c r="V42" i="68" s="1"/>
  <c r="S40" i="68"/>
  <c r="T40" i="68" s="1"/>
  <c r="U38" i="68"/>
  <c r="V38" i="68" s="1"/>
  <c r="S36" i="68"/>
  <c r="T36" i="68" s="1"/>
  <c r="U69" i="68"/>
  <c r="V69" i="68" s="1"/>
  <c r="S67" i="68"/>
  <c r="T67" i="68" s="1"/>
  <c r="U61" i="68"/>
  <c r="V61" i="68" s="1"/>
  <c r="U57" i="68"/>
  <c r="V57" i="68" s="1"/>
  <c r="C53" i="68"/>
  <c r="S45" i="68"/>
  <c r="T45" i="68" s="1"/>
  <c r="S41" i="68"/>
  <c r="T41" i="68" s="1"/>
  <c r="S33" i="68"/>
  <c r="T33" i="68" s="1"/>
  <c r="U32" i="68"/>
  <c r="V32" i="68" s="1"/>
  <c r="S30" i="68"/>
  <c r="T30" i="68" s="1"/>
  <c r="C30" i="68"/>
  <c r="U27" i="68"/>
  <c r="V27" i="68" s="1"/>
  <c r="S25" i="68"/>
  <c r="T25" i="68" s="1"/>
  <c r="C25" i="68"/>
  <c r="U23" i="68"/>
  <c r="V23" i="68" s="1"/>
  <c r="S21" i="68"/>
  <c r="T21" i="68" s="1"/>
  <c r="C21" i="68"/>
  <c r="U19" i="68"/>
  <c r="V19" i="68" s="1"/>
  <c r="S17" i="68"/>
  <c r="T17" i="68" s="1"/>
  <c r="C17" i="68"/>
  <c r="U15" i="68"/>
  <c r="V15" i="68" s="1"/>
  <c r="S13" i="68"/>
  <c r="T13" i="68" s="1"/>
  <c r="C13" i="68"/>
  <c r="U11" i="68"/>
  <c r="V11" i="68" s="1"/>
  <c r="S9" i="68"/>
  <c r="T9" i="68" s="1"/>
  <c r="C9" i="68"/>
  <c r="U7" i="68"/>
  <c r="V7" i="68" s="1"/>
  <c r="S49" i="68"/>
  <c r="T49" i="68" s="1"/>
  <c r="C37" i="68"/>
  <c r="U34" i="68"/>
  <c r="V34" i="68" s="1"/>
  <c r="S32" i="68"/>
  <c r="T32" i="68" s="1"/>
  <c r="U31" i="68"/>
  <c r="V31" i="68" s="1"/>
  <c r="S29" i="68"/>
  <c r="T29" i="68" s="1"/>
  <c r="U28" i="68"/>
  <c r="V28" i="68" s="1"/>
  <c r="S26" i="68"/>
  <c r="T26" i="68" s="1"/>
  <c r="U24" i="68"/>
  <c r="V24" i="68" s="1"/>
  <c r="S22" i="68"/>
  <c r="T22" i="68" s="1"/>
  <c r="U20" i="68"/>
  <c r="V20" i="68" s="1"/>
  <c r="S18" i="68"/>
  <c r="T18" i="68" s="1"/>
  <c r="U16" i="68"/>
  <c r="V16" i="68" s="1"/>
  <c r="S14" i="68"/>
  <c r="T14" i="68" s="1"/>
  <c r="U12" i="68"/>
  <c r="V12" i="68" s="1"/>
  <c r="S10" i="68"/>
  <c r="T10" i="68" s="1"/>
  <c r="U8" i="68"/>
  <c r="V8" i="68" s="1"/>
  <c r="S8" i="68"/>
  <c r="T8" i="68" s="1"/>
  <c r="C8" i="68"/>
  <c r="C45" i="68"/>
  <c r="U43" i="68"/>
  <c r="V43" i="68" s="1"/>
  <c r="C41" i="68"/>
  <c r="U39" i="68"/>
  <c r="V39" i="68" s="1"/>
  <c r="U35" i="68"/>
  <c r="V35" i="68" s="1"/>
  <c r="U30" i="68"/>
  <c r="V30" i="68" s="1"/>
  <c r="S27" i="68"/>
  <c r="T27" i="68" s="1"/>
  <c r="U25" i="68"/>
  <c r="V25" i="68" s="1"/>
  <c r="S23" i="68"/>
  <c r="T23" i="68" s="1"/>
  <c r="U21" i="68"/>
  <c r="V21" i="68" s="1"/>
  <c r="S19" i="68"/>
  <c r="T19" i="68" s="1"/>
  <c r="U17" i="68"/>
  <c r="V17" i="68" s="1"/>
  <c r="S15" i="68"/>
  <c r="T15" i="68" s="1"/>
  <c r="U13" i="68"/>
  <c r="V13" i="68" s="1"/>
  <c r="S11" i="68"/>
  <c r="T11" i="68" s="1"/>
  <c r="U9" i="68"/>
  <c r="V9" i="68" s="1"/>
  <c r="S7" i="68"/>
  <c r="T7" i="68" s="1"/>
  <c r="C49" i="68"/>
  <c r="U47" i="68"/>
  <c r="V47" i="68" s="1"/>
  <c r="S37" i="68"/>
  <c r="T37" i="68" s="1"/>
  <c r="S34" i="68"/>
  <c r="T34" i="68" s="1"/>
  <c r="C34" i="68"/>
  <c r="S28" i="68"/>
  <c r="T28" i="68" s="1"/>
  <c r="C28" i="68"/>
  <c r="U26" i="68"/>
  <c r="V26" i="68" s="1"/>
  <c r="S24" i="68"/>
  <c r="T24" i="68" s="1"/>
  <c r="C24" i="68"/>
  <c r="U22" i="68"/>
  <c r="V22" i="68" s="1"/>
  <c r="S20" i="68"/>
  <c r="T20" i="68" s="1"/>
  <c r="C20" i="68"/>
  <c r="U18" i="68"/>
  <c r="V18" i="68" s="1"/>
  <c r="S16" i="68"/>
  <c r="T16" i="68" s="1"/>
  <c r="C16" i="68"/>
  <c r="U14" i="68"/>
  <c r="V14" i="68" s="1"/>
  <c r="S12" i="68"/>
  <c r="T12" i="68" s="1"/>
  <c r="C12" i="68"/>
  <c r="U10" i="68"/>
  <c r="V10" i="68" s="1"/>
  <c r="Z93" i="68"/>
  <c r="AA93" i="68" s="1"/>
  <c r="Z84" i="68"/>
  <c r="AA84" i="68" s="1"/>
  <c r="AB4" i="68"/>
  <c r="Z77" i="68"/>
  <c r="Z75" i="68"/>
  <c r="AA75" i="68" s="1"/>
  <c r="Z78" i="68"/>
  <c r="Z66" i="68"/>
  <c r="AA66" i="68" s="1"/>
  <c r="Z36" i="68"/>
  <c r="AA36" i="68" s="1"/>
  <c r="AM4" i="68"/>
  <c r="AU4" i="68"/>
  <c r="BZ4" i="68"/>
  <c r="CM4" i="68"/>
  <c r="AA11" i="68"/>
  <c r="AA12" i="68"/>
  <c r="AA27" i="68"/>
  <c r="Q128" i="68"/>
  <c r="S128" i="68" s="1"/>
  <c r="Q126" i="68"/>
  <c r="S126" i="68" s="1"/>
  <c r="Q124" i="68"/>
  <c r="S124" i="68" s="1"/>
  <c r="Q121" i="68"/>
  <c r="S121" i="68" s="1"/>
  <c r="F120" i="68"/>
  <c r="W111" i="68" a="1"/>
  <c r="W111" i="68" s="1"/>
  <c r="X111" i="68" s="1"/>
  <c r="Q122" i="68"/>
  <c r="S122" i="68" s="1"/>
  <c r="W112" i="68" a="1"/>
  <c r="W112" i="68" s="1"/>
  <c r="X112" i="68" s="1"/>
  <c r="Q129" i="68"/>
  <c r="S129" i="68" s="1"/>
  <c r="Q127" i="68"/>
  <c r="S127" i="68" s="1"/>
  <c r="Q125" i="68"/>
  <c r="S125" i="68" s="1"/>
  <c r="Q123" i="68"/>
  <c r="S123" i="68" s="1"/>
  <c r="Q119" i="68"/>
  <c r="S119" i="68" s="1"/>
  <c r="Z113" i="68"/>
  <c r="W113" i="68" a="1"/>
  <c r="W113" i="68" s="1"/>
  <c r="X113" i="68" s="1"/>
  <c r="W109" i="68" a="1"/>
  <c r="W109" i="68" s="1"/>
  <c r="X109" i="68" s="1"/>
  <c r="W108" i="68" a="1"/>
  <c r="W108" i="68" s="1"/>
  <c r="X108" i="68" s="1"/>
  <c r="W104" i="68" a="1"/>
  <c r="W104" i="68" s="1"/>
  <c r="X104" i="68" s="1"/>
  <c r="W100" i="68" a="1"/>
  <c r="W100" i="68" s="1"/>
  <c r="X100" i="68" s="1"/>
  <c r="Q120" i="68"/>
  <c r="S120" i="68" s="1"/>
  <c r="W114" i="68" a="1"/>
  <c r="W114" i="68" s="1"/>
  <c r="X114" i="68" s="1"/>
  <c r="W110" i="68" a="1"/>
  <c r="W110" i="68" s="1"/>
  <c r="X110" i="68" s="1"/>
  <c r="W105" i="68" a="1"/>
  <c r="W105" i="68" s="1"/>
  <c r="X105" i="68" s="1"/>
  <c r="W101" i="68" a="1"/>
  <c r="W101" i="68" s="1"/>
  <c r="X101" i="68" s="1"/>
  <c r="W106" i="68" a="1"/>
  <c r="W106" i="68" s="1"/>
  <c r="X106" i="68" s="1"/>
  <c r="W102" i="68" a="1"/>
  <c r="W102" i="68" s="1"/>
  <c r="X102" i="68" s="1"/>
  <c r="Z103" i="68"/>
  <c r="AA103" i="68" s="1"/>
  <c r="W97" i="68" a="1"/>
  <c r="W97" i="68" s="1"/>
  <c r="X97" i="68" s="1"/>
  <c r="W93" i="68" a="1"/>
  <c r="W93" i="68" s="1"/>
  <c r="X93" i="68" s="1"/>
  <c r="W89" i="68" a="1"/>
  <c r="W89" i="68" s="1"/>
  <c r="X89" i="68" s="1"/>
  <c r="W85" i="68" a="1"/>
  <c r="W85" i="68" s="1"/>
  <c r="X85" i="68" s="1"/>
  <c r="W107" i="68" a="1"/>
  <c r="W107" i="68" s="1"/>
  <c r="X107" i="68" s="1"/>
  <c r="W99" i="68" a="1"/>
  <c r="W99" i="68" s="1"/>
  <c r="X99" i="68" s="1"/>
  <c r="W94" i="68" a="1"/>
  <c r="W94" i="68" s="1"/>
  <c r="X94" i="68" s="1"/>
  <c r="W90" i="68" a="1"/>
  <c r="W90" i="68" s="1"/>
  <c r="X90" i="68" s="1"/>
  <c r="W103" i="68" a="1"/>
  <c r="W103" i="68" s="1"/>
  <c r="X103" i="68" s="1"/>
  <c r="W98" i="68" a="1"/>
  <c r="W98" i="68" s="1"/>
  <c r="X98" i="68" s="1"/>
  <c r="W95" i="68" a="1"/>
  <c r="W95" i="68" s="1"/>
  <c r="X95" i="68" s="1"/>
  <c r="W91" i="68" a="1"/>
  <c r="W91" i="68" s="1"/>
  <c r="X91" i="68" s="1"/>
  <c r="W87" i="68" a="1"/>
  <c r="W87" i="68" s="1"/>
  <c r="X87" i="68" s="1"/>
  <c r="W88" i="68" a="1"/>
  <c r="W88" i="68" s="1"/>
  <c r="X88" i="68" s="1"/>
  <c r="W84" i="68" a="1"/>
  <c r="W84" i="68" s="1"/>
  <c r="X84" i="68" s="1"/>
  <c r="W79" i="68" a="1"/>
  <c r="W79" i="68" s="1"/>
  <c r="X79" i="68" s="1"/>
  <c r="W96" i="68" a="1"/>
  <c r="W96" i="68" s="1"/>
  <c r="X96" i="68" s="1"/>
  <c r="W86" i="68" a="1"/>
  <c r="W86" i="68" s="1"/>
  <c r="X86" i="68" s="1"/>
  <c r="W83" i="68" a="1"/>
  <c r="W83" i="68" s="1"/>
  <c r="X83" i="68" s="1"/>
  <c r="W80" i="68" a="1"/>
  <c r="W80" i="68" s="1"/>
  <c r="X80" i="68" s="1"/>
  <c r="W81" i="68" a="1"/>
  <c r="W81" i="68" s="1"/>
  <c r="X81" i="68" s="1"/>
  <c r="W77" i="68" a="1"/>
  <c r="W77" i="68" s="1"/>
  <c r="X77" i="68" s="1"/>
  <c r="W75" i="68" a="1"/>
  <c r="W75" i="68" s="1"/>
  <c r="X75" i="68" s="1"/>
  <c r="W72" i="68" a="1"/>
  <c r="W72" i="68" s="1"/>
  <c r="X72" i="68" s="1"/>
  <c r="W68" i="68" a="1"/>
  <c r="W68" i="68" s="1"/>
  <c r="X68" i="68" s="1"/>
  <c r="W64" i="68" a="1"/>
  <c r="W64" i="68" s="1"/>
  <c r="X64" i="68" s="1"/>
  <c r="W60" i="68" a="1"/>
  <c r="W60" i="68" s="1"/>
  <c r="X60" i="68" s="1"/>
  <c r="W56" i="68" a="1"/>
  <c r="W56" i="68" s="1"/>
  <c r="X56" i="68" s="1"/>
  <c r="W52" i="68" a="1"/>
  <c r="W52" i="68" s="1"/>
  <c r="X52" i="68" s="1"/>
  <c r="W73" i="68" a="1"/>
  <c r="W73" i="68" s="1"/>
  <c r="X73" i="68" s="1"/>
  <c r="W69" i="68" a="1"/>
  <c r="W69" i="68" s="1"/>
  <c r="X69" i="68" s="1"/>
  <c r="W65" i="68" a="1"/>
  <c r="W65" i="68" s="1"/>
  <c r="X65" i="68" s="1"/>
  <c r="W61" i="68" a="1"/>
  <c r="W61" i="68" s="1"/>
  <c r="X61" i="68" s="1"/>
  <c r="W57" i="68" a="1"/>
  <c r="W57" i="68" s="1"/>
  <c r="X57" i="68" s="1"/>
  <c r="Z53" i="68"/>
  <c r="W74" i="68" a="1"/>
  <c r="W74" i="68" s="1"/>
  <c r="X74" i="68" s="1"/>
  <c r="W70" i="68" a="1"/>
  <c r="W70" i="68" s="1"/>
  <c r="X70" i="68" s="1"/>
  <c r="W66" i="68" a="1"/>
  <c r="W66" i="68" s="1"/>
  <c r="X66" i="68" s="1"/>
  <c r="W62" i="68" a="1"/>
  <c r="W62" i="68" s="1"/>
  <c r="X62" i="68" s="1"/>
  <c r="W58" i="68" a="1"/>
  <c r="W58" i="68" s="1"/>
  <c r="X58" i="68" s="1"/>
  <c r="W54" i="68" a="1"/>
  <c r="W54" i="68" s="1"/>
  <c r="X54" i="68" s="1"/>
  <c r="W50" i="68" a="1"/>
  <c r="W50" i="68" s="1"/>
  <c r="X50" i="68" s="1"/>
  <c r="W63" i="68" a="1"/>
  <c r="W63" i="68" s="1"/>
  <c r="X63" i="68" s="1"/>
  <c r="W59" i="68" a="1"/>
  <c r="W59" i="68" s="1"/>
  <c r="X59" i="68" s="1"/>
  <c r="W55" i="68" a="1"/>
  <c r="W55" i="68" s="1"/>
  <c r="X55" i="68" s="1"/>
  <c r="W46" i="68" a="1"/>
  <c r="W46" i="68" s="1"/>
  <c r="X46" i="68" s="1"/>
  <c r="W42" i="68" a="1"/>
  <c r="W42" i="68" s="1"/>
  <c r="X42" i="68" s="1"/>
  <c r="W38" i="68" a="1"/>
  <c r="W38" i="68" s="1"/>
  <c r="X38" i="68" s="1"/>
  <c r="W34" i="68" a="1"/>
  <c r="W34" i="68" s="1"/>
  <c r="X34" i="68" s="1"/>
  <c r="W76" i="68" a="1"/>
  <c r="W76" i="68" s="1"/>
  <c r="X76" i="68" s="1"/>
  <c r="Z71" i="68"/>
  <c r="W47" i="68" a="1"/>
  <c r="W47" i="68" s="1"/>
  <c r="X47" i="68" s="1"/>
  <c r="Z43" i="68"/>
  <c r="AA43" i="68" s="1"/>
  <c r="W43" i="68" a="1"/>
  <c r="W43" i="68" s="1"/>
  <c r="X43" i="68" s="1"/>
  <c r="W39" i="68" a="1"/>
  <c r="W39" i="68" s="1"/>
  <c r="X39" i="68" s="1"/>
  <c r="W35" i="68" a="1"/>
  <c r="W35" i="68" s="1"/>
  <c r="X35" i="68" s="1"/>
  <c r="Z31" i="68"/>
  <c r="AA31" i="68" s="1"/>
  <c r="W31" i="68" a="1"/>
  <c r="W31" i="68" s="1"/>
  <c r="X31" i="68" s="1"/>
  <c r="W92" i="68" a="1"/>
  <c r="W92" i="68" s="1"/>
  <c r="X92" i="68" s="1"/>
  <c r="W82" i="68" a="1"/>
  <c r="W82" i="68" s="1"/>
  <c r="X82" i="68" s="1"/>
  <c r="W67" i="68" a="1"/>
  <c r="W67" i="68" s="1"/>
  <c r="X67" i="68" s="1"/>
  <c r="Z63" i="68"/>
  <c r="Z59" i="68"/>
  <c r="W48" i="68" a="1"/>
  <c r="W48" i="68" s="1"/>
  <c r="X48" i="68" s="1"/>
  <c r="W44" i="68" a="1"/>
  <c r="W44" i="68" s="1"/>
  <c r="X44" i="68" s="1"/>
  <c r="W40" i="68" a="1"/>
  <c r="W40" i="68" s="1"/>
  <c r="X40" i="68" s="1"/>
  <c r="W36" i="68" a="1"/>
  <c r="W36" i="68" s="1"/>
  <c r="X36" i="68" s="1"/>
  <c r="W78" i="68" a="1"/>
  <c r="W78" i="68" s="1"/>
  <c r="X78" i="68" s="1"/>
  <c r="W71" i="68" a="1"/>
  <c r="W71" i="68" s="1"/>
  <c r="X71" i="68" s="1"/>
  <c r="W53" i="68" a="1"/>
  <c r="W53" i="68" s="1"/>
  <c r="X53" i="68" s="1"/>
  <c r="W51" i="68" a="1"/>
  <c r="W51" i="68" s="1"/>
  <c r="X51" i="68" s="1"/>
  <c r="W49" i="68" a="1"/>
  <c r="W49" i="68" s="1"/>
  <c r="X49" i="68" s="1"/>
  <c r="W25" i="68" a="1"/>
  <c r="W25" i="68" s="1"/>
  <c r="X25" i="68" s="1"/>
  <c r="W21" i="68" a="1"/>
  <c r="W21" i="68" s="1"/>
  <c r="X21" i="68" s="1"/>
  <c r="Z17" i="68"/>
  <c r="AA17" i="68" s="1"/>
  <c r="W17" i="68" a="1"/>
  <c r="W17" i="68" s="1"/>
  <c r="X17" i="68" s="1"/>
  <c r="W13" i="68" a="1"/>
  <c r="W13" i="68" s="1"/>
  <c r="X13" i="68" s="1"/>
  <c r="W9" i="68" a="1"/>
  <c r="W9" i="68" s="1"/>
  <c r="X9" i="68" s="1"/>
  <c r="W33" i="68" a="1"/>
  <c r="W33" i="68" s="1"/>
  <c r="X33" i="68" s="1"/>
  <c r="Z30" i="68"/>
  <c r="AA30" i="68" s="1"/>
  <c r="W30" i="68" a="1"/>
  <c r="W30" i="68" s="1"/>
  <c r="X30" i="68" s="1"/>
  <c r="W26" i="68" a="1"/>
  <c r="W26" i="68" s="1"/>
  <c r="X26" i="68" s="1"/>
  <c r="W22" i="68" a="1"/>
  <c r="W22" i="68" s="1"/>
  <c r="X22" i="68" s="1"/>
  <c r="W18" i="68" a="1"/>
  <c r="W18" i="68" s="1"/>
  <c r="X18" i="68" s="1"/>
  <c r="Z14" i="68"/>
  <c r="AA14" i="68" s="1"/>
  <c r="W14" i="68" a="1"/>
  <c r="W14" i="68" s="1"/>
  <c r="X14" i="68" s="1"/>
  <c r="W10" i="68" a="1"/>
  <c r="W10" i="68" s="1"/>
  <c r="X10" i="68" s="1"/>
  <c r="W37" i="68" a="1"/>
  <c r="W37" i="68" s="1"/>
  <c r="X37" i="68" s="1"/>
  <c r="Z33" i="68"/>
  <c r="AA33" i="68" s="1"/>
  <c r="W32" i="68" a="1"/>
  <c r="W32" i="68" s="1"/>
  <c r="X32" i="68" s="1"/>
  <c r="W29" i="68" a="1"/>
  <c r="W29" i="68" s="1"/>
  <c r="X29" i="68" s="1"/>
  <c r="W27" i="68" a="1"/>
  <c r="W27" i="68" s="1"/>
  <c r="X27" i="68" s="1"/>
  <c r="W23" i="68" a="1"/>
  <c r="W23" i="68" s="1"/>
  <c r="X23" i="68" s="1"/>
  <c r="W19" i="68" a="1"/>
  <c r="W19" i="68" s="1"/>
  <c r="X19" i="68" s="1"/>
  <c r="W15" i="68" a="1"/>
  <c r="W15" i="68" s="1"/>
  <c r="X15" i="68" s="1"/>
  <c r="W11" i="68" a="1"/>
  <c r="W11" i="68" s="1"/>
  <c r="X11" i="68" s="1"/>
  <c r="W7" i="68" a="1"/>
  <c r="W7" i="68" s="1"/>
  <c r="W8" i="68" a="1"/>
  <c r="W8" i="68" s="1"/>
  <c r="X8" i="68" s="1"/>
  <c r="W45" i="68" a="1"/>
  <c r="W45" i="68" s="1"/>
  <c r="X45" i="68" s="1"/>
  <c r="W41" i="68" a="1"/>
  <c r="W41" i="68" s="1"/>
  <c r="X41" i="68" s="1"/>
  <c r="Z32" i="68"/>
  <c r="W28" i="68" a="1"/>
  <c r="W28" i="68" s="1"/>
  <c r="X28" i="68" s="1"/>
  <c r="W24" i="68" a="1"/>
  <c r="W24" i="68" s="1"/>
  <c r="X24" i="68" s="1"/>
  <c r="W20" i="68" a="1"/>
  <c r="W20" i="68" s="1"/>
  <c r="X20" i="68" s="1"/>
  <c r="W16" i="68" a="1"/>
  <c r="W16" i="68" s="1"/>
  <c r="X16" i="68" s="1"/>
  <c r="W12" i="68" a="1"/>
  <c r="W12" i="68" s="1"/>
  <c r="X12" i="68" s="1"/>
  <c r="F118" i="68"/>
  <c r="F121" i="68"/>
  <c r="J142" i="68"/>
  <c r="K142" i="68" s="1"/>
  <c r="J141" i="68"/>
  <c r="K141" i="68" s="1"/>
  <c r="J140" i="68"/>
  <c r="K140" i="68" s="1"/>
  <c r="J139" i="68"/>
  <c r="K139" i="68" s="1"/>
  <c r="J138" i="68"/>
  <c r="K138" i="68" s="1"/>
  <c r="J137" i="68"/>
  <c r="K137" i="68" s="1"/>
  <c r="J136" i="68"/>
  <c r="K136" i="68" s="1"/>
  <c r="J135" i="68"/>
  <c r="K135" i="68" s="1"/>
  <c r="J134" i="68"/>
  <c r="K134" i="68" s="1"/>
  <c r="J133" i="68"/>
  <c r="K133" i="68" s="1"/>
  <c r="F119" i="68"/>
  <c r="F123" i="68"/>
  <c r="G7" i="68"/>
  <c r="N7" i="68"/>
  <c r="K7" i="68"/>
  <c r="C7" i="68"/>
  <c r="R7" i="68"/>
  <c r="Z81" i="68"/>
  <c r="Z70" i="68"/>
  <c r="Z37" i="68"/>
  <c r="AA37" i="68" s="1"/>
  <c r="Z62" i="68"/>
  <c r="AA62" i="68" s="1"/>
  <c r="EN4" i="68"/>
  <c r="Z13" i="68"/>
  <c r="AA13" i="68" s="1"/>
  <c r="AA7" i="68"/>
  <c r="AA15" i="68"/>
  <c r="AA16" i="68"/>
  <c r="AA24" i="68"/>
  <c r="Z90" i="68"/>
  <c r="AA90" i="68" s="1"/>
  <c r="Z46" i="68"/>
  <c r="AA46" i="68" s="1"/>
  <c r="Z44" i="68"/>
  <c r="GO4" i="68"/>
  <c r="BP4" i="68"/>
  <c r="P7" i="68"/>
  <c r="AA29" i="68"/>
  <c r="L9" i="68"/>
  <c r="N11" i="68"/>
  <c r="R11" i="68"/>
  <c r="N15" i="68"/>
  <c r="R15" i="68"/>
  <c r="N19" i="68"/>
  <c r="R19" i="68"/>
  <c r="Z20" i="68"/>
  <c r="AA20" i="68" s="1"/>
  <c r="N23" i="68"/>
  <c r="R23" i="68"/>
  <c r="N27" i="68"/>
  <c r="R27" i="68"/>
  <c r="J30" i="68" a="1"/>
  <c r="J30" i="68" s="1"/>
  <c r="C31" i="68"/>
  <c r="K31" i="68"/>
  <c r="I31" i="68" a="1"/>
  <c r="I31" i="68" s="1"/>
  <c r="J31" i="68" a="1"/>
  <c r="J31" i="68" s="1"/>
  <c r="N31" i="68"/>
  <c r="R31" i="68"/>
  <c r="AA35" i="68"/>
  <c r="K38" i="68"/>
  <c r="I38" i="68" a="1"/>
  <c r="I38" i="68" s="1"/>
  <c r="H38" i="68"/>
  <c r="J38" i="68" a="1"/>
  <c r="J38" i="68" s="1"/>
  <c r="G38" i="68"/>
  <c r="G40" i="68"/>
  <c r="K40" i="68"/>
  <c r="C40" i="68"/>
  <c r="G44" i="68"/>
  <c r="C44" i="68"/>
  <c r="Z105" i="68"/>
  <c r="Z106" i="68"/>
  <c r="Z97" i="68"/>
  <c r="AA97" i="68" s="1"/>
  <c r="Z64" i="68"/>
  <c r="AA64" i="68" s="1"/>
  <c r="Z38" i="68"/>
  <c r="AA38" i="68" s="1"/>
  <c r="Z89" i="68"/>
  <c r="AA89" i="68" s="1"/>
  <c r="Z110" i="68"/>
  <c r="AA110" i="68" s="1"/>
  <c r="L8" i="68"/>
  <c r="G9" i="68"/>
  <c r="J9" i="68" a="1"/>
  <c r="J9" i="68" s="1"/>
  <c r="H10" i="68"/>
  <c r="C11" i="68"/>
  <c r="K11" i="68"/>
  <c r="L12" i="68"/>
  <c r="G13" i="68"/>
  <c r="J13" i="68" a="1"/>
  <c r="J13" i="68" s="1"/>
  <c r="H14" i="68"/>
  <c r="C15" i="68"/>
  <c r="K15" i="68"/>
  <c r="L16" i="68"/>
  <c r="G17" i="68"/>
  <c r="J17" i="68" a="1"/>
  <c r="J17" i="68" s="1"/>
  <c r="K17" i="68" s="1"/>
  <c r="L17" i="68" s="1"/>
  <c r="H18" i="68"/>
  <c r="C19" i="68"/>
  <c r="K19" i="68"/>
  <c r="Z19" i="68"/>
  <c r="AA19" i="68" s="1"/>
  <c r="L20" i="68"/>
  <c r="G21" i="68"/>
  <c r="J21" i="68" a="1"/>
  <c r="J21" i="68" s="1"/>
  <c r="K21" i="68" s="1"/>
  <c r="L21" i="68" s="1"/>
  <c r="H22" i="68"/>
  <c r="C23" i="68"/>
  <c r="K23" i="68"/>
  <c r="Z23" i="68"/>
  <c r="AA23" i="68" s="1"/>
  <c r="L24" i="68"/>
  <c r="G25" i="68"/>
  <c r="J25" i="68" a="1"/>
  <c r="J25" i="68" s="1"/>
  <c r="H26" i="68"/>
  <c r="C27" i="68"/>
  <c r="K27" i="68"/>
  <c r="L28" i="68"/>
  <c r="C29" i="68"/>
  <c r="J29" i="68" a="1"/>
  <c r="J29" i="68" s="1"/>
  <c r="G29" i="68"/>
  <c r="N29" i="68"/>
  <c r="R29" i="68"/>
  <c r="G30" i="68"/>
  <c r="K30" i="68"/>
  <c r="L30" i="68" s="1"/>
  <c r="G31" i="68"/>
  <c r="C32" i="68"/>
  <c r="H34" i="68"/>
  <c r="J34" i="68" a="1"/>
  <c r="J34" i="68" s="1"/>
  <c r="K34" i="68" s="1"/>
  <c r="G36" i="68"/>
  <c r="K36" i="68"/>
  <c r="C36" i="68"/>
  <c r="R40" i="68"/>
  <c r="R44" i="68"/>
  <c r="N47" i="68"/>
  <c r="H47" i="68"/>
  <c r="Z49" i="68"/>
  <c r="AA49" i="68" s="1"/>
  <c r="Z102" i="68"/>
  <c r="AA102" i="68" s="1"/>
  <c r="Z114" i="68"/>
  <c r="Z79" i="68"/>
  <c r="AA79" i="68" s="1"/>
  <c r="Z65" i="68"/>
  <c r="AA65" i="68" s="1"/>
  <c r="Z42" i="68"/>
  <c r="AA42" i="68" s="1"/>
  <c r="Z101" i="68"/>
  <c r="AA101" i="68" s="1"/>
  <c r="Z61" i="68"/>
  <c r="Z47" i="68"/>
  <c r="AA47" i="68" s="1"/>
  <c r="Z80" i="68"/>
  <c r="AA80" i="68" s="1"/>
  <c r="Z111" i="68"/>
  <c r="AA111" i="68" s="1"/>
  <c r="Z95" i="68"/>
  <c r="Z107" i="68"/>
  <c r="AA107" i="68" s="1"/>
  <c r="Z92" i="68"/>
  <c r="AA92" i="68" s="1"/>
  <c r="Z56" i="68"/>
  <c r="AA56" i="68" s="1"/>
  <c r="Z34" i="68"/>
  <c r="AA34" i="68" s="1"/>
  <c r="Z40" i="68"/>
  <c r="Z52" i="68"/>
  <c r="AA52" i="68" s="1"/>
  <c r="Z48" i="68"/>
  <c r="AA48" i="68" s="1"/>
  <c r="Z91" i="68"/>
  <c r="Z72" i="68"/>
  <c r="AA72" i="68" s="1"/>
  <c r="Z50" i="68"/>
  <c r="AA50" i="68" s="1"/>
  <c r="Z74" i="68"/>
  <c r="Z96" i="68"/>
  <c r="AA96" i="68" s="1"/>
  <c r="Z98" i="68"/>
  <c r="AA98" i="68" s="1"/>
  <c r="J151" i="68"/>
  <c r="J147" i="68"/>
  <c r="J154" i="68"/>
  <c r="J150" i="68"/>
  <c r="J146" i="68"/>
  <c r="J153" i="68"/>
  <c r="J149" i="68"/>
  <c r="J145" i="68"/>
  <c r="F122" i="68"/>
  <c r="J152" i="68"/>
  <c r="J148" i="68"/>
  <c r="L7" i="68"/>
  <c r="G8" i="68"/>
  <c r="H9" i="68"/>
  <c r="C10" i="68"/>
  <c r="I10" i="68" a="1"/>
  <c r="I10" i="68" s="1"/>
  <c r="K10" i="68"/>
  <c r="G12" i="68"/>
  <c r="H13" i="68"/>
  <c r="C14" i="68"/>
  <c r="I14" i="68" a="1"/>
  <c r="I14" i="68" s="1"/>
  <c r="K14" i="68"/>
  <c r="G16" i="68"/>
  <c r="H17" i="68"/>
  <c r="C18" i="68"/>
  <c r="I18" i="68" a="1"/>
  <c r="I18" i="68" s="1"/>
  <c r="K18" i="68"/>
  <c r="G20" i="68"/>
  <c r="H21" i="68"/>
  <c r="C22" i="68"/>
  <c r="I22" i="68" a="1"/>
  <c r="I22" i="68" s="1"/>
  <c r="K22" i="68"/>
  <c r="Z22" i="68"/>
  <c r="AA22" i="68" s="1"/>
  <c r="G24" i="68"/>
  <c r="H25" i="68"/>
  <c r="C26" i="68"/>
  <c r="I26" i="68" a="1"/>
  <c r="I26" i="68" s="1"/>
  <c r="K26" i="68"/>
  <c r="G28" i="68"/>
  <c r="H29" i="68"/>
  <c r="K29" i="68"/>
  <c r="I30" i="68" a="1"/>
  <c r="I30" i="68" s="1"/>
  <c r="H31" i="68"/>
  <c r="L31" i="68"/>
  <c r="P31" i="68"/>
  <c r="C33" i="68"/>
  <c r="J33" i="68" a="1"/>
  <c r="J33" i="68" s="1"/>
  <c r="G33" i="68"/>
  <c r="N33" i="68"/>
  <c r="G34" i="68"/>
  <c r="R36" i="68"/>
  <c r="L38" i="68"/>
  <c r="N39" i="68"/>
  <c r="H39" i="68"/>
  <c r="N40" i="68"/>
  <c r="N44" i="68"/>
  <c r="Z45" i="68"/>
  <c r="AA45" i="68" s="1"/>
  <c r="P48" i="68"/>
  <c r="Z39" i="68"/>
  <c r="Z68" i="68"/>
  <c r="AA68" i="68" s="1"/>
  <c r="Z60" i="68"/>
  <c r="AA60" i="68" s="1"/>
  <c r="Z57" i="68"/>
  <c r="Z58" i="68"/>
  <c r="J165" i="68"/>
  <c r="J161" i="68"/>
  <c r="J157" i="68"/>
  <c r="J164" i="68"/>
  <c r="J160" i="68"/>
  <c r="J163" i="68"/>
  <c r="J159" i="68"/>
  <c r="J166" i="68"/>
  <c r="J162" i="68"/>
  <c r="J158" i="68"/>
  <c r="N8" i="68"/>
  <c r="I9" i="68" a="1"/>
  <c r="I9" i="68" s="1"/>
  <c r="N12" i="68"/>
  <c r="I13" i="68" a="1"/>
  <c r="I13" i="68" s="1"/>
  <c r="N16" i="68"/>
  <c r="I17" i="68" a="1"/>
  <c r="I17" i="68" s="1"/>
  <c r="N20" i="68"/>
  <c r="I21" i="68" a="1"/>
  <c r="I21" i="68" s="1"/>
  <c r="N24" i="68"/>
  <c r="I25" i="68" a="1"/>
  <c r="I25" i="68" s="1"/>
  <c r="Z25" i="68"/>
  <c r="AA25" i="68" s="1"/>
  <c r="N28" i="68"/>
  <c r="Z28" i="68"/>
  <c r="AA28" i="68" s="1"/>
  <c r="P32" i="68"/>
  <c r="AA32" i="68"/>
  <c r="P35" i="68"/>
  <c r="C35" i="68"/>
  <c r="AA39" i="68"/>
  <c r="P40" i="68"/>
  <c r="AA40" i="68"/>
  <c r="I42" i="68" a="1"/>
  <c r="I42" i="68" s="1"/>
  <c r="H42" i="68"/>
  <c r="J42" i="68" a="1"/>
  <c r="J42" i="68" s="1"/>
  <c r="K42" i="68" s="1"/>
  <c r="G42" i="68"/>
  <c r="P44" i="68"/>
  <c r="AA44" i="68"/>
  <c r="I46" i="68" a="1"/>
  <c r="I46" i="68" s="1"/>
  <c r="H46" i="68"/>
  <c r="J46" i="68" a="1"/>
  <c r="J46" i="68" s="1"/>
  <c r="G46" i="68"/>
  <c r="G48" i="68"/>
  <c r="C48" i="68"/>
  <c r="C52" i="68"/>
  <c r="AA59" i="68"/>
  <c r="AA63" i="68"/>
  <c r="C68" i="68"/>
  <c r="I108" i="68" a="1"/>
  <c r="I108" i="68" s="1"/>
  <c r="H108" i="68"/>
  <c r="J108" i="68" a="1"/>
  <c r="J108" i="68" s="1"/>
  <c r="K108" i="68" s="1"/>
  <c r="G108" i="68"/>
  <c r="L41" i="68"/>
  <c r="L45" i="68"/>
  <c r="L49" i="68"/>
  <c r="N52" i="68"/>
  <c r="R52" i="68"/>
  <c r="K56" i="68"/>
  <c r="I56" i="68" a="1"/>
  <c r="I56" i="68" s="1"/>
  <c r="H56" i="68"/>
  <c r="J56" i="68" a="1"/>
  <c r="J56" i="68" s="1"/>
  <c r="G56" i="68"/>
  <c r="L57" i="68"/>
  <c r="N57" i="68"/>
  <c r="H57" i="68"/>
  <c r="K60" i="68"/>
  <c r="I60" i="68" a="1"/>
  <c r="I60" i="68" s="1"/>
  <c r="H60" i="68"/>
  <c r="J60" i="68" a="1"/>
  <c r="J60" i="68" s="1"/>
  <c r="G60" i="68"/>
  <c r="L61" i="68"/>
  <c r="N61" i="68"/>
  <c r="H61" i="68"/>
  <c r="I64" i="68" a="1"/>
  <c r="I64" i="68" s="1"/>
  <c r="H64" i="68"/>
  <c r="J64" i="68" a="1"/>
  <c r="J64" i="68" s="1"/>
  <c r="K64" i="68" s="1"/>
  <c r="G64" i="68"/>
  <c r="P66" i="68"/>
  <c r="C66" i="68"/>
  <c r="AA71" i="68"/>
  <c r="AA73" i="68"/>
  <c r="I35" i="68" a="1"/>
  <c r="I35" i="68" s="1"/>
  <c r="K35" i="68"/>
  <c r="G37" i="68"/>
  <c r="J37" i="68" a="1"/>
  <c r="J37" i="68" s="1"/>
  <c r="K37" i="68" s="1"/>
  <c r="C39" i="68"/>
  <c r="I39" i="68" a="1"/>
  <c r="I39" i="68" s="1"/>
  <c r="K39" i="68"/>
  <c r="L39" i="68" s="1"/>
  <c r="G41" i="68"/>
  <c r="J41" i="68" a="1"/>
  <c r="J41" i="68" s="1"/>
  <c r="C43" i="68"/>
  <c r="I43" i="68" a="1"/>
  <c r="I43" i="68" s="1"/>
  <c r="K43" i="68"/>
  <c r="G45" i="68"/>
  <c r="J45" i="68" a="1"/>
  <c r="J45" i="68" s="1"/>
  <c r="C47" i="68"/>
  <c r="I47" i="68" a="1"/>
  <c r="I47" i="68" s="1"/>
  <c r="G49" i="68"/>
  <c r="J49" i="68" a="1"/>
  <c r="J49" i="68" s="1"/>
  <c r="C50" i="68"/>
  <c r="J50" i="68" a="1"/>
  <c r="J50" i="68" s="1"/>
  <c r="G50" i="68"/>
  <c r="N50" i="68"/>
  <c r="H51" i="68"/>
  <c r="AA53" i="68"/>
  <c r="C56" i="68"/>
  <c r="AA57" i="68"/>
  <c r="C60" i="68"/>
  <c r="AA61" i="68"/>
  <c r="C64" i="68"/>
  <c r="AA67" i="68"/>
  <c r="AA69" i="68"/>
  <c r="K72" i="68"/>
  <c r="I72" i="68" a="1"/>
  <c r="I72" i="68" s="1"/>
  <c r="H72" i="68"/>
  <c r="J72" i="68" a="1"/>
  <c r="J72" i="68" s="1"/>
  <c r="G72" i="68"/>
  <c r="C74" i="68"/>
  <c r="P74" i="68"/>
  <c r="AA74" i="68"/>
  <c r="N37" i="68"/>
  <c r="N41" i="68"/>
  <c r="N45" i="68"/>
  <c r="N49" i="68"/>
  <c r="K52" i="68"/>
  <c r="I52" i="68" a="1"/>
  <c r="I52" i="68" s="1"/>
  <c r="J52" i="68" a="1"/>
  <c r="J52" i="68" s="1"/>
  <c r="G52" i="68"/>
  <c r="L52" i="68"/>
  <c r="P52" i="68"/>
  <c r="P54" i="68"/>
  <c r="C54" i="68"/>
  <c r="AA54" i="68"/>
  <c r="L56" i="68"/>
  <c r="P58" i="68"/>
  <c r="C58" i="68"/>
  <c r="AA58" i="68"/>
  <c r="L60" i="68"/>
  <c r="P62" i="68"/>
  <c r="C62" i="68"/>
  <c r="R66" i="68"/>
  <c r="K68" i="68"/>
  <c r="I68" i="68" a="1"/>
  <c r="I68" i="68" s="1"/>
  <c r="H68" i="68"/>
  <c r="J68" i="68" a="1"/>
  <c r="J68" i="68" s="1"/>
  <c r="G68" i="68"/>
  <c r="C70" i="68"/>
  <c r="P70" i="68"/>
  <c r="AA70" i="68"/>
  <c r="C72" i="68"/>
  <c r="R78" i="68"/>
  <c r="N78" i="68"/>
  <c r="G78" i="68"/>
  <c r="K78" i="68"/>
  <c r="C78" i="68"/>
  <c r="AA81" i="68"/>
  <c r="I97" i="68" a="1"/>
  <c r="I97" i="68" s="1"/>
  <c r="H97" i="68"/>
  <c r="J97" i="68" a="1"/>
  <c r="J97" i="68" s="1"/>
  <c r="K97" i="68" s="1"/>
  <c r="L97" i="68" s="1"/>
  <c r="G97" i="68"/>
  <c r="I54" i="68" a="1"/>
  <c r="I54" i="68" s="1"/>
  <c r="K54" i="68"/>
  <c r="L55" i="68"/>
  <c r="I58" i="68" a="1"/>
  <c r="I58" i="68" s="1"/>
  <c r="K58" i="68"/>
  <c r="L59" i="68"/>
  <c r="I62" i="68" a="1"/>
  <c r="I62" i="68" s="1"/>
  <c r="K62" i="68"/>
  <c r="L63" i="68"/>
  <c r="I66" i="68" a="1"/>
  <c r="I66" i="68" s="1"/>
  <c r="K66" i="68"/>
  <c r="L66" i="68" s="1"/>
  <c r="I70" i="68" a="1"/>
  <c r="I70" i="68" s="1"/>
  <c r="K70" i="68"/>
  <c r="L70" i="68" s="1"/>
  <c r="I74" i="68" a="1"/>
  <c r="I74" i="68" s="1"/>
  <c r="K74" i="68"/>
  <c r="L74" i="68" s="1"/>
  <c r="I75" i="68" a="1"/>
  <c r="I75" i="68" s="1"/>
  <c r="P78" i="68"/>
  <c r="AA78" i="68"/>
  <c r="AA82" i="68"/>
  <c r="L54" i="68"/>
  <c r="N56" i="68"/>
  <c r="R56" i="68"/>
  <c r="L58" i="68"/>
  <c r="N60" i="68"/>
  <c r="R60" i="68"/>
  <c r="L62" i="68"/>
  <c r="N64" i="68"/>
  <c r="R64" i="68"/>
  <c r="N68" i="68"/>
  <c r="R68" i="68"/>
  <c r="N72" i="68"/>
  <c r="R72" i="68"/>
  <c r="J76" i="68" a="1"/>
  <c r="J76" i="68" s="1"/>
  <c r="P77" i="68"/>
  <c r="C77" i="68"/>
  <c r="G81" i="68"/>
  <c r="P81" i="68"/>
  <c r="C81" i="68"/>
  <c r="R81" i="68"/>
  <c r="K83" i="68"/>
  <c r="I83" i="68" a="1"/>
  <c r="I83" i="68" s="1"/>
  <c r="H83" i="68"/>
  <c r="J83" i="68" a="1"/>
  <c r="J83" i="68" s="1"/>
  <c r="G83" i="68"/>
  <c r="AA83" i="68"/>
  <c r="H85" i="68"/>
  <c r="N85" i="68"/>
  <c r="AA86" i="68"/>
  <c r="C95" i="68"/>
  <c r="R95" i="68"/>
  <c r="G54" i="68"/>
  <c r="G58" i="68"/>
  <c r="G62" i="68"/>
  <c r="G66" i="68"/>
  <c r="H67" i="68"/>
  <c r="G70" i="68"/>
  <c r="G74" i="68"/>
  <c r="C75" i="68"/>
  <c r="J75" i="68" a="1"/>
  <c r="J75" i="68" s="1"/>
  <c r="G75" i="68"/>
  <c r="N75" i="68"/>
  <c r="G76" i="68"/>
  <c r="K76" i="68"/>
  <c r="G77" i="68"/>
  <c r="AA77" i="68"/>
  <c r="I79" i="68" a="1"/>
  <c r="I79" i="68" s="1"/>
  <c r="H79" i="68"/>
  <c r="J79" i="68" a="1"/>
  <c r="J79" i="68" s="1"/>
  <c r="G79" i="68"/>
  <c r="N81" i="68"/>
  <c r="C83" i="68"/>
  <c r="C90" i="68"/>
  <c r="N90" i="68"/>
  <c r="H90" i="68"/>
  <c r="I77" i="68" a="1"/>
  <c r="I77" i="68" s="1"/>
  <c r="K77" i="68"/>
  <c r="H80" i="68"/>
  <c r="I81" i="68" a="1"/>
  <c r="I81" i="68" s="1"/>
  <c r="J84" i="68" a="1"/>
  <c r="J84" i="68" s="1"/>
  <c r="C85" i="68"/>
  <c r="I85" i="68" a="1"/>
  <c r="I85" i="68" s="1"/>
  <c r="J85" i="68" a="1"/>
  <c r="J85" i="68" s="1"/>
  <c r="K85" i="68" s="1"/>
  <c r="P87" i="68"/>
  <c r="I89" i="68" a="1"/>
  <c r="I89" i="68" s="1"/>
  <c r="H89" i="68"/>
  <c r="J89" i="68" a="1"/>
  <c r="J89" i="68" s="1"/>
  <c r="K89" i="68" s="1"/>
  <c r="G89" i="68"/>
  <c r="P95" i="68"/>
  <c r="AA95" i="68"/>
  <c r="C97" i="68"/>
  <c r="K100" i="68"/>
  <c r="I100" i="68" a="1"/>
  <c r="I100" i="68" s="1"/>
  <c r="H100" i="68"/>
  <c r="J100" i="68" a="1"/>
  <c r="J100" i="68" s="1"/>
  <c r="G100" i="68"/>
  <c r="AA105" i="68"/>
  <c r="N79" i="68"/>
  <c r="N83" i="68"/>
  <c r="R83" i="68"/>
  <c r="AA87" i="68"/>
  <c r="C89" i="68"/>
  <c r="K91" i="68"/>
  <c r="C91" i="68"/>
  <c r="N91" i="68"/>
  <c r="I93" i="68" a="1"/>
  <c r="I93" i="68" s="1"/>
  <c r="H93" i="68"/>
  <c r="J93" i="68" a="1"/>
  <c r="J93" i="68" s="1"/>
  <c r="K93" i="68" s="1"/>
  <c r="G93" i="68"/>
  <c r="R98" i="68"/>
  <c r="N98" i="68"/>
  <c r="C98" i="68"/>
  <c r="H99" i="68"/>
  <c r="L99" i="68"/>
  <c r="I99" i="68" a="1"/>
  <c r="I99" i="68" s="1"/>
  <c r="K99" i="68"/>
  <c r="G99" i="68"/>
  <c r="C100" i="68"/>
  <c r="L100" i="68"/>
  <c r="C102" i="68"/>
  <c r="R102" i="68"/>
  <c r="N102" i="68"/>
  <c r="C104" i="68"/>
  <c r="P91" i="68"/>
  <c r="AA91" i="68"/>
  <c r="C93" i="68"/>
  <c r="AA94" i="68"/>
  <c r="L88" i="68"/>
  <c r="J98" i="68" a="1"/>
  <c r="J98" i="68" s="1"/>
  <c r="G98" i="68"/>
  <c r="P102" i="68"/>
  <c r="C106" i="68"/>
  <c r="N106" i="68"/>
  <c r="C108" i="68"/>
  <c r="L87" i="68"/>
  <c r="G88" i="68"/>
  <c r="J88" i="68" a="1"/>
  <c r="J88" i="68" s="1"/>
  <c r="L91" i="68"/>
  <c r="G92" i="68"/>
  <c r="J92" i="68" a="1"/>
  <c r="J92" i="68" s="1"/>
  <c r="K92" i="68" s="1"/>
  <c r="C94" i="68"/>
  <c r="L95" i="68"/>
  <c r="G96" i="68"/>
  <c r="J96" i="68" a="1"/>
  <c r="J96" i="68" s="1"/>
  <c r="K96" i="68" s="1"/>
  <c r="L96" i="68" s="1"/>
  <c r="H98" i="68"/>
  <c r="K98" i="68"/>
  <c r="P106" i="68"/>
  <c r="AA106" i="68"/>
  <c r="G87" i="68"/>
  <c r="G91" i="68"/>
  <c r="G95" i="68"/>
  <c r="I98" i="68" a="1"/>
  <c r="I98" i="68" s="1"/>
  <c r="L98" i="68"/>
  <c r="K104" i="68"/>
  <c r="I104" i="68" a="1"/>
  <c r="I104" i="68" s="1"/>
  <c r="H104" i="68"/>
  <c r="J104" i="68" a="1"/>
  <c r="J104" i="68" s="1"/>
  <c r="G104" i="68"/>
  <c r="L107" i="68"/>
  <c r="N110" i="68"/>
  <c r="C112" i="68"/>
  <c r="C101" i="68"/>
  <c r="L102" i="68"/>
  <c r="C105" i="68"/>
  <c r="L106" i="68"/>
  <c r="K111" i="68"/>
  <c r="I111" i="68" a="1"/>
  <c r="I111" i="68" s="1"/>
  <c r="H111" i="68"/>
  <c r="J111" i="68" a="1"/>
  <c r="J111" i="68" s="1"/>
  <c r="G111" i="68"/>
  <c r="P113" i="68"/>
  <c r="AA113" i="68"/>
  <c r="G102" i="68"/>
  <c r="G106" i="68"/>
  <c r="R110" i="68"/>
  <c r="G113" i="68"/>
  <c r="C113" i="68"/>
  <c r="AA114" i="68"/>
  <c r="H112" i="68"/>
  <c r="I112" i="68" a="1"/>
  <c r="I112" i="68" s="1"/>
  <c r="K112" i="68"/>
  <c r="G114" i="68"/>
  <c r="N114" i="68"/>
  <c r="ID5" i="9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C9" i="4" a="1"/>
  <c r="C9" i="4" s="1"/>
  <c r="D9" i="4" a="1"/>
  <c r="D9" i="4" s="1"/>
  <c r="E9" i="4" a="1"/>
  <c r="E9" i="4" s="1"/>
  <c r="F9" i="4" a="1"/>
  <c r="F9" i="4" s="1"/>
  <c r="G9" i="4" a="1"/>
  <c r="G9" i="4" s="1"/>
  <c r="H9" i="4" a="1"/>
  <c r="H9" i="4" s="1"/>
  <c r="I9" i="4" a="1"/>
  <c r="I9" i="4" s="1"/>
  <c r="J9" i="4" a="1"/>
  <c r="J9" i="4" s="1"/>
  <c r="K9" i="4" a="1"/>
  <c r="K9" i="4" s="1"/>
  <c r="L9" i="4" a="1"/>
  <c r="L9" i="4" s="1"/>
  <c r="M9" i="4" a="1"/>
  <c r="M9" i="4" s="1"/>
  <c r="N9" i="4" a="1"/>
  <c r="N9" i="4" s="1"/>
  <c r="O9" i="4" a="1"/>
  <c r="O9" i="4" s="1"/>
  <c r="P9" i="4" a="1"/>
  <c r="P9" i="4" s="1"/>
  <c r="Q9" i="4" a="1"/>
  <c r="Q9" i="4" s="1"/>
  <c r="R9" i="4" a="1"/>
  <c r="R9" i="4" s="1"/>
  <c r="S9" i="4" a="1"/>
  <c r="S9" i="4" s="1"/>
  <c r="T9" i="4" a="1"/>
  <c r="T9" i="4" s="1"/>
  <c r="U9" i="4" a="1"/>
  <c r="U9" i="4" s="1"/>
  <c r="V9" i="4" a="1"/>
  <c r="V9" i="4" s="1"/>
  <c r="W9" i="4" a="1"/>
  <c r="W9" i="4" s="1"/>
  <c r="X9" i="4" a="1"/>
  <c r="X9" i="4" s="1"/>
  <c r="Y9" i="4" a="1"/>
  <c r="Y9" i="4" s="1"/>
  <c r="Z9" i="4" a="1"/>
  <c r="Z9" i="4" s="1"/>
  <c r="AA9" i="4" a="1"/>
  <c r="AA9" i="4" s="1"/>
  <c r="AB9" i="4" a="1"/>
  <c r="AB9" i="4" s="1"/>
  <c r="AC9" i="4" a="1"/>
  <c r="AC9" i="4" s="1"/>
  <c r="AD9" i="4" a="1"/>
  <c r="AD9" i="4" s="1"/>
  <c r="AE9" i="4" a="1"/>
  <c r="AE9" i="4" s="1"/>
  <c r="AF9" i="4" a="1"/>
  <c r="AF9" i="4" s="1"/>
  <c r="AG9" i="4" a="1"/>
  <c r="AG9" i="4" s="1"/>
  <c r="AH9" i="4" a="1"/>
  <c r="AH9" i="4" s="1"/>
  <c r="AI9" i="4" a="1"/>
  <c r="AI9" i="4" s="1"/>
  <c r="AJ9" i="4" a="1"/>
  <c r="AJ9" i="4" s="1"/>
  <c r="AK9" i="4" a="1"/>
  <c r="AK9" i="4" s="1"/>
  <c r="AL9" i="4" a="1"/>
  <c r="AL9" i="4" s="1"/>
  <c r="AM9" i="4" a="1"/>
  <c r="AM9" i="4" s="1"/>
  <c r="AN9" i="4" a="1"/>
  <c r="AN9" i="4" s="1"/>
  <c r="AO9" i="4" a="1"/>
  <c r="AO9" i="4" s="1"/>
  <c r="AP9" i="4" a="1"/>
  <c r="AP9" i="4" s="1"/>
  <c r="AQ9" i="4" a="1"/>
  <c r="AQ9" i="4" s="1"/>
  <c r="AR9" i="4" a="1"/>
  <c r="AR9" i="4" s="1"/>
  <c r="AS9" i="4" a="1"/>
  <c r="AS9" i="4" s="1"/>
  <c r="AT9" i="4" a="1"/>
  <c r="AT9" i="4" s="1"/>
  <c r="AU9" i="4" a="1"/>
  <c r="AU9" i="4" s="1"/>
  <c r="AV9" i="4" a="1"/>
  <c r="AV9" i="4" s="1"/>
  <c r="AW9" i="4" a="1"/>
  <c r="AW9" i="4" s="1"/>
  <c r="AX9" i="4" a="1"/>
  <c r="AX9" i="4" s="1"/>
  <c r="AY9" i="4" a="1"/>
  <c r="AY9" i="4" s="1"/>
  <c r="AZ9" i="4" a="1"/>
  <c r="AZ9" i="4" s="1"/>
  <c r="BA9" i="4" a="1"/>
  <c r="BA9" i="4" s="1"/>
  <c r="BB9" i="4" a="1"/>
  <c r="BB9" i="4" s="1"/>
  <c r="BC9" i="4" a="1"/>
  <c r="BC9" i="4" s="1"/>
  <c r="BD9" i="4" a="1"/>
  <c r="BD9" i="4" s="1"/>
  <c r="BE9" i="4" a="1"/>
  <c r="BE9" i="4" s="1"/>
  <c r="BF9" i="4" a="1"/>
  <c r="BF9" i="4" s="1"/>
  <c r="BG9" i="4" a="1"/>
  <c r="BG9" i="4" s="1"/>
  <c r="BH9" i="4" a="1"/>
  <c r="BH9" i="4" s="1"/>
  <c r="BI9" i="4" a="1"/>
  <c r="BI9" i="4" s="1"/>
  <c r="BJ9" i="4" a="1"/>
  <c r="BJ9" i="4" s="1"/>
  <c r="BK9" i="4" a="1"/>
  <c r="BK9" i="4" s="1"/>
  <c r="BL9" i="4" a="1"/>
  <c r="BL9" i="4" s="1"/>
  <c r="BM9" i="4" a="1"/>
  <c r="BM9" i="4" s="1"/>
  <c r="BN9" i="4" a="1"/>
  <c r="BN9" i="4" s="1"/>
  <c r="BO9" i="4" a="1"/>
  <c r="BO9" i="4" s="1"/>
  <c r="BP9" i="4" a="1"/>
  <c r="BP9" i="4" s="1"/>
  <c r="BQ9" i="4" a="1"/>
  <c r="BQ9" i="4" s="1"/>
  <c r="BR9" i="4" a="1"/>
  <c r="BR9" i="4" s="1"/>
  <c r="BS9" i="4" a="1"/>
  <c r="BS9" i="4" s="1"/>
  <c r="BT9" i="4" a="1"/>
  <c r="BT9" i="4" s="1"/>
  <c r="BU9" i="4" a="1"/>
  <c r="BU9" i="4" s="1"/>
  <c r="BV9" i="4" a="1"/>
  <c r="BV9" i="4" s="1"/>
  <c r="BW9" i="4" a="1"/>
  <c r="BW9" i="4" s="1"/>
  <c r="BX9" i="4" a="1"/>
  <c r="BX9" i="4" s="1"/>
  <c r="BY9" i="4" a="1"/>
  <c r="BY9" i="4" s="1"/>
  <c r="BZ9" i="4"/>
  <c r="C10" i="4" a="1"/>
  <c r="C10" i="4" s="1"/>
  <c r="D10" i="4" a="1"/>
  <c r="D10" i="4" s="1"/>
  <c r="E10" i="4" a="1"/>
  <c r="E10" i="4" s="1"/>
  <c r="F10" i="4" a="1"/>
  <c r="F10" i="4" s="1"/>
  <c r="G10" i="4" a="1"/>
  <c r="G10" i="4" s="1"/>
  <c r="H10" i="4" a="1"/>
  <c r="H10" i="4" s="1"/>
  <c r="I10" i="4" a="1"/>
  <c r="I10" i="4" s="1"/>
  <c r="J10" i="4" a="1"/>
  <c r="J10" i="4" s="1"/>
  <c r="K10" i="4" a="1"/>
  <c r="K10" i="4" s="1"/>
  <c r="L10" i="4" a="1"/>
  <c r="L10" i="4" s="1"/>
  <c r="M10" i="4" a="1"/>
  <c r="M10" i="4" s="1"/>
  <c r="N10" i="4" a="1"/>
  <c r="N10" i="4" s="1"/>
  <c r="O10" i="4" a="1"/>
  <c r="O10" i="4" s="1"/>
  <c r="P10" i="4" a="1"/>
  <c r="P10" i="4" s="1"/>
  <c r="Q10" i="4" a="1"/>
  <c r="Q10" i="4" s="1"/>
  <c r="R10" i="4" a="1"/>
  <c r="R10" i="4" s="1"/>
  <c r="S10" i="4" a="1"/>
  <c r="S10" i="4" s="1"/>
  <c r="T10" i="4" a="1"/>
  <c r="T10" i="4" s="1"/>
  <c r="U10" i="4" a="1"/>
  <c r="U10" i="4" s="1"/>
  <c r="V10" i="4" a="1"/>
  <c r="V10" i="4" s="1"/>
  <c r="W10" i="4" a="1"/>
  <c r="W10" i="4" s="1"/>
  <c r="X10" i="4" a="1"/>
  <c r="X10" i="4" s="1"/>
  <c r="Y10" i="4" a="1"/>
  <c r="Y10" i="4" s="1"/>
  <c r="Z10" i="4" a="1"/>
  <c r="Z10" i="4" s="1"/>
  <c r="AA10" i="4" a="1"/>
  <c r="AA10" i="4" s="1"/>
  <c r="AB10" i="4" a="1"/>
  <c r="AB10" i="4" s="1"/>
  <c r="AC10" i="4" a="1"/>
  <c r="AC10" i="4" s="1"/>
  <c r="AD10" i="4" a="1"/>
  <c r="AD10" i="4" s="1"/>
  <c r="AE10" i="4" a="1"/>
  <c r="AE10" i="4" s="1"/>
  <c r="AF10" i="4" a="1"/>
  <c r="AF10" i="4" s="1"/>
  <c r="AG10" i="4" a="1"/>
  <c r="AG10" i="4" s="1"/>
  <c r="AH10" i="4" a="1"/>
  <c r="AH10" i="4" s="1"/>
  <c r="AI10" i="4" a="1"/>
  <c r="AI10" i="4" s="1"/>
  <c r="AJ10" i="4" a="1"/>
  <c r="AJ10" i="4" s="1"/>
  <c r="AK10" i="4" a="1"/>
  <c r="AK10" i="4" s="1"/>
  <c r="AL10" i="4" a="1"/>
  <c r="AL10" i="4" s="1"/>
  <c r="AM10" i="4" a="1"/>
  <c r="AM10" i="4" s="1"/>
  <c r="AN10" i="4" a="1"/>
  <c r="AN10" i="4" s="1"/>
  <c r="AO10" i="4" a="1"/>
  <c r="AO10" i="4" s="1"/>
  <c r="AP10" i="4" a="1"/>
  <c r="AP10" i="4" s="1"/>
  <c r="AQ10" i="4" a="1"/>
  <c r="AQ10" i="4" s="1"/>
  <c r="AR10" i="4" a="1"/>
  <c r="AR10" i="4" s="1"/>
  <c r="AS10" i="4" a="1"/>
  <c r="AS10" i="4" s="1"/>
  <c r="AT10" i="4" a="1"/>
  <c r="AT10" i="4" s="1"/>
  <c r="AU10" i="4" a="1"/>
  <c r="AU10" i="4" s="1"/>
  <c r="AV10" i="4" a="1"/>
  <c r="AV10" i="4" s="1"/>
  <c r="AW10" i="4" a="1"/>
  <c r="AW10" i="4" s="1"/>
  <c r="AX10" i="4" a="1"/>
  <c r="AX10" i="4" s="1"/>
  <c r="AY10" i="4" a="1"/>
  <c r="AY10" i="4" s="1"/>
  <c r="AZ10" i="4" a="1"/>
  <c r="AZ10" i="4" s="1"/>
  <c r="BA10" i="4" a="1"/>
  <c r="BA10" i="4" s="1"/>
  <c r="BB10" i="4" a="1"/>
  <c r="BB10" i="4" s="1"/>
  <c r="BC10" i="4" a="1"/>
  <c r="BC10" i="4" s="1"/>
  <c r="BD10" i="4" a="1"/>
  <c r="BD10" i="4" s="1"/>
  <c r="BE10" i="4" a="1"/>
  <c r="BE10" i="4" s="1"/>
  <c r="BF10" i="4" a="1"/>
  <c r="BF10" i="4" s="1"/>
  <c r="BG10" i="4" a="1"/>
  <c r="BG10" i="4" s="1"/>
  <c r="BH10" i="4" a="1"/>
  <c r="BH10" i="4" s="1"/>
  <c r="BI10" i="4" a="1"/>
  <c r="BI10" i="4" s="1"/>
  <c r="BJ10" i="4" a="1"/>
  <c r="BJ10" i="4" s="1"/>
  <c r="BK10" i="4" a="1"/>
  <c r="BK10" i="4" s="1"/>
  <c r="BL10" i="4" a="1"/>
  <c r="BL10" i="4" s="1"/>
  <c r="BM10" i="4" a="1"/>
  <c r="BM10" i="4" s="1"/>
  <c r="BN10" i="4" a="1"/>
  <c r="BN10" i="4" s="1"/>
  <c r="BO10" i="4" a="1"/>
  <c r="BO10" i="4" s="1"/>
  <c r="BP10" i="4" a="1"/>
  <c r="BP10" i="4" s="1"/>
  <c r="BQ10" i="4" a="1"/>
  <c r="BQ10" i="4" s="1"/>
  <c r="BR10" i="4" a="1"/>
  <c r="BR10" i="4" s="1"/>
  <c r="BS10" i="4" a="1"/>
  <c r="BS10" i="4" s="1"/>
  <c r="BT10" i="4" a="1"/>
  <c r="BT10" i="4" s="1"/>
  <c r="BU10" i="4" a="1"/>
  <c r="BU10" i="4" s="1"/>
  <c r="BV10" i="4" a="1"/>
  <c r="BV10" i="4" s="1"/>
  <c r="BW10" i="4" a="1"/>
  <c r="BW10" i="4" s="1"/>
  <c r="BX10" i="4" a="1"/>
  <c r="BX10" i="4" s="1"/>
  <c r="BY10" i="4" a="1"/>
  <c r="BY10" i="4" s="1"/>
  <c r="BZ10" i="4"/>
  <c r="C11" i="4" a="1"/>
  <c r="C11" i="4" s="1"/>
  <c r="D11" i="4" a="1"/>
  <c r="D11" i="4" s="1"/>
  <c r="E11" i="4" a="1"/>
  <c r="E11" i="4" s="1"/>
  <c r="F11" i="4" a="1"/>
  <c r="F11" i="4" s="1"/>
  <c r="G11" i="4" a="1"/>
  <c r="G11" i="4" s="1"/>
  <c r="H11" i="4" a="1"/>
  <c r="H11" i="4" s="1"/>
  <c r="I11" i="4" a="1"/>
  <c r="I11" i="4" s="1"/>
  <c r="J11" i="4" a="1"/>
  <c r="J11" i="4" s="1"/>
  <c r="K11" i="4" a="1"/>
  <c r="K11" i="4" s="1"/>
  <c r="L11" i="4" a="1"/>
  <c r="L11" i="4" s="1"/>
  <c r="M11" i="4" a="1"/>
  <c r="M11" i="4" s="1"/>
  <c r="N11" i="4" a="1"/>
  <c r="N11" i="4" s="1"/>
  <c r="O11" i="4" a="1"/>
  <c r="O11" i="4" s="1"/>
  <c r="P11" i="4" a="1"/>
  <c r="P11" i="4" s="1"/>
  <c r="Q11" i="4" a="1"/>
  <c r="Q11" i="4" s="1"/>
  <c r="R11" i="4" a="1"/>
  <c r="R11" i="4" s="1"/>
  <c r="S11" i="4" a="1"/>
  <c r="S11" i="4" s="1"/>
  <c r="T11" i="4" a="1"/>
  <c r="T11" i="4" s="1"/>
  <c r="U11" i="4" a="1"/>
  <c r="U11" i="4" s="1"/>
  <c r="V11" i="4" a="1"/>
  <c r="V11" i="4" s="1"/>
  <c r="W11" i="4" a="1"/>
  <c r="W11" i="4" s="1"/>
  <c r="X11" i="4" a="1"/>
  <c r="X11" i="4" s="1"/>
  <c r="Y11" i="4" a="1"/>
  <c r="Y11" i="4" s="1"/>
  <c r="Z11" i="4" a="1"/>
  <c r="Z11" i="4" s="1"/>
  <c r="AA11" i="4" a="1"/>
  <c r="AA11" i="4" s="1"/>
  <c r="AB11" i="4" a="1"/>
  <c r="AB11" i="4" s="1"/>
  <c r="AC11" i="4" a="1"/>
  <c r="AC11" i="4" s="1"/>
  <c r="AD11" i="4" a="1"/>
  <c r="AD11" i="4" s="1"/>
  <c r="AE11" i="4" a="1"/>
  <c r="AE11" i="4" s="1"/>
  <c r="AF11" i="4" a="1"/>
  <c r="AF11" i="4" s="1"/>
  <c r="AG11" i="4" a="1"/>
  <c r="AG11" i="4" s="1"/>
  <c r="AH11" i="4" a="1"/>
  <c r="AH11" i="4" s="1"/>
  <c r="AI11" i="4" a="1"/>
  <c r="AI11" i="4" s="1"/>
  <c r="AJ11" i="4" a="1"/>
  <c r="AJ11" i="4" s="1"/>
  <c r="AK11" i="4" a="1"/>
  <c r="AK11" i="4" s="1"/>
  <c r="AL11" i="4" a="1"/>
  <c r="AL11" i="4" s="1"/>
  <c r="AM11" i="4" a="1"/>
  <c r="AM11" i="4" s="1"/>
  <c r="AN11" i="4" a="1"/>
  <c r="AN11" i="4" s="1"/>
  <c r="AO11" i="4" a="1"/>
  <c r="AO11" i="4" s="1"/>
  <c r="AP11" i="4" a="1"/>
  <c r="AP11" i="4" s="1"/>
  <c r="AQ11" i="4" a="1"/>
  <c r="AQ11" i="4" s="1"/>
  <c r="AR11" i="4" a="1"/>
  <c r="AR11" i="4" s="1"/>
  <c r="AS11" i="4" a="1"/>
  <c r="AS11" i="4" s="1"/>
  <c r="AT11" i="4" a="1"/>
  <c r="AT11" i="4" s="1"/>
  <c r="AU11" i="4" a="1"/>
  <c r="AU11" i="4" s="1"/>
  <c r="AV11" i="4" a="1"/>
  <c r="AV11" i="4" s="1"/>
  <c r="AW11" i="4" a="1"/>
  <c r="AW11" i="4" s="1"/>
  <c r="AX11" i="4" a="1"/>
  <c r="AX11" i="4" s="1"/>
  <c r="AY11" i="4" a="1"/>
  <c r="AY11" i="4" s="1"/>
  <c r="AZ11" i="4" a="1"/>
  <c r="AZ11" i="4" s="1"/>
  <c r="BA11" i="4" a="1"/>
  <c r="BA11" i="4" s="1"/>
  <c r="BB11" i="4" a="1"/>
  <c r="BB11" i="4" s="1"/>
  <c r="BC11" i="4" a="1"/>
  <c r="BC11" i="4" s="1"/>
  <c r="BD11" i="4" a="1"/>
  <c r="BD11" i="4" s="1"/>
  <c r="BE11" i="4" a="1"/>
  <c r="BE11" i="4" s="1"/>
  <c r="BF11" i="4" a="1"/>
  <c r="BF11" i="4" s="1"/>
  <c r="BG11" i="4" a="1"/>
  <c r="BG11" i="4" s="1"/>
  <c r="BH11" i="4" a="1"/>
  <c r="BH11" i="4" s="1"/>
  <c r="BI11" i="4" a="1"/>
  <c r="BI11" i="4" s="1"/>
  <c r="BJ11" i="4" a="1"/>
  <c r="BJ11" i="4" s="1"/>
  <c r="BK11" i="4" a="1"/>
  <c r="BK11" i="4" s="1"/>
  <c r="BL11" i="4" a="1"/>
  <c r="BL11" i="4" s="1"/>
  <c r="BM11" i="4" a="1"/>
  <c r="BM11" i="4" s="1"/>
  <c r="BN11" i="4" a="1"/>
  <c r="BN11" i="4" s="1"/>
  <c r="BO11" i="4" a="1"/>
  <c r="BO11" i="4" s="1"/>
  <c r="BP11" i="4" a="1"/>
  <c r="BP11" i="4" s="1"/>
  <c r="BQ11" i="4" a="1"/>
  <c r="BQ11" i="4" s="1"/>
  <c r="BR11" i="4" a="1"/>
  <c r="BR11" i="4" s="1"/>
  <c r="BS11" i="4" a="1"/>
  <c r="BS11" i="4" s="1"/>
  <c r="BT11" i="4" a="1"/>
  <c r="BT11" i="4" s="1"/>
  <c r="BU11" i="4" a="1"/>
  <c r="BU11" i="4" s="1"/>
  <c r="BV11" i="4" a="1"/>
  <c r="BV11" i="4" s="1"/>
  <c r="BW11" i="4" a="1"/>
  <c r="BW11" i="4" s="1"/>
  <c r="BX11" i="4" a="1"/>
  <c r="BX11" i="4" s="1"/>
  <c r="BY11" i="4" a="1"/>
  <c r="BY11" i="4" s="1"/>
  <c r="BZ11" i="4"/>
  <c r="C12" i="4" a="1"/>
  <c r="C12" i="4" s="1"/>
  <c r="D12" i="4" a="1"/>
  <c r="D12" i="4" s="1"/>
  <c r="E12" i="4" a="1"/>
  <c r="E12" i="4" s="1"/>
  <c r="F12" i="4" a="1"/>
  <c r="F12" i="4" s="1"/>
  <c r="G12" i="4" a="1"/>
  <c r="G12" i="4" s="1"/>
  <c r="H12" i="4" a="1"/>
  <c r="H12" i="4" s="1"/>
  <c r="I12" i="4" a="1"/>
  <c r="I12" i="4" s="1"/>
  <c r="J12" i="4" a="1"/>
  <c r="J12" i="4" s="1"/>
  <c r="K12" i="4" a="1"/>
  <c r="K12" i="4" s="1"/>
  <c r="L12" i="4" a="1"/>
  <c r="L12" i="4" s="1"/>
  <c r="M12" i="4" a="1"/>
  <c r="M12" i="4" s="1"/>
  <c r="N12" i="4" a="1"/>
  <c r="N12" i="4" s="1"/>
  <c r="O12" i="4" a="1"/>
  <c r="O12" i="4" s="1"/>
  <c r="P12" i="4" a="1"/>
  <c r="P12" i="4" s="1"/>
  <c r="Q12" i="4" a="1"/>
  <c r="Q12" i="4" s="1"/>
  <c r="R12" i="4" a="1"/>
  <c r="R12" i="4" s="1"/>
  <c r="S12" i="4" a="1"/>
  <c r="S12" i="4" s="1"/>
  <c r="T12" i="4" a="1"/>
  <c r="T12" i="4" s="1"/>
  <c r="U12" i="4" a="1"/>
  <c r="U12" i="4" s="1"/>
  <c r="V12" i="4" a="1"/>
  <c r="V12" i="4" s="1"/>
  <c r="W12" i="4" a="1"/>
  <c r="W12" i="4" s="1"/>
  <c r="X12" i="4" a="1"/>
  <c r="X12" i="4" s="1"/>
  <c r="Y12" i="4" a="1"/>
  <c r="Y12" i="4" s="1"/>
  <c r="Z12" i="4" a="1"/>
  <c r="Z12" i="4" s="1"/>
  <c r="AA12" i="4" a="1"/>
  <c r="AA12" i="4" s="1"/>
  <c r="AB12" i="4" a="1"/>
  <c r="AB12" i="4" s="1"/>
  <c r="AC12" i="4" a="1"/>
  <c r="AC12" i="4" s="1"/>
  <c r="AD12" i="4" a="1"/>
  <c r="AD12" i="4" s="1"/>
  <c r="AE12" i="4" a="1"/>
  <c r="AE12" i="4" s="1"/>
  <c r="AF12" i="4" a="1"/>
  <c r="AF12" i="4" s="1"/>
  <c r="AG12" i="4" a="1"/>
  <c r="AG12" i="4" s="1"/>
  <c r="AH12" i="4" a="1"/>
  <c r="AH12" i="4" s="1"/>
  <c r="AI12" i="4" a="1"/>
  <c r="AI12" i="4" s="1"/>
  <c r="AJ12" i="4" a="1"/>
  <c r="AJ12" i="4" s="1"/>
  <c r="AK12" i="4" a="1"/>
  <c r="AK12" i="4" s="1"/>
  <c r="AL12" i="4" a="1"/>
  <c r="AL12" i="4" s="1"/>
  <c r="AM12" i="4" a="1"/>
  <c r="AM12" i="4" s="1"/>
  <c r="AN12" i="4" a="1"/>
  <c r="AN12" i="4" s="1"/>
  <c r="AO12" i="4" a="1"/>
  <c r="AO12" i="4" s="1"/>
  <c r="AP12" i="4" a="1"/>
  <c r="AP12" i="4" s="1"/>
  <c r="AQ12" i="4" a="1"/>
  <c r="AQ12" i="4" s="1"/>
  <c r="AR12" i="4" a="1"/>
  <c r="AR12" i="4" s="1"/>
  <c r="AS12" i="4" a="1"/>
  <c r="AS12" i="4" s="1"/>
  <c r="AT12" i="4" a="1"/>
  <c r="AT12" i="4" s="1"/>
  <c r="AU12" i="4" a="1"/>
  <c r="AU12" i="4" s="1"/>
  <c r="AV12" i="4" a="1"/>
  <c r="AV12" i="4" s="1"/>
  <c r="AW12" i="4" a="1"/>
  <c r="AW12" i="4" s="1"/>
  <c r="AX12" i="4" a="1"/>
  <c r="AX12" i="4" s="1"/>
  <c r="AY12" i="4" a="1"/>
  <c r="AY12" i="4" s="1"/>
  <c r="AZ12" i="4" a="1"/>
  <c r="AZ12" i="4" s="1"/>
  <c r="BA12" i="4" a="1"/>
  <c r="BA12" i="4" s="1"/>
  <c r="BB12" i="4" a="1"/>
  <c r="BB12" i="4" s="1"/>
  <c r="BC12" i="4" a="1"/>
  <c r="BC12" i="4" s="1"/>
  <c r="BD12" i="4" a="1"/>
  <c r="BD12" i="4" s="1"/>
  <c r="BE12" i="4" a="1"/>
  <c r="BE12" i="4" s="1"/>
  <c r="BF12" i="4" a="1"/>
  <c r="BF12" i="4" s="1"/>
  <c r="BG12" i="4" a="1"/>
  <c r="BG12" i="4" s="1"/>
  <c r="BH12" i="4" a="1"/>
  <c r="BH12" i="4" s="1"/>
  <c r="BI12" i="4" a="1"/>
  <c r="BI12" i="4" s="1"/>
  <c r="BJ12" i="4" a="1"/>
  <c r="BJ12" i="4" s="1"/>
  <c r="BK12" i="4" a="1"/>
  <c r="BK12" i="4" s="1"/>
  <c r="BL12" i="4" a="1"/>
  <c r="BL12" i="4" s="1"/>
  <c r="BM12" i="4" a="1"/>
  <c r="BM12" i="4" s="1"/>
  <c r="BN12" i="4" a="1"/>
  <c r="BN12" i="4" s="1"/>
  <c r="BO12" i="4" a="1"/>
  <c r="BO12" i="4" s="1"/>
  <c r="BP12" i="4" a="1"/>
  <c r="BP12" i="4" s="1"/>
  <c r="BQ12" i="4" a="1"/>
  <c r="BQ12" i="4" s="1"/>
  <c r="BR12" i="4" a="1"/>
  <c r="BR12" i="4" s="1"/>
  <c r="BS12" i="4" a="1"/>
  <c r="BS12" i="4" s="1"/>
  <c r="BT12" i="4" a="1"/>
  <c r="BT12" i="4" s="1"/>
  <c r="BU12" i="4" a="1"/>
  <c r="BU12" i="4" s="1"/>
  <c r="BV12" i="4" a="1"/>
  <c r="BV12" i="4" s="1"/>
  <c r="BW12" i="4" a="1"/>
  <c r="BW12" i="4" s="1"/>
  <c r="BX12" i="4" a="1"/>
  <c r="BX12" i="4" s="1"/>
  <c r="BY12" i="4" a="1"/>
  <c r="BY12" i="4" s="1"/>
  <c r="BZ12" i="4"/>
  <c r="C13" i="4" a="1"/>
  <c r="C13" i="4" s="1"/>
  <c r="D13" i="4" a="1"/>
  <c r="D13" i="4" s="1"/>
  <c r="E13" i="4" a="1"/>
  <c r="E13" i="4" s="1"/>
  <c r="F13" i="4" a="1"/>
  <c r="F13" i="4" s="1"/>
  <c r="H13" i="4" a="1"/>
  <c r="H13" i="4" s="1"/>
  <c r="I13" i="4" a="1"/>
  <c r="I13" i="4" s="1"/>
  <c r="J13" i="4" a="1"/>
  <c r="J13" i="4" s="1"/>
  <c r="K13" i="4" a="1"/>
  <c r="K13" i="4" s="1"/>
  <c r="L13" i="4" a="1"/>
  <c r="L13" i="4" s="1"/>
  <c r="M13" i="4" a="1"/>
  <c r="M13" i="4" s="1"/>
  <c r="N13" i="4" a="1"/>
  <c r="N13" i="4" s="1"/>
  <c r="O13" i="4" a="1"/>
  <c r="O13" i="4" s="1"/>
  <c r="P13" i="4" a="1"/>
  <c r="P13" i="4" s="1"/>
  <c r="Q13" i="4" a="1"/>
  <c r="Q13" i="4" s="1"/>
  <c r="R13" i="4" a="1"/>
  <c r="R13" i="4" s="1"/>
  <c r="S13" i="4" a="1"/>
  <c r="S13" i="4" s="1"/>
  <c r="T13" i="4" a="1"/>
  <c r="T13" i="4" s="1"/>
  <c r="U13" i="4" a="1"/>
  <c r="U13" i="4" s="1"/>
  <c r="V13" i="4" a="1"/>
  <c r="V13" i="4" s="1"/>
  <c r="W13" i="4" a="1"/>
  <c r="W13" i="4" s="1"/>
  <c r="X13" i="4" a="1"/>
  <c r="X13" i="4" s="1"/>
  <c r="Y13" i="4" a="1"/>
  <c r="Y13" i="4" s="1"/>
  <c r="Z13" i="4" a="1"/>
  <c r="Z13" i="4" s="1"/>
  <c r="AA13" i="4" a="1"/>
  <c r="AA13" i="4" s="1"/>
  <c r="AB13" i="4" a="1"/>
  <c r="AB13" i="4" s="1"/>
  <c r="AC13" i="4" a="1"/>
  <c r="AC13" i="4" s="1"/>
  <c r="AD13" i="4" a="1"/>
  <c r="AD13" i="4" s="1"/>
  <c r="AE13" i="4" a="1"/>
  <c r="AE13" i="4" s="1"/>
  <c r="AF13" i="4" a="1"/>
  <c r="AF13" i="4" s="1"/>
  <c r="AG13" i="4" a="1"/>
  <c r="AG13" i="4" s="1"/>
  <c r="AH13" i="4" a="1"/>
  <c r="AH13" i="4" s="1"/>
  <c r="AI13" i="4" a="1"/>
  <c r="AI13" i="4" s="1"/>
  <c r="AJ13" i="4" a="1"/>
  <c r="AJ13" i="4" s="1"/>
  <c r="AK13" i="4" a="1"/>
  <c r="AK13" i="4" s="1"/>
  <c r="AL13" i="4" a="1"/>
  <c r="AL13" i="4" s="1"/>
  <c r="AM13" i="4" a="1"/>
  <c r="AM13" i="4" s="1"/>
  <c r="AN13" i="4" a="1"/>
  <c r="AN13" i="4" s="1"/>
  <c r="AO13" i="4" a="1"/>
  <c r="AO13" i="4" s="1"/>
  <c r="AP13" i="4" a="1"/>
  <c r="AP13" i="4" s="1"/>
  <c r="AQ13" i="4" a="1"/>
  <c r="AQ13" i="4" s="1"/>
  <c r="AR13" i="4" a="1"/>
  <c r="AR13" i="4" s="1"/>
  <c r="AS13" i="4" a="1"/>
  <c r="AS13" i="4" s="1"/>
  <c r="AT13" i="4" a="1"/>
  <c r="AT13" i="4" s="1"/>
  <c r="AU13" i="4" a="1"/>
  <c r="AU13" i="4" s="1"/>
  <c r="AV13" i="4" a="1"/>
  <c r="AV13" i="4" s="1"/>
  <c r="AW13" i="4" a="1"/>
  <c r="AW13" i="4" s="1"/>
  <c r="AX13" i="4" a="1"/>
  <c r="AX13" i="4" s="1"/>
  <c r="AY13" i="4" a="1"/>
  <c r="AY13" i="4" s="1"/>
  <c r="AZ13" i="4" a="1"/>
  <c r="AZ13" i="4" s="1"/>
  <c r="BA13" i="4" a="1"/>
  <c r="BA13" i="4" s="1"/>
  <c r="BB13" i="4" a="1"/>
  <c r="BB13" i="4" s="1"/>
  <c r="BC13" i="4" a="1"/>
  <c r="BC13" i="4" s="1"/>
  <c r="BD13" i="4" a="1"/>
  <c r="BD13" i="4" s="1"/>
  <c r="BE13" i="4" a="1"/>
  <c r="BE13" i="4" s="1"/>
  <c r="BF13" i="4" a="1"/>
  <c r="BF13" i="4" s="1"/>
  <c r="BG13" i="4" a="1"/>
  <c r="BG13" i="4" s="1"/>
  <c r="BH13" i="4" a="1"/>
  <c r="BH13" i="4" s="1"/>
  <c r="BI13" i="4" a="1"/>
  <c r="BI13" i="4" s="1"/>
  <c r="BJ13" i="4" a="1"/>
  <c r="BJ13" i="4" s="1"/>
  <c r="BK13" i="4" a="1"/>
  <c r="BK13" i="4" s="1"/>
  <c r="BL13" i="4" a="1"/>
  <c r="BL13" i="4" s="1"/>
  <c r="BM13" i="4" a="1"/>
  <c r="BM13" i="4" s="1"/>
  <c r="BN13" i="4" a="1"/>
  <c r="BN13" i="4" s="1"/>
  <c r="BO13" i="4" a="1"/>
  <c r="BO13" i="4" s="1"/>
  <c r="BP13" i="4" a="1"/>
  <c r="BP13" i="4" s="1"/>
  <c r="BQ13" i="4" a="1"/>
  <c r="BQ13" i="4" s="1"/>
  <c r="BR13" i="4" a="1"/>
  <c r="BR13" i="4" s="1"/>
  <c r="BS13" i="4" a="1"/>
  <c r="BS13" i="4" s="1"/>
  <c r="BT13" i="4" a="1"/>
  <c r="BT13" i="4" s="1"/>
  <c r="BU13" i="4" a="1"/>
  <c r="BU13" i="4" s="1"/>
  <c r="BV13" i="4" a="1"/>
  <c r="BV13" i="4" s="1"/>
  <c r="BW13" i="4" a="1"/>
  <c r="BW13" i="4" s="1"/>
  <c r="BX13" i="4" a="1"/>
  <c r="BX13" i="4" s="1"/>
  <c r="BY13" i="4" a="1"/>
  <c r="BY13" i="4" s="1"/>
  <c r="BZ13" i="4"/>
  <c r="C14" i="4" a="1"/>
  <c r="C14" i="4" s="1"/>
  <c r="D14" i="4" a="1"/>
  <c r="D14" i="4" s="1"/>
  <c r="E14" i="4" a="1"/>
  <c r="E14" i="4" s="1"/>
  <c r="F14" i="4" a="1"/>
  <c r="F14" i="4" s="1"/>
  <c r="G14" i="4" a="1"/>
  <c r="G14" i="4" s="1"/>
  <c r="H14" i="4" a="1"/>
  <c r="H14" i="4" s="1"/>
  <c r="I14" i="4" a="1"/>
  <c r="I14" i="4" s="1"/>
  <c r="J14" i="4" a="1"/>
  <c r="J14" i="4" s="1"/>
  <c r="K14" i="4" a="1"/>
  <c r="K14" i="4" s="1"/>
  <c r="L14" i="4" a="1"/>
  <c r="L14" i="4" s="1"/>
  <c r="M14" i="4" a="1"/>
  <c r="M14" i="4" s="1"/>
  <c r="N14" i="4" a="1"/>
  <c r="N14" i="4" s="1"/>
  <c r="O14" i="4" a="1"/>
  <c r="O14" i="4" s="1"/>
  <c r="P14" i="4" a="1"/>
  <c r="P14" i="4" s="1"/>
  <c r="Q14" i="4" a="1"/>
  <c r="Q14" i="4" s="1"/>
  <c r="R14" i="4" a="1"/>
  <c r="R14" i="4" s="1"/>
  <c r="S14" i="4" a="1"/>
  <c r="S14" i="4" s="1"/>
  <c r="T14" i="4" a="1"/>
  <c r="T14" i="4" s="1"/>
  <c r="U14" i="4" a="1"/>
  <c r="U14" i="4" s="1"/>
  <c r="V14" i="4" a="1"/>
  <c r="V14" i="4" s="1"/>
  <c r="W14" i="4" a="1"/>
  <c r="W14" i="4" s="1"/>
  <c r="X14" i="4" a="1"/>
  <c r="X14" i="4" s="1"/>
  <c r="Y14" i="4" a="1"/>
  <c r="Y14" i="4" s="1"/>
  <c r="Z14" i="4" a="1"/>
  <c r="Z14" i="4" s="1"/>
  <c r="AA14" i="4" a="1"/>
  <c r="AA14" i="4" s="1"/>
  <c r="AB14" i="4" a="1"/>
  <c r="AB14" i="4" s="1"/>
  <c r="AC14" i="4" a="1"/>
  <c r="AC14" i="4" s="1"/>
  <c r="AD14" i="4" a="1"/>
  <c r="AD14" i="4" s="1"/>
  <c r="AE14" i="4" a="1"/>
  <c r="AE14" i="4" s="1"/>
  <c r="AF14" i="4" a="1"/>
  <c r="AF14" i="4" s="1"/>
  <c r="AG14" i="4" a="1"/>
  <c r="AG14" i="4" s="1"/>
  <c r="AH14" i="4" a="1"/>
  <c r="AH14" i="4" s="1"/>
  <c r="AI14" i="4" a="1"/>
  <c r="AI14" i="4" s="1"/>
  <c r="AJ14" i="4" a="1"/>
  <c r="AJ14" i="4" s="1"/>
  <c r="AK14" i="4" a="1"/>
  <c r="AK14" i="4" s="1"/>
  <c r="AL14" i="4" a="1"/>
  <c r="AL14" i="4" s="1"/>
  <c r="AM14" i="4" a="1"/>
  <c r="AM14" i="4" s="1"/>
  <c r="AN14" i="4" a="1"/>
  <c r="AN14" i="4" s="1"/>
  <c r="AO14" i="4" a="1"/>
  <c r="AO14" i="4" s="1"/>
  <c r="AP14" i="4" a="1"/>
  <c r="AP14" i="4" s="1"/>
  <c r="AQ14" i="4" a="1"/>
  <c r="AQ14" i="4" s="1"/>
  <c r="AR14" i="4" a="1"/>
  <c r="AR14" i="4" s="1"/>
  <c r="AS14" i="4" a="1"/>
  <c r="AS14" i="4" s="1"/>
  <c r="AT14" i="4" a="1"/>
  <c r="AT14" i="4" s="1"/>
  <c r="AU14" i="4" a="1"/>
  <c r="AU14" i="4" s="1"/>
  <c r="AV14" i="4" a="1"/>
  <c r="AV14" i="4" s="1"/>
  <c r="AW14" i="4" a="1"/>
  <c r="AW14" i="4" s="1"/>
  <c r="AX14" i="4" a="1"/>
  <c r="AX14" i="4" s="1"/>
  <c r="AY14" i="4" a="1"/>
  <c r="AY14" i="4" s="1"/>
  <c r="AZ14" i="4" a="1"/>
  <c r="AZ14" i="4" s="1"/>
  <c r="BA14" i="4" a="1"/>
  <c r="BA14" i="4" s="1"/>
  <c r="BB14" i="4" a="1"/>
  <c r="BB14" i="4" s="1"/>
  <c r="BC14" i="4" a="1"/>
  <c r="BC14" i="4" s="1"/>
  <c r="BD14" i="4" a="1"/>
  <c r="BD14" i="4" s="1"/>
  <c r="BE14" i="4" a="1"/>
  <c r="BE14" i="4" s="1"/>
  <c r="BF14" i="4" a="1"/>
  <c r="BF14" i="4" s="1"/>
  <c r="BG14" i="4" a="1"/>
  <c r="BG14" i="4" s="1"/>
  <c r="BH14" i="4" a="1"/>
  <c r="BH14" i="4" s="1"/>
  <c r="BI14" i="4" a="1"/>
  <c r="BI14" i="4" s="1"/>
  <c r="BJ14" i="4" a="1"/>
  <c r="BJ14" i="4" s="1"/>
  <c r="BK14" i="4" a="1"/>
  <c r="BK14" i="4" s="1"/>
  <c r="BL14" i="4" a="1"/>
  <c r="BL14" i="4" s="1"/>
  <c r="BM14" i="4" a="1"/>
  <c r="BM14" i="4" s="1"/>
  <c r="BN14" i="4" a="1"/>
  <c r="BN14" i="4" s="1"/>
  <c r="BO14" i="4" a="1"/>
  <c r="BO14" i="4" s="1"/>
  <c r="BP14" i="4" a="1"/>
  <c r="BP14" i="4" s="1"/>
  <c r="BQ14" i="4" a="1"/>
  <c r="BQ14" i="4" s="1"/>
  <c r="BR14" i="4" a="1"/>
  <c r="BR14" i="4" s="1"/>
  <c r="BS14" i="4" a="1"/>
  <c r="BS14" i="4" s="1"/>
  <c r="BT14" i="4" a="1"/>
  <c r="BT14" i="4" s="1"/>
  <c r="BU14" i="4" a="1"/>
  <c r="BU14" i="4" s="1"/>
  <c r="BV14" i="4" a="1"/>
  <c r="BV14" i="4" s="1"/>
  <c r="BW14" i="4" a="1"/>
  <c r="BW14" i="4" s="1"/>
  <c r="BX14" i="4" a="1"/>
  <c r="BX14" i="4" s="1"/>
  <c r="BY14" i="4" a="1"/>
  <c r="BY14" i="4" s="1"/>
  <c r="BZ14" i="4"/>
  <c r="C15" i="4" a="1"/>
  <c r="C15" i="4" s="1"/>
  <c r="D15" i="4" a="1"/>
  <c r="D15" i="4" s="1"/>
  <c r="E15" i="4" a="1"/>
  <c r="E15" i="4" s="1"/>
  <c r="F15" i="4" a="1"/>
  <c r="F15" i="4" s="1"/>
  <c r="G15" i="4" a="1"/>
  <c r="G15" i="4" s="1"/>
  <c r="H15" i="4" a="1"/>
  <c r="H15" i="4" s="1"/>
  <c r="I15" i="4" a="1"/>
  <c r="I15" i="4" s="1"/>
  <c r="J15" i="4" a="1"/>
  <c r="J15" i="4" s="1"/>
  <c r="K15" i="4" a="1"/>
  <c r="K15" i="4" s="1"/>
  <c r="L15" i="4" a="1"/>
  <c r="L15" i="4" s="1"/>
  <c r="M15" i="4" a="1"/>
  <c r="M15" i="4" s="1"/>
  <c r="N15" i="4" a="1"/>
  <c r="N15" i="4" s="1"/>
  <c r="O15" i="4" a="1"/>
  <c r="O15" i="4" s="1"/>
  <c r="P15" i="4" a="1"/>
  <c r="P15" i="4" s="1"/>
  <c r="Q15" i="4" a="1"/>
  <c r="Q15" i="4" s="1"/>
  <c r="R15" i="4" a="1"/>
  <c r="R15" i="4" s="1"/>
  <c r="S15" i="4" a="1"/>
  <c r="S15" i="4" s="1"/>
  <c r="T15" i="4" a="1"/>
  <c r="T15" i="4" s="1"/>
  <c r="U15" i="4" a="1"/>
  <c r="U15" i="4" s="1"/>
  <c r="V15" i="4" a="1"/>
  <c r="V15" i="4" s="1"/>
  <c r="W15" i="4" a="1"/>
  <c r="W15" i="4" s="1"/>
  <c r="X15" i="4" a="1"/>
  <c r="X15" i="4" s="1"/>
  <c r="Y15" i="4" a="1"/>
  <c r="Y15" i="4" s="1"/>
  <c r="Z15" i="4" a="1"/>
  <c r="Z15" i="4" s="1"/>
  <c r="AA15" i="4" a="1"/>
  <c r="AA15" i="4" s="1"/>
  <c r="AB15" i="4" a="1"/>
  <c r="AB15" i="4" s="1"/>
  <c r="AC15" i="4" a="1"/>
  <c r="AC15" i="4" s="1"/>
  <c r="AD15" i="4" a="1"/>
  <c r="AD15" i="4" s="1"/>
  <c r="AE15" i="4" a="1"/>
  <c r="AE15" i="4" s="1"/>
  <c r="AF15" i="4" a="1"/>
  <c r="AF15" i="4" s="1"/>
  <c r="AG15" i="4" a="1"/>
  <c r="AG15" i="4" s="1"/>
  <c r="AH15" i="4" a="1"/>
  <c r="AH15" i="4" s="1"/>
  <c r="AI15" i="4" a="1"/>
  <c r="AI15" i="4" s="1"/>
  <c r="AJ15" i="4" a="1"/>
  <c r="AJ15" i="4" s="1"/>
  <c r="AK15" i="4" a="1"/>
  <c r="AK15" i="4" s="1"/>
  <c r="AL15" i="4" a="1"/>
  <c r="AL15" i="4" s="1"/>
  <c r="AM15" i="4" a="1"/>
  <c r="AM15" i="4" s="1"/>
  <c r="AN15" i="4" a="1"/>
  <c r="AN15" i="4" s="1"/>
  <c r="AO15" i="4" a="1"/>
  <c r="AO15" i="4" s="1"/>
  <c r="AP15" i="4" a="1"/>
  <c r="AP15" i="4" s="1"/>
  <c r="AQ15" i="4" a="1"/>
  <c r="AQ15" i="4" s="1"/>
  <c r="AR15" i="4" a="1"/>
  <c r="AR15" i="4" s="1"/>
  <c r="AS15" i="4" a="1"/>
  <c r="AS15" i="4" s="1"/>
  <c r="AT15" i="4" a="1"/>
  <c r="AT15" i="4" s="1"/>
  <c r="AU15" i="4" a="1"/>
  <c r="AU15" i="4" s="1"/>
  <c r="AV15" i="4" a="1"/>
  <c r="AV15" i="4" s="1"/>
  <c r="AW15" i="4" a="1"/>
  <c r="AW15" i="4" s="1"/>
  <c r="AX15" i="4" a="1"/>
  <c r="AX15" i="4" s="1"/>
  <c r="AY15" i="4" a="1"/>
  <c r="AY15" i="4" s="1"/>
  <c r="AZ15" i="4" a="1"/>
  <c r="AZ15" i="4" s="1"/>
  <c r="BA15" i="4" a="1"/>
  <c r="BA15" i="4" s="1"/>
  <c r="BB15" i="4" a="1"/>
  <c r="BB15" i="4" s="1"/>
  <c r="BC15" i="4" a="1"/>
  <c r="BC15" i="4" s="1"/>
  <c r="BD15" i="4" a="1"/>
  <c r="BD15" i="4" s="1"/>
  <c r="BE15" i="4" a="1"/>
  <c r="BE15" i="4" s="1"/>
  <c r="BF15" i="4" a="1"/>
  <c r="BF15" i="4" s="1"/>
  <c r="BG15" i="4" a="1"/>
  <c r="BG15" i="4" s="1"/>
  <c r="BH15" i="4" a="1"/>
  <c r="BH15" i="4" s="1"/>
  <c r="BI15" i="4" a="1"/>
  <c r="BI15" i="4" s="1"/>
  <c r="BJ15" i="4" a="1"/>
  <c r="BJ15" i="4" s="1"/>
  <c r="BK15" i="4" a="1"/>
  <c r="BK15" i="4" s="1"/>
  <c r="BL15" i="4" a="1"/>
  <c r="BL15" i="4" s="1"/>
  <c r="BM15" i="4" a="1"/>
  <c r="BM15" i="4" s="1"/>
  <c r="BN15" i="4" a="1"/>
  <c r="BN15" i="4" s="1"/>
  <c r="BO15" i="4" a="1"/>
  <c r="BO15" i="4" s="1"/>
  <c r="BP15" i="4" a="1"/>
  <c r="BP15" i="4" s="1"/>
  <c r="BQ15" i="4" a="1"/>
  <c r="BQ15" i="4" s="1"/>
  <c r="BR15" i="4" a="1"/>
  <c r="BR15" i="4" s="1"/>
  <c r="BS15" i="4" a="1"/>
  <c r="BS15" i="4" s="1"/>
  <c r="BT15" i="4" a="1"/>
  <c r="BT15" i="4" s="1"/>
  <c r="BU15" i="4" a="1"/>
  <c r="BU15" i="4" s="1"/>
  <c r="BV15" i="4" a="1"/>
  <c r="BV15" i="4" s="1"/>
  <c r="BW15" i="4" a="1"/>
  <c r="BW15" i="4" s="1"/>
  <c r="BX15" i="4" a="1"/>
  <c r="BX15" i="4" s="1"/>
  <c r="BY15" i="4" a="1"/>
  <c r="BY15" i="4" s="1"/>
  <c r="BZ15" i="4"/>
  <c r="C16" i="4" a="1"/>
  <c r="C16" i="4" s="1"/>
  <c r="D16" i="4" a="1"/>
  <c r="D16" i="4" s="1"/>
  <c r="E16" i="4" a="1"/>
  <c r="E16" i="4" s="1"/>
  <c r="F16" i="4" a="1"/>
  <c r="F16" i="4" s="1"/>
  <c r="G16" i="4" a="1"/>
  <c r="G16" i="4" s="1"/>
  <c r="H16" i="4" a="1"/>
  <c r="H16" i="4" s="1"/>
  <c r="I16" i="4" a="1"/>
  <c r="I16" i="4" s="1"/>
  <c r="J16" i="4" a="1"/>
  <c r="J16" i="4" s="1"/>
  <c r="K16" i="4" a="1"/>
  <c r="K16" i="4" s="1"/>
  <c r="L16" i="4" a="1"/>
  <c r="L16" i="4" s="1"/>
  <c r="M16" i="4" a="1"/>
  <c r="M16" i="4" s="1"/>
  <c r="N16" i="4" a="1"/>
  <c r="N16" i="4" s="1"/>
  <c r="O16" i="4" a="1"/>
  <c r="O16" i="4" s="1"/>
  <c r="P16" i="4" a="1"/>
  <c r="P16" i="4" s="1"/>
  <c r="Q16" i="4" a="1"/>
  <c r="Q16" i="4" s="1"/>
  <c r="R16" i="4" a="1"/>
  <c r="R16" i="4" s="1"/>
  <c r="S16" i="4" a="1"/>
  <c r="S16" i="4" s="1"/>
  <c r="T16" i="4" a="1"/>
  <c r="T16" i="4" s="1"/>
  <c r="U16" i="4" a="1"/>
  <c r="U16" i="4" s="1"/>
  <c r="V16" i="4" a="1"/>
  <c r="V16" i="4" s="1"/>
  <c r="W16" i="4" a="1"/>
  <c r="W16" i="4" s="1"/>
  <c r="X16" i="4" a="1"/>
  <c r="X16" i="4" s="1"/>
  <c r="Y16" i="4" a="1"/>
  <c r="Y16" i="4" s="1"/>
  <c r="Z16" i="4" a="1"/>
  <c r="Z16" i="4" s="1"/>
  <c r="AA16" i="4" a="1"/>
  <c r="AA16" i="4" s="1"/>
  <c r="AB16" i="4" a="1"/>
  <c r="AB16" i="4" s="1"/>
  <c r="AC16" i="4" a="1"/>
  <c r="AC16" i="4" s="1"/>
  <c r="AD16" i="4" a="1"/>
  <c r="AD16" i="4" s="1"/>
  <c r="AE16" i="4" a="1"/>
  <c r="AE16" i="4" s="1"/>
  <c r="AF16" i="4" a="1"/>
  <c r="AF16" i="4" s="1"/>
  <c r="AG16" i="4" a="1"/>
  <c r="AG16" i="4" s="1"/>
  <c r="AH16" i="4" a="1"/>
  <c r="AH16" i="4" s="1"/>
  <c r="AI16" i="4" a="1"/>
  <c r="AI16" i="4" s="1"/>
  <c r="AJ16" i="4" a="1"/>
  <c r="AJ16" i="4" s="1"/>
  <c r="AK16" i="4" a="1"/>
  <c r="AK16" i="4" s="1"/>
  <c r="AL16" i="4" a="1"/>
  <c r="AL16" i="4" s="1"/>
  <c r="AM16" i="4" a="1"/>
  <c r="AM16" i="4" s="1"/>
  <c r="AN16" i="4" a="1"/>
  <c r="AN16" i="4" s="1"/>
  <c r="AO16" i="4" a="1"/>
  <c r="AO16" i="4" s="1"/>
  <c r="AP16" i="4" a="1"/>
  <c r="AP16" i="4" s="1"/>
  <c r="AQ16" i="4" a="1"/>
  <c r="AQ16" i="4" s="1"/>
  <c r="AR16" i="4" a="1"/>
  <c r="AR16" i="4" s="1"/>
  <c r="AS16" i="4" a="1"/>
  <c r="AS16" i="4" s="1"/>
  <c r="AT16" i="4" a="1"/>
  <c r="AT16" i="4" s="1"/>
  <c r="AU16" i="4" a="1"/>
  <c r="AU16" i="4" s="1"/>
  <c r="AV16" i="4" a="1"/>
  <c r="AV16" i="4" s="1"/>
  <c r="AW16" i="4" a="1"/>
  <c r="AW16" i="4" s="1"/>
  <c r="AX16" i="4" a="1"/>
  <c r="AX16" i="4" s="1"/>
  <c r="AY16" i="4" a="1"/>
  <c r="AY16" i="4" s="1"/>
  <c r="AZ16" i="4" a="1"/>
  <c r="AZ16" i="4" s="1"/>
  <c r="BA16" i="4" a="1"/>
  <c r="BA16" i="4" s="1"/>
  <c r="BB16" i="4" a="1"/>
  <c r="BB16" i="4" s="1"/>
  <c r="BC16" i="4" a="1"/>
  <c r="BC16" i="4" s="1"/>
  <c r="BD16" i="4" a="1"/>
  <c r="BD16" i="4" s="1"/>
  <c r="BE16" i="4" a="1"/>
  <c r="BE16" i="4" s="1"/>
  <c r="BF16" i="4" a="1"/>
  <c r="BF16" i="4" s="1"/>
  <c r="BG16" i="4" a="1"/>
  <c r="BG16" i="4" s="1"/>
  <c r="BH16" i="4" a="1"/>
  <c r="BH16" i="4" s="1"/>
  <c r="BI16" i="4" a="1"/>
  <c r="BI16" i="4" s="1"/>
  <c r="BJ16" i="4" a="1"/>
  <c r="BJ16" i="4" s="1"/>
  <c r="BK16" i="4" a="1"/>
  <c r="BK16" i="4" s="1"/>
  <c r="BL16" i="4" a="1"/>
  <c r="BL16" i="4" s="1"/>
  <c r="BM16" i="4" a="1"/>
  <c r="BM16" i="4" s="1"/>
  <c r="BN16" i="4" a="1"/>
  <c r="BN16" i="4" s="1"/>
  <c r="BO16" i="4" a="1"/>
  <c r="BO16" i="4" s="1"/>
  <c r="BP16" i="4" a="1"/>
  <c r="BP16" i="4" s="1"/>
  <c r="BQ16" i="4" a="1"/>
  <c r="BQ16" i="4" s="1"/>
  <c r="BR16" i="4" a="1"/>
  <c r="BR16" i="4" s="1"/>
  <c r="BS16" i="4" a="1"/>
  <c r="BS16" i="4" s="1"/>
  <c r="BT16" i="4" a="1"/>
  <c r="BT16" i="4" s="1"/>
  <c r="BU16" i="4" a="1"/>
  <c r="BU16" i="4" s="1"/>
  <c r="BV16" i="4" a="1"/>
  <c r="BV16" i="4" s="1"/>
  <c r="BW16" i="4" a="1"/>
  <c r="BW16" i="4" s="1"/>
  <c r="BX16" i="4" a="1"/>
  <c r="BX16" i="4" s="1"/>
  <c r="BY16" i="4" a="1"/>
  <c r="BY16" i="4" s="1"/>
  <c r="BZ16" i="4"/>
  <c r="C17" i="4" a="1"/>
  <c r="C17" i="4" s="1"/>
  <c r="D17" i="4" a="1"/>
  <c r="D17" i="4" s="1"/>
  <c r="E17" i="4" a="1"/>
  <c r="E17" i="4" s="1"/>
  <c r="F17" i="4" a="1"/>
  <c r="F17" i="4" s="1"/>
  <c r="G17" i="4" a="1"/>
  <c r="G17" i="4" s="1"/>
  <c r="H17" i="4" a="1"/>
  <c r="H17" i="4" s="1"/>
  <c r="I17" i="4" a="1"/>
  <c r="I17" i="4" s="1"/>
  <c r="J17" i="4" a="1"/>
  <c r="J17" i="4" s="1"/>
  <c r="K17" i="4" a="1"/>
  <c r="K17" i="4" s="1"/>
  <c r="L17" i="4" a="1"/>
  <c r="L17" i="4" s="1"/>
  <c r="M17" i="4" a="1"/>
  <c r="M17" i="4" s="1"/>
  <c r="N17" i="4" a="1"/>
  <c r="N17" i="4" s="1"/>
  <c r="O17" i="4" a="1"/>
  <c r="O17" i="4" s="1"/>
  <c r="P17" i="4" a="1"/>
  <c r="P17" i="4" s="1"/>
  <c r="Q17" i="4" a="1"/>
  <c r="Q17" i="4" s="1"/>
  <c r="R17" i="4" a="1"/>
  <c r="R17" i="4" s="1"/>
  <c r="S17" i="4" a="1"/>
  <c r="S17" i="4" s="1"/>
  <c r="T17" i="4" a="1"/>
  <c r="T17" i="4" s="1"/>
  <c r="U17" i="4" a="1"/>
  <c r="U17" i="4" s="1"/>
  <c r="V17" i="4" a="1"/>
  <c r="V17" i="4" s="1"/>
  <c r="W17" i="4" a="1"/>
  <c r="W17" i="4" s="1"/>
  <c r="X17" i="4" a="1"/>
  <c r="X17" i="4" s="1"/>
  <c r="Y17" i="4" a="1"/>
  <c r="Y17" i="4" s="1"/>
  <c r="Z17" i="4" a="1"/>
  <c r="Z17" i="4" s="1"/>
  <c r="AA17" i="4" a="1"/>
  <c r="AA17" i="4" s="1"/>
  <c r="AB17" i="4" a="1"/>
  <c r="AB17" i="4" s="1"/>
  <c r="AC17" i="4" a="1"/>
  <c r="AC17" i="4" s="1"/>
  <c r="AD17" i="4" a="1"/>
  <c r="AD17" i="4" s="1"/>
  <c r="AE17" i="4" a="1"/>
  <c r="AE17" i="4" s="1"/>
  <c r="AF17" i="4" a="1"/>
  <c r="AF17" i="4" s="1"/>
  <c r="AG17" i="4" a="1"/>
  <c r="AG17" i="4" s="1"/>
  <c r="AH17" i="4" a="1"/>
  <c r="AH17" i="4" s="1"/>
  <c r="AI17" i="4" a="1"/>
  <c r="AI17" i="4" s="1"/>
  <c r="AJ17" i="4" a="1"/>
  <c r="AJ17" i="4" s="1"/>
  <c r="AK17" i="4" a="1"/>
  <c r="AK17" i="4" s="1"/>
  <c r="AL17" i="4" a="1"/>
  <c r="AL17" i="4" s="1"/>
  <c r="AM17" i="4" a="1"/>
  <c r="AM17" i="4" s="1"/>
  <c r="AN17" i="4" a="1"/>
  <c r="AN17" i="4" s="1"/>
  <c r="AO17" i="4" a="1"/>
  <c r="AO17" i="4" s="1"/>
  <c r="AP17" i="4" a="1"/>
  <c r="AP17" i="4" s="1"/>
  <c r="AQ17" i="4" a="1"/>
  <c r="AQ17" i="4" s="1"/>
  <c r="AR17" i="4" a="1"/>
  <c r="AR17" i="4" s="1"/>
  <c r="AS17" i="4" a="1"/>
  <c r="AS17" i="4" s="1"/>
  <c r="AT17" i="4" a="1"/>
  <c r="AT17" i="4" s="1"/>
  <c r="AU17" i="4" a="1"/>
  <c r="AU17" i="4" s="1"/>
  <c r="AV17" i="4" a="1"/>
  <c r="AV17" i="4" s="1"/>
  <c r="AW17" i="4" a="1"/>
  <c r="AW17" i="4" s="1"/>
  <c r="AX17" i="4" a="1"/>
  <c r="AX17" i="4" s="1"/>
  <c r="AY17" i="4" a="1"/>
  <c r="AY17" i="4" s="1"/>
  <c r="AZ17" i="4" a="1"/>
  <c r="AZ17" i="4" s="1"/>
  <c r="BA17" i="4" a="1"/>
  <c r="BA17" i="4" s="1"/>
  <c r="BB17" i="4" a="1"/>
  <c r="BB17" i="4" s="1"/>
  <c r="BC17" i="4" a="1"/>
  <c r="BC17" i="4" s="1"/>
  <c r="BD17" i="4" a="1"/>
  <c r="BD17" i="4" s="1"/>
  <c r="BE17" i="4" a="1"/>
  <c r="BE17" i="4" s="1"/>
  <c r="BF17" i="4" a="1"/>
  <c r="BF17" i="4" s="1"/>
  <c r="BG17" i="4" a="1"/>
  <c r="BG17" i="4" s="1"/>
  <c r="BH17" i="4" a="1"/>
  <c r="BH17" i="4" s="1"/>
  <c r="BI17" i="4" a="1"/>
  <c r="BI17" i="4" s="1"/>
  <c r="BJ17" i="4" a="1"/>
  <c r="BJ17" i="4" s="1"/>
  <c r="BK17" i="4" a="1"/>
  <c r="BK17" i="4" s="1"/>
  <c r="BL17" i="4" a="1"/>
  <c r="BL17" i="4" s="1"/>
  <c r="BM17" i="4" a="1"/>
  <c r="BM17" i="4" s="1"/>
  <c r="BN17" i="4" a="1"/>
  <c r="BN17" i="4" s="1"/>
  <c r="BO17" i="4" a="1"/>
  <c r="BO17" i="4" s="1"/>
  <c r="BP17" i="4" a="1"/>
  <c r="BP17" i="4" s="1"/>
  <c r="BQ17" i="4" a="1"/>
  <c r="BQ17" i="4" s="1"/>
  <c r="BR17" i="4" a="1"/>
  <c r="BR17" i="4" s="1"/>
  <c r="BS17" i="4" a="1"/>
  <c r="BS17" i="4" s="1"/>
  <c r="BT17" i="4" a="1"/>
  <c r="BT17" i="4" s="1"/>
  <c r="BU17" i="4" a="1"/>
  <c r="BU17" i="4" s="1"/>
  <c r="BV17" i="4" a="1"/>
  <c r="BV17" i="4" s="1"/>
  <c r="BW17" i="4" a="1"/>
  <c r="BW17" i="4" s="1"/>
  <c r="BX17" i="4" a="1"/>
  <c r="BX17" i="4" s="1"/>
  <c r="BY17" i="4" a="1"/>
  <c r="BY17" i="4" s="1"/>
  <c r="BZ17" i="4"/>
  <c r="C18" i="4" a="1"/>
  <c r="C18" i="4" s="1"/>
  <c r="D18" i="4" a="1"/>
  <c r="D18" i="4" s="1"/>
  <c r="E18" i="4" a="1"/>
  <c r="E18" i="4" s="1"/>
  <c r="F18" i="4" a="1"/>
  <c r="F18" i="4" s="1"/>
  <c r="G18" i="4" a="1"/>
  <c r="G18" i="4" s="1"/>
  <c r="H18" i="4" a="1"/>
  <c r="H18" i="4" s="1"/>
  <c r="I18" i="4" a="1"/>
  <c r="I18" i="4" s="1"/>
  <c r="J18" i="4" a="1"/>
  <c r="J18" i="4" s="1"/>
  <c r="K18" i="4" a="1"/>
  <c r="K18" i="4" s="1"/>
  <c r="L18" i="4" a="1"/>
  <c r="L18" i="4" s="1"/>
  <c r="M18" i="4" a="1"/>
  <c r="M18" i="4" s="1"/>
  <c r="N18" i="4" a="1"/>
  <c r="N18" i="4" s="1"/>
  <c r="O18" i="4" a="1"/>
  <c r="O18" i="4" s="1"/>
  <c r="P18" i="4" a="1"/>
  <c r="P18" i="4" s="1"/>
  <c r="Q18" i="4" a="1"/>
  <c r="Q18" i="4" s="1"/>
  <c r="R18" i="4" a="1"/>
  <c r="R18" i="4" s="1"/>
  <c r="S18" i="4" a="1"/>
  <c r="S18" i="4" s="1"/>
  <c r="T18" i="4" a="1"/>
  <c r="T18" i="4" s="1"/>
  <c r="U18" i="4" a="1"/>
  <c r="U18" i="4" s="1"/>
  <c r="V18" i="4" a="1"/>
  <c r="V18" i="4" s="1"/>
  <c r="W18" i="4" a="1"/>
  <c r="W18" i="4" s="1"/>
  <c r="X18" i="4" a="1"/>
  <c r="X18" i="4" s="1"/>
  <c r="Y18" i="4" a="1"/>
  <c r="Y18" i="4" s="1"/>
  <c r="Z18" i="4" a="1"/>
  <c r="Z18" i="4" s="1"/>
  <c r="AA18" i="4" a="1"/>
  <c r="AA18" i="4" s="1"/>
  <c r="AB18" i="4" a="1"/>
  <c r="AB18" i="4" s="1"/>
  <c r="AC18" i="4" a="1"/>
  <c r="AC18" i="4" s="1"/>
  <c r="AD18" i="4" a="1"/>
  <c r="AD18" i="4" s="1"/>
  <c r="AE18" i="4" a="1"/>
  <c r="AE18" i="4" s="1"/>
  <c r="AF18" i="4" a="1"/>
  <c r="AF18" i="4" s="1"/>
  <c r="AG18" i="4" a="1"/>
  <c r="AG18" i="4" s="1"/>
  <c r="AH18" i="4" a="1"/>
  <c r="AH18" i="4" s="1"/>
  <c r="AI18" i="4" a="1"/>
  <c r="AI18" i="4" s="1"/>
  <c r="AJ18" i="4" a="1"/>
  <c r="AJ18" i="4" s="1"/>
  <c r="AK18" i="4" a="1"/>
  <c r="AK18" i="4" s="1"/>
  <c r="AL18" i="4" a="1"/>
  <c r="AL18" i="4" s="1"/>
  <c r="AM18" i="4" a="1"/>
  <c r="AM18" i="4" s="1"/>
  <c r="AN18" i="4" a="1"/>
  <c r="AN18" i="4" s="1"/>
  <c r="AO18" i="4" a="1"/>
  <c r="AO18" i="4" s="1"/>
  <c r="AP18" i="4" a="1"/>
  <c r="AP18" i="4" s="1"/>
  <c r="AQ18" i="4" a="1"/>
  <c r="AQ18" i="4" s="1"/>
  <c r="AR18" i="4" a="1"/>
  <c r="AR18" i="4" s="1"/>
  <c r="AS18" i="4" a="1"/>
  <c r="AS18" i="4" s="1"/>
  <c r="AT18" i="4" a="1"/>
  <c r="AT18" i="4" s="1"/>
  <c r="AU18" i="4" a="1"/>
  <c r="AU18" i="4" s="1"/>
  <c r="AV18" i="4" a="1"/>
  <c r="AV18" i="4" s="1"/>
  <c r="AW18" i="4" a="1"/>
  <c r="AW18" i="4" s="1"/>
  <c r="AX18" i="4" a="1"/>
  <c r="AX18" i="4" s="1"/>
  <c r="AY18" i="4" a="1"/>
  <c r="AY18" i="4" s="1"/>
  <c r="AZ18" i="4" a="1"/>
  <c r="AZ18" i="4" s="1"/>
  <c r="BA18" i="4" a="1"/>
  <c r="BA18" i="4" s="1"/>
  <c r="BB18" i="4" a="1"/>
  <c r="BB18" i="4" s="1"/>
  <c r="BC18" i="4" a="1"/>
  <c r="BC18" i="4" s="1"/>
  <c r="BD18" i="4" a="1"/>
  <c r="BD18" i="4" s="1"/>
  <c r="BE18" i="4" a="1"/>
  <c r="BE18" i="4" s="1"/>
  <c r="BF18" i="4" a="1"/>
  <c r="BF18" i="4" s="1"/>
  <c r="BG18" i="4" a="1"/>
  <c r="BG18" i="4" s="1"/>
  <c r="BH18" i="4" a="1"/>
  <c r="BH18" i="4" s="1"/>
  <c r="BI18" i="4" a="1"/>
  <c r="BI18" i="4" s="1"/>
  <c r="BJ18" i="4" a="1"/>
  <c r="BJ18" i="4" s="1"/>
  <c r="BK18" i="4" a="1"/>
  <c r="BK18" i="4" s="1"/>
  <c r="BL18" i="4" a="1"/>
  <c r="BL18" i="4" s="1"/>
  <c r="BM18" i="4" a="1"/>
  <c r="BM18" i="4" s="1"/>
  <c r="BN18" i="4" a="1"/>
  <c r="BN18" i="4" s="1"/>
  <c r="BO18" i="4" a="1"/>
  <c r="BO18" i="4" s="1"/>
  <c r="BP18" i="4" a="1"/>
  <c r="BP18" i="4" s="1"/>
  <c r="BQ18" i="4" a="1"/>
  <c r="BQ18" i="4" s="1"/>
  <c r="BR18" i="4" a="1"/>
  <c r="BR18" i="4" s="1"/>
  <c r="BS18" i="4" a="1"/>
  <c r="BS18" i="4" s="1"/>
  <c r="BT18" i="4" a="1"/>
  <c r="BT18" i="4" s="1"/>
  <c r="BU18" i="4" a="1"/>
  <c r="BU18" i="4" s="1"/>
  <c r="BV18" i="4" a="1"/>
  <c r="BV18" i="4" s="1"/>
  <c r="BW18" i="4" a="1"/>
  <c r="BW18" i="4" s="1"/>
  <c r="BX18" i="4" a="1"/>
  <c r="BX18" i="4" s="1"/>
  <c r="BY18" i="4" a="1"/>
  <c r="BY18" i="4" s="1"/>
  <c r="BZ18" i="4"/>
  <c r="C19" i="4" a="1"/>
  <c r="C19" i="4" s="1"/>
  <c r="D19" i="4" a="1"/>
  <c r="D19" i="4" s="1"/>
  <c r="E19" i="4" a="1"/>
  <c r="E19" i="4" s="1"/>
  <c r="F19" i="4" a="1"/>
  <c r="F19" i="4" s="1"/>
  <c r="G19" i="4" a="1"/>
  <c r="G19" i="4" s="1"/>
  <c r="H19" i="4" a="1"/>
  <c r="H19" i="4" s="1"/>
  <c r="I19" i="4" a="1"/>
  <c r="I19" i="4" s="1"/>
  <c r="J19" i="4" a="1"/>
  <c r="J19" i="4" s="1"/>
  <c r="K19" i="4" a="1"/>
  <c r="K19" i="4" s="1"/>
  <c r="L19" i="4" a="1"/>
  <c r="L19" i="4" s="1"/>
  <c r="M19" i="4" a="1"/>
  <c r="M19" i="4" s="1"/>
  <c r="N19" i="4" a="1"/>
  <c r="N19" i="4" s="1"/>
  <c r="O19" i="4" a="1"/>
  <c r="O19" i="4" s="1"/>
  <c r="P19" i="4" a="1"/>
  <c r="P19" i="4" s="1"/>
  <c r="Q19" i="4" a="1"/>
  <c r="Q19" i="4" s="1"/>
  <c r="R19" i="4" a="1"/>
  <c r="R19" i="4" s="1"/>
  <c r="S19" i="4" a="1"/>
  <c r="S19" i="4" s="1"/>
  <c r="T19" i="4" a="1"/>
  <c r="T19" i="4" s="1"/>
  <c r="U19" i="4" a="1"/>
  <c r="U19" i="4" s="1"/>
  <c r="V19" i="4" a="1"/>
  <c r="V19" i="4" s="1"/>
  <c r="W19" i="4" a="1"/>
  <c r="W19" i="4" s="1"/>
  <c r="X19" i="4" a="1"/>
  <c r="X19" i="4" s="1"/>
  <c r="Y19" i="4" a="1"/>
  <c r="Y19" i="4" s="1"/>
  <c r="Z19" i="4" a="1"/>
  <c r="Z19" i="4" s="1"/>
  <c r="AA19" i="4" a="1"/>
  <c r="AA19" i="4" s="1"/>
  <c r="AB19" i="4" a="1"/>
  <c r="AB19" i="4" s="1"/>
  <c r="AC19" i="4" a="1"/>
  <c r="AC19" i="4" s="1"/>
  <c r="AD19" i="4" a="1"/>
  <c r="AD19" i="4" s="1"/>
  <c r="AE19" i="4" a="1"/>
  <c r="AE19" i="4" s="1"/>
  <c r="AF19" i="4" a="1"/>
  <c r="AF19" i="4" s="1"/>
  <c r="AG19" i="4" a="1"/>
  <c r="AG19" i="4" s="1"/>
  <c r="AH19" i="4" a="1"/>
  <c r="AH19" i="4" s="1"/>
  <c r="AI19" i="4" a="1"/>
  <c r="AI19" i="4" s="1"/>
  <c r="AJ19" i="4" a="1"/>
  <c r="AJ19" i="4" s="1"/>
  <c r="AK19" i="4" a="1"/>
  <c r="AK19" i="4" s="1"/>
  <c r="AL19" i="4" a="1"/>
  <c r="AL19" i="4" s="1"/>
  <c r="AM19" i="4" a="1"/>
  <c r="AM19" i="4" s="1"/>
  <c r="AN19" i="4" a="1"/>
  <c r="AN19" i="4" s="1"/>
  <c r="AO19" i="4" a="1"/>
  <c r="AO19" i="4" s="1"/>
  <c r="AP19" i="4" a="1"/>
  <c r="AP19" i="4" s="1"/>
  <c r="AQ19" i="4" a="1"/>
  <c r="AQ19" i="4" s="1"/>
  <c r="AR19" i="4" a="1"/>
  <c r="AR19" i="4" s="1"/>
  <c r="AS19" i="4" a="1"/>
  <c r="AS19" i="4" s="1"/>
  <c r="AT19" i="4" a="1"/>
  <c r="AT19" i="4" s="1"/>
  <c r="AU19" i="4" a="1"/>
  <c r="AU19" i="4" s="1"/>
  <c r="AV19" i="4" a="1"/>
  <c r="AV19" i="4" s="1"/>
  <c r="AW19" i="4" a="1"/>
  <c r="AW19" i="4" s="1"/>
  <c r="AX19" i="4" a="1"/>
  <c r="AX19" i="4" s="1"/>
  <c r="AY19" i="4" a="1"/>
  <c r="AY19" i="4" s="1"/>
  <c r="AZ19" i="4" a="1"/>
  <c r="AZ19" i="4" s="1"/>
  <c r="BA19" i="4" a="1"/>
  <c r="BA19" i="4" s="1"/>
  <c r="BB19" i="4" a="1"/>
  <c r="BB19" i="4" s="1"/>
  <c r="BC19" i="4" a="1"/>
  <c r="BC19" i="4" s="1"/>
  <c r="BD19" i="4" a="1"/>
  <c r="BD19" i="4" s="1"/>
  <c r="BE19" i="4" a="1"/>
  <c r="BE19" i="4" s="1"/>
  <c r="BF19" i="4" a="1"/>
  <c r="BF19" i="4" s="1"/>
  <c r="BG19" i="4" a="1"/>
  <c r="BG19" i="4" s="1"/>
  <c r="BH19" i="4" a="1"/>
  <c r="BH19" i="4" s="1"/>
  <c r="BI19" i="4" a="1"/>
  <c r="BI19" i="4" s="1"/>
  <c r="BJ19" i="4" a="1"/>
  <c r="BJ19" i="4" s="1"/>
  <c r="BK19" i="4" a="1"/>
  <c r="BK19" i="4" s="1"/>
  <c r="BL19" i="4" a="1"/>
  <c r="BL19" i="4" s="1"/>
  <c r="BM19" i="4" a="1"/>
  <c r="BM19" i="4" s="1"/>
  <c r="BN19" i="4" a="1"/>
  <c r="BN19" i="4" s="1"/>
  <c r="BO19" i="4" a="1"/>
  <c r="BO19" i="4" s="1"/>
  <c r="BP19" i="4" a="1"/>
  <c r="BP19" i="4" s="1"/>
  <c r="BQ19" i="4" a="1"/>
  <c r="BQ19" i="4" s="1"/>
  <c r="BR19" i="4" a="1"/>
  <c r="BR19" i="4" s="1"/>
  <c r="BS19" i="4" a="1"/>
  <c r="BS19" i="4" s="1"/>
  <c r="BT19" i="4" a="1"/>
  <c r="BT19" i="4" s="1"/>
  <c r="BU19" i="4" a="1"/>
  <c r="BU19" i="4" s="1"/>
  <c r="BV19" i="4" a="1"/>
  <c r="BV19" i="4" s="1"/>
  <c r="BW19" i="4" a="1"/>
  <c r="BW19" i="4" s="1"/>
  <c r="BX19" i="4" a="1"/>
  <c r="BX19" i="4" s="1"/>
  <c r="BY19" i="4" a="1"/>
  <c r="BY19" i="4" s="1"/>
  <c r="BZ19" i="4"/>
  <c r="C20" i="4" a="1"/>
  <c r="C20" i="4" s="1"/>
  <c r="D20" i="4" a="1"/>
  <c r="D20" i="4" s="1"/>
  <c r="E20" i="4" a="1"/>
  <c r="E20" i="4" s="1"/>
  <c r="F20" i="4" a="1"/>
  <c r="F20" i="4" s="1"/>
  <c r="G20" i="4" a="1"/>
  <c r="G20" i="4" s="1"/>
  <c r="H20" i="4" a="1"/>
  <c r="H20" i="4" s="1"/>
  <c r="I20" i="4" a="1"/>
  <c r="I20" i="4" s="1"/>
  <c r="J20" i="4" a="1"/>
  <c r="J20" i="4" s="1"/>
  <c r="K20" i="4" a="1"/>
  <c r="K20" i="4" s="1"/>
  <c r="L20" i="4" a="1"/>
  <c r="L20" i="4" s="1"/>
  <c r="M20" i="4" a="1"/>
  <c r="M20" i="4" s="1"/>
  <c r="N20" i="4" a="1"/>
  <c r="N20" i="4" s="1"/>
  <c r="O20" i="4" a="1"/>
  <c r="O20" i="4" s="1"/>
  <c r="P20" i="4" a="1"/>
  <c r="P20" i="4" s="1"/>
  <c r="Q20" i="4" a="1"/>
  <c r="Q20" i="4" s="1"/>
  <c r="R20" i="4" a="1"/>
  <c r="R20" i="4" s="1"/>
  <c r="S20" i="4" a="1"/>
  <c r="S20" i="4" s="1"/>
  <c r="T20" i="4" a="1"/>
  <c r="T20" i="4" s="1"/>
  <c r="U20" i="4" a="1"/>
  <c r="U20" i="4" s="1"/>
  <c r="V20" i="4" a="1"/>
  <c r="V20" i="4" s="1"/>
  <c r="W20" i="4" a="1"/>
  <c r="W20" i="4" s="1"/>
  <c r="X20" i="4" a="1"/>
  <c r="X20" i="4" s="1"/>
  <c r="Y20" i="4" a="1"/>
  <c r="Y20" i="4" s="1"/>
  <c r="Z20" i="4" a="1"/>
  <c r="Z20" i="4" s="1"/>
  <c r="AA20" i="4" a="1"/>
  <c r="AA20" i="4" s="1"/>
  <c r="AB20" i="4" a="1"/>
  <c r="AB20" i="4" s="1"/>
  <c r="AC20" i="4" a="1"/>
  <c r="AC20" i="4" s="1"/>
  <c r="AD20" i="4" a="1"/>
  <c r="AD20" i="4" s="1"/>
  <c r="AE20" i="4" a="1"/>
  <c r="AE20" i="4" s="1"/>
  <c r="AF20" i="4" a="1"/>
  <c r="AF20" i="4" s="1"/>
  <c r="AG20" i="4" a="1"/>
  <c r="AG20" i="4" s="1"/>
  <c r="AH20" i="4" a="1"/>
  <c r="AH20" i="4" s="1"/>
  <c r="AI20" i="4" a="1"/>
  <c r="AI20" i="4" s="1"/>
  <c r="AJ20" i="4" a="1"/>
  <c r="AJ20" i="4" s="1"/>
  <c r="AK20" i="4" a="1"/>
  <c r="AK20" i="4" s="1"/>
  <c r="AL20" i="4" a="1"/>
  <c r="AL20" i="4" s="1"/>
  <c r="AM20" i="4" a="1"/>
  <c r="AM20" i="4" s="1"/>
  <c r="AN20" i="4" a="1"/>
  <c r="AN20" i="4" s="1"/>
  <c r="AO20" i="4" a="1"/>
  <c r="AO20" i="4" s="1"/>
  <c r="AP20" i="4" a="1"/>
  <c r="AP20" i="4" s="1"/>
  <c r="AQ20" i="4" a="1"/>
  <c r="AQ20" i="4" s="1"/>
  <c r="AR20" i="4" a="1"/>
  <c r="AR20" i="4" s="1"/>
  <c r="AS20" i="4" a="1"/>
  <c r="AS20" i="4" s="1"/>
  <c r="AT20" i="4" a="1"/>
  <c r="AT20" i="4" s="1"/>
  <c r="AU20" i="4" a="1"/>
  <c r="AU20" i="4" s="1"/>
  <c r="AV20" i="4" a="1"/>
  <c r="AV20" i="4" s="1"/>
  <c r="AW20" i="4" a="1"/>
  <c r="AW20" i="4" s="1"/>
  <c r="AX20" i="4" a="1"/>
  <c r="AX20" i="4" s="1"/>
  <c r="AY20" i="4" a="1"/>
  <c r="AY20" i="4" s="1"/>
  <c r="AZ20" i="4" a="1"/>
  <c r="AZ20" i="4" s="1"/>
  <c r="BA20" i="4" a="1"/>
  <c r="BA20" i="4" s="1"/>
  <c r="BB20" i="4" a="1"/>
  <c r="BB20" i="4" s="1"/>
  <c r="BC20" i="4" a="1"/>
  <c r="BC20" i="4" s="1"/>
  <c r="BD20" i="4" a="1"/>
  <c r="BD20" i="4" s="1"/>
  <c r="BE20" i="4" a="1"/>
  <c r="BE20" i="4" s="1"/>
  <c r="BF20" i="4" a="1"/>
  <c r="BF20" i="4" s="1"/>
  <c r="BG20" i="4" a="1"/>
  <c r="BG20" i="4" s="1"/>
  <c r="BH20" i="4" a="1"/>
  <c r="BH20" i="4" s="1"/>
  <c r="BI20" i="4" a="1"/>
  <c r="BI20" i="4" s="1"/>
  <c r="BJ20" i="4" a="1"/>
  <c r="BJ20" i="4" s="1"/>
  <c r="BK20" i="4" a="1"/>
  <c r="BK20" i="4" s="1"/>
  <c r="BL20" i="4" a="1"/>
  <c r="BL20" i="4" s="1"/>
  <c r="BM20" i="4" a="1"/>
  <c r="BM20" i="4" s="1"/>
  <c r="BN20" i="4" a="1"/>
  <c r="BN20" i="4" s="1"/>
  <c r="BO20" i="4" a="1"/>
  <c r="BO20" i="4" s="1"/>
  <c r="BP20" i="4" a="1"/>
  <c r="BP20" i="4" s="1"/>
  <c r="BQ20" i="4" a="1"/>
  <c r="BQ20" i="4" s="1"/>
  <c r="BR20" i="4" a="1"/>
  <c r="BR20" i="4" s="1"/>
  <c r="BS20" i="4" a="1"/>
  <c r="BS20" i="4" s="1"/>
  <c r="BT20" i="4" a="1"/>
  <c r="BT20" i="4" s="1"/>
  <c r="BU20" i="4" a="1"/>
  <c r="BU20" i="4" s="1"/>
  <c r="BV20" i="4" a="1"/>
  <c r="BV20" i="4" s="1"/>
  <c r="BW20" i="4" a="1"/>
  <c r="BW20" i="4" s="1"/>
  <c r="BX20" i="4" a="1"/>
  <c r="BX20" i="4" s="1"/>
  <c r="BY20" i="4" a="1"/>
  <c r="BY20" i="4" s="1"/>
  <c r="BZ20" i="4"/>
  <c r="C21" i="4" a="1"/>
  <c r="C21" i="4" s="1"/>
  <c r="D21" i="4" a="1"/>
  <c r="D21" i="4" s="1"/>
  <c r="E21" i="4" a="1"/>
  <c r="E21" i="4" s="1"/>
  <c r="F21" i="4" a="1"/>
  <c r="F21" i="4" s="1"/>
  <c r="G21" i="4" a="1"/>
  <c r="G21" i="4" s="1"/>
  <c r="H21" i="4" a="1"/>
  <c r="H21" i="4" s="1"/>
  <c r="I21" i="4" a="1"/>
  <c r="I21" i="4" s="1"/>
  <c r="J21" i="4" a="1"/>
  <c r="J21" i="4" s="1"/>
  <c r="K21" i="4" a="1"/>
  <c r="K21" i="4" s="1"/>
  <c r="L21" i="4" a="1"/>
  <c r="L21" i="4" s="1"/>
  <c r="M21" i="4" a="1"/>
  <c r="M21" i="4" s="1"/>
  <c r="N21" i="4" a="1"/>
  <c r="N21" i="4" s="1"/>
  <c r="O21" i="4" a="1"/>
  <c r="O21" i="4" s="1"/>
  <c r="P21" i="4" a="1"/>
  <c r="P21" i="4" s="1"/>
  <c r="Q21" i="4" a="1"/>
  <c r="Q21" i="4" s="1"/>
  <c r="R21" i="4" a="1"/>
  <c r="R21" i="4" s="1"/>
  <c r="S21" i="4" a="1"/>
  <c r="S21" i="4" s="1"/>
  <c r="T21" i="4" a="1"/>
  <c r="T21" i="4" s="1"/>
  <c r="U21" i="4" a="1"/>
  <c r="U21" i="4" s="1"/>
  <c r="V21" i="4" a="1"/>
  <c r="V21" i="4" s="1"/>
  <c r="W21" i="4" a="1"/>
  <c r="W21" i="4" s="1"/>
  <c r="X21" i="4" a="1"/>
  <c r="X21" i="4" s="1"/>
  <c r="Y21" i="4" a="1"/>
  <c r="Y21" i="4" s="1"/>
  <c r="Z21" i="4" a="1"/>
  <c r="Z21" i="4" s="1"/>
  <c r="AA21" i="4" a="1"/>
  <c r="AA21" i="4" s="1"/>
  <c r="AB21" i="4" a="1"/>
  <c r="AB21" i="4" s="1"/>
  <c r="AC21" i="4" a="1"/>
  <c r="AC21" i="4" s="1"/>
  <c r="AD21" i="4" a="1"/>
  <c r="AD21" i="4" s="1"/>
  <c r="AE21" i="4" a="1"/>
  <c r="AE21" i="4" s="1"/>
  <c r="AF21" i="4" a="1"/>
  <c r="AF21" i="4" s="1"/>
  <c r="AG21" i="4" a="1"/>
  <c r="AG21" i="4" s="1"/>
  <c r="AH21" i="4" a="1"/>
  <c r="AH21" i="4" s="1"/>
  <c r="AI21" i="4" a="1"/>
  <c r="AI21" i="4" s="1"/>
  <c r="AJ21" i="4" a="1"/>
  <c r="AJ21" i="4" s="1"/>
  <c r="AK21" i="4" a="1"/>
  <c r="AK21" i="4" s="1"/>
  <c r="AL21" i="4" a="1"/>
  <c r="AL21" i="4" s="1"/>
  <c r="AM21" i="4" a="1"/>
  <c r="AM21" i="4" s="1"/>
  <c r="AN21" i="4" a="1"/>
  <c r="AN21" i="4" s="1"/>
  <c r="AO21" i="4" a="1"/>
  <c r="AO21" i="4" s="1"/>
  <c r="AP21" i="4" a="1"/>
  <c r="AP21" i="4" s="1"/>
  <c r="AQ21" i="4" a="1"/>
  <c r="AQ21" i="4" s="1"/>
  <c r="AR21" i="4" a="1"/>
  <c r="AR21" i="4" s="1"/>
  <c r="AS21" i="4" a="1"/>
  <c r="AS21" i="4" s="1"/>
  <c r="AT21" i="4" a="1"/>
  <c r="AT21" i="4" s="1"/>
  <c r="AU21" i="4" a="1"/>
  <c r="AU21" i="4" s="1"/>
  <c r="AV21" i="4" a="1"/>
  <c r="AV21" i="4" s="1"/>
  <c r="AW21" i="4" a="1"/>
  <c r="AW21" i="4" s="1"/>
  <c r="AX21" i="4" a="1"/>
  <c r="AX21" i="4" s="1"/>
  <c r="AY21" i="4" a="1"/>
  <c r="AY21" i="4" s="1"/>
  <c r="AZ21" i="4" a="1"/>
  <c r="AZ21" i="4" s="1"/>
  <c r="BA21" i="4" a="1"/>
  <c r="BA21" i="4" s="1"/>
  <c r="BB21" i="4" a="1"/>
  <c r="BB21" i="4" s="1"/>
  <c r="BC21" i="4" a="1"/>
  <c r="BC21" i="4" s="1"/>
  <c r="BD21" i="4" a="1"/>
  <c r="BD21" i="4" s="1"/>
  <c r="BE21" i="4" a="1"/>
  <c r="BE21" i="4" s="1"/>
  <c r="BF21" i="4" a="1"/>
  <c r="BF21" i="4" s="1"/>
  <c r="BG21" i="4" a="1"/>
  <c r="BG21" i="4" s="1"/>
  <c r="BH21" i="4" a="1"/>
  <c r="BH21" i="4" s="1"/>
  <c r="BI21" i="4" a="1"/>
  <c r="BI21" i="4" s="1"/>
  <c r="BJ21" i="4" a="1"/>
  <c r="BJ21" i="4" s="1"/>
  <c r="BK21" i="4" a="1"/>
  <c r="BK21" i="4" s="1"/>
  <c r="BL21" i="4" a="1"/>
  <c r="BL21" i="4" s="1"/>
  <c r="BM21" i="4" a="1"/>
  <c r="BM21" i="4" s="1"/>
  <c r="BN21" i="4" a="1"/>
  <c r="BN21" i="4" s="1"/>
  <c r="BO21" i="4" a="1"/>
  <c r="BO21" i="4" s="1"/>
  <c r="BP21" i="4" a="1"/>
  <c r="BP21" i="4" s="1"/>
  <c r="BQ21" i="4" a="1"/>
  <c r="BQ21" i="4" s="1"/>
  <c r="BR21" i="4" a="1"/>
  <c r="BR21" i="4" s="1"/>
  <c r="BS21" i="4" a="1"/>
  <c r="BS21" i="4" s="1"/>
  <c r="BT21" i="4" a="1"/>
  <c r="BT21" i="4" s="1"/>
  <c r="BU21" i="4" a="1"/>
  <c r="BU21" i="4" s="1"/>
  <c r="BV21" i="4" a="1"/>
  <c r="BV21" i="4" s="1"/>
  <c r="BW21" i="4" a="1"/>
  <c r="BW21" i="4" s="1"/>
  <c r="BX21" i="4" a="1"/>
  <c r="BX21" i="4" s="1"/>
  <c r="BY21" i="4" a="1"/>
  <c r="BY21" i="4" s="1"/>
  <c r="BZ21" i="4"/>
  <c r="C22" i="4" a="1"/>
  <c r="C22" i="4" s="1"/>
  <c r="D22" i="4" a="1"/>
  <c r="D22" i="4" s="1"/>
  <c r="E22" i="4" a="1"/>
  <c r="E22" i="4" s="1"/>
  <c r="F22" i="4" a="1"/>
  <c r="F22" i="4" s="1"/>
  <c r="G22" i="4" a="1"/>
  <c r="G22" i="4" s="1"/>
  <c r="H22" i="4" a="1"/>
  <c r="H22" i="4" s="1"/>
  <c r="I22" i="4" a="1"/>
  <c r="I22" i="4" s="1"/>
  <c r="J22" i="4" a="1"/>
  <c r="J22" i="4" s="1"/>
  <c r="K22" i="4" a="1"/>
  <c r="K22" i="4" s="1"/>
  <c r="L22" i="4" a="1"/>
  <c r="L22" i="4" s="1"/>
  <c r="M22" i="4" a="1"/>
  <c r="M22" i="4" s="1"/>
  <c r="N22" i="4" a="1"/>
  <c r="N22" i="4" s="1"/>
  <c r="O22" i="4" a="1"/>
  <c r="O22" i="4" s="1"/>
  <c r="P22" i="4" a="1"/>
  <c r="P22" i="4" s="1"/>
  <c r="Q22" i="4" a="1"/>
  <c r="Q22" i="4" s="1"/>
  <c r="R22" i="4" a="1"/>
  <c r="R22" i="4" s="1"/>
  <c r="S22" i="4" a="1"/>
  <c r="S22" i="4" s="1"/>
  <c r="T22" i="4" a="1"/>
  <c r="T22" i="4" s="1"/>
  <c r="U22" i="4" a="1"/>
  <c r="U22" i="4" s="1"/>
  <c r="V22" i="4" a="1"/>
  <c r="V22" i="4" s="1"/>
  <c r="W22" i="4" a="1"/>
  <c r="W22" i="4" s="1"/>
  <c r="X22" i="4" a="1"/>
  <c r="X22" i="4" s="1"/>
  <c r="Y22" i="4" a="1"/>
  <c r="Y22" i="4" s="1"/>
  <c r="Z22" i="4" a="1"/>
  <c r="Z22" i="4" s="1"/>
  <c r="AA22" i="4" a="1"/>
  <c r="AA22" i="4" s="1"/>
  <c r="AB22" i="4" a="1"/>
  <c r="AB22" i="4" s="1"/>
  <c r="AC22" i="4" a="1"/>
  <c r="AC22" i="4" s="1"/>
  <c r="AD22" i="4" a="1"/>
  <c r="AD22" i="4" s="1"/>
  <c r="AE22" i="4" a="1"/>
  <c r="AE22" i="4" s="1"/>
  <c r="AF22" i="4" a="1"/>
  <c r="AF22" i="4" s="1"/>
  <c r="AG22" i="4" a="1"/>
  <c r="AG22" i="4" s="1"/>
  <c r="AH22" i="4" a="1"/>
  <c r="AH22" i="4" s="1"/>
  <c r="AI22" i="4" a="1"/>
  <c r="AI22" i="4" s="1"/>
  <c r="AJ22" i="4" a="1"/>
  <c r="AJ22" i="4" s="1"/>
  <c r="AK22" i="4" a="1"/>
  <c r="AK22" i="4" s="1"/>
  <c r="AL22" i="4" a="1"/>
  <c r="AL22" i="4" s="1"/>
  <c r="AM22" i="4" a="1"/>
  <c r="AM22" i="4" s="1"/>
  <c r="AN22" i="4" a="1"/>
  <c r="AN22" i="4" s="1"/>
  <c r="AO22" i="4" a="1"/>
  <c r="AO22" i="4" s="1"/>
  <c r="AP22" i="4" a="1"/>
  <c r="AP22" i="4" s="1"/>
  <c r="AQ22" i="4" a="1"/>
  <c r="AQ22" i="4" s="1"/>
  <c r="AR22" i="4" a="1"/>
  <c r="AR22" i="4" s="1"/>
  <c r="AS22" i="4" a="1"/>
  <c r="AS22" i="4" s="1"/>
  <c r="AT22" i="4" a="1"/>
  <c r="AT22" i="4" s="1"/>
  <c r="AU22" i="4" a="1"/>
  <c r="AU22" i="4" s="1"/>
  <c r="AV22" i="4" a="1"/>
  <c r="AV22" i="4" s="1"/>
  <c r="AW22" i="4" a="1"/>
  <c r="AW22" i="4" s="1"/>
  <c r="AX22" i="4" a="1"/>
  <c r="AX22" i="4" s="1"/>
  <c r="AY22" i="4" a="1"/>
  <c r="AY22" i="4" s="1"/>
  <c r="AZ22" i="4" a="1"/>
  <c r="AZ22" i="4" s="1"/>
  <c r="BA22" i="4" a="1"/>
  <c r="BA22" i="4" s="1"/>
  <c r="BB22" i="4" a="1"/>
  <c r="BB22" i="4" s="1"/>
  <c r="BC22" i="4" a="1"/>
  <c r="BC22" i="4" s="1"/>
  <c r="BD22" i="4" a="1"/>
  <c r="BD22" i="4" s="1"/>
  <c r="BE22" i="4" a="1"/>
  <c r="BE22" i="4" s="1"/>
  <c r="BF22" i="4" a="1"/>
  <c r="BF22" i="4" s="1"/>
  <c r="BG22" i="4" a="1"/>
  <c r="BG22" i="4" s="1"/>
  <c r="BH22" i="4" a="1"/>
  <c r="BH22" i="4" s="1"/>
  <c r="BI22" i="4" a="1"/>
  <c r="BI22" i="4" s="1"/>
  <c r="BJ22" i="4" a="1"/>
  <c r="BJ22" i="4" s="1"/>
  <c r="BK22" i="4" a="1"/>
  <c r="BK22" i="4" s="1"/>
  <c r="BL22" i="4" a="1"/>
  <c r="BL22" i="4" s="1"/>
  <c r="BM22" i="4" a="1"/>
  <c r="BM22" i="4" s="1"/>
  <c r="BN22" i="4" a="1"/>
  <c r="BN22" i="4" s="1"/>
  <c r="BO22" i="4" a="1"/>
  <c r="BO22" i="4" s="1"/>
  <c r="BP22" i="4" a="1"/>
  <c r="BP22" i="4" s="1"/>
  <c r="BQ22" i="4" a="1"/>
  <c r="BQ22" i="4" s="1"/>
  <c r="BR22" i="4" a="1"/>
  <c r="BR22" i="4" s="1"/>
  <c r="BS22" i="4" a="1"/>
  <c r="BS22" i="4" s="1"/>
  <c r="BT22" i="4" a="1"/>
  <c r="BT22" i="4" s="1"/>
  <c r="BU22" i="4" a="1"/>
  <c r="BU22" i="4" s="1"/>
  <c r="BV22" i="4" a="1"/>
  <c r="BV22" i="4" s="1"/>
  <c r="BW22" i="4" a="1"/>
  <c r="BW22" i="4" s="1"/>
  <c r="BX22" i="4" a="1"/>
  <c r="BX22" i="4" s="1"/>
  <c r="BY22" i="4" a="1"/>
  <c r="BY22" i="4" s="1"/>
  <c r="BZ22" i="4"/>
  <c r="C23" i="4" a="1"/>
  <c r="C23" i="4" s="1"/>
  <c r="D23" i="4" a="1"/>
  <c r="D23" i="4" s="1"/>
  <c r="E23" i="4" a="1"/>
  <c r="E23" i="4" s="1"/>
  <c r="F23" i="4" a="1"/>
  <c r="F23" i="4" s="1"/>
  <c r="G23" i="4" a="1"/>
  <c r="G23" i="4" s="1"/>
  <c r="H23" i="4" a="1"/>
  <c r="H23" i="4" s="1"/>
  <c r="I23" i="4" a="1"/>
  <c r="I23" i="4" s="1"/>
  <c r="J23" i="4" a="1"/>
  <c r="J23" i="4" s="1"/>
  <c r="K23" i="4" a="1"/>
  <c r="K23" i="4" s="1"/>
  <c r="L23" i="4" a="1"/>
  <c r="L23" i="4" s="1"/>
  <c r="M23" i="4" a="1"/>
  <c r="M23" i="4" s="1"/>
  <c r="N23" i="4" a="1"/>
  <c r="N23" i="4" s="1"/>
  <c r="O23" i="4" a="1"/>
  <c r="O23" i="4" s="1"/>
  <c r="P23" i="4" a="1"/>
  <c r="P23" i="4" s="1"/>
  <c r="Q23" i="4" a="1"/>
  <c r="Q23" i="4" s="1"/>
  <c r="R23" i="4" a="1"/>
  <c r="R23" i="4" s="1"/>
  <c r="S23" i="4" a="1"/>
  <c r="S23" i="4" s="1"/>
  <c r="T23" i="4" a="1"/>
  <c r="T23" i="4" s="1"/>
  <c r="U23" i="4" a="1"/>
  <c r="U23" i="4" s="1"/>
  <c r="V23" i="4" a="1"/>
  <c r="V23" i="4" s="1"/>
  <c r="W23" i="4" a="1"/>
  <c r="W23" i="4" s="1"/>
  <c r="X23" i="4" a="1"/>
  <c r="X23" i="4" s="1"/>
  <c r="Y23" i="4" a="1"/>
  <c r="Y23" i="4" s="1"/>
  <c r="Z23" i="4" a="1"/>
  <c r="Z23" i="4" s="1"/>
  <c r="AA23" i="4" a="1"/>
  <c r="AA23" i="4" s="1"/>
  <c r="AB23" i="4" a="1"/>
  <c r="AB23" i="4" s="1"/>
  <c r="AC23" i="4" a="1"/>
  <c r="AC23" i="4" s="1"/>
  <c r="AD23" i="4" a="1"/>
  <c r="AD23" i="4" s="1"/>
  <c r="AE23" i="4" a="1"/>
  <c r="AE23" i="4" s="1"/>
  <c r="AF23" i="4" a="1"/>
  <c r="AF23" i="4" s="1"/>
  <c r="AG23" i="4" a="1"/>
  <c r="AG23" i="4" s="1"/>
  <c r="AH23" i="4" a="1"/>
  <c r="AH23" i="4" s="1"/>
  <c r="AI23" i="4" a="1"/>
  <c r="AI23" i="4" s="1"/>
  <c r="AJ23" i="4" a="1"/>
  <c r="AJ23" i="4" s="1"/>
  <c r="AK23" i="4" a="1"/>
  <c r="AK23" i="4" s="1"/>
  <c r="AL23" i="4" a="1"/>
  <c r="AL23" i="4" s="1"/>
  <c r="AM23" i="4" a="1"/>
  <c r="AM23" i="4" s="1"/>
  <c r="AN23" i="4" a="1"/>
  <c r="AN23" i="4" s="1"/>
  <c r="AO23" i="4" a="1"/>
  <c r="AO23" i="4" s="1"/>
  <c r="AP23" i="4" a="1"/>
  <c r="AP23" i="4" s="1"/>
  <c r="AQ23" i="4" a="1"/>
  <c r="AQ23" i="4" s="1"/>
  <c r="AR23" i="4" a="1"/>
  <c r="AR23" i="4" s="1"/>
  <c r="AS23" i="4" a="1"/>
  <c r="AS23" i="4" s="1"/>
  <c r="AT23" i="4" a="1"/>
  <c r="AT23" i="4" s="1"/>
  <c r="AU23" i="4" a="1"/>
  <c r="AU23" i="4" s="1"/>
  <c r="AV23" i="4" a="1"/>
  <c r="AV23" i="4" s="1"/>
  <c r="AW23" i="4" a="1"/>
  <c r="AW23" i="4" s="1"/>
  <c r="AX23" i="4" a="1"/>
  <c r="AX23" i="4" s="1"/>
  <c r="AY23" i="4" a="1"/>
  <c r="AY23" i="4" s="1"/>
  <c r="AZ23" i="4" a="1"/>
  <c r="AZ23" i="4" s="1"/>
  <c r="BA23" i="4" a="1"/>
  <c r="BA23" i="4" s="1"/>
  <c r="BB23" i="4" a="1"/>
  <c r="BB23" i="4" s="1"/>
  <c r="BC23" i="4" a="1"/>
  <c r="BC23" i="4" s="1"/>
  <c r="BD23" i="4" a="1"/>
  <c r="BD23" i="4" s="1"/>
  <c r="BE23" i="4" a="1"/>
  <c r="BE23" i="4" s="1"/>
  <c r="BF23" i="4" a="1"/>
  <c r="BF23" i="4" s="1"/>
  <c r="BG23" i="4" a="1"/>
  <c r="BG23" i="4" s="1"/>
  <c r="BH23" i="4" a="1"/>
  <c r="BH23" i="4" s="1"/>
  <c r="BI23" i="4" a="1"/>
  <c r="BI23" i="4" s="1"/>
  <c r="BJ23" i="4" a="1"/>
  <c r="BJ23" i="4" s="1"/>
  <c r="BK23" i="4" a="1"/>
  <c r="BK23" i="4" s="1"/>
  <c r="BL23" i="4" a="1"/>
  <c r="BL23" i="4" s="1"/>
  <c r="BM23" i="4" a="1"/>
  <c r="BM23" i="4" s="1"/>
  <c r="BN23" i="4" a="1"/>
  <c r="BN23" i="4" s="1"/>
  <c r="BO23" i="4" a="1"/>
  <c r="BO23" i="4" s="1"/>
  <c r="BP23" i="4" a="1"/>
  <c r="BP23" i="4" s="1"/>
  <c r="BQ23" i="4" a="1"/>
  <c r="BQ23" i="4" s="1"/>
  <c r="BR23" i="4" a="1"/>
  <c r="BR23" i="4" s="1"/>
  <c r="BS23" i="4" a="1"/>
  <c r="BS23" i="4" s="1"/>
  <c r="BT23" i="4" a="1"/>
  <c r="BT23" i="4" s="1"/>
  <c r="BU23" i="4" a="1"/>
  <c r="BU23" i="4" s="1"/>
  <c r="BV23" i="4" a="1"/>
  <c r="BV23" i="4" s="1"/>
  <c r="BW23" i="4" a="1"/>
  <c r="BW23" i="4" s="1"/>
  <c r="BX23" i="4" a="1"/>
  <c r="BX23" i="4" s="1"/>
  <c r="BY23" i="4" a="1"/>
  <c r="BY23" i="4" s="1"/>
  <c r="BZ23" i="4"/>
  <c r="C24" i="4" a="1"/>
  <c r="C24" i="4" s="1"/>
  <c r="D24" i="4" a="1"/>
  <c r="D24" i="4" s="1"/>
  <c r="E24" i="4" a="1"/>
  <c r="E24" i="4" s="1"/>
  <c r="F24" i="4" a="1"/>
  <c r="F24" i="4" s="1"/>
  <c r="G24" i="4" a="1"/>
  <c r="G24" i="4" s="1"/>
  <c r="H24" i="4" a="1"/>
  <c r="H24" i="4" s="1"/>
  <c r="I24" i="4" a="1"/>
  <c r="I24" i="4" s="1"/>
  <c r="J24" i="4" a="1"/>
  <c r="J24" i="4" s="1"/>
  <c r="K24" i="4" a="1"/>
  <c r="K24" i="4" s="1"/>
  <c r="L24" i="4" a="1"/>
  <c r="L24" i="4" s="1"/>
  <c r="M24" i="4" a="1"/>
  <c r="M24" i="4" s="1"/>
  <c r="N24" i="4" a="1"/>
  <c r="N24" i="4" s="1"/>
  <c r="O24" i="4" a="1"/>
  <c r="O24" i="4" s="1"/>
  <c r="P24" i="4" a="1"/>
  <c r="P24" i="4" s="1"/>
  <c r="Q24" i="4" a="1"/>
  <c r="Q24" i="4" s="1"/>
  <c r="R24" i="4" a="1"/>
  <c r="R24" i="4" s="1"/>
  <c r="S24" i="4" a="1"/>
  <c r="S24" i="4" s="1"/>
  <c r="T24" i="4" a="1"/>
  <c r="T24" i="4" s="1"/>
  <c r="U24" i="4" a="1"/>
  <c r="U24" i="4" s="1"/>
  <c r="V24" i="4" a="1"/>
  <c r="V24" i="4" s="1"/>
  <c r="W24" i="4" a="1"/>
  <c r="W24" i="4" s="1"/>
  <c r="X24" i="4" a="1"/>
  <c r="X24" i="4" s="1"/>
  <c r="Y24" i="4" a="1"/>
  <c r="Y24" i="4" s="1"/>
  <c r="Z24" i="4" a="1"/>
  <c r="Z24" i="4" s="1"/>
  <c r="AA24" i="4" a="1"/>
  <c r="AA24" i="4" s="1"/>
  <c r="AB24" i="4" a="1"/>
  <c r="AB24" i="4" s="1"/>
  <c r="AC24" i="4" a="1"/>
  <c r="AC24" i="4" s="1"/>
  <c r="AD24" i="4" a="1"/>
  <c r="AD24" i="4" s="1"/>
  <c r="AE24" i="4" a="1"/>
  <c r="AE24" i="4" s="1"/>
  <c r="AF24" i="4" a="1"/>
  <c r="AF24" i="4" s="1"/>
  <c r="AG24" i="4" a="1"/>
  <c r="AG24" i="4" s="1"/>
  <c r="AH24" i="4" a="1"/>
  <c r="AH24" i="4" s="1"/>
  <c r="AI24" i="4" a="1"/>
  <c r="AI24" i="4" s="1"/>
  <c r="AJ24" i="4" a="1"/>
  <c r="AJ24" i="4" s="1"/>
  <c r="AK24" i="4" a="1"/>
  <c r="AK24" i="4" s="1"/>
  <c r="AL24" i="4" a="1"/>
  <c r="AL24" i="4" s="1"/>
  <c r="AM24" i="4" a="1"/>
  <c r="AM24" i="4" s="1"/>
  <c r="AN24" i="4" a="1"/>
  <c r="AN24" i="4" s="1"/>
  <c r="AO24" i="4" a="1"/>
  <c r="AO24" i="4" s="1"/>
  <c r="AP24" i="4" a="1"/>
  <c r="AP24" i="4" s="1"/>
  <c r="AQ24" i="4" a="1"/>
  <c r="AQ24" i="4" s="1"/>
  <c r="AR24" i="4" a="1"/>
  <c r="AR24" i="4" s="1"/>
  <c r="AS24" i="4" a="1"/>
  <c r="AS24" i="4" s="1"/>
  <c r="AT24" i="4" a="1"/>
  <c r="AT24" i="4" s="1"/>
  <c r="AU24" i="4" a="1"/>
  <c r="AU24" i="4" s="1"/>
  <c r="AV24" i="4" a="1"/>
  <c r="AV24" i="4" s="1"/>
  <c r="AW24" i="4" a="1"/>
  <c r="AW24" i="4" s="1"/>
  <c r="AX24" i="4" a="1"/>
  <c r="AX24" i="4" s="1"/>
  <c r="AY24" i="4" a="1"/>
  <c r="AY24" i="4" s="1"/>
  <c r="AZ24" i="4" a="1"/>
  <c r="AZ24" i="4" s="1"/>
  <c r="BA24" i="4" a="1"/>
  <c r="BA24" i="4" s="1"/>
  <c r="BB24" i="4" a="1"/>
  <c r="BB24" i="4" s="1"/>
  <c r="BC24" i="4" a="1"/>
  <c r="BC24" i="4" s="1"/>
  <c r="BD24" i="4" a="1"/>
  <c r="BD24" i="4" s="1"/>
  <c r="BE24" i="4" a="1"/>
  <c r="BE24" i="4" s="1"/>
  <c r="BF24" i="4" a="1"/>
  <c r="BF24" i="4" s="1"/>
  <c r="BG24" i="4" a="1"/>
  <c r="BG24" i="4" s="1"/>
  <c r="BH24" i="4" a="1"/>
  <c r="BH24" i="4" s="1"/>
  <c r="BI24" i="4" a="1"/>
  <c r="BI24" i="4" s="1"/>
  <c r="BJ24" i="4" a="1"/>
  <c r="BJ24" i="4" s="1"/>
  <c r="BK24" i="4" a="1"/>
  <c r="BK24" i="4" s="1"/>
  <c r="BL24" i="4" a="1"/>
  <c r="BL24" i="4" s="1"/>
  <c r="BM24" i="4" a="1"/>
  <c r="BM24" i="4" s="1"/>
  <c r="BN24" i="4" a="1"/>
  <c r="BN24" i="4" s="1"/>
  <c r="BO24" i="4" a="1"/>
  <c r="BO24" i="4" s="1"/>
  <c r="BP24" i="4" a="1"/>
  <c r="BP24" i="4" s="1"/>
  <c r="BQ24" i="4" a="1"/>
  <c r="BQ24" i="4" s="1"/>
  <c r="BR24" i="4" a="1"/>
  <c r="BR24" i="4" s="1"/>
  <c r="BS24" i="4" a="1"/>
  <c r="BS24" i="4" s="1"/>
  <c r="BT24" i="4" a="1"/>
  <c r="BT24" i="4" s="1"/>
  <c r="BU24" i="4" a="1"/>
  <c r="BU24" i="4" s="1"/>
  <c r="BV24" i="4" a="1"/>
  <c r="BV24" i="4" s="1"/>
  <c r="BW24" i="4" a="1"/>
  <c r="BW24" i="4" s="1"/>
  <c r="BX24" i="4" a="1"/>
  <c r="BX24" i="4" s="1"/>
  <c r="BY24" i="4" a="1"/>
  <c r="BY24" i="4" s="1"/>
  <c r="BZ24" i="4"/>
  <c r="C25" i="4" a="1"/>
  <c r="C25" i="4" s="1"/>
  <c r="D25" i="4" a="1"/>
  <c r="D25" i="4" s="1"/>
  <c r="E25" i="4" a="1"/>
  <c r="E25" i="4" s="1"/>
  <c r="F25" i="4" a="1"/>
  <c r="F25" i="4" s="1"/>
  <c r="G25" i="4" a="1"/>
  <c r="G25" i="4" s="1"/>
  <c r="H25" i="4" a="1"/>
  <c r="H25" i="4" s="1"/>
  <c r="I25" i="4" a="1"/>
  <c r="I25" i="4" s="1"/>
  <c r="J25" i="4" a="1"/>
  <c r="J25" i="4" s="1"/>
  <c r="K25" i="4" a="1"/>
  <c r="K25" i="4" s="1"/>
  <c r="L25" i="4" a="1"/>
  <c r="L25" i="4" s="1"/>
  <c r="M25" i="4" a="1"/>
  <c r="M25" i="4" s="1"/>
  <c r="N25" i="4" a="1"/>
  <c r="N25" i="4" s="1"/>
  <c r="O25" i="4" a="1"/>
  <c r="O25" i="4" s="1"/>
  <c r="P25" i="4" a="1"/>
  <c r="P25" i="4" s="1"/>
  <c r="Q25" i="4" a="1"/>
  <c r="Q25" i="4" s="1"/>
  <c r="R25" i="4" a="1"/>
  <c r="R25" i="4" s="1"/>
  <c r="S25" i="4" a="1"/>
  <c r="S25" i="4" s="1"/>
  <c r="T25" i="4" a="1"/>
  <c r="T25" i="4" s="1"/>
  <c r="U25" i="4" a="1"/>
  <c r="U25" i="4" s="1"/>
  <c r="V25" i="4" a="1"/>
  <c r="V25" i="4" s="1"/>
  <c r="W25" i="4" a="1"/>
  <c r="W25" i="4" s="1"/>
  <c r="X25" i="4" a="1"/>
  <c r="X25" i="4" s="1"/>
  <c r="Y25" i="4" a="1"/>
  <c r="Y25" i="4" s="1"/>
  <c r="Z25" i="4" a="1"/>
  <c r="Z25" i="4" s="1"/>
  <c r="AA25" i="4" a="1"/>
  <c r="AA25" i="4" s="1"/>
  <c r="AB25" i="4" a="1"/>
  <c r="AB25" i="4" s="1"/>
  <c r="AC25" i="4" a="1"/>
  <c r="AC25" i="4" s="1"/>
  <c r="AD25" i="4" a="1"/>
  <c r="AD25" i="4" s="1"/>
  <c r="AE25" i="4" a="1"/>
  <c r="AE25" i="4" s="1"/>
  <c r="AF25" i="4" a="1"/>
  <c r="AF25" i="4" s="1"/>
  <c r="AG25" i="4" a="1"/>
  <c r="AG25" i="4" s="1"/>
  <c r="AH25" i="4" a="1"/>
  <c r="AH25" i="4" s="1"/>
  <c r="AI25" i="4" a="1"/>
  <c r="AI25" i="4" s="1"/>
  <c r="AJ25" i="4" a="1"/>
  <c r="AJ25" i="4" s="1"/>
  <c r="AK25" i="4" a="1"/>
  <c r="AK25" i="4" s="1"/>
  <c r="AL25" i="4" a="1"/>
  <c r="AL25" i="4" s="1"/>
  <c r="AM25" i="4" a="1"/>
  <c r="AM25" i="4" s="1"/>
  <c r="AN25" i="4" a="1"/>
  <c r="AN25" i="4" s="1"/>
  <c r="AO25" i="4" a="1"/>
  <c r="AO25" i="4" s="1"/>
  <c r="AP25" i="4" a="1"/>
  <c r="AP25" i="4" s="1"/>
  <c r="AQ25" i="4" a="1"/>
  <c r="AQ25" i="4" s="1"/>
  <c r="AR25" i="4" a="1"/>
  <c r="AR25" i="4" s="1"/>
  <c r="AS25" i="4" a="1"/>
  <c r="AS25" i="4" s="1"/>
  <c r="AT25" i="4" a="1"/>
  <c r="AT25" i="4" s="1"/>
  <c r="AU25" i="4" a="1"/>
  <c r="AU25" i="4" s="1"/>
  <c r="AV25" i="4" a="1"/>
  <c r="AV25" i="4" s="1"/>
  <c r="AW25" i="4" a="1"/>
  <c r="AW25" i="4" s="1"/>
  <c r="AX25" i="4" a="1"/>
  <c r="AX25" i="4" s="1"/>
  <c r="AY25" i="4" a="1"/>
  <c r="AY25" i="4" s="1"/>
  <c r="AZ25" i="4" a="1"/>
  <c r="AZ25" i="4" s="1"/>
  <c r="BA25" i="4" a="1"/>
  <c r="BA25" i="4" s="1"/>
  <c r="BB25" i="4" a="1"/>
  <c r="BB25" i="4" s="1"/>
  <c r="BC25" i="4" a="1"/>
  <c r="BC25" i="4" s="1"/>
  <c r="BD25" i="4" a="1"/>
  <c r="BD25" i="4" s="1"/>
  <c r="BE25" i="4" a="1"/>
  <c r="BE25" i="4" s="1"/>
  <c r="BF25" i="4" a="1"/>
  <c r="BF25" i="4" s="1"/>
  <c r="BG25" i="4" a="1"/>
  <c r="BG25" i="4" s="1"/>
  <c r="BH25" i="4" a="1"/>
  <c r="BH25" i="4" s="1"/>
  <c r="BI25" i="4" a="1"/>
  <c r="BI25" i="4" s="1"/>
  <c r="BJ25" i="4" a="1"/>
  <c r="BJ25" i="4" s="1"/>
  <c r="BK25" i="4" a="1"/>
  <c r="BK25" i="4" s="1"/>
  <c r="BL25" i="4" a="1"/>
  <c r="BL25" i="4" s="1"/>
  <c r="BM25" i="4" a="1"/>
  <c r="BM25" i="4" s="1"/>
  <c r="BN25" i="4" a="1"/>
  <c r="BN25" i="4" s="1"/>
  <c r="BO25" i="4" a="1"/>
  <c r="BO25" i="4" s="1"/>
  <c r="BP25" i="4" a="1"/>
  <c r="BP25" i="4" s="1"/>
  <c r="BQ25" i="4" a="1"/>
  <c r="BQ25" i="4" s="1"/>
  <c r="BR25" i="4" a="1"/>
  <c r="BR25" i="4" s="1"/>
  <c r="BS25" i="4" a="1"/>
  <c r="BS25" i="4" s="1"/>
  <c r="BT25" i="4" a="1"/>
  <c r="BT25" i="4" s="1"/>
  <c r="BU25" i="4" a="1"/>
  <c r="BU25" i="4" s="1"/>
  <c r="BV25" i="4" a="1"/>
  <c r="BV25" i="4" s="1"/>
  <c r="BW25" i="4" a="1"/>
  <c r="BW25" i="4" s="1"/>
  <c r="BX25" i="4" a="1"/>
  <c r="BX25" i="4" s="1"/>
  <c r="BY25" i="4" a="1"/>
  <c r="BY25" i="4" s="1"/>
  <c r="BZ25" i="4"/>
  <c r="C26" i="4" a="1"/>
  <c r="C26" i="4" s="1"/>
  <c r="D26" i="4" a="1"/>
  <c r="D26" i="4" s="1"/>
  <c r="E26" i="4" a="1"/>
  <c r="E26" i="4" s="1"/>
  <c r="F26" i="4" a="1"/>
  <c r="F26" i="4" s="1"/>
  <c r="G26" i="4" a="1"/>
  <c r="G26" i="4" s="1"/>
  <c r="H26" i="4" a="1"/>
  <c r="H26" i="4" s="1"/>
  <c r="I26" i="4" a="1"/>
  <c r="I26" i="4" s="1"/>
  <c r="J26" i="4" a="1"/>
  <c r="J26" i="4" s="1"/>
  <c r="K26" i="4" a="1"/>
  <c r="K26" i="4" s="1"/>
  <c r="L26" i="4" a="1"/>
  <c r="L26" i="4" s="1"/>
  <c r="M26" i="4" a="1"/>
  <c r="M26" i="4" s="1"/>
  <c r="N26" i="4" a="1"/>
  <c r="N26" i="4" s="1"/>
  <c r="O26" i="4" a="1"/>
  <c r="O26" i="4" s="1"/>
  <c r="P26" i="4" a="1"/>
  <c r="P26" i="4" s="1"/>
  <c r="Q26" i="4" a="1"/>
  <c r="Q26" i="4" s="1"/>
  <c r="R26" i="4" a="1"/>
  <c r="R26" i="4" s="1"/>
  <c r="S26" i="4" a="1"/>
  <c r="S26" i="4" s="1"/>
  <c r="T26" i="4" a="1"/>
  <c r="T26" i="4" s="1"/>
  <c r="U26" i="4" a="1"/>
  <c r="U26" i="4" s="1"/>
  <c r="V26" i="4" a="1"/>
  <c r="V26" i="4" s="1"/>
  <c r="W26" i="4" a="1"/>
  <c r="W26" i="4" s="1"/>
  <c r="X26" i="4" a="1"/>
  <c r="X26" i="4" s="1"/>
  <c r="Y26" i="4" a="1"/>
  <c r="Y26" i="4" s="1"/>
  <c r="Z26" i="4" a="1"/>
  <c r="Z26" i="4" s="1"/>
  <c r="AA26" i="4" a="1"/>
  <c r="AA26" i="4" s="1"/>
  <c r="AB26" i="4" a="1"/>
  <c r="AB26" i="4" s="1"/>
  <c r="AC26" i="4" a="1"/>
  <c r="AC26" i="4" s="1"/>
  <c r="AD26" i="4" a="1"/>
  <c r="AD26" i="4" s="1"/>
  <c r="AE26" i="4" a="1"/>
  <c r="AE26" i="4" s="1"/>
  <c r="AF26" i="4" a="1"/>
  <c r="AF26" i="4" s="1"/>
  <c r="AG26" i="4" a="1"/>
  <c r="AG26" i="4" s="1"/>
  <c r="AH26" i="4" a="1"/>
  <c r="AH26" i="4" s="1"/>
  <c r="AI26" i="4" a="1"/>
  <c r="AI26" i="4" s="1"/>
  <c r="AJ26" i="4" a="1"/>
  <c r="AJ26" i="4" s="1"/>
  <c r="AK26" i="4" a="1"/>
  <c r="AK26" i="4" s="1"/>
  <c r="AL26" i="4" a="1"/>
  <c r="AL26" i="4" s="1"/>
  <c r="AM26" i="4" a="1"/>
  <c r="AM26" i="4" s="1"/>
  <c r="AN26" i="4" a="1"/>
  <c r="AN26" i="4" s="1"/>
  <c r="AO26" i="4" a="1"/>
  <c r="AO26" i="4" s="1"/>
  <c r="AP26" i="4" a="1"/>
  <c r="AP26" i="4" s="1"/>
  <c r="AQ26" i="4" a="1"/>
  <c r="AQ26" i="4" s="1"/>
  <c r="AR26" i="4" a="1"/>
  <c r="AR26" i="4" s="1"/>
  <c r="AS26" i="4" a="1"/>
  <c r="AS26" i="4" s="1"/>
  <c r="AT26" i="4" a="1"/>
  <c r="AT26" i="4" s="1"/>
  <c r="AU26" i="4" a="1"/>
  <c r="AU26" i="4" s="1"/>
  <c r="AV26" i="4" a="1"/>
  <c r="AV26" i="4" s="1"/>
  <c r="AW26" i="4" a="1"/>
  <c r="AW26" i="4" s="1"/>
  <c r="AX26" i="4" a="1"/>
  <c r="AX26" i="4" s="1"/>
  <c r="AY26" i="4" a="1"/>
  <c r="AY26" i="4" s="1"/>
  <c r="AZ26" i="4" a="1"/>
  <c r="AZ26" i="4" s="1"/>
  <c r="BA26" i="4" a="1"/>
  <c r="BA26" i="4" s="1"/>
  <c r="BB26" i="4" a="1"/>
  <c r="BB26" i="4" s="1"/>
  <c r="BC26" i="4" a="1"/>
  <c r="BC26" i="4" s="1"/>
  <c r="BD26" i="4" a="1"/>
  <c r="BD26" i="4" s="1"/>
  <c r="BE26" i="4" a="1"/>
  <c r="BE26" i="4" s="1"/>
  <c r="BF26" i="4" a="1"/>
  <c r="BF26" i="4" s="1"/>
  <c r="BG26" i="4" a="1"/>
  <c r="BG26" i="4" s="1"/>
  <c r="BH26" i="4" a="1"/>
  <c r="BH26" i="4" s="1"/>
  <c r="BI26" i="4" a="1"/>
  <c r="BI26" i="4" s="1"/>
  <c r="BJ26" i="4" a="1"/>
  <c r="BJ26" i="4" s="1"/>
  <c r="BK26" i="4" a="1"/>
  <c r="BK26" i="4" s="1"/>
  <c r="BL26" i="4" a="1"/>
  <c r="BL26" i="4" s="1"/>
  <c r="BM26" i="4" a="1"/>
  <c r="BM26" i="4" s="1"/>
  <c r="BN26" i="4" a="1"/>
  <c r="BN26" i="4" s="1"/>
  <c r="BO26" i="4" a="1"/>
  <c r="BO26" i="4" s="1"/>
  <c r="BP26" i="4" a="1"/>
  <c r="BP26" i="4" s="1"/>
  <c r="BQ26" i="4" a="1"/>
  <c r="BQ26" i="4" s="1"/>
  <c r="BR26" i="4" a="1"/>
  <c r="BR26" i="4" s="1"/>
  <c r="BS26" i="4" a="1"/>
  <c r="BS26" i="4" s="1"/>
  <c r="BT26" i="4" a="1"/>
  <c r="BT26" i="4" s="1"/>
  <c r="BU26" i="4" a="1"/>
  <c r="BU26" i="4" s="1"/>
  <c r="BV26" i="4" a="1"/>
  <c r="BV26" i="4" s="1"/>
  <c r="BW26" i="4" a="1"/>
  <c r="BW26" i="4" s="1"/>
  <c r="BX26" i="4" a="1"/>
  <c r="BX26" i="4" s="1"/>
  <c r="BY26" i="4" a="1"/>
  <c r="BY26" i="4" s="1"/>
  <c r="BZ26" i="4"/>
  <c r="C27" i="4" a="1"/>
  <c r="C27" i="4" s="1"/>
  <c r="D27" i="4" a="1"/>
  <c r="D27" i="4" s="1"/>
  <c r="E27" i="4" a="1"/>
  <c r="E27" i="4" s="1"/>
  <c r="F27" i="4" a="1"/>
  <c r="F27" i="4" s="1"/>
  <c r="G27" i="4" a="1"/>
  <c r="G27" i="4" s="1"/>
  <c r="H27" i="4" a="1"/>
  <c r="H27" i="4" s="1"/>
  <c r="I27" i="4" a="1"/>
  <c r="I27" i="4" s="1"/>
  <c r="J27" i="4" a="1"/>
  <c r="J27" i="4" s="1"/>
  <c r="K27" i="4" a="1"/>
  <c r="K27" i="4" s="1"/>
  <c r="L27" i="4" a="1"/>
  <c r="L27" i="4" s="1"/>
  <c r="M27" i="4" a="1"/>
  <c r="M27" i="4" s="1"/>
  <c r="N27" i="4" a="1"/>
  <c r="N27" i="4" s="1"/>
  <c r="O27" i="4" a="1"/>
  <c r="O27" i="4" s="1"/>
  <c r="P27" i="4" a="1"/>
  <c r="P27" i="4" s="1"/>
  <c r="Q27" i="4" a="1"/>
  <c r="Q27" i="4" s="1"/>
  <c r="R27" i="4" a="1"/>
  <c r="R27" i="4" s="1"/>
  <c r="S27" i="4" a="1"/>
  <c r="S27" i="4" s="1"/>
  <c r="T27" i="4" a="1"/>
  <c r="T27" i="4" s="1"/>
  <c r="U27" i="4" a="1"/>
  <c r="U27" i="4" s="1"/>
  <c r="V27" i="4" a="1"/>
  <c r="V27" i="4" s="1"/>
  <c r="W27" i="4" a="1"/>
  <c r="W27" i="4" s="1"/>
  <c r="X27" i="4" a="1"/>
  <c r="X27" i="4" s="1"/>
  <c r="Y27" i="4" a="1"/>
  <c r="Y27" i="4" s="1"/>
  <c r="Z27" i="4" a="1"/>
  <c r="Z27" i="4" s="1"/>
  <c r="AA27" i="4" a="1"/>
  <c r="AA27" i="4" s="1"/>
  <c r="AB27" i="4" a="1"/>
  <c r="AB27" i="4" s="1"/>
  <c r="AC27" i="4" a="1"/>
  <c r="AC27" i="4" s="1"/>
  <c r="AD27" i="4" a="1"/>
  <c r="AD27" i="4" s="1"/>
  <c r="AE27" i="4" a="1"/>
  <c r="AE27" i="4" s="1"/>
  <c r="AF27" i="4" a="1"/>
  <c r="AF27" i="4" s="1"/>
  <c r="AG27" i="4" a="1"/>
  <c r="AG27" i="4" s="1"/>
  <c r="AH27" i="4" a="1"/>
  <c r="AH27" i="4" s="1"/>
  <c r="AI27" i="4" a="1"/>
  <c r="AI27" i="4" s="1"/>
  <c r="AJ27" i="4" a="1"/>
  <c r="AJ27" i="4" s="1"/>
  <c r="AK27" i="4" a="1"/>
  <c r="AK27" i="4" s="1"/>
  <c r="AL27" i="4" a="1"/>
  <c r="AL27" i="4" s="1"/>
  <c r="AM27" i="4" a="1"/>
  <c r="AM27" i="4" s="1"/>
  <c r="AN27" i="4" a="1"/>
  <c r="AN27" i="4" s="1"/>
  <c r="AO27" i="4" a="1"/>
  <c r="AO27" i="4" s="1"/>
  <c r="AP27" i="4" a="1"/>
  <c r="AP27" i="4" s="1"/>
  <c r="AQ27" i="4" a="1"/>
  <c r="AQ27" i="4" s="1"/>
  <c r="AR27" i="4" a="1"/>
  <c r="AR27" i="4" s="1"/>
  <c r="AS27" i="4" a="1"/>
  <c r="AS27" i="4" s="1"/>
  <c r="AT27" i="4" a="1"/>
  <c r="AT27" i="4" s="1"/>
  <c r="AU27" i="4" a="1"/>
  <c r="AU27" i="4" s="1"/>
  <c r="AV27" i="4" a="1"/>
  <c r="AV27" i="4" s="1"/>
  <c r="AW27" i="4" a="1"/>
  <c r="AW27" i="4" s="1"/>
  <c r="AX27" i="4" a="1"/>
  <c r="AX27" i="4" s="1"/>
  <c r="AY27" i="4" a="1"/>
  <c r="AY27" i="4" s="1"/>
  <c r="AZ27" i="4" a="1"/>
  <c r="AZ27" i="4" s="1"/>
  <c r="BA27" i="4" a="1"/>
  <c r="BA27" i="4" s="1"/>
  <c r="BB27" i="4" a="1"/>
  <c r="BB27" i="4" s="1"/>
  <c r="BC27" i="4" a="1"/>
  <c r="BC27" i="4" s="1"/>
  <c r="BD27" i="4" a="1"/>
  <c r="BD27" i="4" s="1"/>
  <c r="BE27" i="4" a="1"/>
  <c r="BE27" i="4" s="1"/>
  <c r="BF27" i="4" a="1"/>
  <c r="BF27" i="4" s="1"/>
  <c r="BG27" i="4" a="1"/>
  <c r="BG27" i="4" s="1"/>
  <c r="BH27" i="4" a="1"/>
  <c r="BH27" i="4" s="1"/>
  <c r="BI27" i="4" a="1"/>
  <c r="BI27" i="4" s="1"/>
  <c r="BJ27" i="4" a="1"/>
  <c r="BJ27" i="4" s="1"/>
  <c r="BK27" i="4" a="1"/>
  <c r="BK27" i="4" s="1"/>
  <c r="BL27" i="4" a="1"/>
  <c r="BL27" i="4" s="1"/>
  <c r="BM27" i="4" a="1"/>
  <c r="BM27" i="4" s="1"/>
  <c r="BN27" i="4" a="1"/>
  <c r="BN27" i="4" s="1"/>
  <c r="BO27" i="4" a="1"/>
  <c r="BO27" i="4" s="1"/>
  <c r="BP27" i="4" a="1"/>
  <c r="BP27" i="4" s="1"/>
  <c r="BQ27" i="4" a="1"/>
  <c r="BQ27" i="4" s="1"/>
  <c r="BR27" i="4" a="1"/>
  <c r="BR27" i="4" s="1"/>
  <c r="BS27" i="4" a="1"/>
  <c r="BS27" i="4" s="1"/>
  <c r="BT27" i="4" a="1"/>
  <c r="BT27" i="4" s="1"/>
  <c r="BU27" i="4" a="1"/>
  <c r="BU27" i="4" s="1"/>
  <c r="BV27" i="4" a="1"/>
  <c r="BV27" i="4" s="1"/>
  <c r="BW27" i="4" a="1"/>
  <c r="BW27" i="4" s="1"/>
  <c r="BX27" i="4" a="1"/>
  <c r="BX27" i="4" s="1"/>
  <c r="BY27" i="4" a="1"/>
  <c r="BY27" i="4" s="1"/>
  <c r="BZ27" i="4"/>
  <c r="C28" i="4" a="1"/>
  <c r="C28" i="4" s="1"/>
  <c r="D28" i="4" a="1"/>
  <c r="D28" i="4" s="1"/>
  <c r="E28" i="4" a="1"/>
  <c r="E28" i="4" s="1"/>
  <c r="F28" i="4" a="1"/>
  <c r="F28" i="4" s="1"/>
  <c r="G28" i="4" a="1"/>
  <c r="G28" i="4" s="1"/>
  <c r="H28" i="4" a="1"/>
  <c r="H28" i="4" s="1"/>
  <c r="I28" i="4" a="1"/>
  <c r="I28" i="4" s="1"/>
  <c r="J28" i="4" a="1"/>
  <c r="J28" i="4" s="1"/>
  <c r="K28" i="4" a="1"/>
  <c r="K28" i="4" s="1"/>
  <c r="L28" i="4" a="1"/>
  <c r="L28" i="4" s="1"/>
  <c r="M28" i="4" a="1"/>
  <c r="M28" i="4" s="1"/>
  <c r="N28" i="4" a="1"/>
  <c r="N28" i="4" s="1"/>
  <c r="O28" i="4" a="1"/>
  <c r="O28" i="4" s="1"/>
  <c r="P28" i="4" a="1"/>
  <c r="P28" i="4" s="1"/>
  <c r="Q28" i="4" a="1"/>
  <c r="Q28" i="4" s="1"/>
  <c r="R28" i="4" a="1"/>
  <c r="R28" i="4" s="1"/>
  <c r="S28" i="4" a="1"/>
  <c r="S28" i="4" s="1"/>
  <c r="T28" i="4" a="1"/>
  <c r="T28" i="4" s="1"/>
  <c r="U28" i="4" a="1"/>
  <c r="U28" i="4" s="1"/>
  <c r="V28" i="4" a="1"/>
  <c r="V28" i="4" s="1"/>
  <c r="W28" i="4" a="1"/>
  <c r="W28" i="4" s="1"/>
  <c r="X28" i="4" a="1"/>
  <c r="X28" i="4" s="1"/>
  <c r="Y28" i="4" a="1"/>
  <c r="Y28" i="4" s="1"/>
  <c r="Z28" i="4" a="1"/>
  <c r="Z28" i="4" s="1"/>
  <c r="AA28" i="4" a="1"/>
  <c r="AA28" i="4" s="1"/>
  <c r="AB28" i="4" a="1"/>
  <c r="AB28" i="4" s="1"/>
  <c r="AC28" i="4" a="1"/>
  <c r="AC28" i="4" s="1"/>
  <c r="AD28" i="4" a="1"/>
  <c r="AD28" i="4" s="1"/>
  <c r="AE28" i="4" a="1"/>
  <c r="AE28" i="4" s="1"/>
  <c r="AF28" i="4" a="1"/>
  <c r="AF28" i="4" s="1"/>
  <c r="AG28" i="4" a="1"/>
  <c r="AG28" i="4" s="1"/>
  <c r="AH28" i="4" a="1"/>
  <c r="AH28" i="4" s="1"/>
  <c r="AI28" i="4" a="1"/>
  <c r="AI28" i="4" s="1"/>
  <c r="AJ28" i="4" a="1"/>
  <c r="AJ28" i="4" s="1"/>
  <c r="AK28" i="4" a="1"/>
  <c r="AK28" i="4" s="1"/>
  <c r="AL28" i="4" a="1"/>
  <c r="AL28" i="4" s="1"/>
  <c r="AM28" i="4" a="1"/>
  <c r="AM28" i="4" s="1"/>
  <c r="AN28" i="4" a="1"/>
  <c r="AN28" i="4" s="1"/>
  <c r="AO28" i="4" a="1"/>
  <c r="AO28" i="4" s="1"/>
  <c r="AP28" i="4" a="1"/>
  <c r="AP28" i="4" s="1"/>
  <c r="AQ28" i="4" a="1"/>
  <c r="AQ28" i="4" s="1"/>
  <c r="AR28" i="4" a="1"/>
  <c r="AR28" i="4" s="1"/>
  <c r="AS28" i="4" a="1"/>
  <c r="AS28" i="4" s="1"/>
  <c r="AT28" i="4" a="1"/>
  <c r="AT28" i="4" s="1"/>
  <c r="AU28" i="4" a="1"/>
  <c r="AU28" i="4" s="1"/>
  <c r="AV28" i="4" a="1"/>
  <c r="AV28" i="4" s="1"/>
  <c r="AW28" i="4" a="1"/>
  <c r="AW28" i="4" s="1"/>
  <c r="AX28" i="4" a="1"/>
  <c r="AX28" i="4" s="1"/>
  <c r="AY28" i="4" a="1"/>
  <c r="AY28" i="4" s="1"/>
  <c r="AZ28" i="4" a="1"/>
  <c r="AZ28" i="4" s="1"/>
  <c r="BA28" i="4" a="1"/>
  <c r="BA28" i="4" s="1"/>
  <c r="BB28" i="4" a="1"/>
  <c r="BB28" i="4" s="1"/>
  <c r="BC28" i="4" a="1"/>
  <c r="BC28" i="4" s="1"/>
  <c r="BD28" i="4" a="1"/>
  <c r="BD28" i="4" s="1"/>
  <c r="BE28" i="4" a="1"/>
  <c r="BE28" i="4" s="1"/>
  <c r="BF28" i="4" a="1"/>
  <c r="BF28" i="4" s="1"/>
  <c r="BG28" i="4" a="1"/>
  <c r="BG28" i="4" s="1"/>
  <c r="BH28" i="4" a="1"/>
  <c r="BH28" i="4" s="1"/>
  <c r="BI28" i="4" a="1"/>
  <c r="BI28" i="4" s="1"/>
  <c r="BJ28" i="4" a="1"/>
  <c r="BJ28" i="4" s="1"/>
  <c r="BK28" i="4" a="1"/>
  <c r="BK28" i="4" s="1"/>
  <c r="BL28" i="4" a="1"/>
  <c r="BL28" i="4" s="1"/>
  <c r="BM28" i="4" a="1"/>
  <c r="BM28" i="4" s="1"/>
  <c r="BN28" i="4" a="1"/>
  <c r="BN28" i="4" s="1"/>
  <c r="BO28" i="4" a="1"/>
  <c r="BO28" i="4" s="1"/>
  <c r="BP28" i="4" a="1"/>
  <c r="BP28" i="4" s="1"/>
  <c r="BQ28" i="4" a="1"/>
  <c r="BQ28" i="4" s="1"/>
  <c r="BR28" i="4" a="1"/>
  <c r="BR28" i="4" s="1"/>
  <c r="BS28" i="4" a="1"/>
  <c r="BS28" i="4" s="1"/>
  <c r="BT28" i="4" a="1"/>
  <c r="BT28" i="4" s="1"/>
  <c r="BU28" i="4" a="1"/>
  <c r="BU28" i="4" s="1"/>
  <c r="BV28" i="4" a="1"/>
  <c r="BV28" i="4" s="1"/>
  <c r="BW28" i="4" a="1"/>
  <c r="BW28" i="4" s="1"/>
  <c r="BX28" i="4" a="1"/>
  <c r="BX28" i="4" s="1"/>
  <c r="BY28" i="4" a="1"/>
  <c r="BY28" i="4" s="1"/>
  <c r="BZ28" i="4"/>
  <c r="C29" i="4" a="1"/>
  <c r="C29" i="4" s="1"/>
  <c r="D29" i="4" a="1"/>
  <c r="D29" i="4" s="1"/>
  <c r="E29" i="4" a="1"/>
  <c r="E29" i="4" s="1"/>
  <c r="F29" i="4" a="1"/>
  <c r="F29" i="4" s="1"/>
  <c r="G29" i="4" a="1"/>
  <c r="G29" i="4" s="1"/>
  <c r="H29" i="4" a="1"/>
  <c r="H29" i="4" s="1"/>
  <c r="I29" i="4" a="1"/>
  <c r="I29" i="4" s="1"/>
  <c r="J29" i="4" a="1"/>
  <c r="J29" i="4" s="1"/>
  <c r="K29" i="4" a="1"/>
  <c r="K29" i="4" s="1"/>
  <c r="L29" i="4" a="1"/>
  <c r="L29" i="4" s="1"/>
  <c r="M29" i="4" a="1"/>
  <c r="M29" i="4" s="1"/>
  <c r="N29" i="4" a="1"/>
  <c r="N29" i="4" s="1"/>
  <c r="O29" i="4" a="1"/>
  <c r="O29" i="4" s="1"/>
  <c r="P29" i="4" a="1"/>
  <c r="P29" i="4" s="1"/>
  <c r="Q29" i="4" a="1"/>
  <c r="Q29" i="4" s="1"/>
  <c r="R29" i="4" a="1"/>
  <c r="R29" i="4" s="1"/>
  <c r="S29" i="4" a="1"/>
  <c r="S29" i="4" s="1"/>
  <c r="T29" i="4" a="1"/>
  <c r="T29" i="4" s="1"/>
  <c r="U29" i="4" a="1"/>
  <c r="U29" i="4" s="1"/>
  <c r="V29" i="4" a="1"/>
  <c r="V29" i="4" s="1"/>
  <c r="W29" i="4" a="1"/>
  <c r="W29" i="4" s="1"/>
  <c r="X29" i="4" a="1"/>
  <c r="X29" i="4" s="1"/>
  <c r="Y29" i="4" a="1"/>
  <c r="Y29" i="4" s="1"/>
  <c r="Z29" i="4" a="1"/>
  <c r="Z29" i="4" s="1"/>
  <c r="AA29" i="4" a="1"/>
  <c r="AA29" i="4" s="1"/>
  <c r="AB29" i="4" a="1"/>
  <c r="AB29" i="4" s="1"/>
  <c r="AC29" i="4" a="1"/>
  <c r="AC29" i="4" s="1"/>
  <c r="AD29" i="4" a="1"/>
  <c r="AD29" i="4" s="1"/>
  <c r="AE29" i="4" a="1"/>
  <c r="AE29" i="4" s="1"/>
  <c r="AF29" i="4" a="1"/>
  <c r="AF29" i="4" s="1"/>
  <c r="AG29" i="4" a="1"/>
  <c r="AG29" i="4" s="1"/>
  <c r="AH29" i="4" a="1"/>
  <c r="AH29" i="4" s="1"/>
  <c r="AI29" i="4" a="1"/>
  <c r="AI29" i="4" s="1"/>
  <c r="AJ29" i="4" a="1"/>
  <c r="AJ29" i="4" s="1"/>
  <c r="AK29" i="4" a="1"/>
  <c r="AK29" i="4" s="1"/>
  <c r="AL29" i="4" a="1"/>
  <c r="AL29" i="4" s="1"/>
  <c r="AM29" i="4" a="1"/>
  <c r="AM29" i="4" s="1"/>
  <c r="AN29" i="4" a="1"/>
  <c r="AN29" i="4" s="1"/>
  <c r="AO29" i="4" a="1"/>
  <c r="AO29" i="4" s="1"/>
  <c r="AP29" i="4" a="1"/>
  <c r="AP29" i="4" s="1"/>
  <c r="AQ29" i="4" a="1"/>
  <c r="AQ29" i="4" s="1"/>
  <c r="AR29" i="4" a="1"/>
  <c r="AR29" i="4" s="1"/>
  <c r="AS29" i="4" a="1"/>
  <c r="AS29" i="4" s="1"/>
  <c r="AT29" i="4" a="1"/>
  <c r="AT29" i="4" s="1"/>
  <c r="AU29" i="4" a="1"/>
  <c r="AU29" i="4" s="1"/>
  <c r="AV29" i="4" a="1"/>
  <c r="AV29" i="4" s="1"/>
  <c r="AW29" i="4" a="1"/>
  <c r="AW29" i="4" s="1"/>
  <c r="AX29" i="4" a="1"/>
  <c r="AX29" i="4" s="1"/>
  <c r="AY29" i="4" a="1"/>
  <c r="AY29" i="4" s="1"/>
  <c r="AZ29" i="4" a="1"/>
  <c r="AZ29" i="4" s="1"/>
  <c r="BA29" i="4" a="1"/>
  <c r="BA29" i="4" s="1"/>
  <c r="BB29" i="4" a="1"/>
  <c r="BB29" i="4" s="1"/>
  <c r="BC29" i="4" a="1"/>
  <c r="BC29" i="4" s="1"/>
  <c r="BD29" i="4" a="1"/>
  <c r="BD29" i="4" s="1"/>
  <c r="BE29" i="4" a="1"/>
  <c r="BE29" i="4" s="1"/>
  <c r="BF29" i="4" a="1"/>
  <c r="BF29" i="4" s="1"/>
  <c r="BG29" i="4" a="1"/>
  <c r="BG29" i="4" s="1"/>
  <c r="BH29" i="4" a="1"/>
  <c r="BH29" i="4" s="1"/>
  <c r="BI29" i="4" a="1"/>
  <c r="BI29" i="4" s="1"/>
  <c r="BJ29" i="4" a="1"/>
  <c r="BJ29" i="4" s="1"/>
  <c r="BK29" i="4" a="1"/>
  <c r="BK29" i="4" s="1"/>
  <c r="BL29" i="4" a="1"/>
  <c r="BL29" i="4" s="1"/>
  <c r="BM29" i="4" a="1"/>
  <c r="BM29" i="4" s="1"/>
  <c r="BN29" i="4" a="1"/>
  <c r="BN29" i="4" s="1"/>
  <c r="BO29" i="4" a="1"/>
  <c r="BO29" i="4" s="1"/>
  <c r="BP29" i="4" a="1"/>
  <c r="BP29" i="4" s="1"/>
  <c r="BQ29" i="4" a="1"/>
  <c r="BQ29" i="4" s="1"/>
  <c r="BR29" i="4" a="1"/>
  <c r="BR29" i="4" s="1"/>
  <c r="BS29" i="4" a="1"/>
  <c r="BS29" i="4" s="1"/>
  <c r="BT29" i="4" a="1"/>
  <c r="BT29" i="4" s="1"/>
  <c r="BU29" i="4" a="1"/>
  <c r="BU29" i="4" s="1"/>
  <c r="BV29" i="4" a="1"/>
  <c r="BV29" i="4" s="1"/>
  <c r="BW29" i="4" a="1"/>
  <c r="BW29" i="4" s="1"/>
  <c r="BX29" i="4" a="1"/>
  <c r="BX29" i="4" s="1"/>
  <c r="BY29" i="4" a="1"/>
  <c r="BY29" i="4" s="1"/>
  <c r="BZ29" i="4"/>
  <c r="C30" i="4" a="1"/>
  <c r="C30" i="4" s="1"/>
  <c r="D30" i="4" a="1"/>
  <c r="D30" i="4" s="1"/>
  <c r="E30" i="4" a="1"/>
  <c r="E30" i="4" s="1"/>
  <c r="F30" i="4" a="1"/>
  <c r="F30" i="4" s="1"/>
  <c r="G30" i="4" a="1"/>
  <c r="G30" i="4" s="1"/>
  <c r="H30" i="4" a="1"/>
  <c r="H30" i="4" s="1"/>
  <c r="I30" i="4" a="1"/>
  <c r="I30" i="4" s="1"/>
  <c r="J30" i="4" a="1"/>
  <c r="J30" i="4" s="1"/>
  <c r="K30" i="4" a="1"/>
  <c r="K30" i="4" s="1"/>
  <c r="L30" i="4" a="1"/>
  <c r="L30" i="4" s="1"/>
  <c r="M30" i="4" a="1"/>
  <c r="M30" i="4" s="1"/>
  <c r="N30" i="4" a="1"/>
  <c r="N30" i="4" s="1"/>
  <c r="O30" i="4" a="1"/>
  <c r="O30" i="4" s="1"/>
  <c r="P30" i="4" a="1"/>
  <c r="P30" i="4" s="1"/>
  <c r="Q30" i="4" a="1"/>
  <c r="Q30" i="4" s="1"/>
  <c r="R30" i="4" a="1"/>
  <c r="R30" i="4" s="1"/>
  <c r="S30" i="4" a="1"/>
  <c r="S30" i="4" s="1"/>
  <c r="T30" i="4" a="1"/>
  <c r="T30" i="4" s="1"/>
  <c r="U30" i="4" a="1"/>
  <c r="U30" i="4" s="1"/>
  <c r="V30" i="4" a="1"/>
  <c r="V30" i="4" s="1"/>
  <c r="W30" i="4" a="1"/>
  <c r="W30" i="4" s="1"/>
  <c r="X30" i="4" a="1"/>
  <c r="X30" i="4" s="1"/>
  <c r="Y30" i="4" a="1"/>
  <c r="Y30" i="4" s="1"/>
  <c r="Z30" i="4" a="1"/>
  <c r="Z30" i="4" s="1"/>
  <c r="AA30" i="4" a="1"/>
  <c r="AA30" i="4" s="1"/>
  <c r="AB30" i="4" a="1"/>
  <c r="AB30" i="4" s="1"/>
  <c r="AC30" i="4" a="1"/>
  <c r="AC30" i="4" s="1"/>
  <c r="AD30" i="4" a="1"/>
  <c r="AD30" i="4" s="1"/>
  <c r="AE30" i="4" a="1"/>
  <c r="AE30" i="4" s="1"/>
  <c r="AF30" i="4" a="1"/>
  <c r="AF30" i="4" s="1"/>
  <c r="AG30" i="4" a="1"/>
  <c r="AG30" i="4" s="1"/>
  <c r="AH30" i="4" a="1"/>
  <c r="AH30" i="4" s="1"/>
  <c r="AI30" i="4" a="1"/>
  <c r="AI30" i="4" s="1"/>
  <c r="AJ30" i="4" a="1"/>
  <c r="AJ30" i="4" s="1"/>
  <c r="AK30" i="4" a="1"/>
  <c r="AK30" i="4" s="1"/>
  <c r="AL30" i="4" a="1"/>
  <c r="AL30" i="4" s="1"/>
  <c r="AM30" i="4" a="1"/>
  <c r="AM30" i="4" s="1"/>
  <c r="AN30" i="4" a="1"/>
  <c r="AN30" i="4" s="1"/>
  <c r="AO30" i="4" a="1"/>
  <c r="AO30" i="4" s="1"/>
  <c r="AP30" i="4" a="1"/>
  <c r="AP30" i="4" s="1"/>
  <c r="AQ30" i="4" a="1"/>
  <c r="AQ30" i="4" s="1"/>
  <c r="AR30" i="4" a="1"/>
  <c r="AR30" i="4" s="1"/>
  <c r="AS30" i="4" a="1"/>
  <c r="AS30" i="4" s="1"/>
  <c r="AT30" i="4" a="1"/>
  <c r="AT30" i="4" s="1"/>
  <c r="AU30" i="4" a="1"/>
  <c r="AU30" i="4" s="1"/>
  <c r="AV30" i="4" a="1"/>
  <c r="AV30" i="4" s="1"/>
  <c r="AW30" i="4" a="1"/>
  <c r="AW30" i="4" s="1"/>
  <c r="AX30" i="4" a="1"/>
  <c r="AX30" i="4" s="1"/>
  <c r="AY30" i="4" a="1"/>
  <c r="AY30" i="4" s="1"/>
  <c r="AZ30" i="4" a="1"/>
  <c r="AZ30" i="4" s="1"/>
  <c r="BA30" i="4" a="1"/>
  <c r="BA30" i="4" s="1"/>
  <c r="BB30" i="4" a="1"/>
  <c r="BB30" i="4" s="1"/>
  <c r="BC30" i="4" a="1"/>
  <c r="BC30" i="4" s="1"/>
  <c r="BD30" i="4" a="1"/>
  <c r="BD30" i="4" s="1"/>
  <c r="BE30" i="4" a="1"/>
  <c r="BE30" i="4" s="1"/>
  <c r="BF30" i="4" a="1"/>
  <c r="BF30" i="4" s="1"/>
  <c r="BG30" i="4" a="1"/>
  <c r="BG30" i="4" s="1"/>
  <c r="BH30" i="4" a="1"/>
  <c r="BH30" i="4" s="1"/>
  <c r="BI30" i="4" a="1"/>
  <c r="BI30" i="4" s="1"/>
  <c r="BJ30" i="4" a="1"/>
  <c r="BJ30" i="4" s="1"/>
  <c r="BK30" i="4" a="1"/>
  <c r="BK30" i="4" s="1"/>
  <c r="BL30" i="4" a="1"/>
  <c r="BL30" i="4" s="1"/>
  <c r="BM30" i="4" a="1"/>
  <c r="BM30" i="4" s="1"/>
  <c r="BN30" i="4" a="1"/>
  <c r="BN30" i="4" s="1"/>
  <c r="BO30" i="4" a="1"/>
  <c r="BO30" i="4" s="1"/>
  <c r="BP30" i="4" a="1"/>
  <c r="BP30" i="4" s="1"/>
  <c r="BQ30" i="4" a="1"/>
  <c r="BQ30" i="4" s="1"/>
  <c r="BR30" i="4" a="1"/>
  <c r="BR30" i="4" s="1"/>
  <c r="BS30" i="4" a="1"/>
  <c r="BS30" i="4" s="1"/>
  <c r="BT30" i="4" a="1"/>
  <c r="BT30" i="4" s="1"/>
  <c r="BU30" i="4" a="1"/>
  <c r="BU30" i="4" s="1"/>
  <c r="BV30" i="4" a="1"/>
  <c r="BV30" i="4" s="1"/>
  <c r="BW30" i="4" a="1"/>
  <c r="BW30" i="4" s="1"/>
  <c r="BX30" i="4" a="1"/>
  <c r="BX30" i="4" s="1"/>
  <c r="BY30" i="4" a="1"/>
  <c r="BY30" i="4" s="1"/>
  <c r="BZ30" i="4"/>
  <c r="C31" i="4" a="1"/>
  <c r="C31" i="4" s="1"/>
  <c r="D31" i="4" a="1"/>
  <c r="D31" i="4" s="1"/>
  <c r="E31" i="4" a="1"/>
  <c r="E31" i="4" s="1"/>
  <c r="F31" i="4" a="1"/>
  <c r="F31" i="4" s="1"/>
  <c r="G31" i="4" a="1"/>
  <c r="G31" i="4" s="1"/>
  <c r="H31" i="4" a="1"/>
  <c r="H31" i="4" s="1"/>
  <c r="I31" i="4" a="1"/>
  <c r="I31" i="4" s="1"/>
  <c r="J31" i="4" a="1"/>
  <c r="J31" i="4" s="1"/>
  <c r="K31" i="4" a="1"/>
  <c r="K31" i="4" s="1"/>
  <c r="L31" i="4" a="1"/>
  <c r="L31" i="4" s="1"/>
  <c r="M31" i="4" a="1"/>
  <c r="M31" i="4" s="1"/>
  <c r="N31" i="4" a="1"/>
  <c r="N31" i="4" s="1"/>
  <c r="O31" i="4" a="1"/>
  <c r="O31" i="4" s="1"/>
  <c r="P31" i="4" a="1"/>
  <c r="P31" i="4" s="1"/>
  <c r="Q31" i="4" a="1"/>
  <c r="Q31" i="4" s="1"/>
  <c r="R31" i="4" a="1"/>
  <c r="R31" i="4" s="1"/>
  <c r="S31" i="4" a="1"/>
  <c r="S31" i="4" s="1"/>
  <c r="T31" i="4" a="1"/>
  <c r="T31" i="4" s="1"/>
  <c r="U31" i="4" a="1"/>
  <c r="U31" i="4" s="1"/>
  <c r="V31" i="4" a="1"/>
  <c r="V31" i="4" s="1"/>
  <c r="W31" i="4" a="1"/>
  <c r="W31" i="4" s="1"/>
  <c r="X31" i="4" a="1"/>
  <c r="X31" i="4" s="1"/>
  <c r="Y31" i="4" a="1"/>
  <c r="Y31" i="4" s="1"/>
  <c r="Z31" i="4" a="1"/>
  <c r="Z31" i="4" s="1"/>
  <c r="AA31" i="4" a="1"/>
  <c r="AA31" i="4" s="1"/>
  <c r="AB31" i="4" a="1"/>
  <c r="AB31" i="4" s="1"/>
  <c r="AC31" i="4" a="1"/>
  <c r="AC31" i="4" s="1"/>
  <c r="AD31" i="4" a="1"/>
  <c r="AD31" i="4" s="1"/>
  <c r="AE31" i="4" a="1"/>
  <c r="AE31" i="4" s="1"/>
  <c r="AF31" i="4" a="1"/>
  <c r="AF31" i="4" s="1"/>
  <c r="AG31" i="4" a="1"/>
  <c r="AG31" i="4" s="1"/>
  <c r="AH31" i="4" a="1"/>
  <c r="AH31" i="4" s="1"/>
  <c r="AI31" i="4" a="1"/>
  <c r="AI31" i="4" s="1"/>
  <c r="AJ31" i="4" a="1"/>
  <c r="AJ31" i="4" s="1"/>
  <c r="AK31" i="4" a="1"/>
  <c r="AK31" i="4" s="1"/>
  <c r="AL31" i="4" a="1"/>
  <c r="AL31" i="4" s="1"/>
  <c r="AM31" i="4" a="1"/>
  <c r="AM31" i="4" s="1"/>
  <c r="AN31" i="4" a="1"/>
  <c r="AN31" i="4" s="1"/>
  <c r="AO31" i="4" a="1"/>
  <c r="AO31" i="4" s="1"/>
  <c r="AP31" i="4" a="1"/>
  <c r="AP31" i="4" s="1"/>
  <c r="AQ31" i="4" a="1"/>
  <c r="AQ31" i="4" s="1"/>
  <c r="AR31" i="4" a="1"/>
  <c r="AR31" i="4" s="1"/>
  <c r="AS31" i="4" a="1"/>
  <c r="AS31" i="4" s="1"/>
  <c r="AT31" i="4" a="1"/>
  <c r="AT31" i="4" s="1"/>
  <c r="AU31" i="4" a="1"/>
  <c r="AU31" i="4" s="1"/>
  <c r="AV31" i="4" a="1"/>
  <c r="AV31" i="4" s="1"/>
  <c r="AW31" i="4" a="1"/>
  <c r="AW31" i="4" s="1"/>
  <c r="AX31" i="4" a="1"/>
  <c r="AX31" i="4" s="1"/>
  <c r="AY31" i="4" a="1"/>
  <c r="AY31" i="4" s="1"/>
  <c r="AZ31" i="4" a="1"/>
  <c r="AZ31" i="4" s="1"/>
  <c r="BA31" i="4" a="1"/>
  <c r="BA31" i="4" s="1"/>
  <c r="BB31" i="4" a="1"/>
  <c r="BB31" i="4" s="1"/>
  <c r="BC31" i="4" a="1"/>
  <c r="BC31" i="4" s="1"/>
  <c r="BD31" i="4" a="1"/>
  <c r="BD31" i="4" s="1"/>
  <c r="BE31" i="4" a="1"/>
  <c r="BE31" i="4" s="1"/>
  <c r="BF31" i="4" a="1"/>
  <c r="BF31" i="4" s="1"/>
  <c r="BG31" i="4" a="1"/>
  <c r="BG31" i="4" s="1"/>
  <c r="BH31" i="4" a="1"/>
  <c r="BH31" i="4" s="1"/>
  <c r="BI31" i="4" a="1"/>
  <c r="BI31" i="4" s="1"/>
  <c r="BJ31" i="4" a="1"/>
  <c r="BJ31" i="4" s="1"/>
  <c r="BK31" i="4" a="1"/>
  <c r="BK31" i="4" s="1"/>
  <c r="BL31" i="4" a="1"/>
  <c r="BL31" i="4" s="1"/>
  <c r="BM31" i="4" a="1"/>
  <c r="BM31" i="4" s="1"/>
  <c r="BN31" i="4" a="1"/>
  <c r="BN31" i="4" s="1"/>
  <c r="BO31" i="4" a="1"/>
  <c r="BO31" i="4" s="1"/>
  <c r="BP31" i="4" a="1"/>
  <c r="BP31" i="4" s="1"/>
  <c r="BQ31" i="4" a="1"/>
  <c r="BQ31" i="4" s="1"/>
  <c r="BR31" i="4" a="1"/>
  <c r="BR31" i="4" s="1"/>
  <c r="BS31" i="4" a="1"/>
  <c r="BS31" i="4" s="1"/>
  <c r="BT31" i="4" a="1"/>
  <c r="BT31" i="4" s="1"/>
  <c r="BU31" i="4" a="1"/>
  <c r="BU31" i="4" s="1"/>
  <c r="BV31" i="4" a="1"/>
  <c r="BV31" i="4" s="1"/>
  <c r="BW31" i="4" a="1"/>
  <c r="BW31" i="4" s="1"/>
  <c r="BX31" i="4" a="1"/>
  <c r="BX31" i="4" s="1"/>
  <c r="BY31" i="4" a="1"/>
  <c r="BY31" i="4" s="1"/>
  <c r="BZ31" i="4"/>
  <c r="C32" i="4" a="1"/>
  <c r="C32" i="4" s="1"/>
  <c r="D32" i="4" a="1"/>
  <c r="D32" i="4" s="1"/>
  <c r="E32" i="4" a="1"/>
  <c r="E32" i="4" s="1"/>
  <c r="F32" i="4" a="1"/>
  <c r="F32" i="4" s="1"/>
  <c r="G32" i="4" a="1"/>
  <c r="G32" i="4" s="1"/>
  <c r="H32" i="4" a="1"/>
  <c r="H32" i="4" s="1"/>
  <c r="I32" i="4" a="1"/>
  <c r="I32" i="4" s="1"/>
  <c r="J32" i="4" a="1"/>
  <c r="J32" i="4" s="1"/>
  <c r="K32" i="4" a="1"/>
  <c r="K32" i="4" s="1"/>
  <c r="L32" i="4" a="1"/>
  <c r="L32" i="4" s="1"/>
  <c r="M32" i="4" a="1"/>
  <c r="M32" i="4" s="1"/>
  <c r="N32" i="4" a="1"/>
  <c r="N32" i="4" s="1"/>
  <c r="O32" i="4" a="1"/>
  <c r="O32" i="4" s="1"/>
  <c r="P32" i="4" a="1"/>
  <c r="P32" i="4" s="1"/>
  <c r="Q32" i="4" a="1"/>
  <c r="Q32" i="4" s="1"/>
  <c r="R32" i="4" a="1"/>
  <c r="R32" i="4" s="1"/>
  <c r="S32" i="4" a="1"/>
  <c r="S32" i="4" s="1"/>
  <c r="T32" i="4" a="1"/>
  <c r="T32" i="4" s="1"/>
  <c r="U32" i="4" a="1"/>
  <c r="U32" i="4" s="1"/>
  <c r="V32" i="4" a="1"/>
  <c r="V32" i="4" s="1"/>
  <c r="W32" i="4" a="1"/>
  <c r="W32" i="4" s="1"/>
  <c r="X32" i="4" a="1"/>
  <c r="X32" i="4" s="1"/>
  <c r="Y32" i="4" a="1"/>
  <c r="Y32" i="4" s="1"/>
  <c r="Z32" i="4" a="1"/>
  <c r="Z32" i="4" s="1"/>
  <c r="AA32" i="4" a="1"/>
  <c r="AA32" i="4" s="1"/>
  <c r="AB32" i="4" a="1"/>
  <c r="AB32" i="4" s="1"/>
  <c r="AC32" i="4" a="1"/>
  <c r="AC32" i="4" s="1"/>
  <c r="AD32" i="4" a="1"/>
  <c r="AD32" i="4" s="1"/>
  <c r="AE32" i="4" a="1"/>
  <c r="AE32" i="4" s="1"/>
  <c r="AF32" i="4" a="1"/>
  <c r="AF32" i="4" s="1"/>
  <c r="AG32" i="4" a="1"/>
  <c r="AG32" i="4" s="1"/>
  <c r="AH32" i="4" a="1"/>
  <c r="AH32" i="4" s="1"/>
  <c r="AI32" i="4" a="1"/>
  <c r="AI32" i="4" s="1"/>
  <c r="AJ32" i="4" a="1"/>
  <c r="AJ32" i="4" s="1"/>
  <c r="AK32" i="4" a="1"/>
  <c r="AK32" i="4" s="1"/>
  <c r="AL32" i="4" a="1"/>
  <c r="AL32" i="4" s="1"/>
  <c r="AM32" i="4" a="1"/>
  <c r="AM32" i="4" s="1"/>
  <c r="AN32" i="4" a="1"/>
  <c r="AN32" i="4" s="1"/>
  <c r="AO32" i="4" a="1"/>
  <c r="AO32" i="4" s="1"/>
  <c r="AP32" i="4" a="1"/>
  <c r="AP32" i="4" s="1"/>
  <c r="AQ32" i="4" a="1"/>
  <c r="AQ32" i="4" s="1"/>
  <c r="AR32" i="4" a="1"/>
  <c r="AR32" i="4" s="1"/>
  <c r="AS32" i="4" a="1"/>
  <c r="AS32" i="4" s="1"/>
  <c r="AT32" i="4" a="1"/>
  <c r="AT32" i="4" s="1"/>
  <c r="AU32" i="4" a="1"/>
  <c r="AU32" i="4" s="1"/>
  <c r="AV32" i="4" a="1"/>
  <c r="AV32" i="4" s="1"/>
  <c r="AW32" i="4" a="1"/>
  <c r="AW32" i="4" s="1"/>
  <c r="AX32" i="4" a="1"/>
  <c r="AX32" i="4" s="1"/>
  <c r="AY32" i="4" a="1"/>
  <c r="AY32" i="4" s="1"/>
  <c r="AZ32" i="4" a="1"/>
  <c r="AZ32" i="4" s="1"/>
  <c r="BA32" i="4" a="1"/>
  <c r="BA32" i="4" s="1"/>
  <c r="BB32" i="4" a="1"/>
  <c r="BB32" i="4" s="1"/>
  <c r="BC32" i="4" a="1"/>
  <c r="BC32" i="4" s="1"/>
  <c r="BD32" i="4" a="1"/>
  <c r="BD32" i="4" s="1"/>
  <c r="BE32" i="4" a="1"/>
  <c r="BE32" i="4" s="1"/>
  <c r="BF32" i="4" a="1"/>
  <c r="BF32" i="4" s="1"/>
  <c r="BG32" i="4" a="1"/>
  <c r="BG32" i="4" s="1"/>
  <c r="BH32" i="4" a="1"/>
  <c r="BH32" i="4" s="1"/>
  <c r="BI32" i="4" a="1"/>
  <c r="BI32" i="4" s="1"/>
  <c r="BJ32" i="4" a="1"/>
  <c r="BJ32" i="4" s="1"/>
  <c r="BK32" i="4" a="1"/>
  <c r="BK32" i="4" s="1"/>
  <c r="BL32" i="4" a="1"/>
  <c r="BL32" i="4" s="1"/>
  <c r="BM32" i="4" a="1"/>
  <c r="BM32" i="4" s="1"/>
  <c r="BN32" i="4" a="1"/>
  <c r="BN32" i="4" s="1"/>
  <c r="BO32" i="4" a="1"/>
  <c r="BO32" i="4" s="1"/>
  <c r="BP32" i="4" a="1"/>
  <c r="BP32" i="4" s="1"/>
  <c r="BQ32" i="4" a="1"/>
  <c r="BQ32" i="4" s="1"/>
  <c r="BR32" i="4" a="1"/>
  <c r="BR32" i="4" s="1"/>
  <c r="BS32" i="4" a="1"/>
  <c r="BS32" i="4" s="1"/>
  <c r="BT32" i="4" a="1"/>
  <c r="BT32" i="4" s="1"/>
  <c r="BU32" i="4" a="1"/>
  <c r="BU32" i="4" s="1"/>
  <c r="BV32" i="4" a="1"/>
  <c r="BV32" i="4" s="1"/>
  <c r="BW32" i="4" a="1"/>
  <c r="BW32" i="4" s="1"/>
  <c r="BX32" i="4" a="1"/>
  <c r="BX32" i="4" s="1"/>
  <c r="BY32" i="4" a="1"/>
  <c r="BY32" i="4" s="1"/>
  <c r="BZ32" i="4"/>
  <c r="C33" i="4" a="1"/>
  <c r="C33" i="4" s="1"/>
  <c r="D33" i="4" a="1"/>
  <c r="D33" i="4" s="1"/>
  <c r="E33" i="4" a="1"/>
  <c r="E33" i="4" s="1"/>
  <c r="F33" i="4" a="1"/>
  <c r="F33" i="4" s="1"/>
  <c r="G33" i="4" a="1"/>
  <c r="G33" i="4" s="1"/>
  <c r="H33" i="4" a="1"/>
  <c r="H33" i="4" s="1"/>
  <c r="I33" i="4" a="1"/>
  <c r="I33" i="4" s="1"/>
  <c r="J33" i="4" a="1"/>
  <c r="J33" i="4" s="1"/>
  <c r="K33" i="4" a="1"/>
  <c r="K33" i="4" s="1"/>
  <c r="L33" i="4" a="1"/>
  <c r="L33" i="4" s="1"/>
  <c r="M33" i="4" a="1"/>
  <c r="M33" i="4" s="1"/>
  <c r="N33" i="4" a="1"/>
  <c r="N33" i="4" s="1"/>
  <c r="O33" i="4" a="1"/>
  <c r="O33" i="4" s="1"/>
  <c r="P33" i="4" a="1"/>
  <c r="P33" i="4" s="1"/>
  <c r="Q33" i="4" a="1"/>
  <c r="Q33" i="4" s="1"/>
  <c r="R33" i="4" a="1"/>
  <c r="R33" i="4" s="1"/>
  <c r="S33" i="4" a="1"/>
  <c r="S33" i="4" s="1"/>
  <c r="T33" i="4" a="1"/>
  <c r="T33" i="4" s="1"/>
  <c r="U33" i="4" a="1"/>
  <c r="U33" i="4" s="1"/>
  <c r="V33" i="4" a="1"/>
  <c r="V33" i="4" s="1"/>
  <c r="W33" i="4" a="1"/>
  <c r="W33" i="4" s="1"/>
  <c r="X33" i="4" a="1"/>
  <c r="X33" i="4" s="1"/>
  <c r="Y33" i="4" a="1"/>
  <c r="Y33" i="4" s="1"/>
  <c r="Z33" i="4" a="1"/>
  <c r="Z33" i="4" s="1"/>
  <c r="AA33" i="4" a="1"/>
  <c r="AA33" i="4" s="1"/>
  <c r="AB33" i="4" a="1"/>
  <c r="AB33" i="4" s="1"/>
  <c r="AC33" i="4" a="1"/>
  <c r="AC33" i="4" s="1"/>
  <c r="AD33" i="4" a="1"/>
  <c r="AD33" i="4" s="1"/>
  <c r="AE33" i="4" a="1"/>
  <c r="AE33" i="4" s="1"/>
  <c r="AF33" i="4" a="1"/>
  <c r="AF33" i="4" s="1"/>
  <c r="AG33" i="4" a="1"/>
  <c r="AG33" i="4" s="1"/>
  <c r="AH33" i="4" a="1"/>
  <c r="AH33" i="4" s="1"/>
  <c r="AI33" i="4" a="1"/>
  <c r="AI33" i="4" s="1"/>
  <c r="AJ33" i="4" a="1"/>
  <c r="AJ33" i="4" s="1"/>
  <c r="AK33" i="4" a="1"/>
  <c r="AK33" i="4" s="1"/>
  <c r="AL33" i="4" a="1"/>
  <c r="AL33" i="4" s="1"/>
  <c r="AM33" i="4" a="1"/>
  <c r="AM33" i="4" s="1"/>
  <c r="AN33" i="4" a="1"/>
  <c r="AN33" i="4" s="1"/>
  <c r="AO33" i="4" a="1"/>
  <c r="AO33" i="4" s="1"/>
  <c r="AP33" i="4" a="1"/>
  <c r="AP33" i="4" s="1"/>
  <c r="AQ33" i="4" a="1"/>
  <c r="AQ33" i="4" s="1"/>
  <c r="AR33" i="4" a="1"/>
  <c r="AR33" i="4" s="1"/>
  <c r="AS33" i="4" a="1"/>
  <c r="AS33" i="4" s="1"/>
  <c r="AT33" i="4" a="1"/>
  <c r="AT33" i="4" s="1"/>
  <c r="AU33" i="4" a="1"/>
  <c r="AU33" i="4" s="1"/>
  <c r="AV33" i="4" a="1"/>
  <c r="AV33" i="4" s="1"/>
  <c r="AW33" i="4" a="1"/>
  <c r="AW33" i="4" s="1"/>
  <c r="AX33" i="4" a="1"/>
  <c r="AX33" i="4" s="1"/>
  <c r="AY33" i="4" a="1"/>
  <c r="AY33" i="4" s="1"/>
  <c r="AZ33" i="4" a="1"/>
  <c r="AZ33" i="4" s="1"/>
  <c r="BA33" i="4" a="1"/>
  <c r="BA33" i="4" s="1"/>
  <c r="BB33" i="4" a="1"/>
  <c r="BB33" i="4" s="1"/>
  <c r="BC33" i="4" a="1"/>
  <c r="BC33" i="4" s="1"/>
  <c r="BD33" i="4" a="1"/>
  <c r="BD33" i="4" s="1"/>
  <c r="BE33" i="4" a="1"/>
  <c r="BE33" i="4" s="1"/>
  <c r="BF33" i="4" a="1"/>
  <c r="BF33" i="4" s="1"/>
  <c r="BG33" i="4" a="1"/>
  <c r="BG33" i="4" s="1"/>
  <c r="BH33" i="4" a="1"/>
  <c r="BH33" i="4" s="1"/>
  <c r="BI33" i="4" a="1"/>
  <c r="BI33" i="4" s="1"/>
  <c r="BJ33" i="4" a="1"/>
  <c r="BJ33" i="4" s="1"/>
  <c r="BK33" i="4" a="1"/>
  <c r="BK33" i="4" s="1"/>
  <c r="BL33" i="4" a="1"/>
  <c r="BL33" i="4" s="1"/>
  <c r="BM33" i="4" a="1"/>
  <c r="BM33" i="4" s="1"/>
  <c r="BN33" i="4" a="1"/>
  <c r="BN33" i="4" s="1"/>
  <c r="BO33" i="4" a="1"/>
  <c r="BO33" i="4" s="1"/>
  <c r="BP33" i="4" a="1"/>
  <c r="BP33" i="4" s="1"/>
  <c r="BQ33" i="4" a="1"/>
  <c r="BQ33" i="4" s="1"/>
  <c r="BR33" i="4" a="1"/>
  <c r="BR33" i="4" s="1"/>
  <c r="BS33" i="4" a="1"/>
  <c r="BS33" i="4" s="1"/>
  <c r="BT33" i="4" a="1"/>
  <c r="BT33" i="4" s="1"/>
  <c r="BU33" i="4" a="1"/>
  <c r="BU33" i="4" s="1"/>
  <c r="BV33" i="4" a="1"/>
  <c r="BV33" i="4" s="1"/>
  <c r="BW33" i="4" a="1"/>
  <c r="BW33" i="4" s="1"/>
  <c r="BX33" i="4" a="1"/>
  <c r="BX33" i="4" s="1"/>
  <c r="BY33" i="4" a="1"/>
  <c r="BY33" i="4" s="1"/>
  <c r="BZ33" i="4"/>
  <c r="C34" i="4" a="1"/>
  <c r="C34" i="4" s="1"/>
  <c r="D34" i="4" a="1"/>
  <c r="D34" i="4" s="1"/>
  <c r="E34" i="4" a="1"/>
  <c r="E34" i="4" s="1"/>
  <c r="F34" i="4" a="1"/>
  <c r="F34" i="4" s="1"/>
  <c r="G34" i="4" a="1"/>
  <c r="G34" i="4" s="1"/>
  <c r="H34" i="4" a="1"/>
  <c r="H34" i="4" s="1"/>
  <c r="I34" i="4" a="1"/>
  <c r="I34" i="4" s="1"/>
  <c r="J34" i="4" a="1"/>
  <c r="J34" i="4" s="1"/>
  <c r="K34" i="4" a="1"/>
  <c r="K34" i="4" s="1"/>
  <c r="L34" i="4" a="1"/>
  <c r="L34" i="4" s="1"/>
  <c r="M34" i="4" a="1"/>
  <c r="M34" i="4" s="1"/>
  <c r="N34" i="4" a="1"/>
  <c r="N34" i="4" s="1"/>
  <c r="O34" i="4" a="1"/>
  <c r="O34" i="4" s="1"/>
  <c r="P34" i="4" a="1"/>
  <c r="P34" i="4" s="1"/>
  <c r="Q34" i="4" a="1"/>
  <c r="Q34" i="4" s="1"/>
  <c r="R34" i="4" a="1"/>
  <c r="R34" i="4" s="1"/>
  <c r="S34" i="4" a="1"/>
  <c r="S34" i="4" s="1"/>
  <c r="T34" i="4" a="1"/>
  <c r="T34" i="4" s="1"/>
  <c r="U34" i="4" a="1"/>
  <c r="U34" i="4" s="1"/>
  <c r="V34" i="4" a="1"/>
  <c r="V34" i="4" s="1"/>
  <c r="W34" i="4" a="1"/>
  <c r="W34" i="4" s="1"/>
  <c r="X34" i="4" a="1"/>
  <c r="X34" i="4" s="1"/>
  <c r="Y34" i="4" a="1"/>
  <c r="Y34" i="4" s="1"/>
  <c r="Z34" i="4" a="1"/>
  <c r="Z34" i="4" s="1"/>
  <c r="AA34" i="4" a="1"/>
  <c r="AA34" i="4" s="1"/>
  <c r="AB34" i="4" a="1"/>
  <c r="AB34" i="4" s="1"/>
  <c r="AC34" i="4" a="1"/>
  <c r="AC34" i="4" s="1"/>
  <c r="AD34" i="4" a="1"/>
  <c r="AD34" i="4" s="1"/>
  <c r="AE34" i="4" a="1"/>
  <c r="AE34" i="4" s="1"/>
  <c r="AF34" i="4" a="1"/>
  <c r="AF34" i="4" s="1"/>
  <c r="AG34" i="4" a="1"/>
  <c r="AG34" i="4" s="1"/>
  <c r="AH34" i="4" a="1"/>
  <c r="AH34" i="4" s="1"/>
  <c r="AI34" i="4" a="1"/>
  <c r="AI34" i="4" s="1"/>
  <c r="AJ34" i="4" a="1"/>
  <c r="AJ34" i="4" s="1"/>
  <c r="AK34" i="4" a="1"/>
  <c r="AK34" i="4" s="1"/>
  <c r="AL34" i="4" a="1"/>
  <c r="AL34" i="4" s="1"/>
  <c r="AM34" i="4" a="1"/>
  <c r="AM34" i="4" s="1"/>
  <c r="AN34" i="4" a="1"/>
  <c r="AN34" i="4" s="1"/>
  <c r="AO34" i="4" a="1"/>
  <c r="AO34" i="4" s="1"/>
  <c r="AP34" i="4" a="1"/>
  <c r="AP34" i="4" s="1"/>
  <c r="AQ34" i="4" a="1"/>
  <c r="AQ34" i="4" s="1"/>
  <c r="AR34" i="4" a="1"/>
  <c r="AR34" i="4" s="1"/>
  <c r="AS34" i="4" a="1"/>
  <c r="AS34" i="4" s="1"/>
  <c r="AT34" i="4" a="1"/>
  <c r="AT34" i="4" s="1"/>
  <c r="AU34" i="4" a="1"/>
  <c r="AU34" i="4" s="1"/>
  <c r="AV34" i="4" a="1"/>
  <c r="AV34" i="4" s="1"/>
  <c r="AW34" i="4" a="1"/>
  <c r="AW34" i="4" s="1"/>
  <c r="AX34" i="4" a="1"/>
  <c r="AX34" i="4" s="1"/>
  <c r="AY34" i="4" a="1"/>
  <c r="AY34" i="4" s="1"/>
  <c r="AZ34" i="4" a="1"/>
  <c r="AZ34" i="4" s="1"/>
  <c r="BA34" i="4" a="1"/>
  <c r="BA34" i="4" s="1"/>
  <c r="BB34" i="4" a="1"/>
  <c r="BB34" i="4" s="1"/>
  <c r="BC34" i="4" a="1"/>
  <c r="BC34" i="4" s="1"/>
  <c r="BD34" i="4" a="1"/>
  <c r="BD34" i="4" s="1"/>
  <c r="BE34" i="4" a="1"/>
  <c r="BE34" i="4" s="1"/>
  <c r="BF34" i="4" a="1"/>
  <c r="BF34" i="4" s="1"/>
  <c r="BG34" i="4" a="1"/>
  <c r="BG34" i="4" s="1"/>
  <c r="BH34" i="4" a="1"/>
  <c r="BH34" i="4" s="1"/>
  <c r="BI34" i="4" a="1"/>
  <c r="BI34" i="4" s="1"/>
  <c r="BJ34" i="4" a="1"/>
  <c r="BJ34" i="4" s="1"/>
  <c r="BK34" i="4" a="1"/>
  <c r="BK34" i="4" s="1"/>
  <c r="BL34" i="4" a="1"/>
  <c r="BL34" i="4" s="1"/>
  <c r="BM34" i="4" a="1"/>
  <c r="BM34" i="4" s="1"/>
  <c r="BN34" i="4" a="1"/>
  <c r="BN34" i="4" s="1"/>
  <c r="BO34" i="4" a="1"/>
  <c r="BO34" i="4" s="1"/>
  <c r="BP34" i="4" a="1"/>
  <c r="BP34" i="4" s="1"/>
  <c r="BQ34" i="4" a="1"/>
  <c r="BQ34" i="4" s="1"/>
  <c r="BR34" i="4" a="1"/>
  <c r="BR34" i="4" s="1"/>
  <c r="BS34" i="4" a="1"/>
  <c r="BS34" i="4" s="1"/>
  <c r="BT34" i="4" a="1"/>
  <c r="BT34" i="4" s="1"/>
  <c r="BU34" i="4" a="1"/>
  <c r="BU34" i="4" s="1"/>
  <c r="BV34" i="4" a="1"/>
  <c r="BV34" i="4" s="1"/>
  <c r="BW34" i="4" a="1"/>
  <c r="BW34" i="4" s="1"/>
  <c r="BX34" i="4" a="1"/>
  <c r="BX34" i="4" s="1"/>
  <c r="BY34" i="4" a="1"/>
  <c r="BY34" i="4" s="1"/>
  <c r="BZ34" i="4"/>
  <c r="C35" i="4" a="1"/>
  <c r="C35" i="4" s="1"/>
  <c r="D35" i="4" a="1"/>
  <c r="D35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L35" i="4" a="1"/>
  <c r="L35" i="4" s="1"/>
  <c r="M35" i="4" a="1"/>
  <c r="M35" i="4" s="1"/>
  <c r="N35" i="4" a="1"/>
  <c r="N35" i="4" s="1"/>
  <c r="O35" i="4" a="1"/>
  <c r="O35" i="4" s="1"/>
  <c r="P35" i="4" a="1"/>
  <c r="P35" i="4" s="1"/>
  <c r="Q35" i="4" a="1"/>
  <c r="Q35" i="4" s="1"/>
  <c r="R35" i="4" a="1"/>
  <c r="R35" i="4" s="1"/>
  <c r="S35" i="4" a="1"/>
  <c r="S35" i="4" s="1"/>
  <c r="T35" i="4" a="1"/>
  <c r="T35" i="4" s="1"/>
  <c r="U35" i="4" a="1"/>
  <c r="U35" i="4" s="1"/>
  <c r="V35" i="4" a="1"/>
  <c r="V35" i="4" s="1"/>
  <c r="W35" i="4" a="1"/>
  <c r="W35" i="4" s="1"/>
  <c r="X35" i="4" a="1"/>
  <c r="X35" i="4" s="1"/>
  <c r="Y35" i="4" a="1"/>
  <c r="Y35" i="4" s="1"/>
  <c r="Z35" i="4" a="1"/>
  <c r="Z35" i="4" s="1"/>
  <c r="AA35" i="4" a="1"/>
  <c r="AA35" i="4" s="1"/>
  <c r="AB35" i="4" a="1"/>
  <c r="AB35" i="4" s="1"/>
  <c r="AD35" i="4" a="1"/>
  <c r="AD35" i="4" s="1"/>
  <c r="AE35" i="4" a="1"/>
  <c r="AE35" i="4" s="1"/>
  <c r="AF35" i="4" a="1"/>
  <c r="AF35" i="4" s="1"/>
  <c r="AG35" i="4" a="1"/>
  <c r="AG35" i="4" s="1"/>
  <c r="AH35" i="4" a="1"/>
  <c r="AH35" i="4" s="1"/>
  <c r="AI35" i="4" a="1"/>
  <c r="AI35" i="4" s="1"/>
  <c r="AJ35" i="4" a="1"/>
  <c r="AJ35" i="4" s="1"/>
  <c r="AK35" i="4" a="1"/>
  <c r="AK35" i="4" s="1"/>
  <c r="AL35" i="4" a="1"/>
  <c r="AL35" i="4" s="1"/>
  <c r="AM35" i="4" a="1"/>
  <c r="AM35" i="4" s="1"/>
  <c r="AN35" i="4" a="1"/>
  <c r="AN35" i="4" s="1"/>
  <c r="AO35" i="4" a="1"/>
  <c r="AO35" i="4" s="1"/>
  <c r="AP35" i="4" a="1"/>
  <c r="AP35" i="4" s="1"/>
  <c r="AQ35" i="4" a="1"/>
  <c r="AQ35" i="4" s="1"/>
  <c r="AR35" i="4" a="1"/>
  <c r="AR35" i="4" s="1"/>
  <c r="AS35" i="4" a="1"/>
  <c r="AS35" i="4" s="1"/>
  <c r="AT35" i="4" a="1"/>
  <c r="AT35" i="4" s="1"/>
  <c r="AU35" i="4" a="1"/>
  <c r="AU35" i="4" s="1"/>
  <c r="AV35" i="4" a="1"/>
  <c r="AV35" i="4" s="1"/>
  <c r="AW35" i="4" a="1"/>
  <c r="AW35" i="4" s="1"/>
  <c r="AX35" i="4" a="1"/>
  <c r="AX35" i="4" s="1"/>
  <c r="AY35" i="4" a="1"/>
  <c r="AY35" i="4" s="1"/>
  <c r="AZ35" i="4" a="1"/>
  <c r="AZ35" i="4" s="1"/>
  <c r="BA35" i="4" a="1"/>
  <c r="BA35" i="4" s="1"/>
  <c r="BB35" i="4" a="1"/>
  <c r="BB35" i="4" s="1"/>
  <c r="BC35" i="4" a="1"/>
  <c r="BC35" i="4" s="1"/>
  <c r="BD35" i="4" a="1"/>
  <c r="BD35" i="4" s="1"/>
  <c r="BE35" i="4" a="1"/>
  <c r="BE35" i="4" s="1"/>
  <c r="BF35" i="4" a="1"/>
  <c r="BF35" i="4" s="1"/>
  <c r="BG35" i="4" a="1"/>
  <c r="BG35" i="4" s="1"/>
  <c r="BH35" i="4" a="1"/>
  <c r="BH35" i="4" s="1"/>
  <c r="BI35" i="4" a="1"/>
  <c r="BI35" i="4" s="1"/>
  <c r="BJ35" i="4" a="1"/>
  <c r="BJ35" i="4" s="1"/>
  <c r="BK35" i="4" a="1"/>
  <c r="BK35" i="4" s="1"/>
  <c r="BM35" i="4" a="1"/>
  <c r="BM35" i="4" s="1"/>
  <c r="BN35" i="4" a="1"/>
  <c r="BN35" i="4" s="1"/>
  <c r="BO35" i="4" a="1"/>
  <c r="BO35" i="4" s="1"/>
  <c r="BP35" i="4" a="1"/>
  <c r="BP35" i="4" s="1"/>
  <c r="BQ35" i="4" a="1"/>
  <c r="BQ35" i="4" s="1"/>
  <c r="BR35" i="4" a="1"/>
  <c r="BR35" i="4" s="1"/>
  <c r="BS35" i="4" a="1"/>
  <c r="BS35" i="4" s="1"/>
  <c r="BT35" i="4" a="1"/>
  <c r="BT35" i="4" s="1"/>
  <c r="BU35" i="4" a="1"/>
  <c r="BU35" i="4" s="1"/>
  <c r="BV35" i="4" a="1"/>
  <c r="BV35" i="4" s="1"/>
  <c r="BW35" i="4" a="1"/>
  <c r="BW35" i="4" s="1"/>
  <c r="BX35" i="4" a="1"/>
  <c r="BX35" i="4" s="1"/>
  <c r="BY35" i="4" a="1"/>
  <c r="BY35" i="4" s="1"/>
  <c r="BZ35" i="4"/>
  <c r="C36" i="4" a="1"/>
  <c r="C36" i="4" s="1"/>
  <c r="D36" i="4" a="1"/>
  <c r="D36" i="4" s="1"/>
  <c r="E36" i="4" a="1"/>
  <c r="E36" i="4" s="1"/>
  <c r="F36" i="4" a="1"/>
  <c r="F36" i="4" s="1"/>
  <c r="G36" i="4" a="1"/>
  <c r="G36" i="4" s="1"/>
  <c r="H36" i="4" a="1"/>
  <c r="H36" i="4" s="1"/>
  <c r="I36" i="4" a="1"/>
  <c r="I36" i="4" s="1"/>
  <c r="J36" i="4" a="1"/>
  <c r="J36" i="4" s="1"/>
  <c r="K36" i="4" a="1"/>
  <c r="K36" i="4" s="1"/>
  <c r="L36" i="4" a="1"/>
  <c r="L36" i="4" s="1"/>
  <c r="M36" i="4" a="1"/>
  <c r="M36" i="4" s="1"/>
  <c r="N36" i="4" a="1"/>
  <c r="N36" i="4" s="1"/>
  <c r="O36" i="4" a="1"/>
  <c r="O36" i="4" s="1"/>
  <c r="P36" i="4" a="1"/>
  <c r="P36" i="4" s="1"/>
  <c r="Q36" i="4" a="1"/>
  <c r="Q36" i="4" s="1"/>
  <c r="R36" i="4" a="1"/>
  <c r="R36" i="4" s="1"/>
  <c r="S36" i="4" a="1"/>
  <c r="S36" i="4" s="1"/>
  <c r="T36" i="4" a="1"/>
  <c r="T36" i="4" s="1"/>
  <c r="U36" i="4" a="1"/>
  <c r="U36" i="4" s="1"/>
  <c r="V36" i="4" a="1"/>
  <c r="V36" i="4" s="1"/>
  <c r="W36" i="4" a="1"/>
  <c r="W36" i="4" s="1"/>
  <c r="X36" i="4" a="1"/>
  <c r="X36" i="4" s="1"/>
  <c r="Y36" i="4" a="1"/>
  <c r="Y36" i="4" s="1"/>
  <c r="Z36" i="4" a="1"/>
  <c r="Z36" i="4" s="1"/>
  <c r="AA36" i="4" a="1"/>
  <c r="AA36" i="4" s="1"/>
  <c r="AB36" i="4" a="1"/>
  <c r="AB36" i="4" s="1"/>
  <c r="AC36" i="4" a="1"/>
  <c r="AC36" i="4" s="1"/>
  <c r="AE36" i="4" a="1"/>
  <c r="AE36" i="4" s="1"/>
  <c r="AF36" i="4" a="1"/>
  <c r="AF36" i="4" s="1"/>
  <c r="AG36" i="4" a="1"/>
  <c r="AG36" i="4" s="1"/>
  <c r="AH36" i="4" a="1"/>
  <c r="AH36" i="4" s="1"/>
  <c r="AI36" i="4" a="1"/>
  <c r="AI36" i="4" s="1"/>
  <c r="AJ36" i="4" a="1"/>
  <c r="AJ36" i="4" s="1"/>
  <c r="AK36" i="4" a="1"/>
  <c r="AK36" i="4" s="1"/>
  <c r="AL36" i="4" a="1"/>
  <c r="AL36" i="4" s="1"/>
  <c r="AM36" i="4" a="1"/>
  <c r="AM36" i="4" s="1"/>
  <c r="AN36" i="4" a="1"/>
  <c r="AN36" i="4" s="1"/>
  <c r="AO36" i="4" a="1"/>
  <c r="AO36" i="4" s="1"/>
  <c r="AP36" i="4" a="1"/>
  <c r="AP36" i="4" s="1"/>
  <c r="AQ36" i="4" a="1"/>
  <c r="AQ36" i="4" s="1"/>
  <c r="AR36" i="4" a="1"/>
  <c r="AR36" i="4" s="1"/>
  <c r="AS36" i="4" a="1"/>
  <c r="AS36" i="4" s="1"/>
  <c r="AT36" i="4" a="1"/>
  <c r="AT36" i="4" s="1"/>
  <c r="AU36" i="4" a="1"/>
  <c r="AU36" i="4" s="1"/>
  <c r="AV36" i="4" a="1"/>
  <c r="AV36" i="4" s="1"/>
  <c r="AW36" i="4" a="1"/>
  <c r="AW36" i="4" s="1"/>
  <c r="AX36" i="4" a="1"/>
  <c r="AX36" i="4" s="1"/>
  <c r="AY36" i="4" a="1"/>
  <c r="AY36" i="4" s="1"/>
  <c r="AZ36" i="4" a="1"/>
  <c r="AZ36" i="4" s="1"/>
  <c r="BA36" i="4" a="1"/>
  <c r="BA36" i="4" s="1"/>
  <c r="BB36" i="4" a="1"/>
  <c r="BB36" i="4" s="1"/>
  <c r="BC36" i="4" a="1"/>
  <c r="BC36" i="4" s="1"/>
  <c r="BD36" i="4" a="1"/>
  <c r="BD36" i="4" s="1"/>
  <c r="BE36" i="4" a="1"/>
  <c r="BE36" i="4" s="1"/>
  <c r="BF36" i="4" a="1"/>
  <c r="BF36" i="4" s="1"/>
  <c r="BG36" i="4" a="1"/>
  <c r="BG36" i="4" s="1"/>
  <c r="BH36" i="4" a="1"/>
  <c r="BH36" i="4" s="1"/>
  <c r="BI36" i="4" a="1"/>
  <c r="BI36" i="4" s="1"/>
  <c r="BJ36" i="4" a="1"/>
  <c r="BJ36" i="4" s="1"/>
  <c r="BK36" i="4" a="1"/>
  <c r="BK36" i="4" s="1"/>
  <c r="BM36" i="4" a="1"/>
  <c r="BM36" i="4" s="1"/>
  <c r="BN36" i="4" a="1"/>
  <c r="BN36" i="4" s="1"/>
  <c r="BO36" i="4" a="1"/>
  <c r="BO36" i="4" s="1"/>
  <c r="BP36" i="4" a="1"/>
  <c r="BP36" i="4" s="1"/>
  <c r="BQ36" i="4" a="1"/>
  <c r="BQ36" i="4" s="1"/>
  <c r="BR36" i="4" a="1"/>
  <c r="BR36" i="4" s="1"/>
  <c r="BS36" i="4" a="1"/>
  <c r="BS36" i="4" s="1"/>
  <c r="BT36" i="4" a="1"/>
  <c r="BT36" i="4" s="1"/>
  <c r="BU36" i="4" a="1"/>
  <c r="BU36" i="4" s="1"/>
  <c r="BV36" i="4" a="1"/>
  <c r="BV36" i="4" s="1"/>
  <c r="BW36" i="4" a="1"/>
  <c r="BW36" i="4" s="1"/>
  <c r="BX36" i="4" a="1"/>
  <c r="BX36" i="4" s="1"/>
  <c r="BY36" i="4" a="1"/>
  <c r="BY36" i="4" s="1"/>
  <c r="BZ36" i="4"/>
  <c r="C37" i="4" a="1"/>
  <c r="C37" i="4" s="1"/>
  <c r="D37" i="4" a="1"/>
  <c r="D37" i="4" s="1"/>
  <c r="E37" i="4" a="1"/>
  <c r="E37" i="4" s="1"/>
  <c r="F37" i="4" a="1"/>
  <c r="F37" i="4" s="1"/>
  <c r="G37" i="4" a="1"/>
  <c r="G37" i="4" s="1"/>
  <c r="H37" i="4" a="1"/>
  <c r="H37" i="4" s="1"/>
  <c r="I37" i="4" a="1"/>
  <c r="I37" i="4" s="1"/>
  <c r="J37" i="4" a="1"/>
  <c r="J37" i="4" s="1"/>
  <c r="K37" i="4" a="1"/>
  <c r="K37" i="4" s="1"/>
  <c r="L37" i="4" a="1"/>
  <c r="L37" i="4" s="1"/>
  <c r="M37" i="4" a="1"/>
  <c r="M37" i="4" s="1"/>
  <c r="N37" i="4" a="1"/>
  <c r="N37" i="4" s="1"/>
  <c r="O37" i="4" a="1"/>
  <c r="O37" i="4" s="1"/>
  <c r="P37" i="4" a="1"/>
  <c r="P37" i="4" s="1"/>
  <c r="Q37" i="4" a="1"/>
  <c r="Q37" i="4" s="1"/>
  <c r="R37" i="4" a="1"/>
  <c r="R37" i="4" s="1"/>
  <c r="S37" i="4" a="1"/>
  <c r="S37" i="4" s="1"/>
  <c r="T37" i="4" a="1"/>
  <c r="T37" i="4" s="1"/>
  <c r="U37" i="4" a="1"/>
  <c r="U37" i="4" s="1"/>
  <c r="V37" i="4" a="1"/>
  <c r="V37" i="4" s="1"/>
  <c r="W37" i="4" a="1"/>
  <c r="W37" i="4" s="1"/>
  <c r="X37" i="4" a="1"/>
  <c r="X37" i="4" s="1"/>
  <c r="Y37" i="4" a="1"/>
  <c r="Y37" i="4" s="1"/>
  <c r="Z37" i="4" a="1"/>
  <c r="Z37" i="4" s="1"/>
  <c r="AA37" i="4" a="1"/>
  <c r="AA37" i="4" s="1"/>
  <c r="AB37" i="4" a="1"/>
  <c r="AB37" i="4" s="1"/>
  <c r="AC37" i="4" a="1"/>
  <c r="AC37" i="4" s="1"/>
  <c r="AD37" i="4" a="1"/>
  <c r="AD37" i="4" s="1"/>
  <c r="AF37" i="4" a="1"/>
  <c r="AF37" i="4" s="1"/>
  <c r="AG37" i="4" a="1"/>
  <c r="AG37" i="4" s="1"/>
  <c r="AH37" i="4" a="1"/>
  <c r="AH37" i="4" s="1"/>
  <c r="AI37" i="4" a="1"/>
  <c r="AI37" i="4" s="1"/>
  <c r="AJ37" i="4" a="1"/>
  <c r="AJ37" i="4" s="1"/>
  <c r="AK37" i="4" a="1"/>
  <c r="AK37" i="4" s="1"/>
  <c r="AL37" i="4" a="1"/>
  <c r="AL37" i="4" s="1"/>
  <c r="AM37" i="4" a="1"/>
  <c r="AM37" i="4" s="1"/>
  <c r="AN37" i="4" a="1"/>
  <c r="AN37" i="4" s="1"/>
  <c r="AO37" i="4" a="1"/>
  <c r="AO37" i="4" s="1"/>
  <c r="AP37" i="4" a="1"/>
  <c r="AP37" i="4" s="1"/>
  <c r="AQ37" i="4" a="1"/>
  <c r="AQ37" i="4" s="1"/>
  <c r="AR37" i="4" a="1"/>
  <c r="AR37" i="4" s="1"/>
  <c r="AS37" i="4" a="1"/>
  <c r="AS37" i="4" s="1"/>
  <c r="AT37" i="4" a="1"/>
  <c r="AT37" i="4" s="1"/>
  <c r="AU37" i="4" a="1"/>
  <c r="AU37" i="4" s="1"/>
  <c r="AV37" i="4" a="1"/>
  <c r="AV37" i="4" s="1"/>
  <c r="AW37" i="4" a="1"/>
  <c r="AW37" i="4" s="1"/>
  <c r="AX37" i="4" a="1"/>
  <c r="AX37" i="4" s="1"/>
  <c r="AY37" i="4" a="1"/>
  <c r="AY37" i="4" s="1"/>
  <c r="AZ37" i="4" a="1"/>
  <c r="AZ37" i="4" s="1"/>
  <c r="BA37" i="4" a="1"/>
  <c r="BA37" i="4" s="1"/>
  <c r="BB37" i="4" a="1"/>
  <c r="BB37" i="4" s="1"/>
  <c r="BC37" i="4" a="1"/>
  <c r="BC37" i="4" s="1"/>
  <c r="BD37" i="4" a="1"/>
  <c r="BD37" i="4" s="1"/>
  <c r="BE37" i="4" a="1"/>
  <c r="BE37" i="4" s="1"/>
  <c r="BF37" i="4" a="1"/>
  <c r="BF37" i="4" s="1"/>
  <c r="BG37" i="4" a="1"/>
  <c r="BG37" i="4" s="1"/>
  <c r="BH37" i="4" a="1"/>
  <c r="BH37" i="4" s="1"/>
  <c r="BI37" i="4" a="1"/>
  <c r="BI37" i="4" s="1"/>
  <c r="BJ37" i="4" a="1"/>
  <c r="BJ37" i="4" s="1"/>
  <c r="BK37" i="4" a="1"/>
  <c r="BK37" i="4" s="1"/>
  <c r="BM37" i="4" a="1"/>
  <c r="BM37" i="4" s="1"/>
  <c r="BN37" i="4" a="1"/>
  <c r="BN37" i="4" s="1"/>
  <c r="BO37" i="4" a="1"/>
  <c r="BO37" i="4" s="1"/>
  <c r="BP37" i="4" a="1"/>
  <c r="BP37" i="4" s="1"/>
  <c r="BQ37" i="4" a="1"/>
  <c r="BQ37" i="4" s="1"/>
  <c r="BR37" i="4" a="1"/>
  <c r="BR37" i="4" s="1"/>
  <c r="BS37" i="4" a="1"/>
  <c r="BS37" i="4" s="1"/>
  <c r="BT37" i="4" a="1"/>
  <c r="BT37" i="4" s="1"/>
  <c r="BU37" i="4" a="1"/>
  <c r="BU37" i="4" s="1"/>
  <c r="BV37" i="4" a="1"/>
  <c r="BV37" i="4" s="1"/>
  <c r="BW37" i="4" a="1"/>
  <c r="BW37" i="4" s="1"/>
  <c r="BX37" i="4" a="1"/>
  <c r="BX37" i="4" s="1"/>
  <c r="BY37" i="4" a="1"/>
  <c r="BY37" i="4" s="1"/>
  <c r="BZ37" i="4"/>
  <c r="C38" i="4" a="1"/>
  <c r="C38" i="4" s="1"/>
  <c r="D38" i="4" a="1"/>
  <c r="D38" i="4" s="1"/>
  <c r="E38" i="4" a="1"/>
  <c r="E38" i="4" s="1"/>
  <c r="F38" i="4" a="1"/>
  <c r="F38" i="4" s="1"/>
  <c r="G38" i="4" a="1"/>
  <c r="G38" i="4" s="1"/>
  <c r="H38" i="4" a="1"/>
  <c r="H38" i="4" s="1"/>
  <c r="I38" i="4" a="1"/>
  <c r="I38" i="4" s="1"/>
  <c r="J38" i="4" a="1"/>
  <c r="J38" i="4" s="1"/>
  <c r="K38" i="4" a="1"/>
  <c r="K38" i="4" s="1"/>
  <c r="L38" i="4" a="1"/>
  <c r="L38" i="4" s="1"/>
  <c r="M38" i="4" a="1"/>
  <c r="M38" i="4" s="1"/>
  <c r="N38" i="4" a="1"/>
  <c r="N38" i="4" s="1"/>
  <c r="O38" i="4" a="1"/>
  <c r="O38" i="4" s="1"/>
  <c r="P38" i="4" a="1"/>
  <c r="P38" i="4" s="1"/>
  <c r="Q38" i="4" a="1"/>
  <c r="Q38" i="4" s="1"/>
  <c r="R38" i="4" a="1"/>
  <c r="R38" i="4" s="1"/>
  <c r="S38" i="4" a="1"/>
  <c r="S38" i="4" s="1"/>
  <c r="T38" i="4" a="1"/>
  <c r="T38" i="4" s="1"/>
  <c r="U38" i="4" a="1"/>
  <c r="U38" i="4" s="1"/>
  <c r="V38" i="4" a="1"/>
  <c r="V38" i="4" s="1"/>
  <c r="W38" i="4" a="1"/>
  <c r="W38" i="4" s="1"/>
  <c r="X38" i="4" a="1"/>
  <c r="X38" i="4" s="1"/>
  <c r="Y38" i="4" a="1"/>
  <c r="Y38" i="4" s="1"/>
  <c r="Z38" i="4" a="1"/>
  <c r="Z38" i="4" s="1"/>
  <c r="AA38" i="4" a="1"/>
  <c r="AA38" i="4" s="1"/>
  <c r="AB38" i="4" a="1"/>
  <c r="AB38" i="4" s="1"/>
  <c r="AC38" i="4" a="1"/>
  <c r="AC38" i="4" s="1"/>
  <c r="AD38" i="4" a="1"/>
  <c r="AD38" i="4" s="1"/>
  <c r="AE38" i="4" a="1"/>
  <c r="AE38" i="4" s="1"/>
  <c r="AG38" i="4" a="1"/>
  <c r="AG38" i="4" s="1"/>
  <c r="AH38" i="4" a="1"/>
  <c r="AH38" i="4" s="1"/>
  <c r="AI38" i="4" a="1"/>
  <c r="AI38" i="4" s="1"/>
  <c r="AJ38" i="4" a="1"/>
  <c r="AJ38" i="4" s="1"/>
  <c r="AK38" i="4" a="1"/>
  <c r="AK38" i="4" s="1"/>
  <c r="AL38" i="4" a="1"/>
  <c r="AL38" i="4" s="1"/>
  <c r="AM38" i="4" a="1"/>
  <c r="AM38" i="4" s="1"/>
  <c r="AN38" i="4" a="1"/>
  <c r="AN38" i="4" s="1"/>
  <c r="AO38" i="4" a="1"/>
  <c r="AO38" i="4" s="1"/>
  <c r="AP38" i="4" a="1"/>
  <c r="AP38" i="4" s="1"/>
  <c r="AQ38" i="4" a="1"/>
  <c r="AQ38" i="4" s="1"/>
  <c r="AR38" i="4" a="1"/>
  <c r="AR38" i="4" s="1"/>
  <c r="AS38" i="4" a="1"/>
  <c r="AS38" i="4" s="1"/>
  <c r="AT38" i="4" a="1"/>
  <c r="AT38" i="4" s="1"/>
  <c r="AU38" i="4" a="1"/>
  <c r="AU38" i="4" s="1"/>
  <c r="AV38" i="4" a="1"/>
  <c r="AV38" i="4" s="1"/>
  <c r="AW38" i="4" a="1"/>
  <c r="AW38" i="4" s="1"/>
  <c r="AX38" i="4" a="1"/>
  <c r="AX38" i="4" s="1"/>
  <c r="AY38" i="4" a="1"/>
  <c r="AY38" i="4" s="1"/>
  <c r="AZ38" i="4" a="1"/>
  <c r="AZ38" i="4" s="1"/>
  <c r="BA38" i="4" a="1"/>
  <c r="BA38" i="4" s="1"/>
  <c r="BB38" i="4" a="1"/>
  <c r="BB38" i="4" s="1"/>
  <c r="BC38" i="4" a="1"/>
  <c r="BC38" i="4" s="1"/>
  <c r="BD38" i="4" a="1"/>
  <c r="BD38" i="4" s="1"/>
  <c r="BE38" i="4" a="1"/>
  <c r="BE38" i="4" s="1"/>
  <c r="BF38" i="4" a="1"/>
  <c r="BF38" i="4" s="1"/>
  <c r="BG38" i="4" a="1"/>
  <c r="BG38" i="4" s="1"/>
  <c r="BH38" i="4" a="1"/>
  <c r="BH38" i="4" s="1"/>
  <c r="BI38" i="4" a="1"/>
  <c r="BI38" i="4" s="1"/>
  <c r="BJ38" i="4" a="1"/>
  <c r="BJ38" i="4" s="1"/>
  <c r="BK38" i="4" a="1"/>
  <c r="BK38" i="4" s="1"/>
  <c r="BM38" i="4" a="1"/>
  <c r="BM38" i="4" s="1"/>
  <c r="BN38" i="4" a="1"/>
  <c r="BN38" i="4" s="1"/>
  <c r="BO38" i="4" a="1"/>
  <c r="BO38" i="4" s="1"/>
  <c r="BP38" i="4" a="1"/>
  <c r="BP38" i="4" s="1"/>
  <c r="BQ38" i="4" a="1"/>
  <c r="BQ38" i="4" s="1"/>
  <c r="BR38" i="4" a="1"/>
  <c r="BR38" i="4" s="1"/>
  <c r="BS38" i="4" a="1"/>
  <c r="BS38" i="4" s="1"/>
  <c r="BT38" i="4" a="1"/>
  <c r="BT38" i="4" s="1"/>
  <c r="BU38" i="4" a="1"/>
  <c r="BU38" i="4" s="1"/>
  <c r="BV38" i="4" a="1"/>
  <c r="BV38" i="4" s="1"/>
  <c r="BW38" i="4" a="1"/>
  <c r="BW38" i="4" s="1"/>
  <c r="BX38" i="4" a="1"/>
  <c r="BX38" i="4" s="1"/>
  <c r="BY38" i="4" a="1"/>
  <c r="BY38" i="4" s="1"/>
  <c r="BZ38" i="4"/>
  <c r="C39" i="4" a="1"/>
  <c r="C39" i="4" s="1"/>
  <c r="D39" i="4" a="1"/>
  <c r="D39" i="4" s="1"/>
  <c r="E39" i="4" a="1"/>
  <c r="E39" i="4" s="1"/>
  <c r="F39" i="4" a="1"/>
  <c r="F39" i="4" s="1"/>
  <c r="G39" i="4" a="1"/>
  <c r="G39" i="4" s="1"/>
  <c r="H39" i="4" a="1"/>
  <c r="H39" i="4" s="1"/>
  <c r="I39" i="4" a="1"/>
  <c r="I39" i="4" s="1"/>
  <c r="J39" i="4" a="1"/>
  <c r="J39" i="4" s="1"/>
  <c r="K39" i="4" a="1"/>
  <c r="K39" i="4" s="1"/>
  <c r="L39" i="4" a="1"/>
  <c r="L39" i="4" s="1"/>
  <c r="M39" i="4" a="1"/>
  <c r="M39" i="4" s="1"/>
  <c r="N39" i="4" a="1"/>
  <c r="N39" i="4" s="1"/>
  <c r="O39" i="4" a="1"/>
  <c r="O39" i="4" s="1"/>
  <c r="P39" i="4" a="1"/>
  <c r="P39" i="4" s="1"/>
  <c r="Q39" i="4" a="1"/>
  <c r="Q39" i="4" s="1"/>
  <c r="R39" i="4" a="1"/>
  <c r="R39" i="4" s="1"/>
  <c r="S39" i="4" a="1"/>
  <c r="S39" i="4" s="1"/>
  <c r="T39" i="4" a="1"/>
  <c r="T39" i="4" s="1"/>
  <c r="U39" i="4" a="1"/>
  <c r="U39" i="4" s="1"/>
  <c r="V39" i="4" a="1"/>
  <c r="V39" i="4" s="1"/>
  <c r="W39" i="4" a="1"/>
  <c r="W39" i="4" s="1"/>
  <c r="X39" i="4" a="1"/>
  <c r="X39" i="4" s="1"/>
  <c r="Y39" i="4" a="1"/>
  <c r="Y39" i="4" s="1"/>
  <c r="Z39" i="4" a="1"/>
  <c r="Z39" i="4" s="1"/>
  <c r="AA39" i="4" a="1"/>
  <c r="AA39" i="4" s="1"/>
  <c r="AB39" i="4" a="1"/>
  <c r="AB39" i="4" s="1"/>
  <c r="AC39" i="4" a="1"/>
  <c r="AC39" i="4" s="1"/>
  <c r="AD39" i="4" a="1"/>
  <c r="AD39" i="4" s="1"/>
  <c r="AE39" i="4" a="1"/>
  <c r="AE39" i="4" s="1"/>
  <c r="AF39" i="4" a="1"/>
  <c r="AF39" i="4" s="1"/>
  <c r="AG39" i="4" a="1"/>
  <c r="AG39" i="4" s="1"/>
  <c r="AH39" i="4" a="1"/>
  <c r="AH39" i="4" s="1"/>
  <c r="AI39" i="4" a="1"/>
  <c r="AI39" i="4" s="1"/>
  <c r="AJ39" i="4" a="1"/>
  <c r="AJ39" i="4" s="1"/>
  <c r="AK39" i="4" a="1"/>
  <c r="AK39" i="4" s="1"/>
  <c r="AL39" i="4" a="1"/>
  <c r="AL39" i="4" s="1"/>
  <c r="AM39" i="4" a="1"/>
  <c r="AM39" i="4" s="1"/>
  <c r="AN39" i="4" a="1"/>
  <c r="AN39" i="4" s="1"/>
  <c r="AO39" i="4" a="1"/>
  <c r="AO39" i="4" s="1"/>
  <c r="AP39" i="4" a="1"/>
  <c r="AP39" i="4" s="1"/>
  <c r="AQ39" i="4" a="1"/>
  <c r="AQ39" i="4" s="1"/>
  <c r="AR39" i="4" a="1"/>
  <c r="AR39" i="4" s="1"/>
  <c r="AS39" i="4" a="1"/>
  <c r="AS39" i="4" s="1"/>
  <c r="AT39" i="4" a="1"/>
  <c r="AT39" i="4" s="1"/>
  <c r="AU39" i="4" a="1"/>
  <c r="AU39" i="4" s="1"/>
  <c r="AV39" i="4" a="1"/>
  <c r="AV39" i="4" s="1"/>
  <c r="AW39" i="4" a="1"/>
  <c r="AW39" i="4" s="1"/>
  <c r="AX39" i="4" a="1"/>
  <c r="AX39" i="4" s="1"/>
  <c r="AY39" i="4" a="1"/>
  <c r="AY39" i="4" s="1"/>
  <c r="AZ39" i="4" a="1"/>
  <c r="AZ39" i="4" s="1"/>
  <c r="BA39" i="4" a="1"/>
  <c r="BA39" i="4" s="1"/>
  <c r="BB39" i="4" a="1"/>
  <c r="BB39" i="4" s="1"/>
  <c r="BC39" i="4" a="1"/>
  <c r="BC39" i="4" s="1"/>
  <c r="BD39" i="4" a="1"/>
  <c r="BD39" i="4" s="1"/>
  <c r="BE39" i="4" a="1"/>
  <c r="BE39" i="4" s="1"/>
  <c r="BF39" i="4" a="1"/>
  <c r="BF39" i="4" s="1"/>
  <c r="BG39" i="4" a="1"/>
  <c r="BG39" i="4" s="1"/>
  <c r="BH39" i="4" a="1"/>
  <c r="BH39" i="4" s="1"/>
  <c r="BI39" i="4" a="1"/>
  <c r="BI39" i="4" s="1"/>
  <c r="BJ39" i="4" a="1"/>
  <c r="BJ39" i="4" s="1"/>
  <c r="BK39" i="4" a="1"/>
  <c r="BK39" i="4" s="1"/>
  <c r="BL39" i="4" a="1"/>
  <c r="BL39" i="4" s="1"/>
  <c r="BM39" i="4" a="1"/>
  <c r="BM39" i="4" s="1"/>
  <c r="BN39" i="4" a="1"/>
  <c r="BN39" i="4" s="1"/>
  <c r="BO39" i="4" a="1"/>
  <c r="BO39" i="4" s="1"/>
  <c r="BP39" i="4" a="1"/>
  <c r="BP39" i="4" s="1"/>
  <c r="BQ39" i="4" a="1"/>
  <c r="BQ39" i="4" s="1"/>
  <c r="BR39" i="4" a="1"/>
  <c r="BR39" i="4" s="1"/>
  <c r="BS39" i="4" a="1"/>
  <c r="BS39" i="4" s="1"/>
  <c r="BT39" i="4" a="1"/>
  <c r="BT39" i="4" s="1"/>
  <c r="BU39" i="4" a="1"/>
  <c r="BU39" i="4" s="1"/>
  <c r="BV39" i="4" a="1"/>
  <c r="BV39" i="4" s="1"/>
  <c r="BW39" i="4" a="1"/>
  <c r="BW39" i="4" s="1"/>
  <c r="BX39" i="4" a="1"/>
  <c r="BX39" i="4" s="1"/>
  <c r="BY39" i="4" a="1"/>
  <c r="BY39" i="4" s="1"/>
  <c r="BZ39" i="4"/>
  <c r="C40" i="4" a="1"/>
  <c r="C40" i="4" s="1"/>
  <c r="D40" i="4" a="1"/>
  <c r="D40" i="4" s="1"/>
  <c r="E40" i="4" a="1"/>
  <c r="E40" i="4" s="1"/>
  <c r="F40" i="4" a="1"/>
  <c r="F40" i="4" s="1"/>
  <c r="G40" i="4" a="1"/>
  <c r="G40" i="4" s="1"/>
  <c r="H40" i="4" a="1"/>
  <c r="H40" i="4" s="1"/>
  <c r="I40" i="4" a="1"/>
  <c r="I40" i="4" s="1"/>
  <c r="J40" i="4" a="1"/>
  <c r="J40" i="4" s="1"/>
  <c r="K40" i="4" a="1"/>
  <c r="K40" i="4" s="1"/>
  <c r="L40" i="4" a="1"/>
  <c r="L40" i="4" s="1"/>
  <c r="M40" i="4" a="1"/>
  <c r="M40" i="4" s="1"/>
  <c r="N40" i="4" a="1"/>
  <c r="N40" i="4" s="1"/>
  <c r="O40" i="4" a="1"/>
  <c r="O40" i="4" s="1"/>
  <c r="P40" i="4" a="1"/>
  <c r="P40" i="4" s="1"/>
  <c r="Q40" i="4" a="1"/>
  <c r="Q40" i="4" s="1"/>
  <c r="R40" i="4" a="1"/>
  <c r="R40" i="4" s="1"/>
  <c r="S40" i="4" a="1"/>
  <c r="S40" i="4" s="1"/>
  <c r="T40" i="4" a="1"/>
  <c r="T40" i="4" s="1"/>
  <c r="U40" i="4" a="1"/>
  <c r="U40" i="4" s="1"/>
  <c r="V40" i="4" a="1"/>
  <c r="V40" i="4" s="1"/>
  <c r="W40" i="4" a="1"/>
  <c r="W40" i="4" s="1"/>
  <c r="X40" i="4" a="1"/>
  <c r="X40" i="4" s="1"/>
  <c r="Y40" i="4" a="1"/>
  <c r="Y40" i="4" s="1"/>
  <c r="Z40" i="4" a="1"/>
  <c r="Z40" i="4" s="1"/>
  <c r="AA40" i="4" a="1"/>
  <c r="AA40" i="4" s="1"/>
  <c r="AB40" i="4" a="1"/>
  <c r="AB40" i="4" s="1"/>
  <c r="AC40" i="4" a="1"/>
  <c r="AC40" i="4" s="1"/>
  <c r="AD40" i="4" a="1"/>
  <c r="AD40" i="4" s="1"/>
  <c r="AE40" i="4" a="1"/>
  <c r="AE40" i="4" s="1"/>
  <c r="AF40" i="4" a="1"/>
  <c r="AF40" i="4" s="1"/>
  <c r="AG40" i="4" a="1"/>
  <c r="AG40" i="4" s="1"/>
  <c r="AI40" i="4" a="1"/>
  <c r="AI40" i="4" s="1"/>
  <c r="AJ40" i="4" a="1"/>
  <c r="AJ40" i="4" s="1"/>
  <c r="AK40" i="4" a="1"/>
  <c r="AK40" i="4" s="1"/>
  <c r="AL40" i="4" a="1"/>
  <c r="AL40" i="4" s="1"/>
  <c r="AM40" i="4" a="1"/>
  <c r="AM40" i="4" s="1"/>
  <c r="AN40" i="4" a="1"/>
  <c r="AN40" i="4" s="1"/>
  <c r="AO40" i="4" a="1"/>
  <c r="AO40" i="4" s="1"/>
  <c r="AP40" i="4" a="1"/>
  <c r="AP40" i="4" s="1"/>
  <c r="AQ40" i="4" a="1"/>
  <c r="AQ40" i="4" s="1"/>
  <c r="AR40" i="4" a="1"/>
  <c r="AR40" i="4" s="1"/>
  <c r="AS40" i="4" a="1"/>
  <c r="AS40" i="4" s="1"/>
  <c r="AT40" i="4" a="1"/>
  <c r="AT40" i="4" s="1"/>
  <c r="AU40" i="4" a="1"/>
  <c r="AU40" i="4" s="1"/>
  <c r="AV40" i="4" a="1"/>
  <c r="AV40" i="4" s="1"/>
  <c r="AW40" i="4" a="1"/>
  <c r="AW40" i="4" s="1"/>
  <c r="AX40" i="4" a="1"/>
  <c r="AX40" i="4" s="1"/>
  <c r="AY40" i="4" a="1"/>
  <c r="AY40" i="4" s="1"/>
  <c r="AZ40" i="4" a="1"/>
  <c r="AZ40" i="4" s="1"/>
  <c r="BA40" i="4" a="1"/>
  <c r="BA40" i="4" s="1"/>
  <c r="BB40" i="4" a="1"/>
  <c r="BB40" i="4" s="1"/>
  <c r="BC40" i="4" a="1"/>
  <c r="BC40" i="4" s="1"/>
  <c r="BD40" i="4" a="1"/>
  <c r="BD40" i="4" s="1"/>
  <c r="BE40" i="4" a="1"/>
  <c r="BE40" i="4" s="1"/>
  <c r="BF40" i="4" a="1"/>
  <c r="BF40" i="4" s="1"/>
  <c r="BG40" i="4" a="1"/>
  <c r="BG40" i="4" s="1"/>
  <c r="BH40" i="4" a="1"/>
  <c r="BH40" i="4" s="1"/>
  <c r="BI40" i="4" a="1"/>
  <c r="BI40" i="4" s="1"/>
  <c r="BJ40" i="4" a="1"/>
  <c r="BJ40" i="4" s="1"/>
  <c r="BK40" i="4" a="1"/>
  <c r="BK40" i="4" s="1"/>
  <c r="BL40" i="4" a="1"/>
  <c r="BL40" i="4" s="1"/>
  <c r="BM40" i="4" a="1"/>
  <c r="BM40" i="4" s="1"/>
  <c r="BN40" i="4" a="1"/>
  <c r="BN40" i="4" s="1"/>
  <c r="BO40" i="4" a="1"/>
  <c r="BO40" i="4" s="1"/>
  <c r="BP40" i="4" a="1"/>
  <c r="BP40" i="4" s="1"/>
  <c r="BQ40" i="4" a="1"/>
  <c r="BQ40" i="4" s="1"/>
  <c r="BR40" i="4" a="1"/>
  <c r="BR40" i="4" s="1"/>
  <c r="BS40" i="4" a="1"/>
  <c r="BS40" i="4" s="1"/>
  <c r="BT40" i="4" a="1"/>
  <c r="BT40" i="4" s="1"/>
  <c r="BU40" i="4" a="1"/>
  <c r="BU40" i="4" s="1"/>
  <c r="BV40" i="4" a="1"/>
  <c r="BV40" i="4" s="1"/>
  <c r="BW40" i="4" a="1"/>
  <c r="BW40" i="4" s="1"/>
  <c r="BX40" i="4" a="1"/>
  <c r="BX40" i="4" s="1"/>
  <c r="BY40" i="4" a="1"/>
  <c r="BY40" i="4" s="1"/>
  <c r="BZ40" i="4"/>
  <c r="C41" i="4" a="1"/>
  <c r="C41" i="4" s="1"/>
  <c r="D41" i="4" a="1"/>
  <c r="D41" i="4" s="1"/>
  <c r="E41" i="4" a="1"/>
  <c r="E41" i="4" s="1"/>
  <c r="F41" i="4" a="1"/>
  <c r="F41" i="4" s="1"/>
  <c r="G41" i="4" a="1"/>
  <c r="G41" i="4" s="1"/>
  <c r="H41" i="4" a="1"/>
  <c r="H41" i="4" s="1"/>
  <c r="I41" i="4" a="1"/>
  <c r="I41" i="4" s="1"/>
  <c r="J41" i="4" a="1"/>
  <c r="J41" i="4" s="1"/>
  <c r="K41" i="4" a="1"/>
  <c r="K41" i="4" s="1"/>
  <c r="L41" i="4" a="1"/>
  <c r="L41" i="4" s="1"/>
  <c r="M41" i="4" a="1"/>
  <c r="M41" i="4" s="1"/>
  <c r="N41" i="4" a="1"/>
  <c r="N41" i="4" s="1"/>
  <c r="O41" i="4" a="1"/>
  <c r="O41" i="4" s="1"/>
  <c r="P41" i="4" a="1"/>
  <c r="P41" i="4" s="1"/>
  <c r="Q41" i="4" a="1"/>
  <c r="Q41" i="4" s="1"/>
  <c r="R41" i="4" a="1"/>
  <c r="R41" i="4" s="1"/>
  <c r="S41" i="4" a="1"/>
  <c r="S41" i="4" s="1"/>
  <c r="T41" i="4" a="1"/>
  <c r="T41" i="4" s="1"/>
  <c r="U41" i="4" a="1"/>
  <c r="U41" i="4" s="1"/>
  <c r="V41" i="4" a="1"/>
  <c r="V41" i="4" s="1"/>
  <c r="W41" i="4" a="1"/>
  <c r="W41" i="4" s="1"/>
  <c r="X41" i="4" a="1"/>
  <c r="X41" i="4" s="1"/>
  <c r="Y41" i="4" a="1"/>
  <c r="Y41" i="4" s="1"/>
  <c r="Z41" i="4" a="1"/>
  <c r="Z41" i="4" s="1"/>
  <c r="AA41" i="4" a="1"/>
  <c r="AA41" i="4" s="1"/>
  <c r="AB41" i="4" a="1"/>
  <c r="AB41" i="4" s="1"/>
  <c r="AC41" i="4" a="1"/>
  <c r="AC41" i="4" s="1"/>
  <c r="AD41" i="4" a="1"/>
  <c r="AD41" i="4" s="1"/>
  <c r="AE41" i="4" a="1"/>
  <c r="AE41" i="4" s="1"/>
  <c r="AF41" i="4" a="1"/>
  <c r="AF41" i="4" s="1"/>
  <c r="AG41" i="4" a="1"/>
  <c r="AG41" i="4" s="1"/>
  <c r="AH41" i="4" a="1"/>
  <c r="AH41" i="4" s="1"/>
  <c r="AI41" i="4" a="1"/>
  <c r="AI41" i="4" s="1"/>
  <c r="AJ41" i="4" a="1"/>
  <c r="AJ41" i="4" s="1"/>
  <c r="AK41" i="4" a="1"/>
  <c r="AK41" i="4" s="1"/>
  <c r="AL41" i="4" a="1"/>
  <c r="AL41" i="4" s="1"/>
  <c r="AM41" i="4" a="1"/>
  <c r="AM41" i="4" s="1"/>
  <c r="AN41" i="4" a="1"/>
  <c r="AN41" i="4" s="1"/>
  <c r="AO41" i="4" a="1"/>
  <c r="AO41" i="4" s="1"/>
  <c r="AP41" i="4" a="1"/>
  <c r="AP41" i="4" s="1"/>
  <c r="AQ41" i="4" a="1"/>
  <c r="AQ41" i="4" s="1"/>
  <c r="AR41" i="4" a="1"/>
  <c r="AR41" i="4" s="1"/>
  <c r="AS41" i="4" a="1"/>
  <c r="AS41" i="4" s="1"/>
  <c r="AT41" i="4" a="1"/>
  <c r="AT41" i="4" s="1"/>
  <c r="AU41" i="4" a="1"/>
  <c r="AU41" i="4" s="1"/>
  <c r="AV41" i="4" a="1"/>
  <c r="AV41" i="4" s="1"/>
  <c r="AW41" i="4" a="1"/>
  <c r="AW41" i="4" s="1"/>
  <c r="AX41" i="4" a="1"/>
  <c r="AX41" i="4" s="1"/>
  <c r="AY41" i="4" a="1"/>
  <c r="AY41" i="4" s="1"/>
  <c r="AZ41" i="4" a="1"/>
  <c r="AZ41" i="4" s="1"/>
  <c r="BA41" i="4" a="1"/>
  <c r="BA41" i="4" s="1"/>
  <c r="BB41" i="4" a="1"/>
  <c r="BB41" i="4" s="1"/>
  <c r="BC41" i="4" a="1"/>
  <c r="BC41" i="4" s="1"/>
  <c r="BD41" i="4" a="1"/>
  <c r="BD41" i="4" s="1"/>
  <c r="BE41" i="4" a="1"/>
  <c r="BE41" i="4" s="1"/>
  <c r="BF41" i="4" a="1"/>
  <c r="BF41" i="4" s="1"/>
  <c r="BG41" i="4" a="1"/>
  <c r="BG41" i="4" s="1"/>
  <c r="BH41" i="4" a="1"/>
  <c r="BH41" i="4" s="1"/>
  <c r="BI41" i="4" a="1"/>
  <c r="BI41" i="4" s="1"/>
  <c r="BJ41" i="4" a="1"/>
  <c r="BJ41" i="4" s="1"/>
  <c r="BK41" i="4" a="1"/>
  <c r="BK41" i="4" s="1"/>
  <c r="BL41" i="4" a="1"/>
  <c r="BL41" i="4" s="1"/>
  <c r="BM41" i="4" a="1"/>
  <c r="BM41" i="4" s="1"/>
  <c r="BN41" i="4" a="1"/>
  <c r="BN41" i="4" s="1"/>
  <c r="BO41" i="4" a="1"/>
  <c r="BO41" i="4" s="1"/>
  <c r="BP41" i="4" a="1"/>
  <c r="BP41" i="4" s="1"/>
  <c r="BQ41" i="4" a="1"/>
  <c r="BQ41" i="4" s="1"/>
  <c r="BR41" i="4" a="1"/>
  <c r="BR41" i="4" s="1"/>
  <c r="BS41" i="4" a="1"/>
  <c r="BS41" i="4" s="1"/>
  <c r="BT41" i="4" a="1"/>
  <c r="BT41" i="4" s="1"/>
  <c r="BU41" i="4" a="1"/>
  <c r="BU41" i="4" s="1"/>
  <c r="BV41" i="4" a="1"/>
  <c r="BV41" i="4" s="1"/>
  <c r="BW41" i="4" a="1"/>
  <c r="BW41" i="4" s="1"/>
  <c r="BX41" i="4" a="1"/>
  <c r="BX41" i="4" s="1"/>
  <c r="BY41" i="4" a="1"/>
  <c r="BY41" i="4" s="1"/>
  <c r="BZ41" i="4"/>
  <c r="C42" i="4" a="1"/>
  <c r="C42" i="4" s="1"/>
  <c r="D42" i="4" a="1"/>
  <c r="D42" i="4" s="1"/>
  <c r="E42" i="4" a="1"/>
  <c r="E42" i="4" s="1"/>
  <c r="F42" i="4" a="1"/>
  <c r="F42" i="4" s="1"/>
  <c r="G42" i="4" a="1"/>
  <c r="G42" i="4" s="1"/>
  <c r="H42" i="4" a="1"/>
  <c r="H42" i="4" s="1"/>
  <c r="I42" i="4" a="1"/>
  <c r="I42" i="4" s="1"/>
  <c r="J42" i="4" a="1"/>
  <c r="J42" i="4" s="1"/>
  <c r="K42" i="4" a="1"/>
  <c r="K42" i="4" s="1"/>
  <c r="L42" i="4" a="1"/>
  <c r="L42" i="4" s="1"/>
  <c r="M42" i="4" a="1"/>
  <c r="M42" i="4" s="1"/>
  <c r="N42" i="4" a="1"/>
  <c r="N42" i="4" s="1"/>
  <c r="O42" i="4" a="1"/>
  <c r="O42" i="4" s="1"/>
  <c r="P42" i="4" a="1"/>
  <c r="P42" i="4" s="1"/>
  <c r="Q42" i="4" a="1"/>
  <c r="Q42" i="4" s="1"/>
  <c r="R42" i="4" a="1"/>
  <c r="R42" i="4" s="1"/>
  <c r="S42" i="4" a="1"/>
  <c r="S42" i="4" s="1"/>
  <c r="T42" i="4" a="1"/>
  <c r="T42" i="4" s="1"/>
  <c r="U42" i="4" a="1"/>
  <c r="U42" i="4" s="1"/>
  <c r="V42" i="4" a="1"/>
  <c r="V42" i="4" s="1"/>
  <c r="W42" i="4" a="1"/>
  <c r="W42" i="4" s="1"/>
  <c r="X42" i="4" a="1"/>
  <c r="X42" i="4" s="1"/>
  <c r="Y42" i="4" a="1"/>
  <c r="Y42" i="4" s="1"/>
  <c r="Z42" i="4" a="1"/>
  <c r="Z42" i="4" s="1"/>
  <c r="AA42" i="4" a="1"/>
  <c r="AA42" i="4" s="1"/>
  <c r="AB42" i="4" a="1"/>
  <c r="AB42" i="4" s="1"/>
  <c r="AC42" i="4" a="1"/>
  <c r="AC42" i="4" s="1"/>
  <c r="AD42" i="4" a="1"/>
  <c r="AD42" i="4" s="1"/>
  <c r="AE42" i="4" a="1"/>
  <c r="AE42" i="4" s="1"/>
  <c r="AF42" i="4" a="1"/>
  <c r="AF42" i="4" s="1"/>
  <c r="AG42" i="4" a="1"/>
  <c r="AG42" i="4" s="1"/>
  <c r="AH42" i="4" a="1"/>
  <c r="AH42" i="4" s="1"/>
  <c r="AI42" i="4" a="1"/>
  <c r="AI42" i="4" s="1"/>
  <c r="AJ42" i="4" a="1"/>
  <c r="AJ42" i="4" s="1"/>
  <c r="AK42" i="4" a="1"/>
  <c r="AK42" i="4" s="1"/>
  <c r="AL42" i="4" a="1"/>
  <c r="AL42" i="4" s="1"/>
  <c r="AM42" i="4" a="1"/>
  <c r="AM42" i="4" s="1"/>
  <c r="AN42" i="4" a="1"/>
  <c r="AN42" i="4" s="1"/>
  <c r="AO42" i="4" a="1"/>
  <c r="AO42" i="4" s="1"/>
  <c r="AP42" i="4" a="1"/>
  <c r="AP42" i="4" s="1"/>
  <c r="AQ42" i="4" a="1"/>
  <c r="AQ42" i="4" s="1"/>
  <c r="AR42" i="4" a="1"/>
  <c r="AR42" i="4" s="1"/>
  <c r="AS42" i="4" a="1"/>
  <c r="AS42" i="4" s="1"/>
  <c r="AT42" i="4" a="1"/>
  <c r="AT42" i="4" s="1"/>
  <c r="AU42" i="4" a="1"/>
  <c r="AU42" i="4" s="1"/>
  <c r="AV42" i="4" a="1"/>
  <c r="AV42" i="4" s="1"/>
  <c r="AW42" i="4" a="1"/>
  <c r="AW42" i="4" s="1"/>
  <c r="AX42" i="4" a="1"/>
  <c r="AX42" i="4" s="1"/>
  <c r="AY42" i="4" a="1"/>
  <c r="AY42" i="4" s="1"/>
  <c r="AZ42" i="4" a="1"/>
  <c r="AZ42" i="4" s="1"/>
  <c r="BA42" i="4" a="1"/>
  <c r="BA42" i="4" s="1"/>
  <c r="BB42" i="4" a="1"/>
  <c r="BB42" i="4" s="1"/>
  <c r="BC42" i="4" a="1"/>
  <c r="BC42" i="4" s="1"/>
  <c r="BD42" i="4" a="1"/>
  <c r="BD42" i="4" s="1"/>
  <c r="BE42" i="4" a="1"/>
  <c r="BE42" i="4" s="1"/>
  <c r="BF42" i="4" a="1"/>
  <c r="BF42" i="4" s="1"/>
  <c r="BG42" i="4" a="1"/>
  <c r="BG42" i="4" s="1"/>
  <c r="BH42" i="4" a="1"/>
  <c r="BH42" i="4" s="1"/>
  <c r="BI42" i="4" a="1"/>
  <c r="BI42" i="4" s="1"/>
  <c r="BJ42" i="4" a="1"/>
  <c r="BJ42" i="4" s="1"/>
  <c r="BK42" i="4" a="1"/>
  <c r="BK42" i="4" s="1"/>
  <c r="BL42" i="4" a="1"/>
  <c r="BL42" i="4" s="1"/>
  <c r="BM42" i="4" a="1"/>
  <c r="BM42" i="4" s="1"/>
  <c r="BN42" i="4" a="1"/>
  <c r="BN42" i="4" s="1"/>
  <c r="BO42" i="4" a="1"/>
  <c r="BO42" i="4" s="1"/>
  <c r="BP42" i="4" a="1"/>
  <c r="BP42" i="4" s="1"/>
  <c r="BQ42" i="4" a="1"/>
  <c r="BQ42" i="4" s="1"/>
  <c r="BR42" i="4" a="1"/>
  <c r="BR42" i="4" s="1"/>
  <c r="BS42" i="4" a="1"/>
  <c r="BS42" i="4" s="1"/>
  <c r="BT42" i="4" a="1"/>
  <c r="BT42" i="4" s="1"/>
  <c r="BU42" i="4" a="1"/>
  <c r="BU42" i="4" s="1"/>
  <c r="BV42" i="4" a="1"/>
  <c r="BV42" i="4" s="1"/>
  <c r="BW42" i="4" a="1"/>
  <c r="BW42" i="4" s="1"/>
  <c r="BX42" i="4" a="1"/>
  <c r="BX42" i="4" s="1"/>
  <c r="BY42" i="4" a="1"/>
  <c r="BY42" i="4" s="1"/>
  <c r="BZ42" i="4"/>
  <c r="C43" i="4" a="1"/>
  <c r="C43" i="4" s="1"/>
  <c r="D43" i="4" a="1"/>
  <c r="D43" i="4" s="1"/>
  <c r="E43" i="4" a="1"/>
  <c r="E43" i="4" s="1"/>
  <c r="F43" i="4" a="1"/>
  <c r="F43" i="4" s="1"/>
  <c r="G43" i="4" a="1"/>
  <c r="G43" i="4" s="1"/>
  <c r="H43" i="4" a="1"/>
  <c r="H43" i="4" s="1"/>
  <c r="I43" i="4" a="1"/>
  <c r="I43" i="4" s="1"/>
  <c r="J43" i="4" a="1"/>
  <c r="J43" i="4" s="1"/>
  <c r="K43" i="4" a="1"/>
  <c r="K43" i="4" s="1"/>
  <c r="L43" i="4" a="1"/>
  <c r="L43" i="4" s="1"/>
  <c r="M43" i="4" a="1"/>
  <c r="M43" i="4" s="1"/>
  <c r="N43" i="4" a="1"/>
  <c r="N43" i="4" s="1"/>
  <c r="O43" i="4" a="1"/>
  <c r="O43" i="4" s="1"/>
  <c r="P43" i="4" a="1"/>
  <c r="P43" i="4" s="1"/>
  <c r="Q43" i="4" a="1"/>
  <c r="Q43" i="4" s="1"/>
  <c r="R43" i="4" a="1"/>
  <c r="R43" i="4" s="1"/>
  <c r="S43" i="4" a="1"/>
  <c r="S43" i="4" s="1"/>
  <c r="T43" i="4" a="1"/>
  <c r="T43" i="4" s="1"/>
  <c r="U43" i="4" a="1"/>
  <c r="U43" i="4" s="1"/>
  <c r="V43" i="4" a="1"/>
  <c r="V43" i="4" s="1"/>
  <c r="W43" i="4" a="1"/>
  <c r="W43" i="4" s="1"/>
  <c r="X43" i="4" a="1"/>
  <c r="X43" i="4" s="1"/>
  <c r="Y43" i="4" a="1"/>
  <c r="Y43" i="4" s="1"/>
  <c r="Z43" i="4" a="1"/>
  <c r="Z43" i="4" s="1"/>
  <c r="AA43" i="4" a="1"/>
  <c r="AA43" i="4" s="1"/>
  <c r="AB43" i="4" a="1"/>
  <c r="AB43" i="4" s="1"/>
  <c r="AC43" i="4" a="1"/>
  <c r="AC43" i="4" s="1"/>
  <c r="AD43" i="4" a="1"/>
  <c r="AD43" i="4" s="1"/>
  <c r="AE43" i="4" a="1"/>
  <c r="AE43" i="4" s="1"/>
  <c r="AF43" i="4" a="1"/>
  <c r="AF43" i="4" s="1"/>
  <c r="AG43" i="4" a="1"/>
  <c r="AG43" i="4" s="1"/>
  <c r="AH43" i="4" a="1"/>
  <c r="AH43" i="4" s="1"/>
  <c r="AI43" i="4" a="1"/>
  <c r="AI43" i="4" s="1"/>
  <c r="AJ43" i="4" a="1"/>
  <c r="AJ43" i="4" s="1"/>
  <c r="AK43" i="4" a="1"/>
  <c r="AK43" i="4" s="1"/>
  <c r="AL43" i="4" a="1"/>
  <c r="AL43" i="4" s="1"/>
  <c r="AM43" i="4" a="1"/>
  <c r="AM43" i="4" s="1"/>
  <c r="AN43" i="4" a="1"/>
  <c r="AN43" i="4" s="1"/>
  <c r="AO43" i="4" a="1"/>
  <c r="AO43" i="4" s="1"/>
  <c r="AP43" i="4" a="1"/>
  <c r="AP43" i="4" s="1"/>
  <c r="AQ43" i="4" a="1"/>
  <c r="AQ43" i="4" s="1"/>
  <c r="AR43" i="4" a="1"/>
  <c r="AR43" i="4" s="1"/>
  <c r="AS43" i="4" a="1"/>
  <c r="AS43" i="4" s="1"/>
  <c r="AT43" i="4" a="1"/>
  <c r="AT43" i="4" s="1"/>
  <c r="AU43" i="4" a="1"/>
  <c r="AU43" i="4" s="1"/>
  <c r="AV43" i="4" a="1"/>
  <c r="AV43" i="4" s="1"/>
  <c r="AW43" i="4" a="1"/>
  <c r="AW43" i="4" s="1"/>
  <c r="AX43" i="4" a="1"/>
  <c r="AX43" i="4" s="1"/>
  <c r="AY43" i="4" a="1"/>
  <c r="AY43" i="4" s="1"/>
  <c r="AZ43" i="4" a="1"/>
  <c r="AZ43" i="4" s="1"/>
  <c r="BA43" i="4" a="1"/>
  <c r="BA43" i="4" s="1"/>
  <c r="BB43" i="4" a="1"/>
  <c r="BB43" i="4" s="1"/>
  <c r="BC43" i="4" a="1"/>
  <c r="BC43" i="4" s="1"/>
  <c r="BD43" i="4" a="1"/>
  <c r="BD43" i="4" s="1"/>
  <c r="BE43" i="4" a="1"/>
  <c r="BE43" i="4" s="1"/>
  <c r="BF43" i="4" a="1"/>
  <c r="BF43" i="4" s="1"/>
  <c r="BG43" i="4" a="1"/>
  <c r="BG43" i="4" s="1"/>
  <c r="BH43" i="4" a="1"/>
  <c r="BH43" i="4" s="1"/>
  <c r="BI43" i="4" a="1"/>
  <c r="BI43" i="4" s="1"/>
  <c r="BJ43" i="4" a="1"/>
  <c r="BJ43" i="4" s="1"/>
  <c r="BK43" i="4" a="1"/>
  <c r="BK43" i="4" s="1"/>
  <c r="BL43" i="4" a="1"/>
  <c r="BL43" i="4" s="1"/>
  <c r="BM43" i="4" a="1"/>
  <c r="BM43" i="4" s="1"/>
  <c r="BN43" i="4" a="1"/>
  <c r="BN43" i="4" s="1"/>
  <c r="BO43" i="4" a="1"/>
  <c r="BO43" i="4" s="1"/>
  <c r="BP43" i="4" a="1"/>
  <c r="BP43" i="4" s="1"/>
  <c r="BQ43" i="4" a="1"/>
  <c r="BQ43" i="4" s="1"/>
  <c r="BR43" i="4" a="1"/>
  <c r="BR43" i="4" s="1"/>
  <c r="BS43" i="4" a="1"/>
  <c r="BS43" i="4" s="1"/>
  <c r="BT43" i="4" a="1"/>
  <c r="BT43" i="4" s="1"/>
  <c r="BU43" i="4" a="1"/>
  <c r="BU43" i="4" s="1"/>
  <c r="BV43" i="4" a="1"/>
  <c r="BV43" i="4" s="1"/>
  <c r="BW43" i="4" a="1"/>
  <c r="BW43" i="4" s="1"/>
  <c r="BX43" i="4" a="1"/>
  <c r="BX43" i="4" s="1"/>
  <c r="BY43" i="4" a="1"/>
  <c r="BY43" i="4" s="1"/>
  <c r="BZ43" i="4"/>
  <c r="C44" i="4" a="1"/>
  <c r="C44" i="4" s="1"/>
  <c r="D44" i="4" a="1"/>
  <c r="D44" i="4" s="1"/>
  <c r="E44" i="4" a="1"/>
  <c r="E44" i="4" s="1"/>
  <c r="F44" i="4" a="1"/>
  <c r="F44" i="4" s="1"/>
  <c r="G44" i="4" a="1"/>
  <c r="G44" i="4" s="1"/>
  <c r="H44" i="4" a="1"/>
  <c r="H44" i="4" s="1"/>
  <c r="I44" i="4" a="1"/>
  <c r="I44" i="4" s="1"/>
  <c r="J44" i="4" a="1"/>
  <c r="J44" i="4" s="1"/>
  <c r="K44" i="4" a="1"/>
  <c r="K44" i="4" s="1"/>
  <c r="L44" i="4" a="1"/>
  <c r="L44" i="4" s="1"/>
  <c r="M44" i="4" a="1"/>
  <c r="M44" i="4" s="1"/>
  <c r="N44" i="4" a="1"/>
  <c r="N44" i="4" s="1"/>
  <c r="O44" i="4" a="1"/>
  <c r="O44" i="4" s="1"/>
  <c r="P44" i="4" a="1"/>
  <c r="P44" i="4" s="1"/>
  <c r="Q44" i="4" a="1"/>
  <c r="Q44" i="4" s="1"/>
  <c r="R44" i="4" a="1"/>
  <c r="R44" i="4" s="1"/>
  <c r="S44" i="4" a="1"/>
  <c r="S44" i="4" s="1"/>
  <c r="T44" i="4" a="1"/>
  <c r="T44" i="4" s="1"/>
  <c r="U44" i="4" a="1"/>
  <c r="U44" i="4" s="1"/>
  <c r="V44" i="4" a="1"/>
  <c r="V44" i="4" s="1"/>
  <c r="W44" i="4" a="1"/>
  <c r="W44" i="4" s="1"/>
  <c r="X44" i="4" a="1"/>
  <c r="X44" i="4" s="1"/>
  <c r="Y44" i="4" a="1"/>
  <c r="Y44" i="4" s="1"/>
  <c r="Z44" i="4" a="1"/>
  <c r="Z44" i="4" s="1"/>
  <c r="AA44" i="4" a="1"/>
  <c r="AA44" i="4" s="1"/>
  <c r="AB44" i="4" a="1"/>
  <c r="AB44" i="4" s="1"/>
  <c r="AC44" i="4" a="1"/>
  <c r="AC44" i="4" s="1"/>
  <c r="AD44" i="4" a="1"/>
  <c r="AD44" i="4" s="1"/>
  <c r="AE44" i="4" a="1"/>
  <c r="AE44" i="4" s="1"/>
  <c r="AF44" i="4" a="1"/>
  <c r="AF44" i="4" s="1"/>
  <c r="AG44" i="4" a="1"/>
  <c r="AG44" i="4" s="1"/>
  <c r="AH44" i="4" a="1"/>
  <c r="AH44" i="4" s="1"/>
  <c r="AI44" i="4" a="1"/>
  <c r="AI44" i="4" s="1"/>
  <c r="AJ44" i="4" a="1"/>
  <c r="AJ44" i="4" s="1"/>
  <c r="AK44" i="4" a="1"/>
  <c r="AK44" i="4" s="1"/>
  <c r="AL44" i="4" a="1"/>
  <c r="AL44" i="4" s="1"/>
  <c r="AM44" i="4" a="1"/>
  <c r="AM44" i="4" s="1"/>
  <c r="AN44" i="4" a="1"/>
  <c r="AN44" i="4" s="1"/>
  <c r="AO44" i="4" a="1"/>
  <c r="AO44" i="4" s="1"/>
  <c r="AP44" i="4" a="1"/>
  <c r="AP44" i="4" s="1"/>
  <c r="AQ44" i="4" a="1"/>
  <c r="AQ44" i="4" s="1"/>
  <c r="AR44" i="4" a="1"/>
  <c r="AR44" i="4" s="1"/>
  <c r="AS44" i="4" a="1"/>
  <c r="AS44" i="4" s="1"/>
  <c r="AT44" i="4" a="1"/>
  <c r="AT44" i="4" s="1"/>
  <c r="AU44" i="4" a="1"/>
  <c r="AU44" i="4" s="1"/>
  <c r="AV44" i="4" a="1"/>
  <c r="AV44" i="4" s="1"/>
  <c r="AW44" i="4" a="1"/>
  <c r="AW44" i="4" s="1"/>
  <c r="AX44" i="4" a="1"/>
  <c r="AX44" i="4" s="1"/>
  <c r="AY44" i="4" a="1"/>
  <c r="AY44" i="4" s="1"/>
  <c r="AZ44" i="4" a="1"/>
  <c r="AZ44" i="4" s="1"/>
  <c r="BA44" i="4" a="1"/>
  <c r="BA44" i="4" s="1"/>
  <c r="BB44" i="4" a="1"/>
  <c r="BB44" i="4" s="1"/>
  <c r="BC44" i="4" a="1"/>
  <c r="BC44" i="4" s="1"/>
  <c r="BD44" i="4" a="1"/>
  <c r="BD44" i="4" s="1"/>
  <c r="BE44" i="4" a="1"/>
  <c r="BE44" i="4" s="1"/>
  <c r="BF44" i="4" a="1"/>
  <c r="BF44" i="4" s="1"/>
  <c r="BG44" i="4" a="1"/>
  <c r="BG44" i="4" s="1"/>
  <c r="BH44" i="4" a="1"/>
  <c r="BH44" i="4" s="1"/>
  <c r="BI44" i="4" a="1"/>
  <c r="BI44" i="4" s="1"/>
  <c r="BJ44" i="4" a="1"/>
  <c r="BJ44" i="4" s="1"/>
  <c r="BK44" i="4" a="1"/>
  <c r="BK44" i="4" s="1"/>
  <c r="BL44" i="4" a="1"/>
  <c r="BL44" i="4" s="1"/>
  <c r="BM44" i="4" a="1"/>
  <c r="BM44" i="4" s="1"/>
  <c r="BN44" i="4" a="1"/>
  <c r="BN44" i="4" s="1"/>
  <c r="BO44" i="4" a="1"/>
  <c r="BO44" i="4" s="1"/>
  <c r="BP44" i="4" a="1"/>
  <c r="BP44" i="4" s="1"/>
  <c r="BQ44" i="4" a="1"/>
  <c r="BQ44" i="4" s="1"/>
  <c r="BR44" i="4" a="1"/>
  <c r="BR44" i="4" s="1"/>
  <c r="BS44" i="4" a="1"/>
  <c r="BS44" i="4" s="1"/>
  <c r="BT44" i="4" a="1"/>
  <c r="BT44" i="4" s="1"/>
  <c r="BU44" i="4" a="1"/>
  <c r="BU44" i="4" s="1"/>
  <c r="BV44" i="4" a="1"/>
  <c r="BV44" i="4" s="1"/>
  <c r="BW44" i="4" a="1"/>
  <c r="BW44" i="4" s="1"/>
  <c r="BX44" i="4" a="1"/>
  <c r="BX44" i="4" s="1"/>
  <c r="BY44" i="4" a="1"/>
  <c r="BY44" i="4" s="1"/>
  <c r="BZ44" i="4"/>
  <c r="C45" i="4" a="1"/>
  <c r="C45" i="4" s="1"/>
  <c r="D45" i="4" a="1"/>
  <c r="D45" i="4" s="1"/>
  <c r="E45" i="4" a="1"/>
  <c r="E45" i="4" s="1"/>
  <c r="F45" i="4" a="1"/>
  <c r="F45" i="4" s="1"/>
  <c r="G45" i="4" a="1"/>
  <c r="G45" i="4" s="1"/>
  <c r="H45" i="4" a="1"/>
  <c r="H45" i="4" s="1"/>
  <c r="I45" i="4" a="1"/>
  <c r="I45" i="4" s="1"/>
  <c r="J45" i="4" a="1"/>
  <c r="J45" i="4" s="1"/>
  <c r="K45" i="4" a="1"/>
  <c r="K45" i="4" s="1"/>
  <c r="L45" i="4" a="1"/>
  <c r="L45" i="4" s="1"/>
  <c r="M45" i="4" a="1"/>
  <c r="M45" i="4" s="1"/>
  <c r="N45" i="4" a="1"/>
  <c r="N45" i="4" s="1"/>
  <c r="O45" i="4" a="1"/>
  <c r="O45" i="4" s="1"/>
  <c r="P45" i="4" a="1"/>
  <c r="P45" i="4" s="1"/>
  <c r="Q45" i="4" a="1"/>
  <c r="Q45" i="4" s="1"/>
  <c r="R45" i="4" a="1"/>
  <c r="R45" i="4" s="1"/>
  <c r="S45" i="4" a="1"/>
  <c r="S45" i="4" s="1"/>
  <c r="T45" i="4" a="1"/>
  <c r="T45" i="4" s="1"/>
  <c r="U45" i="4" a="1"/>
  <c r="U45" i="4" s="1"/>
  <c r="V45" i="4" a="1"/>
  <c r="V45" i="4" s="1"/>
  <c r="W45" i="4" a="1"/>
  <c r="W45" i="4" s="1"/>
  <c r="X45" i="4" a="1"/>
  <c r="X45" i="4" s="1"/>
  <c r="Y45" i="4" a="1"/>
  <c r="Y45" i="4" s="1"/>
  <c r="Z45" i="4" a="1"/>
  <c r="Z45" i="4" s="1"/>
  <c r="AA45" i="4" a="1"/>
  <c r="AA45" i="4" s="1"/>
  <c r="AB45" i="4" a="1"/>
  <c r="AB45" i="4" s="1"/>
  <c r="AC45" i="4" a="1"/>
  <c r="AC45" i="4" s="1"/>
  <c r="AD45" i="4" a="1"/>
  <c r="AD45" i="4" s="1"/>
  <c r="AE45" i="4" a="1"/>
  <c r="AE45" i="4" s="1"/>
  <c r="AF45" i="4" a="1"/>
  <c r="AF45" i="4" s="1"/>
  <c r="AG45" i="4" a="1"/>
  <c r="AG45" i="4" s="1"/>
  <c r="AH45" i="4" a="1"/>
  <c r="AH45" i="4" s="1"/>
  <c r="AI45" i="4" a="1"/>
  <c r="AI45" i="4" s="1"/>
  <c r="AJ45" i="4" a="1"/>
  <c r="AJ45" i="4" s="1"/>
  <c r="AK45" i="4" a="1"/>
  <c r="AK45" i="4" s="1"/>
  <c r="AL45" i="4" a="1"/>
  <c r="AL45" i="4" s="1"/>
  <c r="AM45" i="4" a="1"/>
  <c r="AM45" i="4" s="1"/>
  <c r="AN45" i="4" a="1"/>
  <c r="AN45" i="4" s="1"/>
  <c r="AO45" i="4" a="1"/>
  <c r="AO45" i="4" s="1"/>
  <c r="AP45" i="4" a="1"/>
  <c r="AP45" i="4" s="1"/>
  <c r="AQ45" i="4" a="1"/>
  <c r="AQ45" i="4" s="1"/>
  <c r="AR45" i="4" a="1"/>
  <c r="AR45" i="4" s="1"/>
  <c r="AS45" i="4" a="1"/>
  <c r="AS45" i="4" s="1"/>
  <c r="AT45" i="4" a="1"/>
  <c r="AT45" i="4" s="1"/>
  <c r="AU45" i="4" a="1"/>
  <c r="AU45" i="4" s="1"/>
  <c r="AV45" i="4" a="1"/>
  <c r="AV45" i="4" s="1"/>
  <c r="AW45" i="4" a="1"/>
  <c r="AW45" i="4" s="1"/>
  <c r="AX45" i="4" a="1"/>
  <c r="AX45" i="4" s="1"/>
  <c r="AY45" i="4" a="1"/>
  <c r="AY45" i="4" s="1"/>
  <c r="AZ45" i="4" a="1"/>
  <c r="AZ45" i="4" s="1"/>
  <c r="BA45" i="4" a="1"/>
  <c r="BA45" i="4" s="1"/>
  <c r="BB45" i="4" a="1"/>
  <c r="BB45" i="4" s="1"/>
  <c r="BC45" i="4" a="1"/>
  <c r="BC45" i="4" s="1"/>
  <c r="BD45" i="4" a="1"/>
  <c r="BD45" i="4" s="1"/>
  <c r="BE45" i="4" a="1"/>
  <c r="BE45" i="4" s="1"/>
  <c r="BF45" i="4" a="1"/>
  <c r="BF45" i="4" s="1"/>
  <c r="BG45" i="4" a="1"/>
  <c r="BG45" i="4" s="1"/>
  <c r="BH45" i="4" a="1"/>
  <c r="BH45" i="4" s="1"/>
  <c r="BI45" i="4" a="1"/>
  <c r="BI45" i="4" s="1"/>
  <c r="BJ45" i="4" a="1"/>
  <c r="BJ45" i="4" s="1"/>
  <c r="BK45" i="4" a="1"/>
  <c r="BK45" i="4" s="1"/>
  <c r="BL45" i="4" a="1"/>
  <c r="BL45" i="4" s="1"/>
  <c r="BM45" i="4" a="1"/>
  <c r="BM45" i="4" s="1"/>
  <c r="BN45" i="4" a="1"/>
  <c r="BN45" i="4" s="1"/>
  <c r="BO45" i="4" a="1"/>
  <c r="BO45" i="4" s="1"/>
  <c r="BP45" i="4" a="1"/>
  <c r="BP45" i="4" s="1"/>
  <c r="BQ45" i="4" a="1"/>
  <c r="BQ45" i="4" s="1"/>
  <c r="BR45" i="4" a="1"/>
  <c r="BR45" i="4" s="1"/>
  <c r="BS45" i="4" a="1"/>
  <c r="BS45" i="4" s="1"/>
  <c r="BT45" i="4" a="1"/>
  <c r="BT45" i="4" s="1"/>
  <c r="BU45" i="4" a="1"/>
  <c r="BU45" i="4" s="1"/>
  <c r="BV45" i="4" a="1"/>
  <c r="BV45" i="4" s="1"/>
  <c r="BW45" i="4" a="1"/>
  <c r="BW45" i="4" s="1"/>
  <c r="BX45" i="4" a="1"/>
  <c r="BX45" i="4" s="1"/>
  <c r="BY45" i="4" a="1"/>
  <c r="BY45" i="4" s="1"/>
  <c r="BZ45" i="4"/>
  <c r="C46" i="4" a="1"/>
  <c r="C46" i="4" s="1"/>
  <c r="D46" i="4" a="1"/>
  <c r="D46" i="4" s="1"/>
  <c r="E46" i="4" a="1"/>
  <c r="E46" i="4" s="1"/>
  <c r="F46" i="4" a="1"/>
  <c r="F46" i="4" s="1"/>
  <c r="G46" i="4" a="1"/>
  <c r="G46" i="4" s="1"/>
  <c r="H46" i="4" a="1"/>
  <c r="H46" i="4" s="1"/>
  <c r="I46" i="4" a="1"/>
  <c r="I46" i="4" s="1"/>
  <c r="J46" i="4" a="1"/>
  <c r="J46" i="4" s="1"/>
  <c r="K46" i="4" a="1"/>
  <c r="K46" i="4" s="1"/>
  <c r="L46" i="4" a="1"/>
  <c r="L46" i="4" s="1"/>
  <c r="M46" i="4" a="1"/>
  <c r="M46" i="4" s="1"/>
  <c r="N46" i="4" a="1"/>
  <c r="N46" i="4" s="1"/>
  <c r="O46" i="4" a="1"/>
  <c r="O46" i="4" s="1"/>
  <c r="P46" i="4" a="1"/>
  <c r="P46" i="4" s="1"/>
  <c r="Q46" i="4" a="1"/>
  <c r="Q46" i="4" s="1"/>
  <c r="R46" i="4" a="1"/>
  <c r="R46" i="4" s="1"/>
  <c r="S46" i="4" a="1"/>
  <c r="S46" i="4" s="1"/>
  <c r="T46" i="4" a="1"/>
  <c r="T46" i="4" s="1"/>
  <c r="U46" i="4" a="1"/>
  <c r="U46" i="4" s="1"/>
  <c r="V46" i="4" a="1"/>
  <c r="V46" i="4" s="1"/>
  <c r="W46" i="4" a="1"/>
  <c r="W46" i="4" s="1"/>
  <c r="X46" i="4" a="1"/>
  <c r="X46" i="4" s="1"/>
  <c r="Y46" i="4" a="1"/>
  <c r="Y46" i="4" s="1"/>
  <c r="Z46" i="4" a="1"/>
  <c r="Z46" i="4" s="1"/>
  <c r="AA46" i="4" a="1"/>
  <c r="AA46" i="4" s="1"/>
  <c r="AB46" i="4" a="1"/>
  <c r="AB46" i="4" s="1"/>
  <c r="AC46" i="4" a="1"/>
  <c r="AC46" i="4" s="1"/>
  <c r="AD46" i="4" a="1"/>
  <c r="AD46" i="4" s="1"/>
  <c r="AE46" i="4" a="1"/>
  <c r="AE46" i="4" s="1"/>
  <c r="AF46" i="4" a="1"/>
  <c r="AF46" i="4" s="1"/>
  <c r="AG46" i="4" a="1"/>
  <c r="AG46" i="4" s="1"/>
  <c r="AH46" i="4" a="1"/>
  <c r="AH46" i="4" s="1"/>
  <c r="AI46" i="4" a="1"/>
  <c r="AI46" i="4" s="1"/>
  <c r="AJ46" i="4" a="1"/>
  <c r="AJ46" i="4" s="1"/>
  <c r="AK46" i="4" a="1"/>
  <c r="AK46" i="4" s="1"/>
  <c r="AL46" i="4" a="1"/>
  <c r="AL46" i="4" s="1"/>
  <c r="AM46" i="4" a="1"/>
  <c r="AM46" i="4" s="1"/>
  <c r="AN46" i="4" a="1"/>
  <c r="AN46" i="4" s="1"/>
  <c r="AO46" i="4" a="1"/>
  <c r="AO46" i="4" s="1"/>
  <c r="AP46" i="4" a="1"/>
  <c r="AP46" i="4" s="1"/>
  <c r="AQ46" i="4" a="1"/>
  <c r="AQ46" i="4" s="1"/>
  <c r="AR46" i="4" a="1"/>
  <c r="AR46" i="4" s="1"/>
  <c r="AS46" i="4" a="1"/>
  <c r="AS46" i="4" s="1"/>
  <c r="AT46" i="4" a="1"/>
  <c r="AT46" i="4" s="1"/>
  <c r="AU46" i="4" a="1"/>
  <c r="AU46" i="4" s="1"/>
  <c r="AV46" i="4" a="1"/>
  <c r="AV46" i="4" s="1"/>
  <c r="AW46" i="4" a="1"/>
  <c r="AW46" i="4" s="1"/>
  <c r="AX46" i="4" a="1"/>
  <c r="AX46" i="4" s="1"/>
  <c r="AY46" i="4" a="1"/>
  <c r="AY46" i="4" s="1"/>
  <c r="AZ46" i="4" a="1"/>
  <c r="AZ46" i="4" s="1"/>
  <c r="BA46" i="4" a="1"/>
  <c r="BA46" i="4" s="1"/>
  <c r="BB46" i="4" a="1"/>
  <c r="BB46" i="4" s="1"/>
  <c r="BC46" i="4" a="1"/>
  <c r="BC46" i="4" s="1"/>
  <c r="BD46" i="4" a="1"/>
  <c r="BD46" i="4" s="1"/>
  <c r="BE46" i="4" a="1"/>
  <c r="BE46" i="4" s="1"/>
  <c r="BF46" i="4" a="1"/>
  <c r="BF46" i="4" s="1"/>
  <c r="BG46" i="4" a="1"/>
  <c r="BG46" i="4" s="1"/>
  <c r="BH46" i="4" a="1"/>
  <c r="BH46" i="4" s="1"/>
  <c r="BI46" i="4" a="1"/>
  <c r="BI46" i="4" s="1"/>
  <c r="BJ46" i="4" a="1"/>
  <c r="BJ46" i="4" s="1"/>
  <c r="BK46" i="4" a="1"/>
  <c r="BK46" i="4" s="1"/>
  <c r="BL46" i="4" a="1"/>
  <c r="BL46" i="4" s="1"/>
  <c r="BM46" i="4" a="1"/>
  <c r="BM46" i="4" s="1"/>
  <c r="BN46" i="4" a="1"/>
  <c r="BN46" i="4" s="1"/>
  <c r="BO46" i="4" a="1"/>
  <c r="BO46" i="4" s="1"/>
  <c r="BP46" i="4" a="1"/>
  <c r="BP46" i="4" s="1"/>
  <c r="BQ46" i="4" a="1"/>
  <c r="BQ46" i="4" s="1"/>
  <c r="BR46" i="4" a="1"/>
  <c r="BR46" i="4" s="1"/>
  <c r="BS46" i="4" a="1"/>
  <c r="BS46" i="4" s="1"/>
  <c r="BT46" i="4" a="1"/>
  <c r="BT46" i="4" s="1"/>
  <c r="BU46" i="4" a="1"/>
  <c r="BU46" i="4" s="1"/>
  <c r="BV46" i="4" a="1"/>
  <c r="BV46" i="4" s="1"/>
  <c r="BW46" i="4" a="1"/>
  <c r="BW46" i="4" s="1"/>
  <c r="BX46" i="4" a="1"/>
  <c r="BX46" i="4" s="1"/>
  <c r="BY46" i="4" a="1"/>
  <c r="BY46" i="4" s="1"/>
  <c r="BZ46" i="4"/>
  <c r="C47" i="4" a="1"/>
  <c r="C47" i="4" s="1"/>
  <c r="D47" i="4" a="1"/>
  <c r="D47" i="4" s="1"/>
  <c r="E47" i="4" a="1"/>
  <c r="E47" i="4" s="1"/>
  <c r="F47" i="4" a="1"/>
  <c r="F47" i="4" s="1"/>
  <c r="G47" i="4" a="1"/>
  <c r="G47" i="4" s="1"/>
  <c r="H47" i="4" a="1"/>
  <c r="H47" i="4" s="1"/>
  <c r="I47" i="4" a="1"/>
  <c r="I47" i="4" s="1"/>
  <c r="J47" i="4" a="1"/>
  <c r="J47" i="4" s="1"/>
  <c r="K47" i="4" a="1"/>
  <c r="K47" i="4" s="1"/>
  <c r="L47" i="4" a="1"/>
  <c r="L47" i="4" s="1"/>
  <c r="M47" i="4" a="1"/>
  <c r="M47" i="4" s="1"/>
  <c r="N47" i="4" a="1"/>
  <c r="N47" i="4" s="1"/>
  <c r="O47" i="4" a="1"/>
  <c r="O47" i="4" s="1"/>
  <c r="P47" i="4" a="1"/>
  <c r="P47" i="4" s="1"/>
  <c r="Q47" i="4" a="1"/>
  <c r="Q47" i="4" s="1"/>
  <c r="R47" i="4" a="1"/>
  <c r="R47" i="4" s="1"/>
  <c r="S47" i="4" a="1"/>
  <c r="S47" i="4" s="1"/>
  <c r="T47" i="4" a="1"/>
  <c r="T47" i="4" s="1"/>
  <c r="U47" i="4" a="1"/>
  <c r="U47" i="4" s="1"/>
  <c r="V47" i="4" a="1"/>
  <c r="V47" i="4" s="1"/>
  <c r="W47" i="4" a="1"/>
  <c r="W47" i="4" s="1"/>
  <c r="X47" i="4" a="1"/>
  <c r="X47" i="4" s="1"/>
  <c r="Y47" i="4" a="1"/>
  <c r="Y47" i="4" s="1"/>
  <c r="Z47" i="4" a="1"/>
  <c r="Z47" i="4" s="1"/>
  <c r="AA47" i="4" a="1"/>
  <c r="AA47" i="4" s="1"/>
  <c r="AB47" i="4" a="1"/>
  <c r="AB47" i="4" s="1"/>
  <c r="AC47" i="4" a="1"/>
  <c r="AC47" i="4" s="1"/>
  <c r="AD47" i="4" a="1"/>
  <c r="AD47" i="4" s="1"/>
  <c r="AE47" i="4" a="1"/>
  <c r="AE47" i="4" s="1"/>
  <c r="AF47" i="4" a="1"/>
  <c r="AF47" i="4" s="1"/>
  <c r="AG47" i="4" a="1"/>
  <c r="AG47" i="4" s="1"/>
  <c r="AH47" i="4" a="1"/>
  <c r="AH47" i="4" s="1"/>
  <c r="AI47" i="4" a="1"/>
  <c r="AI47" i="4" s="1"/>
  <c r="AJ47" i="4" a="1"/>
  <c r="AJ47" i="4" s="1"/>
  <c r="AK47" i="4" a="1"/>
  <c r="AK47" i="4" s="1"/>
  <c r="AL47" i="4" a="1"/>
  <c r="AL47" i="4" s="1"/>
  <c r="AM47" i="4" a="1"/>
  <c r="AM47" i="4" s="1"/>
  <c r="AN47" i="4" a="1"/>
  <c r="AN47" i="4" s="1"/>
  <c r="AO47" i="4" a="1"/>
  <c r="AO47" i="4" s="1"/>
  <c r="AP47" i="4" a="1"/>
  <c r="AP47" i="4" s="1"/>
  <c r="AQ47" i="4" a="1"/>
  <c r="AQ47" i="4" s="1"/>
  <c r="AR47" i="4" a="1"/>
  <c r="AR47" i="4" s="1"/>
  <c r="AS47" i="4" a="1"/>
  <c r="AS47" i="4" s="1"/>
  <c r="AT47" i="4" a="1"/>
  <c r="AT47" i="4" s="1"/>
  <c r="AU47" i="4" a="1"/>
  <c r="AU47" i="4" s="1"/>
  <c r="AV47" i="4" a="1"/>
  <c r="AV47" i="4" s="1"/>
  <c r="AW47" i="4" a="1"/>
  <c r="AW47" i="4" s="1"/>
  <c r="AX47" i="4" a="1"/>
  <c r="AX47" i="4" s="1"/>
  <c r="AY47" i="4" a="1"/>
  <c r="AY47" i="4" s="1"/>
  <c r="AZ47" i="4" a="1"/>
  <c r="AZ47" i="4" s="1"/>
  <c r="BA47" i="4" a="1"/>
  <c r="BA47" i="4" s="1"/>
  <c r="BB47" i="4" a="1"/>
  <c r="BB47" i="4" s="1"/>
  <c r="BC47" i="4" a="1"/>
  <c r="BC47" i="4" s="1"/>
  <c r="BD47" i="4" a="1"/>
  <c r="BD47" i="4" s="1"/>
  <c r="BE47" i="4" a="1"/>
  <c r="BE47" i="4" s="1"/>
  <c r="BF47" i="4" a="1"/>
  <c r="BF47" i="4" s="1"/>
  <c r="BG47" i="4" a="1"/>
  <c r="BG47" i="4" s="1"/>
  <c r="BH47" i="4" a="1"/>
  <c r="BH47" i="4" s="1"/>
  <c r="BI47" i="4" a="1"/>
  <c r="BI47" i="4" s="1"/>
  <c r="BJ47" i="4" a="1"/>
  <c r="BJ47" i="4" s="1"/>
  <c r="BK47" i="4" a="1"/>
  <c r="BK47" i="4" s="1"/>
  <c r="BL47" i="4" a="1"/>
  <c r="BL47" i="4" s="1"/>
  <c r="BM47" i="4" a="1"/>
  <c r="BM47" i="4" s="1"/>
  <c r="BN47" i="4" a="1"/>
  <c r="BN47" i="4" s="1"/>
  <c r="BO47" i="4" a="1"/>
  <c r="BO47" i="4" s="1"/>
  <c r="BP47" i="4" a="1"/>
  <c r="BP47" i="4" s="1"/>
  <c r="BQ47" i="4" a="1"/>
  <c r="BQ47" i="4" s="1"/>
  <c r="BR47" i="4" a="1"/>
  <c r="BR47" i="4" s="1"/>
  <c r="BS47" i="4" a="1"/>
  <c r="BS47" i="4" s="1"/>
  <c r="BT47" i="4" a="1"/>
  <c r="BT47" i="4" s="1"/>
  <c r="BU47" i="4" a="1"/>
  <c r="BU47" i="4" s="1"/>
  <c r="BV47" i="4" a="1"/>
  <c r="BV47" i="4" s="1"/>
  <c r="BW47" i="4" a="1"/>
  <c r="BW47" i="4" s="1"/>
  <c r="BX47" i="4" a="1"/>
  <c r="BX47" i="4" s="1"/>
  <c r="BY47" i="4" a="1"/>
  <c r="BY47" i="4" s="1"/>
  <c r="BZ47" i="4"/>
  <c r="C48" i="4" a="1"/>
  <c r="C48" i="4" s="1"/>
  <c r="D48" i="4" a="1"/>
  <c r="D48" i="4" s="1"/>
  <c r="E48" i="4" a="1"/>
  <c r="E48" i="4" s="1"/>
  <c r="F48" i="4" a="1"/>
  <c r="F48" i="4" s="1"/>
  <c r="G48" i="4" a="1"/>
  <c r="G48" i="4" s="1"/>
  <c r="H48" i="4" a="1"/>
  <c r="H48" i="4" s="1"/>
  <c r="I48" i="4" a="1"/>
  <c r="I48" i="4" s="1"/>
  <c r="J48" i="4" a="1"/>
  <c r="J48" i="4" s="1"/>
  <c r="K48" i="4" a="1"/>
  <c r="K48" i="4" s="1"/>
  <c r="L48" i="4" a="1"/>
  <c r="L48" i="4" s="1"/>
  <c r="M48" i="4" a="1"/>
  <c r="M48" i="4" s="1"/>
  <c r="N48" i="4" a="1"/>
  <c r="N48" i="4" s="1"/>
  <c r="O48" i="4" a="1"/>
  <c r="O48" i="4" s="1"/>
  <c r="P48" i="4" a="1"/>
  <c r="P48" i="4" s="1"/>
  <c r="Q48" i="4" a="1"/>
  <c r="Q48" i="4" s="1"/>
  <c r="R48" i="4" a="1"/>
  <c r="R48" i="4" s="1"/>
  <c r="S48" i="4" a="1"/>
  <c r="S48" i="4" s="1"/>
  <c r="T48" i="4" a="1"/>
  <c r="T48" i="4" s="1"/>
  <c r="U48" i="4" a="1"/>
  <c r="U48" i="4" s="1"/>
  <c r="V48" i="4" a="1"/>
  <c r="V48" i="4" s="1"/>
  <c r="W48" i="4" a="1"/>
  <c r="W48" i="4" s="1"/>
  <c r="X48" i="4" a="1"/>
  <c r="X48" i="4" s="1"/>
  <c r="Y48" i="4" a="1"/>
  <c r="Y48" i="4" s="1"/>
  <c r="Z48" i="4" a="1"/>
  <c r="Z48" i="4" s="1"/>
  <c r="AA48" i="4" a="1"/>
  <c r="AA48" i="4" s="1"/>
  <c r="AB48" i="4" a="1"/>
  <c r="AB48" i="4" s="1"/>
  <c r="AC48" i="4" a="1"/>
  <c r="AC48" i="4" s="1"/>
  <c r="AD48" i="4" a="1"/>
  <c r="AD48" i="4" s="1"/>
  <c r="AE48" i="4" a="1"/>
  <c r="AE48" i="4" s="1"/>
  <c r="AF48" i="4" a="1"/>
  <c r="AF48" i="4" s="1"/>
  <c r="AG48" i="4" a="1"/>
  <c r="AG48" i="4" s="1"/>
  <c r="AH48" i="4" a="1"/>
  <c r="AH48" i="4" s="1"/>
  <c r="AI48" i="4" a="1"/>
  <c r="AI48" i="4" s="1"/>
  <c r="AJ48" i="4" a="1"/>
  <c r="AJ48" i="4" s="1"/>
  <c r="AK48" i="4" a="1"/>
  <c r="AK48" i="4" s="1"/>
  <c r="AL48" i="4" a="1"/>
  <c r="AL48" i="4" s="1"/>
  <c r="AM48" i="4" a="1"/>
  <c r="AM48" i="4" s="1"/>
  <c r="AN48" i="4" a="1"/>
  <c r="AN48" i="4" s="1"/>
  <c r="AO48" i="4" a="1"/>
  <c r="AO48" i="4" s="1"/>
  <c r="AP48" i="4" a="1"/>
  <c r="AP48" i="4" s="1"/>
  <c r="AQ48" i="4" a="1"/>
  <c r="AQ48" i="4" s="1"/>
  <c r="AR48" i="4" a="1"/>
  <c r="AR48" i="4" s="1"/>
  <c r="AS48" i="4" a="1"/>
  <c r="AS48" i="4" s="1"/>
  <c r="AT48" i="4" a="1"/>
  <c r="AT48" i="4" s="1"/>
  <c r="AU48" i="4" a="1"/>
  <c r="AU48" i="4" s="1"/>
  <c r="AV48" i="4" a="1"/>
  <c r="AV48" i="4" s="1"/>
  <c r="AW48" i="4" a="1"/>
  <c r="AW48" i="4" s="1"/>
  <c r="AX48" i="4" a="1"/>
  <c r="AX48" i="4" s="1"/>
  <c r="AY48" i="4" a="1"/>
  <c r="AY48" i="4" s="1"/>
  <c r="AZ48" i="4" a="1"/>
  <c r="AZ48" i="4" s="1"/>
  <c r="BA48" i="4" a="1"/>
  <c r="BA48" i="4" s="1"/>
  <c r="BB48" i="4" a="1"/>
  <c r="BB48" i="4" s="1"/>
  <c r="BC48" i="4" a="1"/>
  <c r="BC48" i="4" s="1"/>
  <c r="BD48" i="4" a="1"/>
  <c r="BD48" i="4" s="1"/>
  <c r="BE48" i="4" a="1"/>
  <c r="BE48" i="4" s="1"/>
  <c r="BF48" i="4" a="1"/>
  <c r="BF48" i="4" s="1"/>
  <c r="BG48" i="4" a="1"/>
  <c r="BG48" i="4" s="1"/>
  <c r="BH48" i="4" a="1"/>
  <c r="BH48" i="4" s="1"/>
  <c r="BI48" i="4" a="1"/>
  <c r="BI48" i="4" s="1"/>
  <c r="BJ48" i="4" a="1"/>
  <c r="BJ48" i="4" s="1"/>
  <c r="BK48" i="4" a="1"/>
  <c r="BK48" i="4" s="1"/>
  <c r="BL48" i="4" a="1"/>
  <c r="BL48" i="4" s="1"/>
  <c r="BM48" i="4" a="1"/>
  <c r="BM48" i="4" s="1"/>
  <c r="BN48" i="4" a="1"/>
  <c r="BN48" i="4" s="1"/>
  <c r="BO48" i="4" a="1"/>
  <c r="BO48" i="4" s="1"/>
  <c r="BP48" i="4" a="1"/>
  <c r="BP48" i="4" s="1"/>
  <c r="BQ48" i="4" a="1"/>
  <c r="BQ48" i="4" s="1"/>
  <c r="BR48" i="4" a="1"/>
  <c r="BR48" i="4" s="1"/>
  <c r="BS48" i="4" a="1"/>
  <c r="BS48" i="4" s="1"/>
  <c r="BT48" i="4" a="1"/>
  <c r="BT48" i="4" s="1"/>
  <c r="BU48" i="4" a="1"/>
  <c r="BU48" i="4" s="1"/>
  <c r="BV48" i="4" a="1"/>
  <c r="BV48" i="4" s="1"/>
  <c r="BW48" i="4" a="1"/>
  <c r="BW48" i="4" s="1"/>
  <c r="BX48" i="4" a="1"/>
  <c r="BX48" i="4" s="1"/>
  <c r="BY48" i="4" a="1"/>
  <c r="BY48" i="4" s="1"/>
  <c r="BZ48" i="4"/>
  <c r="C49" i="4" a="1"/>
  <c r="C49" i="4" s="1"/>
  <c r="D49" i="4" a="1"/>
  <c r="D49" i="4" s="1"/>
  <c r="E49" i="4" a="1"/>
  <c r="E49" i="4" s="1"/>
  <c r="F49" i="4" a="1"/>
  <c r="F49" i="4" s="1"/>
  <c r="G49" i="4" a="1"/>
  <c r="G49" i="4" s="1"/>
  <c r="H49" i="4" a="1"/>
  <c r="H49" i="4" s="1"/>
  <c r="I49" i="4" a="1"/>
  <c r="I49" i="4" s="1"/>
  <c r="J49" i="4" a="1"/>
  <c r="J49" i="4" s="1"/>
  <c r="K49" i="4" a="1"/>
  <c r="K49" i="4" s="1"/>
  <c r="L49" i="4" a="1"/>
  <c r="L49" i="4" s="1"/>
  <c r="M49" i="4" a="1"/>
  <c r="M49" i="4" s="1"/>
  <c r="N49" i="4" a="1"/>
  <c r="N49" i="4" s="1"/>
  <c r="O49" i="4" a="1"/>
  <c r="O49" i="4" s="1"/>
  <c r="P49" i="4" a="1"/>
  <c r="P49" i="4" s="1"/>
  <c r="Q49" i="4" a="1"/>
  <c r="Q49" i="4" s="1"/>
  <c r="R49" i="4" a="1"/>
  <c r="R49" i="4" s="1"/>
  <c r="S49" i="4" a="1"/>
  <c r="S49" i="4" s="1"/>
  <c r="T49" i="4" a="1"/>
  <c r="T49" i="4" s="1"/>
  <c r="U49" i="4" a="1"/>
  <c r="U49" i="4" s="1"/>
  <c r="V49" i="4" a="1"/>
  <c r="V49" i="4" s="1"/>
  <c r="W49" i="4" a="1"/>
  <c r="W49" i="4" s="1"/>
  <c r="X49" i="4" a="1"/>
  <c r="X49" i="4" s="1"/>
  <c r="Y49" i="4" a="1"/>
  <c r="Y49" i="4" s="1"/>
  <c r="Z49" i="4" a="1"/>
  <c r="Z49" i="4" s="1"/>
  <c r="AA49" i="4" a="1"/>
  <c r="AA49" i="4" s="1"/>
  <c r="AB49" i="4" a="1"/>
  <c r="AB49" i="4" s="1"/>
  <c r="AC49" i="4" a="1"/>
  <c r="AC49" i="4" s="1"/>
  <c r="AD49" i="4" a="1"/>
  <c r="AD49" i="4" s="1"/>
  <c r="AE49" i="4" a="1"/>
  <c r="AE49" i="4" s="1"/>
  <c r="AF49" i="4" a="1"/>
  <c r="AF49" i="4" s="1"/>
  <c r="AG49" i="4" a="1"/>
  <c r="AG49" i="4" s="1"/>
  <c r="AH49" i="4" a="1"/>
  <c r="AH49" i="4" s="1"/>
  <c r="AI49" i="4" a="1"/>
  <c r="AI49" i="4" s="1"/>
  <c r="AJ49" i="4" a="1"/>
  <c r="AJ49" i="4" s="1"/>
  <c r="AK49" i="4" a="1"/>
  <c r="AK49" i="4" s="1"/>
  <c r="AL49" i="4" a="1"/>
  <c r="AL49" i="4" s="1"/>
  <c r="AM49" i="4" a="1"/>
  <c r="AM49" i="4" s="1"/>
  <c r="AN49" i="4" a="1"/>
  <c r="AN49" i="4" s="1"/>
  <c r="AO49" i="4" a="1"/>
  <c r="AO49" i="4" s="1"/>
  <c r="AP49" i="4" a="1"/>
  <c r="AP49" i="4" s="1"/>
  <c r="AQ49" i="4" a="1"/>
  <c r="AQ49" i="4" s="1"/>
  <c r="AR49" i="4" a="1"/>
  <c r="AR49" i="4" s="1"/>
  <c r="AS49" i="4" a="1"/>
  <c r="AS49" i="4" s="1"/>
  <c r="AT49" i="4" a="1"/>
  <c r="AT49" i="4" s="1"/>
  <c r="AU49" i="4" a="1"/>
  <c r="AU49" i="4" s="1"/>
  <c r="AV49" i="4" a="1"/>
  <c r="AV49" i="4" s="1"/>
  <c r="AW49" i="4" a="1"/>
  <c r="AW49" i="4" s="1"/>
  <c r="AX49" i="4" a="1"/>
  <c r="AX49" i="4" s="1"/>
  <c r="AY49" i="4" a="1"/>
  <c r="AY49" i="4" s="1"/>
  <c r="AZ49" i="4" a="1"/>
  <c r="AZ49" i="4" s="1"/>
  <c r="BA49" i="4" a="1"/>
  <c r="BA49" i="4" s="1"/>
  <c r="BB49" i="4" a="1"/>
  <c r="BB49" i="4" s="1"/>
  <c r="BC49" i="4" a="1"/>
  <c r="BC49" i="4" s="1"/>
  <c r="BD49" i="4" a="1"/>
  <c r="BD49" i="4" s="1"/>
  <c r="BE49" i="4" a="1"/>
  <c r="BE49" i="4" s="1"/>
  <c r="BF49" i="4" a="1"/>
  <c r="BF49" i="4" s="1"/>
  <c r="BG49" i="4" a="1"/>
  <c r="BG49" i="4" s="1"/>
  <c r="BH49" i="4" a="1"/>
  <c r="BH49" i="4" s="1"/>
  <c r="BI49" i="4" a="1"/>
  <c r="BI49" i="4" s="1"/>
  <c r="BJ49" i="4" a="1"/>
  <c r="BJ49" i="4" s="1"/>
  <c r="BK49" i="4" a="1"/>
  <c r="BK49" i="4" s="1"/>
  <c r="BL49" i="4" a="1"/>
  <c r="BL49" i="4" s="1"/>
  <c r="BM49" i="4" a="1"/>
  <c r="BM49" i="4" s="1"/>
  <c r="BN49" i="4" a="1"/>
  <c r="BN49" i="4" s="1"/>
  <c r="BO49" i="4" a="1"/>
  <c r="BO49" i="4" s="1"/>
  <c r="BP49" i="4" a="1"/>
  <c r="BP49" i="4" s="1"/>
  <c r="BQ49" i="4" a="1"/>
  <c r="BQ49" i="4" s="1"/>
  <c r="BR49" i="4" a="1"/>
  <c r="BR49" i="4" s="1"/>
  <c r="BS49" i="4" a="1"/>
  <c r="BS49" i="4" s="1"/>
  <c r="BT49" i="4" a="1"/>
  <c r="BT49" i="4" s="1"/>
  <c r="BU49" i="4" a="1"/>
  <c r="BU49" i="4" s="1"/>
  <c r="BV49" i="4" a="1"/>
  <c r="BV49" i="4" s="1"/>
  <c r="BW49" i="4" a="1"/>
  <c r="BW49" i="4" s="1"/>
  <c r="BX49" i="4" a="1"/>
  <c r="BX49" i="4" s="1"/>
  <c r="BY49" i="4" a="1"/>
  <c r="BY49" i="4" s="1"/>
  <c r="BZ49" i="4"/>
  <c r="C50" i="4" a="1"/>
  <c r="C50" i="4" s="1"/>
  <c r="D50" i="4" a="1"/>
  <c r="D50" i="4" s="1"/>
  <c r="E50" i="4" a="1"/>
  <c r="E50" i="4" s="1"/>
  <c r="F50" i="4" a="1"/>
  <c r="F50" i="4" s="1"/>
  <c r="G50" i="4" a="1"/>
  <c r="G50" i="4" s="1"/>
  <c r="H50" i="4" a="1"/>
  <c r="H50" i="4" s="1"/>
  <c r="I50" i="4" a="1"/>
  <c r="I50" i="4" s="1"/>
  <c r="J50" i="4" a="1"/>
  <c r="J50" i="4" s="1"/>
  <c r="K50" i="4" a="1"/>
  <c r="K50" i="4" s="1"/>
  <c r="L50" i="4" a="1"/>
  <c r="L50" i="4" s="1"/>
  <c r="M50" i="4" a="1"/>
  <c r="M50" i="4" s="1"/>
  <c r="N50" i="4" a="1"/>
  <c r="N50" i="4" s="1"/>
  <c r="O50" i="4" a="1"/>
  <c r="O50" i="4" s="1"/>
  <c r="P50" i="4" a="1"/>
  <c r="P50" i="4" s="1"/>
  <c r="Q50" i="4" a="1"/>
  <c r="Q50" i="4" s="1"/>
  <c r="R50" i="4" a="1"/>
  <c r="R50" i="4" s="1"/>
  <c r="S50" i="4" a="1"/>
  <c r="S50" i="4" s="1"/>
  <c r="T50" i="4" a="1"/>
  <c r="T50" i="4" s="1"/>
  <c r="U50" i="4" a="1"/>
  <c r="U50" i="4" s="1"/>
  <c r="V50" i="4" a="1"/>
  <c r="V50" i="4" s="1"/>
  <c r="W50" i="4" a="1"/>
  <c r="W50" i="4" s="1"/>
  <c r="X50" i="4" a="1"/>
  <c r="X50" i="4" s="1"/>
  <c r="Y50" i="4" a="1"/>
  <c r="Y50" i="4" s="1"/>
  <c r="Z50" i="4" a="1"/>
  <c r="Z50" i="4" s="1"/>
  <c r="AA50" i="4" a="1"/>
  <c r="AA50" i="4" s="1"/>
  <c r="AB50" i="4" a="1"/>
  <c r="AB50" i="4" s="1"/>
  <c r="AC50" i="4" a="1"/>
  <c r="AC50" i="4" s="1"/>
  <c r="AD50" i="4" a="1"/>
  <c r="AD50" i="4" s="1"/>
  <c r="AE50" i="4" a="1"/>
  <c r="AE50" i="4" s="1"/>
  <c r="AF50" i="4" a="1"/>
  <c r="AF50" i="4" s="1"/>
  <c r="AG50" i="4" a="1"/>
  <c r="AG50" i="4" s="1"/>
  <c r="AH50" i="4" a="1"/>
  <c r="AH50" i="4" s="1"/>
  <c r="AI50" i="4" a="1"/>
  <c r="AI50" i="4" s="1"/>
  <c r="AJ50" i="4" a="1"/>
  <c r="AJ50" i="4" s="1"/>
  <c r="AK50" i="4" a="1"/>
  <c r="AK50" i="4" s="1"/>
  <c r="AL50" i="4" a="1"/>
  <c r="AL50" i="4" s="1"/>
  <c r="AM50" i="4" a="1"/>
  <c r="AM50" i="4" s="1"/>
  <c r="AN50" i="4" a="1"/>
  <c r="AN50" i="4" s="1"/>
  <c r="AO50" i="4" a="1"/>
  <c r="AO50" i="4" s="1"/>
  <c r="AP50" i="4" a="1"/>
  <c r="AP50" i="4" s="1"/>
  <c r="AQ50" i="4" a="1"/>
  <c r="AQ50" i="4" s="1"/>
  <c r="AR50" i="4" a="1"/>
  <c r="AR50" i="4" s="1"/>
  <c r="AS50" i="4" a="1"/>
  <c r="AS50" i="4" s="1"/>
  <c r="AT50" i="4" a="1"/>
  <c r="AT50" i="4" s="1"/>
  <c r="AU50" i="4" a="1"/>
  <c r="AU50" i="4" s="1"/>
  <c r="AV50" i="4" a="1"/>
  <c r="AV50" i="4" s="1"/>
  <c r="AW50" i="4" a="1"/>
  <c r="AW50" i="4" s="1"/>
  <c r="AX50" i="4" a="1"/>
  <c r="AX50" i="4" s="1"/>
  <c r="AY50" i="4" a="1"/>
  <c r="AY50" i="4" s="1"/>
  <c r="AZ50" i="4" a="1"/>
  <c r="AZ50" i="4" s="1"/>
  <c r="BA50" i="4" a="1"/>
  <c r="BA50" i="4" s="1"/>
  <c r="BB50" i="4" a="1"/>
  <c r="BB50" i="4" s="1"/>
  <c r="BC50" i="4" a="1"/>
  <c r="BC50" i="4" s="1"/>
  <c r="BD50" i="4" a="1"/>
  <c r="BD50" i="4" s="1"/>
  <c r="BE50" i="4" a="1"/>
  <c r="BE50" i="4" s="1"/>
  <c r="BF50" i="4" a="1"/>
  <c r="BF50" i="4" s="1"/>
  <c r="BG50" i="4" a="1"/>
  <c r="BG50" i="4" s="1"/>
  <c r="BH50" i="4" a="1"/>
  <c r="BH50" i="4" s="1"/>
  <c r="BI50" i="4" a="1"/>
  <c r="BI50" i="4" s="1"/>
  <c r="BJ50" i="4" a="1"/>
  <c r="BJ50" i="4" s="1"/>
  <c r="BK50" i="4" a="1"/>
  <c r="BK50" i="4" s="1"/>
  <c r="BL50" i="4" a="1"/>
  <c r="BL50" i="4" s="1"/>
  <c r="BM50" i="4" a="1"/>
  <c r="BM50" i="4" s="1"/>
  <c r="BN50" i="4" a="1"/>
  <c r="BN50" i="4" s="1"/>
  <c r="BO50" i="4" a="1"/>
  <c r="BO50" i="4" s="1"/>
  <c r="BP50" i="4" a="1"/>
  <c r="BP50" i="4" s="1"/>
  <c r="BQ50" i="4" a="1"/>
  <c r="BQ50" i="4" s="1"/>
  <c r="BR50" i="4" a="1"/>
  <c r="BR50" i="4" s="1"/>
  <c r="BS50" i="4" a="1"/>
  <c r="BS50" i="4" s="1"/>
  <c r="BT50" i="4" a="1"/>
  <c r="BT50" i="4" s="1"/>
  <c r="BU50" i="4" a="1"/>
  <c r="BU50" i="4" s="1"/>
  <c r="BV50" i="4" a="1"/>
  <c r="BV50" i="4" s="1"/>
  <c r="BW50" i="4" a="1"/>
  <c r="BW50" i="4" s="1"/>
  <c r="BX50" i="4" a="1"/>
  <c r="BX50" i="4" s="1"/>
  <c r="BY50" i="4" a="1"/>
  <c r="BY50" i="4" s="1"/>
  <c r="BZ50" i="4"/>
  <c r="C51" i="4" a="1"/>
  <c r="C51" i="4" s="1"/>
  <c r="D51" i="4" a="1"/>
  <c r="D51" i="4" s="1"/>
  <c r="E51" i="4" a="1"/>
  <c r="E51" i="4" s="1"/>
  <c r="F51" i="4" a="1"/>
  <c r="F51" i="4" s="1"/>
  <c r="G51" i="4" a="1"/>
  <c r="G51" i="4" s="1"/>
  <c r="H51" i="4" a="1"/>
  <c r="H51" i="4" s="1"/>
  <c r="I51" i="4" a="1"/>
  <c r="I51" i="4" s="1"/>
  <c r="J51" i="4" a="1"/>
  <c r="J51" i="4" s="1"/>
  <c r="K51" i="4" a="1"/>
  <c r="K51" i="4" s="1"/>
  <c r="L51" i="4" a="1"/>
  <c r="L51" i="4" s="1"/>
  <c r="M51" i="4" a="1"/>
  <c r="M51" i="4" s="1"/>
  <c r="N51" i="4" a="1"/>
  <c r="N51" i="4" s="1"/>
  <c r="O51" i="4" a="1"/>
  <c r="O51" i="4" s="1"/>
  <c r="P51" i="4" a="1"/>
  <c r="P51" i="4" s="1"/>
  <c r="Q51" i="4" a="1"/>
  <c r="Q51" i="4" s="1"/>
  <c r="R51" i="4" a="1"/>
  <c r="R51" i="4" s="1"/>
  <c r="S51" i="4" a="1"/>
  <c r="S51" i="4" s="1"/>
  <c r="T51" i="4" a="1"/>
  <c r="T51" i="4" s="1"/>
  <c r="U51" i="4" a="1"/>
  <c r="U51" i="4" s="1"/>
  <c r="V51" i="4" a="1"/>
  <c r="V51" i="4" s="1"/>
  <c r="W51" i="4" a="1"/>
  <c r="W51" i="4" s="1"/>
  <c r="X51" i="4" a="1"/>
  <c r="X51" i="4" s="1"/>
  <c r="Y51" i="4" a="1"/>
  <c r="Y51" i="4" s="1"/>
  <c r="Z51" i="4" a="1"/>
  <c r="Z51" i="4" s="1"/>
  <c r="AA51" i="4" a="1"/>
  <c r="AA51" i="4" s="1"/>
  <c r="AB51" i="4" a="1"/>
  <c r="AB51" i="4" s="1"/>
  <c r="AC51" i="4" a="1"/>
  <c r="AC51" i="4" s="1"/>
  <c r="AD51" i="4" a="1"/>
  <c r="AD51" i="4" s="1"/>
  <c r="AE51" i="4" a="1"/>
  <c r="AE51" i="4" s="1"/>
  <c r="AF51" i="4" a="1"/>
  <c r="AF51" i="4" s="1"/>
  <c r="AG51" i="4" a="1"/>
  <c r="AG51" i="4" s="1"/>
  <c r="AH51" i="4" a="1"/>
  <c r="AH51" i="4" s="1"/>
  <c r="AI51" i="4" a="1"/>
  <c r="AI51" i="4" s="1"/>
  <c r="AJ51" i="4" a="1"/>
  <c r="AJ51" i="4" s="1"/>
  <c r="AK51" i="4" a="1"/>
  <c r="AK51" i="4" s="1"/>
  <c r="AL51" i="4" a="1"/>
  <c r="AL51" i="4" s="1"/>
  <c r="AM51" i="4" a="1"/>
  <c r="AM51" i="4" s="1"/>
  <c r="AN51" i="4" a="1"/>
  <c r="AN51" i="4" s="1"/>
  <c r="AO51" i="4" a="1"/>
  <c r="AO51" i="4" s="1"/>
  <c r="AP51" i="4" a="1"/>
  <c r="AP51" i="4" s="1"/>
  <c r="AQ51" i="4" a="1"/>
  <c r="AQ51" i="4" s="1"/>
  <c r="AR51" i="4" a="1"/>
  <c r="AR51" i="4" s="1"/>
  <c r="AS51" i="4" a="1"/>
  <c r="AS51" i="4" s="1"/>
  <c r="AT51" i="4" a="1"/>
  <c r="AT51" i="4" s="1"/>
  <c r="AU51" i="4" a="1"/>
  <c r="AU51" i="4" s="1"/>
  <c r="AV51" i="4" a="1"/>
  <c r="AV51" i="4" s="1"/>
  <c r="AW51" i="4" a="1"/>
  <c r="AW51" i="4" s="1"/>
  <c r="AX51" i="4" a="1"/>
  <c r="AX51" i="4" s="1"/>
  <c r="AY51" i="4" a="1"/>
  <c r="AY51" i="4" s="1"/>
  <c r="AZ51" i="4" a="1"/>
  <c r="AZ51" i="4" s="1"/>
  <c r="BA51" i="4" a="1"/>
  <c r="BA51" i="4" s="1"/>
  <c r="BB51" i="4" a="1"/>
  <c r="BB51" i="4" s="1"/>
  <c r="BC51" i="4" a="1"/>
  <c r="BC51" i="4" s="1"/>
  <c r="BD51" i="4" a="1"/>
  <c r="BD51" i="4" s="1"/>
  <c r="BE51" i="4" a="1"/>
  <c r="BE51" i="4" s="1"/>
  <c r="BF51" i="4" a="1"/>
  <c r="BF51" i="4" s="1"/>
  <c r="BG51" i="4" a="1"/>
  <c r="BG51" i="4" s="1"/>
  <c r="BH51" i="4" a="1"/>
  <c r="BH51" i="4" s="1"/>
  <c r="BI51" i="4" a="1"/>
  <c r="BI51" i="4" s="1"/>
  <c r="BJ51" i="4" a="1"/>
  <c r="BJ51" i="4" s="1"/>
  <c r="BK51" i="4" a="1"/>
  <c r="BK51" i="4" s="1"/>
  <c r="BL51" i="4" a="1"/>
  <c r="BL51" i="4" s="1"/>
  <c r="BM51" i="4" a="1"/>
  <c r="BM51" i="4" s="1"/>
  <c r="BN51" i="4" a="1"/>
  <c r="BN51" i="4" s="1"/>
  <c r="BO51" i="4" a="1"/>
  <c r="BO51" i="4" s="1"/>
  <c r="BP51" i="4" a="1"/>
  <c r="BP51" i="4" s="1"/>
  <c r="BQ51" i="4" a="1"/>
  <c r="BQ51" i="4" s="1"/>
  <c r="BR51" i="4" a="1"/>
  <c r="BR51" i="4" s="1"/>
  <c r="BS51" i="4" a="1"/>
  <c r="BS51" i="4" s="1"/>
  <c r="BT51" i="4" a="1"/>
  <c r="BT51" i="4" s="1"/>
  <c r="BU51" i="4" a="1"/>
  <c r="BU51" i="4" s="1"/>
  <c r="BV51" i="4" a="1"/>
  <c r="BV51" i="4" s="1"/>
  <c r="BW51" i="4" a="1"/>
  <c r="BW51" i="4" s="1"/>
  <c r="BX51" i="4" a="1"/>
  <c r="BX51" i="4" s="1"/>
  <c r="BY51" i="4" a="1"/>
  <c r="BY51" i="4" s="1"/>
  <c r="BZ51" i="4"/>
  <c r="C52" i="4" a="1"/>
  <c r="C52" i="4" s="1"/>
  <c r="D52" i="4" a="1"/>
  <c r="D52" i="4" s="1"/>
  <c r="E52" i="4" a="1"/>
  <c r="E52" i="4" s="1"/>
  <c r="F52" i="4" a="1"/>
  <c r="F52" i="4" s="1"/>
  <c r="G52" i="4" a="1"/>
  <c r="G52" i="4" s="1"/>
  <c r="H52" i="4" a="1"/>
  <c r="H52" i="4" s="1"/>
  <c r="I52" i="4" a="1"/>
  <c r="I52" i="4" s="1"/>
  <c r="J52" i="4" a="1"/>
  <c r="J52" i="4" s="1"/>
  <c r="K52" i="4" a="1"/>
  <c r="K52" i="4" s="1"/>
  <c r="L52" i="4" a="1"/>
  <c r="L52" i="4" s="1"/>
  <c r="M52" i="4" a="1"/>
  <c r="M52" i="4" s="1"/>
  <c r="N52" i="4" a="1"/>
  <c r="N52" i="4" s="1"/>
  <c r="O52" i="4" a="1"/>
  <c r="O52" i="4" s="1"/>
  <c r="P52" i="4" a="1"/>
  <c r="P52" i="4" s="1"/>
  <c r="Q52" i="4" a="1"/>
  <c r="Q52" i="4" s="1"/>
  <c r="R52" i="4" a="1"/>
  <c r="R52" i="4" s="1"/>
  <c r="S52" i="4" a="1"/>
  <c r="S52" i="4" s="1"/>
  <c r="T52" i="4" a="1"/>
  <c r="T52" i="4" s="1"/>
  <c r="U52" i="4" a="1"/>
  <c r="U52" i="4" s="1"/>
  <c r="V52" i="4" a="1"/>
  <c r="V52" i="4" s="1"/>
  <c r="W52" i="4" a="1"/>
  <c r="W52" i="4" s="1"/>
  <c r="X52" i="4" a="1"/>
  <c r="X52" i="4" s="1"/>
  <c r="Y52" i="4" a="1"/>
  <c r="Y52" i="4" s="1"/>
  <c r="Z52" i="4" a="1"/>
  <c r="Z52" i="4" s="1"/>
  <c r="AA52" i="4" a="1"/>
  <c r="AA52" i="4" s="1"/>
  <c r="AB52" i="4" a="1"/>
  <c r="AB52" i="4" s="1"/>
  <c r="AC52" i="4" a="1"/>
  <c r="AC52" i="4" s="1"/>
  <c r="AD52" i="4" a="1"/>
  <c r="AD52" i="4" s="1"/>
  <c r="AE52" i="4" a="1"/>
  <c r="AE52" i="4" s="1"/>
  <c r="AF52" i="4" a="1"/>
  <c r="AF52" i="4" s="1"/>
  <c r="AG52" i="4" a="1"/>
  <c r="AG52" i="4" s="1"/>
  <c r="AH52" i="4" a="1"/>
  <c r="AH52" i="4" s="1"/>
  <c r="AI52" i="4" a="1"/>
  <c r="AI52" i="4" s="1"/>
  <c r="AJ52" i="4" a="1"/>
  <c r="AJ52" i="4" s="1"/>
  <c r="AK52" i="4" a="1"/>
  <c r="AK52" i="4" s="1"/>
  <c r="AL52" i="4" a="1"/>
  <c r="AL52" i="4" s="1"/>
  <c r="AM52" i="4" a="1"/>
  <c r="AM52" i="4" s="1"/>
  <c r="AN52" i="4" a="1"/>
  <c r="AN52" i="4" s="1"/>
  <c r="AO52" i="4" a="1"/>
  <c r="AO52" i="4" s="1"/>
  <c r="AP52" i="4" a="1"/>
  <c r="AP52" i="4" s="1"/>
  <c r="AQ52" i="4" a="1"/>
  <c r="AQ52" i="4" s="1"/>
  <c r="AR52" i="4" a="1"/>
  <c r="AR52" i="4" s="1"/>
  <c r="AS52" i="4" a="1"/>
  <c r="AS52" i="4" s="1"/>
  <c r="AT52" i="4" a="1"/>
  <c r="AT52" i="4" s="1"/>
  <c r="AU52" i="4" a="1"/>
  <c r="AU52" i="4" s="1"/>
  <c r="AV52" i="4" a="1"/>
  <c r="AV52" i="4" s="1"/>
  <c r="AW52" i="4" a="1"/>
  <c r="AW52" i="4" s="1"/>
  <c r="AX52" i="4" a="1"/>
  <c r="AX52" i="4" s="1"/>
  <c r="AY52" i="4" a="1"/>
  <c r="AY52" i="4" s="1"/>
  <c r="AZ52" i="4" a="1"/>
  <c r="AZ52" i="4" s="1"/>
  <c r="BA52" i="4" a="1"/>
  <c r="BA52" i="4" s="1"/>
  <c r="BB52" i="4" a="1"/>
  <c r="BB52" i="4" s="1"/>
  <c r="BC52" i="4" a="1"/>
  <c r="BC52" i="4" s="1"/>
  <c r="BD52" i="4" a="1"/>
  <c r="BD52" i="4" s="1"/>
  <c r="BE52" i="4" a="1"/>
  <c r="BE52" i="4" s="1"/>
  <c r="BF52" i="4" a="1"/>
  <c r="BF52" i="4" s="1"/>
  <c r="BG52" i="4" a="1"/>
  <c r="BG52" i="4" s="1"/>
  <c r="BH52" i="4" a="1"/>
  <c r="BH52" i="4" s="1"/>
  <c r="BI52" i="4" a="1"/>
  <c r="BI52" i="4" s="1"/>
  <c r="BJ52" i="4" a="1"/>
  <c r="BJ52" i="4" s="1"/>
  <c r="BK52" i="4" a="1"/>
  <c r="BK52" i="4" s="1"/>
  <c r="BL52" i="4" a="1"/>
  <c r="BL52" i="4" s="1"/>
  <c r="BM52" i="4" a="1"/>
  <c r="BM52" i="4" s="1"/>
  <c r="BN52" i="4" a="1"/>
  <c r="BN52" i="4" s="1"/>
  <c r="BO52" i="4" a="1"/>
  <c r="BO52" i="4" s="1"/>
  <c r="BP52" i="4" a="1"/>
  <c r="BP52" i="4" s="1"/>
  <c r="BQ52" i="4" a="1"/>
  <c r="BQ52" i="4" s="1"/>
  <c r="BR52" i="4" a="1"/>
  <c r="BR52" i="4" s="1"/>
  <c r="BS52" i="4" a="1"/>
  <c r="BS52" i="4" s="1"/>
  <c r="BT52" i="4" a="1"/>
  <c r="BT52" i="4" s="1"/>
  <c r="BU52" i="4" a="1"/>
  <c r="BU52" i="4" s="1"/>
  <c r="BV52" i="4" a="1"/>
  <c r="BV52" i="4" s="1"/>
  <c r="BW52" i="4" a="1"/>
  <c r="BW52" i="4" s="1"/>
  <c r="BX52" i="4" a="1"/>
  <c r="BX52" i="4" s="1"/>
  <c r="BY52" i="4" a="1"/>
  <c r="BY52" i="4" s="1"/>
  <c r="BZ52" i="4"/>
  <c r="C53" i="4" a="1"/>
  <c r="C53" i="4" s="1"/>
  <c r="D53" i="4" a="1"/>
  <c r="D53" i="4" s="1"/>
  <c r="E53" i="4" a="1"/>
  <c r="E53" i="4" s="1"/>
  <c r="F53" i="4" a="1"/>
  <c r="F53" i="4" s="1"/>
  <c r="G53" i="4" a="1"/>
  <c r="G53" i="4" s="1"/>
  <c r="H53" i="4" a="1"/>
  <c r="H53" i="4" s="1"/>
  <c r="I53" i="4" a="1"/>
  <c r="I53" i="4" s="1"/>
  <c r="J53" i="4" a="1"/>
  <c r="J53" i="4" s="1"/>
  <c r="K53" i="4" a="1"/>
  <c r="K53" i="4" s="1"/>
  <c r="L53" i="4" a="1"/>
  <c r="L53" i="4" s="1"/>
  <c r="M53" i="4" a="1"/>
  <c r="M53" i="4" s="1"/>
  <c r="N53" i="4" a="1"/>
  <c r="N53" i="4" s="1"/>
  <c r="O53" i="4" a="1"/>
  <c r="O53" i="4" s="1"/>
  <c r="P53" i="4" a="1"/>
  <c r="P53" i="4" s="1"/>
  <c r="Q53" i="4" a="1"/>
  <c r="Q53" i="4" s="1"/>
  <c r="R53" i="4" a="1"/>
  <c r="R53" i="4" s="1"/>
  <c r="S53" i="4" a="1"/>
  <c r="S53" i="4" s="1"/>
  <c r="T53" i="4" a="1"/>
  <c r="T53" i="4" s="1"/>
  <c r="U53" i="4" a="1"/>
  <c r="U53" i="4" s="1"/>
  <c r="V53" i="4" a="1"/>
  <c r="V53" i="4" s="1"/>
  <c r="W53" i="4" a="1"/>
  <c r="W53" i="4" s="1"/>
  <c r="X53" i="4" a="1"/>
  <c r="X53" i="4" s="1"/>
  <c r="Y53" i="4" a="1"/>
  <c r="Y53" i="4" s="1"/>
  <c r="Z53" i="4" a="1"/>
  <c r="Z53" i="4" s="1"/>
  <c r="AA53" i="4" a="1"/>
  <c r="AA53" i="4" s="1"/>
  <c r="AB53" i="4" a="1"/>
  <c r="AB53" i="4" s="1"/>
  <c r="AC53" i="4" a="1"/>
  <c r="AC53" i="4" s="1"/>
  <c r="AD53" i="4" a="1"/>
  <c r="AD53" i="4" s="1"/>
  <c r="AE53" i="4" a="1"/>
  <c r="AE53" i="4" s="1"/>
  <c r="AF53" i="4" a="1"/>
  <c r="AF53" i="4" s="1"/>
  <c r="AG53" i="4" a="1"/>
  <c r="AG53" i="4" s="1"/>
  <c r="AH53" i="4" a="1"/>
  <c r="AH53" i="4" s="1"/>
  <c r="AI53" i="4" a="1"/>
  <c r="AI53" i="4" s="1"/>
  <c r="AJ53" i="4" a="1"/>
  <c r="AJ53" i="4" s="1"/>
  <c r="AK53" i="4" a="1"/>
  <c r="AK53" i="4" s="1"/>
  <c r="AL53" i="4" a="1"/>
  <c r="AL53" i="4" s="1"/>
  <c r="AM53" i="4" a="1"/>
  <c r="AM53" i="4" s="1"/>
  <c r="AN53" i="4" a="1"/>
  <c r="AN53" i="4" s="1"/>
  <c r="AO53" i="4" a="1"/>
  <c r="AO53" i="4" s="1"/>
  <c r="AP53" i="4" a="1"/>
  <c r="AP53" i="4" s="1"/>
  <c r="AQ53" i="4" a="1"/>
  <c r="AQ53" i="4" s="1"/>
  <c r="AR53" i="4" a="1"/>
  <c r="AR53" i="4" s="1"/>
  <c r="AS53" i="4" a="1"/>
  <c r="AS53" i="4" s="1"/>
  <c r="AT53" i="4" a="1"/>
  <c r="AT53" i="4" s="1"/>
  <c r="AU53" i="4" a="1"/>
  <c r="AU53" i="4" s="1"/>
  <c r="AV53" i="4" a="1"/>
  <c r="AV53" i="4" s="1"/>
  <c r="AW53" i="4" a="1"/>
  <c r="AW53" i="4" s="1"/>
  <c r="AX53" i="4" a="1"/>
  <c r="AX53" i="4" s="1"/>
  <c r="AY53" i="4" a="1"/>
  <c r="AY53" i="4" s="1"/>
  <c r="AZ53" i="4" a="1"/>
  <c r="AZ53" i="4" s="1"/>
  <c r="BA53" i="4" a="1"/>
  <c r="BA53" i="4" s="1"/>
  <c r="BB53" i="4" a="1"/>
  <c r="BB53" i="4" s="1"/>
  <c r="BC53" i="4" a="1"/>
  <c r="BC53" i="4" s="1"/>
  <c r="BD53" i="4" a="1"/>
  <c r="BD53" i="4" s="1"/>
  <c r="BE53" i="4" a="1"/>
  <c r="BE53" i="4" s="1"/>
  <c r="BF53" i="4" a="1"/>
  <c r="BF53" i="4" s="1"/>
  <c r="BG53" i="4" a="1"/>
  <c r="BG53" i="4" s="1"/>
  <c r="BH53" i="4" a="1"/>
  <c r="BH53" i="4" s="1"/>
  <c r="BI53" i="4" a="1"/>
  <c r="BI53" i="4" s="1"/>
  <c r="BJ53" i="4" a="1"/>
  <c r="BJ53" i="4" s="1"/>
  <c r="BK53" i="4" a="1"/>
  <c r="BK53" i="4" s="1"/>
  <c r="BL53" i="4" a="1"/>
  <c r="BL53" i="4" s="1"/>
  <c r="BM53" i="4" a="1"/>
  <c r="BM53" i="4" s="1"/>
  <c r="BN53" i="4" a="1"/>
  <c r="BN53" i="4" s="1"/>
  <c r="BO53" i="4" a="1"/>
  <c r="BO53" i="4" s="1"/>
  <c r="BP53" i="4" a="1"/>
  <c r="BP53" i="4" s="1"/>
  <c r="BQ53" i="4" a="1"/>
  <c r="BQ53" i="4" s="1"/>
  <c r="BR53" i="4" a="1"/>
  <c r="BR53" i="4" s="1"/>
  <c r="BS53" i="4" a="1"/>
  <c r="BS53" i="4" s="1"/>
  <c r="BT53" i="4" a="1"/>
  <c r="BT53" i="4" s="1"/>
  <c r="BU53" i="4" a="1"/>
  <c r="BU53" i="4" s="1"/>
  <c r="BV53" i="4" a="1"/>
  <c r="BV53" i="4" s="1"/>
  <c r="BW53" i="4" a="1"/>
  <c r="BW53" i="4" s="1"/>
  <c r="BX53" i="4" a="1"/>
  <c r="BX53" i="4" s="1"/>
  <c r="BY53" i="4" a="1"/>
  <c r="BY53" i="4" s="1"/>
  <c r="BZ53" i="4"/>
  <c r="C54" i="4" a="1"/>
  <c r="C54" i="4" s="1"/>
  <c r="D54" i="4" a="1"/>
  <c r="D54" i="4" s="1"/>
  <c r="E54" i="4" a="1"/>
  <c r="E54" i="4" s="1"/>
  <c r="F54" i="4" a="1"/>
  <c r="F54" i="4" s="1"/>
  <c r="G54" i="4" a="1"/>
  <c r="G54" i="4" s="1"/>
  <c r="H54" i="4" a="1"/>
  <c r="H54" i="4" s="1"/>
  <c r="I54" i="4" a="1"/>
  <c r="I54" i="4" s="1"/>
  <c r="J54" i="4" a="1"/>
  <c r="J54" i="4" s="1"/>
  <c r="K54" i="4" a="1"/>
  <c r="K54" i="4" s="1"/>
  <c r="L54" i="4" a="1"/>
  <c r="L54" i="4" s="1"/>
  <c r="M54" i="4" a="1"/>
  <c r="M54" i="4" s="1"/>
  <c r="N54" i="4" a="1"/>
  <c r="N54" i="4" s="1"/>
  <c r="O54" i="4" a="1"/>
  <c r="O54" i="4" s="1"/>
  <c r="P54" i="4" a="1"/>
  <c r="P54" i="4" s="1"/>
  <c r="Q54" i="4" a="1"/>
  <c r="Q54" i="4" s="1"/>
  <c r="R54" i="4" a="1"/>
  <c r="R54" i="4" s="1"/>
  <c r="S54" i="4" a="1"/>
  <c r="S54" i="4" s="1"/>
  <c r="T54" i="4" a="1"/>
  <c r="T54" i="4" s="1"/>
  <c r="U54" i="4" a="1"/>
  <c r="U54" i="4" s="1"/>
  <c r="V54" i="4" a="1"/>
  <c r="V54" i="4" s="1"/>
  <c r="W54" i="4" a="1"/>
  <c r="W54" i="4" s="1"/>
  <c r="X54" i="4" a="1"/>
  <c r="X54" i="4" s="1"/>
  <c r="Y54" i="4" a="1"/>
  <c r="Y54" i="4" s="1"/>
  <c r="Z54" i="4" a="1"/>
  <c r="Z54" i="4" s="1"/>
  <c r="AA54" i="4" a="1"/>
  <c r="AA54" i="4" s="1"/>
  <c r="AB54" i="4" a="1"/>
  <c r="AB54" i="4" s="1"/>
  <c r="AC54" i="4" a="1"/>
  <c r="AC54" i="4" s="1"/>
  <c r="AD54" i="4" a="1"/>
  <c r="AD54" i="4" s="1"/>
  <c r="AE54" i="4" a="1"/>
  <c r="AE54" i="4" s="1"/>
  <c r="AF54" i="4" a="1"/>
  <c r="AF54" i="4" s="1"/>
  <c r="AG54" i="4" a="1"/>
  <c r="AG54" i="4" s="1"/>
  <c r="AH54" i="4" a="1"/>
  <c r="AH54" i="4" s="1"/>
  <c r="AI54" i="4" a="1"/>
  <c r="AI54" i="4" s="1"/>
  <c r="AJ54" i="4" a="1"/>
  <c r="AJ54" i="4" s="1"/>
  <c r="AK54" i="4" a="1"/>
  <c r="AK54" i="4" s="1"/>
  <c r="AL54" i="4" a="1"/>
  <c r="AL54" i="4" s="1"/>
  <c r="AM54" i="4" a="1"/>
  <c r="AM54" i="4" s="1"/>
  <c r="AN54" i="4" a="1"/>
  <c r="AN54" i="4" s="1"/>
  <c r="AO54" i="4" a="1"/>
  <c r="AO54" i="4" s="1"/>
  <c r="AP54" i="4" a="1"/>
  <c r="AP54" i="4" s="1"/>
  <c r="AQ54" i="4" a="1"/>
  <c r="AQ54" i="4" s="1"/>
  <c r="AR54" i="4" a="1"/>
  <c r="AR54" i="4" s="1"/>
  <c r="AS54" i="4" a="1"/>
  <c r="AS54" i="4" s="1"/>
  <c r="AT54" i="4" a="1"/>
  <c r="AT54" i="4" s="1"/>
  <c r="AU54" i="4" a="1"/>
  <c r="AU54" i="4" s="1"/>
  <c r="AV54" i="4" a="1"/>
  <c r="AV54" i="4" s="1"/>
  <c r="AW54" i="4" a="1"/>
  <c r="AW54" i="4" s="1"/>
  <c r="AX54" i="4" a="1"/>
  <c r="AX54" i="4" s="1"/>
  <c r="AY54" i="4" a="1"/>
  <c r="AY54" i="4" s="1"/>
  <c r="AZ54" i="4" a="1"/>
  <c r="AZ54" i="4" s="1"/>
  <c r="BA54" i="4" a="1"/>
  <c r="BA54" i="4" s="1"/>
  <c r="BB54" i="4" a="1"/>
  <c r="BB54" i="4" s="1"/>
  <c r="BC54" i="4" a="1"/>
  <c r="BC54" i="4" s="1"/>
  <c r="BD54" i="4" a="1"/>
  <c r="BD54" i="4" s="1"/>
  <c r="BE54" i="4" a="1"/>
  <c r="BE54" i="4" s="1"/>
  <c r="BF54" i="4" a="1"/>
  <c r="BF54" i="4" s="1"/>
  <c r="BG54" i="4" a="1"/>
  <c r="BG54" i="4" s="1"/>
  <c r="BH54" i="4" a="1"/>
  <c r="BH54" i="4" s="1"/>
  <c r="BI54" i="4" a="1"/>
  <c r="BI54" i="4" s="1"/>
  <c r="BJ54" i="4" a="1"/>
  <c r="BJ54" i="4" s="1"/>
  <c r="BK54" i="4" a="1"/>
  <c r="BK54" i="4" s="1"/>
  <c r="BL54" i="4" a="1"/>
  <c r="BL54" i="4" s="1"/>
  <c r="BM54" i="4" a="1"/>
  <c r="BM54" i="4" s="1"/>
  <c r="BN54" i="4" a="1"/>
  <c r="BN54" i="4" s="1"/>
  <c r="BO54" i="4" a="1"/>
  <c r="BO54" i="4" s="1"/>
  <c r="BP54" i="4" a="1"/>
  <c r="BP54" i="4" s="1"/>
  <c r="BQ54" i="4" a="1"/>
  <c r="BQ54" i="4" s="1"/>
  <c r="BR54" i="4" a="1"/>
  <c r="BR54" i="4" s="1"/>
  <c r="BS54" i="4" a="1"/>
  <c r="BS54" i="4" s="1"/>
  <c r="BT54" i="4" a="1"/>
  <c r="BT54" i="4" s="1"/>
  <c r="BU54" i="4" a="1"/>
  <c r="BU54" i="4" s="1"/>
  <c r="BV54" i="4" a="1"/>
  <c r="BV54" i="4" s="1"/>
  <c r="BW54" i="4" a="1"/>
  <c r="BW54" i="4" s="1"/>
  <c r="BX54" i="4" a="1"/>
  <c r="BX54" i="4" s="1"/>
  <c r="BY54" i="4" a="1"/>
  <c r="BY54" i="4" s="1"/>
  <c r="BZ54" i="4"/>
  <c r="C55" i="4" a="1"/>
  <c r="C55" i="4" s="1"/>
  <c r="D55" i="4" a="1"/>
  <c r="D55" i="4" s="1"/>
  <c r="E55" i="4" a="1"/>
  <c r="E55" i="4" s="1"/>
  <c r="F55" i="4" a="1"/>
  <c r="F55" i="4" s="1"/>
  <c r="G55" i="4" a="1"/>
  <c r="G55" i="4" s="1"/>
  <c r="H55" i="4" a="1"/>
  <c r="H55" i="4" s="1"/>
  <c r="I55" i="4" a="1"/>
  <c r="I55" i="4" s="1"/>
  <c r="J55" i="4" a="1"/>
  <c r="J55" i="4" s="1"/>
  <c r="K55" i="4" a="1"/>
  <c r="K55" i="4" s="1"/>
  <c r="L55" i="4" a="1"/>
  <c r="L55" i="4" s="1"/>
  <c r="M55" i="4" a="1"/>
  <c r="M55" i="4" s="1"/>
  <c r="N55" i="4" a="1"/>
  <c r="N55" i="4" s="1"/>
  <c r="O55" i="4" a="1"/>
  <c r="O55" i="4" s="1"/>
  <c r="P55" i="4" a="1"/>
  <c r="P55" i="4" s="1"/>
  <c r="Q55" i="4" a="1"/>
  <c r="Q55" i="4" s="1"/>
  <c r="R55" i="4" a="1"/>
  <c r="R55" i="4" s="1"/>
  <c r="S55" i="4" a="1"/>
  <c r="S55" i="4" s="1"/>
  <c r="T55" i="4" a="1"/>
  <c r="T55" i="4" s="1"/>
  <c r="U55" i="4" a="1"/>
  <c r="U55" i="4" s="1"/>
  <c r="V55" i="4" a="1"/>
  <c r="V55" i="4" s="1"/>
  <c r="W55" i="4" a="1"/>
  <c r="W55" i="4" s="1"/>
  <c r="X55" i="4" a="1"/>
  <c r="X55" i="4" s="1"/>
  <c r="Y55" i="4" a="1"/>
  <c r="Y55" i="4" s="1"/>
  <c r="Z55" i="4" a="1"/>
  <c r="Z55" i="4" s="1"/>
  <c r="AA55" i="4" a="1"/>
  <c r="AA55" i="4" s="1"/>
  <c r="AB55" i="4" a="1"/>
  <c r="AB55" i="4" s="1"/>
  <c r="AC55" i="4" a="1"/>
  <c r="AC55" i="4" s="1"/>
  <c r="AD55" i="4" a="1"/>
  <c r="AD55" i="4" s="1"/>
  <c r="AE55" i="4" a="1"/>
  <c r="AE55" i="4" s="1"/>
  <c r="AF55" i="4" a="1"/>
  <c r="AF55" i="4" s="1"/>
  <c r="AG55" i="4" a="1"/>
  <c r="AG55" i="4" s="1"/>
  <c r="AH55" i="4" a="1"/>
  <c r="AH55" i="4" s="1"/>
  <c r="AI55" i="4" a="1"/>
  <c r="AI55" i="4" s="1"/>
  <c r="AJ55" i="4" a="1"/>
  <c r="AJ55" i="4" s="1"/>
  <c r="AK55" i="4" a="1"/>
  <c r="AK55" i="4" s="1"/>
  <c r="AL55" i="4" a="1"/>
  <c r="AL55" i="4" s="1"/>
  <c r="AM55" i="4" a="1"/>
  <c r="AM55" i="4" s="1"/>
  <c r="AN55" i="4" a="1"/>
  <c r="AN55" i="4" s="1"/>
  <c r="AO55" i="4" a="1"/>
  <c r="AO55" i="4" s="1"/>
  <c r="AP55" i="4" a="1"/>
  <c r="AP55" i="4" s="1"/>
  <c r="AQ55" i="4" a="1"/>
  <c r="AQ55" i="4" s="1"/>
  <c r="AR55" i="4" a="1"/>
  <c r="AR55" i="4" s="1"/>
  <c r="AS55" i="4" a="1"/>
  <c r="AS55" i="4" s="1"/>
  <c r="AT55" i="4" a="1"/>
  <c r="AT55" i="4" s="1"/>
  <c r="AU55" i="4" a="1"/>
  <c r="AU55" i="4" s="1"/>
  <c r="AV55" i="4" a="1"/>
  <c r="AV55" i="4" s="1"/>
  <c r="AW55" i="4" a="1"/>
  <c r="AW55" i="4" s="1"/>
  <c r="AX55" i="4" a="1"/>
  <c r="AX55" i="4" s="1"/>
  <c r="AY55" i="4" a="1"/>
  <c r="AY55" i="4" s="1"/>
  <c r="AZ55" i="4" a="1"/>
  <c r="AZ55" i="4" s="1"/>
  <c r="BA55" i="4" a="1"/>
  <c r="BA55" i="4" s="1"/>
  <c r="BB55" i="4" a="1"/>
  <c r="BB55" i="4" s="1"/>
  <c r="BC55" i="4" a="1"/>
  <c r="BC55" i="4" s="1"/>
  <c r="BD55" i="4" a="1"/>
  <c r="BD55" i="4" s="1"/>
  <c r="BE55" i="4" a="1"/>
  <c r="BE55" i="4" s="1"/>
  <c r="BF55" i="4" a="1"/>
  <c r="BF55" i="4" s="1"/>
  <c r="BG55" i="4" a="1"/>
  <c r="BG55" i="4" s="1"/>
  <c r="BH55" i="4" a="1"/>
  <c r="BH55" i="4" s="1"/>
  <c r="BI55" i="4" a="1"/>
  <c r="BI55" i="4" s="1"/>
  <c r="BJ55" i="4" a="1"/>
  <c r="BJ55" i="4" s="1"/>
  <c r="BK55" i="4" a="1"/>
  <c r="BK55" i="4" s="1"/>
  <c r="BL55" i="4" a="1"/>
  <c r="BL55" i="4" s="1"/>
  <c r="BM55" i="4" a="1"/>
  <c r="BM55" i="4" s="1"/>
  <c r="BN55" i="4" a="1"/>
  <c r="BN55" i="4" s="1"/>
  <c r="BO55" i="4" a="1"/>
  <c r="BO55" i="4" s="1"/>
  <c r="BP55" i="4" a="1"/>
  <c r="BP55" i="4" s="1"/>
  <c r="BQ55" i="4" a="1"/>
  <c r="BQ55" i="4" s="1"/>
  <c r="BR55" i="4" a="1"/>
  <c r="BR55" i="4" s="1"/>
  <c r="BS55" i="4" a="1"/>
  <c r="BS55" i="4" s="1"/>
  <c r="BT55" i="4" a="1"/>
  <c r="BT55" i="4" s="1"/>
  <c r="BU55" i="4" a="1"/>
  <c r="BU55" i="4" s="1"/>
  <c r="BV55" i="4" a="1"/>
  <c r="BV55" i="4" s="1"/>
  <c r="BW55" i="4" a="1"/>
  <c r="BW55" i="4" s="1"/>
  <c r="BX55" i="4" a="1"/>
  <c r="BX55" i="4" s="1"/>
  <c r="BY55" i="4" a="1"/>
  <c r="BY55" i="4" s="1"/>
  <c r="BZ55" i="4"/>
  <c r="C56" i="4" a="1"/>
  <c r="C56" i="4" s="1"/>
  <c r="D56" i="4" a="1"/>
  <c r="D56" i="4" s="1"/>
  <c r="E56" i="4" a="1"/>
  <c r="E56" i="4" s="1"/>
  <c r="F56" i="4" a="1"/>
  <c r="F56" i="4" s="1"/>
  <c r="G56" i="4" a="1"/>
  <c r="G56" i="4" s="1"/>
  <c r="H56" i="4" a="1"/>
  <c r="H56" i="4" s="1"/>
  <c r="I56" i="4" a="1"/>
  <c r="I56" i="4" s="1"/>
  <c r="J56" i="4" a="1"/>
  <c r="J56" i="4" s="1"/>
  <c r="K56" i="4" a="1"/>
  <c r="K56" i="4" s="1"/>
  <c r="L56" i="4" a="1"/>
  <c r="L56" i="4" s="1"/>
  <c r="M56" i="4" a="1"/>
  <c r="M56" i="4" s="1"/>
  <c r="N56" i="4" a="1"/>
  <c r="N56" i="4" s="1"/>
  <c r="O56" i="4" a="1"/>
  <c r="O56" i="4" s="1"/>
  <c r="P56" i="4" a="1"/>
  <c r="P56" i="4" s="1"/>
  <c r="Q56" i="4" a="1"/>
  <c r="Q56" i="4" s="1"/>
  <c r="R56" i="4" a="1"/>
  <c r="R56" i="4" s="1"/>
  <c r="S56" i="4" a="1"/>
  <c r="S56" i="4" s="1"/>
  <c r="T56" i="4" a="1"/>
  <c r="T56" i="4" s="1"/>
  <c r="U56" i="4" a="1"/>
  <c r="U56" i="4" s="1"/>
  <c r="V56" i="4" a="1"/>
  <c r="V56" i="4" s="1"/>
  <c r="W56" i="4" a="1"/>
  <c r="W56" i="4" s="1"/>
  <c r="X56" i="4" a="1"/>
  <c r="X56" i="4" s="1"/>
  <c r="Y56" i="4" a="1"/>
  <c r="Y56" i="4" s="1"/>
  <c r="Z56" i="4" a="1"/>
  <c r="Z56" i="4" s="1"/>
  <c r="AA56" i="4" a="1"/>
  <c r="AA56" i="4" s="1"/>
  <c r="AB56" i="4" a="1"/>
  <c r="AB56" i="4" s="1"/>
  <c r="AC56" i="4" a="1"/>
  <c r="AC56" i="4" s="1"/>
  <c r="AD56" i="4" a="1"/>
  <c r="AD56" i="4" s="1"/>
  <c r="AE56" i="4" a="1"/>
  <c r="AE56" i="4" s="1"/>
  <c r="AF56" i="4" a="1"/>
  <c r="AF56" i="4" s="1"/>
  <c r="AG56" i="4" a="1"/>
  <c r="AG56" i="4" s="1"/>
  <c r="AH56" i="4" a="1"/>
  <c r="AH56" i="4" s="1"/>
  <c r="AI56" i="4" a="1"/>
  <c r="AI56" i="4" s="1"/>
  <c r="AJ56" i="4" a="1"/>
  <c r="AJ56" i="4" s="1"/>
  <c r="AK56" i="4" a="1"/>
  <c r="AK56" i="4" s="1"/>
  <c r="AL56" i="4" a="1"/>
  <c r="AL56" i="4" s="1"/>
  <c r="AM56" i="4" a="1"/>
  <c r="AM56" i="4" s="1"/>
  <c r="AN56" i="4" a="1"/>
  <c r="AN56" i="4" s="1"/>
  <c r="AO56" i="4" a="1"/>
  <c r="AO56" i="4" s="1"/>
  <c r="AP56" i="4" a="1"/>
  <c r="AP56" i="4" s="1"/>
  <c r="AQ56" i="4" a="1"/>
  <c r="AQ56" i="4" s="1"/>
  <c r="AR56" i="4" a="1"/>
  <c r="AR56" i="4" s="1"/>
  <c r="AS56" i="4" a="1"/>
  <c r="AS56" i="4" s="1"/>
  <c r="AT56" i="4" a="1"/>
  <c r="AT56" i="4" s="1"/>
  <c r="AU56" i="4" a="1"/>
  <c r="AU56" i="4" s="1"/>
  <c r="AV56" i="4" a="1"/>
  <c r="AV56" i="4" s="1"/>
  <c r="AW56" i="4" a="1"/>
  <c r="AW56" i="4" s="1"/>
  <c r="AX56" i="4" a="1"/>
  <c r="AX56" i="4" s="1"/>
  <c r="AY56" i="4" a="1"/>
  <c r="AY56" i="4" s="1"/>
  <c r="AZ56" i="4" a="1"/>
  <c r="AZ56" i="4" s="1"/>
  <c r="BA56" i="4" a="1"/>
  <c r="BA56" i="4" s="1"/>
  <c r="BB56" i="4" a="1"/>
  <c r="BB56" i="4" s="1"/>
  <c r="BC56" i="4" a="1"/>
  <c r="BC56" i="4" s="1"/>
  <c r="BD56" i="4" a="1"/>
  <c r="BD56" i="4" s="1"/>
  <c r="BE56" i="4" a="1"/>
  <c r="BE56" i="4" s="1"/>
  <c r="BF56" i="4" a="1"/>
  <c r="BF56" i="4" s="1"/>
  <c r="BG56" i="4" a="1"/>
  <c r="BG56" i="4" s="1"/>
  <c r="BH56" i="4" a="1"/>
  <c r="BH56" i="4" s="1"/>
  <c r="BI56" i="4" a="1"/>
  <c r="BI56" i="4" s="1"/>
  <c r="BJ56" i="4" a="1"/>
  <c r="BJ56" i="4" s="1"/>
  <c r="BK56" i="4" a="1"/>
  <c r="BK56" i="4" s="1"/>
  <c r="BL56" i="4" a="1"/>
  <c r="BL56" i="4" s="1"/>
  <c r="BM56" i="4" a="1"/>
  <c r="BM56" i="4" s="1"/>
  <c r="BN56" i="4" a="1"/>
  <c r="BN56" i="4" s="1"/>
  <c r="BO56" i="4" a="1"/>
  <c r="BO56" i="4" s="1"/>
  <c r="BP56" i="4" a="1"/>
  <c r="BP56" i="4" s="1"/>
  <c r="BQ56" i="4" a="1"/>
  <c r="BQ56" i="4" s="1"/>
  <c r="BR56" i="4" a="1"/>
  <c r="BR56" i="4" s="1"/>
  <c r="BS56" i="4" a="1"/>
  <c r="BS56" i="4" s="1"/>
  <c r="BT56" i="4" a="1"/>
  <c r="BT56" i="4" s="1"/>
  <c r="BU56" i="4" a="1"/>
  <c r="BU56" i="4" s="1"/>
  <c r="BV56" i="4" a="1"/>
  <c r="BV56" i="4" s="1"/>
  <c r="BW56" i="4" a="1"/>
  <c r="BW56" i="4" s="1"/>
  <c r="BX56" i="4" a="1"/>
  <c r="BX56" i="4" s="1"/>
  <c r="BY56" i="4" a="1"/>
  <c r="BY56" i="4" s="1"/>
  <c r="BZ56" i="4"/>
  <c r="C57" i="4" a="1"/>
  <c r="C57" i="4" s="1"/>
  <c r="D57" i="4" a="1"/>
  <c r="D57" i="4" s="1"/>
  <c r="E57" i="4" a="1"/>
  <c r="E57" i="4" s="1"/>
  <c r="F57" i="4" a="1"/>
  <c r="F57" i="4" s="1"/>
  <c r="G57" i="4" a="1"/>
  <c r="G57" i="4" s="1"/>
  <c r="H57" i="4" a="1"/>
  <c r="H57" i="4" s="1"/>
  <c r="I57" i="4" a="1"/>
  <c r="I57" i="4" s="1"/>
  <c r="J57" i="4" a="1"/>
  <c r="J57" i="4" s="1"/>
  <c r="K57" i="4" a="1"/>
  <c r="K57" i="4" s="1"/>
  <c r="L57" i="4" a="1"/>
  <c r="L57" i="4" s="1"/>
  <c r="M57" i="4" a="1"/>
  <c r="M57" i="4" s="1"/>
  <c r="N57" i="4" a="1"/>
  <c r="N57" i="4" s="1"/>
  <c r="O57" i="4" a="1"/>
  <c r="O57" i="4" s="1"/>
  <c r="P57" i="4" a="1"/>
  <c r="P57" i="4" s="1"/>
  <c r="Q57" i="4" a="1"/>
  <c r="Q57" i="4" s="1"/>
  <c r="R57" i="4" a="1"/>
  <c r="R57" i="4" s="1"/>
  <c r="S57" i="4" a="1"/>
  <c r="S57" i="4" s="1"/>
  <c r="T57" i="4" a="1"/>
  <c r="T57" i="4" s="1"/>
  <c r="U57" i="4" a="1"/>
  <c r="U57" i="4" s="1"/>
  <c r="V57" i="4" a="1"/>
  <c r="V57" i="4" s="1"/>
  <c r="W57" i="4" a="1"/>
  <c r="W57" i="4" s="1"/>
  <c r="X57" i="4" a="1"/>
  <c r="X57" i="4" s="1"/>
  <c r="Y57" i="4" a="1"/>
  <c r="Y57" i="4" s="1"/>
  <c r="Z57" i="4" a="1"/>
  <c r="Z57" i="4" s="1"/>
  <c r="AA57" i="4" a="1"/>
  <c r="AA57" i="4" s="1"/>
  <c r="AB57" i="4" a="1"/>
  <c r="AB57" i="4" s="1"/>
  <c r="AC57" i="4" a="1"/>
  <c r="AC57" i="4" s="1"/>
  <c r="AD57" i="4" a="1"/>
  <c r="AD57" i="4" s="1"/>
  <c r="AE57" i="4" a="1"/>
  <c r="AE57" i="4" s="1"/>
  <c r="AF57" i="4" a="1"/>
  <c r="AF57" i="4" s="1"/>
  <c r="AG57" i="4" a="1"/>
  <c r="AG57" i="4" s="1"/>
  <c r="AH57" i="4" a="1"/>
  <c r="AH57" i="4" s="1"/>
  <c r="AI57" i="4" a="1"/>
  <c r="AI57" i="4" s="1"/>
  <c r="AJ57" i="4" a="1"/>
  <c r="AJ57" i="4" s="1"/>
  <c r="AK57" i="4" a="1"/>
  <c r="AK57" i="4" s="1"/>
  <c r="AL57" i="4" a="1"/>
  <c r="AL57" i="4" s="1"/>
  <c r="AM57" i="4" a="1"/>
  <c r="AM57" i="4" s="1"/>
  <c r="AN57" i="4" a="1"/>
  <c r="AN57" i="4" s="1"/>
  <c r="AO57" i="4" a="1"/>
  <c r="AO57" i="4" s="1"/>
  <c r="AP57" i="4" a="1"/>
  <c r="AP57" i="4" s="1"/>
  <c r="AQ57" i="4" a="1"/>
  <c r="AQ57" i="4" s="1"/>
  <c r="AR57" i="4" a="1"/>
  <c r="AR57" i="4" s="1"/>
  <c r="AS57" i="4" a="1"/>
  <c r="AS57" i="4" s="1"/>
  <c r="AT57" i="4" a="1"/>
  <c r="AT57" i="4" s="1"/>
  <c r="AU57" i="4" a="1"/>
  <c r="AU57" i="4" s="1"/>
  <c r="AV57" i="4" a="1"/>
  <c r="AV57" i="4" s="1"/>
  <c r="AW57" i="4" a="1"/>
  <c r="AW57" i="4" s="1"/>
  <c r="AX57" i="4" a="1"/>
  <c r="AX57" i="4" s="1"/>
  <c r="AY57" i="4" a="1"/>
  <c r="AY57" i="4" s="1"/>
  <c r="AZ57" i="4" a="1"/>
  <c r="AZ57" i="4" s="1"/>
  <c r="BA57" i="4" a="1"/>
  <c r="BA57" i="4" s="1"/>
  <c r="BB57" i="4" a="1"/>
  <c r="BB57" i="4" s="1"/>
  <c r="BC57" i="4" a="1"/>
  <c r="BC57" i="4" s="1"/>
  <c r="BD57" i="4" a="1"/>
  <c r="BD57" i="4" s="1"/>
  <c r="BE57" i="4" a="1"/>
  <c r="BE57" i="4" s="1"/>
  <c r="BF57" i="4" a="1"/>
  <c r="BF57" i="4" s="1"/>
  <c r="BG57" i="4" a="1"/>
  <c r="BG57" i="4" s="1"/>
  <c r="BH57" i="4" a="1"/>
  <c r="BH57" i="4" s="1"/>
  <c r="BI57" i="4" a="1"/>
  <c r="BI57" i="4" s="1"/>
  <c r="BJ57" i="4" a="1"/>
  <c r="BJ57" i="4" s="1"/>
  <c r="BK57" i="4" a="1"/>
  <c r="BK57" i="4" s="1"/>
  <c r="BL57" i="4" a="1"/>
  <c r="BL57" i="4" s="1"/>
  <c r="BM57" i="4" a="1"/>
  <c r="BM57" i="4" s="1"/>
  <c r="BN57" i="4" a="1"/>
  <c r="BN57" i="4" s="1"/>
  <c r="BO57" i="4" a="1"/>
  <c r="BO57" i="4" s="1"/>
  <c r="BP57" i="4" a="1"/>
  <c r="BP57" i="4" s="1"/>
  <c r="BQ57" i="4" a="1"/>
  <c r="BQ57" i="4" s="1"/>
  <c r="BR57" i="4" a="1"/>
  <c r="BR57" i="4" s="1"/>
  <c r="BS57" i="4" a="1"/>
  <c r="BS57" i="4" s="1"/>
  <c r="BT57" i="4" a="1"/>
  <c r="BT57" i="4" s="1"/>
  <c r="BU57" i="4" a="1"/>
  <c r="BU57" i="4" s="1"/>
  <c r="BV57" i="4" a="1"/>
  <c r="BV57" i="4" s="1"/>
  <c r="BW57" i="4" a="1"/>
  <c r="BW57" i="4" s="1"/>
  <c r="BX57" i="4" a="1"/>
  <c r="BX57" i="4" s="1"/>
  <c r="BY57" i="4" a="1"/>
  <c r="BY57" i="4" s="1"/>
  <c r="BZ57" i="4"/>
  <c r="C58" i="4" a="1"/>
  <c r="C58" i="4" s="1"/>
  <c r="D58" i="4" a="1"/>
  <c r="D58" i="4" s="1"/>
  <c r="E58" i="4" a="1"/>
  <c r="E58" i="4" s="1"/>
  <c r="F58" i="4" a="1"/>
  <c r="F58" i="4" s="1"/>
  <c r="G58" i="4" a="1"/>
  <c r="G58" i="4" s="1"/>
  <c r="H58" i="4" a="1"/>
  <c r="H58" i="4" s="1"/>
  <c r="I58" i="4" a="1"/>
  <c r="I58" i="4" s="1"/>
  <c r="J58" i="4" a="1"/>
  <c r="J58" i="4" s="1"/>
  <c r="K58" i="4" a="1"/>
  <c r="K58" i="4" s="1"/>
  <c r="L58" i="4" a="1"/>
  <c r="L58" i="4" s="1"/>
  <c r="M58" i="4" a="1"/>
  <c r="M58" i="4" s="1"/>
  <c r="N58" i="4" a="1"/>
  <c r="N58" i="4" s="1"/>
  <c r="O58" i="4" a="1"/>
  <c r="O58" i="4" s="1"/>
  <c r="P58" i="4" a="1"/>
  <c r="P58" i="4" s="1"/>
  <c r="Q58" i="4" a="1"/>
  <c r="Q58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AJ58" i="4" a="1"/>
  <c r="AJ58" i="4" s="1"/>
  <c r="AK58" i="4" a="1"/>
  <c r="AK58" i="4" s="1"/>
  <c r="AL58" i="4" a="1"/>
  <c r="AL58" i="4" s="1"/>
  <c r="AM58" i="4" a="1"/>
  <c r="AM58" i="4" s="1"/>
  <c r="AN58" i="4" a="1"/>
  <c r="AN58" i="4" s="1"/>
  <c r="AO58" i="4" a="1"/>
  <c r="AO58" i="4" s="1"/>
  <c r="AP58" i="4" a="1"/>
  <c r="AP58" i="4" s="1"/>
  <c r="AQ58" i="4" a="1"/>
  <c r="AQ58" i="4" s="1"/>
  <c r="AR58" i="4" a="1"/>
  <c r="AR58" i="4" s="1"/>
  <c r="AS58" i="4" a="1"/>
  <c r="AS58" i="4" s="1"/>
  <c r="AT58" i="4" a="1"/>
  <c r="AT58" i="4" s="1"/>
  <c r="AU58" i="4" a="1"/>
  <c r="AU58" i="4" s="1"/>
  <c r="AV58" i="4" a="1"/>
  <c r="AV58" i="4" s="1"/>
  <c r="AW58" i="4" a="1"/>
  <c r="AW58" i="4" s="1"/>
  <c r="AX58" i="4" a="1"/>
  <c r="AX58" i="4" s="1"/>
  <c r="AY58" i="4" a="1"/>
  <c r="AY58" i="4" s="1"/>
  <c r="BB58" i="4" a="1"/>
  <c r="BB58" i="4" s="1"/>
  <c r="BC58" i="4" a="1"/>
  <c r="BC58" i="4" s="1"/>
  <c r="BD58" i="4" a="1"/>
  <c r="BD58" i="4" s="1"/>
  <c r="BE58" i="4" a="1"/>
  <c r="BE58" i="4" s="1"/>
  <c r="BF58" i="4" a="1"/>
  <c r="BF58" i="4" s="1"/>
  <c r="BG58" i="4" a="1"/>
  <c r="BG58" i="4" s="1"/>
  <c r="BH58" i="4" a="1"/>
  <c r="BH58" i="4" s="1"/>
  <c r="BI58" i="4" a="1"/>
  <c r="BI58" i="4" s="1"/>
  <c r="BJ58" i="4" a="1"/>
  <c r="BJ58" i="4" s="1"/>
  <c r="BK58" i="4" a="1"/>
  <c r="BK58" i="4" s="1"/>
  <c r="BL58" i="4" a="1"/>
  <c r="BL58" i="4" s="1"/>
  <c r="BM58" i="4" a="1"/>
  <c r="BM58" i="4" s="1"/>
  <c r="BN58" i="4" a="1"/>
  <c r="BN58" i="4" s="1"/>
  <c r="BO58" i="4" a="1"/>
  <c r="BO58" i="4" s="1"/>
  <c r="BP58" i="4" a="1"/>
  <c r="BP58" i="4" s="1"/>
  <c r="BQ58" i="4" a="1"/>
  <c r="BQ58" i="4" s="1"/>
  <c r="BR58" i="4" a="1"/>
  <c r="BR58" i="4" s="1"/>
  <c r="BS58" i="4" a="1"/>
  <c r="BS58" i="4" s="1"/>
  <c r="BT58" i="4" a="1"/>
  <c r="BT58" i="4" s="1"/>
  <c r="BU58" i="4" a="1"/>
  <c r="BU58" i="4" s="1"/>
  <c r="BV58" i="4" a="1"/>
  <c r="BV58" i="4" s="1"/>
  <c r="BW58" i="4" a="1"/>
  <c r="BW58" i="4" s="1"/>
  <c r="BX58" i="4" a="1"/>
  <c r="BX58" i="4" s="1"/>
  <c r="BY58" i="4" a="1"/>
  <c r="BY58" i="4" s="1"/>
  <c r="BZ58" i="4"/>
  <c r="C59" i="4" a="1"/>
  <c r="C59" i="4" s="1"/>
  <c r="D59" i="4" a="1"/>
  <c r="D59" i="4" s="1"/>
  <c r="E59" i="4" a="1"/>
  <c r="E59" i="4" s="1"/>
  <c r="F59" i="4" a="1"/>
  <c r="F59" i="4" s="1"/>
  <c r="G59" i="4" a="1"/>
  <c r="G59" i="4" s="1"/>
  <c r="H59" i="4" a="1"/>
  <c r="H59" i="4" s="1"/>
  <c r="I59" i="4" a="1"/>
  <c r="I59" i="4" s="1"/>
  <c r="J59" i="4" a="1"/>
  <c r="J59" i="4" s="1"/>
  <c r="K59" i="4" a="1"/>
  <c r="K59" i="4" s="1"/>
  <c r="L59" i="4" a="1"/>
  <c r="L59" i="4" s="1"/>
  <c r="M59" i="4" a="1"/>
  <c r="M59" i="4" s="1"/>
  <c r="N59" i="4" a="1"/>
  <c r="N59" i="4" s="1"/>
  <c r="O59" i="4" a="1"/>
  <c r="O59" i="4" s="1"/>
  <c r="P59" i="4" a="1"/>
  <c r="P59" i="4" s="1"/>
  <c r="Q59" i="4" a="1"/>
  <c r="Q59" i="4" s="1"/>
  <c r="R59" i="4" a="1"/>
  <c r="R59" i="4" s="1"/>
  <c r="S59" i="4" a="1"/>
  <c r="S59" i="4" s="1"/>
  <c r="T59" i="4" a="1"/>
  <c r="T59" i="4" s="1"/>
  <c r="U59" i="4" a="1"/>
  <c r="U59" i="4" s="1"/>
  <c r="V59" i="4" a="1"/>
  <c r="V59" i="4" s="1"/>
  <c r="W59" i="4" a="1"/>
  <c r="W59" i="4" s="1"/>
  <c r="X59" i="4" a="1"/>
  <c r="X59" i="4" s="1"/>
  <c r="Y59" i="4" a="1"/>
  <c r="Y59" i="4" s="1"/>
  <c r="Z59" i="4" a="1"/>
  <c r="Z59" i="4" s="1"/>
  <c r="AA59" i="4" a="1"/>
  <c r="AA59" i="4" s="1"/>
  <c r="AB59" i="4" a="1"/>
  <c r="AB59" i="4" s="1"/>
  <c r="AC59" i="4" a="1"/>
  <c r="AC59" i="4" s="1"/>
  <c r="AD59" i="4" a="1"/>
  <c r="AD59" i="4" s="1"/>
  <c r="AE59" i="4" a="1"/>
  <c r="AE59" i="4" s="1"/>
  <c r="AF59" i="4" a="1"/>
  <c r="AF59" i="4" s="1"/>
  <c r="AG59" i="4" a="1"/>
  <c r="AG59" i="4" s="1"/>
  <c r="AH59" i="4" a="1"/>
  <c r="AH59" i="4" s="1"/>
  <c r="AI59" i="4" a="1"/>
  <c r="AI59" i="4" s="1"/>
  <c r="AJ59" i="4" a="1"/>
  <c r="AJ59" i="4" s="1"/>
  <c r="AK59" i="4" a="1"/>
  <c r="AK59" i="4" s="1"/>
  <c r="AL59" i="4" a="1"/>
  <c r="AL59" i="4" s="1"/>
  <c r="AM59" i="4" a="1"/>
  <c r="AM59" i="4" s="1"/>
  <c r="AN59" i="4" a="1"/>
  <c r="AN59" i="4" s="1"/>
  <c r="AO59" i="4" a="1"/>
  <c r="AO59" i="4" s="1"/>
  <c r="AP59" i="4" a="1"/>
  <c r="AP59" i="4" s="1"/>
  <c r="AQ59" i="4" a="1"/>
  <c r="AQ59" i="4" s="1"/>
  <c r="AR59" i="4" a="1"/>
  <c r="AR59" i="4" s="1"/>
  <c r="AS59" i="4" a="1"/>
  <c r="AS59" i="4" s="1"/>
  <c r="AT59" i="4" a="1"/>
  <c r="AT59" i="4" s="1"/>
  <c r="AU59" i="4" a="1"/>
  <c r="AU59" i="4" s="1"/>
  <c r="AV59" i="4" a="1"/>
  <c r="AV59" i="4" s="1"/>
  <c r="AW59" i="4" a="1"/>
  <c r="AW59" i="4" s="1"/>
  <c r="AX59" i="4" a="1"/>
  <c r="AX59" i="4" s="1"/>
  <c r="AY59" i="4" a="1"/>
  <c r="AY59" i="4" s="1"/>
  <c r="BB59" i="4" a="1"/>
  <c r="BB59" i="4" s="1"/>
  <c r="BC59" i="4" a="1"/>
  <c r="BC59" i="4" s="1"/>
  <c r="BD59" i="4" a="1"/>
  <c r="BD59" i="4" s="1"/>
  <c r="BE59" i="4" a="1"/>
  <c r="BE59" i="4" s="1"/>
  <c r="BF59" i="4" a="1"/>
  <c r="BF59" i="4" s="1"/>
  <c r="BG59" i="4" a="1"/>
  <c r="BG59" i="4" s="1"/>
  <c r="BH59" i="4" a="1"/>
  <c r="BH59" i="4" s="1"/>
  <c r="BI59" i="4" a="1"/>
  <c r="BI59" i="4" s="1"/>
  <c r="BJ59" i="4" a="1"/>
  <c r="BJ59" i="4" s="1"/>
  <c r="BK59" i="4" a="1"/>
  <c r="BK59" i="4" s="1"/>
  <c r="BL59" i="4" a="1"/>
  <c r="BL59" i="4" s="1"/>
  <c r="BM59" i="4" a="1"/>
  <c r="BM59" i="4" s="1"/>
  <c r="BN59" i="4" a="1"/>
  <c r="BN59" i="4" s="1"/>
  <c r="BO59" i="4" a="1"/>
  <c r="BO59" i="4" s="1"/>
  <c r="BP59" i="4" a="1"/>
  <c r="BP59" i="4" s="1"/>
  <c r="BQ59" i="4" a="1"/>
  <c r="BQ59" i="4" s="1"/>
  <c r="BR59" i="4" a="1"/>
  <c r="BR59" i="4" s="1"/>
  <c r="BS59" i="4" a="1"/>
  <c r="BS59" i="4" s="1"/>
  <c r="BT59" i="4" a="1"/>
  <c r="BT59" i="4" s="1"/>
  <c r="BU59" i="4" a="1"/>
  <c r="BU59" i="4" s="1"/>
  <c r="BV59" i="4" a="1"/>
  <c r="BV59" i="4" s="1"/>
  <c r="BW59" i="4" a="1"/>
  <c r="BW59" i="4" s="1"/>
  <c r="BX59" i="4" a="1"/>
  <c r="BX59" i="4" s="1"/>
  <c r="BY59" i="4" a="1"/>
  <c r="BY59" i="4" s="1"/>
  <c r="BZ59" i="4"/>
  <c r="C60" i="4" a="1"/>
  <c r="C60" i="4" s="1"/>
  <c r="D60" i="4" a="1"/>
  <c r="D60" i="4" s="1"/>
  <c r="E60" i="4" a="1"/>
  <c r="E60" i="4" s="1"/>
  <c r="F60" i="4" a="1"/>
  <c r="F60" i="4" s="1"/>
  <c r="G60" i="4" a="1"/>
  <c r="G60" i="4" s="1"/>
  <c r="H60" i="4" a="1"/>
  <c r="H60" i="4" s="1"/>
  <c r="I60" i="4" a="1"/>
  <c r="I60" i="4" s="1"/>
  <c r="J60" i="4" a="1"/>
  <c r="J60" i="4" s="1"/>
  <c r="K60" i="4" a="1"/>
  <c r="K60" i="4" s="1"/>
  <c r="L60" i="4" a="1"/>
  <c r="L60" i="4" s="1"/>
  <c r="M60" i="4" a="1"/>
  <c r="M60" i="4" s="1"/>
  <c r="N60" i="4" a="1"/>
  <c r="N60" i="4" s="1"/>
  <c r="O60" i="4" a="1"/>
  <c r="O60" i="4" s="1"/>
  <c r="P60" i="4" a="1"/>
  <c r="P60" i="4" s="1"/>
  <c r="Q60" i="4" a="1"/>
  <c r="Q60" i="4" s="1"/>
  <c r="R60" i="4" a="1"/>
  <c r="R60" i="4" s="1"/>
  <c r="S60" i="4" a="1"/>
  <c r="S60" i="4" s="1"/>
  <c r="T60" i="4" a="1"/>
  <c r="T60" i="4" s="1"/>
  <c r="U60" i="4" a="1"/>
  <c r="U60" i="4" s="1"/>
  <c r="V60" i="4" a="1"/>
  <c r="V60" i="4" s="1"/>
  <c r="W60" i="4" a="1"/>
  <c r="W60" i="4" s="1"/>
  <c r="X60" i="4" a="1"/>
  <c r="X60" i="4" s="1"/>
  <c r="Y60" i="4" a="1"/>
  <c r="Y60" i="4" s="1"/>
  <c r="Z60" i="4" a="1"/>
  <c r="Z60" i="4" s="1"/>
  <c r="AA60" i="4" a="1"/>
  <c r="AA60" i="4" s="1"/>
  <c r="AB60" i="4" a="1"/>
  <c r="AB60" i="4" s="1"/>
  <c r="AC60" i="4" a="1"/>
  <c r="AC60" i="4" s="1"/>
  <c r="AD60" i="4" a="1"/>
  <c r="AD60" i="4" s="1"/>
  <c r="AE60" i="4" a="1"/>
  <c r="AE60" i="4" s="1"/>
  <c r="AF60" i="4" a="1"/>
  <c r="AF60" i="4" s="1"/>
  <c r="AG60" i="4" a="1"/>
  <c r="AG60" i="4" s="1"/>
  <c r="AH60" i="4" a="1"/>
  <c r="AH60" i="4" s="1"/>
  <c r="AI60" i="4" a="1"/>
  <c r="AI60" i="4" s="1"/>
  <c r="AJ60" i="4" a="1"/>
  <c r="AJ60" i="4" s="1"/>
  <c r="AK60" i="4" a="1"/>
  <c r="AK60" i="4" s="1"/>
  <c r="AL60" i="4" a="1"/>
  <c r="AL60" i="4" s="1"/>
  <c r="AM60" i="4" a="1"/>
  <c r="AM60" i="4" s="1"/>
  <c r="AN60" i="4" a="1"/>
  <c r="AN60" i="4" s="1"/>
  <c r="AO60" i="4" a="1"/>
  <c r="AO60" i="4" s="1"/>
  <c r="AP60" i="4" a="1"/>
  <c r="AP60" i="4" s="1"/>
  <c r="AQ60" i="4" a="1"/>
  <c r="AQ60" i="4" s="1"/>
  <c r="AR60" i="4" a="1"/>
  <c r="AR60" i="4" s="1"/>
  <c r="AS60" i="4" a="1"/>
  <c r="AS60" i="4" s="1"/>
  <c r="AT60" i="4" a="1"/>
  <c r="AT60" i="4" s="1"/>
  <c r="AU60" i="4" a="1"/>
  <c r="AU60" i="4" s="1"/>
  <c r="AV60" i="4" a="1"/>
  <c r="AV60" i="4" s="1"/>
  <c r="AW60" i="4" a="1"/>
  <c r="AW60" i="4" s="1"/>
  <c r="AX60" i="4" a="1"/>
  <c r="AX60" i="4" s="1"/>
  <c r="AY60" i="4" a="1"/>
  <c r="AY60" i="4" s="1"/>
  <c r="AZ60" i="4" a="1"/>
  <c r="AZ60" i="4" s="1"/>
  <c r="BA60" i="4" a="1"/>
  <c r="BA60" i="4" s="1"/>
  <c r="BB60" i="4" a="1"/>
  <c r="BB60" i="4" s="1"/>
  <c r="BC60" i="4" a="1"/>
  <c r="BC60" i="4" s="1"/>
  <c r="BD60" i="4" a="1"/>
  <c r="BD60" i="4" s="1"/>
  <c r="BE60" i="4" a="1"/>
  <c r="BE60" i="4" s="1"/>
  <c r="BF60" i="4" a="1"/>
  <c r="BF60" i="4" s="1"/>
  <c r="BG60" i="4" a="1"/>
  <c r="BG60" i="4" s="1"/>
  <c r="BH60" i="4" a="1"/>
  <c r="BH60" i="4" s="1"/>
  <c r="BI60" i="4" a="1"/>
  <c r="BI60" i="4" s="1"/>
  <c r="BJ60" i="4" a="1"/>
  <c r="BJ60" i="4" s="1"/>
  <c r="BK60" i="4" a="1"/>
  <c r="BK60" i="4" s="1"/>
  <c r="BL60" i="4" a="1"/>
  <c r="BL60" i="4" s="1"/>
  <c r="BM60" i="4" a="1"/>
  <c r="BM60" i="4" s="1"/>
  <c r="BN60" i="4" a="1"/>
  <c r="BN60" i="4" s="1"/>
  <c r="BO60" i="4" a="1"/>
  <c r="BO60" i="4" s="1"/>
  <c r="BP60" i="4" a="1"/>
  <c r="BP60" i="4" s="1"/>
  <c r="BQ60" i="4" a="1"/>
  <c r="BQ60" i="4" s="1"/>
  <c r="BR60" i="4" a="1"/>
  <c r="BR60" i="4" s="1"/>
  <c r="BS60" i="4" a="1"/>
  <c r="BS60" i="4" s="1"/>
  <c r="BT60" i="4" a="1"/>
  <c r="BT60" i="4" s="1"/>
  <c r="BU60" i="4" a="1"/>
  <c r="BU60" i="4" s="1"/>
  <c r="BV60" i="4" a="1"/>
  <c r="BV60" i="4" s="1"/>
  <c r="BW60" i="4" a="1"/>
  <c r="BW60" i="4" s="1"/>
  <c r="BX60" i="4" a="1"/>
  <c r="BX60" i="4" s="1"/>
  <c r="BY60" i="4" a="1"/>
  <c r="BY60" i="4" s="1"/>
  <c r="BZ60" i="4"/>
  <c r="C61" i="4" a="1"/>
  <c r="C61" i="4" s="1"/>
  <c r="D61" i="4" a="1"/>
  <c r="D61" i="4" s="1"/>
  <c r="E61" i="4" a="1"/>
  <c r="E61" i="4" s="1"/>
  <c r="F61" i="4" a="1"/>
  <c r="F61" i="4" s="1"/>
  <c r="G61" i="4" a="1"/>
  <c r="G61" i="4" s="1"/>
  <c r="H61" i="4" a="1"/>
  <c r="H61" i="4" s="1"/>
  <c r="I61" i="4" a="1"/>
  <c r="I61" i="4" s="1"/>
  <c r="J61" i="4" a="1"/>
  <c r="J61" i="4" s="1"/>
  <c r="K61" i="4" a="1"/>
  <c r="K61" i="4" s="1"/>
  <c r="L61" i="4" a="1"/>
  <c r="L61" i="4" s="1"/>
  <c r="M61" i="4" a="1"/>
  <c r="M61" i="4" s="1"/>
  <c r="N61" i="4" a="1"/>
  <c r="N61" i="4" s="1"/>
  <c r="O61" i="4" a="1"/>
  <c r="O61" i="4" s="1"/>
  <c r="P61" i="4" a="1"/>
  <c r="P61" i="4" s="1"/>
  <c r="Q61" i="4" a="1"/>
  <c r="Q61" i="4" s="1"/>
  <c r="R61" i="4" a="1"/>
  <c r="R61" i="4" s="1"/>
  <c r="S61" i="4" a="1"/>
  <c r="S61" i="4" s="1"/>
  <c r="T61" i="4" a="1"/>
  <c r="T61" i="4" s="1"/>
  <c r="U61" i="4" a="1"/>
  <c r="U61" i="4" s="1"/>
  <c r="V61" i="4" a="1"/>
  <c r="V61" i="4" s="1"/>
  <c r="W61" i="4" a="1"/>
  <c r="W61" i="4" s="1"/>
  <c r="X61" i="4" a="1"/>
  <c r="X61" i="4" s="1"/>
  <c r="Y61" i="4" a="1"/>
  <c r="Y61" i="4" s="1"/>
  <c r="Z61" i="4" a="1"/>
  <c r="Z61" i="4" s="1"/>
  <c r="AA61" i="4" a="1"/>
  <c r="AA61" i="4" s="1"/>
  <c r="AB61" i="4" a="1"/>
  <c r="AB61" i="4" s="1"/>
  <c r="AC61" i="4" a="1"/>
  <c r="AC61" i="4" s="1"/>
  <c r="AD61" i="4" a="1"/>
  <c r="AD61" i="4" s="1"/>
  <c r="AE61" i="4" a="1"/>
  <c r="AE61" i="4" s="1"/>
  <c r="AF61" i="4" a="1"/>
  <c r="AF61" i="4" s="1"/>
  <c r="AG61" i="4" a="1"/>
  <c r="AG61" i="4" s="1"/>
  <c r="AH61" i="4" a="1"/>
  <c r="AH61" i="4" s="1"/>
  <c r="AI61" i="4" a="1"/>
  <c r="AI61" i="4" s="1"/>
  <c r="AJ61" i="4" a="1"/>
  <c r="AJ61" i="4" s="1"/>
  <c r="AK61" i="4" a="1"/>
  <c r="AK61" i="4" s="1"/>
  <c r="AL61" i="4" a="1"/>
  <c r="AL61" i="4" s="1"/>
  <c r="AM61" i="4" a="1"/>
  <c r="AM61" i="4" s="1"/>
  <c r="AN61" i="4" a="1"/>
  <c r="AN61" i="4" s="1"/>
  <c r="AO61" i="4" a="1"/>
  <c r="AO61" i="4" s="1"/>
  <c r="AP61" i="4" a="1"/>
  <c r="AP61" i="4" s="1"/>
  <c r="AQ61" i="4" a="1"/>
  <c r="AQ61" i="4" s="1"/>
  <c r="AR61" i="4" a="1"/>
  <c r="AR61" i="4" s="1"/>
  <c r="AS61" i="4" a="1"/>
  <c r="AS61" i="4" s="1"/>
  <c r="AT61" i="4" a="1"/>
  <c r="AT61" i="4" s="1"/>
  <c r="AU61" i="4" a="1"/>
  <c r="AU61" i="4" s="1"/>
  <c r="AV61" i="4" a="1"/>
  <c r="AV61" i="4" s="1"/>
  <c r="AW61" i="4" a="1"/>
  <c r="AW61" i="4" s="1"/>
  <c r="AX61" i="4" a="1"/>
  <c r="AX61" i="4" s="1"/>
  <c r="AY61" i="4" a="1"/>
  <c r="AY61" i="4" s="1"/>
  <c r="AZ61" i="4" a="1"/>
  <c r="AZ61" i="4" s="1"/>
  <c r="BA61" i="4" a="1"/>
  <c r="BA61" i="4" s="1"/>
  <c r="BB61" i="4" a="1"/>
  <c r="BB61" i="4" s="1"/>
  <c r="BC61" i="4" a="1"/>
  <c r="BC61" i="4" s="1"/>
  <c r="BD61" i="4" a="1"/>
  <c r="BD61" i="4" s="1"/>
  <c r="BE61" i="4" a="1"/>
  <c r="BE61" i="4" s="1"/>
  <c r="BF61" i="4" a="1"/>
  <c r="BF61" i="4" s="1"/>
  <c r="BG61" i="4" a="1"/>
  <c r="BG61" i="4" s="1"/>
  <c r="BH61" i="4" a="1"/>
  <c r="BH61" i="4" s="1"/>
  <c r="BI61" i="4" a="1"/>
  <c r="BI61" i="4" s="1"/>
  <c r="BJ61" i="4" a="1"/>
  <c r="BJ61" i="4" s="1"/>
  <c r="BK61" i="4" a="1"/>
  <c r="BK61" i="4" s="1"/>
  <c r="BL61" i="4" a="1"/>
  <c r="BL61" i="4" s="1"/>
  <c r="BM61" i="4" a="1"/>
  <c r="BM61" i="4" s="1"/>
  <c r="BN61" i="4" a="1"/>
  <c r="BN61" i="4" s="1"/>
  <c r="BO61" i="4" a="1"/>
  <c r="BO61" i="4" s="1"/>
  <c r="BP61" i="4" a="1"/>
  <c r="BP61" i="4" s="1"/>
  <c r="BQ61" i="4" a="1"/>
  <c r="BQ61" i="4" s="1"/>
  <c r="BR61" i="4" a="1"/>
  <c r="BR61" i="4" s="1"/>
  <c r="BS61" i="4" a="1"/>
  <c r="BS61" i="4" s="1"/>
  <c r="BT61" i="4" a="1"/>
  <c r="BT61" i="4" s="1"/>
  <c r="BU61" i="4" a="1"/>
  <c r="BU61" i="4" s="1"/>
  <c r="BV61" i="4" a="1"/>
  <c r="BV61" i="4" s="1"/>
  <c r="BW61" i="4" a="1"/>
  <c r="BW61" i="4" s="1"/>
  <c r="BX61" i="4" a="1"/>
  <c r="BX61" i="4" s="1"/>
  <c r="BY61" i="4" a="1"/>
  <c r="BY61" i="4" s="1"/>
  <c r="BZ61" i="4"/>
  <c r="C62" i="4" a="1"/>
  <c r="C62" i="4" s="1"/>
  <c r="D62" i="4" a="1"/>
  <c r="D62" i="4" s="1"/>
  <c r="E62" i="4" a="1"/>
  <c r="E62" i="4" s="1"/>
  <c r="F62" i="4" a="1"/>
  <c r="F62" i="4" s="1"/>
  <c r="G62" i="4" a="1"/>
  <c r="G62" i="4" s="1"/>
  <c r="H62" i="4" a="1"/>
  <c r="H62" i="4" s="1"/>
  <c r="I62" i="4" a="1"/>
  <c r="I62" i="4" s="1"/>
  <c r="J62" i="4" a="1"/>
  <c r="J62" i="4" s="1"/>
  <c r="K62" i="4" a="1"/>
  <c r="K62" i="4" s="1"/>
  <c r="L62" i="4" a="1"/>
  <c r="L62" i="4" s="1"/>
  <c r="M62" i="4" a="1"/>
  <c r="M62" i="4" s="1"/>
  <c r="N62" i="4" a="1"/>
  <c r="N62" i="4" s="1"/>
  <c r="O62" i="4" a="1"/>
  <c r="O62" i="4" s="1"/>
  <c r="P62" i="4" a="1"/>
  <c r="P62" i="4" s="1"/>
  <c r="Q62" i="4" a="1"/>
  <c r="Q62" i="4" s="1"/>
  <c r="R62" i="4" a="1"/>
  <c r="R62" i="4" s="1"/>
  <c r="S62" i="4" a="1"/>
  <c r="S62" i="4" s="1"/>
  <c r="T62" i="4" a="1"/>
  <c r="T62" i="4" s="1"/>
  <c r="U62" i="4" a="1"/>
  <c r="U62" i="4" s="1"/>
  <c r="V62" i="4" a="1"/>
  <c r="V62" i="4" s="1"/>
  <c r="W62" i="4" a="1"/>
  <c r="W62" i="4" s="1"/>
  <c r="X62" i="4" a="1"/>
  <c r="X62" i="4" s="1"/>
  <c r="Y62" i="4" a="1"/>
  <c r="Y62" i="4" s="1"/>
  <c r="Z62" i="4" a="1"/>
  <c r="Z62" i="4" s="1"/>
  <c r="AA62" i="4" a="1"/>
  <c r="AA62" i="4" s="1"/>
  <c r="AB62" i="4" a="1"/>
  <c r="AB62" i="4" s="1"/>
  <c r="AC62" i="4" a="1"/>
  <c r="AC62" i="4" s="1"/>
  <c r="AD62" i="4" a="1"/>
  <c r="AD62" i="4" s="1"/>
  <c r="AE62" i="4" a="1"/>
  <c r="AE62" i="4" s="1"/>
  <c r="AF62" i="4" a="1"/>
  <c r="AF62" i="4" s="1"/>
  <c r="AG62" i="4" a="1"/>
  <c r="AG62" i="4" s="1"/>
  <c r="AH62" i="4" a="1"/>
  <c r="AH62" i="4" s="1"/>
  <c r="AI62" i="4" a="1"/>
  <c r="AI62" i="4" s="1"/>
  <c r="AJ62" i="4" a="1"/>
  <c r="AJ62" i="4" s="1"/>
  <c r="AK62" i="4" a="1"/>
  <c r="AK62" i="4" s="1"/>
  <c r="AL62" i="4" a="1"/>
  <c r="AL62" i="4" s="1"/>
  <c r="AM62" i="4" a="1"/>
  <c r="AM62" i="4" s="1"/>
  <c r="AN62" i="4" a="1"/>
  <c r="AN62" i="4" s="1"/>
  <c r="AO62" i="4" a="1"/>
  <c r="AO62" i="4" s="1"/>
  <c r="AP62" i="4" a="1"/>
  <c r="AP62" i="4" s="1"/>
  <c r="AQ62" i="4" a="1"/>
  <c r="AQ62" i="4" s="1"/>
  <c r="AR62" i="4" a="1"/>
  <c r="AR62" i="4" s="1"/>
  <c r="AS62" i="4" a="1"/>
  <c r="AS62" i="4" s="1"/>
  <c r="AT62" i="4" a="1"/>
  <c r="AT62" i="4" s="1"/>
  <c r="AU62" i="4" a="1"/>
  <c r="AU62" i="4" s="1"/>
  <c r="AV62" i="4" a="1"/>
  <c r="AV62" i="4" s="1"/>
  <c r="AW62" i="4" a="1"/>
  <c r="AW62" i="4" s="1"/>
  <c r="AX62" i="4" a="1"/>
  <c r="AX62" i="4" s="1"/>
  <c r="AY62" i="4" a="1"/>
  <c r="AY62" i="4" s="1"/>
  <c r="AZ62" i="4" a="1"/>
  <c r="AZ62" i="4" s="1"/>
  <c r="BA62" i="4" a="1"/>
  <c r="BA62" i="4" s="1"/>
  <c r="BB62" i="4" a="1"/>
  <c r="BB62" i="4" s="1"/>
  <c r="BC62" i="4" a="1"/>
  <c r="BC62" i="4" s="1"/>
  <c r="BD62" i="4" a="1"/>
  <c r="BD62" i="4" s="1"/>
  <c r="BE62" i="4" a="1"/>
  <c r="BE62" i="4" s="1"/>
  <c r="BF62" i="4" a="1"/>
  <c r="BF62" i="4" s="1"/>
  <c r="BG62" i="4" a="1"/>
  <c r="BG62" i="4" s="1"/>
  <c r="BH62" i="4" a="1"/>
  <c r="BH62" i="4" s="1"/>
  <c r="BI62" i="4" a="1"/>
  <c r="BI62" i="4" s="1"/>
  <c r="BJ62" i="4" a="1"/>
  <c r="BJ62" i="4" s="1"/>
  <c r="BK62" i="4" a="1"/>
  <c r="BK62" i="4" s="1"/>
  <c r="BL62" i="4" a="1"/>
  <c r="BL62" i="4" s="1"/>
  <c r="BM62" i="4" a="1"/>
  <c r="BM62" i="4" s="1"/>
  <c r="BN62" i="4" a="1"/>
  <c r="BN62" i="4" s="1"/>
  <c r="BO62" i="4" a="1"/>
  <c r="BO62" i="4" s="1"/>
  <c r="BP62" i="4" a="1"/>
  <c r="BP62" i="4" s="1"/>
  <c r="BQ62" i="4" a="1"/>
  <c r="BQ62" i="4" s="1"/>
  <c r="BR62" i="4" a="1"/>
  <c r="BR62" i="4" s="1"/>
  <c r="BS62" i="4" a="1"/>
  <c r="BS62" i="4" s="1"/>
  <c r="BT62" i="4" a="1"/>
  <c r="BT62" i="4" s="1"/>
  <c r="BU62" i="4" a="1"/>
  <c r="BU62" i="4" s="1"/>
  <c r="BV62" i="4" a="1"/>
  <c r="BV62" i="4" s="1"/>
  <c r="BW62" i="4" a="1"/>
  <c r="BW62" i="4" s="1"/>
  <c r="BX62" i="4" a="1"/>
  <c r="BX62" i="4" s="1"/>
  <c r="BY62" i="4" a="1"/>
  <c r="BY62" i="4" s="1"/>
  <c r="BZ62" i="4"/>
  <c r="C63" i="4" a="1"/>
  <c r="C63" i="4" s="1"/>
  <c r="D63" i="4" a="1"/>
  <c r="D63" i="4" s="1"/>
  <c r="E63" i="4" a="1"/>
  <c r="E63" i="4" s="1"/>
  <c r="F63" i="4" a="1"/>
  <c r="F63" i="4" s="1"/>
  <c r="G63" i="4" a="1"/>
  <c r="G63" i="4" s="1"/>
  <c r="H63" i="4" a="1"/>
  <c r="H63" i="4" s="1"/>
  <c r="I63" i="4" a="1"/>
  <c r="I63" i="4" s="1"/>
  <c r="J63" i="4" a="1"/>
  <c r="J63" i="4" s="1"/>
  <c r="K63" i="4" a="1"/>
  <c r="K63" i="4" s="1"/>
  <c r="L63" i="4" a="1"/>
  <c r="L63" i="4" s="1"/>
  <c r="M63" i="4" a="1"/>
  <c r="M63" i="4" s="1"/>
  <c r="N63" i="4" a="1"/>
  <c r="N63" i="4" s="1"/>
  <c r="O63" i="4" a="1"/>
  <c r="O63" i="4" s="1"/>
  <c r="P63" i="4" a="1"/>
  <c r="P63" i="4" s="1"/>
  <c r="Q63" i="4" a="1"/>
  <c r="Q63" i="4" s="1"/>
  <c r="R63" i="4" a="1"/>
  <c r="R63" i="4" s="1"/>
  <c r="S63" i="4" a="1"/>
  <c r="S63" i="4" s="1"/>
  <c r="T63" i="4" a="1"/>
  <c r="T63" i="4" s="1"/>
  <c r="U63" i="4" a="1"/>
  <c r="U63" i="4" s="1"/>
  <c r="V63" i="4" a="1"/>
  <c r="V63" i="4" s="1"/>
  <c r="W63" i="4" a="1"/>
  <c r="W63" i="4" s="1"/>
  <c r="X63" i="4" a="1"/>
  <c r="X63" i="4" s="1"/>
  <c r="Y63" i="4" a="1"/>
  <c r="Y63" i="4" s="1"/>
  <c r="Z63" i="4" a="1"/>
  <c r="Z63" i="4" s="1"/>
  <c r="AA63" i="4" a="1"/>
  <c r="AA63" i="4" s="1"/>
  <c r="AB63" i="4" a="1"/>
  <c r="AB63" i="4" s="1"/>
  <c r="AC63" i="4" a="1"/>
  <c r="AC63" i="4" s="1"/>
  <c r="AD63" i="4" a="1"/>
  <c r="AD63" i="4" s="1"/>
  <c r="AE63" i="4" a="1"/>
  <c r="AE63" i="4" s="1"/>
  <c r="AF63" i="4" a="1"/>
  <c r="AF63" i="4" s="1"/>
  <c r="AG63" i="4" a="1"/>
  <c r="AG63" i="4" s="1"/>
  <c r="AH63" i="4" a="1"/>
  <c r="AH63" i="4" s="1"/>
  <c r="AI63" i="4" a="1"/>
  <c r="AI63" i="4" s="1"/>
  <c r="AJ63" i="4" a="1"/>
  <c r="AJ63" i="4" s="1"/>
  <c r="AK63" i="4" a="1"/>
  <c r="AK63" i="4" s="1"/>
  <c r="AL63" i="4" a="1"/>
  <c r="AL63" i="4" s="1"/>
  <c r="AM63" i="4" a="1"/>
  <c r="AM63" i="4" s="1"/>
  <c r="AN63" i="4" a="1"/>
  <c r="AN63" i="4" s="1"/>
  <c r="AO63" i="4" a="1"/>
  <c r="AO63" i="4" s="1"/>
  <c r="AP63" i="4" a="1"/>
  <c r="AP63" i="4" s="1"/>
  <c r="AQ63" i="4" a="1"/>
  <c r="AQ63" i="4" s="1"/>
  <c r="AR63" i="4" a="1"/>
  <c r="AR63" i="4" s="1"/>
  <c r="AS63" i="4" a="1"/>
  <c r="AS63" i="4" s="1"/>
  <c r="AT63" i="4" a="1"/>
  <c r="AT63" i="4" s="1"/>
  <c r="AU63" i="4" a="1"/>
  <c r="AU63" i="4" s="1"/>
  <c r="AV63" i="4" a="1"/>
  <c r="AV63" i="4" s="1"/>
  <c r="AW63" i="4" a="1"/>
  <c r="AW63" i="4" s="1"/>
  <c r="AX63" i="4" a="1"/>
  <c r="AX63" i="4" s="1"/>
  <c r="AY63" i="4" a="1"/>
  <c r="AY63" i="4" s="1"/>
  <c r="AZ63" i="4" a="1"/>
  <c r="AZ63" i="4" s="1"/>
  <c r="BA63" i="4" a="1"/>
  <c r="BA63" i="4" s="1"/>
  <c r="BB63" i="4" a="1"/>
  <c r="BB63" i="4" s="1"/>
  <c r="BC63" i="4" a="1"/>
  <c r="BC63" i="4" s="1"/>
  <c r="BD63" i="4" a="1"/>
  <c r="BD63" i="4" s="1"/>
  <c r="BE63" i="4" a="1"/>
  <c r="BE63" i="4" s="1"/>
  <c r="BF63" i="4" a="1"/>
  <c r="BF63" i="4" s="1"/>
  <c r="BG63" i="4" a="1"/>
  <c r="BG63" i="4" s="1"/>
  <c r="BH63" i="4" a="1"/>
  <c r="BH63" i="4" s="1"/>
  <c r="BI63" i="4" a="1"/>
  <c r="BI63" i="4" s="1"/>
  <c r="BJ63" i="4" a="1"/>
  <c r="BJ63" i="4" s="1"/>
  <c r="BK63" i="4" a="1"/>
  <c r="BK63" i="4" s="1"/>
  <c r="BL63" i="4" a="1"/>
  <c r="BL63" i="4" s="1"/>
  <c r="BM63" i="4" a="1"/>
  <c r="BM63" i="4" s="1"/>
  <c r="BN63" i="4" a="1"/>
  <c r="BN63" i="4" s="1"/>
  <c r="BO63" i="4" a="1"/>
  <c r="BO63" i="4" s="1"/>
  <c r="BP63" i="4" a="1"/>
  <c r="BP63" i="4" s="1"/>
  <c r="BQ63" i="4" a="1"/>
  <c r="BQ63" i="4" s="1"/>
  <c r="BR63" i="4" a="1"/>
  <c r="BR63" i="4" s="1"/>
  <c r="BS63" i="4" a="1"/>
  <c r="BS63" i="4" s="1"/>
  <c r="BT63" i="4" a="1"/>
  <c r="BT63" i="4" s="1"/>
  <c r="BU63" i="4" a="1"/>
  <c r="BU63" i="4" s="1"/>
  <c r="BV63" i="4" a="1"/>
  <c r="BV63" i="4" s="1"/>
  <c r="BW63" i="4" a="1"/>
  <c r="BW63" i="4" s="1"/>
  <c r="BX63" i="4" a="1"/>
  <c r="BX63" i="4" s="1"/>
  <c r="BY63" i="4" a="1"/>
  <c r="BY63" i="4" s="1"/>
  <c r="BZ63" i="4"/>
  <c r="C64" i="4" a="1"/>
  <c r="C64" i="4" s="1"/>
  <c r="D64" i="4" a="1"/>
  <c r="D64" i="4" s="1"/>
  <c r="E64" i="4" a="1"/>
  <c r="E64" i="4" s="1"/>
  <c r="F64" i="4" a="1"/>
  <c r="F64" i="4" s="1"/>
  <c r="G64" i="4" a="1"/>
  <c r="G64" i="4" s="1"/>
  <c r="H64" i="4" a="1"/>
  <c r="H64" i="4" s="1"/>
  <c r="I64" i="4" a="1"/>
  <c r="I64" i="4" s="1"/>
  <c r="J64" i="4" a="1"/>
  <c r="J64" i="4" s="1"/>
  <c r="K64" i="4" a="1"/>
  <c r="K64" i="4" s="1"/>
  <c r="L64" i="4" a="1"/>
  <c r="L64" i="4" s="1"/>
  <c r="M64" i="4" a="1"/>
  <c r="M64" i="4" s="1"/>
  <c r="N64" i="4" a="1"/>
  <c r="N64" i="4" s="1"/>
  <c r="O64" i="4" a="1"/>
  <c r="O64" i="4" s="1"/>
  <c r="P64" i="4" a="1"/>
  <c r="P64" i="4" s="1"/>
  <c r="Q64" i="4" a="1"/>
  <c r="Q64" i="4" s="1"/>
  <c r="R64" i="4" a="1"/>
  <c r="R64" i="4" s="1"/>
  <c r="S64" i="4" a="1"/>
  <c r="S64" i="4" s="1"/>
  <c r="T64" i="4" a="1"/>
  <c r="T64" i="4" s="1"/>
  <c r="U64" i="4" a="1"/>
  <c r="U64" i="4" s="1"/>
  <c r="V64" i="4" a="1"/>
  <c r="V64" i="4" s="1"/>
  <c r="W64" i="4" a="1"/>
  <c r="W64" i="4" s="1"/>
  <c r="X64" i="4" a="1"/>
  <c r="X64" i="4" s="1"/>
  <c r="Y64" i="4" a="1"/>
  <c r="Y64" i="4" s="1"/>
  <c r="Z64" i="4" a="1"/>
  <c r="Z64" i="4" s="1"/>
  <c r="AA64" i="4" a="1"/>
  <c r="AA64" i="4" s="1"/>
  <c r="AB64" i="4" a="1"/>
  <c r="AB64" i="4" s="1"/>
  <c r="AC64" i="4" a="1"/>
  <c r="AC64" i="4" s="1"/>
  <c r="AD64" i="4" a="1"/>
  <c r="AD64" i="4" s="1"/>
  <c r="AE64" i="4" a="1"/>
  <c r="AE64" i="4" s="1"/>
  <c r="AF64" i="4" a="1"/>
  <c r="AF64" i="4" s="1"/>
  <c r="AG64" i="4" a="1"/>
  <c r="AG64" i="4" s="1"/>
  <c r="AH64" i="4" a="1"/>
  <c r="AH64" i="4" s="1"/>
  <c r="AI64" i="4" a="1"/>
  <c r="AI64" i="4" s="1"/>
  <c r="AJ64" i="4" a="1"/>
  <c r="AJ64" i="4" s="1"/>
  <c r="AK64" i="4" a="1"/>
  <c r="AK64" i="4" s="1"/>
  <c r="AL64" i="4" a="1"/>
  <c r="AL64" i="4" s="1"/>
  <c r="AM64" i="4" a="1"/>
  <c r="AM64" i="4" s="1"/>
  <c r="AN64" i="4" a="1"/>
  <c r="AN64" i="4" s="1"/>
  <c r="AO64" i="4" a="1"/>
  <c r="AO64" i="4" s="1"/>
  <c r="AP64" i="4" a="1"/>
  <c r="AP64" i="4" s="1"/>
  <c r="AQ64" i="4" a="1"/>
  <c r="AQ64" i="4" s="1"/>
  <c r="AR64" i="4" a="1"/>
  <c r="AR64" i="4" s="1"/>
  <c r="AS64" i="4" a="1"/>
  <c r="AS64" i="4" s="1"/>
  <c r="AT64" i="4" a="1"/>
  <c r="AT64" i="4" s="1"/>
  <c r="AU64" i="4" a="1"/>
  <c r="AU64" i="4" s="1"/>
  <c r="AV64" i="4" a="1"/>
  <c r="AV64" i="4" s="1"/>
  <c r="AW64" i="4" a="1"/>
  <c r="AW64" i="4" s="1"/>
  <c r="AX64" i="4" a="1"/>
  <c r="AX64" i="4" s="1"/>
  <c r="AY64" i="4" a="1"/>
  <c r="AY64" i="4" s="1"/>
  <c r="AZ64" i="4" a="1"/>
  <c r="AZ64" i="4" s="1"/>
  <c r="BA64" i="4" a="1"/>
  <c r="BA64" i="4" s="1"/>
  <c r="BB64" i="4" a="1"/>
  <c r="BB64" i="4" s="1"/>
  <c r="BC64" i="4" a="1"/>
  <c r="BC64" i="4" s="1"/>
  <c r="BD64" i="4" a="1"/>
  <c r="BD64" i="4" s="1"/>
  <c r="BE64" i="4" a="1"/>
  <c r="BE64" i="4" s="1"/>
  <c r="BF64" i="4" a="1"/>
  <c r="BF64" i="4" s="1"/>
  <c r="BG64" i="4" a="1"/>
  <c r="BG64" i="4" s="1"/>
  <c r="BH64" i="4" a="1"/>
  <c r="BH64" i="4" s="1"/>
  <c r="BI64" i="4" a="1"/>
  <c r="BI64" i="4" s="1"/>
  <c r="BJ64" i="4" a="1"/>
  <c r="BJ64" i="4" s="1"/>
  <c r="BK64" i="4" a="1"/>
  <c r="BK64" i="4" s="1"/>
  <c r="BL64" i="4" a="1"/>
  <c r="BL64" i="4" s="1"/>
  <c r="BM64" i="4" a="1"/>
  <c r="BM64" i="4" s="1"/>
  <c r="BN64" i="4" a="1"/>
  <c r="BN64" i="4" s="1"/>
  <c r="BO64" i="4" a="1"/>
  <c r="BO64" i="4" s="1"/>
  <c r="BP64" i="4" a="1"/>
  <c r="BP64" i="4" s="1"/>
  <c r="BQ64" i="4" a="1"/>
  <c r="BQ64" i="4" s="1"/>
  <c r="BR64" i="4" a="1"/>
  <c r="BR64" i="4" s="1"/>
  <c r="BS64" i="4" a="1"/>
  <c r="BS64" i="4" s="1"/>
  <c r="BT64" i="4" a="1"/>
  <c r="BT64" i="4" s="1"/>
  <c r="BU64" i="4" a="1"/>
  <c r="BU64" i="4" s="1"/>
  <c r="BV64" i="4" a="1"/>
  <c r="BV64" i="4" s="1"/>
  <c r="BW64" i="4" a="1"/>
  <c r="BW64" i="4" s="1"/>
  <c r="BX64" i="4" a="1"/>
  <c r="BX64" i="4" s="1"/>
  <c r="BY64" i="4" a="1"/>
  <c r="BY64" i="4" s="1"/>
  <c r="BZ64" i="4"/>
  <c r="C65" i="4" a="1"/>
  <c r="C65" i="4" s="1"/>
  <c r="D65" i="4" a="1"/>
  <c r="D65" i="4" s="1"/>
  <c r="E65" i="4" a="1"/>
  <c r="E65" i="4" s="1"/>
  <c r="F65" i="4" a="1"/>
  <c r="F65" i="4" s="1"/>
  <c r="G65" i="4" a="1"/>
  <c r="G65" i="4" s="1"/>
  <c r="H65" i="4" a="1"/>
  <c r="H65" i="4" s="1"/>
  <c r="I65" i="4" a="1"/>
  <c r="I65" i="4" s="1"/>
  <c r="J65" i="4" a="1"/>
  <c r="J65" i="4" s="1"/>
  <c r="K65" i="4" a="1"/>
  <c r="K65" i="4" s="1"/>
  <c r="L65" i="4" a="1"/>
  <c r="L65" i="4" s="1"/>
  <c r="M65" i="4" a="1"/>
  <c r="M65" i="4" s="1"/>
  <c r="N65" i="4" a="1"/>
  <c r="N65" i="4" s="1"/>
  <c r="O65" i="4" a="1"/>
  <c r="O65" i="4" s="1"/>
  <c r="P65" i="4" a="1"/>
  <c r="P65" i="4" s="1"/>
  <c r="Q65" i="4" a="1"/>
  <c r="Q65" i="4" s="1"/>
  <c r="R65" i="4" a="1"/>
  <c r="R65" i="4" s="1"/>
  <c r="S65" i="4" a="1"/>
  <c r="S65" i="4" s="1"/>
  <c r="T65" i="4" a="1"/>
  <c r="T65" i="4" s="1"/>
  <c r="U65" i="4" a="1"/>
  <c r="U65" i="4" s="1"/>
  <c r="V65" i="4" a="1"/>
  <c r="V65" i="4" s="1"/>
  <c r="W65" i="4" a="1"/>
  <c r="W65" i="4" s="1"/>
  <c r="X65" i="4" a="1"/>
  <c r="X65" i="4" s="1"/>
  <c r="Y65" i="4" a="1"/>
  <c r="Y65" i="4" s="1"/>
  <c r="Z65" i="4" a="1"/>
  <c r="Z65" i="4" s="1"/>
  <c r="AA65" i="4" a="1"/>
  <c r="AA65" i="4" s="1"/>
  <c r="AB65" i="4" a="1"/>
  <c r="AB65" i="4" s="1"/>
  <c r="AC65" i="4" a="1"/>
  <c r="AC65" i="4" s="1"/>
  <c r="AD65" i="4" a="1"/>
  <c r="AD65" i="4" s="1"/>
  <c r="AE65" i="4" a="1"/>
  <c r="AE65" i="4" s="1"/>
  <c r="AF65" i="4" a="1"/>
  <c r="AF65" i="4" s="1"/>
  <c r="AG65" i="4" a="1"/>
  <c r="AG65" i="4" s="1"/>
  <c r="AH65" i="4" a="1"/>
  <c r="AH65" i="4" s="1"/>
  <c r="AI65" i="4" a="1"/>
  <c r="AI65" i="4" s="1"/>
  <c r="AJ65" i="4" a="1"/>
  <c r="AJ65" i="4" s="1"/>
  <c r="AK65" i="4" a="1"/>
  <c r="AK65" i="4" s="1"/>
  <c r="AL65" i="4" a="1"/>
  <c r="AL65" i="4" s="1"/>
  <c r="AM65" i="4" a="1"/>
  <c r="AM65" i="4" s="1"/>
  <c r="AN65" i="4" a="1"/>
  <c r="AN65" i="4" s="1"/>
  <c r="AO65" i="4" a="1"/>
  <c r="AO65" i="4" s="1"/>
  <c r="AP65" i="4" a="1"/>
  <c r="AP65" i="4" s="1"/>
  <c r="AQ65" i="4" a="1"/>
  <c r="AQ65" i="4" s="1"/>
  <c r="AR65" i="4" a="1"/>
  <c r="AR65" i="4" s="1"/>
  <c r="AS65" i="4" a="1"/>
  <c r="AS65" i="4" s="1"/>
  <c r="AT65" i="4" a="1"/>
  <c r="AT65" i="4" s="1"/>
  <c r="AU65" i="4" a="1"/>
  <c r="AU65" i="4" s="1"/>
  <c r="AV65" i="4" a="1"/>
  <c r="AV65" i="4" s="1"/>
  <c r="AW65" i="4" a="1"/>
  <c r="AW65" i="4" s="1"/>
  <c r="AX65" i="4" a="1"/>
  <c r="AX65" i="4" s="1"/>
  <c r="AY65" i="4" a="1"/>
  <c r="AY65" i="4" s="1"/>
  <c r="AZ65" i="4" a="1"/>
  <c r="AZ65" i="4" s="1"/>
  <c r="BA65" i="4" a="1"/>
  <c r="BA65" i="4" s="1"/>
  <c r="BB65" i="4" a="1"/>
  <c r="BB65" i="4" s="1"/>
  <c r="BC65" i="4" a="1"/>
  <c r="BC65" i="4" s="1"/>
  <c r="BD65" i="4" a="1"/>
  <c r="BD65" i="4" s="1"/>
  <c r="BE65" i="4" a="1"/>
  <c r="BE65" i="4" s="1"/>
  <c r="BF65" i="4" a="1"/>
  <c r="BF65" i="4" s="1"/>
  <c r="BG65" i="4" a="1"/>
  <c r="BG65" i="4" s="1"/>
  <c r="BH65" i="4" a="1"/>
  <c r="BH65" i="4" s="1"/>
  <c r="BI65" i="4" a="1"/>
  <c r="BI65" i="4" s="1"/>
  <c r="BJ65" i="4" a="1"/>
  <c r="BJ65" i="4" s="1"/>
  <c r="BK65" i="4" a="1"/>
  <c r="BK65" i="4" s="1"/>
  <c r="BL65" i="4" a="1"/>
  <c r="BL65" i="4" s="1"/>
  <c r="BM65" i="4" a="1"/>
  <c r="BM65" i="4" s="1"/>
  <c r="BN65" i="4" a="1"/>
  <c r="BN65" i="4" s="1"/>
  <c r="BO65" i="4" a="1"/>
  <c r="BO65" i="4" s="1"/>
  <c r="BP65" i="4" a="1"/>
  <c r="BP65" i="4" s="1"/>
  <c r="BQ65" i="4" a="1"/>
  <c r="BQ65" i="4" s="1"/>
  <c r="BR65" i="4" a="1"/>
  <c r="BR65" i="4" s="1"/>
  <c r="BS65" i="4" a="1"/>
  <c r="BS65" i="4" s="1"/>
  <c r="BT65" i="4" a="1"/>
  <c r="BT65" i="4" s="1"/>
  <c r="BU65" i="4" a="1"/>
  <c r="BU65" i="4" s="1"/>
  <c r="BV65" i="4" a="1"/>
  <c r="BV65" i="4" s="1"/>
  <c r="BW65" i="4" a="1"/>
  <c r="BW65" i="4" s="1"/>
  <c r="BX65" i="4" a="1"/>
  <c r="BX65" i="4" s="1"/>
  <c r="BY65" i="4" a="1"/>
  <c r="BY65" i="4" s="1"/>
  <c r="BZ65" i="4"/>
  <c r="C66" i="4" a="1"/>
  <c r="C66" i="4" s="1"/>
  <c r="D66" i="4" a="1"/>
  <c r="D66" i="4" s="1"/>
  <c r="E66" i="4" a="1"/>
  <c r="E66" i="4" s="1"/>
  <c r="F66" i="4" a="1"/>
  <c r="F66" i="4" s="1"/>
  <c r="G66" i="4" a="1"/>
  <c r="G66" i="4" s="1"/>
  <c r="H66" i="4" a="1"/>
  <c r="H66" i="4" s="1"/>
  <c r="I66" i="4" a="1"/>
  <c r="I66" i="4" s="1"/>
  <c r="J66" i="4" a="1"/>
  <c r="J66" i="4" s="1"/>
  <c r="K66" i="4" a="1"/>
  <c r="K66" i="4" s="1"/>
  <c r="L66" i="4" a="1"/>
  <c r="L66" i="4" s="1"/>
  <c r="M66" i="4" a="1"/>
  <c r="M66" i="4" s="1"/>
  <c r="N66" i="4" a="1"/>
  <c r="N66" i="4" s="1"/>
  <c r="O66" i="4" a="1"/>
  <c r="O66" i="4" s="1"/>
  <c r="P66" i="4" a="1"/>
  <c r="P66" i="4" s="1"/>
  <c r="Q66" i="4" a="1"/>
  <c r="Q66" i="4" s="1"/>
  <c r="R66" i="4" a="1"/>
  <c r="R66" i="4" s="1"/>
  <c r="S66" i="4" a="1"/>
  <c r="S66" i="4" s="1"/>
  <c r="T66" i="4" a="1"/>
  <c r="T66" i="4" s="1"/>
  <c r="U66" i="4" a="1"/>
  <c r="U66" i="4" s="1"/>
  <c r="V66" i="4" a="1"/>
  <c r="V66" i="4" s="1"/>
  <c r="W66" i="4" a="1"/>
  <c r="W66" i="4" s="1"/>
  <c r="X66" i="4" a="1"/>
  <c r="X66" i="4" s="1"/>
  <c r="Y66" i="4" a="1"/>
  <c r="Y66" i="4" s="1"/>
  <c r="Z66" i="4" a="1"/>
  <c r="Z66" i="4" s="1"/>
  <c r="AA66" i="4" a="1"/>
  <c r="AA66" i="4" s="1"/>
  <c r="AB66" i="4" a="1"/>
  <c r="AB66" i="4" s="1"/>
  <c r="AC66" i="4" a="1"/>
  <c r="AC66" i="4" s="1"/>
  <c r="AD66" i="4" a="1"/>
  <c r="AD66" i="4" s="1"/>
  <c r="AE66" i="4" a="1"/>
  <c r="AE66" i="4" s="1"/>
  <c r="AF66" i="4" a="1"/>
  <c r="AF66" i="4" s="1"/>
  <c r="AG66" i="4" a="1"/>
  <c r="AG66" i="4" s="1"/>
  <c r="AH66" i="4" a="1"/>
  <c r="AH66" i="4" s="1"/>
  <c r="AI66" i="4" a="1"/>
  <c r="AI66" i="4" s="1"/>
  <c r="AJ66" i="4" a="1"/>
  <c r="AJ66" i="4" s="1"/>
  <c r="AK66" i="4" a="1"/>
  <c r="AK66" i="4" s="1"/>
  <c r="AL66" i="4" a="1"/>
  <c r="AL66" i="4" s="1"/>
  <c r="AM66" i="4" a="1"/>
  <c r="AM66" i="4" s="1"/>
  <c r="AN66" i="4" a="1"/>
  <c r="AN66" i="4" s="1"/>
  <c r="AO66" i="4" a="1"/>
  <c r="AO66" i="4" s="1"/>
  <c r="AP66" i="4" a="1"/>
  <c r="AP66" i="4" s="1"/>
  <c r="AQ66" i="4" a="1"/>
  <c r="AQ66" i="4" s="1"/>
  <c r="AR66" i="4" a="1"/>
  <c r="AR66" i="4" s="1"/>
  <c r="AS66" i="4" a="1"/>
  <c r="AS66" i="4" s="1"/>
  <c r="AT66" i="4" a="1"/>
  <c r="AT66" i="4" s="1"/>
  <c r="AU66" i="4" a="1"/>
  <c r="AU66" i="4" s="1"/>
  <c r="AV66" i="4" a="1"/>
  <c r="AV66" i="4" s="1"/>
  <c r="AW66" i="4" a="1"/>
  <c r="AW66" i="4" s="1"/>
  <c r="AX66" i="4" a="1"/>
  <c r="AX66" i="4" s="1"/>
  <c r="AY66" i="4" a="1"/>
  <c r="AY66" i="4" s="1"/>
  <c r="AZ66" i="4" a="1"/>
  <c r="AZ66" i="4" s="1"/>
  <c r="BA66" i="4" a="1"/>
  <c r="BA66" i="4" s="1"/>
  <c r="BB66" i="4" a="1"/>
  <c r="BB66" i="4" s="1"/>
  <c r="BC66" i="4" a="1"/>
  <c r="BC66" i="4" s="1"/>
  <c r="BD66" i="4" a="1"/>
  <c r="BD66" i="4" s="1"/>
  <c r="BE66" i="4" a="1"/>
  <c r="BE66" i="4" s="1"/>
  <c r="BF66" i="4" a="1"/>
  <c r="BF66" i="4" s="1"/>
  <c r="BG66" i="4" a="1"/>
  <c r="BG66" i="4" s="1"/>
  <c r="BH66" i="4" a="1"/>
  <c r="BH66" i="4" s="1"/>
  <c r="BI66" i="4" a="1"/>
  <c r="BI66" i="4" s="1"/>
  <c r="BJ66" i="4" a="1"/>
  <c r="BJ66" i="4" s="1"/>
  <c r="BK66" i="4" a="1"/>
  <c r="BK66" i="4" s="1"/>
  <c r="BL66" i="4" a="1"/>
  <c r="BL66" i="4" s="1"/>
  <c r="BM66" i="4" a="1"/>
  <c r="BM66" i="4" s="1"/>
  <c r="BN66" i="4" a="1"/>
  <c r="BN66" i="4" s="1"/>
  <c r="BO66" i="4" a="1"/>
  <c r="BO66" i="4" s="1"/>
  <c r="BP66" i="4" a="1"/>
  <c r="BP66" i="4" s="1"/>
  <c r="BQ66" i="4" a="1"/>
  <c r="BQ66" i="4" s="1"/>
  <c r="BR66" i="4" a="1"/>
  <c r="BR66" i="4" s="1"/>
  <c r="BS66" i="4" a="1"/>
  <c r="BS66" i="4" s="1"/>
  <c r="BT66" i="4" a="1"/>
  <c r="BT66" i="4" s="1"/>
  <c r="BU66" i="4" a="1"/>
  <c r="BU66" i="4" s="1"/>
  <c r="BV66" i="4" a="1"/>
  <c r="BV66" i="4" s="1"/>
  <c r="BW66" i="4" a="1"/>
  <c r="BW66" i="4" s="1"/>
  <c r="BX66" i="4" a="1"/>
  <c r="BX66" i="4" s="1"/>
  <c r="BY66" i="4" a="1"/>
  <c r="BY66" i="4" s="1"/>
  <c r="BZ66" i="4"/>
  <c r="C67" i="4" a="1"/>
  <c r="C67" i="4" s="1"/>
  <c r="D67" i="4" a="1"/>
  <c r="D67" i="4" s="1"/>
  <c r="E67" i="4" a="1"/>
  <c r="E67" i="4" s="1"/>
  <c r="F67" i="4" a="1"/>
  <c r="F67" i="4" s="1"/>
  <c r="G67" i="4" a="1"/>
  <c r="G67" i="4" s="1"/>
  <c r="H67" i="4" a="1"/>
  <c r="H67" i="4" s="1"/>
  <c r="I67" i="4" a="1"/>
  <c r="I67" i="4" s="1"/>
  <c r="J67" i="4" a="1"/>
  <c r="J67" i="4" s="1"/>
  <c r="K67" i="4" a="1"/>
  <c r="K67" i="4" s="1"/>
  <c r="L67" i="4" a="1"/>
  <c r="L67" i="4" s="1"/>
  <c r="M67" i="4" a="1"/>
  <c r="M67" i="4" s="1"/>
  <c r="N67" i="4" a="1"/>
  <c r="N67" i="4" s="1"/>
  <c r="O67" i="4" a="1"/>
  <c r="O67" i="4" s="1"/>
  <c r="P67" i="4" a="1"/>
  <c r="P67" i="4" s="1"/>
  <c r="Q67" i="4" a="1"/>
  <c r="Q67" i="4" s="1"/>
  <c r="R67" i="4" a="1"/>
  <c r="R67" i="4" s="1"/>
  <c r="S67" i="4" a="1"/>
  <c r="S67" i="4" s="1"/>
  <c r="T67" i="4" a="1"/>
  <c r="T67" i="4" s="1"/>
  <c r="U67" i="4" a="1"/>
  <c r="U67" i="4" s="1"/>
  <c r="V67" i="4" a="1"/>
  <c r="V67" i="4" s="1"/>
  <c r="W67" i="4" a="1"/>
  <c r="W67" i="4" s="1"/>
  <c r="X67" i="4" a="1"/>
  <c r="X67" i="4" s="1"/>
  <c r="Y67" i="4" a="1"/>
  <c r="Y67" i="4" s="1"/>
  <c r="Z67" i="4" a="1"/>
  <c r="Z67" i="4" s="1"/>
  <c r="AA67" i="4" a="1"/>
  <c r="AA67" i="4" s="1"/>
  <c r="AB67" i="4" a="1"/>
  <c r="AB67" i="4" s="1"/>
  <c r="AC67" i="4" a="1"/>
  <c r="AC67" i="4" s="1"/>
  <c r="AD67" i="4" a="1"/>
  <c r="AD67" i="4" s="1"/>
  <c r="AE67" i="4" a="1"/>
  <c r="AE67" i="4" s="1"/>
  <c r="AF67" i="4" a="1"/>
  <c r="AF67" i="4" s="1"/>
  <c r="AG67" i="4" a="1"/>
  <c r="AG67" i="4" s="1"/>
  <c r="AH67" i="4" a="1"/>
  <c r="AH67" i="4" s="1"/>
  <c r="AI67" i="4" a="1"/>
  <c r="AI67" i="4" s="1"/>
  <c r="AJ67" i="4" a="1"/>
  <c r="AJ67" i="4" s="1"/>
  <c r="AK67" i="4" a="1"/>
  <c r="AK67" i="4" s="1"/>
  <c r="AL67" i="4" a="1"/>
  <c r="AL67" i="4" s="1"/>
  <c r="AM67" i="4" a="1"/>
  <c r="AM67" i="4" s="1"/>
  <c r="AN67" i="4" a="1"/>
  <c r="AN67" i="4" s="1"/>
  <c r="AO67" i="4" a="1"/>
  <c r="AO67" i="4" s="1"/>
  <c r="AP67" i="4" a="1"/>
  <c r="AP67" i="4" s="1"/>
  <c r="AQ67" i="4" a="1"/>
  <c r="AQ67" i="4" s="1"/>
  <c r="AR67" i="4" a="1"/>
  <c r="AR67" i="4" s="1"/>
  <c r="AS67" i="4" a="1"/>
  <c r="AS67" i="4" s="1"/>
  <c r="AT67" i="4" a="1"/>
  <c r="AT67" i="4" s="1"/>
  <c r="AU67" i="4" a="1"/>
  <c r="AU67" i="4" s="1"/>
  <c r="AV67" i="4" a="1"/>
  <c r="AV67" i="4" s="1"/>
  <c r="AW67" i="4" a="1"/>
  <c r="AW67" i="4" s="1"/>
  <c r="AX67" i="4" a="1"/>
  <c r="AX67" i="4" s="1"/>
  <c r="AY67" i="4" a="1"/>
  <c r="AY67" i="4" s="1"/>
  <c r="AZ67" i="4" a="1"/>
  <c r="AZ67" i="4" s="1"/>
  <c r="BA67" i="4" a="1"/>
  <c r="BA67" i="4" s="1"/>
  <c r="BB67" i="4" a="1"/>
  <c r="BB67" i="4" s="1"/>
  <c r="BC67" i="4" a="1"/>
  <c r="BC67" i="4" s="1"/>
  <c r="BD67" i="4" a="1"/>
  <c r="BD67" i="4" s="1"/>
  <c r="BE67" i="4" a="1"/>
  <c r="BE67" i="4" s="1"/>
  <c r="BF67" i="4" a="1"/>
  <c r="BF67" i="4" s="1"/>
  <c r="BG67" i="4" a="1"/>
  <c r="BG67" i="4" s="1"/>
  <c r="BH67" i="4" a="1"/>
  <c r="BH67" i="4" s="1"/>
  <c r="BI67" i="4" a="1"/>
  <c r="BI67" i="4" s="1"/>
  <c r="BJ67" i="4" a="1"/>
  <c r="BJ67" i="4" s="1"/>
  <c r="BK67" i="4" a="1"/>
  <c r="BK67" i="4" s="1"/>
  <c r="BL67" i="4" a="1"/>
  <c r="BL67" i="4" s="1"/>
  <c r="BM67" i="4" a="1"/>
  <c r="BM67" i="4" s="1"/>
  <c r="BN67" i="4" a="1"/>
  <c r="BN67" i="4" s="1"/>
  <c r="BO67" i="4" a="1"/>
  <c r="BO67" i="4" s="1"/>
  <c r="BP67" i="4" a="1"/>
  <c r="BP67" i="4" s="1"/>
  <c r="BQ67" i="4" a="1"/>
  <c r="BQ67" i="4" s="1"/>
  <c r="BR67" i="4" a="1"/>
  <c r="BR67" i="4" s="1"/>
  <c r="BS67" i="4" a="1"/>
  <c r="BS67" i="4" s="1"/>
  <c r="BT67" i="4" a="1"/>
  <c r="BT67" i="4" s="1"/>
  <c r="BU67" i="4" a="1"/>
  <c r="BU67" i="4" s="1"/>
  <c r="BV67" i="4" a="1"/>
  <c r="BV67" i="4" s="1"/>
  <c r="BW67" i="4" a="1"/>
  <c r="BW67" i="4" s="1"/>
  <c r="BX67" i="4" a="1"/>
  <c r="BX67" i="4" s="1"/>
  <c r="BY67" i="4" a="1"/>
  <c r="BY67" i="4" s="1"/>
  <c r="BZ67" i="4"/>
  <c r="C68" i="4" a="1"/>
  <c r="C68" i="4" s="1"/>
  <c r="D68" i="4" a="1"/>
  <c r="D68" i="4" s="1"/>
  <c r="E68" i="4" a="1"/>
  <c r="E68" i="4" s="1"/>
  <c r="F68" i="4" a="1"/>
  <c r="F68" i="4" s="1"/>
  <c r="G68" i="4" a="1"/>
  <c r="G68" i="4" s="1"/>
  <c r="H68" i="4" a="1"/>
  <c r="H68" i="4" s="1"/>
  <c r="I68" i="4" a="1"/>
  <c r="I68" i="4" s="1"/>
  <c r="J68" i="4" a="1"/>
  <c r="J68" i="4" s="1"/>
  <c r="K68" i="4" a="1"/>
  <c r="K68" i="4" s="1"/>
  <c r="L68" i="4" a="1"/>
  <c r="L68" i="4" s="1"/>
  <c r="M68" i="4" a="1"/>
  <c r="M68" i="4" s="1"/>
  <c r="N68" i="4" a="1"/>
  <c r="N68" i="4" s="1"/>
  <c r="O68" i="4" a="1"/>
  <c r="O68" i="4" s="1"/>
  <c r="P68" i="4" a="1"/>
  <c r="P68" i="4" s="1"/>
  <c r="Q68" i="4" a="1"/>
  <c r="Q68" i="4" s="1"/>
  <c r="R68" i="4" a="1"/>
  <c r="R68" i="4" s="1"/>
  <c r="S68" i="4" a="1"/>
  <c r="S68" i="4" s="1"/>
  <c r="T68" i="4" a="1"/>
  <c r="T68" i="4" s="1"/>
  <c r="U68" i="4" a="1"/>
  <c r="U68" i="4" s="1"/>
  <c r="V68" i="4" a="1"/>
  <c r="V68" i="4" s="1"/>
  <c r="W68" i="4" a="1"/>
  <c r="W68" i="4" s="1"/>
  <c r="X68" i="4" a="1"/>
  <c r="X68" i="4" s="1"/>
  <c r="Y68" i="4" a="1"/>
  <c r="Y68" i="4" s="1"/>
  <c r="Z68" i="4" a="1"/>
  <c r="Z68" i="4" s="1"/>
  <c r="AA68" i="4" a="1"/>
  <c r="AA68" i="4" s="1"/>
  <c r="AB68" i="4" a="1"/>
  <c r="AB68" i="4" s="1"/>
  <c r="AC68" i="4" a="1"/>
  <c r="AC68" i="4" s="1"/>
  <c r="AD68" i="4" a="1"/>
  <c r="AD68" i="4" s="1"/>
  <c r="AE68" i="4" a="1"/>
  <c r="AE68" i="4" s="1"/>
  <c r="AF68" i="4" a="1"/>
  <c r="AF68" i="4" s="1"/>
  <c r="AG68" i="4" a="1"/>
  <c r="AG68" i="4" s="1"/>
  <c r="AH68" i="4" a="1"/>
  <c r="AH68" i="4" s="1"/>
  <c r="AI68" i="4" a="1"/>
  <c r="AI68" i="4" s="1"/>
  <c r="AJ68" i="4" a="1"/>
  <c r="AJ68" i="4" s="1"/>
  <c r="AK68" i="4" a="1"/>
  <c r="AK68" i="4" s="1"/>
  <c r="AL68" i="4" a="1"/>
  <c r="AL68" i="4" s="1"/>
  <c r="AM68" i="4" a="1"/>
  <c r="AM68" i="4" s="1"/>
  <c r="AN68" i="4" a="1"/>
  <c r="AN68" i="4" s="1"/>
  <c r="AO68" i="4" a="1"/>
  <c r="AO68" i="4" s="1"/>
  <c r="AP68" i="4" a="1"/>
  <c r="AP68" i="4" s="1"/>
  <c r="AQ68" i="4" a="1"/>
  <c r="AQ68" i="4" s="1"/>
  <c r="AR68" i="4" a="1"/>
  <c r="AR68" i="4" s="1"/>
  <c r="AS68" i="4" a="1"/>
  <c r="AS68" i="4" s="1"/>
  <c r="AT68" i="4" a="1"/>
  <c r="AT68" i="4" s="1"/>
  <c r="AU68" i="4" a="1"/>
  <c r="AU68" i="4" s="1"/>
  <c r="AV68" i="4" a="1"/>
  <c r="AV68" i="4" s="1"/>
  <c r="AW68" i="4" a="1"/>
  <c r="AW68" i="4" s="1"/>
  <c r="AX68" i="4" a="1"/>
  <c r="AX68" i="4" s="1"/>
  <c r="AY68" i="4" a="1"/>
  <c r="AY68" i="4" s="1"/>
  <c r="AZ68" i="4" a="1"/>
  <c r="AZ68" i="4" s="1"/>
  <c r="BA68" i="4" a="1"/>
  <c r="BA68" i="4" s="1"/>
  <c r="BB68" i="4" a="1"/>
  <c r="BB68" i="4" s="1"/>
  <c r="BC68" i="4" a="1"/>
  <c r="BC68" i="4" s="1"/>
  <c r="BD68" i="4" a="1"/>
  <c r="BD68" i="4" s="1"/>
  <c r="BE68" i="4" a="1"/>
  <c r="BE68" i="4" s="1"/>
  <c r="BF68" i="4" a="1"/>
  <c r="BF68" i="4" s="1"/>
  <c r="BG68" i="4" a="1"/>
  <c r="BG68" i="4" s="1"/>
  <c r="BH68" i="4" a="1"/>
  <c r="BH68" i="4" s="1"/>
  <c r="BI68" i="4" a="1"/>
  <c r="BI68" i="4" s="1"/>
  <c r="BJ68" i="4" a="1"/>
  <c r="BJ68" i="4" s="1"/>
  <c r="BK68" i="4" a="1"/>
  <c r="BK68" i="4" s="1"/>
  <c r="BL68" i="4" a="1"/>
  <c r="BL68" i="4" s="1"/>
  <c r="BM68" i="4" a="1"/>
  <c r="BM68" i="4" s="1"/>
  <c r="BN68" i="4" a="1"/>
  <c r="BN68" i="4" s="1"/>
  <c r="BO68" i="4" a="1"/>
  <c r="BO68" i="4" s="1"/>
  <c r="BP68" i="4" a="1"/>
  <c r="BP68" i="4" s="1"/>
  <c r="BQ68" i="4" a="1"/>
  <c r="BQ68" i="4" s="1"/>
  <c r="BR68" i="4" a="1"/>
  <c r="BR68" i="4" s="1"/>
  <c r="BS68" i="4" a="1"/>
  <c r="BS68" i="4" s="1"/>
  <c r="BT68" i="4" a="1"/>
  <c r="BT68" i="4" s="1"/>
  <c r="BU68" i="4" a="1"/>
  <c r="BU68" i="4" s="1"/>
  <c r="BV68" i="4" a="1"/>
  <c r="BV68" i="4" s="1"/>
  <c r="BW68" i="4" a="1"/>
  <c r="BW68" i="4" s="1"/>
  <c r="BX68" i="4" a="1"/>
  <c r="BX68" i="4" s="1"/>
  <c r="BY68" i="4" a="1"/>
  <c r="BY68" i="4" s="1"/>
  <c r="BZ68" i="4"/>
  <c r="C69" i="4" a="1"/>
  <c r="C69" i="4" s="1"/>
  <c r="D69" i="4" a="1"/>
  <c r="D69" i="4" s="1"/>
  <c r="E69" i="4" a="1"/>
  <c r="E69" i="4" s="1"/>
  <c r="F69" i="4" a="1"/>
  <c r="F69" i="4" s="1"/>
  <c r="G69" i="4" a="1"/>
  <c r="G69" i="4" s="1"/>
  <c r="H69" i="4" a="1"/>
  <c r="H69" i="4" s="1"/>
  <c r="I69" i="4" a="1"/>
  <c r="I69" i="4" s="1"/>
  <c r="J69" i="4" a="1"/>
  <c r="J69" i="4" s="1"/>
  <c r="K69" i="4" a="1"/>
  <c r="K69" i="4" s="1"/>
  <c r="L69" i="4" a="1"/>
  <c r="L69" i="4" s="1"/>
  <c r="M69" i="4" a="1"/>
  <c r="M69" i="4" s="1"/>
  <c r="N69" i="4" a="1"/>
  <c r="N69" i="4" s="1"/>
  <c r="O69" i="4" a="1"/>
  <c r="O69" i="4" s="1"/>
  <c r="P69" i="4" a="1"/>
  <c r="P69" i="4" s="1"/>
  <c r="Q69" i="4" a="1"/>
  <c r="Q69" i="4" s="1"/>
  <c r="R69" i="4" a="1"/>
  <c r="R69" i="4" s="1"/>
  <c r="S69" i="4" a="1"/>
  <c r="S69" i="4" s="1"/>
  <c r="T69" i="4" a="1"/>
  <c r="T69" i="4" s="1"/>
  <c r="U69" i="4" a="1"/>
  <c r="U69" i="4" s="1"/>
  <c r="V69" i="4" a="1"/>
  <c r="V69" i="4" s="1"/>
  <c r="W69" i="4" a="1"/>
  <c r="W69" i="4" s="1"/>
  <c r="X69" i="4" a="1"/>
  <c r="X69" i="4" s="1"/>
  <c r="Y69" i="4" a="1"/>
  <c r="Y69" i="4" s="1"/>
  <c r="Z69" i="4" a="1"/>
  <c r="Z69" i="4" s="1"/>
  <c r="AA69" i="4" a="1"/>
  <c r="AA69" i="4" s="1"/>
  <c r="AB69" i="4" a="1"/>
  <c r="AB69" i="4" s="1"/>
  <c r="AC69" i="4" a="1"/>
  <c r="AC69" i="4" s="1"/>
  <c r="AD69" i="4" a="1"/>
  <c r="AD69" i="4" s="1"/>
  <c r="AE69" i="4" a="1"/>
  <c r="AE69" i="4" s="1"/>
  <c r="AF69" i="4" a="1"/>
  <c r="AF69" i="4" s="1"/>
  <c r="AG69" i="4" a="1"/>
  <c r="AG69" i="4" s="1"/>
  <c r="AH69" i="4" a="1"/>
  <c r="AH69" i="4" s="1"/>
  <c r="AI69" i="4" a="1"/>
  <c r="AI69" i="4" s="1"/>
  <c r="AJ69" i="4" a="1"/>
  <c r="AJ69" i="4" s="1"/>
  <c r="AK69" i="4" a="1"/>
  <c r="AK69" i="4" s="1"/>
  <c r="AL69" i="4" a="1"/>
  <c r="AL69" i="4" s="1"/>
  <c r="AM69" i="4" a="1"/>
  <c r="AM69" i="4" s="1"/>
  <c r="AN69" i="4" a="1"/>
  <c r="AN69" i="4" s="1"/>
  <c r="AO69" i="4" a="1"/>
  <c r="AO69" i="4" s="1"/>
  <c r="AP69" i="4" a="1"/>
  <c r="AP69" i="4" s="1"/>
  <c r="AQ69" i="4" a="1"/>
  <c r="AQ69" i="4" s="1"/>
  <c r="AR69" i="4" a="1"/>
  <c r="AR69" i="4" s="1"/>
  <c r="AS69" i="4" a="1"/>
  <c r="AS69" i="4" s="1"/>
  <c r="AT69" i="4" a="1"/>
  <c r="AT69" i="4" s="1"/>
  <c r="AU69" i="4" a="1"/>
  <c r="AU69" i="4" s="1"/>
  <c r="AV69" i="4" a="1"/>
  <c r="AV69" i="4" s="1"/>
  <c r="AW69" i="4" a="1"/>
  <c r="AW69" i="4" s="1"/>
  <c r="AX69" i="4" a="1"/>
  <c r="AX69" i="4" s="1"/>
  <c r="AY69" i="4" a="1"/>
  <c r="AY69" i="4" s="1"/>
  <c r="AZ69" i="4" a="1"/>
  <c r="AZ69" i="4" s="1"/>
  <c r="BA69" i="4" a="1"/>
  <c r="BA69" i="4" s="1"/>
  <c r="BB69" i="4" a="1"/>
  <c r="BB69" i="4" s="1"/>
  <c r="BC69" i="4" a="1"/>
  <c r="BC69" i="4" s="1"/>
  <c r="BD69" i="4" a="1"/>
  <c r="BD69" i="4" s="1"/>
  <c r="BE69" i="4" a="1"/>
  <c r="BE69" i="4" s="1"/>
  <c r="BF69" i="4" a="1"/>
  <c r="BF69" i="4" s="1"/>
  <c r="BG69" i="4" a="1"/>
  <c r="BG69" i="4" s="1"/>
  <c r="BH69" i="4" a="1"/>
  <c r="BH69" i="4" s="1"/>
  <c r="BI69" i="4" a="1"/>
  <c r="BI69" i="4" s="1"/>
  <c r="BJ69" i="4" a="1"/>
  <c r="BJ69" i="4" s="1"/>
  <c r="BK69" i="4" a="1"/>
  <c r="BK69" i="4" s="1"/>
  <c r="BL69" i="4" a="1"/>
  <c r="BL69" i="4" s="1"/>
  <c r="BM69" i="4" a="1"/>
  <c r="BM69" i="4" s="1"/>
  <c r="BN69" i="4" a="1"/>
  <c r="BN69" i="4" s="1"/>
  <c r="BO69" i="4" a="1"/>
  <c r="BO69" i="4" s="1"/>
  <c r="BP69" i="4" a="1"/>
  <c r="BP69" i="4" s="1"/>
  <c r="BQ69" i="4" a="1"/>
  <c r="BQ69" i="4" s="1"/>
  <c r="BR69" i="4" a="1"/>
  <c r="BR69" i="4" s="1"/>
  <c r="BS69" i="4" a="1"/>
  <c r="BS69" i="4" s="1"/>
  <c r="BT69" i="4" a="1"/>
  <c r="BT69" i="4" s="1"/>
  <c r="BU69" i="4" a="1"/>
  <c r="BU69" i="4" s="1"/>
  <c r="BV69" i="4" a="1"/>
  <c r="BV69" i="4" s="1"/>
  <c r="BW69" i="4" a="1"/>
  <c r="BW69" i="4" s="1"/>
  <c r="BX69" i="4" a="1"/>
  <c r="BX69" i="4" s="1"/>
  <c r="BY69" i="4" a="1"/>
  <c r="BY69" i="4" s="1"/>
  <c r="BZ69" i="4"/>
  <c r="C70" i="4" a="1"/>
  <c r="C70" i="4" s="1"/>
  <c r="D70" i="4" a="1"/>
  <c r="D70" i="4" s="1"/>
  <c r="E70" i="4" a="1"/>
  <c r="E70" i="4" s="1"/>
  <c r="F70" i="4" a="1"/>
  <c r="F70" i="4" s="1"/>
  <c r="G70" i="4" a="1"/>
  <c r="G70" i="4" s="1"/>
  <c r="H70" i="4" a="1"/>
  <c r="H70" i="4" s="1"/>
  <c r="I70" i="4" a="1"/>
  <c r="I70" i="4" s="1"/>
  <c r="J70" i="4" a="1"/>
  <c r="J70" i="4" s="1"/>
  <c r="K70" i="4" a="1"/>
  <c r="K70" i="4" s="1"/>
  <c r="L70" i="4" a="1"/>
  <c r="L70" i="4" s="1"/>
  <c r="M70" i="4" a="1"/>
  <c r="M70" i="4" s="1"/>
  <c r="N70" i="4" a="1"/>
  <c r="N70" i="4" s="1"/>
  <c r="O70" i="4" a="1"/>
  <c r="O70" i="4" s="1"/>
  <c r="P70" i="4" a="1"/>
  <c r="P70" i="4" s="1"/>
  <c r="Q70" i="4" a="1"/>
  <c r="Q70" i="4" s="1"/>
  <c r="R70" i="4" a="1"/>
  <c r="R70" i="4" s="1"/>
  <c r="S70" i="4" a="1"/>
  <c r="S70" i="4" s="1"/>
  <c r="T70" i="4" a="1"/>
  <c r="T70" i="4" s="1"/>
  <c r="U70" i="4" a="1"/>
  <c r="U70" i="4" s="1"/>
  <c r="V70" i="4" a="1"/>
  <c r="V70" i="4" s="1"/>
  <c r="W70" i="4" a="1"/>
  <c r="W70" i="4" s="1"/>
  <c r="X70" i="4" a="1"/>
  <c r="X70" i="4" s="1"/>
  <c r="Y70" i="4" a="1"/>
  <c r="Y70" i="4" s="1"/>
  <c r="Z70" i="4" a="1"/>
  <c r="Z70" i="4" s="1"/>
  <c r="AA70" i="4" a="1"/>
  <c r="AA70" i="4" s="1"/>
  <c r="AB70" i="4" a="1"/>
  <c r="AB70" i="4" s="1"/>
  <c r="AG70" i="4" a="1"/>
  <c r="AG70" i="4" s="1"/>
  <c r="AH70" i="4" a="1"/>
  <c r="AH70" i="4" s="1"/>
  <c r="AI70" i="4" a="1"/>
  <c r="AI70" i="4" s="1"/>
  <c r="AJ70" i="4" a="1"/>
  <c r="AJ70" i="4" s="1"/>
  <c r="AK70" i="4" a="1"/>
  <c r="AK70" i="4" s="1"/>
  <c r="AL70" i="4" a="1"/>
  <c r="AL70" i="4" s="1"/>
  <c r="AM70" i="4" a="1"/>
  <c r="AM70" i="4" s="1"/>
  <c r="AN70" i="4" a="1"/>
  <c r="AN70" i="4" s="1"/>
  <c r="AO70" i="4" a="1"/>
  <c r="AO70" i="4" s="1"/>
  <c r="AP70" i="4" a="1"/>
  <c r="AP70" i="4" s="1"/>
  <c r="AQ70" i="4" a="1"/>
  <c r="AQ70" i="4" s="1"/>
  <c r="AR70" i="4" a="1"/>
  <c r="AR70" i="4" s="1"/>
  <c r="AS70" i="4" a="1"/>
  <c r="AS70" i="4" s="1"/>
  <c r="AT70" i="4" a="1"/>
  <c r="AT70" i="4" s="1"/>
  <c r="AU70" i="4" a="1"/>
  <c r="AU70" i="4" s="1"/>
  <c r="AV70" i="4" a="1"/>
  <c r="AV70" i="4" s="1"/>
  <c r="AW70" i="4" a="1"/>
  <c r="AW70" i="4" s="1"/>
  <c r="AX70" i="4" a="1"/>
  <c r="AX70" i="4" s="1"/>
  <c r="AY70" i="4" a="1"/>
  <c r="AY70" i="4" s="1"/>
  <c r="AZ70" i="4" a="1"/>
  <c r="AZ70" i="4" s="1"/>
  <c r="BA70" i="4" a="1"/>
  <c r="BA70" i="4" s="1"/>
  <c r="BB70" i="4" a="1"/>
  <c r="BB70" i="4" s="1"/>
  <c r="BC70" i="4" a="1"/>
  <c r="BC70" i="4" s="1"/>
  <c r="BD70" i="4" a="1"/>
  <c r="BD70" i="4" s="1"/>
  <c r="BE70" i="4" a="1"/>
  <c r="BE70" i="4" s="1"/>
  <c r="BF70" i="4" a="1"/>
  <c r="BF70" i="4" s="1"/>
  <c r="BG70" i="4" a="1"/>
  <c r="BG70" i="4" s="1"/>
  <c r="BH70" i="4" a="1"/>
  <c r="BH70" i="4" s="1"/>
  <c r="BI70" i="4" a="1"/>
  <c r="BI70" i="4" s="1"/>
  <c r="BJ70" i="4" a="1"/>
  <c r="BJ70" i="4" s="1"/>
  <c r="BK70" i="4" a="1"/>
  <c r="BK70" i="4" s="1"/>
  <c r="BM70" i="4" a="1"/>
  <c r="BM70" i="4" s="1"/>
  <c r="BN70" i="4" a="1"/>
  <c r="BN70" i="4" s="1"/>
  <c r="BO70" i="4" a="1"/>
  <c r="BO70" i="4" s="1"/>
  <c r="BP70" i="4" a="1"/>
  <c r="BP70" i="4" s="1"/>
  <c r="BQ70" i="4" a="1"/>
  <c r="BQ70" i="4" s="1"/>
  <c r="BR70" i="4" a="1"/>
  <c r="BR70" i="4" s="1"/>
  <c r="BS70" i="4" a="1"/>
  <c r="BS70" i="4" s="1"/>
  <c r="BT70" i="4" a="1"/>
  <c r="BT70" i="4" s="1"/>
  <c r="BU70" i="4" a="1"/>
  <c r="BU70" i="4" s="1"/>
  <c r="BV70" i="4" a="1"/>
  <c r="BV70" i="4" s="1"/>
  <c r="BW70" i="4" a="1"/>
  <c r="BW70" i="4" s="1"/>
  <c r="BX70" i="4" a="1"/>
  <c r="BX70" i="4" s="1"/>
  <c r="BY70" i="4" a="1"/>
  <c r="BY70" i="4" s="1"/>
  <c r="BZ70" i="4"/>
  <c r="C71" i="4" a="1"/>
  <c r="C71" i="4" s="1"/>
  <c r="D71" i="4" a="1"/>
  <c r="D71" i="4" s="1"/>
  <c r="E71" i="4" a="1"/>
  <c r="E71" i="4" s="1"/>
  <c r="F71" i="4" a="1"/>
  <c r="F71" i="4" s="1"/>
  <c r="G71" i="4" a="1"/>
  <c r="G71" i="4" s="1"/>
  <c r="H71" i="4" a="1"/>
  <c r="H71" i="4" s="1"/>
  <c r="I71" i="4" a="1"/>
  <c r="I71" i="4" s="1"/>
  <c r="J71" i="4" a="1"/>
  <c r="J71" i="4" s="1"/>
  <c r="K71" i="4" a="1"/>
  <c r="K71" i="4" s="1"/>
  <c r="L71" i="4" a="1"/>
  <c r="L71" i="4" s="1"/>
  <c r="M71" i="4" a="1"/>
  <c r="M71" i="4" s="1"/>
  <c r="N71" i="4" a="1"/>
  <c r="N71" i="4" s="1"/>
  <c r="O71" i="4" a="1"/>
  <c r="O71" i="4" s="1"/>
  <c r="P71" i="4" a="1"/>
  <c r="P71" i="4" s="1"/>
  <c r="Q71" i="4" a="1"/>
  <c r="Q71" i="4" s="1"/>
  <c r="R71" i="4" a="1"/>
  <c r="R71" i="4" s="1"/>
  <c r="S71" i="4" a="1"/>
  <c r="S71" i="4" s="1"/>
  <c r="T71" i="4" a="1"/>
  <c r="T71" i="4" s="1"/>
  <c r="U71" i="4" a="1"/>
  <c r="U71" i="4" s="1"/>
  <c r="V71" i="4" a="1"/>
  <c r="V71" i="4" s="1"/>
  <c r="W71" i="4" a="1"/>
  <c r="W71" i="4" s="1"/>
  <c r="X71" i="4" a="1"/>
  <c r="X71" i="4" s="1"/>
  <c r="Y71" i="4" a="1"/>
  <c r="Y71" i="4" s="1"/>
  <c r="Z71" i="4" a="1"/>
  <c r="Z71" i="4" s="1"/>
  <c r="AA71" i="4" a="1"/>
  <c r="AA71" i="4" s="1"/>
  <c r="AB71" i="4" a="1"/>
  <c r="AB71" i="4" s="1"/>
  <c r="AC71" i="4" a="1"/>
  <c r="AC71" i="4" s="1"/>
  <c r="AD71" i="4" a="1"/>
  <c r="AD71" i="4" s="1"/>
  <c r="AE71" i="4" a="1"/>
  <c r="AE71" i="4" s="1"/>
  <c r="AF71" i="4" a="1"/>
  <c r="AF71" i="4" s="1"/>
  <c r="AG71" i="4" a="1"/>
  <c r="AG71" i="4" s="1"/>
  <c r="AH71" i="4" a="1"/>
  <c r="AH71" i="4" s="1"/>
  <c r="AI71" i="4" a="1"/>
  <c r="AI71" i="4" s="1"/>
  <c r="AJ71" i="4" a="1"/>
  <c r="AJ71" i="4" s="1"/>
  <c r="AK71" i="4" a="1"/>
  <c r="AK71" i="4" s="1"/>
  <c r="AL71" i="4" a="1"/>
  <c r="AL71" i="4" s="1"/>
  <c r="AM71" i="4" a="1"/>
  <c r="AM71" i="4" s="1"/>
  <c r="AN71" i="4" a="1"/>
  <c r="AN71" i="4" s="1"/>
  <c r="AO71" i="4" a="1"/>
  <c r="AO71" i="4" s="1"/>
  <c r="AP71" i="4" a="1"/>
  <c r="AP71" i="4" s="1"/>
  <c r="AQ71" i="4" a="1"/>
  <c r="AQ71" i="4" s="1"/>
  <c r="AR71" i="4" a="1"/>
  <c r="AR71" i="4" s="1"/>
  <c r="AS71" i="4" a="1"/>
  <c r="AS71" i="4" s="1"/>
  <c r="AT71" i="4" a="1"/>
  <c r="AT71" i="4" s="1"/>
  <c r="AU71" i="4" a="1"/>
  <c r="AU71" i="4" s="1"/>
  <c r="AV71" i="4" a="1"/>
  <c r="AV71" i="4" s="1"/>
  <c r="AW71" i="4" a="1"/>
  <c r="AW71" i="4" s="1"/>
  <c r="AX71" i="4" a="1"/>
  <c r="AX71" i="4" s="1"/>
  <c r="AY71" i="4" a="1"/>
  <c r="AY71" i="4" s="1"/>
  <c r="AZ71" i="4" a="1"/>
  <c r="AZ71" i="4" s="1"/>
  <c r="BA71" i="4" a="1"/>
  <c r="BA71" i="4" s="1"/>
  <c r="BB71" i="4" a="1"/>
  <c r="BB71" i="4" s="1"/>
  <c r="BC71" i="4" a="1"/>
  <c r="BC71" i="4" s="1"/>
  <c r="BD71" i="4" a="1"/>
  <c r="BD71" i="4" s="1"/>
  <c r="BE71" i="4" a="1"/>
  <c r="BE71" i="4" s="1"/>
  <c r="BF71" i="4" a="1"/>
  <c r="BF71" i="4" s="1"/>
  <c r="BG71" i="4" a="1"/>
  <c r="BG71" i="4" s="1"/>
  <c r="BH71" i="4" a="1"/>
  <c r="BH71" i="4" s="1"/>
  <c r="BI71" i="4" a="1"/>
  <c r="BI71" i="4" s="1"/>
  <c r="BJ71" i="4" a="1"/>
  <c r="BJ71" i="4" s="1"/>
  <c r="BK71" i="4" a="1"/>
  <c r="BK71" i="4" s="1"/>
  <c r="BL71" i="4" a="1"/>
  <c r="BL71" i="4" s="1"/>
  <c r="BM71" i="4" a="1"/>
  <c r="BM71" i="4" s="1"/>
  <c r="BN71" i="4" a="1"/>
  <c r="BN71" i="4" s="1"/>
  <c r="BO71" i="4" a="1"/>
  <c r="BO71" i="4" s="1"/>
  <c r="BP71" i="4" a="1"/>
  <c r="BP71" i="4" s="1"/>
  <c r="BQ71" i="4" a="1"/>
  <c r="BQ71" i="4" s="1"/>
  <c r="BR71" i="4" a="1"/>
  <c r="BR71" i="4" s="1"/>
  <c r="BS71" i="4" a="1"/>
  <c r="BS71" i="4" s="1"/>
  <c r="BT71" i="4" a="1"/>
  <c r="BT71" i="4" s="1"/>
  <c r="BU71" i="4" a="1"/>
  <c r="BU71" i="4" s="1"/>
  <c r="BV71" i="4" a="1"/>
  <c r="BV71" i="4" s="1"/>
  <c r="BW71" i="4" a="1"/>
  <c r="BW71" i="4" s="1"/>
  <c r="BX71" i="4" a="1"/>
  <c r="BX71" i="4" s="1"/>
  <c r="BY71" i="4" a="1"/>
  <c r="BY71" i="4" s="1"/>
  <c r="BZ71" i="4"/>
  <c r="C72" i="4" a="1"/>
  <c r="C72" i="4" s="1"/>
  <c r="D72" i="4" a="1"/>
  <c r="D72" i="4" s="1"/>
  <c r="E72" i="4" a="1"/>
  <c r="E72" i="4" s="1"/>
  <c r="F72" i="4" a="1"/>
  <c r="F72" i="4" s="1"/>
  <c r="G72" i="4" a="1"/>
  <c r="G72" i="4" s="1"/>
  <c r="H72" i="4" a="1"/>
  <c r="H72" i="4" s="1"/>
  <c r="I72" i="4" a="1"/>
  <c r="I72" i="4" s="1"/>
  <c r="J72" i="4" a="1"/>
  <c r="J72" i="4" s="1"/>
  <c r="K72" i="4" a="1"/>
  <c r="K72" i="4" s="1"/>
  <c r="L72" i="4" a="1"/>
  <c r="L72" i="4" s="1"/>
  <c r="M72" i="4" a="1"/>
  <c r="M72" i="4" s="1"/>
  <c r="N72" i="4" a="1"/>
  <c r="N72" i="4" s="1"/>
  <c r="O72" i="4" a="1"/>
  <c r="O72" i="4" s="1"/>
  <c r="P72" i="4" a="1"/>
  <c r="P72" i="4" s="1"/>
  <c r="Q72" i="4" a="1"/>
  <c r="Q72" i="4" s="1"/>
  <c r="R72" i="4" a="1"/>
  <c r="R72" i="4" s="1"/>
  <c r="S72" i="4" a="1"/>
  <c r="S72" i="4" s="1"/>
  <c r="T72" i="4" a="1"/>
  <c r="T72" i="4" s="1"/>
  <c r="U72" i="4" a="1"/>
  <c r="U72" i="4" s="1"/>
  <c r="V72" i="4" a="1"/>
  <c r="V72" i="4" s="1"/>
  <c r="W72" i="4" a="1"/>
  <c r="W72" i="4" s="1"/>
  <c r="X72" i="4" a="1"/>
  <c r="X72" i="4" s="1"/>
  <c r="Y72" i="4" a="1"/>
  <c r="Y72" i="4" s="1"/>
  <c r="Z72" i="4" a="1"/>
  <c r="Z72" i="4" s="1"/>
  <c r="AA72" i="4" a="1"/>
  <c r="AA72" i="4" s="1"/>
  <c r="AB72" i="4" a="1"/>
  <c r="AB72" i="4" s="1"/>
  <c r="AC72" i="4" a="1"/>
  <c r="AC72" i="4" s="1"/>
  <c r="AD72" i="4" a="1"/>
  <c r="AD72" i="4" s="1"/>
  <c r="AE72" i="4" a="1"/>
  <c r="AE72" i="4" s="1"/>
  <c r="AF72" i="4" a="1"/>
  <c r="AF72" i="4" s="1"/>
  <c r="AG72" i="4" a="1"/>
  <c r="AG72" i="4" s="1"/>
  <c r="AH72" i="4" a="1"/>
  <c r="AH72" i="4" s="1"/>
  <c r="AI72" i="4" a="1"/>
  <c r="AI72" i="4" s="1"/>
  <c r="AJ72" i="4" a="1"/>
  <c r="AJ72" i="4" s="1"/>
  <c r="AK72" i="4" a="1"/>
  <c r="AK72" i="4" s="1"/>
  <c r="AL72" i="4" a="1"/>
  <c r="AL72" i="4" s="1"/>
  <c r="AM72" i="4" a="1"/>
  <c r="AM72" i="4" s="1"/>
  <c r="AN72" i="4" a="1"/>
  <c r="AN72" i="4" s="1"/>
  <c r="AO72" i="4" a="1"/>
  <c r="AO72" i="4" s="1"/>
  <c r="AP72" i="4" a="1"/>
  <c r="AP72" i="4" s="1"/>
  <c r="AQ72" i="4" a="1"/>
  <c r="AQ72" i="4" s="1"/>
  <c r="AR72" i="4" a="1"/>
  <c r="AR72" i="4" s="1"/>
  <c r="AS72" i="4" a="1"/>
  <c r="AS72" i="4" s="1"/>
  <c r="AT72" i="4" a="1"/>
  <c r="AT72" i="4" s="1"/>
  <c r="AU72" i="4" a="1"/>
  <c r="AU72" i="4" s="1"/>
  <c r="AV72" i="4" a="1"/>
  <c r="AV72" i="4" s="1"/>
  <c r="AW72" i="4" a="1"/>
  <c r="AW72" i="4" s="1"/>
  <c r="AX72" i="4" a="1"/>
  <c r="AX72" i="4" s="1"/>
  <c r="AY72" i="4" a="1"/>
  <c r="AY72" i="4" s="1"/>
  <c r="AZ72" i="4" a="1"/>
  <c r="AZ72" i="4" s="1"/>
  <c r="BA72" i="4" a="1"/>
  <c r="BA72" i="4" s="1"/>
  <c r="BB72" i="4" a="1"/>
  <c r="BB72" i="4" s="1"/>
  <c r="BC72" i="4" a="1"/>
  <c r="BC72" i="4" s="1"/>
  <c r="BD72" i="4" a="1"/>
  <c r="BD72" i="4" s="1"/>
  <c r="BE72" i="4" a="1"/>
  <c r="BE72" i="4" s="1"/>
  <c r="BF72" i="4" a="1"/>
  <c r="BF72" i="4" s="1"/>
  <c r="BG72" i="4" a="1"/>
  <c r="BG72" i="4" s="1"/>
  <c r="BH72" i="4" a="1"/>
  <c r="BH72" i="4" s="1"/>
  <c r="BI72" i="4" a="1"/>
  <c r="BI72" i="4" s="1"/>
  <c r="BJ72" i="4" a="1"/>
  <c r="BJ72" i="4" s="1"/>
  <c r="BK72" i="4" a="1"/>
  <c r="BK72" i="4" s="1"/>
  <c r="BL72" i="4" a="1"/>
  <c r="BL72" i="4" s="1"/>
  <c r="BM72" i="4" a="1"/>
  <c r="BM72" i="4" s="1"/>
  <c r="BN72" i="4" a="1"/>
  <c r="BN72" i="4" s="1"/>
  <c r="BO72" i="4" a="1"/>
  <c r="BO72" i="4" s="1"/>
  <c r="BP72" i="4" a="1"/>
  <c r="BP72" i="4" s="1"/>
  <c r="BQ72" i="4" a="1"/>
  <c r="BQ72" i="4" s="1"/>
  <c r="BR72" i="4" a="1"/>
  <c r="BR72" i="4" s="1"/>
  <c r="BS72" i="4" a="1"/>
  <c r="BS72" i="4" s="1"/>
  <c r="BT72" i="4" a="1"/>
  <c r="BT72" i="4" s="1"/>
  <c r="BU72" i="4" a="1"/>
  <c r="BU72" i="4" s="1"/>
  <c r="BV72" i="4" a="1"/>
  <c r="BV72" i="4" s="1"/>
  <c r="BW72" i="4" a="1"/>
  <c r="BW72" i="4" s="1"/>
  <c r="BX72" i="4" a="1"/>
  <c r="BX72" i="4" s="1"/>
  <c r="BY72" i="4" a="1"/>
  <c r="BY72" i="4" s="1"/>
  <c r="BZ72" i="4"/>
  <c r="C73" i="4" a="1"/>
  <c r="C73" i="4" s="1"/>
  <c r="D73" i="4" a="1"/>
  <c r="D73" i="4" s="1"/>
  <c r="E73" i="4" a="1"/>
  <c r="E73" i="4" s="1"/>
  <c r="F73" i="4" a="1"/>
  <c r="F73" i="4" s="1"/>
  <c r="G73" i="4" a="1"/>
  <c r="G73" i="4" s="1"/>
  <c r="H73" i="4" a="1"/>
  <c r="H73" i="4" s="1"/>
  <c r="I73" i="4" a="1"/>
  <c r="I73" i="4" s="1"/>
  <c r="J73" i="4" a="1"/>
  <c r="J73" i="4" s="1"/>
  <c r="K73" i="4" a="1"/>
  <c r="K73" i="4" s="1"/>
  <c r="L73" i="4" a="1"/>
  <c r="L73" i="4" s="1"/>
  <c r="M73" i="4" a="1"/>
  <c r="M73" i="4" s="1"/>
  <c r="N73" i="4" a="1"/>
  <c r="N73" i="4" s="1"/>
  <c r="O73" i="4" a="1"/>
  <c r="O73" i="4" s="1"/>
  <c r="P73" i="4" a="1"/>
  <c r="P73" i="4" s="1"/>
  <c r="Q73" i="4" a="1"/>
  <c r="Q73" i="4" s="1"/>
  <c r="R73" i="4" a="1"/>
  <c r="R73" i="4" s="1"/>
  <c r="S73" i="4" a="1"/>
  <c r="S73" i="4" s="1"/>
  <c r="T73" i="4" a="1"/>
  <c r="T73" i="4" s="1"/>
  <c r="U73" i="4" a="1"/>
  <c r="U73" i="4" s="1"/>
  <c r="V73" i="4" a="1"/>
  <c r="V73" i="4" s="1"/>
  <c r="W73" i="4" a="1"/>
  <c r="W73" i="4" s="1"/>
  <c r="X73" i="4" a="1"/>
  <c r="X73" i="4" s="1"/>
  <c r="Y73" i="4" a="1"/>
  <c r="Y73" i="4" s="1"/>
  <c r="Z73" i="4" a="1"/>
  <c r="Z73" i="4" s="1"/>
  <c r="AA73" i="4" a="1"/>
  <c r="AA73" i="4" s="1"/>
  <c r="AB73" i="4" a="1"/>
  <c r="AB73" i="4" s="1"/>
  <c r="AC73" i="4" a="1"/>
  <c r="AC73" i="4" s="1"/>
  <c r="AD73" i="4" a="1"/>
  <c r="AD73" i="4" s="1"/>
  <c r="AE73" i="4" a="1"/>
  <c r="AE73" i="4" s="1"/>
  <c r="AF73" i="4" a="1"/>
  <c r="AF73" i="4" s="1"/>
  <c r="AG73" i="4" a="1"/>
  <c r="AG73" i="4" s="1"/>
  <c r="AH73" i="4" a="1"/>
  <c r="AH73" i="4" s="1"/>
  <c r="AI73" i="4" a="1"/>
  <c r="AI73" i="4" s="1"/>
  <c r="AJ73" i="4" a="1"/>
  <c r="AJ73" i="4" s="1"/>
  <c r="AK73" i="4" a="1"/>
  <c r="AK73" i="4" s="1"/>
  <c r="AL73" i="4" a="1"/>
  <c r="AL73" i="4" s="1"/>
  <c r="AM73" i="4" a="1"/>
  <c r="AM73" i="4" s="1"/>
  <c r="AN73" i="4" a="1"/>
  <c r="AN73" i="4" s="1"/>
  <c r="AO73" i="4" a="1"/>
  <c r="AO73" i="4" s="1"/>
  <c r="AP73" i="4" a="1"/>
  <c r="AP73" i="4" s="1"/>
  <c r="AQ73" i="4" a="1"/>
  <c r="AQ73" i="4" s="1"/>
  <c r="AR73" i="4" a="1"/>
  <c r="AR73" i="4" s="1"/>
  <c r="AS73" i="4" a="1"/>
  <c r="AS73" i="4" s="1"/>
  <c r="AT73" i="4" a="1"/>
  <c r="AT73" i="4" s="1"/>
  <c r="AU73" i="4" a="1"/>
  <c r="AU73" i="4" s="1"/>
  <c r="AV73" i="4" a="1"/>
  <c r="AV73" i="4" s="1"/>
  <c r="AW73" i="4" a="1"/>
  <c r="AW73" i="4" s="1"/>
  <c r="AX73" i="4" a="1"/>
  <c r="AX73" i="4" s="1"/>
  <c r="AY73" i="4" a="1"/>
  <c r="AY73" i="4" s="1"/>
  <c r="AZ73" i="4" a="1"/>
  <c r="AZ73" i="4" s="1"/>
  <c r="BA73" i="4" a="1"/>
  <c r="BA73" i="4" s="1"/>
  <c r="BB73" i="4" a="1"/>
  <c r="BB73" i="4" s="1"/>
  <c r="BC73" i="4" a="1"/>
  <c r="BC73" i="4" s="1"/>
  <c r="BD73" i="4" a="1"/>
  <c r="BD73" i="4" s="1"/>
  <c r="BE73" i="4" a="1"/>
  <c r="BE73" i="4" s="1"/>
  <c r="BF73" i="4" a="1"/>
  <c r="BF73" i="4" s="1"/>
  <c r="BG73" i="4" a="1"/>
  <c r="BG73" i="4" s="1"/>
  <c r="BH73" i="4" a="1"/>
  <c r="BH73" i="4" s="1"/>
  <c r="BI73" i="4" a="1"/>
  <c r="BI73" i="4" s="1"/>
  <c r="BJ73" i="4" a="1"/>
  <c r="BJ73" i="4" s="1"/>
  <c r="BK73" i="4" a="1"/>
  <c r="BK73" i="4" s="1"/>
  <c r="BL73" i="4" a="1"/>
  <c r="BL73" i="4" s="1"/>
  <c r="BM73" i="4" a="1"/>
  <c r="BM73" i="4" s="1"/>
  <c r="BN73" i="4" a="1"/>
  <c r="BN73" i="4" s="1"/>
  <c r="BO73" i="4" a="1"/>
  <c r="BO73" i="4" s="1"/>
  <c r="BP73" i="4" a="1"/>
  <c r="BP73" i="4" s="1"/>
  <c r="BQ73" i="4" a="1"/>
  <c r="BQ73" i="4" s="1"/>
  <c r="BR73" i="4" a="1"/>
  <c r="BR73" i="4" s="1"/>
  <c r="BS73" i="4" a="1"/>
  <c r="BS73" i="4" s="1"/>
  <c r="BT73" i="4" a="1"/>
  <c r="BT73" i="4" s="1"/>
  <c r="BU73" i="4" a="1"/>
  <c r="BU73" i="4" s="1"/>
  <c r="BV73" i="4" a="1"/>
  <c r="BV73" i="4" s="1"/>
  <c r="BW73" i="4" a="1"/>
  <c r="BW73" i="4" s="1"/>
  <c r="BX73" i="4" a="1"/>
  <c r="BX73" i="4" s="1"/>
  <c r="BY73" i="4" a="1"/>
  <c r="BY73" i="4" s="1"/>
  <c r="BZ73" i="4"/>
  <c r="C74" i="4" a="1"/>
  <c r="C74" i="4" s="1"/>
  <c r="D74" i="4" a="1"/>
  <c r="D74" i="4" s="1"/>
  <c r="E74" i="4" a="1"/>
  <c r="E74" i="4" s="1"/>
  <c r="F74" i="4" a="1"/>
  <c r="F74" i="4" s="1"/>
  <c r="G74" i="4" a="1"/>
  <c r="G74" i="4" s="1"/>
  <c r="H74" i="4" a="1"/>
  <c r="H74" i="4" s="1"/>
  <c r="I74" i="4" a="1"/>
  <c r="I74" i="4" s="1"/>
  <c r="J74" i="4" a="1"/>
  <c r="J74" i="4" s="1"/>
  <c r="K74" i="4" a="1"/>
  <c r="K74" i="4" s="1"/>
  <c r="L74" i="4" a="1"/>
  <c r="L74" i="4" s="1"/>
  <c r="M74" i="4" a="1"/>
  <c r="M74" i="4" s="1"/>
  <c r="N74" i="4" a="1"/>
  <c r="N74" i="4" s="1"/>
  <c r="O74" i="4" a="1"/>
  <c r="O74" i="4" s="1"/>
  <c r="P74" i="4" a="1"/>
  <c r="P74" i="4" s="1"/>
  <c r="Q74" i="4" a="1"/>
  <c r="Q74" i="4" s="1"/>
  <c r="R74" i="4" a="1"/>
  <c r="R74" i="4" s="1"/>
  <c r="S74" i="4" a="1"/>
  <c r="S74" i="4" s="1"/>
  <c r="T74" i="4" a="1"/>
  <c r="T74" i="4" s="1"/>
  <c r="U74" i="4" a="1"/>
  <c r="U74" i="4" s="1"/>
  <c r="V74" i="4" a="1"/>
  <c r="V74" i="4" s="1"/>
  <c r="W74" i="4" a="1"/>
  <c r="W74" i="4" s="1"/>
  <c r="X74" i="4" a="1"/>
  <c r="X74" i="4" s="1"/>
  <c r="Y74" i="4" a="1"/>
  <c r="Y74" i="4" s="1"/>
  <c r="Z74" i="4" a="1"/>
  <c r="Z74" i="4" s="1"/>
  <c r="AA74" i="4" a="1"/>
  <c r="AA74" i="4" s="1"/>
  <c r="AB74" i="4" a="1"/>
  <c r="AB74" i="4" s="1"/>
  <c r="AC74" i="4" a="1"/>
  <c r="AC74" i="4" s="1"/>
  <c r="AD74" i="4" a="1"/>
  <c r="AD74" i="4" s="1"/>
  <c r="AE74" i="4" a="1"/>
  <c r="AE74" i="4" s="1"/>
  <c r="AF74" i="4" a="1"/>
  <c r="AF74" i="4" s="1"/>
  <c r="AG74" i="4" a="1"/>
  <c r="AG74" i="4" s="1"/>
  <c r="AH74" i="4" a="1"/>
  <c r="AH74" i="4" s="1"/>
  <c r="AI74" i="4" a="1"/>
  <c r="AI74" i="4" s="1"/>
  <c r="AJ74" i="4" a="1"/>
  <c r="AJ74" i="4" s="1"/>
  <c r="AK74" i="4" a="1"/>
  <c r="AK74" i="4" s="1"/>
  <c r="AL74" i="4" a="1"/>
  <c r="AL74" i="4" s="1"/>
  <c r="AM74" i="4" a="1"/>
  <c r="AM74" i="4" s="1"/>
  <c r="AN74" i="4" a="1"/>
  <c r="AN74" i="4" s="1"/>
  <c r="AO74" i="4" a="1"/>
  <c r="AO74" i="4" s="1"/>
  <c r="AP74" i="4" a="1"/>
  <c r="AP74" i="4" s="1"/>
  <c r="AQ74" i="4" a="1"/>
  <c r="AQ74" i="4" s="1"/>
  <c r="AR74" i="4" a="1"/>
  <c r="AR74" i="4" s="1"/>
  <c r="AS74" i="4" a="1"/>
  <c r="AS74" i="4" s="1"/>
  <c r="AT74" i="4" a="1"/>
  <c r="AT74" i="4" s="1"/>
  <c r="AU74" i="4" a="1"/>
  <c r="AU74" i="4" s="1"/>
  <c r="AV74" i="4" a="1"/>
  <c r="AV74" i="4" s="1"/>
  <c r="AW74" i="4" a="1"/>
  <c r="AW74" i="4" s="1"/>
  <c r="AX74" i="4" a="1"/>
  <c r="AX74" i="4" s="1"/>
  <c r="AY74" i="4" a="1"/>
  <c r="AY74" i="4" s="1"/>
  <c r="AZ74" i="4" a="1"/>
  <c r="AZ74" i="4" s="1"/>
  <c r="BA74" i="4" a="1"/>
  <c r="BA74" i="4" s="1"/>
  <c r="BB74" i="4" a="1"/>
  <c r="BB74" i="4" s="1"/>
  <c r="BC74" i="4" a="1"/>
  <c r="BC74" i="4" s="1"/>
  <c r="BD74" i="4" a="1"/>
  <c r="BD74" i="4" s="1"/>
  <c r="BE74" i="4" a="1"/>
  <c r="BE74" i="4" s="1"/>
  <c r="BF74" i="4" a="1"/>
  <c r="BF74" i="4" s="1"/>
  <c r="BG74" i="4" a="1"/>
  <c r="BG74" i="4" s="1"/>
  <c r="BH74" i="4" a="1"/>
  <c r="BH74" i="4" s="1"/>
  <c r="BI74" i="4" a="1"/>
  <c r="BI74" i="4" s="1"/>
  <c r="BJ74" i="4" a="1"/>
  <c r="BJ74" i="4" s="1"/>
  <c r="BK74" i="4" a="1"/>
  <c r="BK74" i="4" s="1"/>
  <c r="BL74" i="4" a="1"/>
  <c r="BL74" i="4" s="1"/>
  <c r="BM74" i="4" a="1"/>
  <c r="BM74" i="4" s="1"/>
  <c r="BN74" i="4" a="1"/>
  <c r="BN74" i="4" s="1"/>
  <c r="BO74" i="4" a="1"/>
  <c r="BO74" i="4" s="1"/>
  <c r="BP74" i="4" a="1"/>
  <c r="BP74" i="4" s="1"/>
  <c r="BQ74" i="4" a="1"/>
  <c r="BQ74" i="4" s="1"/>
  <c r="BR74" i="4" a="1"/>
  <c r="BR74" i="4" s="1"/>
  <c r="BS74" i="4" a="1"/>
  <c r="BS74" i="4" s="1"/>
  <c r="BT74" i="4" a="1"/>
  <c r="BT74" i="4" s="1"/>
  <c r="BU74" i="4" a="1"/>
  <c r="BU74" i="4" s="1"/>
  <c r="BV74" i="4" a="1"/>
  <c r="BV74" i="4" s="1"/>
  <c r="BW74" i="4" a="1"/>
  <c r="BW74" i="4" s="1"/>
  <c r="BX74" i="4" a="1"/>
  <c r="BX74" i="4" s="1"/>
  <c r="BY74" i="4" a="1"/>
  <c r="BY74" i="4" s="1"/>
  <c r="BZ74" i="4"/>
  <c r="C75" i="4" a="1"/>
  <c r="C75" i="4" s="1"/>
  <c r="D75" i="4" a="1"/>
  <c r="D75" i="4" s="1"/>
  <c r="E75" i="4" a="1"/>
  <c r="E75" i="4" s="1"/>
  <c r="F75" i="4" a="1"/>
  <c r="F75" i="4" s="1"/>
  <c r="G75" i="4" a="1"/>
  <c r="G75" i="4" s="1"/>
  <c r="H75" i="4" a="1"/>
  <c r="H75" i="4" s="1"/>
  <c r="I75" i="4" a="1"/>
  <c r="I75" i="4" s="1"/>
  <c r="J75" i="4" a="1"/>
  <c r="J75" i="4" s="1"/>
  <c r="K75" i="4" a="1"/>
  <c r="K75" i="4" s="1"/>
  <c r="L75" i="4" a="1"/>
  <c r="L75" i="4" s="1"/>
  <c r="M75" i="4" a="1"/>
  <c r="M75" i="4" s="1"/>
  <c r="N75" i="4" a="1"/>
  <c r="N75" i="4" s="1"/>
  <c r="O75" i="4" a="1"/>
  <c r="O75" i="4" s="1"/>
  <c r="P75" i="4" a="1"/>
  <c r="P75" i="4" s="1"/>
  <c r="Q75" i="4" a="1"/>
  <c r="Q75" i="4" s="1"/>
  <c r="R75" i="4" a="1"/>
  <c r="R75" i="4" s="1"/>
  <c r="S75" i="4" a="1"/>
  <c r="S75" i="4" s="1"/>
  <c r="T75" i="4" a="1"/>
  <c r="T75" i="4" s="1"/>
  <c r="U75" i="4" a="1"/>
  <c r="U75" i="4" s="1"/>
  <c r="V75" i="4" a="1"/>
  <c r="V75" i="4" s="1"/>
  <c r="W75" i="4" a="1"/>
  <c r="W75" i="4" s="1"/>
  <c r="X75" i="4" a="1"/>
  <c r="X75" i="4" s="1"/>
  <c r="Y75" i="4" a="1"/>
  <c r="Y75" i="4" s="1"/>
  <c r="Z75" i="4" a="1"/>
  <c r="Z75" i="4" s="1"/>
  <c r="AA75" i="4" a="1"/>
  <c r="AA75" i="4" s="1"/>
  <c r="AB75" i="4" a="1"/>
  <c r="AB75" i="4" s="1"/>
  <c r="AC75" i="4" a="1"/>
  <c r="AC75" i="4" s="1"/>
  <c r="AD75" i="4" a="1"/>
  <c r="AD75" i="4" s="1"/>
  <c r="AE75" i="4" a="1"/>
  <c r="AE75" i="4" s="1"/>
  <c r="AF75" i="4" a="1"/>
  <c r="AF75" i="4" s="1"/>
  <c r="AG75" i="4" a="1"/>
  <c r="AG75" i="4" s="1"/>
  <c r="AH75" i="4" a="1"/>
  <c r="AH75" i="4" s="1"/>
  <c r="AI75" i="4" a="1"/>
  <c r="AI75" i="4" s="1"/>
  <c r="AJ75" i="4" a="1"/>
  <c r="AJ75" i="4" s="1"/>
  <c r="AK75" i="4" a="1"/>
  <c r="AK75" i="4" s="1"/>
  <c r="AL75" i="4" a="1"/>
  <c r="AL75" i="4" s="1"/>
  <c r="AM75" i="4" a="1"/>
  <c r="AM75" i="4" s="1"/>
  <c r="AN75" i="4" a="1"/>
  <c r="AN75" i="4" s="1"/>
  <c r="AO75" i="4" a="1"/>
  <c r="AO75" i="4" s="1"/>
  <c r="AP75" i="4" a="1"/>
  <c r="AP75" i="4" s="1"/>
  <c r="AQ75" i="4" a="1"/>
  <c r="AQ75" i="4" s="1"/>
  <c r="AR75" i="4" a="1"/>
  <c r="AR75" i="4" s="1"/>
  <c r="AS75" i="4" a="1"/>
  <c r="AS75" i="4" s="1"/>
  <c r="AT75" i="4" a="1"/>
  <c r="AT75" i="4" s="1"/>
  <c r="AU75" i="4" a="1"/>
  <c r="AU75" i="4" s="1"/>
  <c r="AV75" i="4" a="1"/>
  <c r="AV75" i="4" s="1"/>
  <c r="AW75" i="4" a="1"/>
  <c r="AW75" i="4" s="1"/>
  <c r="AX75" i="4" a="1"/>
  <c r="AX75" i="4" s="1"/>
  <c r="AY75" i="4" a="1"/>
  <c r="AY75" i="4" s="1"/>
  <c r="AZ75" i="4" a="1"/>
  <c r="AZ75" i="4" s="1"/>
  <c r="BA75" i="4" a="1"/>
  <c r="BA75" i="4" s="1"/>
  <c r="BB75" i="4" a="1"/>
  <c r="BB75" i="4" s="1"/>
  <c r="BC75" i="4" a="1"/>
  <c r="BC75" i="4" s="1"/>
  <c r="BD75" i="4" a="1"/>
  <c r="BD75" i="4" s="1"/>
  <c r="BE75" i="4" a="1"/>
  <c r="BE75" i="4" s="1"/>
  <c r="BF75" i="4" a="1"/>
  <c r="BF75" i="4" s="1"/>
  <c r="BG75" i="4" a="1"/>
  <c r="BG75" i="4" s="1"/>
  <c r="BH75" i="4" a="1"/>
  <c r="BH75" i="4" s="1"/>
  <c r="BI75" i="4" a="1"/>
  <c r="BI75" i="4" s="1"/>
  <c r="BJ75" i="4" a="1"/>
  <c r="BJ75" i="4" s="1"/>
  <c r="BK75" i="4" a="1"/>
  <c r="BK75" i="4" s="1"/>
  <c r="BL75" i="4" a="1"/>
  <c r="BL75" i="4" s="1"/>
  <c r="BM75" i="4" a="1"/>
  <c r="BM75" i="4" s="1"/>
  <c r="BN75" i="4" a="1"/>
  <c r="BN75" i="4" s="1"/>
  <c r="BO75" i="4" a="1"/>
  <c r="BO75" i="4" s="1"/>
  <c r="BP75" i="4" a="1"/>
  <c r="BP75" i="4" s="1"/>
  <c r="BQ75" i="4" a="1"/>
  <c r="BQ75" i="4" s="1"/>
  <c r="BR75" i="4" a="1"/>
  <c r="BR75" i="4" s="1"/>
  <c r="BS75" i="4" a="1"/>
  <c r="BS75" i="4" s="1"/>
  <c r="BT75" i="4" a="1"/>
  <c r="BT75" i="4" s="1"/>
  <c r="BU75" i="4" a="1"/>
  <c r="BU75" i="4" s="1"/>
  <c r="BV75" i="4" a="1"/>
  <c r="BV75" i="4" s="1"/>
  <c r="BW75" i="4" a="1"/>
  <c r="BW75" i="4" s="1"/>
  <c r="BX75" i="4" a="1"/>
  <c r="BX75" i="4" s="1"/>
  <c r="BY75" i="4" a="1"/>
  <c r="BY75" i="4" s="1"/>
  <c r="BZ75" i="4"/>
  <c r="C76" i="4" a="1"/>
  <c r="C76" i="4" s="1"/>
  <c r="D76" i="4" a="1"/>
  <c r="D76" i="4" s="1"/>
  <c r="E76" i="4" a="1"/>
  <c r="E76" i="4" s="1"/>
  <c r="F76" i="4" a="1"/>
  <c r="F76" i="4" s="1"/>
  <c r="G76" i="4" a="1"/>
  <c r="G76" i="4" s="1"/>
  <c r="H76" i="4" a="1"/>
  <c r="H76" i="4" s="1"/>
  <c r="I76" i="4" a="1"/>
  <c r="I76" i="4" s="1"/>
  <c r="J76" i="4" a="1"/>
  <c r="J76" i="4" s="1"/>
  <c r="K76" i="4" a="1"/>
  <c r="K76" i="4" s="1"/>
  <c r="L76" i="4" a="1"/>
  <c r="L76" i="4" s="1"/>
  <c r="M76" i="4" a="1"/>
  <c r="M76" i="4" s="1"/>
  <c r="N76" i="4" a="1"/>
  <c r="N76" i="4" s="1"/>
  <c r="O76" i="4" a="1"/>
  <c r="O76" i="4" s="1"/>
  <c r="P76" i="4" a="1"/>
  <c r="P76" i="4" s="1"/>
  <c r="Q76" i="4" a="1"/>
  <c r="Q76" i="4" s="1"/>
  <c r="R76" i="4" a="1"/>
  <c r="R76" i="4" s="1"/>
  <c r="S76" i="4" a="1"/>
  <c r="S76" i="4" s="1"/>
  <c r="T76" i="4" a="1"/>
  <c r="T76" i="4" s="1"/>
  <c r="U76" i="4" a="1"/>
  <c r="U76" i="4" s="1"/>
  <c r="V76" i="4" a="1"/>
  <c r="V76" i="4" s="1"/>
  <c r="W76" i="4" a="1"/>
  <c r="W76" i="4" s="1"/>
  <c r="X76" i="4" a="1"/>
  <c r="X76" i="4" s="1"/>
  <c r="Y76" i="4" a="1"/>
  <c r="Y76" i="4" s="1"/>
  <c r="Z76" i="4" a="1"/>
  <c r="Z76" i="4" s="1"/>
  <c r="AA76" i="4" a="1"/>
  <c r="AA76" i="4" s="1"/>
  <c r="AB76" i="4" a="1"/>
  <c r="AB76" i="4" s="1"/>
  <c r="AC76" i="4" a="1"/>
  <c r="AC76" i="4" s="1"/>
  <c r="AD76" i="4" a="1"/>
  <c r="AD76" i="4" s="1"/>
  <c r="AE76" i="4" a="1"/>
  <c r="AE76" i="4" s="1"/>
  <c r="AF76" i="4" a="1"/>
  <c r="AF76" i="4" s="1"/>
  <c r="AG76" i="4" a="1"/>
  <c r="AG76" i="4" s="1"/>
  <c r="AH76" i="4" a="1"/>
  <c r="AH76" i="4" s="1"/>
  <c r="AI76" i="4" a="1"/>
  <c r="AI76" i="4" s="1"/>
  <c r="AJ76" i="4" a="1"/>
  <c r="AJ76" i="4" s="1"/>
  <c r="AK76" i="4" a="1"/>
  <c r="AK76" i="4" s="1"/>
  <c r="AL76" i="4" a="1"/>
  <c r="AL76" i="4" s="1"/>
  <c r="AM76" i="4" a="1"/>
  <c r="AM76" i="4" s="1"/>
  <c r="AN76" i="4" a="1"/>
  <c r="AN76" i="4" s="1"/>
  <c r="AO76" i="4" a="1"/>
  <c r="AO76" i="4" s="1"/>
  <c r="AP76" i="4" a="1"/>
  <c r="AP76" i="4" s="1"/>
  <c r="AQ76" i="4" a="1"/>
  <c r="AQ76" i="4" s="1"/>
  <c r="AR76" i="4" a="1"/>
  <c r="AR76" i="4" s="1"/>
  <c r="AS76" i="4" a="1"/>
  <c r="AS76" i="4" s="1"/>
  <c r="AT76" i="4" a="1"/>
  <c r="AT76" i="4" s="1"/>
  <c r="AU76" i="4" a="1"/>
  <c r="AU76" i="4" s="1"/>
  <c r="AV76" i="4" a="1"/>
  <c r="AV76" i="4" s="1"/>
  <c r="AW76" i="4" a="1"/>
  <c r="AW76" i="4" s="1"/>
  <c r="AX76" i="4" a="1"/>
  <c r="AX76" i="4" s="1"/>
  <c r="AY76" i="4" a="1"/>
  <c r="AY76" i="4" s="1"/>
  <c r="AZ76" i="4" a="1"/>
  <c r="AZ76" i="4" s="1"/>
  <c r="BA76" i="4" a="1"/>
  <c r="BA76" i="4" s="1"/>
  <c r="BB76" i="4" a="1"/>
  <c r="BB76" i="4" s="1"/>
  <c r="BC76" i="4" a="1"/>
  <c r="BC76" i="4" s="1"/>
  <c r="BD76" i="4" a="1"/>
  <c r="BD76" i="4" s="1"/>
  <c r="BE76" i="4" a="1"/>
  <c r="BE76" i="4" s="1"/>
  <c r="BF76" i="4" a="1"/>
  <c r="BF76" i="4" s="1"/>
  <c r="BG76" i="4" a="1"/>
  <c r="BG76" i="4" s="1"/>
  <c r="BH76" i="4" a="1"/>
  <c r="BH76" i="4" s="1"/>
  <c r="BI76" i="4" a="1"/>
  <c r="BI76" i="4" s="1"/>
  <c r="BJ76" i="4" a="1"/>
  <c r="BJ76" i="4" s="1"/>
  <c r="BK76" i="4" a="1"/>
  <c r="BK76" i="4" s="1"/>
  <c r="BL76" i="4" a="1"/>
  <c r="BL76" i="4" s="1"/>
  <c r="BM76" i="4" a="1"/>
  <c r="BM76" i="4" s="1"/>
  <c r="BN76" i="4" a="1"/>
  <c r="BN76" i="4" s="1"/>
  <c r="BO76" i="4" a="1"/>
  <c r="BO76" i="4" s="1"/>
  <c r="BP76" i="4" a="1"/>
  <c r="BP76" i="4" s="1"/>
  <c r="BQ76" i="4" a="1"/>
  <c r="BQ76" i="4" s="1"/>
  <c r="BR76" i="4" a="1"/>
  <c r="BR76" i="4" s="1"/>
  <c r="BS76" i="4" a="1"/>
  <c r="BS76" i="4" s="1"/>
  <c r="BT76" i="4" a="1"/>
  <c r="BT76" i="4" s="1"/>
  <c r="BU76" i="4" a="1"/>
  <c r="BU76" i="4" s="1"/>
  <c r="BV76" i="4" a="1"/>
  <c r="BV76" i="4" s="1"/>
  <c r="BW76" i="4" a="1"/>
  <c r="BW76" i="4" s="1"/>
  <c r="BX76" i="4" a="1"/>
  <c r="BX76" i="4" s="1"/>
  <c r="BY76" i="4" a="1"/>
  <c r="BY76" i="4" s="1"/>
  <c r="BZ76" i="4"/>
  <c r="C77" i="4" a="1"/>
  <c r="C77" i="4" s="1"/>
  <c r="D77" i="4" a="1"/>
  <c r="D77" i="4" s="1"/>
  <c r="E77" i="4" a="1"/>
  <c r="E77" i="4" s="1"/>
  <c r="F77" i="4" a="1"/>
  <c r="F77" i="4" s="1"/>
  <c r="G77" i="4" a="1"/>
  <c r="G77" i="4" s="1"/>
  <c r="H77" i="4" a="1"/>
  <c r="H77" i="4" s="1"/>
  <c r="I77" i="4" a="1"/>
  <c r="I77" i="4" s="1"/>
  <c r="J77" i="4" a="1"/>
  <c r="J77" i="4" s="1"/>
  <c r="K77" i="4" a="1"/>
  <c r="K77" i="4" s="1"/>
  <c r="L77" i="4" a="1"/>
  <c r="L77" i="4" s="1"/>
  <c r="M77" i="4" a="1"/>
  <c r="M77" i="4" s="1"/>
  <c r="N77" i="4" a="1"/>
  <c r="N77" i="4" s="1"/>
  <c r="O77" i="4" a="1"/>
  <c r="O77" i="4" s="1"/>
  <c r="P77" i="4" a="1"/>
  <c r="P77" i="4" s="1"/>
  <c r="Q77" i="4" a="1"/>
  <c r="Q77" i="4" s="1"/>
  <c r="R77" i="4" a="1"/>
  <c r="R77" i="4" s="1"/>
  <c r="S77" i="4" a="1"/>
  <c r="S77" i="4" s="1"/>
  <c r="T77" i="4" a="1"/>
  <c r="T77" i="4" s="1"/>
  <c r="U77" i="4" a="1"/>
  <c r="U77" i="4" s="1"/>
  <c r="V77" i="4" a="1"/>
  <c r="V77" i="4" s="1"/>
  <c r="W77" i="4" a="1"/>
  <c r="W77" i="4" s="1"/>
  <c r="X77" i="4" a="1"/>
  <c r="X77" i="4" s="1"/>
  <c r="Y77" i="4" a="1"/>
  <c r="Y77" i="4" s="1"/>
  <c r="Z77" i="4" a="1"/>
  <c r="Z77" i="4" s="1"/>
  <c r="AA77" i="4" a="1"/>
  <c r="AA77" i="4" s="1"/>
  <c r="AB77" i="4" a="1"/>
  <c r="AB77" i="4" s="1"/>
  <c r="AC77" i="4" a="1"/>
  <c r="AC77" i="4" s="1"/>
  <c r="AD77" i="4" a="1"/>
  <c r="AD77" i="4" s="1"/>
  <c r="AE77" i="4" a="1"/>
  <c r="AE77" i="4" s="1"/>
  <c r="AF77" i="4" a="1"/>
  <c r="AF77" i="4" s="1"/>
  <c r="AG77" i="4" a="1"/>
  <c r="AG77" i="4" s="1"/>
  <c r="AH77" i="4" a="1"/>
  <c r="AH77" i="4" s="1"/>
  <c r="AI77" i="4" a="1"/>
  <c r="AI77" i="4" s="1"/>
  <c r="AJ77" i="4" a="1"/>
  <c r="AJ77" i="4" s="1"/>
  <c r="AK77" i="4" a="1"/>
  <c r="AK77" i="4" s="1"/>
  <c r="AL77" i="4" a="1"/>
  <c r="AL77" i="4" s="1"/>
  <c r="AM77" i="4" a="1"/>
  <c r="AM77" i="4" s="1"/>
  <c r="AN77" i="4" a="1"/>
  <c r="AN77" i="4" s="1"/>
  <c r="AO77" i="4" a="1"/>
  <c r="AO77" i="4" s="1"/>
  <c r="AP77" i="4" a="1"/>
  <c r="AP77" i="4" s="1"/>
  <c r="AQ77" i="4" a="1"/>
  <c r="AQ77" i="4" s="1"/>
  <c r="AR77" i="4" a="1"/>
  <c r="AR77" i="4" s="1"/>
  <c r="AS77" i="4" a="1"/>
  <c r="AS77" i="4" s="1"/>
  <c r="AT77" i="4" a="1"/>
  <c r="AT77" i="4" s="1"/>
  <c r="AU77" i="4" a="1"/>
  <c r="AU77" i="4" s="1"/>
  <c r="AV77" i="4" a="1"/>
  <c r="AV77" i="4" s="1"/>
  <c r="AW77" i="4" a="1"/>
  <c r="AW77" i="4" s="1"/>
  <c r="AX77" i="4" a="1"/>
  <c r="AX77" i="4" s="1"/>
  <c r="AY77" i="4" a="1"/>
  <c r="AY77" i="4" s="1"/>
  <c r="AZ77" i="4" a="1"/>
  <c r="AZ77" i="4" s="1"/>
  <c r="BA77" i="4" a="1"/>
  <c r="BA77" i="4" s="1"/>
  <c r="BB77" i="4" a="1"/>
  <c r="BB77" i="4" s="1"/>
  <c r="BC77" i="4" a="1"/>
  <c r="BC77" i="4" s="1"/>
  <c r="BD77" i="4" a="1"/>
  <c r="BD77" i="4" s="1"/>
  <c r="BE77" i="4" a="1"/>
  <c r="BE77" i="4" s="1"/>
  <c r="BF77" i="4" a="1"/>
  <c r="BF77" i="4" s="1"/>
  <c r="BG77" i="4" a="1"/>
  <c r="BG77" i="4" s="1"/>
  <c r="BH77" i="4" a="1"/>
  <c r="BH77" i="4" s="1"/>
  <c r="BI77" i="4" a="1"/>
  <c r="BI77" i="4" s="1"/>
  <c r="BJ77" i="4" a="1"/>
  <c r="BJ77" i="4" s="1"/>
  <c r="BK77" i="4" a="1"/>
  <c r="BK77" i="4" s="1"/>
  <c r="BL77" i="4" a="1"/>
  <c r="BL77" i="4" s="1"/>
  <c r="BM77" i="4" a="1"/>
  <c r="BM77" i="4" s="1"/>
  <c r="BN77" i="4" a="1"/>
  <c r="BN77" i="4" s="1"/>
  <c r="BO77" i="4" a="1"/>
  <c r="BO77" i="4" s="1"/>
  <c r="BP77" i="4" a="1"/>
  <c r="BP77" i="4" s="1"/>
  <c r="BQ77" i="4" a="1"/>
  <c r="BQ77" i="4" s="1"/>
  <c r="BR77" i="4" a="1"/>
  <c r="BR77" i="4" s="1"/>
  <c r="BS77" i="4" a="1"/>
  <c r="BS77" i="4" s="1"/>
  <c r="BT77" i="4" a="1"/>
  <c r="BT77" i="4" s="1"/>
  <c r="BU77" i="4" a="1"/>
  <c r="BU77" i="4" s="1"/>
  <c r="BV77" i="4" a="1"/>
  <c r="BV77" i="4" s="1"/>
  <c r="BW77" i="4" a="1"/>
  <c r="BW77" i="4" s="1"/>
  <c r="BX77" i="4" a="1"/>
  <c r="BX77" i="4" s="1"/>
  <c r="BY77" i="4" a="1"/>
  <c r="BY77" i="4" s="1"/>
  <c r="BZ77" i="4"/>
  <c r="C78" i="4" a="1"/>
  <c r="C78" i="4" s="1"/>
  <c r="D78" i="4" a="1"/>
  <c r="D78" i="4" s="1"/>
  <c r="E78" i="4" a="1"/>
  <c r="E78" i="4" s="1"/>
  <c r="F78" i="4" a="1"/>
  <c r="F78" i="4" s="1"/>
  <c r="G78" i="4" a="1"/>
  <c r="G78" i="4" s="1"/>
  <c r="H78" i="4" a="1"/>
  <c r="H78" i="4" s="1"/>
  <c r="I78" i="4" a="1"/>
  <c r="I78" i="4" s="1"/>
  <c r="J78" i="4" a="1"/>
  <c r="J78" i="4" s="1"/>
  <c r="K78" i="4" a="1"/>
  <c r="K78" i="4" s="1"/>
  <c r="L78" i="4" a="1"/>
  <c r="L78" i="4" s="1"/>
  <c r="M78" i="4" a="1"/>
  <c r="M78" i="4" s="1"/>
  <c r="N78" i="4" a="1"/>
  <c r="N78" i="4" s="1"/>
  <c r="O78" i="4" a="1"/>
  <c r="O78" i="4" s="1"/>
  <c r="P78" i="4" a="1"/>
  <c r="P78" i="4" s="1"/>
  <c r="Q78" i="4" a="1"/>
  <c r="Q78" i="4" s="1"/>
  <c r="R78" i="4" a="1"/>
  <c r="R78" i="4" s="1"/>
  <c r="S78" i="4" a="1"/>
  <c r="S78" i="4" s="1"/>
  <c r="T78" i="4" a="1"/>
  <c r="T78" i="4" s="1"/>
  <c r="U78" i="4" a="1"/>
  <c r="U78" i="4" s="1"/>
  <c r="V78" i="4" a="1"/>
  <c r="V78" i="4" s="1"/>
  <c r="W78" i="4" a="1"/>
  <c r="W78" i="4" s="1"/>
  <c r="X78" i="4" a="1"/>
  <c r="X78" i="4" s="1"/>
  <c r="Y78" i="4" a="1"/>
  <c r="Y78" i="4" s="1"/>
  <c r="Z78" i="4" a="1"/>
  <c r="Z78" i="4" s="1"/>
  <c r="AA78" i="4" a="1"/>
  <c r="AA78" i="4" s="1"/>
  <c r="AB78" i="4" a="1"/>
  <c r="AB78" i="4" s="1"/>
  <c r="AC78" i="4" a="1"/>
  <c r="AC78" i="4" s="1"/>
  <c r="AD78" i="4" a="1"/>
  <c r="AD78" i="4" s="1"/>
  <c r="AE78" i="4" a="1"/>
  <c r="AE78" i="4" s="1"/>
  <c r="AF78" i="4" a="1"/>
  <c r="AF78" i="4" s="1"/>
  <c r="AG78" i="4" a="1"/>
  <c r="AG78" i="4" s="1"/>
  <c r="AH78" i="4" a="1"/>
  <c r="AH78" i="4" s="1"/>
  <c r="AI78" i="4" a="1"/>
  <c r="AI78" i="4" s="1"/>
  <c r="AJ78" i="4" a="1"/>
  <c r="AJ78" i="4" s="1"/>
  <c r="AK78" i="4" a="1"/>
  <c r="AK78" i="4" s="1"/>
  <c r="AL78" i="4" a="1"/>
  <c r="AL78" i="4" s="1"/>
  <c r="AM78" i="4" a="1"/>
  <c r="AM78" i="4" s="1"/>
  <c r="AN78" i="4" a="1"/>
  <c r="AN78" i="4" s="1"/>
  <c r="AO78" i="4" a="1"/>
  <c r="AO78" i="4" s="1"/>
  <c r="AP78" i="4" a="1"/>
  <c r="AP78" i="4" s="1"/>
  <c r="AQ78" i="4" a="1"/>
  <c r="AQ78" i="4" s="1"/>
  <c r="AR78" i="4" a="1"/>
  <c r="AR78" i="4" s="1"/>
  <c r="AS78" i="4" a="1"/>
  <c r="AS78" i="4" s="1"/>
  <c r="AT78" i="4" a="1"/>
  <c r="AT78" i="4" s="1"/>
  <c r="AU78" i="4" a="1"/>
  <c r="AU78" i="4" s="1"/>
  <c r="AV78" i="4" a="1"/>
  <c r="AV78" i="4" s="1"/>
  <c r="AW78" i="4" a="1"/>
  <c r="AW78" i="4" s="1"/>
  <c r="AX78" i="4" a="1"/>
  <c r="AX78" i="4" s="1"/>
  <c r="AY78" i="4" a="1"/>
  <c r="AY78" i="4" s="1"/>
  <c r="AZ78" i="4" a="1"/>
  <c r="AZ78" i="4" s="1"/>
  <c r="BA78" i="4" a="1"/>
  <c r="BA78" i="4" s="1"/>
  <c r="BB78" i="4" a="1"/>
  <c r="BB78" i="4" s="1"/>
  <c r="BC78" i="4" a="1"/>
  <c r="BC78" i="4" s="1"/>
  <c r="BD78" i="4" a="1"/>
  <c r="BD78" i="4" s="1"/>
  <c r="BE78" i="4" a="1"/>
  <c r="BE78" i="4" s="1"/>
  <c r="BF78" i="4" a="1"/>
  <c r="BF78" i="4" s="1"/>
  <c r="BG78" i="4" a="1"/>
  <c r="BG78" i="4" s="1"/>
  <c r="BH78" i="4" a="1"/>
  <c r="BH78" i="4" s="1"/>
  <c r="BI78" i="4" a="1"/>
  <c r="BI78" i="4" s="1"/>
  <c r="BJ78" i="4" a="1"/>
  <c r="BJ78" i="4" s="1"/>
  <c r="BK78" i="4" a="1"/>
  <c r="BK78" i="4" s="1"/>
  <c r="BL78" i="4" a="1"/>
  <c r="BL78" i="4" s="1"/>
  <c r="BM78" i="4" a="1"/>
  <c r="BM78" i="4" s="1"/>
  <c r="BN78" i="4" a="1"/>
  <c r="BN78" i="4" s="1"/>
  <c r="BO78" i="4" a="1"/>
  <c r="BO78" i="4" s="1"/>
  <c r="BP78" i="4" a="1"/>
  <c r="BP78" i="4" s="1"/>
  <c r="BQ78" i="4" a="1"/>
  <c r="BQ78" i="4" s="1"/>
  <c r="BR78" i="4" a="1"/>
  <c r="BR78" i="4" s="1"/>
  <c r="BS78" i="4" a="1"/>
  <c r="BS78" i="4" s="1"/>
  <c r="BT78" i="4" a="1"/>
  <c r="BT78" i="4" s="1"/>
  <c r="BU78" i="4" a="1"/>
  <c r="BU78" i="4" s="1"/>
  <c r="BV78" i="4" a="1"/>
  <c r="BV78" i="4" s="1"/>
  <c r="BW78" i="4" a="1"/>
  <c r="BW78" i="4" s="1"/>
  <c r="BX78" i="4" a="1"/>
  <c r="BX78" i="4" s="1"/>
  <c r="BY78" i="4" a="1"/>
  <c r="BY78" i="4" s="1"/>
  <c r="BZ78" i="4"/>
  <c r="C79" i="4" a="1"/>
  <c r="C79" i="4" s="1"/>
  <c r="D79" i="4" a="1"/>
  <c r="D79" i="4" s="1"/>
  <c r="E79" i="4" a="1"/>
  <c r="E79" i="4" s="1"/>
  <c r="F79" i="4" a="1"/>
  <c r="F79" i="4" s="1"/>
  <c r="G79" i="4" a="1"/>
  <c r="G79" i="4" s="1"/>
  <c r="H79" i="4" a="1"/>
  <c r="H79" i="4" s="1"/>
  <c r="I79" i="4" a="1"/>
  <c r="I79" i="4" s="1"/>
  <c r="J79" i="4" a="1"/>
  <c r="J79" i="4" s="1"/>
  <c r="K79" i="4" a="1"/>
  <c r="K79" i="4" s="1"/>
  <c r="L79" i="4" a="1"/>
  <c r="L79" i="4" s="1"/>
  <c r="M79" i="4" a="1"/>
  <c r="M79" i="4" s="1"/>
  <c r="N79" i="4" a="1"/>
  <c r="N79" i="4" s="1"/>
  <c r="O79" i="4" a="1"/>
  <c r="O79" i="4" s="1"/>
  <c r="P79" i="4" a="1"/>
  <c r="P79" i="4" s="1"/>
  <c r="Q79" i="4" a="1"/>
  <c r="Q79" i="4" s="1"/>
  <c r="R79" i="4" a="1"/>
  <c r="R79" i="4" s="1"/>
  <c r="S79" i="4" a="1"/>
  <c r="S79" i="4" s="1"/>
  <c r="T79" i="4" a="1"/>
  <c r="T79" i="4" s="1"/>
  <c r="U79" i="4" a="1"/>
  <c r="U79" i="4" s="1"/>
  <c r="V79" i="4" a="1"/>
  <c r="V79" i="4" s="1"/>
  <c r="W79" i="4" a="1"/>
  <c r="W79" i="4" s="1"/>
  <c r="X79" i="4" a="1"/>
  <c r="X79" i="4" s="1"/>
  <c r="Y79" i="4" a="1"/>
  <c r="Y79" i="4" s="1"/>
  <c r="Z79" i="4" a="1"/>
  <c r="Z79" i="4" s="1"/>
  <c r="AA79" i="4" a="1"/>
  <c r="AA79" i="4" s="1"/>
  <c r="AB79" i="4" a="1"/>
  <c r="AB79" i="4" s="1"/>
  <c r="AC79" i="4" a="1"/>
  <c r="AC79" i="4" s="1"/>
  <c r="AD79" i="4" a="1"/>
  <c r="AD79" i="4" s="1"/>
  <c r="AE79" i="4" a="1"/>
  <c r="AE79" i="4" s="1"/>
  <c r="AF79" i="4" a="1"/>
  <c r="AF79" i="4" s="1"/>
  <c r="AG79" i="4" a="1"/>
  <c r="AG79" i="4" s="1"/>
  <c r="AH79" i="4" a="1"/>
  <c r="AH79" i="4" s="1"/>
  <c r="AI79" i="4" a="1"/>
  <c r="AI79" i="4" s="1"/>
  <c r="AJ79" i="4" a="1"/>
  <c r="AJ79" i="4" s="1"/>
  <c r="AK79" i="4" a="1"/>
  <c r="AK79" i="4" s="1"/>
  <c r="AL79" i="4" a="1"/>
  <c r="AL79" i="4" s="1"/>
  <c r="AM79" i="4" a="1"/>
  <c r="AM79" i="4" s="1"/>
  <c r="AN79" i="4" a="1"/>
  <c r="AN79" i="4" s="1"/>
  <c r="AO79" i="4" a="1"/>
  <c r="AO79" i="4" s="1"/>
  <c r="AP79" i="4" a="1"/>
  <c r="AP79" i="4" s="1"/>
  <c r="AQ79" i="4" a="1"/>
  <c r="AQ79" i="4" s="1"/>
  <c r="AR79" i="4" a="1"/>
  <c r="AR79" i="4" s="1"/>
  <c r="AS79" i="4" a="1"/>
  <c r="AS79" i="4" s="1"/>
  <c r="AT79" i="4" a="1"/>
  <c r="AT79" i="4" s="1"/>
  <c r="AU79" i="4" a="1"/>
  <c r="AU79" i="4" s="1"/>
  <c r="AV79" i="4" a="1"/>
  <c r="AV79" i="4" s="1"/>
  <c r="AW79" i="4" a="1"/>
  <c r="AW79" i="4" s="1"/>
  <c r="AX79" i="4" a="1"/>
  <c r="AX79" i="4" s="1"/>
  <c r="AY79" i="4" a="1"/>
  <c r="AY79" i="4" s="1"/>
  <c r="AZ79" i="4" a="1"/>
  <c r="AZ79" i="4" s="1"/>
  <c r="BA79" i="4" a="1"/>
  <c r="BA79" i="4" s="1"/>
  <c r="BB79" i="4" a="1"/>
  <c r="BB79" i="4" s="1"/>
  <c r="BC79" i="4" a="1"/>
  <c r="BC79" i="4" s="1"/>
  <c r="BD79" i="4" a="1"/>
  <c r="BD79" i="4" s="1"/>
  <c r="BE79" i="4" a="1"/>
  <c r="BE79" i="4" s="1"/>
  <c r="BF79" i="4" a="1"/>
  <c r="BF79" i="4" s="1"/>
  <c r="BG79" i="4" a="1"/>
  <c r="BG79" i="4" s="1"/>
  <c r="BH79" i="4" a="1"/>
  <c r="BH79" i="4" s="1"/>
  <c r="BI79" i="4" a="1"/>
  <c r="BI79" i="4" s="1"/>
  <c r="BJ79" i="4" a="1"/>
  <c r="BJ79" i="4" s="1"/>
  <c r="BK79" i="4" a="1"/>
  <c r="BK79" i="4" s="1"/>
  <c r="BL79" i="4" a="1"/>
  <c r="BL79" i="4" s="1"/>
  <c r="BM79" i="4" a="1"/>
  <c r="BM79" i="4" s="1"/>
  <c r="BN79" i="4" a="1"/>
  <c r="BN79" i="4" s="1"/>
  <c r="BO79" i="4" a="1"/>
  <c r="BO79" i="4" s="1"/>
  <c r="BP79" i="4" a="1"/>
  <c r="BP79" i="4" s="1"/>
  <c r="BQ79" i="4" a="1"/>
  <c r="BQ79" i="4" s="1"/>
  <c r="BR79" i="4" a="1"/>
  <c r="BR79" i="4" s="1"/>
  <c r="BS79" i="4" a="1"/>
  <c r="BS79" i="4" s="1"/>
  <c r="BT79" i="4" a="1"/>
  <c r="BT79" i="4" s="1"/>
  <c r="BU79" i="4" a="1"/>
  <c r="BU79" i="4" s="1"/>
  <c r="BV79" i="4" a="1"/>
  <c r="BV79" i="4" s="1"/>
  <c r="BW79" i="4" a="1"/>
  <c r="BW79" i="4" s="1"/>
  <c r="BX79" i="4" a="1"/>
  <c r="BX79" i="4" s="1"/>
  <c r="BY79" i="4" a="1"/>
  <c r="BY79" i="4" s="1"/>
  <c r="BZ79" i="4"/>
  <c r="C80" i="4" a="1"/>
  <c r="C80" i="4" s="1"/>
  <c r="D80" i="4" a="1"/>
  <c r="D80" i="4" s="1"/>
  <c r="E80" i="4" a="1"/>
  <c r="E80" i="4" s="1"/>
  <c r="F80" i="4" a="1"/>
  <c r="F80" i="4" s="1"/>
  <c r="G80" i="4" a="1"/>
  <c r="G80" i="4" s="1"/>
  <c r="H80" i="4" a="1"/>
  <c r="H80" i="4" s="1"/>
  <c r="I80" i="4" a="1"/>
  <c r="I80" i="4" s="1"/>
  <c r="J80" i="4" a="1"/>
  <c r="J80" i="4" s="1"/>
  <c r="K80" i="4" a="1"/>
  <c r="K80" i="4" s="1"/>
  <c r="L80" i="4" a="1"/>
  <c r="L80" i="4" s="1"/>
  <c r="M80" i="4" a="1"/>
  <c r="M80" i="4" s="1"/>
  <c r="N80" i="4" a="1"/>
  <c r="N80" i="4" s="1"/>
  <c r="O80" i="4" a="1"/>
  <c r="O80" i="4" s="1"/>
  <c r="P80" i="4" a="1"/>
  <c r="P80" i="4" s="1"/>
  <c r="Q80" i="4" a="1"/>
  <c r="Q80" i="4" s="1"/>
  <c r="R80" i="4" a="1"/>
  <c r="R80" i="4" s="1"/>
  <c r="S80" i="4" a="1"/>
  <c r="S80" i="4" s="1"/>
  <c r="T80" i="4" a="1"/>
  <c r="T80" i="4" s="1"/>
  <c r="U80" i="4" a="1"/>
  <c r="U80" i="4" s="1"/>
  <c r="V80" i="4" a="1"/>
  <c r="V80" i="4" s="1"/>
  <c r="W80" i="4" a="1"/>
  <c r="W80" i="4" s="1"/>
  <c r="X80" i="4" a="1"/>
  <c r="X80" i="4" s="1"/>
  <c r="Y80" i="4" a="1"/>
  <c r="Y80" i="4" s="1"/>
  <c r="Z80" i="4" a="1"/>
  <c r="Z80" i="4" s="1"/>
  <c r="AA80" i="4" a="1"/>
  <c r="AA80" i="4" s="1"/>
  <c r="AB80" i="4" a="1"/>
  <c r="AB80" i="4" s="1"/>
  <c r="AC80" i="4" a="1"/>
  <c r="AC80" i="4" s="1"/>
  <c r="AD80" i="4" a="1"/>
  <c r="AD80" i="4" s="1"/>
  <c r="AE80" i="4" a="1"/>
  <c r="AE80" i="4" s="1"/>
  <c r="AF80" i="4" a="1"/>
  <c r="AF80" i="4" s="1"/>
  <c r="AG80" i="4" a="1"/>
  <c r="AG80" i="4" s="1"/>
  <c r="AH80" i="4" a="1"/>
  <c r="AH80" i="4" s="1"/>
  <c r="AI80" i="4" a="1"/>
  <c r="AI80" i="4" s="1"/>
  <c r="AJ80" i="4" a="1"/>
  <c r="AJ80" i="4" s="1"/>
  <c r="AK80" i="4" a="1"/>
  <c r="AK80" i="4" s="1"/>
  <c r="AL80" i="4" a="1"/>
  <c r="AL80" i="4" s="1"/>
  <c r="AM80" i="4" a="1"/>
  <c r="AM80" i="4" s="1"/>
  <c r="AN80" i="4" a="1"/>
  <c r="AN80" i="4" s="1"/>
  <c r="AO80" i="4" a="1"/>
  <c r="AO80" i="4" s="1"/>
  <c r="AP80" i="4" a="1"/>
  <c r="AP80" i="4" s="1"/>
  <c r="AQ80" i="4" a="1"/>
  <c r="AQ80" i="4" s="1"/>
  <c r="AR80" i="4" a="1"/>
  <c r="AR80" i="4" s="1"/>
  <c r="AS80" i="4" a="1"/>
  <c r="AS80" i="4" s="1"/>
  <c r="AT80" i="4" a="1"/>
  <c r="AT80" i="4" s="1"/>
  <c r="AU80" i="4" a="1"/>
  <c r="AU80" i="4" s="1"/>
  <c r="AV80" i="4" a="1"/>
  <c r="AV80" i="4" s="1"/>
  <c r="AW80" i="4" a="1"/>
  <c r="AW80" i="4" s="1"/>
  <c r="AX80" i="4" a="1"/>
  <c r="AX80" i="4" s="1"/>
  <c r="AY80" i="4" a="1"/>
  <c r="AY80" i="4" s="1"/>
  <c r="AZ80" i="4" a="1"/>
  <c r="AZ80" i="4" s="1"/>
  <c r="BA80" i="4" a="1"/>
  <c r="BA80" i="4" s="1"/>
  <c r="BB80" i="4" a="1"/>
  <c r="BB80" i="4" s="1"/>
  <c r="BC80" i="4" a="1"/>
  <c r="BC80" i="4" s="1"/>
  <c r="BD80" i="4" a="1"/>
  <c r="BD80" i="4" s="1"/>
  <c r="BE80" i="4" a="1"/>
  <c r="BE80" i="4" s="1"/>
  <c r="BF80" i="4" a="1"/>
  <c r="BF80" i="4" s="1"/>
  <c r="BG80" i="4" a="1"/>
  <c r="BG80" i="4" s="1"/>
  <c r="BH80" i="4" a="1"/>
  <c r="BH80" i="4" s="1"/>
  <c r="BI80" i="4" a="1"/>
  <c r="BI80" i="4" s="1"/>
  <c r="BJ80" i="4" a="1"/>
  <c r="BJ80" i="4" s="1"/>
  <c r="BK80" i="4" a="1"/>
  <c r="BK80" i="4" s="1"/>
  <c r="BL80" i="4" a="1"/>
  <c r="BL80" i="4" s="1"/>
  <c r="BM80" i="4" a="1"/>
  <c r="BM80" i="4" s="1"/>
  <c r="BN80" i="4" a="1"/>
  <c r="BN80" i="4" s="1"/>
  <c r="BO80" i="4" a="1"/>
  <c r="BO80" i="4" s="1"/>
  <c r="BP80" i="4" a="1"/>
  <c r="BP80" i="4" s="1"/>
  <c r="BQ80" i="4" a="1"/>
  <c r="BQ80" i="4" s="1"/>
  <c r="BR80" i="4" a="1"/>
  <c r="BR80" i="4" s="1"/>
  <c r="BS80" i="4" a="1"/>
  <c r="BS80" i="4" s="1"/>
  <c r="BT80" i="4" a="1"/>
  <c r="BT80" i="4" s="1"/>
  <c r="BU80" i="4" a="1"/>
  <c r="BU80" i="4" s="1"/>
  <c r="BV80" i="4" a="1"/>
  <c r="BV80" i="4" s="1"/>
  <c r="BW80" i="4" a="1"/>
  <c r="BW80" i="4" s="1"/>
  <c r="BX80" i="4" a="1"/>
  <c r="BX80" i="4" s="1"/>
  <c r="BY80" i="4" a="1"/>
  <c r="BY80" i="4" s="1"/>
  <c r="BZ80" i="4"/>
  <c r="C81" i="4" a="1"/>
  <c r="C81" i="4" s="1"/>
  <c r="D81" i="4" a="1"/>
  <c r="D81" i="4" s="1"/>
  <c r="E81" i="4" a="1"/>
  <c r="E81" i="4" s="1"/>
  <c r="F81" i="4" a="1"/>
  <c r="F81" i="4" s="1"/>
  <c r="G81" i="4" a="1"/>
  <c r="G81" i="4" s="1"/>
  <c r="H81" i="4" a="1"/>
  <c r="H81" i="4" s="1"/>
  <c r="I81" i="4" a="1"/>
  <c r="I81" i="4" s="1"/>
  <c r="J81" i="4" a="1"/>
  <c r="J81" i="4" s="1"/>
  <c r="K81" i="4" a="1"/>
  <c r="K81" i="4" s="1"/>
  <c r="L81" i="4" a="1"/>
  <c r="L81" i="4" s="1"/>
  <c r="M81" i="4" a="1"/>
  <c r="M81" i="4" s="1"/>
  <c r="N81" i="4" a="1"/>
  <c r="N81" i="4" s="1"/>
  <c r="O81" i="4" a="1"/>
  <c r="O81" i="4" s="1"/>
  <c r="P81" i="4" a="1"/>
  <c r="P81" i="4" s="1"/>
  <c r="Q81" i="4" a="1"/>
  <c r="Q81" i="4" s="1"/>
  <c r="R81" i="4" a="1"/>
  <c r="R81" i="4" s="1"/>
  <c r="S81" i="4" a="1"/>
  <c r="S81" i="4" s="1"/>
  <c r="T81" i="4" a="1"/>
  <c r="T81" i="4" s="1"/>
  <c r="U81" i="4" a="1"/>
  <c r="U81" i="4" s="1"/>
  <c r="V81" i="4" a="1"/>
  <c r="V81" i="4" s="1"/>
  <c r="W81" i="4" a="1"/>
  <c r="W81" i="4" s="1"/>
  <c r="X81" i="4" a="1"/>
  <c r="X81" i="4" s="1"/>
  <c r="Y81" i="4" a="1"/>
  <c r="Y81" i="4" s="1"/>
  <c r="Z81" i="4" a="1"/>
  <c r="Z81" i="4" s="1"/>
  <c r="AA81" i="4" a="1"/>
  <c r="AA81" i="4" s="1"/>
  <c r="AB81" i="4" a="1"/>
  <c r="AB81" i="4" s="1"/>
  <c r="AC81" i="4" a="1"/>
  <c r="AC81" i="4" s="1"/>
  <c r="AD81" i="4" a="1"/>
  <c r="AD81" i="4" s="1"/>
  <c r="AE81" i="4" a="1"/>
  <c r="AE81" i="4" s="1"/>
  <c r="AF81" i="4" a="1"/>
  <c r="AF81" i="4" s="1"/>
  <c r="AG81" i="4" a="1"/>
  <c r="AG81" i="4" s="1"/>
  <c r="AH81" i="4" a="1"/>
  <c r="AH81" i="4" s="1"/>
  <c r="AI81" i="4" a="1"/>
  <c r="AI81" i="4" s="1"/>
  <c r="AJ81" i="4" a="1"/>
  <c r="AJ81" i="4" s="1"/>
  <c r="AK81" i="4" a="1"/>
  <c r="AK81" i="4" s="1"/>
  <c r="AL81" i="4" a="1"/>
  <c r="AL81" i="4" s="1"/>
  <c r="AM81" i="4" a="1"/>
  <c r="AM81" i="4" s="1"/>
  <c r="AN81" i="4" a="1"/>
  <c r="AN81" i="4" s="1"/>
  <c r="AO81" i="4" a="1"/>
  <c r="AO81" i="4" s="1"/>
  <c r="AP81" i="4" a="1"/>
  <c r="AP81" i="4" s="1"/>
  <c r="AQ81" i="4" a="1"/>
  <c r="AQ81" i="4" s="1"/>
  <c r="AR81" i="4" a="1"/>
  <c r="AR81" i="4" s="1"/>
  <c r="AS81" i="4" a="1"/>
  <c r="AS81" i="4" s="1"/>
  <c r="AT81" i="4" a="1"/>
  <c r="AT81" i="4" s="1"/>
  <c r="AU81" i="4" a="1"/>
  <c r="AU81" i="4" s="1"/>
  <c r="AV81" i="4" a="1"/>
  <c r="AV81" i="4" s="1"/>
  <c r="AW81" i="4" a="1"/>
  <c r="AW81" i="4" s="1"/>
  <c r="AX81" i="4" a="1"/>
  <c r="AX81" i="4" s="1"/>
  <c r="AY81" i="4" a="1"/>
  <c r="AY81" i="4" s="1"/>
  <c r="AZ81" i="4" a="1"/>
  <c r="AZ81" i="4" s="1"/>
  <c r="BA81" i="4" a="1"/>
  <c r="BA81" i="4" s="1"/>
  <c r="BB81" i="4" a="1"/>
  <c r="BB81" i="4" s="1"/>
  <c r="BC81" i="4" a="1"/>
  <c r="BC81" i="4" s="1"/>
  <c r="BD81" i="4" a="1"/>
  <c r="BD81" i="4" s="1"/>
  <c r="BE81" i="4" a="1"/>
  <c r="BE81" i="4" s="1"/>
  <c r="BF81" i="4" a="1"/>
  <c r="BF81" i="4" s="1"/>
  <c r="BG81" i="4" a="1"/>
  <c r="BG81" i="4" s="1"/>
  <c r="BH81" i="4" a="1"/>
  <c r="BH81" i="4" s="1"/>
  <c r="BI81" i="4" a="1"/>
  <c r="BI81" i="4" s="1"/>
  <c r="BJ81" i="4" a="1"/>
  <c r="BJ81" i="4" s="1"/>
  <c r="BK81" i="4" a="1"/>
  <c r="BK81" i="4" s="1"/>
  <c r="BL81" i="4" a="1"/>
  <c r="BL81" i="4" s="1"/>
  <c r="BM81" i="4" a="1"/>
  <c r="BM81" i="4" s="1"/>
  <c r="BN81" i="4" a="1"/>
  <c r="BN81" i="4" s="1"/>
  <c r="BO81" i="4" a="1"/>
  <c r="BO81" i="4" s="1"/>
  <c r="BP81" i="4" a="1"/>
  <c r="BP81" i="4" s="1"/>
  <c r="BQ81" i="4" a="1"/>
  <c r="BQ81" i="4" s="1"/>
  <c r="BR81" i="4" a="1"/>
  <c r="BR81" i="4" s="1"/>
  <c r="BS81" i="4" a="1"/>
  <c r="BS81" i="4" s="1"/>
  <c r="BT81" i="4" a="1"/>
  <c r="BT81" i="4" s="1"/>
  <c r="BU81" i="4" a="1"/>
  <c r="BU81" i="4" s="1"/>
  <c r="BV81" i="4" a="1"/>
  <c r="BV81" i="4" s="1"/>
  <c r="BW81" i="4" a="1"/>
  <c r="BW81" i="4" s="1"/>
  <c r="BX81" i="4" a="1"/>
  <c r="BX81" i="4" s="1"/>
  <c r="BY81" i="4" a="1"/>
  <c r="BY81" i="4" s="1"/>
  <c r="BZ81" i="4"/>
  <c r="C82" i="4" a="1"/>
  <c r="C82" i="4" s="1"/>
  <c r="D82" i="4" a="1"/>
  <c r="D82" i="4" s="1"/>
  <c r="E82" i="4" a="1"/>
  <c r="E82" i="4" s="1"/>
  <c r="F82" i="4" a="1"/>
  <c r="F82" i="4" s="1"/>
  <c r="G82" i="4" a="1"/>
  <c r="G82" i="4" s="1"/>
  <c r="H82" i="4" a="1"/>
  <c r="H82" i="4" s="1"/>
  <c r="I82" i="4" a="1"/>
  <c r="I82" i="4" s="1"/>
  <c r="J82" i="4" a="1"/>
  <c r="J82" i="4" s="1"/>
  <c r="K82" i="4" a="1"/>
  <c r="K82" i="4" s="1"/>
  <c r="L82" i="4" a="1"/>
  <c r="L82" i="4" s="1"/>
  <c r="M82" i="4" a="1"/>
  <c r="M82" i="4" s="1"/>
  <c r="N82" i="4" a="1"/>
  <c r="N82" i="4" s="1"/>
  <c r="O82" i="4" a="1"/>
  <c r="O82" i="4" s="1"/>
  <c r="P82" i="4" a="1"/>
  <c r="P82" i="4" s="1"/>
  <c r="Q82" i="4" a="1"/>
  <c r="Q82" i="4" s="1"/>
  <c r="R82" i="4" a="1"/>
  <c r="R82" i="4" s="1"/>
  <c r="S82" i="4" a="1"/>
  <c r="S82" i="4" s="1"/>
  <c r="T82" i="4" a="1"/>
  <c r="T82" i="4" s="1"/>
  <c r="U82" i="4" a="1"/>
  <c r="U82" i="4" s="1"/>
  <c r="V82" i="4" a="1"/>
  <c r="V82" i="4" s="1"/>
  <c r="W82" i="4" a="1"/>
  <c r="W82" i="4" s="1"/>
  <c r="X82" i="4" a="1"/>
  <c r="X82" i="4" s="1"/>
  <c r="Y82" i="4" a="1"/>
  <c r="Y82" i="4" s="1"/>
  <c r="Z82" i="4" a="1"/>
  <c r="Z82" i="4" s="1"/>
  <c r="AA82" i="4" a="1"/>
  <c r="AA82" i="4" s="1"/>
  <c r="AB82" i="4" a="1"/>
  <c r="AB82" i="4" s="1"/>
  <c r="AC82" i="4" a="1"/>
  <c r="AC82" i="4" s="1"/>
  <c r="AD82" i="4" a="1"/>
  <c r="AD82" i="4" s="1"/>
  <c r="AE82" i="4" a="1"/>
  <c r="AE82" i="4" s="1"/>
  <c r="AF82" i="4" a="1"/>
  <c r="AF82" i="4" s="1"/>
  <c r="AG82" i="4" a="1"/>
  <c r="AG82" i="4" s="1"/>
  <c r="AH82" i="4" a="1"/>
  <c r="AH82" i="4" s="1"/>
  <c r="AI82" i="4" a="1"/>
  <c r="AI82" i="4" s="1"/>
  <c r="AJ82" i="4" a="1"/>
  <c r="AJ82" i="4" s="1"/>
  <c r="AK82" i="4" a="1"/>
  <c r="AK82" i="4" s="1"/>
  <c r="AL82" i="4" a="1"/>
  <c r="AL82" i="4" s="1"/>
  <c r="AM82" i="4" a="1"/>
  <c r="AM82" i="4" s="1"/>
  <c r="AN82" i="4" a="1"/>
  <c r="AN82" i="4" s="1"/>
  <c r="AO82" i="4" a="1"/>
  <c r="AO82" i="4" s="1"/>
  <c r="AP82" i="4" a="1"/>
  <c r="AP82" i="4" s="1"/>
  <c r="AQ82" i="4" a="1"/>
  <c r="AQ82" i="4" s="1"/>
  <c r="AR82" i="4" a="1"/>
  <c r="AR82" i="4" s="1"/>
  <c r="AS82" i="4" a="1"/>
  <c r="AS82" i="4" s="1"/>
  <c r="AT82" i="4" a="1"/>
  <c r="AT82" i="4" s="1"/>
  <c r="AU82" i="4" a="1"/>
  <c r="AU82" i="4" s="1"/>
  <c r="AV82" i="4" a="1"/>
  <c r="AV82" i="4" s="1"/>
  <c r="AW82" i="4" a="1"/>
  <c r="AW82" i="4" s="1"/>
  <c r="AX82" i="4" a="1"/>
  <c r="AX82" i="4" s="1"/>
  <c r="AY82" i="4" a="1"/>
  <c r="AY82" i="4" s="1"/>
  <c r="AZ82" i="4" a="1"/>
  <c r="AZ82" i="4" s="1"/>
  <c r="BA82" i="4" a="1"/>
  <c r="BA82" i="4" s="1"/>
  <c r="BB82" i="4" a="1"/>
  <c r="BB82" i="4" s="1"/>
  <c r="BC82" i="4" a="1"/>
  <c r="BC82" i="4" s="1"/>
  <c r="BD82" i="4" a="1"/>
  <c r="BD82" i="4" s="1"/>
  <c r="BE82" i="4" a="1"/>
  <c r="BE82" i="4" s="1"/>
  <c r="BF82" i="4" a="1"/>
  <c r="BF82" i="4" s="1"/>
  <c r="BG82" i="4" a="1"/>
  <c r="BG82" i="4" s="1"/>
  <c r="BH82" i="4" a="1"/>
  <c r="BH82" i="4" s="1"/>
  <c r="BI82" i="4" a="1"/>
  <c r="BI82" i="4" s="1"/>
  <c r="BJ82" i="4" a="1"/>
  <c r="BJ82" i="4" s="1"/>
  <c r="BK82" i="4" a="1"/>
  <c r="BK82" i="4" s="1"/>
  <c r="BL82" i="4" a="1"/>
  <c r="BL82" i="4" s="1"/>
  <c r="BM82" i="4" a="1"/>
  <c r="BM82" i="4" s="1"/>
  <c r="BN82" i="4" a="1"/>
  <c r="BN82" i="4" s="1"/>
  <c r="BO82" i="4" a="1"/>
  <c r="BO82" i="4" s="1"/>
  <c r="BP82" i="4" a="1"/>
  <c r="BP82" i="4" s="1"/>
  <c r="BQ82" i="4" a="1"/>
  <c r="BQ82" i="4" s="1"/>
  <c r="BR82" i="4" a="1"/>
  <c r="BR82" i="4" s="1"/>
  <c r="BS82" i="4" a="1"/>
  <c r="BS82" i="4" s="1"/>
  <c r="BT82" i="4" a="1"/>
  <c r="BT82" i="4" s="1"/>
  <c r="BU82" i="4" a="1"/>
  <c r="BU82" i="4" s="1"/>
  <c r="BV82" i="4" a="1"/>
  <c r="BV82" i="4" s="1"/>
  <c r="BW82" i="4" a="1"/>
  <c r="BW82" i="4" s="1"/>
  <c r="BX82" i="4" a="1"/>
  <c r="BX82" i="4" s="1"/>
  <c r="BY82" i="4" a="1"/>
  <c r="BY82" i="4" s="1"/>
  <c r="BZ82" i="4"/>
  <c r="C83" i="4" a="1"/>
  <c r="C83" i="4" s="1"/>
  <c r="D83" i="4" a="1"/>
  <c r="D83" i="4" s="1"/>
  <c r="E83" i="4" a="1"/>
  <c r="E83" i="4" s="1"/>
  <c r="F83" i="4" a="1"/>
  <c r="F83" i="4" s="1"/>
  <c r="G83" i="4" a="1"/>
  <c r="G83" i="4" s="1"/>
  <c r="H83" i="4" a="1"/>
  <c r="H83" i="4" s="1"/>
  <c r="I83" i="4" a="1"/>
  <c r="I83" i="4" s="1"/>
  <c r="J83" i="4" a="1"/>
  <c r="J83" i="4" s="1"/>
  <c r="K83" i="4" a="1"/>
  <c r="K83" i="4" s="1"/>
  <c r="L83" i="4" a="1"/>
  <c r="L83" i="4" s="1"/>
  <c r="M83" i="4" a="1"/>
  <c r="M83" i="4" s="1"/>
  <c r="N83" i="4" a="1"/>
  <c r="N83" i="4" s="1"/>
  <c r="O83" i="4" a="1"/>
  <c r="O83" i="4" s="1"/>
  <c r="P83" i="4" a="1"/>
  <c r="P83" i="4" s="1"/>
  <c r="Q83" i="4" a="1"/>
  <c r="Q83" i="4" s="1"/>
  <c r="R83" i="4" a="1"/>
  <c r="R83" i="4" s="1"/>
  <c r="S83" i="4" a="1"/>
  <c r="S83" i="4" s="1"/>
  <c r="T83" i="4" a="1"/>
  <c r="T83" i="4" s="1"/>
  <c r="U83" i="4" a="1"/>
  <c r="U83" i="4" s="1"/>
  <c r="V83" i="4" a="1"/>
  <c r="V83" i="4" s="1"/>
  <c r="W83" i="4" a="1"/>
  <c r="W83" i="4" s="1"/>
  <c r="X83" i="4" a="1"/>
  <c r="X83" i="4" s="1"/>
  <c r="Y83" i="4" a="1"/>
  <c r="Y83" i="4" s="1"/>
  <c r="Z83" i="4" a="1"/>
  <c r="Z83" i="4" s="1"/>
  <c r="AA83" i="4" a="1"/>
  <c r="AA83" i="4" s="1"/>
  <c r="AB83" i="4" a="1"/>
  <c r="AB83" i="4" s="1"/>
  <c r="AC83" i="4" a="1"/>
  <c r="AC83" i="4" s="1"/>
  <c r="AD83" i="4" a="1"/>
  <c r="AD83" i="4" s="1"/>
  <c r="AE83" i="4" a="1"/>
  <c r="AE83" i="4" s="1"/>
  <c r="AF83" i="4" a="1"/>
  <c r="AF83" i="4" s="1"/>
  <c r="AG83" i="4" a="1"/>
  <c r="AG83" i="4" s="1"/>
  <c r="AH83" i="4" a="1"/>
  <c r="AH83" i="4" s="1"/>
  <c r="AI83" i="4" a="1"/>
  <c r="AI83" i="4" s="1"/>
  <c r="AJ83" i="4" a="1"/>
  <c r="AJ83" i="4" s="1"/>
  <c r="AK83" i="4" a="1"/>
  <c r="AK83" i="4" s="1"/>
  <c r="AL83" i="4" a="1"/>
  <c r="AL83" i="4" s="1"/>
  <c r="AM83" i="4" a="1"/>
  <c r="AM83" i="4" s="1"/>
  <c r="AN83" i="4" a="1"/>
  <c r="AN83" i="4" s="1"/>
  <c r="AO83" i="4" a="1"/>
  <c r="AO83" i="4" s="1"/>
  <c r="AP83" i="4" a="1"/>
  <c r="AP83" i="4" s="1"/>
  <c r="AQ83" i="4" a="1"/>
  <c r="AQ83" i="4" s="1"/>
  <c r="AR83" i="4" a="1"/>
  <c r="AR83" i="4" s="1"/>
  <c r="AS83" i="4" a="1"/>
  <c r="AS83" i="4" s="1"/>
  <c r="AT83" i="4" a="1"/>
  <c r="AT83" i="4" s="1"/>
  <c r="AU83" i="4" a="1"/>
  <c r="AU83" i="4" s="1"/>
  <c r="AV83" i="4" a="1"/>
  <c r="AV83" i="4" s="1"/>
  <c r="AW83" i="4" a="1"/>
  <c r="AW83" i="4" s="1"/>
  <c r="AX83" i="4" a="1"/>
  <c r="AX83" i="4" s="1"/>
  <c r="AY83" i="4" a="1"/>
  <c r="AY83" i="4" s="1"/>
  <c r="AZ83" i="4" a="1"/>
  <c r="AZ83" i="4" s="1"/>
  <c r="BA83" i="4" a="1"/>
  <c r="BA83" i="4" s="1"/>
  <c r="BB83" i="4" a="1"/>
  <c r="BB83" i="4" s="1"/>
  <c r="BC83" i="4" a="1"/>
  <c r="BC83" i="4" s="1"/>
  <c r="BD83" i="4" a="1"/>
  <c r="BD83" i="4" s="1"/>
  <c r="BE83" i="4" a="1"/>
  <c r="BE83" i="4" s="1"/>
  <c r="BF83" i="4" a="1"/>
  <c r="BF83" i="4" s="1"/>
  <c r="BG83" i="4" a="1"/>
  <c r="BG83" i="4" s="1"/>
  <c r="BH83" i="4" a="1"/>
  <c r="BH83" i="4" s="1"/>
  <c r="BI83" i="4" a="1"/>
  <c r="BI83" i="4" s="1"/>
  <c r="BJ83" i="4" a="1"/>
  <c r="BJ83" i="4" s="1"/>
  <c r="BK83" i="4" a="1"/>
  <c r="BK83" i="4" s="1"/>
  <c r="BL83" i="4" a="1"/>
  <c r="BL83" i="4" s="1"/>
  <c r="BM83" i="4" a="1"/>
  <c r="BM83" i="4" s="1"/>
  <c r="BN83" i="4" a="1"/>
  <c r="BN83" i="4" s="1"/>
  <c r="BO83" i="4" a="1"/>
  <c r="BO83" i="4" s="1"/>
  <c r="BP83" i="4" a="1"/>
  <c r="BP83" i="4" s="1"/>
  <c r="BQ83" i="4" a="1"/>
  <c r="BQ83" i="4" s="1"/>
  <c r="BR83" i="4" a="1"/>
  <c r="BR83" i="4" s="1"/>
  <c r="BS83" i="4" a="1"/>
  <c r="BS83" i="4" s="1"/>
  <c r="BT83" i="4" a="1"/>
  <c r="BT83" i="4" s="1"/>
  <c r="BU83" i="4" a="1"/>
  <c r="BU83" i="4" s="1"/>
  <c r="BV83" i="4" a="1"/>
  <c r="BV83" i="4" s="1"/>
  <c r="BW83" i="4" a="1"/>
  <c r="BW83" i="4" s="1"/>
  <c r="BX83" i="4" a="1"/>
  <c r="BX83" i="4" s="1"/>
  <c r="BY83" i="4" a="1"/>
  <c r="BY83" i="4" s="1"/>
  <c r="BZ83" i="4"/>
  <c r="C89" i="4"/>
  <c r="C130" i="4" s="1" a="1"/>
  <c r="C130" i="4" s="1"/>
  <c r="D89" i="4"/>
  <c r="D118" i="4" s="1" a="1"/>
  <c r="D118" i="4" s="1"/>
  <c r="E89" i="4"/>
  <c r="F89" i="4"/>
  <c r="G89" i="4"/>
  <c r="G102" i="4" s="1"/>
  <c r="H89" i="4"/>
  <c r="H106" i="4" s="1"/>
  <c r="I89" i="4"/>
  <c r="J89" i="4"/>
  <c r="K89" i="4"/>
  <c r="K90" i="4" s="1"/>
  <c r="L89" i="4"/>
  <c r="L126" i="4" s="1" a="1"/>
  <c r="L126" i="4" s="1"/>
  <c r="M89" i="4"/>
  <c r="N89" i="4"/>
  <c r="O89" i="4"/>
  <c r="O102" i="4" s="1"/>
  <c r="P89" i="4"/>
  <c r="P122" i="4" s="1" a="1"/>
  <c r="P122" i="4" s="1"/>
  <c r="Q89" i="4"/>
  <c r="R89" i="4"/>
  <c r="S89" i="4"/>
  <c r="S90" i="4" s="1"/>
  <c r="T89" i="4"/>
  <c r="T118" i="4" s="1" a="1"/>
  <c r="T118" i="4" s="1"/>
  <c r="U89" i="4"/>
  <c r="V89" i="4"/>
  <c r="W89" i="4"/>
  <c r="W122" i="4" s="1" a="1"/>
  <c r="W122" i="4" s="1"/>
  <c r="X89" i="4"/>
  <c r="X130" i="4" s="1" a="1"/>
  <c r="X130" i="4" s="1"/>
  <c r="Y89" i="4"/>
  <c r="Z89" i="4"/>
  <c r="AA89" i="4"/>
  <c r="AA106" i="4" s="1"/>
  <c r="AB89" i="4"/>
  <c r="AB110" i="4" s="1"/>
  <c r="AC89" i="4"/>
  <c r="AD89" i="4"/>
  <c r="AE89" i="4"/>
  <c r="AE102" i="4" s="1"/>
  <c r="AF89" i="4"/>
  <c r="AF122" i="4" s="1" a="1"/>
  <c r="AF122" i="4" s="1"/>
  <c r="AG89" i="4"/>
  <c r="AH89" i="4"/>
  <c r="AI89" i="4"/>
  <c r="AI126" i="4" s="1" a="1"/>
  <c r="AI126" i="4" s="1"/>
  <c r="AJ89" i="4"/>
  <c r="AK89" i="4"/>
  <c r="AL89" i="4"/>
  <c r="AM89" i="4"/>
  <c r="AM126" i="4" s="1" a="1"/>
  <c r="AM126" i="4" s="1"/>
  <c r="AN89" i="4"/>
  <c r="AN106" i="4" s="1"/>
  <c r="AO89" i="4"/>
  <c r="AP89" i="4"/>
  <c r="AQ89" i="4"/>
  <c r="AQ126" i="4" s="1" a="1"/>
  <c r="AQ126" i="4" s="1"/>
  <c r="AR89" i="4"/>
  <c r="AR98" i="4" s="1"/>
  <c r="AS89" i="4"/>
  <c r="AT89" i="4"/>
  <c r="AU89" i="4"/>
  <c r="AU118" i="4" s="1" a="1"/>
  <c r="AU118" i="4" s="1"/>
  <c r="AV89" i="4"/>
  <c r="AV126" i="4" s="1" a="1"/>
  <c r="AV126" i="4" s="1"/>
  <c r="AW89" i="4"/>
  <c r="AX89" i="4"/>
  <c r="AY89" i="4"/>
  <c r="AY126" i="4" s="1" a="1"/>
  <c r="AY126" i="4" s="1"/>
  <c r="AZ89" i="4"/>
  <c r="BA89" i="4"/>
  <c r="BB89" i="4"/>
  <c r="BC89" i="4"/>
  <c r="BC126" i="4" s="1" a="1"/>
  <c r="BC126" i="4" s="1"/>
  <c r="BD89" i="4"/>
  <c r="BD126" i="4" s="1" a="1"/>
  <c r="BD126" i="4" s="1"/>
  <c r="BE89" i="4"/>
  <c r="BF89" i="4"/>
  <c r="BG89" i="4"/>
  <c r="BG106" i="4" s="1"/>
  <c r="BH89" i="4"/>
  <c r="BI89" i="4"/>
  <c r="BJ89" i="4"/>
  <c r="BK89" i="4"/>
  <c r="BK118" i="4" s="1" a="1"/>
  <c r="BK118" i="4" s="1"/>
  <c r="BL89" i="4"/>
  <c r="BL118" i="4" s="1" a="1"/>
  <c r="BL118" i="4" s="1"/>
  <c r="BM89" i="4"/>
  <c r="BN89" i="4"/>
  <c r="BO89" i="4"/>
  <c r="BO114" i="4" s="1" a="1"/>
  <c r="BO114" i="4" s="1"/>
  <c r="BP89" i="4"/>
  <c r="BP114" i="4" s="1" a="1"/>
  <c r="BP114" i="4" s="1"/>
  <c r="BQ89" i="4"/>
  <c r="BR89" i="4"/>
  <c r="BS89" i="4"/>
  <c r="BS94" i="4" s="1"/>
  <c r="BT89" i="4"/>
  <c r="BT106" i="4" s="1"/>
  <c r="BU89" i="4"/>
  <c r="BV89" i="4"/>
  <c r="BW89" i="4"/>
  <c r="BW110" i="4" s="1"/>
  <c r="BX89" i="4"/>
  <c r="BX126" i="4" s="1" a="1"/>
  <c r="BX126" i="4" s="1"/>
  <c r="BY89" i="4"/>
  <c r="E90" i="4"/>
  <c r="G90" i="4"/>
  <c r="I90" i="4"/>
  <c r="M90" i="4"/>
  <c r="O90" i="4"/>
  <c r="Q90" i="4"/>
  <c r="U90" i="4"/>
  <c r="W90" i="4"/>
  <c r="Y90" i="4"/>
  <c r="AC90" i="4"/>
  <c r="AE90" i="4"/>
  <c r="AG90" i="4"/>
  <c r="AK90" i="4"/>
  <c r="AM90" i="4"/>
  <c r="AO90" i="4"/>
  <c r="AS90" i="4"/>
  <c r="AU90" i="4"/>
  <c r="AW90" i="4"/>
  <c r="BA90" i="4"/>
  <c r="BC90" i="4"/>
  <c r="BE90" i="4"/>
  <c r="BI90" i="4"/>
  <c r="BK90" i="4"/>
  <c r="BM90" i="4"/>
  <c r="BQ90" i="4"/>
  <c r="BS90" i="4"/>
  <c r="BU90" i="4"/>
  <c r="BY90" i="4"/>
  <c r="C94" i="4"/>
  <c r="E94" i="4"/>
  <c r="I94" i="4"/>
  <c r="K94" i="4"/>
  <c r="M94" i="4"/>
  <c r="Q94" i="4"/>
  <c r="S94" i="4"/>
  <c r="U94" i="4"/>
  <c r="Y94" i="4"/>
  <c r="AA94" i="4"/>
  <c r="AC94" i="4"/>
  <c r="AG94" i="4"/>
  <c r="AI94" i="4"/>
  <c r="AK94" i="4"/>
  <c r="AO94" i="4"/>
  <c r="AQ94" i="4"/>
  <c r="AS94" i="4"/>
  <c r="AW94" i="4"/>
  <c r="AY94" i="4"/>
  <c r="BA94" i="4"/>
  <c r="BE94" i="4"/>
  <c r="BG94" i="4"/>
  <c r="BI94" i="4"/>
  <c r="BM94" i="4"/>
  <c r="BO94" i="4"/>
  <c r="BQ94" i="4"/>
  <c r="BU94" i="4"/>
  <c r="BW94" i="4"/>
  <c r="BY94" i="4"/>
  <c r="E98" i="4"/>
  <c r="I98" i="4"/>
  <c r="M98" i="4"/>
  <c r="P98" i="4"/>
  <c r="Q98" i="4"/>
  <c r="U98" i="4"/>
  <c r="X98" i="4"/>
  <c r="Y98" i="4"/>
  <c r="AC98" i="4"/>
  <c r="AE98" i="4"/>
  <c r="AF98" i="4"/>
  <c r="AG98" i="4"/>
  <c r="AK98" i="4"/>
  <c r="AO98" i="4"/>
  <c r="AS98" i="4"/>
  <c r="AV98" i="4"/>
  <c r="AW98" i="4"/>
  <c r="BA98" i="4"/>
  <c r="BD98" i="4"/>
  <c r="BE98" i="4"/>
  <c r="BI98" i="4"/>
  <c r="BK98" i="4"/>
  <c r="BL98" i="4"/>
  <c r="BM98" i="4"/>
  <c r="BQ98" i="4"/>
  <c r="BU98" i="4"/>
  <c r="BY98" i="4"/>
  <c r="E102" i="4"/>
  <c r="I102" i="4"/>
  <c r="M102" i="4"/>
  <c r="N102" i="4"/>
  <c r="Q102" i="4"/>
  <c r="S102" i="4"/>
  <c r="U102" i="4"/>
  <c r="Y102" i="4"/>
  <c r="AA102" i="4"/>
  <c r="AC102" i="4"/>
  <c r="AG102" i="4"/>
  <c r="AH102" i="4"/>
  <c r="AK102" i="4"/>
  <c r="AO102" i="4"/>
  <c r="AQ102" i="4"/>
  <c r="AS102" i="4"/>
  <c r="AW102" i="4"/>
  <c r="AX102" i="4"/>
  <c r="AY102" i="4"/>
  <c r="BA102" i="4"/>
  <c r="BE102" i="4"/>
  <c r="BI102" i="4"/>
  <c r="BM102" i="4"/>
  <c r="BO102" i="4"/>
  <c r="BQ102" i="4"/>
  <c r="BU102" i="4"/>
  <c r="BW102" i="4"/>
  <c r="BY102" i="4"/>
  <c r="E106" i="4"/>
  <c r="G106" i="4"/>
  <c r="I106" i="4"/>
  <c r="K106" i="4"/>
  <c r="L106" i="4"/>
  <c r="M106" i="4"/>
  <c r="Q106" i="4"/>
  <c r="S106" i="4"/>
  <c r="U106" i="4"/>
  <c r="Y106" i="4"/>
  <c r="AC106" i="4"/>
  <c r="AF106" i="4"/>
  <c r="AG106" i="4"/>
  <c r="AK106" i="4"/>
  <c r="AM106" i="4"/>
  <c r="AO106" i="4"/>
  <c r="AQ106" i="4"/>
  <c r="AR106" i="4"/>
  <c r="AS106" i="4"/>
  <c r="AW106" i="4"/>
  <c r="AY106" i="4"/>
  <c r="BA106" i="4"/>
  <c r="BE106" i="4"/>
  <c r="BI106" i="4"/>
  <c r="BL106" i="4"/>
  <c r="BM106" i="4"/>
  <c r="BQ106" i="4"/>
  <c r="BS106" i="4"/>
  <c r="BU106" i="4"/>
  <c r="BW106" i="4"/>
  <c r="BX106" i="4"/>
  <c r="BY106" i="4"/>
  <c r="E110" i="4"/>
  <c r="F110" i="4"/>
  <c r="H110" i="4"/>
  <c r="I110" i="4"/>
  <c r="J110" i="4"/>
  <c r="M110" i="4"/>
  <c r="Q110" i="4"/>
  <c r="R110" i="4"/>
  <c r="U110" i="4"/>
  <c r="Y110" i="4"/>
  <c r="Z110" i="4"/>
  <c r="AC110" i="4"/>
  <c r="AG110" i="4"/>
  <c r="AK110" i="4"/>
  <c r="AL110" i="4"/>
  <c r="AN110" i="4"/>
  <c r="AO110" i="4"/>
  <c r="AP110" i="4"/>
  <c r="AS110" i="4"/>
  <c r="AW110" i="4"/>
  <c r="AX110" i="4"/>
  <c r="BA110" i="4"/>
  <c r="BE110" i="4"/>
  <c r="BF110" i="4"/>
  <c r="BI110" i="4"/>
  <c r="BM110" i="4"/>
  <c r="BQ110" i="4"/>
  <c r="BR110" i="4"/>
  <c r="BT110" i="4"/>
  <c r="BU110" i="4"/>
  <c r="BV110" i="4"/>
  <c r="BY110" i="4"/>
  <c r="E114" i="4" a="1"/>
  <c r="E114" i="4" s="1"/>
  <c r="F114" i="4" a="1"/>
  <c r="F114" i="4" s="1"/>
  <c r="G114" i="4" a="1"/>
  <c r="G114" i="4" s="1"/>
  <c r="I114" i="4" a="1"/>
  <c r="I114" i="4" s="1"/>
  <c r="M114" i="4" a="1"/>
  <c r="M114" i="4" s="1"/>
  <c r="N114" i="4" a="1"/>
  <c r="N114" i="4" s="1"/>
  <c r="Q114" i="4" a="1"/>
  <c r="Q114" i="4" s="1"/>
  <c r="U114" i="4" a="1"/>
  <c r="U114" i="4" s="1"/>
  <c r="Y114" i="4" a="1"/>
  <c r="Y114" i="4" s="1"/>
  <c r="Z114" i="4" a="1"/>
  <c r="Z114" i="4" s="1"/>
  <c r="AB114" i="4" a="1"/>
  <c r="AB114" i="4" s="1"/>
  <c r="AC114" i="4" a="1"/>
  <c r="AC114" i="4" s="1"/>
  <c r="AD114" i="4" a="1"/>
  <c r="AD114" i="4" s="1"/>
  <c r="AG114" i="4" a="1"/>
  <c r="AG114" i="4" s="1"/>
  <c r="AK114" i="4" a="1"/>
  <c r="AK114" i="4" s="1"/>
  <c r="AL114" i="4" a="1"/>
  <c r="AL114" i="4" s="1"/>
  <c r="AO114" i="4" a="1"/>
  <c r="AO114" i="4" s="1"/>
  <c r="AS114" i="4" a="1"/>
  <c r="AS114" i="4" s="1"/>
  <c r="AU114" i="4" a="1"/>
  <c r="AU114" i="4" s="1"/>
  <c r="AW114" i="4" a="1"/>
  <c r="AW114" i="4" s="1"/>
  <c r="AY114" i="4" a="1"/>
  <c r="AY114" i="4" s="1"/>
  <c r="AZ114" i="4" a="1"/>
  <c r="AZ114" i="4" s="1"/>
  <c r="BA114" i="4" a="1"/>
  <c r="BA114" i="4" s="1"/>
  <c r="BE114" i="4" a="1"/>
  <c r="BE114" i="4" s="1"/>
  <c r="BG114" i="4" a="1"/>
  <c r="BG114" i="4" s="1"/>
  <c r="BI114" i="4" a="1"/>
  <c r="BI114" i="4" s="1"/>
  <c r="BM114" i="4" a="1"/>
  <c r="BM114" i="4" s="1"/>
  <c r="BQ114" i="4" a="1"/>
  <c r="BQ114" i="4" s="1"/>
  <c r="BT114" i="4" a="1"/>
  <c r="BT114" i="4" s="1"/>
  <c r="BU114" i="4" a="1"/>
  <c r="BU114" i="4" s="1"/>
  <c r="BW114" i="4" a="1"/>
  <c r="BW114" i="4" s="1"/>
  <c r="BX114" i="4" a="1"/>
  <c r="BX114" i="4" s="1"/>
  <c r="BY114" i="4" a="1"/>
  <c r="BY114" i="4" s="1"/>
  <c r="E118" i="4" a="1"/>
  <c r="E118" i="4" s="1"/>
  <c r="G118" i="4" a="1"/>
  <c r="G118" i="4" s="1"/>
  <c r="I118" i="4" a="1"/>
  <c r="I118" i="4" s="1"/>
  <c r="M118" i="4" a="1"/>
  <c r="M118" i="4" s="1"/>
  <c r="Q118" i="4" a="1"/>
  <c r="Q118" i="4" s="1"/>
  <c r="U118" i="4" a="1"/>
  <c r="U118" i="4" s="1"/>
  <c r="W118" i="4" a="1"/>
  <c r="W118" i="4" s="1"/>
  <c r="X118" i="4" a="1"/>
  <c r="X118" i="4" s="1"/>
  <c r="Y118" i="4" a="1"/>
  <c r="Y118" i="4" s="1"/>
  <c r="AC118" i="4" a="1"/>
  <c r="AC118" i="4" s="1"/>
  <c r="AG118" i="4" a="1"/>
  <c r="AG118" i="4" s="1"/>
  <c r="AI118" i="4" a="1"/>
  <c r="AI118" i="4" s="1"/>
  <c r="AK118" i="4" a="1"/>
  <c r="AK118" i="4" s="1"/>
  <c r="AM118" i="4" a="1"/>
  <c r="AM118" i="4" s="1"/>
  <c r="AN118" i="4" a="1"/>
  <c r="AN118" i="4" s="1"/>
  <c r="AO118" i="4" a="1"/>
  <c r="AO118" i="4" s="1"/>
  <c r="AS118" i="4" a="1"/>
  <c r="AS118" i="4" s="1"/>
  <c r="AW118" i="4" a="1"/>
  <c r="AW118" i="4" s="1"/>
  <c r="AY118" i="4" a="1"/>
  <c r="AY118" i="4" s="1"/>
  <c r="BA118" i="4" a="1"/>
  <c r="BA118" i="4" s="1"/>
  <c r="BC118" i="4" a="1"/>
  <c r="BC118" i="4" s="1"/>
  <c r="BD118" i="4" a="1"/>
  <c r="BD118" i="4" s="1"/>
  <c r="BE118" i="4" a="1"/>
  <c r="BE118" i="4" s="1"/>
  <c r="BI118" i="4" a="1"/>
  <c r="BI118" i="4" s="1"/>
  <c r="BM118" i="4" a="1"/>
  <c r="BM118" i="4" s="1"/>
  <c r="BN118" i="4" a="1"/>
  <c r="BN118" i="4" s="1"/>
  <c r="BQ118" i="4" a="1"/>
  <c r="BQ118" i="4" s="1"/>
  <c r="BU118" i="4" a="1"/>
  <c r="BU118" i="4" s="1"/>
  <c r="BV118" i="4" a="1"/>
  <c r="BV118" i="4" s="1"/>
  <c r="BY118" i="4" a="1"/>
  <c r="BY118" i="4" s="1"/>
  <c r="E122" i="4" a="1"/>
  <c r="E122" i="4" s="1"/>
  <c r="I122" i="4" a="1"/>
  <c r="I122" i="4" s="1"/>
  <c r="J122" i="4" a="1"/>
  <c r="J122" i="4" s="1"/>
  <c r="M122" i="4" a="1"/>
  <c r="M122" i="4" s="1"/>
  <c r="N122" i="4" a="1"/>
  <c r="N122" i="4" s="1"/>
  <c r="O122" i="4" a="1"/>
  <c r="O122" i="4" s="1"/>
  <c r="Q122" i="4" a="1"/>
  <c r="Q122" i="4" s="1"/>
  <c r="U122" i="4" a="1"/>
  <c r="U122" i="4" s="1"/>
  <c r="V122" i="4" a="1"/>
  <c r="V122" i="4" s="1"/>
  <c r="Y122" i="4" a="1"/>
  <c r="Y122" i="4" s="1"/>
  <c r="Z122" i="4" a="1"/>
  <c r="Z122" i="4" s="1"/>
  <c r="AA122" i="4" a="1"/>
  <c r="AA122" i="4" s="1"/>
  <c r="AC122" i="4" a="1"/>
  <c r="AC122" i="4" s="1"/>
  <c r="AD122" i="4" a="1"/>
  <c r="AD122" i="4" s="1"/>
  <c r="AE122" i="4" a="1"/>
  <c r="AE122" i="4" s="1"/>
  <c r="AG122" i="4" a="1"/>
  <c r="AG122" i="4" s="1"/>
  <c r="AK122" i="4" a="1"/>
  <c r="AK122" i="4" s="1"/>
  <c r="AO122" i="4" a="1"/>
  <c r="AO122" i="4" s="1"/>
  <c r="AP122" i="4" a="1"/>
  <c r="AP122" i="4" s="1"/>
  <c r="AS122" i="4" a="1"/>
  <c r="AS122" i="4" s="1"/>
  <c r="AT122" i="4" a="1"/>
  <c r="AT122" i="4" s="1"/>
  <c r="AV122" i="4" a="1"/>
  <c r="AV122" i="4" s="1"/>
  <c r="AW122" i="4" a="1"/>
  <c r="AW122" i="4" s="1"/>
  <c r="AX122" i="4" a="1"/>
  <c r="AX122" i="4" s="1"/>
  <c r="BA122" i="4" a="1"/>
  <c r="BA122" i="4" s="1"/>
  <c r="BE122" i="4" a="1"/>
  <c r="BE122" i="4"/>
  <c r="BI122" i="4" a="1"/>
  <c r="BI122" i="4" s="1"/>
  <c r="BK122" i="4" a="1"/>
  <c r="BK122" i="4" s="1"/>
  <c r="BM122" i="4" a="1"/>
  <c r="BM122" i="4" s="1"/>
  <c r="BO122" i="4" a="1"/>
  <c r="BO122" i="4" s="1"/>
  <c r="BP122" i="4" a="1"/>
  <c r="BP122" i="4" s="1"/>
  <c r="BQ122" i="4" a="1"/>
  <c r="BQ122" i="4" s="1"/>
  <c r="BU122" i="4" a="1"/>
  <c r="BU122" i="4" s="1"/>
  <c r="BY122" i="4" a="1"/>
  <c r="BY122" i="4" s="1"/>
  <c r="D126" i="4" a="1"/>
  <c r="D126" i="4" s="1"/>
  <c r="E126" i="4" a="1"/>
  <c r="E126" i="4" s="1"/>
  <c r="F126" i="4" a="1"/>
  <c r="F126" i="4" s="1"/>
  <c r="I126" i="4" a="1"/>
  <c r="I126" i="4" s="1"/>
  <c r="M126" i="4" a="1"/>
  <c r="M126" i="4" s="1"/>
  <c r="N126" i="4" a="1"/>
  <c r="N126" i="4" s="1"/>
  <c r="Q126" i="4" a="1"/>
  <c r="Q126" i="4" s="1"/>
  <c r="S126" i="4" a="1"/>
  <c r="S126" i="4" s="1"/>
  <c r="U126" i="4" a="1"/>
  <c r="U126" i="4" s="1"/>
  <c r="W126" i="4" a="1"/>
  <c r="W126" i="4" s="1"/>
  <c r="X126" i="4" a="1"/>
  <c r="X126" i="4" s="1"/>
  <c r="Y126" i="4" a="1"/>
  <c r="Y126" i="4" s="1"/>
  <c r="AC126" i="4" a="1"/>
  <c r="AC126" i="4" s="1"/>
  <c r="AG126" i="4" a="1"/>
  <c r="AG126" i="4" s="1"/>
  <c r="AH126" i="4" a="1"/>
  <c r="AH126" i="4" s="1"/>
  <c r="AK126" i="4" a="1"/>
  <c r="AK126" i="4" s="1"/>
  <c r="AL126" i="4" a="1"/>
  <c r="AL126" i="4" s="1"/>
  <c r="AO126" i="4" a="1"/>
  <c r="AO126" i="4" s="1"/>
  <c r="AP126" i="4" a="1"/>
  <c r="AP126" i="4" s="1"/>
  <c r="AS126" i="4" a="1"/>
  <c r="AS126" i="4" s="1"/>
  <c r="AT126" i="4" a="1"/>
  <c r="AT126" i="4" s="1"/>
  <c r="AW126" i="4" a="1"/>
  <c r="AW126" i="4" s="1"/>
  <c r="AX126" i="4" a="1"/>
  <c r="AX126" i="4" s="1"/>
  <c r="BA126" i="4" a="1"/>
  <c r="BA126" i="4" s="1"/>
  <c r="BB126" i="4" a="1"/>
  <c r="BB126" i="4" s="1"/>
  <c r="BE126" i="4" a="1"/>
  <c r="BE126" i="4" s="1"/>
  <c r="BF126" i="4" a="1"/>
  <c r="BF126" i="4" s="1"/>
  <c r="BI126" i="4" a="1"/>
  <c r="BI126" i="4" s="1"/>
  <c r="BJ126" i="4" a="1"/>
  <c r="BJ126" i="4" s="1"/>
  <c r="BM126" i="4" a="1"/>
  <c r="BM126" i="4" s="1"/>
  <c r="BQ126" i="4" a="1"/>
  <c r="BQ126" i="4" s="1"/>
  <c r="BU126" i="4" a="1"/>
  <c r="BU126" i="4" s="1"/>
  <c r="BY126" i="4" a="1"/>
  <c r="BY126" i="4" s="1"/>
  <c r="E130" i="4" a="1"/>
  <c r="E130" i="4"/>
  <c r="I130" i="4" a="1"/>
  <c r="I130" i="4" s="1"/>
  <c r="M130" i="4" a="1"/>
  <c r="M130" i="4" s="1"/>
  <c r="N130" i="4" a="1"/>
  <c r="N130" i="4" s="1"/>
  <c r="O130" i="4" a="1"/>
  <c r="O130" i="4" s="1"/>
  <c r="P130" i="4" a="1"/>
  <c r="P130" i="4" s="1"/>
  <c r="Q130" i="4" a="1"/>
  <c r="Q130" i="4" s="1"/>
  <c r="R130" i="4" a="1"/>
  <c r="R130" i="4" s="1"/>
  <c r="S130" i="4" a="1"/>
  <c r="S130" i="4" s="1"/>
  <c r="T130" i="4" a="1"/>
  <c r="T130" i="4" s="1"/>
  <c r="U130" i="4" a="1"/>
  <c r="U130" i="4" s="1"/>
  <c r="V130" i="4" a="1"/>
  <c r="V130" i="4" s="1"/>
  <c r="W130" i="4" a="1"/>
  <c r="W130" i="4" s="1"/>
  <c r="Y130" i="4" a="1"/>
  <c r="Y130" i="4" s="1"/>
  <c r="Z130" i="4" a="1"/>
  <c r="Z130" i="4" s="1"/>
  <c r="AA130" i="4" a="1"/>
  <c r="AA130" i="4" s="1"/>
  <c r="AC130" i="4" a="1"/>
  <c r="AC130" i="4" s="1"/>
  <c r="AD130" i="4" a="1"/>
  <c r="AD130" i="4" s="1"/>
  <c r="AG130" i="4" a="1"/>
  <c r="AG130" i="4" s="1"/>
  <c r="AH130" i="4" a="1"/>
  <c r="AH130" i="4" s="1"/>
  <c r="AK130" i="4" a="1"/>
  <c r="AK130" i="4" s="1"/>
  <c r="AO130" i="4" a="1"/>
  <c r="AO130" i="4" s="1"/>
  <c r="AS130" i="4" a="1"/>
  <c r="AS130" i="4" s="1"/>
  <c r="AT130" i="4" a="1"/>
  <c r="AT130" i="4" s="1"/>
  <c r="AU130" i="4" a="1"/>
  <c r="AU130" i="4" s="1"/>
  <c r="AV130" i="4" a="1"/>
  <c r="AV130" i="4" s="1"/>
  <c r="AW130" i="4" a="1"/>
  <c r="AW130" i="4" s="1"/>
  <c r="AX130" i="4" a="1"/>
  <c r="AX130" i="4" s="1"/>
  <c r="AY130" i="4" a="1"/>
  <c r="AY130" i="4" s="1"/>
  <c r="AZ130" i="4" a="1"/>
  <c r="AZ130" i="4" s="1"/>
  <c r="BA130" i="4" a="1"/>
  <c r="BA130" i="4" s="1"/>
  <c r="BB130" i="4" a="1"/>
  <c r="BB130" i="4" s="1"/>
  <c r="BC130" i="4" a="1"/>
  <c r="BC130" i="4" s="1"/>
  <c r="BE130" i="4" a="1"/>
  <c r="BE130" i="4" s="1"/>
  <c r="BF130" i="4" a="1"/>
  <c r="BF130" i="4" s="1"/>
  <c r="BG130" i="4" a="1"/>
  <c r="BG130" i="4" s="1"/>
  <c r="BI130" i="4" a="1"/>
  <c r="BI130" i="4"/>
  <c r="BJ130" i="4" a="1"/>
  <c r="BJ130" i="4" s="1"/>
  <c r="BM130" i="4" a="1"/>
  <c r="BM130" i="4" s="1"/>
  <c r="BN130" i="4" a="1"/>
  <c r="BN130" i="4" s="1"/>
  <c r="BQ130" i="4" a="1"/>
  <c r="BQ130" i="4" s="1"/>
  <c r="BU130" i="4" a="1"/>
  <c r="BU130" i="4" s="1"/>
  <c r="BY130" i="4" a="1"/>
  <c r="BY130" i="4" s="1"/>
  <c r="IC5" i="9"/>
  <c r="E23" i="58"/>
  <c r="IB5" i="9"/>
  <c r="R116" i="58"/>
  <c r="Q116" i="58"/>
  <c r="IA5" i="9"/>
  <c r="C98" i="9"/>
  <c r="E98" i="9" a="1"/>
  <c r="E98" i="9" s="1"/>
  <c r="F98" i="9" a="1"/>
  <c r="F98" i="9" s="1"/>
  <c r="G98" i="9"/>
  <c r="I98" i="9" s="1"/>
  <c r="N98" i="9"/>
  <c r="O98" i="9" s="1"/>
  <c r="P98" i="9"/>
  <c r="R98" i="9"/>
  <c r="Z98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BA98" i="9"/>
  <c r="BB98" i="9"/>
  <c r="BC98" i="9"/>
  <c r="BD98" i="9"/>
  <c r="BE98" i="9"/>
  <c r="BF98" i="9"/>
  <c r="BG98" i="9"/>
  <c r="BH98" i="9"/>
  <c r="AB26" i="58"/>
  <c r="AN26" i="58"/>
  <c r="AH26" i="58"/>
  <c r="AI26" i="58" s="1"/>
  <c r="HZ5" i="9"/>
  <c r="AB24" i="58"/>
  <c r="AC24" i="58" s="1"/>
  <c r="HY5" i="9"/>
  <c r="HX5" i="9"/>
  <c r="HW5" i="9"/>
  <c r="AM141" i="58"/>
  <c r="AM143" i="58"/>
  <c r="AM145" i="58"/>
  <c r="HV5" i="9"/>
  <c r="BG8" i="9"/>
  <c r="BH8" i="9"/>
  <c r="BG9" i="9"/>
  <c r="BH9" i="9"/>
  <c r="BG10" i="9"/>
  <c r="BH10" i="9"/>
  <c r="BG11" i="9"/>
  <c r="BH11" i="9"/>
  <c r="BG12" i="9"/>
  <c r="BH12" i="9"/>
  <c r="BG13" i="9"/>
  <c r="BH13" i="9"/>
  <c r="BG14" i="9"/>
  <c r="BH14" i="9"/>
  <c r="BG15" i="9"/>
  <c r="BH15" i="9"/>
  <c r="BG16" i="9"/>
  <c r="BH16" i="9"/>
  <c r="BG17" i="9"/>
  <c r="BH17" i="9"/>
  <c r="BG18" i="9"/>
  <c r="BH18" i="9"/>
  <c r="BG19" i="9"/>
  <c r="BH19" i="9"/>
  <c r="BG20" i="9"/>
  <c r="BH20" i="9"/>
  <c r="BG21" i="9"/>
  <c r="BH21" i="9"/>
  <c r="BG22" i="9"/>
  <c r="BH22" i="9"/>
  <c r="BG23" i="9"/>
  <c r="BH23" i="9"/>
  <c r="BG24" i="9"/>
  <c r="BH24" i="9"/>
  <c r="BG25" i="9"/>
  <c r="BH25" i="9"/>
  <c r="BG26" i="9"/>
  <c r="BH26" i="9"/>
  <c r="BG27" i="9"/>
  <c r="BH27" i="9"/>
  <c r="BG28" i="9"/>
  <c r="BH28" i="9"/>
  <c r="BG29" i="9"/>
  <c r="BH29" i="9"/>
  <c r="BG30" i="9"/>
  <c r="BH30" i="9"/>
  <c r="BG31" i="9"/>
  <c r="BH31" i="9"/>
  <c r="BG32" i="9"/>
  <c r="BH32" i="9"/>
  <c r="BG33" i="9"/>
  <c r="BH33" i="9"/>
  <c r="BG34" i="9"/>
  <c r="BH34" i="9"/>
  <c r="BG35" i="9"/>
  <c r="BH35" i="9"/>
  <c r="BG36" i="9"/>
  <c r="BH36" i="9"/>
  <c r="BG37" i="9"/>
  <c r="BH37" i="9"/>
  <c r="BG38" i="9"/>
  <c r="BH38" i="9"/>
  <c r="BG39" i="9"/>
  <c r="BH39" i="9"/>
  <c r="BG40" i="9"/>
  <c r="BH40" i="9"/>
  <c r="BG41" i="9"/>
  <c r="BH41" i="9"/>
  <c r="BG42" i="9"/>
  <c r="BH42" i="9"/>
  <c r="BG43" i="9"/>
  <c r="BH43" i="9"/>
  <c r="BG44" i="9"/>
  <c r="BH44" i="9"/>
  <c r="BG45" i="9"/>
  <c r="BH45" i="9"/>
  <c r="BG46" i="9"/>
  <c r="BH46" i="9"/>
  <c r="BG47" i="9"/>
  <c r="BH47" i="9"/>
  <c r="BG48" i="9"/>
  <c r="BH48" i="9"/>
  <c r="BG49" i="9"/>
  <c r="BH49" i="9"/>
  <c r="BG50" i="9"/>
  <c r="BH50" i="9"/>
  <c r="BG51" i="9"/>
  <c r="BH51" i="9"/>
  <c r="BG52" i="9"/>
  <c r="BH52" i="9"/>
  <c r="BG53" i="9"/>
  <c r="BH53" i="9"/>
  <c r="BG54" i="9"/>
  <c r="BH54" i="9"/>
  <c r="BG55" i="9"/>
  <c r="BH55" i="9"/>
  <c r="BG56" i="9"/>
  <c r="BH56" i="9"/>
  <c r="BG57" i="9"/>
  <c r="BH57" i="9"/>
  <c r="BG58" i="9"/>
  <c r="BH58" i="9"/>
  <c r="BG59" i="9"/>
  <c r="BH59" i="9"/>
  <c r="BG60" i="9"/>
  <c r="BH60" i="9"/>
  <c r="BG61" i="9"/>
  <c r="BH61" i="9"/>
  <c r="BG62" i="9"/>
  <c r="BH62" i="9"/>
  <c r="BG63" i="9"/>
  <c r="BH63" i="9"/>
  <c r="BG64" i="9"/>
  <c r="BH64" i="9"/>
  <c r="BG65" i="9"/>
  <c r="BH65" i="9"/>
  <c r="BG66" i="9"/>
  <c r="BH66" i="9"/>
  <c r="BG67" i="9"/>
  <c r="BH67" i="9"/>
  <c r="BG68" i="9"/>
  <c r="BH68" i="9"/>
  <c r="BG69" i="9"/>
  <c r="BH69" i="9"/>
  <c r="BG70" i="9"/>
  <c r="BH70" i="9"/>
  <c r="BG71" i="9"/>
  <c r="BH71" i="9"/>
  <c r="BG72" i="9"/>
  <c r="BH72" i="9"/>
  <c r="BG73" i="9"/>
  <c r="BH73" i="9"/>
  <c r="BG74" i="9"/>
  <c r="BH74" i="9"/>
  <c r="BG75" i="9"/>
  <c r="BH75" i="9"/>
  <c r="BG76" i="9"/>
  <c r="BH76" i="9"/>
  <c r="BG77" i="9"/>
  <c r="BH77" i="9"/>
  <c r="BG78" i="9"/>
  <c r="BH78" i="9"/>
  <c r="BG79" i="9"/>
  <c r="BH79" i="9"/>
  <c r="BG80" i="9"/>
  <c r="BH80" i="9"/>
  <c r="BG81" i="9"/>
  <c r="BH81" i="9"/>
  <c r="BG82" i="9"/>
  <c r="BH82" i="9"/>
  <c r="BG83" i="9"/>
  <c r="BH83" i="9"/>
  <c r="BG84" i="9"/>
  <c r="BH84" i="9"/>
  <c r="BG85" i="9"/>
  <c r="BH85" i="9"/>
  <c r="BG86" i="9"/>
  <c r="BH86" i="9"/>
  <c r="BG87" i="9"/>
  <c r="BH87" i="9"/>
  <c r="BG88" i="9"/>
  <c r="BH88" i="9"/>
  <c r="BG89" i="9"/>
  <c r="BH89" i="9"/>
  <c r="BG90" i="9"/>
  <c r="BH90" i="9"/>
  <c r="BG91" i="9"/>
  <c r="BH91" i="9"/>
  <c r="BG92" i="9"/>
  <c r="BH92" i="9"/>
  <c r="BG93" i="9"/>
  <c r="BH93" i="9"/>
  <c r="BG94" i="9"/>
  <c r="BH94" i="9"/>
  <c r="BG95" i="9"/>
  <c r="BH95" i="9"/>
  <c r="BG96" i="9"/>
  <c r="BH96" i="9"/>
  <c r="BG97" i="9"/>
  <c r="BH97" i="9"/>
  <c r="BG99" i="9"/>
  <c r="BH99" i="9"/>
  <c r="BG100" i="9"/>
  <c r="BH100" i="9"/>
  <c r="BG101" i="9"/>
  <c r="BH101" i="9"/>
  <c r="BG102" i="9"/>
  <c r="BH102" i="9"/>
  <c r="BG103" i="9"/>
  <c r="BH103" i="9"/>
  <c r="BG104" i="9"/>
  <c r="BH104" i="9"/>
  <c r="BG105" i="9"/>
  <c r="BH105" i="9"/>
  <c r="BG106" i="9"/>
  <c r="BH106" i="9"/>
  <c r="BG107" i="9"/>
  <c r="BH107" i="9"/>
  <c r="BG108" i="9"/>
  <c r="BH108" i="9"/>
  <c r="BG109" i="9"/>
  <c r="BH109" i="9"/>
  <c r="BG110" i="9"/>
  <c r="BH110" i="9"/>
  <c r="BG111" i="9"/>
  <c r="BH111" i="9"/>
  <c r="BG112" i="9"/>
  <c r="BH112" i="9"/>
  <c r="BG113" i="9"/>
  <c r="BH113" i="9"/>
  <c r="BG114" i="9"/>
  <c r="BH114" i="9"/>
  <c r="BH7" i="9"/>
  <c r="BG7" i="9"/>
  <c r="G150" i="68" a="1"/>
  <c r="G157" i="68" a="1"/>
  <c r="G151" i="68" a="1"/>
  <c r="G153" i="68" a="1"/>
  <c r="G162" i="68" a="1"/>
  <c r="G149" i="68" a="1"/>
  <c r="G147" i="68" a="1"/>
  <c r="G161" i="68" a="1"/>
  <c r="G158" i="68" a="1"/>
  <c r="G164" i="68" a="1"/>
  <c r="G145" i="68" a="1"/>
  <c r="G154" i="68" a="1"/>
  <c r="G152" i="68" a="1"/>
  <c r="G165" i="68" a="1"/>
  <c r="G148" i="68" a="1"/>
  <c r="G146" i="68" a="1"/>
  <c r="G163" i="68" a="1"/>
  <c r="G166" i="68" a="1"/>
  <c r="G159" i="68" a="1"/>
  <c r="G160" i="68" a="1"/>
  <c r="L103" i="68" l="1"/>
  <c r="K25" i="68"/>
  <c r="L25" i="68" s="1"/>
  <c r="G166" i="68"/>
  <c r="K166" i="68" s="1" a="1"/>
  <c r="K166" i="68" s="1"/>
  <c r="G152" i="68"/>
  <c r="K152" i="68" s="1" a="1"/>
  <c r="K152" i="68" s="1"/>
  <c r="G147" i="68"/>
  <c r="K147" i="68" s="1" a="1"/>
  <c r="K147" i="68" s="1"/>
  <c r="G158" i="68"/>
  <c r="K158" i="68" s="1" a="1"/>
  <c r="K158" i="68" s="1"/>
  <c r="G163" i="68"/>
  <c r="K163" i="68" s="1" a="1"/>
  <c r="K163" i="68" s="1"/>
  <c r="G161" i="68"/>
  <c r="K161" i="68" s="1" a="1"/>
  <c r="K161" i="68" s="1"/>
  <c r="G149" i="68"/>
  <c r="K149" i="68" s="1" a="1"/>
  <c r="K149" i="68" s="1"/>
  <c r="G160" i="68"/>
  <c r="K160" i="68" s="1" a="1"/>
  <c r="K160" i="68" s="1"/>
  <c r="G146" i="68"/>
  <c r="K146" i="68" s="1" a="1"/>
  <c r="K146" i="68" s="1"/>
  <c r="G154" i="68"/>
  <c r="K154" i="68" s="1" a="1"/>
  <c r="K154" i="68" s="1"/>
  <c r="G162" i="68"/>
  <c r="K162" i="68" s="1" a="1"/>
  <c r="K162" i="68" s="1"/>
  <c r="G159" i="68"/>
  <c r="K159" i="68" s="1" a="1"/>
  <c r="K159" i="68" s="1"/>
  <c r="G148" i="68"/>
  <c r="K148" i="68" s="1" a="1"/>
  <c r="K148" i="68" s="1"/>
  <c r="G145" i="68"/>
  <c r="K145" i="68" s="1" a="1"/>
  <c r="K145" i="68" s="1"/>
  <c r="G153" i="68"/>
  <c r="K153" i="68" s="1" a="1"/>
  <c r="K153" i="68" s="1"/>
  <c r="G157" i="68"/>
  <c r="K157" i="68" s="1" a="1"/>
  <c r="K157" i="68" s="1"/>
  <c r="G165" i="68"/>
  <c r="K165" i="68" s="1" a="1"/>
  <c r="K165" i="68" s="1"/>
  <c r="G164" i="68"/>
  <c r="K164" i="68" s="1" a="1"/>
  <c r="K164" i="68" s="1"/>
  <c r="G151" i="68"/>
  <c r="K151" i="68" s="1" a="1"/>
  <c r="K151" i="68" s="1"/>
  <c r="G150" i="68"/>
  <c r="K150" i="68" s="1" a="1"/>
  <c r="K150" i="68" s="1"/>
  <c r="L92" i="68"/>
  <c r="L89" i="68"/>
  <c r="K79" i="68"/>
  <c r="L79" i="68" s="1"/>
  <c r="K50" i="68"/>
  <c r="L50" i="68" s="1"/>
  <c r="L37" i="68"/>
  <c r="J176" i="68"/>
  <c r="J175" i="68"/>
  <c r="J171" i="68"/>
  <c r="J178" i="68"/>
  <c r="J174" i="68"/>
  <c r="J170" i="68"/>
  <c r="J177" i="68"/>
  <c r="J173" i="68"/>
  <c r="J169" i="68"/>
  <c r="J172" i="68"/>
  <c r="X7" i="68"/>
  <c r="L42" i="68"/>
  <c r="L93" i="68"/>
  <c r="L85" i="68"/>
  <c r="L64" i="68"/>
  <c r="L108" i="68"/>
  <c r="K13" i="68"/>
  <c r="L13" i="68" s="1"/>
  <c r="K46" i="68"/>
  <c r="L46" i="68" s="1"/>
  <c r="K33" i="68"/>
  <c r="L33" i="68" s="1"/>
  <c r="L34" i="68"/>
  <c r="BH98" i="4"/>
  <c r="BH118" i="4" a="1"/>
  <c r="BH118" i="4" s="1"/>
  <c r="BH114" i="4" a="1"/>
  <c r="BH114" i="4" s="1"/>
  <c r="AZ98" i="4"/>
  <c r="AZ106" i="4"/>
  <c r="AZ110" i="4"/>
  <c r="AJ106" i="4"/>
  <c r="AJ110" i="4"/>
  <c r="AJ122" i="4" a="1"/>
  <c r="AJ122" i="4" s="1"/>
  <c r="BT126" i="4" a="1"/>
  <c r="BT126" i="4" s="1"/>
  <c r="BP126" i="4" a="1"/>
  <c r="BP126" i="4" s="1"/>
  <c r="BL126" i="4" a="1"/>
  <c r="BL126" i="4" s="1"/>
  <c r="BT122" i="4" a="1"/>
  <c r="BT122" i="4" s="1"/>
  <c r="AZ122" i="4" a="1"/>
  <c r="AZ122" i="4" s="1"/>
  <c r="T114" i="4" a="1"/>
  <c r="T114" i="4" s="1"/>
  <c r="BL110" i="4"/>
  <c r="L110" i="4"/>
  <c r="BP98" i="4"/>
  <c r="D98" i="4"/>
  <c r="P126" i="4" a="1"/>
  <c r="P126" i="4" s="1"/>
  <c r="BH122" i="4" a="1"/>
  <c r="BH122" i="4" s="1"/>
  <c r="BD122" i="4" a="1"/>
  <c r="BD122" i="4" s="1"/>
  <c r="AN122" i="4" a="1"/>
  <c r="AN122" i="4" s="1"/>
  <c r="S122" i="4" a="1"/>
  <c r="S122" i="4" s="1"/>
  <c r="G122" i="4" a="1"/>
  <c r="G122" i="4" s="1"/>
  <c r="BS118" i="4" a="1"/>
  <c r="BS118" i="4" s="1"/>
  <c r="BG118" i="4" a="1"/>
  <c r="BG118" i="4" s="1"/>
  <c r="AV118" i="4" a="1"/>
  <c r="AV118" i="4" s="1"/>
  <c r="AQ118" i="4" a="1"/>
  <c r="AQ118" i="4" s="1"/>
  <c r="AF118" i="4" a="1"/>
  <c r="AF118" i="4" s="1"/>
  <c r="AA118" i="4" a="1"/>
  <c r="AA118" i="4" s="1"/>
  <c r="P118" i="4" a="1"/>
  <c r="P118" i="4" s="1"/>
  <c r="K118" i="4" a="1"/>
  <c r="K118" i="4" s="1"/>
  <c r="BK114" i="4" a="1"/>
  <c r="BK114" i="4" s="1"/>
  <c r="BD114" i="4" a="1"/>
  <c r="BD114" i="4" s="1"/>
  <c r="AR114" i="4" a="1"/>
  <c r="AR114" i="4" s="1"/>
  <c r="K114" i="4" a="1"/>
  <c r="K114" i="4" s="1"/>
  <c r="BD110" i="4"/>
  <c r="X110" i="4"/>
  <c r="BO106" i="4"/>
  <c r="BH106" i="4"/>
  <c r="BC106" i="4"/>
  <c r="AV106" i="4"/>
  <c r="AI106" i="4"/>
  <c r="AB106" i="4"/>
  <c r="W106" i="4"/>
  <c r="P106" i="4"/>
  <c r="C106" i="4"/>
  <c r="BS102" i="4"/>
  <c r="BK102" i="4"/>
  <c r="BC102" i="4"/>
  <c r="BW98" i="4"/>
  <c r="BO98" i="4"/>
  <c r="AY98" i="4"/>
  <c r="AQ98" i="4"/>
  <c r="AI98" i="4"/>
  <c r="S98" i="4"/>
  <c r="K98" i="4"/>
  <c r="C98" i="4"/>
  <c r="BK94" i="4"/>
  <c r="BC94" i="4"/>
  <c r="AU94" i="4"/>
  <c r="AM94" i="4"/>
  <c r="AE94" i="4"/>
  <c r="W94" i="4"/>
  <c r="O94" i="4"/>
  <c r="G94" i="4"/>
  <c r="BW90" i="4"/>
  <c r="BO90" i="4"/>
  <c r="BG90" i="4"/>
  <c r="AY90" i="4"/>
  <c r="AQ90" i="4"/>
  <c r="AI90" i="4"/>
  <c r="AA90" i="4"/>
  <c r="C90" i="4"/>
  <c r="BV106" i="4"/>
  <c r="BV114" i="4" a="1"/>
  <c r="BV114" i="4" s="1"/>
  <c r="BV122" i="4" a="1"/>
  <c r="BV122" i="4" s="1"/>
  <c r="BR102" i="4"/>
  <c r="BR106" i="4"/>
  <c r="BR114" i="4" a="1"/>
  <c r="BR114" i="4" s="1"/>
  <c r="BR122" i="4" a="1"/>
  <c r="BR122" i="4" s="1"/>
  <c r="BN106" i="4"/>
  <c r="BN114" i="4" a="1"/>
  <c r="BN114" i="4" s="1"/>
  <c r="BN102" i="4"/>
  <c r="BN122" i="4" a="1"/>
  <c r="BN122" i="4" s="1"/>
  <c r="BJ106" i="4"/>
  <c r="BJ114" i="4" a="1"/>
  <c r="BJ114" i="4" s="1"/>
  <c r="BJ110" i="4"/>
  <c r="BJ118" i="4" a="1"/>
  <c r="BJ118" i="4" s="1"/>
  <c r="BJ122" i="4" a="1"/>
  <c r="BJ122" i="4" s="1"/>
  <c r="BF106" i="4"/>
  <c r="BF114" i="4" a="1"/>
  <c r="BF114" i="4" s="1"/>
  <c r="BF118" i="4" a="1"/>
  <c r="BF118" i="4" s="1"/>
  <c r="BF122" i="4" a="1"/>
  <c r="BF122" i="4" s="1"/>
  <c r="BB106" i="4"/>
  <c r="BB114" i="4" a="1"/>
  <c r="BB114" i="4" s="1"/>
  <c r="BB118" i="4" a="1"/>
  <c r="BB118" i="4" s="1"/>
  <c r="AX106" i="4"/>
  <c r="AX114" i="4" a="1"/>
  <c r="AX114" i="4" s="1"/>
  <c r="AX118" i="4" a="1"/>
  <c r="AX118" i="4" s="1"/>
  <c r="AT106" i="4"/>
  <c r="AT114" i="4" a="1"/>
  <c r="AT114" i="4" s="1"/>
  <c r="AT102" i="4"/>
  <c r="AT110" i="4"/>
  <c r="AT118" i="4" a="1"/>
  <c r="AT118" i="4" s="1"/>
  <c r="AP106" i="4"/>
  <c r="AP118" i="4" a="1"/>
  <c r="AP118" i="4" s="1"/>
  <c r="AL106" i="4"/>
  <c r="AL118" i="4" a="1"/>
  <c r="AL118" i="4" s="1"/>
  <c r="AH106" i="4"/>
  <c r="AH114" i="4" a="1"/>
  <c r="AH114" i="4" s="1"/>
  <c r="AH118" i="4" a="1"/>
  <c r="AH118" i="4" s="1"/>
  <c r="AD102" i="4"/>
  <c r="AD106" i="4"/>
  <c r="AD110" i="4"/>
  <c r="AD118" i="4" a="1"/>
  <c r="AD118" i="4" s="1"/>
  <c r="AD126" i="4" a="1"/>
  <c r="AD126" i="4" s="1"/>
  <c r="Z106" i="4"/>
  <c r="Z118" i="4" a="1"/>
  <c r="Z118" i="4" s="1"/>
  <c r="Z126" i="4" a="1"/>
  <c r="Z126" i="4" s="1"/>
  <c r="V106" i="4"/>
  <c r="V118" i="4" a="1"/>
  <c r="V118" i="4" s="1"/>
  <c r="V126" i="4" a="1"/>
  <c r="V126" i="4" s="1"/>
  <c r="R102" i="4"/>
  <c r="R106" i="4"/>
  <c r="R118" i="4" a="1"/>
  <c r="R118" i="4" s="1"/>
  <c r="R114" i="4" a="1"/>
  <c r="R114" i="4" s="1"/>
  <c r="R126" i="4" a="1"/>
  <c r="R126" i="4" s="1"/>
  <c r="N106" i="4"/>
  <c r="N118" i="4" a="1"/>
  <c r="N118" i="4" s="1"/>
  <c r="N110" i="4"/>
  <c r="J106" i="4"/>
  <c r="J118" i="4" a="1"/>
  <c r="J118" i="4" s="1"/>
  <c r="F102" i="4"/>
  <c r="F106" i="4"/>
  <c r="F118" i="4" a="1"/>
  <c r="F118" i="4" s="1"/>
  <c r="F122" i="4" a="1"/>
  <c r="F122" i="4" s="1"/>
  <c r="C131" i="4" a="1"/>
  <c r="C131" i="4" s="1"/>
  <c r="Q98" i="9"/>
  <c r="BV130" i="4" a="1"/>
  <c r="BV130" i="4" s="1"/>
  <c r="BR130" i="4" a="1"/>
  <c r="BR130" i="4" s="1"/>
  <c r="BO130" i="4" a="1"/>
  <c r="BO130" i="4" s="1"/>
  <c r="BK130" i="4" a="1"/>
  <c r="BK130" i="4" s="1"/>
  <c r="BH130" i="4" a="1"/>
  <c r="BH130" i="4" s="1"/>
  <c r="BD130" i="4" a="1"/>
  <c r="BD130" i="4" s="1"/>
  <c r="AP130" i="4" a="1"/>
  <c r="AP130" i="4" s="1"/>
  <c r="AL130" i="4" a="1"/>
  <c r="AL130" i="4" s="1"/>
  <c r="AI130" i="4" a="1"/>
  <c r="AI130" i="4" s="1"/>
  <c r="AI134" i="4" s="1"/>
  <c r="AE130" i="4" a="1"/>
  <c r="AE130" i="4" s="1"/>
  <c r="AB130" i="4" a="1"/>
  <c r="AB130" i="4" s="1"/>
  <c r="J130" i="4" a="1"/>
  <c r="J130" i="4" s="1"/>
  <c r="F130" i="4" a="1"/>
  <c r="F130" i="4" s="1"/>
  <c r="BV126" i="4" a="1"/>
  <c r="BV126" i="4" s="1"/>
  <c r="BR126" i="4" a="1"/>
  <c r="BR126" i="4" s="1"/>
  <c r="BN126" i="4" a="1"/>
  <c r="BN126" i="4" s="1"/>
  <c r="BG126" i="4" a="1"/>
  <c r="BG126" i="4" s="1"/>
  <c r="AU126" i="4" a="1"/>
  <c r="AU126" i="4" s="1"/>
  <c r="AE126" i="4" a="1"/>
  <c r="AE126" i="4" s="1"/>
  <c r="T126" i="4" a="1"/>
  <c r="T126" i="4" s="1"/>
  <c r="O126" i="4" a="1"/>
  <c r="O126" i="4" s="1"/>
  <c r="J126" i="4" a="1"/>
  <c r="J126" i="4" s="1"/>
  <c r="BW122" i="4" a="1"/>
  <c r="BW122" i="4" s="1"/>
  <c r="BL122" i="4" a="1"/>
  <c r="BL122" i="4" s="1"/>
  <c r="BG122" i="4" a="1"/>
  <c r="BG122" i="4" s="1"/>
  <c r="BB122" i="4" a="1"/>
  <c r="BB122" i="4" s="1"/>
  <c r="AR122" i="4" a="1"/>
  <c r="AR122" i="4" s="1"/>
  <c r="AL122" i="4" a="1"/>
  <c r="AL122" i="4" s="1"/>
  <c r="AH122" i="4" a="1"/>
  <c r="AH122" i="4" s="1"/>
  <c r="R122" i="4" a="1"/>
  <c r="R122" i="4" s="1"/>
  <c r="BW118" i="4" a="1"/>
  <c r="BW118" i="4" s="1"/>
  <c r="BR118" i="4" a="1"/>
  <c r="BR118" i="4" s="1"/>
  <c r="AZ118" i="4" a="1"/>
  <c r="AZ118" i="4" s="1"/>
  <c r="AJ118" i="4" a="1"/>
  <c r="AJ118" i="4" s="1"/>
  <c r="AE118" i="4" a="1"/>
  <c r="AE118" i="4" s="1"/>
  <c r="O118" i="4" a="1"/>
  <c r="O118" i="4" s="1"/>
  <c r="AV114" i="4" a="1"/>
  <c r="AV114" i="4" s="1"/>
  <c r="AP114" i="4" a="1"/>
  <c r="AP114" i="4" s="1"/>
  <c r="AJ114" i="4" a="1"/>
  <c r="AJ114" i="4" s="1"/>
  <c r="V114" i="4" a="1"/>
  <c r="V114" i="4" s="1"/>
  <c r="P114" i="4" a="1"/>
  <c r="P114" i="4" s="1"/>
  <c r="J114" i="4" a="1"/>
  <c r="J114" i="4" s="1"/>
  <c r="BN110" i="4"/>
  <c r="BH110" i="4"/>
  <c r="BB110" i="4"/>
  <c r="AV110" i="4"/>
  <c r="AH110" i="4"/>
  <c r="V110" i="4"/>
  <c r="P110" i="4"/>
  <c r="BJ102" i="4"/>
  <c r="BB102" i="4"/>
  <c r="AL102" i="4"/>
  <c r="V102" i="4"/>
  <c r="BX98" i="4"/>
  <c r="BX118" i="4" a="1"/>
  <c r="BX118" i="4" s="1"/>
  <c r="BT118" i="4" a="1"/>
  <c r="BT118" i="4" s="1"/>
  <c r="BT98" i="4"/>
  <c r="BP118" i="4" a="1"/>
  <c r="BP118" i="4" s="1"/>
  <c r="BP106" i="4"/>
  <c r="BP110" i="4"/>
  <c r="AN98" i="4"/>
  <c r="AN114" i="4" a="1"/>
  <c r="AN114" i="4" s="1"/>
  <c r="AB98" i="4"/>
  <c r="AB122" i="4" a="1"/>
  <c r="AB122" i="4" s="1"/>
  <c r="X114" i="4" a="1"/>
  <c r="X114" i="4" s="1"/>
  <c r="X122" i="4" a="1"/>
  <c r="X122" i="4" s="1"/>
  <c r="T98" i="4"/>
  <c r="T106" i="4"/>
  <c r="T110" i="4"/>
  <c r="T122" i="4" a="1"/>
  <c r="T122" i="4" s="1"/>
  <c r="L98" i="4"/>
  <c r="L114" i="4" a="1"/>
  <c r="L114" i="4" s="1"/>
  <c r="L122" i="4" a="1"/>
  <c r="L122" i="4" s="1"/>
  <c r="H114" i="4" a="1"/>
  <c r="H114" i="4" s="1"/>
  <c r="H122" i="4" a="1"/>
  <c r="H122" i="4" s="1"/>
  <c r="H98" i="4"/>
  <c r="H118" i="4" a="1"/>
  <c r="H118" i="4" s="1"/>
  <c r="D114" i="4" a="1"/>
  <c r="D114" i="4" s="1"/>
  <c r="D106" i="4"/>
  <c r="D110" i="4"/>
  <c r="AR118" i="4" a="1"/>
  <c r="AR118" i="4" s="1"/>
  <c r="L118" i="4" a="1"/>
  <c r="L118" i="4" s="1"/>
  <c r="BL114" i="4" a="1"/>
  <c r="BL114" i="4" s="1"/>
  <c r="AR110" i="4"/>
  <c r="BD106" i="4"/>
  <c r="BX130" i="4" a="1"/>
  <c r="BX130" i="4" s="1"/>
  <c r="BT130" i="4" a="1"/>
  <c r="BT130" i="4" s="1"/>
  <c r="AR130" i="4" a="1"/>
  <c r="AR130" i="4" s="1"/>
  <c r="AN130" i="4" a="1"/>
  <c r="AN130" i="4" s="1"/>
  <c r="L130" i="4" a="1"/>
  <c r="L130" i="4" s="1"/>
  <c r="H130" i="4" a="1"/>
  <c r="H130" i="4" s="1"/>
  <c r="AB126" i="4" a="1"/>
  <c r="AB126" i="4" s="1"/>
  <c r="H126" i="4" a="1"/>
  <c r="H126" i="4" s="1"/>
  <c r="D122" i="4" a="1"/>
  <c r="D122" i="4" s="1"/>
  <c r="AB118" i="4" a="1"/>
  <c r="AB118" i="4" s="1"/>
  <c r="AF114" i="4" a="1"/>
  <c r="AF114" i="4" s="1"/>
  <c r="BX110" i="4"/>
  <c r="AF110" i="4"/>
  <c r="X106" i="4"/>
  <c r="AJ98" i="4"/>
  <c r="BS98" i="4"/>
  <c r="BS110" i="4"/>
  <c r="BS114" i="4" a="1"/>
  <c r="BS114" i="4" s="1"/>
  <c r="BO110" i="4"/>
  <c r="BO118" i="4" a="1"/>
  <c r="BO118" i="4" s="1"/>
  <c r="BO134" i="4" s="1"/>
  <c r="BK110" i="4"/>
  <c r="BK106" i="4"/>
  <c r="BG102" i="4"/>
  <c r="BG110" i="4"/>
  <c r="BG134" i="4" s="1"/>
  <c r="BG98" i="4"/>
  <c r="BC98" i="4"/>
  <c r="BC110" i="4"/>
  <c r="BC114" i="4" a="1"/>
  <c r="BC114" i="4" s="1"/>
  <c r="BC134" i="4" s="1"/>
  <c r="BC122" i="4" a="1"/>
  <c r="BC122" i="4" s="1"/>
  <c r="AY110" i="4"/>
  <c r="AY122" i="4" a="1"/>
  <c r="AY122" i="4" s="1"/>
  <c r="AU102" i="4"/>
  <c r="AU134" i="4" s="1"/>
  <c r="AU110" i="4"/>
  <c r="AU98" i="4"/>
  <c r="AU106" i="4"/>
  <c r="AU122" i="4" a="1"/>
  <c r="AU122" i="4" s="1"/>
  <c r="AQ110" i="4"/>
  <c r="AQ114" i="4" a="1"/>
  <c r="AQ114" i="4" s="1"/>
  <c r="AQ122" i="4" a="1"/>
  <c r="AQ122" i="4" s="1"/>
  <c r="AM98" i="4"/>
  <c r="AM110" i="4"/>
  <c r="AM114" i="4" a="1"/>
  <c r="AM114" i="4" s="1"/>
  <c r="AM102" i="4"/>
  <c r="AM122" i="4" a="1"/>
  <c r="AM122" i="4" s="1"/>
  <c r="AI102" i="4"/>
  <c r="AI110" i="4"/>
  <c r="AI114" i="4" a="1"/>
  <c r="AI114" i="4" s="1"/>
  <c r="AE110" i="4"/>
  <c r="AE114" i="4" a="1"/>
  <c r="AE114" i="4" s="1"/>
  <c r="AE106" i="4"/>
  <c r="AA110" i="4"/>
  <c r="AA114" i="4" a="1"/>
  <c r="AA114" i="4" s="1"/>
  <c r="AA134" i="4" s="1"/>
  <c r="AA98" i="4"/>
  <c r="W98" i="4"/>
  <c r="W102" i="4"/>
  <c r="W110" i="4"/>
  <c r="W114" i="4" a="1"/>
  <c r="W114" i="4" s="1"/>
  <c r="S110" i="4"/>
  <c r="S114" i="4" a="1"/>
  <c r="S114" i="4" s="1"/>
  <c r="S118" i="4" a="1"/>
  <c r="S118" i="4" s="1"/>
  <c r="S134" i="4" s="1"/>
  <c r="O110" i="4"/>
  <c r="O114" i="4" a="1"/>
  <c r="O114" i="4" s="1"/>
  <c r="O98" i="4"/>
  <c r="O106" i="4"/>
  <c r="O134" i="4" s="1"/>
  <c r="K110" i="4"/>
  <c r="K102" i="4"/>
  <c r="K122" i="4" a="1"/>
  <c r="K122" i="4" s="1"/>
  <c r="K126" i="4" a="1"/>
  <c r="K126" i="4" s="1"/>
  <c r="G98" i="4"/>
  <c r="G110" i="4"/>
  <c r="G126" i="4" a="1"/>
  <c r="G126" i="4" s="1"/>
  <c r="C110" i="4"/>
  <c r="C102" i="4"/>
  <c r="C114" i="4" a="1"/>
  <c r="C114" i="4" s="1"/>
  <c r="C118" i="4" a="1"/>
  <c r="C118" i="4" s="1"/>
  <c r="C122" i="4" a="1"/>
  <c r="C122" i="4" s="1"/>
  <c r="C126" i="4" a="1"/>
  <c r="C126" i="4" s="1"/>
  <c r="S98" i="9"/>
  <c r="BW130" i="4" a="1"/>
  <c r="BW130" i="4" s="1"/>
  <c r="BS130" i="4" a="1"/>
  <c r="BS130" i="4" s="1"/>
  <c r="BP130" i="4" a="1"/>
  <c r="BP130" i="4" s="1"/>
  <c r="BL130" i="4" a="1"/>
  <c r="BL130" i="4" s="1"/>
  <c r="AQ130" i="4" a="1"/>
  <c r="AQ130" i="4" s="1"/>
  <c r="AM130" i="4" a="1"/>
  <c r="AM130" i="4" s="1"/>
  <c r="AJ130" i="4" a="1"/>
  <c r="AJ130" i="4" s="1"/>
  <c r="AF130" i="4" a="1"/>
  <c r="AF130" i="4" s="1"/>
  <c r="K130" i="4" a="1"/>
  <c r="K130" i="4" s="1"/>
  <c r="G130" i="4" a="1"/>
  <c r="G130" i="4" s="1"/>
  <c r="G134" i="4" s="1"/>
  <c r="D130" i="4" a="1"/>
  <c r="D130" i="4" s="1"/>
  <c r="BW126" i="4" a="1"/>
  <c r="BW126" i="4" s="1"/>
  <c r="BW134" i="4" s="1"/>
  <c r="BS126" i="4" a="1"/>
  <c r="BS126" i="4" s="1"/>
  <c r="BO126" i="4" a="1"/>
  <c r="BO126" i="4" s="1"/>
  <c r="BK126" i="4" a="1"/>
  <c r="BK126" i="4" s="1"/>
  <c r="BH126" i="4" a="1"/>
  <c r="BH126" i="4" s="1"/>
  <c r="AZ126" i="4" a="1"/>
  <c r="AZ126" i="4" s="1"/>
  <c r="AR126" i="4" a="1"/>
  <c r="AR126" i="4" s="1"/>
  <c r="AN126" i="4" a="1"/>
  <c r="AN126" i="4" s="1"/>
  <c r="AJ126" i="4" a="1"/>
  <c r="AJ126" i="4" s="1"/>
  <c r="AF126" i="4" a="1"/>
  <c r="AF126" i="4" s="1"/>
  <c r="AA126" i="4" a="1"/>
  <c r="AA126" i="4" s="1"/>
  <c r="BX122" i="4" a="1"/>
  <c r="BX122" i="4" s="1"/>
  <c r="BS122" i="4" a="1"/>
  <c r="BS122" i="4" s="1"/>
  <c r="AI122" i="4" a="1"/>
  <c r="AI122" i="4" s="1"/>
  <c r="F132" i="4" a="1"/>
  <c r="F132" i="4" s="1"/>
  <c r="AA98" i="9"/>
  <c r="AB98" i="9" s="1"/>
  <c r="HV4" i="9"/>
  <c r="BA134" i="4"/>
  <c r="E134" i="4"/>
  <c r="BQ134" i="4"/>
  <c r="U134" i="4"/>
  <c r="AK134" i="4"/>
  <c r="BU134" i="4"/>
  <c r="BE134" i="4"/>
  <c r="AO134" i="4"/>
  <c r="BY134" i="4"/>
  <c r="BI134" i="4"/>
  <c r="AS134" i="4"/>
  <c r="AC134" i="4"/>
  <c r="M134" i="4"/>
  <c r="AW134" i="4"/>
  <c r="Y134" i="4"/>
  <c r="I134" i="4"/>
  <c r="BM134" i="4"/>
  <c r="AG134" i="4"/>
  <c r="Q134" i="4"/>
  <c r="BK134" i="4"/>
  <c r="AE134" i="4"/>
  <c r="AY134" i="4"/>
  <c r="AQ134" i="4"/>
  <c r="K134" i="4"/>
  <c r="BX132" i="4" a="1"/>
  <c r="BX132" i="4" s="1"/>
  <c r="BR132" i="4" a="1"/>
  <c r="BR132" i="4" s="1"/>
  <c r="BE132" i="4" a="1"/>
  <c r="BE132" i="4" s="1"/>
  <c r="AR132" i="4" a="1"/>
  <c r="AR132" i="4" s="1"/>
  <c r="BW132" i="4" a="1"/>
  <c r="BW132" i="4" s="1"/>
  <c r="BT132" i="4" a="1"/>
  <c r="BT132" i="4" s="1"/>
  <c r="BQ132" i="4" a="1"/>
  <c r="BQ132" i="4" s="1"/>
  <c r="BN132" i="4" a="1"/>
  <c r="BN132" i="4" s="1"/>
  <c r="BG132" i="4" a="1"/>
  <c r="BG132" i="4" s="1"/>
  <c r="BD132" i="4" a="1"/>
  <c r="BD132" i="4" s="1"/>
  <c r="BA132" i="4" a="1"/>
  <c r="BA132" i="4" s="1"/>
  <c r="AX132" i="4" a="1"/>
  <c r="AX132" i="4" s="1"/>
  <c r="AQ132" i="4" a="1"/>
  <c r="AQ132" i="4" s="1"/>
  <c r="AN132" i="4" a="1"/>
  <c r="AN132" i="4" s="1"/>
  <c r="AK132" i="4" a="1"/>
  <c r="AK132" i="4" s="1"/>
  <c r="AH132" i="4" a="1"/>
  <c r="AH132" i="4" s="1"/>
  <c r="AA132" i="4" a="1"/>
  <c r="AA132" i="4" s="1"/>
  <c r="X132" i="4" a="1"/>
  <c r="X132" i="4" s="1"/>
  <c r="U132" i="4" a="1"/>
  <c r="U132" i="4" s="1"/>
  <c r="R132" i="4" a="1"/>
  <c r="R132" i="4" s="1"/>
  <c r="K132" i="4" a="1"/>
  <c r="K132" i="4" s="1"/>
  <c r="H132" i="4" a="1"/>
  <c r="H132" i="4" s="1"/>
  <c r="E132" i="4" a="1"/>
  <c r="E132" i="4" s="1"/>
  <c r="BY131" i="4" a="1"/>
  <c r="BY131" i="4" s="1"/>
  <c r="BR131" i="4" a="1"/>
  <c r="BR131" i="4" s="1"/>
  <c r="BR133" i="4" s="1"/>
  <c r="BO131" i="4" a="1"/>
  <c r="BO131" i="4" s="1"/>
  <c r="BL131" i="4" a="1"/>
  <c r="BL131" i="4" s="1"/>
  <c r="BL133" i="4" s="1"/>
  <c r="BI131" i="4" a="1"/>
  <c r="BI131" i="4" s="1"/>
  <c r="BB131" i="4" a="1"/>
  <c r="BB131" i="4" s="1"/>
  <c r="BB133" i="4" s="1"/>
  <c r="AY131" i="4" a="1"/>
  <c r="AY131" i="4" s="1"/>
  <c r="AY133" i="4" s="1"/>
  <c r="AV131" i="4" a="1"/>
  <c r="AV131" i="4" s="1"/>
  <c r="AV133" i="4" s="1"/>
  <c r="AS131" i="4" a="1"/>
  <c r="AS131" i="4" s="1"/>
  <c r="AS133" i="4" s="1"/>
  <c r="AL131" i="4" a="1"/>
  <c r="AL131" i="4" s="1"/>
  <c r="AG131" i="4" a="1"/>
  <c r="AG131" i="4" s="1"/>
  <c r="BP132" i="4" a="1"/>
  <c r="BP132" i="4" s="1"/>
  <c r="BJ132" i="4" a="1"/>
  <c r="BJ132" i="4" s="1"/>
  <c r="AZ132" i="4" a="1"/>
  <c r="AZ132" i="4" s="1"/>
  <c r="AT132" i="4" a="1"/>
  <c r="AT132" i="4" s="1"/>
  <c r="AJ132" i="4" a="1"/>
  <c r="AJ132" i="4" s="1"/>
  <c r="AG132" i="4" a="1"/>
  <c r="AG132" i="4" s="1"/>
  <c r="AD132" i="4" a="1"/>
  <c r="AD132" i="4" s="1"/>
  <c r="W132" i="4" a="1"/>
  <c r="W132" i="4" s="1"/>
  <c r="T132" i="4" a="1"/>
  <c r="T132" i="4" s="1"/>
  <c r="Q132" i="4" a="1"/>
  <c r="Q132" i="4" s="1"/>
  <c r="N132" i="4" a="1"/>
  <c r="N132" i="4" s="1"/>
  <c r="G132" i="4" a="1"/>
  <c r="G132" i="4" s="1"/>
  <c r="D132" i="4" a="1"/>
  <c r="D132" i="4" s="1"/>
  <c r="BX131" i="4" a="1"/>
  <c r="BX131" i="4" s="1"/>
  <c r="BX133" i="4" s="1"/>
  <c r="BU131" i="4" a="1"/>
  <c r="BU131" i="4" s="1"/>
  <c r="BN131" i="4" a="1"/>
  <c r="BN131" i="4" s="1"/>
  <c r="BN133" i="4" s="1"/>
  <c r="BK131" i="4" a="1"/>
  <c r="BK131" i="4" s="1"/>
  <c r="BK133" i="4" s="1"/>
  <c r="BH131" i="4" a="1"/>
  <c r="BH131" i="4" s="1"/>
  <c r="BH133" i="4" s="1"/>
  <c r="BE131" i="4" a="1"/>
  <c r="BE131" i="4" s="1"/>
  <c r="BE133" i="4" s="1"/>
  <c r="AX131" i="4" a="1"/>
  <c r="AX131" i="4" s="1"/>
  <c r="AX133" i="4" s="1"/>
  <c r="AU131" i="4" a="1"/>
  <c r="AU131" i="4" s="1"/>
  <c r="AR131" i="4" a="1"/>
  <c r="AR131" i="4" s="1"/>
  <c r="AR133" i="4" s="1"/>
  <c r="AO131" i="4" a="1"/>
  <c r="AO131" i="4" s="1"/>
  <c r="AI131" i="4" a="1"/>
  <c r="AI131" i="4" s="1"/>
  <c r="AI133" i="4" s="1"/>
  <c r="AF131" i="4" a="1"/>
  <c r="AF131" i="4" s="1"/>
  <c r="AD131" i="4" a="1"/>
  <c r="AD131" i="4" s="1"/>
  <c r="AD133" i="4" s="1"/>
  <c r="AB131" i="4" a="1"/>
  <c r="AB131" i="4" s="1"/>
  <c r="AB133" i="4" s="1"/>
  <c r="Z131" i="4" a="1"/>
  <c r="Z131" i="4" s="1"/>
  <c r="Z133" i="4" s="1"/>
  <c r="X131" i="4" a="1"/>
  <c r="X131" i="4" s="1"/>
  <c r="X133" i="4" s="1"/>
  <c r="V131" i="4" a="1"/>
  <c r="V131" i="4" s="1"/>
  <c r="T131" i="4" a="1"/>
  <c r="T131" i="4" s="1"/>
  <c r="T133" i="4" s="1"/>
  <c r="R131" i="4" a="1"/>
  <c r="R131" i="4" s="1"/>
  <c r="R133" i="4" s="1"/>
  <c r="P131" i="4" a="1"/>
  <c r="P131" i="4" s="1"/>
  <c r="N131" i="4" a="1"/>
  <c r="N131" i="4" s="1"/>
  <c r="L131" i="4" a="1"/>
  <c r="L131" i="4" s="1"/>
  <c r="J131" i="4" a="1"/>
  <c r="J131" i="4" s="1"/>
  <c r="J133" i="4" s="1"/>
  <c r="H131" i="4" a="1"/>
  <c r="H131" i="4" s="1"/>
  <c r="H133" i="4" s="1"/>
  <c r="F131" i="4" a="1"/>
  <c r="F131" i="4" s="1"/>
  <c r="F133" i="4" s="1"/>
  <c r="D131" i="4" a="1"/>
  <c r="D131" i="4" s="1"/>
  <c r="BS132" i="4" a="1"/>
  <c r="BS132" i="4" s="1"/>
  <c r="BM132" i="4" a="1"/>
  <c r="BM132" i="4" s="1"/>
  <c r="BC132" i="4" a="1"/>
  <c r="BC132" i="4" s="1"/>
  <c r="AW132" i="4" a="1"/>
  <c r="AW132" i="4" s="1"/>
  <c r="AM132" i="4" a="1"/>
  <c r="AM132" i="4" s="1"/>
  <c r="BY132" i="4" a="1"/>
  <c r="BY132" i="4" s="1"/>
  <c r="BV132" i="4" a="1"/>
  <c r="BV132" i="4" s="1"/>
  <c r="BO132" i="4" a="1"/>
  <c r="BO132" i="4" s="1"/>
  <c r="BL132" i="4" a="1"/>
  <c r="BL132" i="4" s="1"/>
  <c r="BI132" i="4" a="1"/>
  <c r="BI132" i="4" s="1"/>
  <c r="BF132" i="4" a="1"/>
  <c r="BF132" i="4" s="1"/>
  <c r="AY132" i="4" a="1"/>
  <c r="AY132" i="4" s="1"/>
  <c r="AV132" i="4" a="1"/>
  <c r="AV132" i="4" s="1"/>
  <c r="AS132" i="4" a="1"/>
  <c r="AS132" i="4" s="1"/>
  <c r="AP132" i="4" a="1"/>
  <c r="AP132" i="4" s="1"/>
  <c r="AI132" i="4" a="1"/>
  <c r="AI132" i="4" s="1"/>
  <c r="AF132" i="4" a="1"/>
  <c r="AF132" i="4" s="1"/>
  <c r="AC132" i="4" a="1"/>
  <c r="AC132" i="4" s="1"/>
  <c r="Z132" i="4" a="1"/>
  <c r="Z132" i="4" s="1"/>
  <c r="S132" i="4" a="1"/>
  <c r="S132" i="4" s="1"/>
  <c r="P132" i="4" a="1"/>
  <c r="P132" i="4" s="1"/>
  <c r="M132" i="4" a="1"/>
  <c r="M132" i="4" s="1"/>
  <c r="J132" i="4" a="1"/>
  <c r="J132" i="4" s="1"/>
  <c r="C132" i="4" a="1"/>
  <c r="C132" i="4" s="1"/>
  <c r="C133" i="4" s="1"/>
  <c r="BW131" i="4" a="1"/>
  <c r="BW131" i="4" s="1"/>
  <c r="BW133" i="4" s="1"/>
  <c r="BT131" i="4" a="1"/>
  <c r="BT131" i="4" s="1"/>
  <c r="BT133" i="4" s="1"/>
  <c r="BQ131" i="4" a="1"/>
  <c r="BQ131" i="4" s="1"/>
  <c r="BJ131" i="4" a="1"/>
  <c r="BJ131" i="4" s="1"/>
  <c r="BJ133" i="4" s="1"/>
  <c r="BG131" i="4" a="1"/>
  <c r="BG131" i="4" s="1"/>
  <c r="BG133" i="4" s="1"/>
  <c r="BD131" i="4" a="1"/>
  <c r="BD131" i="4" s="1"/>
  <c r="BD133" i="4" s="1"/>
  <c r="BA131" i="4" a="1"/>
  <c r="BA131" i="4" s="1"/>
  <c r="BA133" i="4" s="1"/>
  <c r="AT131" i="4" a="1"/>
  <c r="AT131" i="4" s="1"/>
  <c r="AT133" i="4" s="1"/>
  <c r="AQ131" i="4" a="1"/>
  <c r="AQ131" i="4" s="1"/>
  <c r="AN131" i="4" a="1"/>
  <c r="AN131" i="4" s="1"/>
  <c r="AN133" i="4" s="1"/>
  <c r="AK131" i="4" a="1"/>
  <c r="AK131" i="4" s="1"/>
  <c r="AH131" i="4" a="1"/>
  <c r="AH131" i="4" s="1"/>
  <c r="AH133" i="4" s="1"/>
  <c r="BU132" i="4" a="1"/>
  <c r="BU132" i="4" s="1"/>
  <c r="BK132" i="4" a="1"/>
  <c r="BK132" i="4" s="1"/>
  <c r="BH132" i="4" a="1"/>
  <c r="BH132" i="4" s="1"/>
  <c r="BB132" i="4" a="1"/>
  <c r="BB132" i="4" s="1"/>
  <c r="AU132" i="4" a="1"/>
  <c r="AU132" i="4" s="1"/>
  <c r="AO132" i="4" a="1"/>
  <c r="AO132" i="4" s="1"/>
  <c r="AL132" i="4" a="1"/>
  <c r="AL132" i="4" s="1"/>
  <c r="AE132" i="4" a="1"/>
  <c r="AE132" i="4" s="1"/>
  <c r="AB132" i="4" a="1"/>
  <c r="AB132" i="4" s="1"/>
  <c r="Y132" i="4" a="1"/>
  <c r="Y132" i="4" s="1"/>
  <c r="V132" i="4" a="1"/>
  <c r="V132" i="4" s="1"/>
  <c r="O132" i="4" a="1"/>
  <c r="O132" i="4" s="1"/>
  <c r="L132" i="4" a="1"/>
  <c r="L132" i="4" s="1"/>
  <c r="I132" i="4" a="1"/>
  <c r="I132" i="4" s="1"/>
  <c r="BV131" i="4" a="1"/>
  <c r="BV131" i="4" s="1"/>
  <c r="BV133" i="4" s="1"/>
  <c r="BS131" i="4" a="1"/>
  <c r="BS131" i="4" s="1"/>
  <c r="BP131" i="4" a="1"/>
  <c r="BP131" i="4" s="1"/>
  <c r="BP133" i="4" s="1"/>
  <c r="BM131" i="4" a="1"/>
  <c r="BM131" i="4" s="1"/>
  <c r="BM133" i="4" s="1"/>
  <c r="BF131" i="4" a="1"/>
  <c r="BF131" i="4" s="1"/>
  <c r="BF133" i="4" s="1"/>
  <c r="BC131" i="4" a="1"/>
  <c r="BC131" i="4" s="1"/>
  <c r="BC133" i="4" s="1"/>
  <c r="AZ131" i="4" a="1"/>
  <c r="AZ131" i="4" s="1"/>
  <c r="AZ133" i="4" s="1"/>
  <c r="AW131" i="4" a="1"/>
  <c r="AW131" i="4" s="1"/>
  <c r="AW133" i="4" s="1"/>
  <c r="AP131" i="4" a="1"/>
  <c r="AP131" i="4" s="1"/>
  <c r="AP133" i="4" s="1"/>
  <c r="AM131" i="4" a="1"/>
  <c r="AM131" i="4" s="1"/>
  <c r="AJ131" i="4" a="1"/>
  <c r="AJ131" i="4" s="1"/>
  <c r="AE131" i="4" a="1"/>
  <c r="AE131" i="4" s="1"/>
  <c r="AE133" i="4" s="1"/>
  <c r="AC131" i="4" a="1"/>
  <c r="AC131" i="4" s="1"/>
  <c r="AA131" i="4" a="1"/>
  <c r="AA131" i="4" s="1"/>
  <c r="AA133" i="4" s="1"/>
  <c r="Y131" i="4" a="1"/>
  <c r="Y131" i="4" s="1"/>
  <c r="W131" i="4" a="1"/>
  <c r="W131" i="4" s="1"/>
  <c r="W133" i="4" s="1"/>
  <c r="U131" i="4" a="1"/>
  <c r="U131" i="4" s="1"/>
  <c r="U133" i="4" s="1"/>
  <c r="S131" i="4" a="1"/>
  <c r="S131" i="4" s="1"/>
  <c r="S133" i="4" s="1"/>
  <c r="Q131" i="4" a="1"/>
  <c r="Q131" i="4" s="1"/>
  <c r="O131" i="4" a="1"/>
  <c r="O131" i="4" s="1"/>
  <c r="M131" i="4" a="1"/>
  <c r="M131" i="4" s="1"/>
  <c r="M133" i="4" s="1"/>
  <c r="K131" i="4" a="1"/>
  <c r="K131" i="4" s="1"/>
  <c r="K133" i="4" s="1"/>
  <c r="I131" i="4" a="1"/>
  <c r="I131" i="4" s="1"/>
  <c r="G131" i="4" a="1"/>
  <c r="G131" i="4" s="1"/>
  <c r="E131" i="4" a="1"/>
  <c r="E131" i="4" s="1"/>
  <c r="E133" i="4" s="1"/>
  <c r="BS133" i="4"/>
  <c r="BO133" i="4"/>
  <c r="AQ133" i="4"/>
  <c r="W134" i="4"/>
  <c r="BV94" i="4"/>
  <c r="BV90" i="4"/>
  <c r="BV98" i="4"/>
  <c r="BR94" i="4"/>
  <c r="BR90" i="4"/>
  <c r="BR98" i="4"/>
  <c r="BN94" i="4"/>
  <c r="BN90" i="4"/>
  <c r="BN98" i="4"/>
  <c r="BJ94" i="4"/>
  <c r="BJ90" i="4"/>
  <c r="BJ98" i="4"/>
  <c r="BF94" i="4"/>
  <c r="BF90" i="4"/>
  <c r="BF98" i="4"/>
  <c r="BB94" i="4"/>
  <c r="BB90" i="4"/>
  <c r="BB98" i="4"/>
  <c r="AX94" i="4"/>
  <c r="AX90" i="4"/>
  <c r="AX98" i="4"/>
  <c r="AT94" i="4"/>
  <c r="AT90" i="4"/>
  <c r="AT98" i="4"/>
  <c r="AP94" i="4"/>
  <c r="AP90" i="4"/>
  <c r="AP98" i="4"/>
  <c r="AL94" i="4"/>
  <c r="AL90" i="4"/>
  <c r="AL98" i="4"/>
  <c r="AH94" i="4"/>
  <c r="AH90" i="4"/>
  <c r="AH98" i="4"/>
  <c r="AD94" i="4"/>
  <c r="AD90" i="4"/>
  <c r="AD98" i="4"/>
  <c r="Z94" i="4"/>
  <c r="Z90" i="4"/>
  <c r="Z98" i="4"/>
  <c r="V94" i="4"/>
  <c r="V90" i="4"/>
  <c r="V98" i="4"/>
  <c r="R94" i="4"/>
  <c r="R90" i="4"/>
  <c r="R98" i="4"/>
  <c r="N94" i="4"/>
  <c r="N90" i="4"/>
  <c r="N98" i="4"/>
  <c r="J94" i="4"/>
  <c r="J90" i="4"/>
  <c r="J98" i="4"/>
  <c r="F94" i="4"/>
  <c r="F90" i="4"/>
  <c r="F98" i="4"/>
  <c r="BV102" i="4"/>
  <c r="BF102" i="4"/>
  <c r="AP102" i="4"/>
  <c r="Z102" i="4"/>
  <c r="J102" i="4"/>
  <c r="BX90" i="4"/>
  <c r="BX94" i="4"/>
  <c r="BX102" i="4"/>
  <c r="BT90" i="4"/>
  <c r="BT94" i="4"/>
  <c r="BT102" i="4"/>
  <c r="BP90" i="4"/>
  <c r="BP94" i="4"/>
  <c r="BP102" i="4"/>
  <c r="BL90" i="4"/>
  <c r="BL94" i="4"/>
  <c r="BL102" i="4"/>
  <c r="BH90" i="4"/>
  <c r="BH94" i="4"/>
  <c r="BH102" i="4"/>
  <c r="BD90" i="4"/>
  <c r="BD94" i="4"/>
  <c r="BD102" i="4"/>
  <c r="AZ90" i="4"/>
  <c r="AZ94" i="4"/>
  <c r="AZ102" i="4"/>
  <c r="AV90" i="4"/>
  <c r="AV94" i="4"/>
  <c r="AV102" i="4"/>
  <c r="AR90" i="4"/>
  <c r="AR94" i="4"/>
  <c r="AR102" i="4"/>
  <c r="AN90" i="4"/>
  <c r="AN94" i="4"/>
  <c r="AN102" i="4"/>
  <c r="AJ90" i="4"/>
  <c r="AJ94" i="4"/>
  <c r="AJ102" i="4"/>
  <c r="AF90" i="4"/>
  <c r="AF94" i="4"/>
  <c r="AF102" i="4"/>
  <c r="AB90" i="4"/>
  <c r="AB94" i="4"/>
  <c r="AB102" i="4"/>
  <c r="X90" i="4"/>
  <c r="X94" i="4"/>
  <c r="X102" i="4"/>
  <c r="T90" i="4"/>
  <c r="T94" i="4"/>
  <c r="T102" i="4"/>
  <c r="P90" i="4"/>
  <c r="P94" i="4"/>
  <c r="P102" i="4"/>
  <c r="L90" i="4"/>
  <c r="L94" i="4"/>
  <c r="L102" i="4"/>
  <c r="H90" i="4"/>
  <c r="H94" i="4"/>
  <c r="H102" i="4"/>
  <c r="D90" i="4"/>
  <c r="D94" i="4"/>
  <c r="D102" i="4"/>
  <c r="M98" i="9"/>
  <c r="AO26" i="58"/>
  <c r="Z26" i="58"/>
  <c r="AA26" i="58" s="1"/>
  <c r="AC26" i="58"/>
  <c r="H98" i="9"/>
  <c r="K98" i="9" a="1"/>
  <c r="K98" i="9" s="1"/>
  <c r="L98" i="9"/>
  <c r="J98" i="9" a="1"/>
  <c r="J98" i="9" s="1"/>
  <c r="BE8" i="9"/>
  <c r="BF8" i="9"/>
  <c r="BE9" i="9"/>
  <c r="BF9" i="9"/>
  <c r="BE10" i="9"/>
  <c r="BF10" i="9"/>
  <c r="BE11" i="9"/>
  <c r="BF11" i="9"/>
  <c r="BE12" i="9"/>
  <c r="BF12" i="9"/>
  <c r="BE13" i="9"/>
  <c r="BF13" i="9"/>
  <c r="BE14" i="9"/>
  <c r="BF14" i="9"/>
  <c r="BE15" i="9"/>
  <c r="BF15" i="9"/>
  <c r="BE16" i="9"/>
  <c r="BF16" i="9"/>
  <c r="BE17" i="9"/>
  <c r="BF17" i="9"/>
  <c r="BE18" i="9"/>
  <c r="BF18" i="9"/>
  <c r="BE19" i="9"/>
  <c r="BF19" i="9"/>
  <c r="BE20" i="9"/>
  <c r="BF20" i="9"/>
  <c r="BE21" i="9"/>
  <c r="BF21" i="9"/>
  <c r="BE22" i="9"/>
  <c r="BF22" i="9"/>
  <c r="BE23" i="9"/>
  <c r="BF23" i="9"/>
  <c r="BE24" i="9"/>
  <c r="BF24" i="9"/>
  <c r="BE25" i="9"/>
  <c r="BF25" i="9"/>
  <c r="BE26" i="9"/>
  <c r="BF26" i="9"/>
  <c r="BE27" i="9"/>
  <c r="BF27" i="9"/>
  <c r="BE28" i="9"/>
  <c r="BF28" i="9"/>
  <c r="BE29" i="9"/>
  <c r="BF29" i="9"/>
  <c r="BE30" i="9"/>
  <c r="BF30" i="9"/>
  <c r="BE31" i="9"/>
  <c r="BF31" i="9"/>
  <c r="BE32" i="9"/>
  <c r="BF32" i="9"/>
  <c r="BE33" i="9"/>
  <c r="BF33" i="9"/>
  <c r="BE34" i="9"/>
  <c r="BF34" i="9"/>
  <c r="BE35" i="9"/>
  <c r="BF35" i="9"/>
  <c r="BE36" i="9"/>
  <c r="BF36" i="9"/>
  <c r="BE37" i="9"/>
  <c r="BF37" i="9"/>
  <c r="BE38" i="9"/>
  <c r="BF38" i="9"/>
  <c r="BE39" i="9"/>
  <c r="BF39" i="9"/>
  <c r="BE40" i="9"/>
  <c r="BF40" i="9"/>
  <c r="BE41" i="9"/>
  <c r="BF41" i="9"/>
  <c r="BE42" i="9"/>
  <c r="BF42" i="9"/>
  <c r="BE43" i="9"/>
  <c r="BF43" i="9"/>
  <c r="BE44" i="9"/>
  <c r="BF44" i="9"/>
  <c r="BE45" i="9"/>
  <c r="BF45" i="9"/>
  <c r="BE46" i="9"/>
  <c r="BF46" i="9"/>
  <c r="BE47" i="9"/>
  <c r="BF47" i="9"/>
  <c r="BE48" i="9"/>
  <c r="BF48" i="9"/>
  <c r="BE49" i="9"/>
  <c r="BF49" i="9"/>
  <c r="BE50" i="9"/>
  <c r="BF50" i="9"/>
  <c r="BE51" i="9"/>
  <c r="BF51" i="9"/>
  <c r="BE52" i="9"/>
  <c r="BF52" i="9"/>
  <c r="BE53" i="9"/>
  <c r="BF53" i="9"/>
  <c r="BE54" i="9"/>
  <c r="BF54" i="9"/>
  <c r="BE55" i="9"/>
  <c r="BF55" i="9"/>
  <c r="BE56" i="9"/>
  <c r="BF56" i="9"/>
  <c r="BE57" i="9"/>
  <c r="BF57" i="9"/>
  <c r="BE58" i="9"/>
  <c r="BF58" i="9"/>
  <c r="BE59" i="9"/>
  <c r="BF59" i="9"/>
  <c r="BE60" i="9"/>
  <c r="BF60" i="9"/>
  <c r="BE61" i="9"/>
  <c r="BF61" i="9"/>
  <c r="BE62" i="9"/>
  <c r="BF62" i="9"/>
  <c r="BE63" i="9"/>
  <c r="BF63" i="9"/>
  <c r="BE64" i="9"/>
  <c r="BF64" i="9"/>
  <c r="BE65" i="9"/>
  <c r="BF65" i="9"/>
  <c r="BE66" i="9"/>
  <c r="BF66" i="9"/>
  <c r="BE67" i="9"/>
  <c r="BF67" i="9"/>
  <c r="BE68" i="9"/>
  <c r="BF68" i="9"/>
  <c r="BE69" i="9"/>
  <c r="BF69" i="9"/>
  <c r="BE70" i="9"/>
  <c r="BF70" i="9"/>
  <c r="BE71" i="9"/>
  <c r="BF71" i="9"/>
  <c r="BE72" i="9"/>
  <c r="BF72" i="9"/>
  <c r="BE73" i="9"/>
  <c r="BF73" i="9"/>
  <c r="BE74" i="9"/>
  <c r="BF74" i="9"/>
  <c r="BE75" i="9"/>
  <c r="BF75" i="9"/>
  <c r="BE76" i="9"/>
  <c r="BF76" i="9"/>
  <c r="BE77" i="9"/>
  <c r="BF77" i="9"/>
  <c r="BE78" i="9"/>
  <c r="BF78" i="9"/>
  <c r="BE79" i="9"/>
  <c r="BF79" i="9"/>
  <c r="BE80" i="9"/>
  <c r="BF80" i="9"/>
  <c r="BE81" i="9"/>
  <c r="BF81" i="9"/>
  <c r="BE82" i="9"/>
  <c r="BF82" i="9"/>
  <c r="BE83" i="9"/>
  <c r="BF83" i="9"/>
  <c r="BE84" i="9"/>
  <c r="BF84" i="9"/>
  <c r="BE85" i="9"/>
  <c r="BF85" i="9"/>
  <c r="BE86" i="9"/>
  <c r="BF86" i="9"/>
  <c r="BE87" i="9"/>
  <c r="BF87" i="9"/>
  <c r="BE88" i="9"/>
  <c r="BF88" i="9"/>
  <c r="BE89" i="9"/>
  <c r="BF89" i="9"/>
  <c r="BE90" i="9"/>
  <c r="BF90" i="9"/>
  <c r="BE91" i="9"/>
  <c r="BF91" i="9"/>
  <c r="BE92" i="9"/>
  <c r="BF92" i="9"/>
  <c r="BE93" i="9"/>
  <c r="BF93" i="9"/>
  <c r="BE94" i="9"/>
  <c r="BF94" i="9"/>
  <c r="BE95" i="9"/>
  <c r="BF95" i="9"/>
  <c r="BE96" i="9"/>
  <c r="BF96" i="9"/>
  <c r="BE97" i="9"/>
  <c r="BF97" i="9"/>
  <c r="BE99" i="9"/>
  <c r="BF99" i="9"/>
  <c r="BE100" i="9"/>
  <c r="BF100" i="9"/>
  <c r="BE101" i="9"/>
  <c r="BF101" i="9"/>
  <c r="BE102" i="9"/>
  <c r="BF102" i="9"/>
  <c r="BE103" i="9"/>
  <c r="BF103" i="9"/>
  <c r="BE104" i="9"/>
  <c r="BF104" i="9"/>
  <c r="BE105" i="9"/>
  <c r="BF105" i="9"/>
  <c r="BE106" i="9"/>
  <c r="BF106" i="9"/>
  <c r="BE107" i="9"/>
  <c r="BF107" i="9"/>
  <c r="BE108" i="9"/>
  <c r="BF108" i="9"/>
  <c r="BE109" i="9"/>
  <c r="BF109" i="9"/>
  <c r="BE110" i="9"/>
  <c r="BF110" i="9"/>
  <c r="BE111" i="9"/>
  <c r="BF111" i="9"/>
  <c r="BE112" i="9"/>
  <c r="BF112" i="9"/>
  <c r="BE113" i="9"/>
  <c r="BF113" i="9"/>
  <c r="BE114" i="9"/>
  <c r="BF114" i="9"/>
  <c r="BF7" i="9"/>
  <c r="BE7" i="9"/>
  <c r="HU5" i="9"/>
  <c r="G135" i="68" a="1"/>
  <c r="G139" i="68" a="1"/>
  <c r="G133" i="68" a="1"/>
  <c r="G173" i="68" a="1"/>
  <c r="G177" i="68" a="1"/>
  <c r="G175" i="68" a="1"/>
  <c r="G136" i="68" a="1"/>
  <c r="G140" i="68" a="1"/>
  <c r="G142" i="68" a="1"/>
  <c r="G176" i="68" a="1"/>
  <c r="G141" i="68" a="1"/>
  <c r="G174" i="68" a="1"/>
  <c r="G171" i="68" a="1"/>
  <c r="G137" i="68" a="1"/>
  <c r="G169" i="68" a="1"/>
  <c r="G134" i="68" a="1"/>
  <c r="G138" i="68" a="1"/>
  <c r="G170" i="68" a="1"/>
  <c r="G178" i="68" a="1"/>
  <c r="G172" i="68" a="1"/>
  <c r="AD139" i="4" l="1"/>
  <c r="AC139" i="4"/>
  <c r="AM134" i="4"/>
  <c r="AY139" i="4"/>
  <c r="BV139" i="4"/>
  <c r="AO139" i="4"/>
  <c r="AP139" i="4"/>
  <c r="P139" i="4"/>
  <c r="BM139" i="4"/>
  <c r="BF139" i="4"/>
  <c r="BB139" i="4"/>
  <c r="BA139" i="4"/>
  <c r="BT139" i="4"/>
  <c r="J139" i="4"/>
  <c r="BY139" i="4"/>
  <c r="AR139" i="4"/>
  <c r="BS134" i="4"/>
  <c r="BX139" i="4"/>
  <c r="BL139" i="4"/>
  <c r="C134" i="4"/>
  <c r="T139" i="4"/>
  <c r="Z139" i="4"/>
  <c r="K139" i="4"/>
  <c r="H139" i="4"/>
  <c r="G177" i="68"/>
  <c r="K177" i="68" s="1" a="1"/>
  <c r="K177" i="68" s="1"/>
  <c r="G172" i="68"/>
  <c r="K172" i="68" s="1" a="1"/>
  <c r="K172" i="68" s="1"/>
  <c r="G169" i="68"/>
  <c r="K169" i="68" s="1" a="1"/>
  <c r="K169" i="68" s="1"/>
  <c r="G176" i="68"/>
  <c r="K176" i="68" s="1" a="1"/>
  <c r="K176" i="68" s="1"/>
  <c r="G173" i="68"/>
  <c r="K173" i="68" s="1" a="1"/>
  <c r="K173" i="68" s="1"/>
  <c r="G178" i="68"/>
  <c r="K178" i="68" s="1" a="1"/>
  <c r="K178" i="68" s="1"/>
  <c r="G137" i="68"/>
  <c r="G142" i="68"/>
  <c r="G133" i="68"/>
  <c r="G170" i="68"/>
  <c r="K170" i="68" s="1" a="1"/>
  <c r="K170" i="68" s="1"/>
  <c r="G171" i="68"/>
  <c r="K171" i="68" s="1" a="1"/>
  <c r="K171" i="68" s="1"/>
  <c r="G140" i="68"/>
  <c r="G139" i="68"/>
  <c r="G138" i="68"/>
  <c r="G174" i="68"/>
  <c r="K174" i="68" s="1" a="1"/>
  <c r="K174" i="68" s="1"/>
  <c r="G136" i="68"/>
  <c r="G135" i="68"/>
  <c r="G134" i="68"/>
  <c r="G141" i="68"/>
  <c r="G175" i="68"/>
  <c r="K175" i="68" s="1" a="1"/>
  <c r="K175" i="68" s="1"/>
  <c r="Q139" i="4"/>
  <c r="AJ139" i="4"/>
  <c r="BE139" i="4"/>
  <c r="G139" i="4"/>
  <c r="W139" i="4"/>
  <c r="AM139" i="4"/>
  <c r="BC139" i="4"/>
  <c r="BS139" i="4"/>
  <c r="C139" i="4"/>
  <c r="AA139" i="4"/>
  <c r="AT139" i="4"/>
  <c r="E139" i="4"/>
  <c r="X139" i="4"/>
  <c r="AS139" i="4"/>
  <c r="BQ139" i="4"/>
  <c r="AL139" i="4"/>
  <c r="BW139" i="4"/>
  <c r="BH139" i="4"/>
  <c r="L139" i="4"/>
  <c r="D139" i="4"/>
  <c r="Y139" i="4"/>
  <c r="AW139" i="4"/>
  <c r="BP139" i="4"/>
  <c r="O139" i="4"/>
  <c r="AE139" i="4"/>
  <c r="AU139" i="4"/>
  <c r="BK139" i="4"/>
  <c r="AF139" i="4"/>
  <c r="N139" i="4"/>
  <c r="AI139" i="4"/>
  <c r="BO139" i="4"/>
  <c r="M139" i="4"/>
  <c r="AK139" i="4"/>
  <c r="BD139" i="4"/>
  <c r="F139" i="4"/>
  <c r="BG139" i="4"/>
  <c r="AV139" i="4"/>
  <c r="BR139" i="4"/>
  <c r="I139" i="4"/>
  <c r="AG139" i="4"/>
  <c r="AZ139" i="4"/>
  <c r="BU139" i="4"/>
  <c r="R139" i="4"/>
  <c r="AH139" i="4"/>
  <c r="AX139" i="4"/>
  <c r="BN139" i="4"/>
  <c r="S139" i="4"/>
  <c r="AQ139" i="4"/>
  <c r="U139" i="4"/>
  <c r="AN139" i="4"/>
  <c r="BI139" i="4"/>
  <c r="V139" i="4"/>
  <c r="BJ139" i="4"/>
  <c r="AB139" i="4"/>
  <c r="N133" i="4"/>
  <c r="AL133" i="4"/>
  <c r="AM133" i="4"/>
  <c r="AG133" i="4"/>
  <c r="G133" i="4"/>
  <c r="AU133" i="4"/>
  <c r="AK133" i="4"/>
  <c r="BP134" i="4"/>
  <c r="O133" i="4"/>
  <c r="AO133" i="4"/>
  <c r="L133" i="4"/>
  <c r="P133" i="4"/>
  <c r="AF133" i="4"/>
  <c r="V133" i="4"/>
  <c r="Q133" i="4"/>
  <c r="I133" i="4"/>
  <c r="Y133" i="4"/>
  <c r="AC133" i="4"/>
  <c r="D133" i="4"/>
  <c r="AJ133" i="4"/>
  <c r="BU133" i="4"/>
  <c r="D128" i="4" a="1"/>
  <c r="D128" i="4" s="1"/>
  <c r="H128" i="4" a="1"/>
  <c r="H128" i="4" s="1"/>
  <c r="L128" i="4" a="1"/>
  <c r="L128" i="4" s="1"/>
  <c r="P128" i="4" a="1"/>
  <c r="P128" i="4" s="1"/>
  <c r="T128" i="4" a="1"/>
  <c r="T128" i="4" s="1"/>
  <c r="X128" i="4" a="1"/>
  <c r="X128" i="4" s="1"/>
  <c r="AB128" i="4" a="1"/>
  <c r="AB128" i="4" s="1"/>
  <c r="AF128" i="4" a="1"/>
  <c r="AF128" i="4" s="1"/>
  <c r="AJ128" i="4" a="1"/>
  <c r="AJ128" i="4" s="1"/>
  <c r="AN128" i="4" a="1"/>
  <c r="AN128" i="4" s="1"/>
  <c r="AR128" i="4" a="1"/>
  <c r="AR128" i="4" s="1"/>
  <c r="AV128" i="4" a="1"/>
  <c r="AV128" i="4" s="1"/>
  <c r="AZ128" i="4" a="1"/>
  <c r="AZ128" i="4" s="1"/>
  <c r="BD128" i="4" a="1"/>
  <c r="BD128" i="4" s="1"/>
  <c r="BH128" i="4" a="1"/>
  <c r="BH128" i="4" s="1"/>
  <c r="BL128" i="4" a="1"/>
  <c r="BL128" i="4" s="1"/>
  <c r="BP128" i="4" a="1"/>
  <c r="BP128" i="4" s="1"/>
  <c r="BT128" i="4" a="1"/>
  <c r="BT128" i="4" s="1"/>
  <c r="BX128" i="4" a="1"/>
  <c r="BX128" i="4" s="1"/>
  <c r="E128" i="4" a="1"/>
  <c r="E128" i="4" s="1"/>
  <c r="I128" i="4" a="1"/>
  <c r="I128" i="4" s="1"/>
  <c r="M128" i="4" a="1"/>
  <c r="M128" i="4" s="1"/>
  <c r="Q128" i="4" a="1"/>
  <c r="Q128" i="4" s="1"/>
  <c r="U128" i="4" a="1"/>
  <c r="U128" i="4" s="1"/>
  <c r="Y128" i="4" a="1"/>
  <c r="Y128" i="4" s="1"/>
  <c r="AC128" i="4" a="1"/>
  <c r="AC128" i="4" s="1"/>
  <c r="AG128" i="4" a="1"/>
  <c r="AG128" i="4" s="1"/>
  <c r="AK128" i="4" a="1"/>
  <c r="AK128" i="4" s="1"/>
  <c r="AO128" i="4" a="1"/>
  <c r="AO128" i="4" s="1"/>
  <c r="AS128" i="4" a="1"/>
  <c r="AS128" i="4" s="1"/>
  <c r="AW128" i="4" a="1"/>
  <c r="AW128" i="4" s="1"/>
  <c r="BA128" i="4" a="1"/>
  <c r="BA128" i="4" s="1"/>
  <c r="BE128" i="4" a="1"/>
  <c r="BE128" i="4" s="1"/>
  <c r="BI128" i="4" a="1"/>
  <c r="BI128" i="4" s="1"/>
  <c r="BM128" i="4" a="1"/>
  <c r="BM128" i="4" s="1"/>
  <c r="BQ128" i="4" a="1"/>
  <c r="BQ128" i="4" s="1"/>
  <c r="BU128" i="4" a="1"/>
  <c r="BU128" i="4" s="1"/>
  <c r="BY128" i="4" a="1"/>
  <c r="BY128" i="4" s="1"/>
  <c r="F128" i="4" a="1"/>
  <c r="F128" i="4" s="1"/>
  <c r="J128" i="4" a="1"/>
  <c r="J128" i="4" s="1"/>
  <c r="N128" i="4" a="1"/>
  <c r="N128" i="4" s="1"/>
  <c r="R128" i="4" a="1"/>
  <c r="R128" i="4" s="1"/>
  <c r="V128" i="4" a="1"/>
  <c r="V128" i="4" s="1"/>
  <c r="Z128" i="4" a="1"/>
  <c r="Z128" i="4" s="1"/>
  <c r="AD128" i="4" a="1"/>
  <c r="AD128" i="4" s="1"/>
  <c r="AH128" i="4" a="1"/>
  <c r="AH128" i="4" s="1"/>
  <c r="AL128" i="4" a="1"/>
  <c r="AL128" i="4" s="1"/>
  <c r="AP128" i="4" a="1"/>
  <c r="AP128" i="4" s="1"/>
  <c r="AT128" i="4" a="1"/>
  <c r="AT128" i="4" s="1"/>
  <c r="AX128" i="4" a="1"/>
  <c r="AX128" i="4" s="1"/>
  <c r="BB128" i="4" a="1"/>
  <c r="BB128" i="4" s="1"/>
  <c r="BF128" i="4" a="1"/>
  <c r="BF128" i="4" s="1"/>
  <c r="BJ128" i="4" a="1"/>
  <c r="BJ128" i="4" s="1"/>
  <c r="BN128" i="4" a="1"/>
  <c r="BN128" i="4" s="1"/>
  <c r="BR128" i="4" a="1"/>
  <c r="BR128" i="4" s="1"/>
  <c r="BV128" i="4" a="1"/>
  <c r="BV128" i="4" s="1"/>
  <c r="C128" i="4" a="1"/>
  <c r="C128" i="4" s="1"/>
  <c r="G128" i="4" a="1"/>
  <c r="G128" i="4" s="1"/>
  <c r="K128" i="4" a="1"/>
  <c r="K128" i="4" s="1"/>
  <c r="O128" i="4" a="1"/>
  <c r="O128" i="4" s="1"/>
  <c r="S128" i="4" a="1"/>
  <c r="S128" i="4" s="1"/>
  <c r="W128" i="4" a="1"/>
  <c r="W128" i="4" s="1"/>
  <c r="AA128" i="4" a="1"/>
  <c r="AA128" i="4" s="1"/>
  <c r="AE128" i="4" a="1"/>
  <c r="AE128" i="4" s="1"/>
  <c r="AI128" i="4" a="1"/>
  <c r="AI128" i="4" s="1"/>
  <c r="AM128" i="4" a="1"/>
  <c r="AM128" i="4" s="1"/>
  <c r="AQ128" i="4" a="1"/>
  <c r="AQ128" i="4" s="1"/>
  <c r="AU128" i="4" a="1"/>
  <c r="AU128" i="4" s="1"/>
  <c r="AY128" i="4" a="1"/>
  <c r="AY128" i="4" s="1"/>
  <c r="BC128" i="4" a="1"/>
  <c r="BC128" i="4" s="1"/>
  <c r="BG128" i="4" a="1"/>
  <c r="BG128" i="4" s="1"/>
  <c r="BK128" i="4" a="1"/>
  <c r="BK128" i="4" s="1"/>
  <c r="BO128" i="4" a="1"/>
  <c r="BO128" i="4" s="1"/>
  <c r="BS128" i="4" a="1"/>
  <c r="BS128" i="4" s="1"/>
  <c r="BW128" i="4" a="1"/>
  <c r="BW128" i="4" s="1"/>
  <c r="D127" i="4" a="1"/>
  <c r="D127" i="4" s="1"/>
  <c r="G127" i="4" a="1"/>
  <c r="G127" i="4" s="1"/>
  <c r="G129" i="4" s="1"/>
  <c r="L127" i="4" a="1"/>
  <c r="L127" i="4" s="1"/>
  <c r="O127" i="4" a="1"/>
  <c r="O127" i="4" s="1"/>
  <c r="O129" i="4" s="1"/>
  <c r="T127" i="4" a="1"/>
  <c r="T127" i="4" s="1"/>
  <c r="T129" i="4" s="1"/>
  <c r="W127" i="4" a="1"/>
  <c r="W127" i="4" s="1"/>
  <c r="W129" i="4" s="1"/>
  <c r="AB127" i="4" a="1"/>
  <c r="AB127" i="4" s="1"/>
  <c r="AB129" i="4" s="1"/>
  <c r="AE127" i="4" a="1"/>
  <c r="AE127" i="4" s="1"/>
  <c r="AE129" i="4" s="1"/>
  <c r="AJ127" i="4" a="1"/>
  <c r="AJ127" i="4" s="1"/>
  <c r="AM127" i="4" a="1"/>
  <c r="AM127" i="4" s="1"/>
  <c r="AM129" i="4" s="1"/>
  <c r="AQ127" i="4" a="1"/>
  <c r="AQ127" i="4" s="1"/>
  <c r="AQ129" i="4" s="1"/>
  <c r="AU127" i="4" a="1"/>
  <c r="AU127" i="4" s="1"/>
  <c r="AU129" i="4" s="1"/>
  <c r="AY127" i="4" a="1"/>
  <c r="AY127" i="4" s="1"/>
  <c r="AY129" i="4" s="1"/>
  <c r="BC127" i="4" a="1"/>
  <c r="BC127" i="4" s="1"/>
  <c r="BC129" i="4" s="1"/>
  <c r="BG127" i="4" a="1"/>
  <c r="BG127" i="4" s="1"/>
  <c r="BG129" i="4" s="1"/>
  <c r="BK127" i="4" a="1"/>
  <c r="BK127" i="4" s="1"/>
  <c r="BK129" i="4" s="1"/>
  <c r="BO127" i="4" a="1"/>
  <c r="BO127" i="4" s="1"/>
  <c r="BO129" i="4" s="1"/>
  <c r="BS127" i="4" a="1"/>
  <c r="BS127" i="4" s="1"/>
  <c r="BS129" i="4" s="1"/>
  <c r="E127" i="4" a="1"/>
  <c r="E127" i="4" s="1"/>
  <c r="E129" i="4" s="1"/>
  <c r="J127" i="4" a="1"/>
  <c r="J127" i="4" s="1"/>
  <c r="J129" i="4" s="1"/>
  <c r="M127" i="4" a="1"/>
  <c r="M127" i="4" s="1"/>
  <c r="M129" i="4" s="1"/>
  <c r="R127" i="4" a="1"/>
  <c r="R127" i="4" s="1"/>
  <c r="R129" i="4" s="1"/>
  <c r="U127" i="4" a="1"/>
  <c r="U127" i="4" s="1"/>
  <c r="Z127" i="4" a="1"/>
  <c r="Z127" i="4" s="1"/>
  <c r="Z129" i="4" s="1"/>
  <c r="AC127" i="4" a="1"/>
  <c r="AC127" i="4" s="1"/>
  <c r="AC129" i="4" s="1"/>
  <c r="AH127" i="4" a="1"/>
  <c r="AH127" i="4" s="1"/>
  <c r="AH129" i="4" s="1"/>
  <c r="AK127" i="4" a="1"/>
  <c r="AK127" i="4" s="1"/>
  <c r="AN127" i="4" a="1"/>
  <c r="AN127" i="4" s="1"/>
  <c r="AN129" i="4" s="1"/>
  <c r="AR127" i="4" a="1"/>
  <c r="AR127" i="4" s="1"/>
  <c r="AR129" i="4" s="1"/>
  <c r="AV127" i="4" a="1"/>
  <c r="AV127" i="4" s="1"/>
  <c r="AV129" i="4" s="1"/>
  <c r="AZ127" i="4" a="1"/>
  <c r="AZ127" i="4" s="1"/>
  <c r="AZ129" i="4" s="1"/>
  <c r="BD127" i="4" a="1"/>
  <c r="BD127" i="4" s="1"/>
  <c r="BD129" i="4" s="1"/>
  <c r="BH127" i="4" a="1"/>
  <c r="BH127" i="4" s="1"/>
  <c r="BH129" i="4" s="1"/>
  <c r="BL127" i="4" a="1"/>
  <c r="BL127" i="4" s="1"/>
  <c r="BL129" i="4" s="1"/>
  <c r="C127" i="4" a="1"/>
  <c r="C127" i="4" s="1"/>
  <c r="H127" i="4" a="1"/>
  <c r="H127" i="4" s="1"/>
  <c r="H129" i="4" s="1"/>
  <c r="K127" i="4" a="1"/>
  <c r="K127" i="4" s="1"/>
  <c r="K129" i="4" s="1"/>
  <c r="P127" i="4" a="1"/>
  <c r="P127" i="4" s="1"/>
  <c r="P129" i="4" s="1"/>
  <c r="S127" i="4" a="1"/>
  <c r="S127" i="4" s="1"/>
  <c r="S129" i="4" s="1"/>
  <c r="X127" i="4" a="1"/>
  <c r="X127" i="4" s="1"/>
  <c r="X129" i="4" s="1"/>
  <c r="AA127" i="4" a="1"/>
  <c r="AA127" i="4" s="1"/>
  <c r="AA129" i="4" s="1"/>
  <c r="AF127" i="4" a="1"/>
  <c r="AF127" i="4" s="1"/>
  <c r="AF129" i="4" s="1"/>
  <c r="AI127" i="4" a="1"/>
  <c r="AI127" i="4" s="1"/>
  <c r="AO127" i="4" a="1"/>
  <c r="AO127" i="4" s="1"/>
  <c r="AS127" i="4" a="1"/>
  <c r="AS127" i="4" s="1"/>
  <c r="AS129" i="4" s="1"/>
  <c r="AW127" i="4" a="1"/>
  <c r="AW127" i="4" s="1"/>
  <c r="AW129" i="4" s="1"/>
  <c r="BA127" i="4" a="1"/>
  <c r="BA127" i="4" s="1"/>
  <c r="BA129" i="4" s="1"/>
  <c r="BE127" i="4" a="1"/>
  <c r="BE127" i="4" s="1"/>
  <c r="BE129" i="4" s="1"/>
  <c r="BI127" i="4" a="1"/>
  <c r="BI127" i="4" s="1"/>
  <c r="BI129" i="4" s="1"/>
  <c r="N127" i="4" a="1"/>
  <c r="N127" i="4" s="1"/>
  <c r="N129" i="4" s="1"/>
  <c r="Y127" i="4" a="1"/>
  <c r="Y127" i="4" s="1"/>
  <c r="AX127" i="4" a="1"/>
  <c r="AX127" i="4" s="1"/>
  <c r="AX129" i="4" s="1"/>
  <c r="BM127" i="4" a="1"/>
  <c r="BM127" i="4" s="1"/>
  <c r="BM129" i="4" s="1"/>
  <c r="BR127" i="4" a="1"/>
  <c r="BR127" i="4" s="1"/>
  <c r="BR129" i="4" s="1"/>
  <c r="BW127" i="4" a="1"/>
  <c r="BW127" i="4" s="1"/>
  <c r="BW129" i="4" s="1"/>
  <c r="F127" i="4" a="1"/>
  <c r="F127" i="4" s="1"/>
  <c r="F129" i="4" s="1"/>
  <c r="Q127" i="4" a="1"/>
  <c r="Q127" i="4" s="1"/>
  <c r="AL127" i="4" a="1"/>
  <c r="AL127" i="4" s="1"/>
  <c r="BB127" i="4" a="1"/>
  <c r="BB127" i="4" s="1"/>
  <c r="BB129" i="4" s="1"/>
  <c r="BN127" i="4" a="1"/>
  <c r="BN127" i="4" s="1"/>
  <c r="BN129" i="4" s="1"/>
  <c r="BT127" i="4" a="1"/>
  <c r="BT127" i="4" s="1"/>
  <c r="BT129" i="4" s="1"/>
  <c r="BX127" i="4" a="1"/>
  <c r="BX127" i="4" s="1"/>
  <c r="BX129" i="4" s="1"/>
  <c r="I127" i="4" a="1"/>
  <c r="I127" i="4" s="1"/>
  <c r="AD127" i="4" a="1"/>
  <c r="AD127" i="4" s="1"/>
  <c r="AD129" i="4" s="1"/>
  <c r="AP127" i="4" a="1"/>
  <c r="AP127" i="4" s="1"/>
  <c r="AP129" i="4" s="1"/>
  <c r="BF127" i="4" a="1"/>
  <c r="BF127" i="4" s="1"/>
  <c r="BF129" i="4" s="1"/>
  <c r="BP127" i="4" a="1"/>
  <c r="BP127" i="4" s="1"/>
  <c r="BP129" i="4" s="1"/>
  <c r="BU127" i="4" a="1"/>
  <c r="BU127" i="4" s="1"/>
  <c r="BU129" i="4" s="1"/>
  <c r="BY127" i="4" a="1"/>
  <c r="BY127" i="4" s="1"/>
  <c r="BY129" i="4" s="1"/>
  <c r="V127" i="4" a="1"/>
  <c r="V127" i="4" s="1"/>
  <c r="AG127" i="4" a="1"/>
  <c r="AG127" i="4" s="1"/>
  <c r="AT127" i="4" a="1"/>
  <c r="AT127" i="4" s="1"/>
  <c r="BJ127" i="4" a="1"/>
  <c r="BJ127" i="4" s="1"/>
  <c r="BJ129" i="4" s="1"/>
  <c r="BQ127" i="4" a="1"/>
  <c r="BQ127" i="4" s="1"/>
  <c r="BQ129" i="4" s="1"/>
  <c r="BV127" i="4" a="1"/>
  <c r="BV127" i="4" s="1"/>
  <c r="BV129" i="4" s="1"/>
  <c r="BQ133" i="4"/>
  <c r="BI133" i="4"/>
  <c r="BY133" i="4"/>
  <c r="BT134" i="4"/>
  <c r="BR134" i="4"/>
  <c r="BN134" i="4"/>
  <c r="BL134" i="4"/>
  <c r="F134" i="4"/>
  <c r="J134" i="4"/>
  <c r="N134" i="4"/>
  <c r="R134" i="4"/>
  <c r="V134" i="4"/>
  <c r="Z134" i="4"/>
  <c r="AD134" i="4"/>
  <c r="AH134" i="4"/>
  <c r="AL134" i="4"/>
  <c r="AP134" i="4"/>
  <c r="AT134" i="4"/>
  <c r="AX134" i="4"/>
  <c r="BB134" i="4"/>
  <c r="BF134" i="4"/>
  <c r="BJ134" i="4"/>
  <c r="D134" i="4"/>
  <c r="H134" i="4"/>
  <c r="L134" i="4"/>
  <c r="P134" i="4"/>
  <c r="T134" i="4"/>
  <c r="X134" i="4"/>
  <c r="AB134" i="4"/>
  <c r="AF134" i="4"/>
  <c r="AJ134" i="4"/>
  <c r="AN134" i="4"/>
  <c r="AR134" i="4"/>
  <c r="AV134" i="4"/>
  <c r="AZ134" i="4"/>
  <c r="BD134" i="4"/>
  <c r="BH134" i="4"/>
  <c r="BX134" i="4"/>
  <c r="BV134" i="4"/>
  <c r="HT5" i="9"/>
  <c r="C12" i="9"/>
  <c r="E12" i="9" a="1"/>
  <c r="E12" i="9" s="1"/>
  <c r="F12" i="9" a="1"/>
  <c r="F12" i="9" s="1"/>
  <c r="G12" i="9"/>
  <c r="I12" i="9" s="1"/>
  <c r="N12" i="9"/>
  <c r="P12" i="9"/>
  <c r="R12" i="9"/>
  <c r="Z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BC96" i="9"/>
  <c r="BD96" i="9"/>
  <c r="C96" i="9"/>
  <c r="E96" i="9" a="1"/>
  <c r="E96" i="9" s="1"/>
  <c r="F96" i="9" a="1"/>
  <c r="F96" i="9" s="1"/>
  <c r="G96" i="9"/>
  <c r="J96" i="9" s="1" a="1"/>
  <c r="J96" i="9" s="1"/>
  <c r="N96" i="9"/>
  <c r="P96" i="9"/>
  <c r="R96" i="9"/>
  <c r="Z96" i="9"/>
  <c r="HS5" i="9"/>
  <c r="AN23" i="58"/>
  <c r="AN24" i="58"/>
  <c r="AH23" i="58"/>
  <c r="AI23" i="58" s="1"/>
  <c r="AH24" i="58"/>
  <c r="AB23" i="58"/>
  <c r="AC23" i="58" s="1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Z112" i="9"/>
  <c r="R112" i="9"/>
  <c r="P112" i="9"/>
  <c r="N112" i="9"/>
  <c r="G112" i="9"/>
  <c r="K112" i="9" s="1" a="1"/>
  <c r="K112" i="9" s="1"/>
  <c r="F112" i="9" a="1"/>
  <c r="F112" i="9" s="1"/>
  <c r="E112" i="9" a="1"/>
  <c r="E112" i="9" s="1"/>
  <c r="C112" i="9"/>
  <c r="HR5" i="9"/>
  <c r="AA112" i="9" s="1"/>
  <c r="AN30" i="58"/>
  <c r="AH30" i="58"/>
  <c r="AI30" i="58" s="1"/>
  <c r="HQ5" i="9"/>
  <c r="HP5" i="9"/>
  <c r="AB22" i="58"/>
  <c r="AC22" i="58" s="1"/>
  <c r="W116" i="58"/>
  <c r="HO5" i="9"/>
  <c r="HN5" i="9"/>
  <c r="AI114" i="58"/>
  <c r="HM5" i="9"/>
  <c r="AG129" i="4" l="1"/>
  <c r="L129" i="4"/>
  <c r="V129" i="4"/>
  <c r="AL129" i="4"/>
  <c r="I129" i="4"/>
  <c r="AA96" i="9"/>
  <c r="AB96" i="9" s="1"/>
  <c r="AJ129" i="4"/>
  <c r="D129" i="4"/>
  <c r="AT129" i="4"/>
  <c r="AO129" i="4"/>
  <c r="Y129" i="4"/>
  <c r="AI129" i="4"/>
  <c r="AI140" i="4"/>
  <c r="Q129" i="4"/>
  <c r="C129" i="4"/>
  <c r="AK129" i="4"/>
  <c r="U129" i="4"/>
  <c r="BD140" i="4"/>
  <c r="AR140" i="4"/>
  <c r="AF140" i="4"/>
  <c r="T140" i="4"/>
  <c r="L140" i="4"/>
  <c r="K140" i="4"/>
  <c r="AA140" i="4"/>
  <c r="AQ140" i="4"/>
  <c r="AU140" i="4"/>
  <c r="BC140" i="4"/>
  <c r="BO140" i="4"/>
  <c r="BW140" i="4"/>
  <c r="D140" i="4"/>
  <c r="E140" i="4"/>
  <c r="M140" i="4"/>
  <c r="U140" i="4"/>
  <c r="AC140" i="4"/>
  <c r="AK140" i="4"/>
  <c r="AS140" i="4"/>
  <c r="BA140" i="4"/>
  <c r="BI140" i="4"/>
  <c r="BQ140" i="4"/>
  <c r="BY140" i="4"/>
  <c r="I140" i="4"/>
  <c r="Q140" i="4"/>
  <c r="Y140" i="4"/>
  <c r="AG140" i="4"/>
  <c r="AO140" i="4"/>
  <c r="AW140" i="4"/>
  <c r="BE140" i="4"/>
  <c r="BM140" i="4"/>
  <c r="BU140" i="4"/>
  <c r="C140" i="4"/>
  <c r="S140" i="4"/>
  <c r="AE140" i="4"/>
  <c r="AM140" i="4"/>
  <c r="AY140" i="4"/>
  <c r="BG140" i="4"/>
  <c r="BK140" i="4"/>
  <c r="BS140" i="4"/>
  <c r="W140" i="4"/>
  <c r="BF140" i="4"/>
  <c r="AP140" i="4"/>
  <c r="Z140" i="4"/>
  <c r="J140" i="4"/>
  <c r="BL140" i="4"/>
  <c r="BN140" i="4"/>
  <c r="AZ140" i="4"/>
  <c r="AN140" i="4"/>
  <c r="AB140" i="4"/>
  <c r="BB140" i="4"/>
  <c r="AL140" i="4"/>
  <c r="V140" i="4"/>
  <c r="F140" i="4"/>
  <c r="O140" i="4"/>
  <c r="BT140" i="4"/>
  <c r="BV140" i="4"/>
  <c r="BX140" i="4"/>
  <c r="P140" i="4"/>
  <c r="H140" i="4"/>
  <c r="G140" i="4"/>
  <c r="AX140" i="4"/>
  <c r="AH140" i="4"/>
  <c r="R140" i="4"/>
  <c r="BP140" i="4"/>
  <c r="BH140" i="4"/>
  <c r="AV140" i="4"/>
  <c r="AJ140" i="4"/>
  <c r="X140" i="4"/>
  <c r="BJ140" i="4"/>
  <c r="AT140" i="4"/>
  <c r="AD140" i="4"/>
  <c r="N140" i="4"/>
  <c r="BR140" i="4"/>
  <c r="S96" i="9"/>
  <c r="S12" i="9"/>
  <c r="Q96" i="9"/>
  <c r="AI24" i="58"/>
  <c r="AO24" i="58" s="1"/>
  <c r="Z24" i="58"/>
  <c r="AA24" i="58" s="1"/>
  <c r="I96" i="9"/>
  <c r="H12" i="9"/>
  <c r="Q12" i="9"/>
  <c r="M12" i="9"/>
  <c r="K96" i="9" a="1"/>
  <c r="K96" i="9" s="1"/>
  <c r="L96" i="9" s="1"/>
  <c r="M96" i="9" s="1"/>
  <c r="H96" i="9"/>
  <c r="K12" i="9" a="1"/>
  <c r="K12" i="9" s="1"/>
  <c r="AA12" i="9"/>
  <c r="AB12" i="9" s="1"/>
  <c r="O12" i="9"/>
  <c r="L12" i="9"/>
  <c r="J12" i="9" a="1"/>
  <c r="J12" i="9" s="1"/>
  <c r="O96" i="9"/>
  <c r="Q112" i="9"/>
  <c r="H112" i="9"/>
  <c r="S112" i="9"/>
  <c r="L112" i="9"/>
  <c r="AB112" i="9"/>
  <c r="O112" i="9"/>
  <c r="Z23" i="58"/>
  <c r="AA23" i="58" s="1"/>
  <c r="AO23" i="58"/>
  <c r="J112" i="9" a="1"/>
  <c r="J112" i="9" s="1"/>
  <c r="M112" i="9"/>
  <c r="I112" i="9"/>
  <c r="AO30" i="58"/>
  <c r="HL5" i="9"/>
  <c r="AB20" i="58"/>
  <c r="AC20" i="58" s="1"/>
  <c r="HK5" i="9"/>
  <c r="HJ5" i="9"/>
  <c r="AN114" i="58"/>
  <c r="AN7" i="58"/>
  <c r="AN14" i="58"/>
  <c r="AN18" i="58"/>
  <c r="AN13" i="58"/>
  <c r="AN16" i="58"/>
  <c r="AN34" i="58"/>
  <c r="AN12" i="58"/>
  <c r="AN20" i="58"/>
  <c r="AN8" i="58"/>
  <c r="AN9" i="58"/>
  <c r="AN11" i="58"/>
  <c r="AN19" i="58"/>
  <c r="AN25" i="58"/>
  <c r="AN32" i="58"/>
  <c r="AN21" i="58"/>
  <c r="AN22" i="58"/>
  <c r="AN37" i="58"/>
  <c r="AN28" i="58"/>
  <c r="AN15" i="58"/>
  <c r="AN29" i="58"/>
  <c r="AN17" i="58"/>
  <c r="AN40" i="58"/>
  <c r="AN36" i="58"/>
  <c r="AN38" i="58"/>
  <c r="AN39" i="58"/>
  <c r="AN35" i="58"/>
  <c r="AN27" i="58"/>
  <c r="AN41" i="58"/>
  <c r="AN42" i="58"/>
  <c r="AN43" i="58"/>
  <c r="AN44" i="58"/>
  <c r="AN45" i="58"/>
  <c r="AN31" i="58"/>
  <c r="AN46" i="58"/>
  <c r="AN47" i="58"/>
  <c r="AN83" i="58"/>
  <c r="AN33" i="58"/>
  <c r="AN48" i="58"/>
  <c r="AN84" i="58"/>
  <c r="AN85" i="58"/>
  <c r="AN86" i="58"/>
  <c r="AN49" i="58"/>
  <c r="AN50" i="58"/>
  <c r="AN51" i="58"/>
  <c r="AN87" i="58"/>
  <c r="AN52" i="58"/>
  <c r="AN88" i="58"/>
  <c r="AN53" i="58"/>
  <c r="AN89" i="58"/>
  <c r="AN90" i="58"/>
  <c r="AN91" i="58"/>
  <c r="AN54" i="58"/>
  <c r="AN55" i="58"/>
  <c r="AN56" i="58"/>
  <c r="AN92" i="58"/>
  <c r="AN93" i="58"/>
  <c r="AN57" i="58"/>
  <c r="AN61" i="58"/>
  <c r="AN60" i="58"/>
  <c r="AN94" i="58"/>
  <c r="AN59" i="58"/>
  <c r="AN95" i="58"/>
  <c r="AN58" i="58"/>
  <c r="AN62" i="58"/>
  <c r="AN96" i="58"/>
  <c r="AN97" i="58"/>
  <c r="AN63" i="58"/>
  <c r="AN64" i="58"/>
  <c r="AN65" i="58"/>
  <c r="AN66" i="58"/>
  <c r="AN67" i="58"/>
  <c r="AN98" i="58"/>
  <c r="AN68" i="58"/>
  <c r="AN99" i="58"/>
  <c r="AN69" i="58"/>
  <c r="AN70" i="58"/>
  <c r="AN72" i="58"/>
  <c r="AN71" i="58"/>
  <c r="AN73" i="58"/>
  <c r="AN74" i="58"/>
  <c r="AN75" i="58"/>
  <c r="AN76" i="58"/>
  <c r="AN100" i="58"/>
  <c r="AN101" i="58"/>
  <c r="AN77" i="58"/>
  <c r="AN102" i="58"/>
  <c r="AN78" i="58"/>
  <c r="AN103" i="58"/>
  <c r="AN104" i="58"/>
  <c r="AN105" i="58"/>
  <c r="AN79" i="58"/>
  <c r="AN106" i="58"/>
  <c r="AN80" i="58"/>
  <c r="AN107" i="58"/>
  <c r="AN108" i="58"/>
  <c r="AN109" i="58"/>
  <c r="AN81" i="58"/>
  <c r="AN110" i="58"/>
  <c r="AN111" i="58"/>
  <c r="AN82" i="58"/>
  <c r="AN112" i="58"/>
  <c r="AN113" i="58"/>
  <c r="AN10" i="58"/>
  <c r="HI5" i="9"/>
  <c r="BC8" i="9"/>
  <c r="BD8" i="9"/>
  <c r="BC9" i="9"/>
  <c r="BD9" i="9"/>
  <c r="BC10" i="9"/>
  <c r="BD10" i="9"/>
  <c r="BC11" i="9"/>
  <c r="BD11" i="9"/>
  <c r="BC13" i="9"/>
  <c r="BD13" i="9"/>
  <c r="BC14" i="9"/>
  <c r="BD14" i="9"/>
  <c r="BC15" i="9"/>
  <c r="BD15" i="9"/>
  <c r="BC16" i="9"/>
  <c r="BD16" i="9"/>
  <c r="BC17" i="9"/>
  <c r="BD17" i="9"/>
  <c r="BC18" i="9"/>
  <c r="BD18" i="9"/>
  <c r="BC19" i="9"/>
  <c r="BD19" i="9"/>
  <c r="BC20" i="9"/>
  <c r="BD20" i="9"/>
  <c r="BC21" i="9"/>
  <c r="BD21" i="9"/>
  <c r="BC22" i="9"/>
  <c r="BD22" i="9"/>
  <c r="BC23" i="9"/>
  <c r="BD23" i="9"/>
  <c r="BC24" i="9"/>
  <c r="BD24" i="9"/>
  <c r="BC25" i="9"/>
  <c r="BD25" i="9"/>
  <c r="BC26" i="9"/>
  <c r="BD26" i="9"/>
  <c r="BC27" i="9"/>
  <c r="BD27" i="9"/>
  <c r="BC28" i="9"/>
  <c r="BD28" i="9"/>
  <c r="BC29" i="9"/>
  <c r="BD29" i="9"/>
  <c r="BC30" i="9"/>
  <c r="BD30" i="9"/>
  <c r="BC31" i="9"/>
  <c r="BD31" i="9"/>
  <c r="BC32" i="9"/>
  <c r="BD32" i="9"/>
  <c r="BC33" i="9"/>
  <c r="BD33" i="9"/>
  <c r="BC34" i="9"/>
  <c r="BD34" i="9"/>
  <c r="BC35" i="9"/>
  <c r="BD35" i="9"/>
  <c r="BC36" i="9"/>
  <c r="BD36" i="9"/>
  <c r="BC37" i="9"/>
  <c r="BD37" i="9"/>
  <c r="BC38" i="9"/>
  <c r="BD38" i="9"/>
  <c r="BC39" i="9"/>
  <c r="BD39" i="9"/>
  <c r="BC40" i="9"/>
  <c r="BD40" i="9"/>
  <c r="BC41" i="9"/>
  <c r="BD41" i="9"/>
  <c r="BC42" i="9"/>
  <c r="BD42" i="9"/>
  <c r="BC43" i="9"/>
  <c r="BD43" i="9"/>
  <c r="BC44" i="9"/>
  <c r="BD44" i="9"/>
  <c r="BC45" i="9"/>
  <c r="BD45" i="9"/>
  <c r="BC46" i="9"/>
  <c r="BD46" i="9"/>
  <c r="BC47" i="9"/>
  <c r="BD47" i="9"/>
  <c r="BC48" i="9"/>
  <c r="BD48" i="9"/>
  <c r="BC49" i="9"/>
  <c r="BD49" i="9"/>
  <c r="BC50" i="9"/>
  <c r="BD50" i="9"/>
  <c r="BC51" i="9"/>
  <c r="BD51" i="9"/>
  <c r="BC52" i="9"/>
  <c r="BD52" i="9"/>
  <c r="BC53" i="9"/>
  <c r="BD53" i="9"/>
  <c r="BC54" i="9"/>
  <c r="BD54" i="9"/>
  <c r="BC55" i="9"/>
  <c r="BD55" i="9"/>
  <c r="BC56" i="9"/>
  <c r="BD56" i="9"/>
  <c r="BC57" i="9"/>
  <c r="BD57" i="9"/>
  <c r="BC58" i="9"/>
  <c r="BD58" i="9"/>
  <c r="BC59" i="9"/>
  <c r="BD59" i="9"/>
  <c r="BC60" i="9"/>
  <c r="BD60" i="9"/>
  <c r="BC61" i="9"/>
  <c r="BD61" i="9"/>
  <c r="BC62" i="9"/>
  <c r="BD62" i="9"/>
  <c r="BC63" i="9"/>
  <c r="BD63" i="9"/>
  <c r="BC64" i="9"/>
  <c r="BD64" i="9"/>
  <c r="BC65" i="9"/>
  <c r="BD65" i="9"/>
  <c r="BC66" i="9"/>
  <c r="BD66" i="9"/>
  <c r="BC67" i="9"/>
  <c r="BD67" i="9"/>
  <c r="BC68" i="9"/>
  <c r="BD68" i="9"/>
  <c r="BC69" i="9"/>
  <c r="BD69" i="9"/>
  <c r="BC70" i="9"/>
  <c r="BD70" i="9"/>
  <c r="BC71" i="9"/>
  <c r="BD71" i="9"/>
  <c r="BC72" i="9"/>
  <c r="BD72" i="9"/>
  <c r="BC73" i="9"/>
  <c r="BD73" i="9"/>
  <c r="BC74" i="9"/>
  <c r="BD74" i="9"/>
  <c r="BC75" i="9"/>
  <c r="BD75" i="9"/>
  <c r="BC76" i="9"/>
  <c r="BD76" i="9"/>
  <c r="BC77" i="9"/>
  <c r="BD77" i="9"/>
  <c r="BC78" i="9"/>
  <c r="BD78" i="9"/>
  <c r="BC79" i="9"/>
  <c r="BD79" i="9"/>
  <c r="BC80" i="9"/>
  <c r="BD80" i="9"/>
  <c r="BC81" i="9"/>
  <c r="BD81" i="9"/>
  <c r="BC82" i="9"/>
  <c r="BD82" i="9"/>
  <c r="BC83" i="9"/>
  <c r="BD83" i="9"/>
  <c r="BC84" i="9"/>
  <c r="BD84" i="9"/>
  <c r="BC85" i="9"/>
  <c r="BD85" i="9"/>
  <c r="BC86" i="9"/>
  <c r="BD86" i="9"/>
  <c r="BC87" i="9"/>
  <c r="BD87" i="9"/>
  <c r="BC88" i="9"/>
  <c r="BD88" i="9"/>
  <c r="BC89" i="9"/>
  <c r="BD89" i="9"/>
  <c r="BC90" i="9"/>
  <c r="BD90" i="9"/>
  <c r="BC91" i="9"/>
  <c r="BD91" i="9"/>
  <c r="BC92" i="9"/>
  <c r="BD92" i="9"/>
  <c r="BC93" i="9"/>
  <c r="BD93" i="9"/>
  <c r="BC94" i="9"/>
  <c r="BD94" i="9"/>
  <c r="BC95" i="9"/>
  <c r="BD95" i="9"/>
  <c r="BC97" i="9"/>
  <c r="BD97" i="9"/>
  <c r="BC99" i="9"/>
  <c r="BD99" i="9"/>
  <c r="BC100" i="9"/>
  <c r="BD100" i="9"/>
  <c r="BC101" i="9"/>
  <c r="BD101" i="9"/>
  <c r="BC102" i="9"/>
  <c r="BD102" i="9"/>
  <c r="BC103" i="9"/>
  <c r="BD103" i="9"/>
  <c r="BC104" i="9"/>
  <c r="BD104" i="9"/>
  <c r="BC105" i="9"/>
  <c r="BD105" i="9"/>
  <c r="BC106" i="9"/>
  <c r="BD106" i="9"/>
  <c r="BC107" i="9"/>
  <c r="BD107" i="9"/>
  <c r="BC108" i="9"/>
  <c r="BD108" i="9"/>
  <c r="BC109" i="9"/>
  <c r="BD109" i="9"/>
  <c r="BC110" i="9"/>
  <c r="BD110" i="9"/>
  <c r="BC111" i="9"/>
  <c r="BD111" i="9"/>
  <c r="BC113" i="9"/>
  <c r="BD113" i="9"/>
  <c r="BC114" i="9"/>
  <c r="BD114" i="9"/>
  <c r="BC7" i="9"/>
  <c r="BD7" i="9"/>
  <c r="P116" i="58"/>
  <c r="AM147" i="58"/>
  <c r="AI118" i="58"/>
  <c r="Y116" i="58"/>
  <c r="X116" i="58"/>
  <c r="V116" i="58"/>
  <c r="U116" i="58"/>
  <c r="T116" i="58"/>
  <c r="S116" i="58"/>
  <c r="O116" i="58"/>
  <c r="N116" i="58"/>
  <c r="M116" i="58"/>
  <c r="L116" i="58"/>
  <c r="AI113" i="58"/>
  <c r="AI112" i="58"/>
  <c r="AI82" i="58"/>
  <c r="AI111" i="58"/>
  <c r="AI110" i="58"/>
  <c r="AI81" i="58"/>
  <c r="AI109" i="58"/>
  <c r="AI108" i="58"/>
  <c r="AI107" i="58"/>
  <c r="AI80" i="58"/>
  <c r="AI106" i="58"/>
  <c r="AI79" i="58"/>
  <c r="E79" i="58"/>
  <c r="AI105" i="58"/>
  <c r="AI104" i="58"/>
  <c r="AI103" i="58"/>
  <c r="E103" i="58"/>
  <c r="AI78" i="58"/>
  <c r="AI102" i="58"/>
  <c r="E102" i="58"/>
  <c r="AI77" i="58"/>
  <c r="AI101" i="58"/>
  <c r="AI100" i="58"/>
  <c r="AI76" i="58"/>
  <c r="E76" i="58"/>
  <c r="AI75" i="58"/>
  <c r="AI74" i="58"/>
  <c r="E74" i="58"/>
  <c r="AI73" i="58"/>
  <c r="AI71" i="58"/>
  <c r="AI72" i="58"/>
  <c r="E72" i="58"/>
  <c r="AI70" i="58"/>
  <c r="AI69" i="58"/>
  <c r="AI99" i="58"/>
  <c r="AI68" i="58"/>
  <c r="AI98" i="58"/>
  <c r="AI67" i="58"/>
  <c r="E67" i="58"/>
  <c r="AI66" i="58"/>
  <c r="AI65" i="58"/>
  <c r="AI64" i="58"/>
  <c r="AI63" i="58"/>
  <c r="E63" i="58"/>
  <c r="AI97" i="58"/>
  <c r="AI96" i="58"/>
  <c r="AI62" i="58"/>
  <c r="AI58" i="58"/>
  <c r="E58" i="58"/>
  <c r="AI95" i="58"/>
  <c r="AI59" i="58"/>
  <c r="AI94" i="58"/>
  <c r="AI60" i="58"/>
  <c r="AI61" i="58"/>
  <c r="AI57" i="58"/>
  <c r="AI93" i="58"/>
  <c r="AI92" i="58"/>
  <c r="AI56" i="58"/>
  <c r="E56" i="58"/>
  <c r="AI55" i="58"/>
  <c r="E55" i="58"/>
  <c r="AI54" i="58"/>
  <c r="E54" i="58"/>
  <c r="AI91" i="58"/>
  <c r="E91" i="58"/>
  <c r="AI90" i="58"/>
  <c r="AI89" i="58"/>
  <c r="AI53" i="58"/>
  <c r="E53" i="58"/>
  <c r="AI88" i="58"/>
  <c r="AI52" i="58"/>
  <c r="E52" i="58"/>
  <c r="AI87" i="58"/>
  <c r="AI51" i="58"/>
  <c r="E51" i="58"/>
  <c r="AI50" i="58"/>
  <c r="AI49" i="58"/>
  <c r="AI86" i="58"/>
  <c r="AH85" i="58"/>
  <c r="AI85" i="58" s="1"/>
  <c r="AH84" i="58"/>
  <c r="AI84" i="58" s="1"/>
  <c r="AH48" i="58"/>
  <c r="AI48" i="58" s="1"/>
  <c r="E48" i="58"/>
  <c r="AH33" i="58"/>
  <c r="AI33" i="58" s="1"/>
  <c r="AH83" i="58"/>
  <c r="AI83" i="58" s="1"/>
  <c r="AH47" i="58"/>
  <c r="AI47" i="58" s="1"/>
  <c r="AH46" i="58"/>
  <c r="AI46" i="58" s="1"/>
  <c r="AH31" i="58"/>
  <c r="E31" i="58"/>
  <c r="AH45" i="58"/>
  <c r="AI45" i="58" s="1"/>
  <c r="AH44" i="58"/>
  <c r="AI44" i="58" s="1"/>
  <c r="AH43" i="58"/>
  <c r="AI43" i="58" s="1"/>
  <c r="AH42" i="58"/>
  <c r="AI42" i="58" s="1"/>
  <c r="AH41" i="58"/>
  <c r="AI41" i="58" s="1"/>
  <c r="E41" i="58"/>
  <c r="AH27" i="58"/>
  <c r="AI27" i="58" s="1"/>
  <c r="AB27" i="58"/>
  <c r="AC27" i="58" s="1"/>
  <c r="AH35" i="58"/>
  <c r="AI35" i="58" s="1"/>
  <c r="AH39" i="58"/>
  <c r="AI39" i="58" s="1"/>
  <c r="E39" i="58"/>
  <c r="AH38" i="58"/>
  <c r="E38" i="58"/>
  <c r="AH36" i="58"/>
  <c r="E36" i="58"/>
  <c r="AH40" i="58"/>
  <c r="AI40" i="58" s="1"/>
  <c r="AH17" i="58"/>
  <c r="AI17" i="58" s="1"/>
  <c r="AB17" i="58"/>
  <c r="AC17" i="58" s="1"/>
  <c r="AH29" i="58"/>
  <c r="AH15" i="58"/>
  <c r="AI15" i="58" s="1"/>
  <c r="AB15" i="58"/>
  <c r="AC15" i="58" s="1"/>
  <c r="E15" i="58"/>
  <c r="AH28" i="58"/>
  <c r="E28" i="58"/>
  <c r="AH37" i="58"/>
  <c r="E37" i="58"/>
  <c r="AH22" i="58"/>
  <c r="Z22" i="58" s="1"/>
  <c r="AA22" i="58" s="1"/>
  <c r="E22" i="58"/>
  <c r="AH21" i="58"/>
  <c r="AI21" i="58" s="1"/>
  <c r="AB21" i="58"/>
  <c r="AC21" i="58" s="1"/>
  <c r="AH32" i="58"/>
  <c r="AI32" i="58" s="1"/>
  <c r="E32" i="58"/>
  <c r="AH25" i="58"/>
  <c r="AI25" i="58" s="1"/>
  <c r="AB25" i="58"/>
  <c r="AC25" i="58" s="1"/>
  <c r="E25" i="58"/>
  <c r="AH19" i="58"/>
  <c r="AB19" i="58"/>
  <c r="AC19" i="58" s="1"/>
  <c r="E19" i="58"/>
  <c r="AH11" i="58"/>
  <c r="Z11" i="58" s="1"/>
  <c r="AB11" i="58"/>
  <c r="AC11" i="58" s="1"/>
  <c r="E11" i="58"/>
  <c r="AH9" i="58"/>
  <c r="Z9" i="58" s="1"/>
  <c r="AB9" i="58"/>
  <c r="AC9" i="58" s="1"/>
  <c r="E9" i="58"/>
  <c r="AH8" i="58"/>
  <c r="AI8" i="58" s="1"/>
  <c r="AB8" i="58"/>
  <c r="AC8" i="58" s="1"/>
  <c r="E8" i="58"/>
  <c r="AH20" i="58"/>
  <c r="Z20" i="58" s="1"/>
  <c r="E20" i="58"/>
  <c r="AH12" i="58"/>
  <c r="Z12" i="58" s="1"/>
  <c r="AB12" i="58"/>
  <c r="AC12" i="58" s="1"/>
  <c r="E12" i="58"/>
  <c r="AH34" i="58"/>
  <c r="AI34" i="58" s="1"/>
  <c r="E34" i="58"/>
  <c r="AH16" i="58"/>
  <c r="AI16" i="58" s="1"/>
  <c r="AB16" i="58"/>
  <c r="AC16" i="58" s="1"/>
  <c r="E16" i="58"/>
  <c r="AH13" i="58"/>
  <c r="Z13" i="58" s="1"/>
  <c r="AB13" i="58"/>
  <c r="AC13" i="58" s="1"/>
  <c r="E13" i="58"/>
  <c r="AH18" i="58"/>
  <c r="Z18" i="58" s="1"/>
  <c r="AB18" i="58"/>
  <c r="E18" i="58"/>
  <c r="AH14" i="58"/>
  <c r="AI14" i="58" s="1"/>
  <c r="AB14" i="58"/>
  <c r="AC14" i="58" s="1"/>
  <c r="E14" i="58"/>
  <c r="AH7" i="58"/>
  <c r="AI7" i="58" s="1"/>
  <c r="AB7" i="58"/>
  <c r="AC7" i="58" s="1"/>
  <c r="E7" i="58"/>
  <c r="AH10" i="58"/>
  <c r="Z10" i="58" s="1"/>
  <c r="AB10" i="58"/>
  <c r="E10" i="58"/>
  <c r="HH5" i="9"/>
  <c r="BB123" i="4" l="1" a="1"/>
  <c r="BB123" i="4" s="1"/>
  <c r="BB125" i="4" s="1"/>
  <c r="BG123" i="4" a="1"/>
  <c r="BG123" i="4" s="1"/>
  <c r="BG125" i="4" s="1"/>
  <c r="BJ123" i="4" a="1"/>
  <c r="BJ123" i="4" s="1"/>
  <c r="BJ125" i="4" s="1"/>
  <c r="C123" i="4" a="1"/>
  <c r="C123" i="4" s="1"/>
  <c r="C125" i="4" s="1"/>
  <c r="F123" i="4" a="1"/>
  <c r="F123" i="4" s="1"/>
  <c r="F125" i="4" s="1"/>
  <c r="K123" i="4" a="1"/>
  <c r="K123" i="4" s="1"/>
  <c r="N123" i="4" a="1"/>
  <c r="N123" i="4" s="1"/>
  <c r="S123" i="4" a="1"/>
  <c r="S123" i="4" s="1"/>
  <c r="S125" i="4" s="1"/>
  <c r="V123" i="4" a="1"/>
  <c r="V123" i="4" s="1"/>
  <c r="AA123" i="4" a="1"/>
  <c r="AA123" i="4" s="1"/>
  <c r="AD123" i="4" a="1"/>
  <c r="AD123" i="4" s="1"/>
  <c r="AD125" i="4" s="1"/>
  <c r="AI123" i="4" a="1"/>
  <c r="AI123" i="4" s="1"/>
  <c r="AL123" i="4" a="1"/>
  <c r="AL123" i="4" s="1"/>
  <c r="AQ123" i="4" a="1"/>
  <c r="AQ123" i="4" s="1"/>
  <c r="AQ125" i="4" s="1"/>
  <c r="AT123" i="4" a="1"/>
  <c r="AT123" i="4" s="1"/>
  <c r="AT125" i="4" s="1"/>
  <c r="AY123" i="4" a="1"/>
  <c r="AY123" i="4" s="1"/>
  <c r="AY125" i="4" s="1"/>
  <c r="BF123" i="4" a="1"/>
  <c r="BF123" i="4" s="1"/>
  <c r="BF125" i="4" s="1"/>
  <c r="BI123" i="4" a="1"/>
  <c r="BI123" i="4" s="1"/>
  <c r="BI125" i="4" s="1"/>
  <c r="BO123" i="4" a="1"/>
  <c r="BO123" i="4" s="1"/>
  <c r="BO125" i="4" s="1"/>
  <c r="BR123" i="4" a="1"/>
  <c r="BR123" i="4" s="1"/>
  <c r="BR125" i="4" s="1"/>
  <c r="BW123" i="4" a="1"/>
  <c r="BW123" i="4" s="1"/>
  <c r="BW125" i="4" s="1"/>
  <c r="D123" i="4" a="1"/>
  <c r="D123" i="4" s="1"/>
  <c r="I123" i="4" a="1"/>
  <c r="I123" i="4" s="1"/>
  <c r="L123" i="4" a="1"/>
  <c r="L123" i="4" s="1"/>
  <c r="Q123" i="4" a="1"/>
  <c r="Q123" i="4" s="1"/>
  <c r="T123" i="4" a="1"/>
  <c r="T123" i="4" s="1"/>
  <c r="Y123" i="4" a="1"/>
  <c r="Y123" i="4" s="1"/>
  <c r="AB123" i="4" a="1"/>
  <c r="AB123" i="4" s="1"/>
  <c r="AG123" i="4" a="1"/>
  <c r="AG123" i="4" s="1"/>
  <c r="AJ123" i="4" a="1"/>
  <c r="AJ123" i="4" s="1"/>
  <c r="AO123" i="4" a="1"/>
  <c r="AO123" i="4" s="1"/>
  <c r="AO125" i="4" s="1"/>
  <c r="AR123" i="4" a="1"/>
  <c r="AR123" i="4" s="1"/>
  <c r="AR125" i="4" s="1"/>
  <c r="AW123" i="4" a="1"/>
  <c r="AW123" i="4" s="1"/>
  <c r="AW125" i="4" s="1"/>
  <c r="AZ123" i="4" a="1"/>
  <c r="AZ123" i="4" s="1"/>
  <c r="AZ125" i="4" s="1"/>
  <c r="BC123" i="4" a="1"/>
  <c r="BC123" i="4" s="1"/>
  <c r="BC125" i="4" s="1"/>
  <c r="BM123" i="4" a="1"/>
  <c r="BM123" i="4" s="1"/>
  <c r="BM125" i="4" s="1"/>
  <c r="BP123" i="4" a="1"/>
  <c r="BP123" i="4" s="1"/>
  <c r="BP125" i="4" s="1"/>
  <c r="BU123" i="4" a="1"/>
  <c r="BU123" i="4" s="1"/>
  <c r="BU125" i="4" s="1"/>
  <c r="BX123" i="4" a="1"/>
  <c r="BX123" i="4" s="1"/>
  <c r="BX125" i="4" s="1"/>
  <c r="G123" i="4" a="1"/>
  <c r="G123" i="4" s="1"/>
  <c r="J123" i="4" a="1"/>
  <c r="J123" i="4" s="1"/>
  <c r="J125" i="4" s="1"/>
  <c r="O123" i="4" a="1"/>
  <c r="O123" i="4" s="1"/>
  <c r="R123" i="4" a="1"/>
  <c r="R123" i="4" s="1"/>
  <c r="W123" i="4" a="1"/>
  <c r="W123" i="4" s="1"/>
  <c r="Z123" i="4" a="1"/>
  <c r="Z123" i="4" s="1"/>
  <c r="Z125" i="4" s="1"/>
  <c r="AE123" i="4" a="1"/>
  <c r="AE123" i="4" s="1"/>
  <c r="AH123" i="4" a="1"/>
  <c r="AH123" i="4" s="1"/>
  <c r="AM123" i="4" a="1"/>
  <c r="AM123" i="4" s="1"/>
  <c r="AP123" i="4" a="1"/>
  <c r="AP123" i="4" s="1"/>
  <c r="AP125" i="4" s="1"/>
  <c r="AU123" i="4" a="1"/>
  <c r="AU123" i="4" s="1"/>
  <c r="AX123" i="4" a="1"/>
  <c r="AX123" i="4" s="1"/>
  <c r="AX125" i="4" s="1"/>
  <c r="BD123" i="4" a="1"/>
  <c r="BD123" i="4" s="1"/>
  <c r="BD125" i="4" s="1"/>
  <c r="BH123" i="4" a="1"/>
  <c r="BH123" i="4" s="1"/>
  <c r="BH125" i="4" s="1"/>
  <c r="BK123" i="4" a="1"/>
  <c r="BK123" i="4" s="1"/>
  <c r="BK125" i="4" s="1"/>
  <c r="BN123" i="4" a="1"/>
  <c r="BN123" i="4" s="1"/>
  <c r="BN125" i="4" s="1"/>
  <c r="BS123" i="4" a="1"/>
  <c r="BS123" i="4" s="1"/>
  <c r="BS125" i="4" s="1"/>
  <c r="BV123" i="4" a="1"/>
  <c r="BV123" i="4" s="1"/>
  <c r="BV125" i="4" s="1"/>
  <c r="E123" i="4" a="1"/>
  <c r="E123" i="4" s="1"/>
  <c r="E125" i="4" s="1"/>
  <c r="H123" i="4" a="1"/>
  <c r="H123" i="4" s="1"/>
  <c r="M123" i="4" a="1"/>
  <c r="M123" i="4" s="1"/>
  <c r="M125" i="4" s="1"/>
  <c r="P123" i="4" a="1"/>
  <c r="P123" i="4" s="1"/>
  <c r="U123" i="4" a="1"/>
  <c r="U123" i="4" s="1"/>
  <c r="U125" i="4" s="1"/>
  <c r="X123" i="4" a="1"/>
  <c r="X123" i="4" s="1"/>
  <c r="X125" i="4" s="1"/>
  <c r="AC123" i="4" a="1"/>
  <c r="AC123" i="4" s="1"/>
  <c r="AF123" i="4" a="1"/>
  <c r="AF123" i="4" s="1"/>
  <c r="AK123" i="4" a="1"/>
  <c r="AK123" i="4" s="1"/>
  <c r="AN123" i="4" a="1"/>
  <c r="AN123" i="4" s="1"/>
  <c r="AN125" i="4" s="1"/>
  <c r="AS123" i="4" a="1"/>
  <c r="AS123" i="4" s="1"/>
  <c r="AS125" i="4" s="1"/>
  <c r="AV123" i="4" a="1"/>
  <c r="AV123" i="4" s="1"/>
  <c r="AV125" i="4" s="1"/>
  <c r="BA123" i="4" a="1"/>
  <c r="BA123" i="4" s="1"/>
  <c r="BA125" i="4" s="1"/>
  <c r="BE123" i="4" a="1"/>
  <c r="BE123" i="4" s="1"/>
  <c r="BE125" i="4" s="1"/>
  <c r="BL123" i="4" a="1"/>
  <c r="BL123" i="4" s="1"/>
  <c r="BL125" i="4" s="1"/>
  <c r="BQ123" i="4" a="1"/>
  <c r="BQ123" i="4" s="1"/>
  <c r="BQ125" i="4" s="1"/>
  <c r="BT123" i="4" a="1"/>
  <c r="BT123" i="4" s="1"/>
  <c r="BT125" i="4" s="1"/>
  <c r="BY123" i="4" a="1"/>
  <c r="BY123" i="4" s="1"/>
  <c r="BY125" i="4" s="1"/>
  <c r="C124" i="4" a="1"/>
  <c r="C124" i="4" s="1"/>
  <c r="H124" i="4" a="1"/>
  <c r="H124" i="4" s="1"/>
  <c r="K124" i="4" a="1"/>
  <c r="K124" i="4" s="1"/>
  <c r="P124" i="4" a="1"/>
  <c r="P124" i="4" s="1"/>
  <c r="S124" i="4" a="1"/>
  <c r="S124" i="4" s="1"/>
  <c r="X124" i="4" a="1"/>
  <c r="X124" i="4" s="1"/>
  <c r="AA124" i="4" a="1"/>
  <c r="AA124" i="4" s="1"/>
  <c r="AF124" i="4" a="1"/>
  <c r="AF124" i="4" s="1"/>
  <c r="AI124" i="4" a="1"/>
  <c r="AI124" i="4" s="1"/>
  <c r="AN124" i="4" a="1"/>
  <c r="AN124" i="4" s="1"/>
  <c r="AQ124" i="4" a="1"/>
  <c r="AQ124" i="4" s="1"/>
  <c r="AV124" i="4" a="1"/>
  <c r="AV124" i="4" s="1"/>
  <c r="AY124" i="4" a="1"/>
  <c r="AY124" i="4" s="1"/>
  <c r="BD124" i="4" a="1"/>
  <c r="BD124" i="4" s="1"/>
  <c r="BG124" i="4" a="1"/>
  <c r="BG124" i="4" s="1"/>
  <c r="BL124" i="4" a="1"/>
  <c r="BL124" i="4" s="1"/>
  <c r="BO124" i="4" a="1"/>
  <c r="BO124" i="4" s="1"/>
  <c r="BT124" i="4" a="1"/>
  <c r="BT124" i="4" s="1"/>
  <c r="BW124" i="4" a="1"/>
  <c r="BW124" i="4" s="1"/>
  <c r="F124" i="4" a="1"/>
  <c r="F124" i="4" s="1"/>
  <c r="I124" i="4" a="1"/>
  <c r="I124" i="4" s="1"/>
  <c r="N124" i="4" a="1"/>
  <c r="N124" i="4" s="1"/>
  <c r="N125" i="4" s="1"/>
  <c r="Q124" i="4" a="1"/>
  <c r="Q124" i="4" s="1"/>
  <c r="V124" i="4" a="1"/>
  <c r="V124" i="4" s="1"/>
  <c r="V125" i="4" s="1"/>
  <c r="Y124" i="4" a="1"/>
  <c r="Y124" i="4" s="1"/>
  <c r="AD124" i="4" a="1"/>
  <c r="AD124" i="4" s="1"/>
  <c r="AG124" i="4" a="1"/>
  <c r="AG124" i="4" s="1"/>
  <c r="AL124" i="4" a="1"/>
  <c r="AL124" i="4" s="1"/>
  <c r="AL125" i="4" s="1"/>
  <c r="AO124" i="4" a="1"/>
  <c r="AO124" i="4" s="1"/>
  <c r="AT124" i="4" a="1"/>
  <c r="AT124" i="4" s="1"/>
  <c r="AW124" i="4" a="1"/>
  <c r="AW124" i="4" s="1"/>
  <c r="BB124" i="4" a="1"/>
  <c r="BB124" i="4" s="1"/>
  <c r="BE124" i="4" a="1"/>
  <c r="BE124" i="4" s="1"/>
  <c r="BJ124" i="4" a="1"/>
  <c r="BJ124" i="4" s="1"/>
  <c r="BM124" i="4" a="1"/>
  <c r="BM124" i="4" s="1"/>
  <c r="BR124" i="4" a="1"/>
  <c r="BR124" i="4" s="1"/>
  <c r="BU124" i="4" a="1"/>
  <c r="BU124" i="4" s="1"/>
  <c r="BX124" i="4" a="1"/>
  <c r="BX124" i="4" s="1"/>
  <c r="D124" i="4" a="1"/>
  <c r="D124" i="4" s="1"/>
  <c r="G124" i="4" a="1"/>
  <c r="G124" i="4" s="1"/>
  <c r="L124" i="4" a="1"/>
  <c r="L124" i="4" s="1"/>
  <c r="O124" i="4" a="1"/>
  <c r="O124" i="4" s="1"/>
  <c r="T124" i="4" a="1"/>
  <c r="T124" i="4" s="1"/>
  <c r="W124" i="4" a="1"/>
  <c r="W124" i="4" s="1"/>
  <c r="AB124" i="4" a="1"/>
  <c r="AB124" i="4" s="1"/>
  <c r="AE124" i="4" a="1"/>
  <c r="AE124" i="4" s="1"/>
  <c r="AJ124" i="4" a="1"/>
  <c r="AJ124" i="4" s="1"/>
  <c r="AM124" i="4" a="1"/>
  <c r="AM124" i="4" s="1"/>
  <c r="AR124" i="4" a="1"/>
  <c r="AR124" i="4" s="1"/>
  <c r="AU124" i="4" a="1"/>
  <c r="AU124" i="4" s="1"/>
  <c r="AZ124" i="4" a="1"/>
  <c r="AZ124" i="4" s="1"/>
  <c r="BC124" i="4" a="1"/>
  <c r="BC124" i="4" s="1"/>
  <c r="BH124" i="4" a="1"/>
  <c r="BH124" i="4" s="1"/>
  <c r="BK124" i="4" a="1"/>
  <c r="BK124" i="4" s="1"/>
  <c r="BP124" i="4" a="1"/>
  <c r="BP124" i="4" s="1"/>
  <c r="BS124" i="4" a="1"/>
  <c r="BS124" i="4" s="1"/>
  <c r="BY124" i="4" a="1"/>
  <c r="BY124" i="4" s="1"/>
  <c r="E124" i="4" a="1"/>
  <c r="E124" i="4" s="1"/>
  <c r="J124" i="4" a="1"/>
  <c r="J124" i="4" s="1"/>
  <c r="M124" i="4" a="1"/>
  <c r="M124" i="4" s="1"/>
  <c r="R124" i="4" a="1"/>
  <c r="R124" i="4" s="1"/>
  <c r="R125" i="4" s="1"/>
  <c r="U124" i="4" a="1"/>
  <c r="U124" i="4" s="1"/>
  <c r="Z124" i="4" a="1"/>
  <c r="Z124" i="4" s="1"/>
  <c r="AC124" i="4" a="1"/>
  <c r="AC124" i="4" s="1"/>
  <c r="AH124" i="4" a="1"/>
  <c r="AH124" i="4" s="1"/>
  <c r="AH125" i="4" s="1"/>
  <c r="AK124" i="4" a="1"/>
  <c r="AK124" i="4" s="1"/>
  <c r="AP124" i="4" a="1"/>
  <c r="AP124" i="4" s="1"/>
  <c r="AS124" i="4" a="1"/>
  <c r="AS124" i="4" s="1"/>
  <c r="AX124" i="4" a="1"/>
  <c r="AX124" i="4" s="1"/>
  <c r="BA124" i="4" a="1"/>
  <c r="BA124" i="4" s="1"/>
  <c r="BV124" i="4" a="1"/>
  <c r="BV124" i="4" s="1"/>
  <c r="BN124" i="4" a="1"/>
  <c r="BN124" i="4" s="1"/>
  <c r="BF124" i="4" a="1"/>
  <c r="BF124" i="4" s="1"/>
  <c r="BQ124" i="4" a="1"/>
  <c r="BQ124" i="4" s="1"/>
  <c r="BI124" i="4" a="1"/>
  <c r="BI124" i="4" s="1"/>
  <c r="HI4" i="9"/>
  <c r="AI28" i="58"/>
  <c r="AO28" i="58" s="1"/>
  <c r="AI29" i="58"/>
  <c r="AO29" i="58" s="1"/>
  <c r="AO89" i="58"/>
  <c r="AO59" i="58"/>
  <c r="AO72" i="58"/>
  <c r="AO104" i="58"/>
  <c r="AI31" i="58"/>
  <c r="AO31" i="58" s="1"/>
  <c r="AO92" i="58"/>
  <c r="AO76" i="58"/>
  <c r="AA20" i="58"/>
  <c r="AO33" i="58"/>
  <c r="AO99" i="58"/>
  <c r="AO49" i="58"/>
  <c r="AO63" i="58"/>
  <c r="AO74" i="58"/>
  <c r="AO85" i="58"/>
  <c r="AO44" i="58"/>
  <c r="AO106" i="58"/>
  <c r="AO50" i="58"/>
  <c r="AO51" i="58"/>
  <c r="AO79" i="58"/>
  <c r="AO80" i="58"/>
  <c r="AO81" i="58"/>
  <c r="AO111" i="58"/>
  <c r="AO112" i="58"/>
  <c r="AO114" i="58"/>
  <c r="AO15" i="58"/>
  <c r="AO17" i="58"/>
  <c r="AO40" i="58"/>
  <c r="AO42" i="58"/>
  <c r="AO46" i="58"/>
  <c r="AO48" i="58"/>
  <c r="AO57" i="58"/>
  <c r="AO77" i="58"/>
  <c r="AO101" i="58"/>
  <c r="AO45" i="58"/>
  <c r="AO95" i="58"/>
  <c r="AO66" i="58"/>
  <c r="AO68" i="58"/>
  <c r="AO14" i="58"/>
  <c r="AO87" i="58"/>
  <c r="AO93" i="58"/>
  <c r="AO62" i="58"/>
  <c r="AO78" i="58"/>
  <c r="AO107" i="58"/>
  <c r="AO110" i="58"/>
  <c r="AO82" i="58"/>
  <c r="AO113" i="58"/>
  <c r="Z14" i="58"/>
  <c r="AA14" i="58" s="1"/>
  <c r="AO86" i="58"/>
  <c r="AO90" i="58"/>
  <c r="AO91" i="58"/>
  <c r="AO54" i="58"/>
  <c r="AO55" i="58"/>
  <c r="AO56" i="58"/>
  <c r="AO69" i="58"/>
  <c r="AO70" i="58"/>
  <c r="AO71" i="58"/>
  <c r="AO73" i="58"/>
  <c r="AO75" i="58"/>
  <c r="AO52" i="58"/>
  <c r="AO94" i="58"/>
  <c r="AO58" i="58"/>
  <c r="AO100" i="58"/>
  <c r="AO102" i="58"/>
  <c r="AO103" i="58"/>
  <c r="AO109" i="58"/>
  <c r="AO88" i="58"/>
  <c r="AO53" i="58"/>
  <c r="AO61" i="58"/>
  <c r="AO60" i="58"/>
  <c r="AO96" i="58"/>
  <c r="AO97" i="58"/>
  <c r="AO64" i="58"/>
  <c r="AO65" i="58"/>
  <c r="AO67" i="58"/>
  <c r="AO98" i="58"/>
  <c r="AO105" i="58"/>
  <c r="AO108" i="58"/>
  <c r="AH6" i="58"/>
  <c r="AI6" i="58" s="1"/>
  <c r="AI18" i="58"/>
  <c r="AO18" i="58" s="1"/>
  <c r="AI9" i="58"/>
  <c r="AO9" i="58" s="1"/>
  <c r="AO32" i="58"/>
  <c r="AO21" i="58"/>
  <c r="AA18" i="58"/>
  <c r="AO34" i="58"/>
  <c r="AC18" i="58"/>
  <c r="Z16" i="58"/>
  <c r="AA16" i="58" s="1"/>
  <c r="Z25" i="58"/>
  <c r="AA25" i="58" s="1"/>
  <c r="AO39" i="58"/>
  <c r="AA9" i="58"/>
  <c r="Z8" i="58"/>
  <c r="Z27" i="58"/>
  <c r="AA27" i="58" s="1"/>
  <c r="Z21" i="58"/>
  <c r="AA21" i="58" s="1"/>
  <c r="Z15" i="58"/>
  <c r="AA15" i="58" s="1"/>
  <c r="Z17" i="58"/>
  <c r="AA17" i="58" s="1"/>
  <c r="Z117" i="58"/>
  <c r="AO27" i="58"/>
  <c r="AA10" i="58"/>
  <c r="AI36" i="58"/>
  <c r="AO36" i="58" s="1"/>
  <c r="AC10" i="58"/>
  <c r="AI10" i="58"/>
  <c r="AO10" i="58" s="1"/>
  <c r="AI13" i="58"/>
  <c r="AO13" i="58" s="1"/>
  <c r="AI12" i="58"/>
  <c r="AO12" i="58" s="1"/>
  <c r="AI20" i="58"/>
  <c r="AO20" i="58" s="1"/>
  <c r="AI11" i="58"/>
  <c r="AO11" i="58" s="1"/>
  <c r="Z19" i="58"/>
  <c r="AI19" i="58"/>
  <c r="AO19" i="58" s="1"/>
  <c r="AO16" i="58"/>
  <c r="AA12" i="58"/>
  <c r="AO8" i="58"/>
  <c r="AA11" i="58"/>
  <c r="AO25" i="58"/>
  <c r="AI22" i="58"/>
  <c r="AO22" i="58" s="1"/>
  <c r="AI37" i="58"/>
  <c r="AO37" i="58" s="1"/>
  <c r="AO41" i="58"/>
  <c r="AO83" i="58"/>
  <c r="AA13" i="58"/>
  <c r="Z7" i="58"/>
  <c r="AO7" i="58"/>
  <c r="AO35" i="58"/>
  <c r="AO43" i="58"/>
  <c r="AO47" i="58"/>
  <c r="AO84" i="58"/>
  <c r="AI38" i="58"/>
  <c r="AO38" i="58" s="1"/>
  <c r="HG5" i="9"/>
  <c r="AC125" i="4" l="1"/>
  <c r="AM125" i="4"/>
  <c r="W125" i="4"/>
  <c r="G125" i="4"/>
  <c r="AB125" i="4"/>
  <c r="L125" i="4"/>
  <c r="AI125" i="4"/>
  <c r="H125" i="4"/>
  <c r="Y125" i="4"/>
  <c r="I125" i="4"/>
  <c r="AK125" i="4"/>
  <c r="AU125" i="4"/>
  <c r="AE125" i="4"/>
  <c r="O125" i="4"/>
  <c r="AJ125" i="4"/>
  <c r="T125" i="4"/>
  <c r="D125" i="4"/>
  <c r="AA125" i="4"/>
  <c r="K125" i="4"/>
  <c r="AF125" i="4"/>
  <c r="P125" i="4"/>
  <c r="AG125" i="4"/>
  <c r="Q125" i="4"/>
  <c r="AE26" i="58"/>
  <c r="AE23" i="58"/>
  <c r="AE24" i="58"/>
  <c r="AE30" i="58"/>
  <c r="AE31" i="58"/>
  <c r="AA8" i="58"/>
  <c r="AE33" i="58"/>
  <c r="AE8" i="58"/>
  <c r="AE14" i="58"/>
  <c r="AE32" i="58"/>
  <c r="AE17" i="58"/>
  <c r="AE19" i="58"/>
  <c r="AE11" i="58"/>
  <c r="AE16" i="58"/>
  <c r="AE12" i="58"/>
  <c r="AE21" i="58"/>
  <c r="AE7" i="58"/>
  <c r="AA7" i="58"/>
  <c r="AE27" i="58"/>
  <c r="AA19" i="58"/>
  <c r="AE22" i="58"/>
  <c r="AI117" i="58"/>
  <c r="AI116" i="58"/>
  <c r="AE18" i="58"/>
  <c r="AE25" i="58"/>
  <c r="AE29" i="58"/>
  <c r="AE9" i="58"/>
  <c r="AE20" i="58"/>
  <c r="AE13" i="58"/>
  <c r="AE28" i="58"/>
  <c r="AE15" i="58"/>
  <c r="AE10" i="58"/>
  <c r="HF5" i="9"/>
  <c r="AF26" i="58" l="1"/>
  <c r="AF24" i="58"/>
  <c r="AF23" i="58"/>
  <c r="AF30" i="58"/>
  <c r="AF31" i="58"/>
  <c r="AF33" i="58"/>
  <c r="AF22" i="58"/>
  <c r="AF11" i="58"/>
  <c r="AF12" i="58"/>
  <c r="AF18" i="58"/>
  <c r="AF17" i="58"/>
  <c r="AF29" i="58"/>
  <c r="AF15" i="58"/>
  <c r="AF21" i="58"/>
  <c r="AF32" i="58"/>
  <c r="AF9" i="58"/>
  <c r="AF27" i="58"/>
  <c r="AF28" i="58"/>
  <c r="AF13" i="58"/>
  <c r="AF7" i="58"/>
  <c r="AF10" i="58"/>
  <c r="AF25" i="58"/>
  <c r="AF8" i="58"/>
  <c r="AF16" i="58"/>
  <c r="AF14" i="58"/>
  <c r="AF19" i="58"/>
  <c r="AF20" i="58"/>
  <c r="HE5" i="9"/>
  <c r="AF4" i="58" l="1"/>
  <c r="GV5" i="9" l="1"/>
  <c r="HD5" i="9" l="1"/>
  <c r="HC5" i="9" l="1"/>
  <c r="HB5" i="9" l="1"/>
  <c r="HA5" i="9" l="1"/>
  <c r="GZ5" i="9" l="1"/>
  <c r="GY5" i="9" l="1"/>
  <c r="BA8" i="9" l="1"/>
  <c r="BB8" i="9"/>
  <c r="BA9" i="9"/>
  <c r="BB9" i="9"/>
  <c r="BA10" i="9"/>
  <c r="BB10" i="9"/>
  <c r="BA11" i="9"/>
  <c r="BB11" i="9"/>
  <c r="BA13" i="9"/>
  <c r="BB13" i="9"/>
  <c r="BA14" i="9"/>
  <c r="BB14" i="9"/>
  <c r="BA15" i="9"/>
  <c r="BB15" i="9"/>
  <c r="BA16" i="9"/>
  <c r="BB16" i="9"/>
  <c r="BA17" i="9"/>
  <c r="BB17" i="9"/>
  <c r="BA18" i="9"/>
  <c r="BB18" i="9"/>
  <c r="BA19" i="9"/>
  <c r="BB19" i="9"/>
  <c r="BA20" i="9"/>
  <c r="BB20" i="9"/>
  <c r="BA21" i="9"/>
  <c r="BB21" i="9"/>
  <c r="BA22" i="9"/>
  <c r="BB22" i="9"/>
  <c r="BA23" i="9"/>
  <c r="BB23" i="9"/>
  <c r="BA24" i="9"/>
  <c r="BB24" i="9"/>
  <c r="BA25" i="9"/>
  <c r="BB25" i="9"/>
  <c r="BA26" i="9"/>
  <c r="BB26" i="9"/>
  <c r="BA27" i="9"/>
  <c r="BB27" i="9"/>
  <c r="BA28" i="9"/>
  <c r="BB28" i="9"/>
  <c r="BA29" i="9"/>
  <c r="BB29" i="9"/>
  <c r="BA30" i="9"/>
  <c r="BB30" i="9"/>
  <c r="BA31" i="9"/>
  <c r="BB31" i="9"/>
  <c r="BA32" i="9"/>
  <c r="BB32" i="9"/>
  <c r="BA33" i="9"/>
  <c r="BB33" i="9"/>
  <c r="BA34" i="9"/>
  <c r="BB34" i="9"/>
  <c r="BA35" i="9"/>
  <c r="BB35" i="9"/>
  <c r="BA36" i="9"/>
  <c r="BB36" i="9"/>
  <c r="BA37" i="9"/>
  <c r="BB37" i="9"/>
  <c r="BA38" i="9"/>
  <c r="BB38" i="9"/>
  <c r="BA39" i="9"/>
  <c r="BB39" i="9"/>
  <c r="BA40" i="9"/>
  <c r="BB40" i="9"/>
  <c r="BA41" i="9"/>
  <c r="BB41" i="9"/>
  <c r="BA42" i="9"/>
  <c r="BB42" i="9"/>
  <c r="BA43" i="9"/>
  <c r="BB43" i="9"/>
  <c r="BA44" i="9"/>
  <c r="BB44" i="9"/>
  <c r="BA45" i="9"/>
  <c r="BB45" i="9"/>
  <c r="BA46" i="9"/>
  <c r="BB46" i="9"/>
  <c r="BA47" i="9"/>
  <c r="BB47" i="9"/>
  <c r="BA48" i="9"/>
  <c r="BB48" i="9"/>
  <c r="BA49" i="9"/>
  <c r="BB49" i="9"/>
  <c r="BA50" i="9"/>
  <c r="BB50" i="9"/>
  <c r="BA51" i="9"/>
  <c r="BB51" i="9"/>
  <c r="BA52" i="9"/>
  <c r="BB52" i="9"/>
  <c r="BA53" i="9"/>
  <c r="BB53" i="9"/>
  <c r="BA54" i="9"/>
  <c r="BB54" i="9"/>
  <c r="BA55" i="9"/>
  <c r="BB55" i="9"/>
  <c r="BA56" i="9"/>
  <c r="BB56" i="9"/>
  <c r="BA57" i="9"/>
  <c r="BB57" i="9"/>
  <c r="BA58" i="9"/>
  <c r="BB58" i="9"/>
  <c r="BA59" i="9"/>
  <c r="BB59" i="9"/>
  <c r="BA60" i="9"/>
  <c r="BB60" i="9"/>
  <c r="BA61" i="9"/>
  <c r="BB61" i="9"/>
  <c r="BA62" i="9"/>
  <c r="BB62" i="9"/>
  <c r="BA63" i="9"/>
  <c r="BB63" i="9"/>
  <c r="BA64" i="9"/>
  <c r="BB64" i="9"/>
  <c r="BA65" i="9"/>
  <c r="BB65" i="9"/>
  <c r="BA66" i="9"/>
  <c r="BB66" i="9"/>
  <c r="BA67" i="9"/>
  <c r="BB67" i="9"/>
  <c r="BA68" i="9"/>
  <c r="BB68" i="9"/>
  <c r="BA69" i="9"/>
  <c r="BB69" i="9"/>
  <c r="BA70" i="9"/>
  <c r="BB70" i="9"/>
  <c r="BA71" i="9"/>
  <c r="BB71" i="9"/>
  <c r="BA72" i="9"/>
  <c r="BB72" i="9"/>
  <c r="BA73" i="9"/>
  <c r="BB73" i="9"/>
  <c r="BA74" i="9"/>
  <c r="BB74" i="9"/>
  <c r="BA75" i="9"/>
  <c r="BB75" i="9"/>
  <c r="BA76" i="9"/>
  <c r="BB76" i="9"/>
  <c r="BA77" i="9"/>
  <c r="BB77" i="9"/>
  <c r="BA78" i="9"/>
  <c r="BB78" i="9"/>
  <c r="BA79" i="9"/>
  <c r="BB79" i="9"/>
  <c r="BA80" i="9"/>
  <c r="BB80" i="9"/>
  <c r="BA81" i="9"/>
  <c r="BB81" i="9"/>
  <c r="BA82" i="9"/>
  <c r="BB82" i="9"/>
  <c r="BA83" i="9"/>
  <c r="BB83" i="9"/>
  <c r="BA84" i="9"/>
  <c r="BB84" i="9"/>
  <c r="BA85" i="9"/>
  <c r="BB85" i="9"/>
  <c r="BA86" i="9"/>
  <c r="BB86" i="9"/>
  <c r="BA87" i="9"/>
  <c r="BB87" i="9"/>
  <c r="BA88" i="9"/>
  <c r="BB88" i="9"/>
  <c r="BA89" i="9"/>
  <c r="BB89" i="9"/>
  <c r="BA90" i="9"/>
  <c r="BB90" i="9"/>
  <c r="BA91" i="9"/>
  <c r="BB91" i="9"/>
  <c r="BA92" i="9"/>
  <c r="BB92" i="9"/>
  <c r="BA93" i="9"/>
  <c r="BB93" i="9"/>
  <c r="BA94" i="9"/>
  <c r="BB94" i="9"/>
  <c r="BA95" i="9"/>
  <c r="BB95" i="9"/>
  <c r="BA97" i="9"/>
  <c r="BB97" i="9"/>
  <c r="BA99" i="9"/>
  <c r="BB99" i="9"/>
  <c r="BA100" i="9"/>
  <c r="BB100" i="9"/>
  <c r="BA101" i="9"/>
  <c r="BB101" i="9"/>
  <c r="BA102" i="9"/>
  <c r="BB102" i="9"/>
  <c r="BA103" i="9"/>
  <c r="BB103" i="9"/>
  <c r="BA104" i="9"/>
  <c r="BB104" i="9"/>
  <c r="BA105" i="9"/>
  <c r="BB105" i="9"/>
  <c r="BA106" i="9"/>
  <c r="BB106" i="9"/>
  <c r="BA107" i="9"/>
  <c r="BB107" i="9"/>
  <c r="BA108" i="9"/>
  <c r="BB108" i="9"/>
  <c r="BA109" i="9"/>
  <c r="BB109" i="9"/>
  <c r="BA110" i="9"/>
  <c r="BB110" i="9"/>
  <c r="BA111" i="9"/>
  <c r="BB111" i="9"/>
  <c r="BA113" i="9"/>
  <c r="BB113" i="9"/>
  <c r="BA114" i="9"/>
  <c r="BB114" i="9"/>
  <c r="BB7" i="9"/>
  <c r="BA7" i="9"/>
  <c r="GX5" i="9"/>
  <c r="GX4" i="9" s="1"/>
  <c r="E119" i="4" l="1" a="1"/>
  <c r="E119" i="4" s="1"/>
  <c r="H119" i="4" a="1"/>
  <c r="H119" i="4" s="1"/>
  <c r="M119" i="4" a="1"/>
  <c r="M119" i="4" s="1"/>
  <c r="P119" i="4" a="1"/>
  <c r="P119" i="4" s="1"/>
  <c r="U119" i="4" a="1"/>
  <c r="U119" i="4" s="1"/>
  <c r="U121" i="4" s="1"/>
  <c r="X119" i="4" a="1"/>
  <c r="X119" i="4" s="1"/>
  <c r="X121" i="4" s="1"/>
  <c r="AC119" i="4" a="1"/>
  <c r="AC119" i="4" s="1"/>
  <c r="AF119" i="4" a="1"/>
  <c r="AF119" i="4" s="1"/>
  <c r="AL119" i="4" a="1"/>
  <c r="AL119" i="4" s="1"/>
  <c r="AP119" i="4" a="1"/>
  <c r="AP119" i="4" s="1"/>
  <c r="AP121" i="4" s="1"/>
  <c r="AT119" i="4" a="1"/>
  <c r="AT119" i="4" s="1"/>
  <c r="AX119" i="4" a="1"/>
  <c r="AX119" i="4" s="1"/>
  <c r="AX121" i="4" s="1"/>
  <c r="BB119" i="4" a="1"/>
  <c r="BB119" i="4" s="1"/>
  <c r="BB121" i="4" s="1"/>
  <c r="BF119" i="4" a="1"/>
  <c r="BF119" i="4" s="1"/>
  <c r="BF121" i="4" s="1"/>
  <c r="BJ119" i="4" a="1"/>
  <c r="BJ119" i="4" s="1"/>
  <c r="BJ121" i="4" s="1"/>
  <c r="BN119" i="4" a="1"/>
  <c r="BN119" i="4" s="1"/>
  <c r="BN121" i="4" s="1"/>
  <c r="BR119" i="4" a="1"/>
  <c r="BR119" i="4" s="1"/>
  <c r="BR121" i="4" s="1"/>
  <c r="BV119" i="4" a="1"/>
  <c r="BV119" i="4" s="1"/>
  <c r="BV121" i="4" s="1"/>
  <c r="C119" i="4" a="1"/>
  <c r="C119" i="4" s="1"/>
  <c r="C121" i="4" s="1"/>
  <c r="F119" i="4" a="1"/>
  <c r="F119" i="4" s="1"/>
  <c r="F121" i="4" s="1"/>
  <c r="K119" i="4" a="1"/>
  <c r="K119" i="4" s="1"/>
  <c r="K121" i="4" s="1"/>
  <c r="N119" i="4" a="1"/>
  <c r="N119" i="4" s="1"/>
  <c r="S119" i="4" a="1"/>
  <c r="S119" i="4" s="1"/>
  <c r="S121" i="4" s="1"/>
  <c r="V119" i="4" a="1"/>
  <c r="V119" i="4" s="1"/>
  <c r="AA119" i="4" a="1"/>
  <c r="AA119" i="4" s="1"/>
  <c r="AA121" i="4" s="1"/>
  <c r="AD119" i="4" a="1"/>
  <c r="AD119" i="4" s="1"/>
  <c r="AD121" i="4" s="1"/>
  <c r="AI119" i="4" a="1"/>
  <c r="AI119" i="4" s="1"/>
  <c r="AM119" i="4" a="1"/>
  <c r="AM119" i="4" s="1"/>
  <c r="AQ119" i="4" a="1"/>
  <c r="AQ119" i="4" s="1"/>
  <c r="AQ121" i="4" s="1"/>
  <c r="AU119" i="4" a="1"/>
  <c r="AU119" i="4" s="1"/>
  <c r="AY119" i="4" a="1"/>
  <c r="AY119" i="4" s="1"/>
  <c r="AY121" i="4" s="1"/>
  <c r="BC119" i="4" a="1"/>
  <c r="BC119" i="4" s="1"/>
  <c r="BC121" i="4" s="1"/>
  <c r="BG119" i="4" a="1"/>
  <c r="BG119" i="4" s="1"/>
  <c r="BG121" i="4" s="1"/>
  <c r="BK119" i="4" a="1"/>
  <c r="BK119" i="4" s="1"/>
  <c r="BK121" i="4" s="1"/>
  <c r="BO119" i="4" a="1"/>
  <c r="BO119" i="4" s="1"/>
  <c r="BO121" i="4" s="1"/>
  <c r="BS119" i="4" a="1"/>
  <c r="BS119" i="4" s="1"/>
  <c r="BS121" i="4" s="1"/>
  <c r="BW119" i="4" a="1"/>
  <c r="BW119" i="4" s="1"/>
  <c r="BW121" i="4" s="1"/>
  <c r="D119" i="4" a="1"/>
  <c r="D119" i="4" s="1"/>
  <c r="I119" i="4" a="1"/>
  <c r="I119" i="4" s="1"/>
  <c r="L119" i="4" a="1"/>
  <c r="L119" i="4" s="1"/>
  <c r="Q119" i="4" a="1"/>
  <c r="Q119" i="4" s="1"/>
  <c r="T119" i="4" a="1"/>
  <c r="T119" i="4" s="1"/>
  <c r="T121" i="4" s="1"/>
  <c r="Y119" i="4" a="1"/>
  <c r="Y119" i="4" s="1"/>
  <c r="AB119" i="4" a="1"/>
  <c r="AB119" i="4" s="1"/>
  <c r="AG119" i="4" a="1"/>
  <c r="AG119" i="4" s="1"/>
  <c r="AJ119" i="4" a="1"/>
  <c r="AJ119" i="4" s="1"/>
  <c r="AN119" i="4" a="1"/>
  <c r="AN119" i="4" s="1"/>
  <c r="AN121" i="4" s="1"/>
  <c r="AR119" i="4" a="1"/>
  <c r="AR119" i="4" s="1"/>
  <c r="AR121" i="4" s="1"/>
  <c r="AV119" i="4" a="1"/>
  <c r="AV119" i="4" s="1"/>
  <c r="AV121" i="4" s="1"/>
  <c r="AZ119" i="4" a="1"/>
  <c r="AZ119" i="4" s="1"/>
  <c r="AZ121" i="4" s="1"/>
  <c r="BD119" i="4" a="1"/>
  <c r="BD119" i="4" s="1"/>
  <c r="BD121" i="4" s="1"/>
  <c r="BH119" i="4" a="1"/>
  <c r="BH119" i="4" s="1"/>
  <c r="BH121" i="4" s="1"/>
  <c r="BL119" i="4" a="1"/>
  <c r="BL119" i="4" s="1"/>
  <c r="BL121" i="4" s="1"/>
  <c r="BP119" i="4" a="1"/>
  <c r="BP119" i="4" s="1"/>
  <c r="BP121" i="4" s="1"/>
  <c r="BT119" i="4" a="1"/>
  <c r="BT119" i="4" s="1"/>
  <c r="BT121" i="4" s="1"/>
  <c r="BX119" i="4" a="1"/>
  <c r="BX119" i="4" s="1"/>
  <c r="BX121" i="4" s="1"/>
  <c r="W119" i="4" a="1"/>
  <c r="W119" i="4" s="1"/>
  <c r="AH119" i="4" a="1"/>
  <c r="AH119" i="4" s="1"/>
  <c r="AW119" i="4" a="1"/>
  <c r="AW119" i="4" s="1"/>
  <c r="AW121" i="4" s="1"/>
  <c r="BM119" i="4" a="1"/>
  <c r="BM119" i="4" s="1"/>
  <c r="BM121" i="4" s="1"/>
  <c r="O119" i="4" a="1"/>
  <c r="O119" i="4" s="1"/>
  <c r="Z119" i="4" a="1"/>
  <c r="Z119" i="4" s="1"/>
  <c r="Z121" i="4" s="1"/>
  <c r="AK119" i="4" a="1"/>
  <c r="AK119" i="4" s="1"/>
  <c r="BA119" i="4" a="1"/>
  <c r="BA119" i="4" s="1"/>
  <c r="BA121" i="4" s="1"/>
  <c r="BQ119" i="4" a="1"/>
  <c r="BQ119" i="4" s="1"/>
  <c r="BQ121" i="4" s="1"/>
  <c r="G119" i="4" a="1"/>
  <c r="G119" i="4" s="1"/>
  <c r="R119" i="4" a="1"/>
  <c r="R119" i="4" s="1"/>
  <c r="AO119" i="4" a="1"/>
  <c r="AO119" i="4" s="1"/>
  <c r="AO121" i="4" s="1"/>
  <c r="BE119" i="4" a="1"/>
  <c r="BE119" i="4" s="1"/>
  <c r="BE121" i="4" s="1"/>
  <c r="BU119" i="4" a="1"/>
  <c r="BU119" i="4" s="1"/>
  <c r="BU121" i="4" s="1"/>
  <c r="J119" i="4" a="1"/>
  <c r="J119" i="4" s="1"/>
  <c r="J121" i="4" s="1"/>
  <c r="AE119" i="4" a="1"/>
  <c r="AE119" i="4" s="1"/>
  <c r="AS119" i="4" a="1"/>
  <c r="AS119" i="4" s="1"/>
  <c r="AS121" i="4" s="1"/>
  <c r="BI119" i="4" a="1"/>
  <c r="BI119" i="4" s="1"/>
  <c r="BI121" i="4" s="1"/>
  <c r="BY119" i="4" a="1"/>
  <c r="BY119" i="4" s="1"/>
  <c r="BY121" i="4" s="1"/>
  <c r="C120" i="4" a="1"/>
  <c r="C120" i="4" s="1"/>
  <c r="G120" i="4" a="1"/>
  <c r="G120" i="4" s="1"/>
  <c r="K120" i="4" a="1"/>
  <c r="K120" i="4" s="1"/>
  <c r="O120" i="4" a="1"/>
  <c r="O120" i="4" s="1"/>
  <c r="S120" i="4" a="1"/>
  <c r="S120" i="4" s="1"/>
  <c r="W120" i="4" a="1"/>
  <c r="W120" i="4" s="1"/>
  <c r="AA120" i="4" a="1"/>
  <c r="AA120" i="4" s="1"/>
  <c r="AE120" i="4" a="1"/>
  <c r="AE120" i="4" s="1"/>
  <c r="AI120" i="4" a="1"/>
  <c r="AI120" i="4" s="1"/>
  <c r="AM120" i="4" a="1"/>
  <c r="AM120" i="4" s="1"/>
  <c r="AQ120" i="4" a="1"/>
  <c r="AQ120" i="4" s="1"/>
  <c r="AU120" i="4" a="1"/>
  <c r="AU120" i="4" s="1"/>
  <c r="AY120" i="4" a="1"/>
  <c r="AY120" i="4" s="1"/>
  <c r="BC120" i="4" a="1"/>
  <c r="BC120" i="4" s="1"/>
  <c r="BG120" i="4" a="1"/>
  <c r="BG120" i="4" s="1"/>
  <c r="BK120" i="4" a="1"/>
  <c r="BK120" i="4" s="1"/>
  <c r="BO120" i="4" a="1"/>
  <c r="BO120" i="4" s="1"/>
  <c r="BS120" i="4" a="1"/>
  <c r="BS120" i="4" s="1"/>
  <c r="BW120" i="4" a="1"/>
  <c r="BW120" i="4" s="1"/>
  <c r="D120" i="4" a="1"/>
  <c r="D120" i="4" s="1"/>
  <c r="D121" i="4" s="1"/>
  <c r="H120" i="4" a="1"/>
  <c r="H120" i="4" s="1"/>
  <c r="H121" i="4" s="1"/>
  <c r="L120" i="4" a="1"/>
  <c r="L120" i="4" s="1"/>
  <c r="P120" i="4" a="1"/>
  <c r="P120" i="4" s="1"/>
  <c r="T120" i="4" a="1"/>
  <c r="T120" i="4" s="1"/>
  <c r="X120" i="4" a="1"/>
  <c r="X120" i="4" s="1"/>
  <c r="AB120" i="4" a="1"/>
  <c r="AB120" i="4" s="1"/>
  <c r="AF120" i="4" a="1"/>
  <c r="AF120" i="4" s="1"/>
  <c r="AJ120" i="4" a="1"/>
  <c r="AJ120" i="4" s="1"/>
  <c r="AN120" i="4" a="1"/>
  <c r="AN120" i="4" s="1"/>
  <c r="AR120" i="4" a="1"/>
  <c r="AR120" i="4" s="1"/>
  <c r="AV120" i="4" a="1"/>
  <c r="AV120" i="4" s="1"/>
  <c r="AZ120" i="4" a="1"/>
  <c r="AZ120" i="4" s="1"/>
  <c r="BD120" i="4" a="1"/>
  <c r="BD120" i="4" s="1"/>
  <c r="BH120" i="4" a="1"/>
  <c r="BH120" i="4" s="1"/>
  <c r="BL120" i="4" a="1"/>
  <c r="BL120" i="4" s="1"/>
  <c r="E120" i="4" a="1"/>
  <c r="E120" i="4" s="1"/>
  <c r="I120" i="4" a="1"/>
  <c r="I120" i="4" s="1"/>
  <c r="M120" i="4" a="1"/>
  <c r="M120" i="4" s="1"/>
  <c r="Q120" i="4" a="1"/>
  <c r="Q120" i="4" s="1"/>
  <c r="U120" i="4" a="1"/>
  <c r="U120" i="4" s="1"/>
  <c r="Y120" i="4" a="1"/>
  <c r="Y120" i="4" s="1"/>
  <c r="AC120" i="4" a="1"/>
  <c r="AC120" i="4" s="1"/>
  <c r="AG120" i="4" a="1"/>
  <c r="AG120" i="4" s="1"/>
  <c r="AK120" i="4" a="1"/>
  <c r="AK120" i="4" s="1"/>
  <c r="AO120" i="4" a="1"/>
  <c r="AO120" i="4" s="1"/>
  <c r="AS120" i="4" a="1"/>
  <c r="AS120" i="4" s="1"/>
  <c r="AW120" i="4" a="1"/>
  <c r="AW120" i="4" s="1"/>
  <c r="BA120" i="4" a="1"/>
  <c r="BA120" i="4" s="1"/>
  <c r="BE120" i="4" a="1"/>
  <c r="BE120" i="4" s="1"/>
  <c r="F120" i="4" a="1"/>
  <c r="F120" i="4" s="1"/>
  <c r="V120" i="4" a="1"/>
  <c r="V120" i="4" s="1"/>
  <c r="AL120" i="4" a="1"/>
  <c r="AL120" i="4" s="1"/>
  <c r="BB120" i="4" a="1"/>
  <c r="BB120" i="4" s="1"/>
  <c r="BM120" i="4" a="1"/>
  <c r="BM120" i="4" s="1"/>
  <c r="BR120" i="4" a="1"/>
  <c r="BR120" i="4" s="1"/>
  <c r="BX120" i="4" a="1"/>
  <c r="BX120" i="4" s="1"/>
  <c r="J120" i="4" a="1"/>
  <c r="J120" i="4" s="1"/>
  <c r="Z120" i="4" a="1"/>
  <c r="Z120" i="4" s="1"/>
  <c r="AP120" i="4" a="1"/>
  <c r="AP120" i="4" s="1"/>
  <c r="BF120" i="4" a="1"/>
  <c r="BF120" i="4" s="1"/>
  <c r="BN120" i="4" a="1"/>
  <c r="BN120" i="4" s="1"/>
  <c r="BT120" i="4" a="1"/>
  <c r="BT120" i="4" s="1"/>
  <c r="BY120" i="4" a="1"/>
  <c r="BY120" i="4" s="1"/>
  <c r="N120" i="4" a="1"/>
  <c r="N120" i="4" s="1"/>
  <c r="AD120" i="4" a="1"/>
  <c r="AD120" i="4" s="1"/>
  <c r="AT120" i="4" a="1"/>
  <c r="AT120" i="4" s="1"/>
  <c r="BI120" i="4" a="1"/>
  <c r="BI120" i="4" s="1"/>
  <c r="BP120" i="4" a="1"/>
  <c r="BP120" i="4" s="1"/>
  <c r="BU120" i="4" a="1"/>
  <c r="BU120" i="4" s="1"/>
  <c r="R120" i="4" a="1"/>
  <c r="R120" i="4" s="1"/>
  <c r="AH120" i="4" a="1"/>
  <c r="AH120" i="4" s="1"/>
  <c r="AX120" i="4" a="1"/>
  <c r="AX120" i="4" s="1"/>
  <c r="BJ120" i="4" a="1"/>
  <c r="BJ120" i="4" s="1"/>
  <c r="BQ120" i="4" a="1"/>
  <c r="BQ120" i="4" s="1"/>
  <c r="BV120" i="4" a="1"/>
  <c r="BV120" i="4" s="1"/>
  <c r="GW5" i="9"/>
  <c r="AE121" i="4" l="1"/>
  <c r="AB121" i="4"/>
  <c r="L121" i="4"/>
  <c r="AM121" i="4"/>
  <c r="V121" i="4"/>
  <c r="AF121" i="4"/>
  <c r="P121" i="4"/>
  <c r="R121" i="4"/>
  <c r="AK121" i="4"/>
  <c r="Y121" i="4"/>
  <c r="I121" i="4"/>
  <c r="AI121" i="4"/>
  <c r="AT121" i="4"/>
  <c r="AC121" i="4"/>
  <c r="M121" i="4"/>
  <c r="G121" i="4"/>
  <c r="AH121" i="4"/>
  <c r="AJ121" i="4"/>
  <c r="AU121" i="4"/>
  <c r="N121" i="4"/>
  <c r="O121" i="4"/>
  <c r="W121" i="4"/>
  <c r="AG121" i="4"/>
  <c r="Q121" i="4"/>
  <c r="AL121" i="4"/>
  <c r="E121" i="4"/>
  <c r="GU5" i="9"/>
  <c r="AC110" i="9" l="1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C110" i="9"/>
  <c r="E110" i="9" a="1"/>
  <c r="E110" i="9" s="1"/>
  <c r="F110" i="9" a="1"/>
  <c r="F110" i="9" s="1"/>
  <c r="G110" i="9"/>
  <c r="N110" i="9"/>
  <c r="P110" i="9"/>
  <c r="R110" i="9"/>
  <c r="Z110" i="9"/>
  <c r="GT5" i="9"/>
  <c r="AA110" i="9" s="1"/>
  <c r="Q110" i="9" l="1"/>
  <c r="S110" i="9"/>
  <c r="I110" i="9"/>
  <c r="K110" i="9" a="1"/>
  <c r="K110" i="9" s="1"/>
  <c r="M110" i="9"/>
  <c r="AB110" i="9"/>
  <c r="H110" i="9"/>
  <c r="O110" i="9"/>
  <c r="L110" i="9"/>
  <c r="J110" i="9" a="1"/>
  <c r="J110" i="9" s="1"/>
  <c r="GS5" i="9"/>
  <c r="GR5" i="9"/>
  <c r="D7" i="40" l="1"/>
  <c r="Z7" i="40"/>
  <c r="AA7" i="40" s="1"/>
  <c r="AE7" i="40"/>
  <c r="X7" i="40" s="1"/>
  <c r="AJ7" i="40"/>
  <c r="D8" i="40"/>
  <c r="Z8" i="40"/>
  <c r="AE8" i="40"/>
  <c r="AF8" i="40" s="1"/>
  <c r="AJ8" i="40"/>
  <c r="D9" i="40"/>
  <c r="Z9" i="40"/>
  <c r="AA9" i="40" s="1"/>
  <c r="AE9" i="40"/>
  <c r="X9" i="40" s="1"/>
  <c r="AJ9" i="40"/>
  <c r="D10" i="40"/>
  <c r="Z10" i="40"/>
  <c r="AA10" i="40" s="1"/>
  <c r="AE10" i="40"/>
  <c r="AF10" i="40" s="1"/>
  <c r="AJ10" i="40"/>
  <c r="D11" i="40"/>
  <c r="Z11" i="40"/>
  <c r="AA11" i="40" s="1"/>
  <c r="AB11" i="40"/>
  <c r="AC11" i="40"/>
  <c r="AE11" i="40"/>
  <c r="X11" i="40" s="1"/>
  <c r="AJ11" i="40"/>
  <c r="D12" i="40"/>
  <c r="Z12" i="40"/>
  <c r="AE12" i="40"/>
  <c r="AF12" i="40" s="1"/>
  <c r="AJ12" i="40"/>
  <c r="D13" i="40"/>
  <c r="Z13" i="40"/>
  <c r="AA13" i="40" s="1"/>
  <c r="AE13" i="40"/>
  <c r="X13" i="40" s="1"/>
  <c r="AJ13" i="40"/>
  <c r="D14" i="40"/>
  <c r="Z14" i="40"/>
  <c r="AA14" i="40" s="1"/>
  <c r="AE14" i="40"/>
  <c r="AF14" i="40" s="1"/>
  <c r="AJ14" i="40"/>
  <c r="D15" i="40"/>
  <c r="Z15" i="40"/>
  <c r="AA15" i="40" s="1"/>
  <c r="AE15" i="40"/>
  <c r="X15" i="40" s="1"/>
  <c r="AJ15" i="40"/>
  <c r="D16" i="40"/>
  <c r="Z16" i="40"/>
  <c r="AE16" i="40"/>
  <c r="AF16" i="40" s="1"/>
  <c r="AJ16" i="40"/>
  <c r="D17" i="40"/>
  <c r="Z17" i="40"/>
  <c r="AA17" i="40" s="1"/>
  <c r="AB17" i="40"/>
  <c r="AC17" i="40"/>
  <c r="AE17" i="40"/>
  <c r="X17" i="40" s="1"/>
  <c r="AJ17" i="40"/>
  <c r="D18" i="40"/>
  <c r="Z18" i="40"/>
  <c r="AA18" i="40" s="1"/>
  <c r="AB18" i="40"/>
  <c r="AC18" i="40"/>
  <c r="AE18" i="40"/>
  <c r="AF18" i="40" s="1"/>
  <c r="AJ18" i="40"/>
  <c r="D19" i="40"/>
  <c r="Z19" i="40"/>
  <c r="AA19" i="40" s="1"/>
  <c r="AE19" i="40"/>
  <c r="X19" i="40" s="1"/>
  <c r="AJ19" i="40"/>
  <c r="D20" i="40"/>
  <c r="Z20" i="40"/>
  <c r="AA20" i="40" s="1"/>
  <c r="AB20" i="40"/>
  <c r="AC20" i="40"/>
  <c r="AE20" i="40"/>
  <c r="AF20" i="40" s="1"/>
  <c r="AJ20" i="40"/>
  <c r="D21" i="40"/>
  <c r="Z21" i="40"/>
  <c r="AA21" i="40" s="1"/>
  <c r="AE21" i="40"/>
  <c r="AF21" i="40" s="1"/>
  <c r="AJ21" i="40"/>
  <c r="D22" i="40"/>
  <c r="Z22" i="40"/>
  <c r="AA22" i="40" s="1"/>
  <c r="AE22" i="40"/>
  <c r="AF22" i="40" s="1"/>
  <c r="AJ22" i="40"/>
  <c r="D23" i="40"/>
  <c r="Z23" i="40"/>
  <c r="AA23" i="40" s="1"/>
  <c r="AB23" i="40"/>
  <c r="AC23" i="40"/>
  <c r="AE23" i="40"/>
  <c r="AF23" i="40" s="1"/>
  <c r="AJ23" i="40"/>
  <c r="Z24" i="40"/>
  <c r="AA24" i="40" s="1"/>
  <c r="AB24" i="40"/>
  <c r="AC24" i="40"/>
  <c r="AE24" i="40"/>
  <c r="AF24" i="40" s="1"/>
  <c r="AJ24" i="40"/>
  <c r="Z25" i="40"/>
  <c r="AA25" i="40" s="1"/>
  <c r="AE25" i="40"/>
  <c r="X25" i="40" s="1"/>
  <c r="AJ25" i="40"/>
  <c r="D26" i="40"/>
  <c r="Z26" i="40"/>
  <c r="AA26" i="40" s="1"/>
  <c r="AB26" i="40"/>
  <c r="AC26" i="40"/>
  <c r="AE26" i="40"/>
  <c r="AF26" i="40" s="1"/>
  <c r="AJ26" i="40"/>
  <c r="Z27" i="40"/>
  <c r="AA27" i="40" s="1"/>
  <c r="AB27" i="40"/>
  <c r="AC27" i="40"/>
  <c r="AE27" i="40"/>
  <c r="AF27" i="40" s="1"/>
  <c r="AJ27" i="40"/>
  <c r="D28" i="40"/>
  <c r="Z28" i="40"/>
  <c r="AA28" i="40" s="1"/>
  <c r="AB28" i="40"/>
  <c r="AC28" i="40"/>
  <c r="AE28" i="40"/>
  <c r="AF28" i="40" s="1"/>
  <c r="AJ28" i="40"/>
  <c r="Z29" i="40"/>
  <c r="AA29" i="40" s="1"/>
  <c r="AB29" i="40"/>
  <c r="AC29" i="40"/>
  <c r="AE29" i="40"/>
  <c r="AF29" i="40" s="1"/>
  <c r="AJ29" i="40"/>
  <c r="D30" i="40"/>
  <c r="Z30" i="40"/>
  <c r="AA30" i="40" s="1"/>
  <c r="AB30" i="40"/>
  <c r="AC30" i="40"/>
  <c r="AE30" i="40"/>
  <c r="AF30" i="40" s="1"/>
  <c r="AJ30" i="40"/>
  <c r="D31" i="40"/>
  <c r="Z31" i="40"/>
  <c r="AA31" i="40" s="1"/>
  <c r="AB31" i="40"/>
  <c r="AC31" i="40"/>
  <c r="AE31" i="40"/>
  <c r="AF31" i="40" s="1"/>
  <c r="AJ31" i="40"/>
  <c r="Z32" i="40"/>
  <c r="AA32" i="40" s="1"/>
  <c r="AB32" i="40"/>
  <c r="AC32" i="40"/>
  <c r="AE32" i="40"/>
  <c r="AF32" i="40" s="1"/>
  <c r="AJ32" i="40"/>
  <c r="D33" i="40"/>
  <c r="Z33" i="40"/>
  <c r="AA33" i="40" s="1"/>
  <c r="AB33" i="40"/>
  <c r="AC33" i="40"/>
  <c r="AE33" i="40"/>
  <c r="AF33" i="40" s="1"/>
  <c r="AJ33" i="40"/>
  <c r="D34" i="40"/>
  <c r="Z34" i="40"/>
  <c r="AA34" i="40" s="1"/>
  <c r="AB34" i="40"/>
  <c r="AC34" i="40"/>
  <c r="AE34" i="40"/>
  <c r="AF34" i="40" s="1"/>
  <c r="AJ34" i="40"/>
  <c r="D35" i="40"/>
  <c r="Z35" i="40"/>
  <c r="AA35" i="40" s="1"/>
  <c r="AB35" i="40"/>
  <c r="AC35" i="40"/>
  <c r="AE35" i="40"/>
  <c r="AF35" i="40" s="1"/>
  <c r="AJ35" i="40"/>
  <c r="D36" i="40"/>
  <c r="Z36" i="40"/>
  <c r="AA36" i="40" s="1"/>
  <c r="AB36" i="40"/>
  <c r="AC36" i="40"/>
  <c r="AE36" i="40"/>
  <c r="AF36" i="40" s="1"/>
  <c r="AJ36" i="40"/>
  <c r="Z37" i="40"/>
  <c r="Y37" i="40" s="1"/>
  <c r="AB37" i="40"/>
  <c r="AC37" i="40"/>
  <c r="AE37" i="40"/>
  <c r="X37" i="40" s="1"/>
  <c r="AJ37" i="40"/>
  <c r="Z38" i="40"/>
  <c r="AA38" i="40" s="1"/>
  <c r="AB38" i="40"/>
  <c r="AC38" i="40"/>
  <c r="AE38" i="40"/>
  <c r="AF38" i="40" s="1"/>
  <c r="AJ38" i="40"/>
  <c r="D39" i="40"/>
  <c r="Z39" i="40"/>
  <c r="AA39" i="40" s="1"/>
  <c r="AB39" i="40"/>
  <c r="AC39" i="40"/>
  <c r="AE39" i="40"/>
  <c r="AF39" i="40" s="1"/>
  <c r="AJ39" i="40"/>
  <c r="D40" i="40"/>
  <c r="Z40" i="40"/>
  <c r="AA40" i="40" s="1"/>
  <c r="AB40" i="40"/>
  <c r="AC40" i="40"/>
  <c r="AE40" i="40"/>
  <c r="AF40" i="40" s="1"/>
  <c r="AJ40" i="40"/>
  <c r="Z41" i="40"/>
  <c r="AA41" i="40" s="1"/>
  <c r="AB41" i="40"/>
  <c r="AC41" i="40"/>
  <c r="AE41" i="40"/>
  <c r="AF41" i="40" s="1"/>
  <c r="AJ41" i="40"/>
  <c r="D42" i="40"/>
  <c r="Z42" i="40"/>
  <c r="AA42" i="40" s="1"/>
  <c r="AB42" i="40"/>
  <c r="AC42" i="40"/>
  <c r="AE42" i="40"/>
  <c r="AF42" i="40" s="1"/>
  <c r="AJ42" i="40"/>
  <c r="AF43" i="40"/>
  <c r="AJ43" i="40"/>
  <c r="D44" i="40"/>
  <c r="AF44" i="40"/>
  <c r="AJ44" i="40"/>
  <c r="D45" i="40"/>
  <c r="AF45" i="40"/>
  <c r="AJ45" i="40"/>
  <c r="D46" i="40"/>
  <c r="AF46" i="40"/>
  <c r="AJ46" i="40"/>
  <c r="AF47" i="40"/>
  <c r="AJ47" i="40"/>
  <c r="D48" i="40"/>
  <c r="AF48" i="40"/>
  <c r="AJ48" i="40"/>
  <c r="D49" i="40"/>
  <c r="AF49" i="40"/>
  <c r="AJ49" i="40"/>
  <c r="D50" i="40"/>
  <c r="AF50" i="40"/>
  <c r="AJ50" i="40"/>
  <c r="AF51" i="40"/>
  <c r="AJ51" i="40"/>
  <c r="AF52" i="40"/>
  <c r="AJ52" i="40"/>
  <c r="D53" i="40"/>
  <c r="AF53" i="40"/>
  <c r="AJ53" i="40"/>
  <c r="AF54" i="40"/>
  <c r="AJ54" i="40"/>
  <c r="D55" i="40"/>
  <c r="AF55" i="40"/>
  <c r="AJ55" i="40"/>
  <c r="D56" i="40"/>
  <c r="AF56" i="40"/>
  <c r="AJ56" i="40"/>
  <c r="D57" i="40"/>
  <c r="AF57" i="40"/>
  <c r="AJ57" i="40"/>
  <c r="D58" i="40"/>
  <c r="AF58" i="40"/>
  <c r="AJ58" i="40"/>
  <c r="AF59" i="40"/>
  <c r="AJ59" i="40"/>
  <c r="D60" i="40"/>
  <c r="AF60" i="40"/>
  <c r="AJ60" i="40"/>
  <c r="D61" i="40"/>
  <c r="AF61" i="40"/>
  <c r="AJ61" i="40"/>
  <c r="D62" i="40"/>
  <c r="AF62" i="40"/>
  <c r="AJ62" i="40"/>
  <c r="D63" i="40"/>
  <c r="AF63" i="40"/>
  <c r="AJ63" i="40"/>
  <c r="D64" i="40"/>
  <c r="AF64" i="40"/>
  <c r="AJ64" i="40"/>
  <c r="D65" i="40"/>
  <c r="AF65" i="40"/>
  <c r="AJ65" i="40"/>
  <c r="D66" i="40"/>
  <c r="AF66" i="40"/>
  <c r="AJ66" i="40"/>
  <c r="D67" i="40"/>
  <c r="AF67" i="40"/>
  <c r="AJ67" i="40"/>
  <c r="D68" i="40"/>
  <c r="AF68" i="40"/>
  <c r="AJ68" i="40"/>
  <c r="D69" i="40"/>
  <c r="AF69" i="40"/>
  <c r="AJ69" i="40"/>
  <c r="D70" i="40"/>
  <c r="AF70" i="40"/>
  <c r="AJ70" i="40"/>
  <c r="D71" i="40"/>
  <c r="AF71" i="40"/>
  <c r="AJ71" i="40"/>
  <c r="D72" i="40"/>
  <c r="AF72" i="40"/>
  <c r="AJ72" i="40"/>
  <c r="D73" i="40"/>
  <c r="AF73" i="40"/>
  <c r="AJ73" i="40"/>
  <c r="D74" i="40"/>
  <c r="AF74" i="40"/>
  <c r="AJ74" i="40"/>
  <c r="D75" i="40"/>
  <c r="AF75" i="40"/>
  <c r="AJ75" i="40"/>
  <c r="AF76" i="40"/>
  <c r="AJ76" i="40"/>
  <c r="AF77" i="40"/>
  <c r="AJ77" i="40"/>
  <c r="AF78" i="40"/>
  <c r="AJ78" i="40"/>
  <c r="AF79" i="40"/>
  <c r="AJ79" i="40"/>
  <c r="D80" i="40"/>
  <c r="AF80" i="40"/>
  <c r="AJ80" i="40"/>
  <c r="D81" i="40"/>
  <c r="AF81" i="40"/>
  <c r="AJ81" i="40"/>
  <c r="AF82" i="40"/>
  <c r="AJ82" i="40"/>
  <c r="AF83" i="40"/>
  <c r="AJ83" i="40"/>
  <c r="D84" i="40"/>
  <c r="AF84" i="40"/>
  <c r="AJ84" i="40"/>
  <c r="AF85" i="40"/>
  <c r="AJ85" i="40"/>
  <c r="D86" i="40"/>
  <c r="AF86" i="40"/>
  <c r="AJ86" i="40"/>
  <c r="AF87" i="40"/>
  <c r="AJ87" i="40"/>
  <c r="AF88" i="40"/>
  <c r="AJ88" i="40"/>
  <c r="AF89" i="40"/>
  <c r="AJ89" i="40"/>
  <c r="AF90" i="40"/>
  <c r="AJ90" i="40"/>
  <c r="D91" i="40"/>
  <c r="AF91" i="40"/>
  <c r="AJ91" i="40"/>
  <c r="D92" i="40"/>
  <c r="AF92" i="40"/>
  <c r="AJ92" i="40"/>
  <c r="AF93" i="40"/>
  <c r="AJ93" i="40"/>
  <c r="AF94" i="40"/>
  <c r="AJ94" i="40"/>
  <c r="D95" i="40"/>
  <c r="AF95" i="40"/>
  <c r="AJ95" i="40"/>
  <c r="AF96" i="40"/>
  <c r="AJ96" i="40"/>
  <c r="AF97" i="40"/>
  <c r="AJ97" i="40"/>
  <c r="AF98" i="40"/>
  <c r="AJ98" i="40"/>
  <c r="AF99" i="40"/>
  <c r="AJ99" i="40"/>
  <c r="AF100" i="40"/>
  <c r="AJ100" i="40"/>
  <c r="AF101" i="40"/>
  <c r="AJ101" i="40"/>
  <c r="AF102" i="40"/>
  <c r="AJ102" i="40"/>
  <c r="AF103" i="40"/>
  <c r="AJ103" i="40"/>
  <c r="AF104" i="40"/>
  <c r="AJ104" i="40"/>
  <c r="AF105" i="40"/>
  <c r="AJ105" i="40"/>
  <c r="AF106" i="40"/>
  <c r="AJ106" i="40"/>
  <c r="AF107" i="40"/>
  <c r="AJ107" i="40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AF111" i="40"/>
  <c r="AK130" i="40"/>
  <c r="AK132" i="40"/>
  <c r="AK134" i="40"/>
  <c r="AK136" i="40"/>
  <c r="AK86" i="40" l="1"/>
  <c r="AK107" i="40"/>
  <c r="AK103" i="40"/>
  <c r="AK99" i="40"/>
  <c r="AK72" i="40"/>
  <c r="AK51" i="40"/>
  <c r="AK21" i="40"/>
  <c r="Y17" i="40"/>
  <c r="Y40" i="40"/>
  <c r="AK76" i="40"/>
  <c r="AK18" i="40"/>
  <c r="AK82" i="40"/>
  <c r="AF7" i="40"/>
  <c r="AK7" i="40" s="1"/>
  <c r="AK81" i="40"/>
  <c r="AK68" i="40"/>
  <c r="AK64" i="40"/>
  <c r="AK60" i="40"/>
  <c r="AK57" i="40"/>
  <c r="AK47" i="40"/>
  <c r="AK44" i="40"/>
  <c r="AK41" i="40"/>
  <c r="Y41" i="40"/>
  <c r="Y19" i="40"/>
  <c r="AF15" i="40"/>
  <c r="X12" i="40"/>
  <c r="X8" i="40"/>
  <c r="AK102" i="40"/>
  <c r="AK100" i="40"/>
  <c r="AK98" i="40"/>
  <c r="AK96" i="40"/>
  <c r="AK90" i="40"/>
  <c r="AK84" i="40"/>
  <c r="AF13" i="40"/>
  <c r="AK13" i="40" s="1"/>
  <c r="AK12" i="40"/>
  <c r="AF9" i="40"/>
  <c r="AK9" i="40" s="1"/>
  <c r="AK95" i="40"/>
  <c r="Y11" i="40"/>
  <c r="Y8" i="40"/>
  <c r="X110" i="40"/>
  <c r="X34" i="40"/>
  <c r="Y34" i="40" s="1"/>
  <c r="X28" i="40"/>
  <c r="Y28" i="40" s="1"/>
  <c r="AK105" i="40"/>
  <c r="AK94" i="40"/>
  <c r="AK91" i="40"/>
  <c r="AK89" i="40"/>
  <c r="AK87" i="40"/>
  <c r="AK73" i="40"/>
  <c r="AK69" i="40"/>
  <c r="AK65" i="40"/>
  <c r="AK61" i="40"/>
  <c r="AK58" i="40"/>
  <c r="AK54" i="40"/>
  <c r="AK48" i="40"/>
  <c r="AK45" i="40"/>
  <c r="AK42" i="40"/>
  <c r="AF37" i="40"/>
  <c r="AA37" i="40"/>
  <c r="X31" i="40"/>
  <c r="Y31" i="40" s="1"/>
  <c r="Y25" i="40"/>
  <c r="AK88" i="40"/>
  <c r="AK85" i="40"/>
  <c r="X40" i="40"/>
  <c r="X23" i="40"/>
  <c r="Y23" i="40" s="1"/>
  <c r="AF17" i="40"/>
  <c r="AK17" i="40" s="1"/>
  <c r="AK40" i="40"/>
  <c r="AK36" i="40"/>
  <c r="AK34" i="40"/>
  <c r="AK32" i="40"/>
  <c r="AK31" i="40"/>
  <c r="AK29" i="40"/>
  <c r="AK28" i="40"/>
  <c r="AK24" i="40"/>
  <c r="AK23" i="40"/>
  <c r="AK15" i="40"/>
  <c r="AK92" i="40"/>
  <c r="AK101" i="40"/>
  <c r="AK93" i="40"/>
  <c r="AK79" i="40"/>
  <c r="AK77" i="40"/>
  <c r="AK74" i="40"/>
  <c r="AK70" i="40"/>
  <c r="AK66" i="40"/>
  <c r="AK62" i="40"/>
  <c r="AK55" i="40"/>
  <c r="AK52" i="40"/>
  <c r="AK49" i="40"/>
  <c r="AK46" i="40"/>
  <c r="AK38" i="40"/>
  <c r="Y38" i="40"/>
  <c r="AK35" i="40"/>
  <c r="AK33" i="40"/>
  <c r="AK30" i="40"/>
  <c r="AK27" i="40"/>
  <c r="AK22" i="40"/>
  <c r="AK20" i="40"/>
  <c r="AF19" i="40"/>
  <c r="AK19" i="40" s="1"/>
  <c r="X16" i="40"/>
  <c r="Y16" i="40" s="1"/>
  <c r="AK14" i="40"/>
  <c r="AK10" i="40"/>
  <c r="X26" i="40"/>
  <c r="Y26" i="40" s="1"/>
  <c r="AK78" i="40"/>
  <c r="AE6" i="40"/>
  <c r="AF6" i="40" s="1"/>
  <c r="AK106" i="40"/>
  <c r="AK104" i="40"/>
  <c r="AK97" i="40"/>
  <c r="AK83" i="40"/>
  <c r="AK80" i="40"/>
  <c r="AK75" i="40"/>
  <c r="AK71" i="40"/>
  <c r="AK67" i="40"/>
  <c r="AK63" i="40"/>
  <c r="AK59" i="40"/>
  <c r="AK56" i="40"/>
  <c r="AK53" i="40"/>
  <c r="AK50" i="40"/>
  <c r="AK43" i="40"/>
  <c r="AK37" i="40"/>
  <c r="X35" i="40"/>
  <c r="Y35" i="40" s="1"/>
  <c r="AF25" i="40"/>
  <c r="AK25" i="40" s="1"/>
  <c r="X20" i="40"/>
  <c r="Y20" i="40" s="1"/>
  <c r="Y12" i="40"/>
  <c r="AF11" i="40"/>
  <c r="AK11" i="40" s="1"/>
  <c r="Y13" i="40"/>
  <c r="Y9" i="40"/>
  <c r="AK8" i="40"/>
  <c r="Y15" i="40"/>
  <c r="Y7" i="40"/>
  <c r="AK39" i="40"/>
  <c r="AK26" i="40"/>
  <c r="AK16" i="40"/>
  <c r="Y42" i="40"/>
  <c r="X41" i="40"/>
  <c r="Y39" i="40"/>
  <c r="X38" i="40"/>
  <c r="X36" i="40"/>
  <c r="Y36" i="40" s="1"/>
  <c r="X32" i="40"/>
  <c r="Y32" i="40" s="1"/>
  <c r="X29" i="40"/>
  <c r="Y29" i="40" s="1"/>
  <c r="X24" i="40"/>
  <c r="Y24" i="40" s="1"/>
  <c r="X21" i="40"/>
  <c r="AA16" i="40"/>
  <c r="AA12" i="40"/>
  <c r="AA8" i="40"/>
  <c r="AF110" i="40"/>
  <c r="X42" i="40"/>
  <c r="X39" i="40"/>
  <c r="X33" i="40"/>
  <c r="Y33" i="40" s="1"/>
  <c r="X30" i="40"/>
  <c r="Y30" i="40" s="1"/>
  <c r="X27" i="40"/>
  <c r="Y27" i="40" s="1"/>
  <c r="X22" i="40"/>
  <c r="X18" i="40"/>
  <c r="Y18" i="40" s="1"/>
  <c r="X14" i="40"/>
  <c r="X10" i="40"/>
  <c r="Y10" i="40" s="1"/>
  <c r="AF109" i="40" l="1"/>
  <c r="AB22" i="40"/>
  <c r="AB10" i="40"/>
  <c r="Y21" i="40"/>
  <c r="AB21" i="40"/>
  <c r="AB25" i="40"/>
  <c r="AB8" i="40"/>
  <c r="AB9" i="40"/>
  <c r="AB16" i="40"/>
  <c r="AB14" i="40"/>
  <c r="Y14" i="40"/>
  <c r="Y22" i="40"/>
  <c r="AB19" i="40"/>
  <c r="AB12" i="40"/>
  <c r="AB13" i="40"/>
  <c r="AB7" i="40"/>
  <c r="AB15" i="40"/>
  <c r="AC8" i="40" l="1"/>
  <c r="AC12" i="40"/>
  <c r="AC16" i="40"/>
  <c r="AC13" i="40"/>
  <c r="AC7" i="40"/>
  <c r="AC15" i="40"/>
  <c r="AC19" i="40"/>
  <c r="AC25" i="40"/>
  <c r="AC9" i="40"/>
  <c r="AC10" i="40"/>
  <c r="AC14" i="40"/>
  <c r="AC22" i="40"/>
  <c r="AC21" i="40"/>
  <c r="AC4" i="40" l="1"/>
  <c r="C74" i="9" l="1"/>
  <c r="E74" i="9" a="1"/>
  <c r="E74" i="9" s="1"/>
  <c r="F74" i="9" a="1"/>
  <c r="F74" i="9" s="1"/>
  <c r="G74" i="9"/>
  <c r="N74" i="9"/>
  <c r="P74" i="9"/>
  <c r="R74" i="9"/>
  <c r="Z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GQ5" i="9"/>
  <c r="AA74" i="9" s="1"/>
  <c r="GP5" i="9"/>
  <c r="O74" i="9" l="1"/>
  <c r="I74" i="9"/>
  <c r="K74" i="9" a="1"/>
  <c r="K74" i="9" s="1"/>
  <c r="L74" i="9" s="1"/>
  <c r="M74" i="9" s="1"/>
  <c r="Q74" i="9"/>
  <c r="S74" i="9"/>
  <c r="AB74" i="9"/>
  <c r="H74" i="9"/>
  <c r="J74" i="9" a="1"/>
  <c r="J74" i="9" s="1"/>
  <c r="GO5" i="9"/>
  <c r="AC45" i="9" l="1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AQ114" i="9"/>
  <c r="AR114" i="9"/>
  <c r="AS114" i="9"/>
  <c r="AT114" i="9"/>
  <c r="AU114" i="9"/>
  <c r="AV114" i="9"/>
  <c r="AW114" i="9"/>
  <c r="AX114" i="9"/>
  <c r="AY114" i="9"/>
  <c r="AZ114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AX44" i="9"/>
  <c r="GN5" i="9"/>
  <c r="C112" i="4" l="1" a="1"/>
  <c r="C112" i="4" s="1"/>
  <c r="G112" i="4" a="1"/>
  <c r="G112" i="4" s="1"/>
  <c r="K112" i="4" a="1"/>
  <c r="K112" i="4" s="1"/>
  <c r="O112" i="4" a="1"/>
  <c r="O112" i="4" s="1"/>
  <c r="S112" i="4" a="1"/>
  <c r="S112" i="4" s="1"/>
  <c r="W112" i="4" a="1"/>
  <c r="W112" i="4" s="1"/>
  <c r="AA112" i="4" a="1"/>
  <c r="AA112" i="4" s="1"/>
  <c r="AE112" i="4" a="1"/>
  <c r="AE112" i="4" s="1"/>
  <c r="AI112" i="4" a="1"/>
  <c r="AI112" i="4" s="1"/>
  <c r="AM112" i="4" a="1"/>
  <c r="AM112" i="4" s="1"/>
  <c r="AQ112" i="4" a="1"/>
  <c r="AQ112" i="4" s="1"/>
  <c r="AU112" i="4" a="1"/>
  <c r="AU112" i="4" s="1"/>
  <c r="AY112" i="4" a="1"/>
  <c r="AY112" i="4" s="1"/>
  <c r="BC112" i="4" a="1"/>
  <c r="BC112" i="4" s="1"/>
  <c r="BG112" i="4" a="1"/>
  <c r="BG112" i="4" s="1"/>
  <c r="BK112" i="4" a="1"/>
  <c r="BK112" i="4" s="1"/>
  <c r="BO112" i="4" a="1"/>
  <c r="BO112" i="4" s="1"/>
  <c r="BS112" i="4" a="1"/>
  <c r="BS112" i="4" s="1"/>
  <c r="BW112" i="4" a="1"/>
  <c r="BW112" i="4" s="1"/>
  <c r="D112" i="4" a="1"/>
  <c r="D112" i="4" s="1"/>
  <c r="H112" i="4" a="1"/>
  <c r="H112" i="4" s="1"/>
  <c r="L112" i="4" a="1"/>
  <c r="L112" i="4" s="1"/>
  <c r="P112" i="4" a="1"/>
  <c r="P112" i="4" s="1"/>
  <c r="T112" i="4" a="1"/>
  <c r="T112" i="4" s="1"/>
  <c r="X112" i="4" a="1"/>
  <c r="X112" i="4" s="1"/>
  <c r="AB112" i="4" a="1"/>
  <c r="AB112" i="4" s="1"/>
  <c r="AF112" i="4" a="1"/>
  <c r="AF112" i="4" s="1"/>
  <c r="AJ112" i="4" a="1"/>
  <c r="AJ112" i="4" s="1"/>
  <c r="AN112" i="4" a="1"/>
  <c r="AN112" i="4" s="1"/>
  <c r="AR112" i="4" a="1"/>
  <c r="AR112" i="4" s="1"/>
  <c r="AV112" i="4" a="1"/>
  <c r="AV112" i="4" s="1"/>
  <c r="AZ112" i="4" a="1"/>
  <c r="AZ112" i="4" s="1"/>
  <c r="BD112" i="4" a="1"/>
  <c r="BD112" i="4" s="1"/>
  <c r="BH112" i="4" a="1"/>
  <c r="BH112" i="4" s="1"/>
  <c r="BL112" i="4" a="1"/>
  <c r="BL112" i="4" s="1"/>
  <c r="BP112" i="4" a="1"/>
  <c r="BP112" i="4" s="1"/>
  <c r="BT112" i="4" a="1"/>
  <c r="BT112" i="4" s="1"/>
  <c r="BX112" i="4" a="1"/>
  <c r="BX112" i="4" s="1"/>
  <c r="I112" i="4" a="1"/>
  <c r="I112" i="4" s="1"/>
  <c r="Q112" i="4" a="1"/>
  <c r="Q112" i="4" s="1"/>
  <c r="Y112" i="4" a="1"/>
  <c r="Y112" i="4" s="1"/>
  <c r="AG112" i="4" a="1"/>
  <c r="AG112" i="4" s="1"/>
  <c r="AO112" i="4" a="1"/>
  <c r="AO112" i="4" s="1"/>
  <c r="AW112" i="4" a="1"/>
  <c r="AW112" i="4" s="1"/>
  <c r="BE112" i="4" a="1"/>
  <c r="BE112" i="4" s="1"/>
  <c r="BM112" i="4" a="1"/>
  <c r="BM112" i="4" s="1"/>
  <c r="BU112" i="4" a="1"/>
  <c r="BU112" i="4" s="1"/>
  <c r="J112" i="4" a="1"/>
  <c r="J112" i="4" s="1"/>
  <c r="R112" i="4" a="1"/>
  <c r="R112" i="4" s="1"/>
  <c r="Z112" i="4" a="1"/>
  <c r="Z112" i="4" s="1"/>
  <c r="AH112" i="4" a="1"/>
  <c r="AH112" i="4" s="1"/>
  <c r="AP112" i="4" a="1"/>
  <c r="AP112" i="4" s="1"/>
  <c r="AX112" i="4" a="1"/>
  <c r="AX112" i="4" s="1"/>
  <c r="BF112" i="4" a="1"/>
  <c r="BF112" i="4" s="1"/>
  <c r="BN112" i="4" a="1"/>
  <c r="BN112" i="4" s="1"/>
  <c r="BV112" i="4" a="1"/>
  <c r="BV112" i="4" s="1"/>
  <c r="E112" i="4" a="1"/>
  <c r="E112" i="4" s="1"/>
  <c r="M112" i="4" a="1"/>
  <c r="M112" i="4" s="1"/>
  <c r="U112" i="4" a="1"/>
  <c r="U112" i="4" s="1"/>
  <c r="AC112" i="4" a="1"/>
  <c r="AC112" i="4" s="1"/>
  <c r="AK112" i="4" a="1"/>
  <c r="AK112" i="4" s="1"/>
  <c r="AS112" i="4" a="1"/>
  <c r="AS112" i="4" s="1"/>
  <c r="BA112" i="4" a="1"/>
  <c r="BA112" i="4" s="1"/>
  <c r="BI112" i="4" a="1"/>
  <c r="BI112" i="4" s="1"/>
  <c r="BQ112" i="4" a="1"/>
  <c r="BQ112" i="4" s="1"/>
  <c r="BY112" i="4" a="1"/>
  <c r="BY112" i="4" s="1"/>
  <c r="V112" i="4" a="1"/>
  <c r="V112" i="4" s="1"/>
  <c r="BB112" i="4" a="1"/>
  <c r="BB112" i="4" s="1"/>
  <c r="AD112" i="4" a="1"/>
  <c r="AD112" i="4" s="1"/>
  <c r="BJ112" i="4" a="1"/>
  <c r="BJ112" i="4" s="1"/>
  <c r="F112" i="4" a="1"/>
  <c r="F112" i="4" s="1"/>
  <c r="AL112" i="4" a="1"/>
  <c r="AL112" i="4" s="1"/>
  <c r="BR112" i="4" a="1"/>
  <c r="BR112" i="4" s="1"/>
  <c r="N112" i="4" a="1"/>
  <c r="N112" i="4" s="1"/>
  <c r="AT112" i="4" a="1"/>
  <c r="AT112" i="4" s="1"/>
  <c r="GM5" i="9"/>
  <c r="GL5" i="9" l="1"/>
  <c r="GK5" i="9" l="1"/>
  <c r="GJ5" i="9" l="1"/>
  <c r="S5" i="43" l="1"/>
  <c r="T5" i="43"/>
  <c r="U5" i="43" s="1"/>
  <c r="AB5" i="43"/>
  <c r="AC5" i="43" s="1"/>
  <c r="AF5" i="43"/>
  <c r="S6" i="43"/>
  <c r="T6" i="43"/>
  <c r="AB6" i="43"/>
  <c r="AC6" i="43" s="1"/>
  <c r="S7" i="43"/>
  <c r="AF7" i="43" s="1"/>
  <c r="T7" i="43"/>
  <c r="AB7" i="43"/>
  <c r="AC7" i="43" s="1"/>
  <c r="S8" i="43"/>
  <c r="T8" i="43"/>
  <c r="AB8" i="43"/>
  <c r="AC8" i="43" s="1"/>
  <c r="S9" i="43"/>
  <c r="AF9" i="43" s="1"/>
  <c r="T9" i="43"/>
  <c r="AB9" i="43"/>
  <c r="AC9" i="43" s="1"/>
  <c r="S10" i="43"/>
  <c r="T10" i="43"/>
  <c r="AB10" i="43"/>
  <c r="AC10" i="43" s="1"/>
  <c r="S11" i="43"/>
  <c r="AF11" i="43" s="1"/>
  <c r="T11" i="43"/>
  <c r="AB11" i="43"/>
  <c r="AC11" i="43" s="1"/>
  <c r="S12" i="43"/>
  <c r="T12" i="43"/>
  <c r="AB12" i="43"/>
  <c r="AC12" i="43" s="1"/>
  <c r="S13" i="43"/>
  <c r="AF13" i="43" s="1"/>
  <c r="T13" i="43"/>
  <c r="AB13" i="43"/>
  <c r="AC13" i="43" s="1"/>
  <c r="S14" i="43"/>
  <c r="T14" i="43"/>
  <c r="AB14" i="43"/>
  <c r="AC14" i="43" s="1"/>
  <c r="S15" i="43"/>
  <c r="AF15" i="43" s="1"/>
  <c r="T15" i="43"/>
  <c r="AB15" i="43"/>
  <c r="AC15" i="43" s="1"/>
  <c r="S16" i="43"/>
  <c r="AF16" i="43" s="1"/>
  <c r="T16" i="43"/>
  <c r="AB16" i="43"/>
  <c r="AC16" i="43" s="1"/>
  <c r="S17" i="43"/>
  <c r="AF17" i="43" s="1"/>
  <c r="T17" i="43"/>
  <c r="AB17" i="43"/>
  <c r="AC17" i="43" s="1"/>
  <c r="S18" i="43"/>
  <c r="T18" i="43"/>
  <c r="AB18" i="43"/>
  <c r="AC18" i="43" s="1"/>
  <c r="S19" i="43"/>
  <c r="AF19" i="43" s="1"/>
  <c r="T19" i="43"/>
  <c r="AB19" i="43"/>
  <c r="AC19" i="43" s="1"/>
  <c r="S20" i="43"/>
  <c r="AF20" i="43" s="1"/>
  <c r="T20" i="43"/>
  <c r="AB20" i="43"/>
  <c r="AC20" i="43" s="1"/>
  <c r="S21" i="43"/>
  <c r="AF21" i="43" s="1"/>
  <c r="T21" i="43"/>
  <c r="AB21" i="43"/>
  <c r="AC21" i="43" s="1"/>
  <c r="S22" i="43"/>
  <c r="T22" i="43"/>
  <c r="AB22" i="43"/>
  <c r="AC22" i="43" s="1"/>
  <c r="S23" i="43"/>
  <c r="AF23" i="43" s="1"/>
  <c r="T23" i="43"/>
  <c r="AB23" i="43"/>
  <c r="AC23" i="43" s="1"/>
  <c r="S24" i="43"/>
  <c r="T24" i="43"/>
  <c r="AB24" i="43"/>
  <c r="AC24" i="43" s="1"/>
  <c r="S25" i="43"/>
  <c r="AF25" i="43" s="1"/>
  <c r="T25" i="43"/>
  <c r="AB25" i="43"/>
  <c r="AC25" i="43" s="1"/>
  <c r="S26" i="43"/>
  <c r="AF26" i="43" s="1"/>
  <c r="T26" i="43"/>
  <c r="AB26" i="43"/>
  <c r="AC26" i="43" s="1"/>
  <c r="S27" i="43"/>
  <c r="T27" i="43"/>
  <c r="AB27" i="43"/>
  <c r="AC27" i="43" s="1"/>
  <c r="S28" i="43"/>
  <c r="AF28" i="43" s="1"/>
  <c r="T28" i="43"/>
  <c r="AB28" i="43"/>
  <c r="AC28" i="43" s="1"/>
  <c r="S29" i="43"/>
  <c r="AF29" i="43" s="1"/>
  <c r="T29" i="43"/>
  <c r="AB29" i="43"/>
  <c r="AC29" i="43" s="1"/>
  <c r="S30" i="43"/>
  <c r="AF30" i="43" s="1"/>
  <c r="T30" i="43"/>
  <c r="AB30" i="43"/>
  <c r="AC30" i="43" s="1"/>
  <c r="S31" i="43"/>
  <c r="AF31" i="43" s="1"/>
  <c r="T31" i="43"/>
  <c r="AB31" i="43"/>
  <c r="AC31" i="43" s="1"/>
  <c r="S32" i="43"/>
  <c r="T32" i="43"/>
  <c r="AB32" i="43"/>
  <c r="AC32" i="43" s="1"/>
  <c r="AF32" i="43"/>
  <c r="S33" i="43"/>
  <c r="AF33" i="43" s="1"/>
  <c r="T33" i="43"/>
  <c r="AB33" i="43"/>
  <c r="AC33" i="43" s="1"/>
  <c r="S34" i="43"/>
  <c r="AF34" i="43" s="1"/>
  <c r="T34" i="43"/>
  <c r="AB34" i="43"/>
  <c r="AC34" i="43" s="1"/>
  <c r="S35" i="43"/>
  <c r="AF35" i="43" s="1"/>
  <c r="T35" i="43"/>
  <c r="AB35" i="43"/>
  <c r="AC35" i="43" s="1"/>
  <c r="S36" i="43"/>
  <c r="T36" i="43"/>
  <c r="AB36" i="43"/>
  <c r="AC36" i="43" s="1"/>
  <c r="AF36" i="43"/>
  <c r="S37" i="43"/>
  <c r="AF37" i="43" s="1"/>
  <c r="T37" i="43"/>
  <c r="AB37" i="43"/>
  <c r="AC37" i="43" s="1"/>
  <c r="S38" i="43"/>
  <c r="AF38" i="43" s="1"/>
  <c r="T38" i="43"/>
  <c r="AB38" i="43"/>
  <c r="AC38" i="43" s="1"/>
  <c r="S39" i="43"/>
  <c r="AF39" i="43" s="1"/>
  <c r="T39" i="43"/>
  <c r="AB39" i="43"/>
  <c r="AC39" i="43" s="1"/>
  <c r="S40" i="43"/>
  <c r="AF40" i="43" s="1"/>
  <c r="T40" i="43"/>
  <c r="AB40" i="43"/>
  <c r="AC40" i="43" s="1"/>
  <c r="S41" i="43"/>
  <c r="AF41" i="43" s="1"/>
  <c r="T41" i="43"/>
  <c r="AB41" i="43"/>
  <c r="AC41" i="43" s="1"/>
  <c r="S42" i="43"/>
  <c r="AF42" i="43" s="1"/>
  <c r="T42" i="43"/>
  <c r="AB42" i="43"/>
  <c r="AC42" i="43" s="1"/>
  <c r="S43" i="43"/>
  <c r="AF43" i="43" s="1"/>
  <c r="T43" i="43"/>
  <c r="AB43" i="43"/>
  <c r="AC43" i="43" s="1"/>
  <c r="S44" i="43"/>
  <c r="T44" i="43"/>
  <c r="AB44" i="43"/>
  <c r="AC44" i="43" s="1"/>
  <c r="AF44" i="43"/>
  <c r="AC46" i="43"/>
  <c r="AF46" i="43"/>
  <c r="AC47" i="43"/>
  <c r="AE47" i="43"/>
  <c r="AF47" i="43" s="1"/>
  <c r="AC48" i="43"/>
  <c r="AE48" i="43"/>
  <c r="AF48" i="43" s="1"/>
  <c r="AC49" i="43"/>
  <c r="AF49" i="43"/>
  <c r="AC50" i="43"/>
  <c r="AE50" i="43"/>
  <c r="AF50" i="43" s="1"/>
  <c r="AC51" i="43"/>
  <c r="AF51" i="43"/>
  <c r="AC52" i="43"/>
  <c r="AE52" i="43"/>
  <c r="AF52" i="43" s="1"/>
  <c r="AC53" i="43"/>
  <c r="AF53" i="43"/>
  <c r="AC54" i="43"/>
  <c r="AF54" i="43"/>
  <c r="AC55" i="43"/>
  <c r="AE55" i="43"/>
  <c r="AF55" i="43" s="1"/>
  <c r="AC56" i="43"/>
  <c r="AF56" i="43"/>
  <c r="AC57" i="43"/>
  <c r="AE57" i="43"/>
  <c r="AF57" i="43" s="1"/>
  <c r="AC58" i="43"/>
  <c r="AE58" i="43"/>
  <c r="AF58" i="43" s="1"/>
  <c r="AC59" i="43"/>
  <c r="AE59" i="43"/>
  <c r="AF59" i="43" s="1"/>
  <c r="AC60" i="43"/>
  <c r="AE60" i="43"/>
  <c r="AF60" i="43" s="1"/>
  <c r="AC61" i="43"/>
  <c r="AE61" i="43"/>
  <c r="AF61" i="43" s="1"/>
  <c r="AC62" i="43"/>
  <c r="AE62" i="43"/>
  <c r="AF62" i="43" s="1"/>
  <c r="AC63" i="43"/>
  <c r="AE63" i="43"/>
  <c r="AF63" i="43" s="1"/>
  <c r="AC64" i="43"/>
  <c r="AE64" i="43"/>
  <c r="AF64" i="43" s="1"/>
  <c r="AC65" i="43"/>
  <c r="AE65" i="43"/>
  <c r="AF65" i="43" s="1"/>
  <c r="AC66" i="43"/>
  <c r="AE66" i="43"/>
  <c r="AF66" i="43" s="1"/>
  <c r="AC67" i="43"/>
  <c r="AE67" i="43"/>
  <c r="AF67" i="43" s="1"/>
  <c r="AC68" i="43"/>
  <c r="AE68" i="43"/>
  <c r="AF68" i="43" s="1"/>
  <c r="AC69" i="43"/>
  <c r="AE69" i="43"/>
  <c r="AF69" i="43" s="1"/>
  <c r="AC70" i="43"/>
  <c r="AE70" i="43"/>
  <c r="AF70" i="43" s="1"/>
  <c r="G73" i="43"/>
  <c r="H73" i="43"/>
  <c r="I73" i="43"/>
  <c r="J73" i="43"/>
  <c r="K73" i="43"/>
  <c r="L73" i="43"/>
  <c r="M73" i="43"/>
  <c r="N73" i="43"/>
  <c r="O73" i="43"/>
  <c r="P73" i="43"/>
  <c r="Q73" i="43"/>
  <c r="R73" i="43"/>
  <c r="AD73" i="43"/>
  <c r="AA83" i="43"/>
  <c r="AA85" i="43"/>
  <c r="AA87" i="43"/>
  <c r="U12" i="43" l="1"/>
  <c r="U15" i="43"/>
  <c r="U20" i="43"/>
  <c r="U8" i="43"/>
  <c r="U27" i="43"/>
  <c r="U9" i="43"/>
  <c r="U24" i="43"/>
  <c r="AF12" i="43"/>
  <c r="AF8" i="43"/>
  <c r="U16" i="43"/>
  <c r="U22" i="43"/>
  <c r="U19" i="43"/>
  <c r="U17" i="43"/>
  <c r="U13" i="43"/>
  <c r="U10" i="43"/>
  <c r="U7" i="43"/>
  <c r="U29" i="43"/>
  <c r="U28" i="43"/>
  <c r="U26" i="43"/>
  <c r="U25" i="43"/>
  <c r="U23" i="43"/>
  <c r="U21" i="43"/>
  <c r="U11" i="43"/>
  <c r="S74" i="43"/>
  <c r="AF27" i="43"/>
  <c r="AF24" i="43"/>
  <c r="AF22" i="43"/>
  <c r="U14" i="43"/>
  <c r="U6" i="43"/>
  <c r="U18" i="43"/>
  <c r="AC73" i="43"/>
  <c r="AF18" i="43"/>
  <c r="AF14" i="43"/>
  <c r="AF10" i="43"/>
  <c r="AF6" i="43"/>
  <c r="C74" i="43" l="1"/>
  <c r="V8" i="43"/>
  <c r="V12" i="43"/>
  <c r="V16" i="43"/>
  <c r="V20" i="43"/>
  <c r="V13" i="43"/>
  <c r="V17" i="43"/>
  <c r="V7" i="43"/>
  <c r="V11" i="43"/>
  <c r="V15" i="43"/>
  <c r="V19" i="43"/>
  <c r="V5" i="43"/>
  <c r="V9" i="43"/>
  <c r="V6" i="43"/>
  <c r="V10" i="43"/>
  <c r="V14" i="43"/>
  <c r="V18" i="43"/>
  <c r="AC44" i="9" l="1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Y44" i="9"/>
  <c r="AZ44" i="9"/>
  <c r="C115" i="4" l="1" a="1"/>
  <c r="C115" i="4" s="1"/>
  <c r="C117" i="4" s="1"/>
  <c r="K115" i="4" a="1"/>
  <c r="K115" i="4" s="1"/>
  <c r="K117" i="4" s="1"/>
  <c r="S115" i="4" a="1"/>
  <c r="S115" i="4" s="1"/>
  <c r="S117" i="4" s="1"/>
  <c r="AA115" i="4" a="1"/>
  <c r="AA115" i="4" s="1"/>
  <c r="AI115" i="4" a="1"/>
  <c r="AI115" i="4" s="1"/>
  <c r="AQ115" i="4" a="1"/>
  <c r="AQ115" i="4" s="1"/>
  <c r="AQ117" i="4" s="1"/>
  <c r="BC115" i="4" a="1"/>
  <c r="BC115" i="4" s="1"/>
  <c r="BC117" i="4" s="1"/>
  <c r="BS115" i="4" a="1"/>
  <c r="BS115" i="4" s="1"/>
  <c r="BS117" i="4" s="1"/>
  <c r="X115" i="4" a="1"/>
  <c r="X115" i="4" s="1"/>
  <c r="BG115" i="4" a="1"/>
  <c r="BG115" i="4" s="1"/>
  <c r="BG117" i="4" s="1"/>
  <c r="BY115" i="4" a="1"/>
  <c r="BY115" i="4" s="1"/>
  <c r="BY117" i="4" s="1"/>
  <c r="AD115" i="4" a="1"/>
  <c r="AD115" i="4" s="1"/>
  <c r="BA115" i="4" a="1"/>
  <c r="BA115" i="4" s="1"/>
  <c r="BA117" i="4" s="1"/>
  <c r="BV115" i="4" a="1"/>
  <c r="BV115" i="4" s="1"/>
  <c r="BV117" i="4" s="1"/>
  <c r="AB115" i="4" a="1"/>
  <c r="AB115" i="4" s="1"/>
  <c r="AB117" i="4" s="1"/>
  <c r="BE115" i="4" a="1"/>
  <c r="BE115" i="4" s="1"/>
  <c r="BE117" i="4" s="1"/>
  <c r="Z115" i="4" a="1"/>
  <c r="Z115" i="4" s="1"/>
  <c r="Z117" i="4" s="1"/>
  <c r="J115" i="4" a="1"/>
  <c r="J115" i="4" s="1"/>
  <c r="J117" i="4" s="1"/>
  <c r="AH115" i="4" a="1"/>
  <c r="AH115" i="4" s="1"/>
  <c r="E115" i="4" a="1"/>
  <c r="E115" i="4" s="1"/>
  <c r="M115" i="4" a="1"/>
  <c r="M115" i="4" s="1"/>
  <c r="M117" i="4" s="1"/>
  <c r="U115" i="4" a="1"/>
  <c r="U115" i="4" s="1"/>
  <c r="U117" i="4" s="1"/>
  <c r="AC115" i="4" a="1"/>
  <c r="AC115" i="4" s="1"/>
  <c r="AK115" i="4" a="1"/>
  <c r="AK115" i="4" s="1"/>
  <c r="AS115" i="4" a="1"/>
  <c r="AS115" i="4" s="1"/>
  <c r="BH115" i="4" a="1"/>
  <c r="BH115" i="4" s="1"/>
  <c r="BH117" i="4" s="1"/>
  <c r="BX115" i="4" a="1"/>
  <c r="BX115" i="4" s="1"/>
  <c r="BX117" i="4" s="1"/>
  <c r="AF115" i="4" a="1"/>
  <c r="AF115" i="4" s="1"/>
  <c r="AF117" i="4" s="1"/>
  <c r="BJ115" i="4" a="1"/>
  <c r="BJ115" i="4" s="1"/>
  <c r="BJ117" i="4" s="1"/>
  <c r="F115" i="4" a="1"/>
  <c r="F115" i="4" s="1"/>
  <c r="F117" i="4" s="1"/>
  <c r="AL115" i="4" a="1"/>
  <c r="AL115" i="4" s="1"/>
  <c r="BD115" i="4" a="1"/>
  <c r="BD115" i="4" s="1"/>
  <c r="BD117" i="4" s="1"/>
  <c r="D115" i="4" a="1"/>
  <c r="D115" i="4" s="1"/>
  <c r="AJ115" i="4" a="1"/>
  <c r="AJ115" i="4" s="1"/>
  <c r="BI115" i="4" a="1"/>
  <c r="BI115" i="4" s="1"/>
  <c r="BI117" i="4" s="1"/>
  <c r="R115" i="4" a="1"/>
  <c r="R115" i="4" s="1"/>
  <c r="AP115" i="4" a="1"/>
  <c r="AP115" i="4" s="1"/>
  <c r="AP117" i="4" s="1"/>
  <c r="BF115" i="4" a="1"/>
  <c r="BF115" i="4" s="1"/>
  <c r="BF117" i="4" s="1"/>
  <c r="G115" i="4" a="1"/>
  <c r="G115" i="4" s="1"/>
  <c r="O115" i="4" a="1"/>
  <c r="O115" i="4" s="1"/>
  <c r="W115" i="4" a="1"/>
  <c r="W115" i="4" s="1"/>
  <c r="AE115" i="4" a="1"/>
  <c r="AE115" i="4" s="1"/>
  <c r="AM115" i="4" a="1"/>
  <c r="AM115" i="4" s="1"/>
  <c r="AU115" i="4" a="1"/>
  <c r="AU115" i="4" s="1"/>
  <c r="AU117" i="4" s="1"/>
  <c r="BK115" i="4" a="1"/>
  <c r="BK115" i="4" s="1"/>
  <c r="H115" i="4" a="1"/>
  <c r="H115" i="4" s="1"/>
  <c r="AN115" i="4" a="1"/>
  <c r="AN115" i="4" s="1"/>
  <c r="AN117" i="4" s="1"/>
  <c r="BN115" i="4" a="1"/>
  <c r="BN115" i="4" s="1"/>
  <c r="BN117" i="4" s="1"/>
  <c r="N115" i="4" a="1"/>
  <c r="N115" i="4" s="1"/>
  <c r="AT115" i="4" a="1"/>
  <c r="AT115" i="4" s="1"/>
  <c r="BO115" i="4" a="1"/>
  <c r="BO115" i="4" s="1"/>
  <c r="BO117" i="4" s="1"/>
  <c r="L115" i="4" a="1"/>
  <c r="L115" i="4" s="1"/>
  <c r="AR115" i="4" a="1"/>
  <c r="AR115" i="4" s="1"/>
  <c r="AR117" i="4" s="1"/>
  <c r="BL115" i="4" a="1"/>
  <c r="BL115" i="4" s="1"/>
  <c r="AY115" i="4" a="1"/>
  <c r="AY115" i="4" s="1"/>
  <c r="AY117" i="4" s="1"/>
  <c r="BB115" i="4" a="1"/>
  <c r="BB115" i="4" s="1"/>
  <c r="BB117" i="4" s="1"/>
  <c r="BT115" i="4" a="1"/>
  <c r="BT115" i="4" s="1"/>
  <c r="BT117" i="4" s="1"/>
  <c r="I115" i="4" a="1"/>
  <c r="I115" i="4" s="1"/>
  <c r="Q115" i="4" a="1"/>
  <c r="Q115" i="4" s="1"/>
  <c r="Y115" i="4" a="1"/>
  <c r="Y115" i="4" s="1"/>
  <c r="AG115" i="4" a="1"/>
  <c r="AG115" i="4" s="1"/>
  <c r="AO115" i="4" a="1"/>
  <c r="AO115" i="4" s="1"/>
  <c r="AO117" i="4" s="1"/>
  <c r="AZ115" i="4" a="1"/>
  <c r="AZ115" i="4" s="1"/>
  <c r="AZ117" i="4" s="1"/>
  <c r="BP115" i="4" a="1"/>
  <c r="BP115" i="4" s="1"/>
  <c r="BP117" i="4" s="1"/>
  <c r="P115" i="4" a="1"/>
  <c r="P115" i="4" s="1"/>
  <c r="AV115" i="4" a="1"/>
  <c r="AV115" i="4" s="1"/>
  <c r="AV117" i="4" s="1"/>
  <c r="BU115" i="4" a="1"/>
  <c r="BU115" i="4" s="1"/>
  <c r="BU117" i="4" s="1"/>
  <c r="V115" i="4" a="1"/>
  <c r="V115" i="4" s="1"/>
  <c r="AW115" i="4" a="1"/>
  <c r="AW115" i="4" s="1"/>
  <c r="AW117" i="4" s="1"/>
  <c r="BR115" i="4" a="1"/>
  <c r="BR115" i="4" s="1"/>
  <c r="BR117" i="4" s="1"/>
  <c r="T115" i="4" a="1"/>
  <c r="T115" i="4" s="1"/>
  <c r="T117" i="4" s="1"/>
  <c r="AX115" i="4" a="1"/>
  <c r="AX115" i="4" s="1"/>
  <c r="AX117" i="4" s="1"/>
  <c r="BW115" i="4" a="1"/>
  <c r="BW115" i="4" s="1"/>
  <c r="BW117" i="4" s="1"/>
  <c r="BM115" i="4" a="1"/>
  <c r="BM115" i="4" s="1"/>
  <c r="BM117" i="4" s="1"/>
  <c r="BQ115" i="4" a="1"/>
  <c r="BQ115" i="4" s="1"/>
  <c r="BQ117" i="4" s="1"/>
  <c r="P96" i="4" a="1"/>
  <c r="P96" i="4" s="1"/>
  <c r="T96" i="4" a="1"/>
  <c r="T96" i="4" s="1"/>
  <c r="AK96" i="4" a="1"/>
  <c r="AK96" i="4" s="1"/>
  <c r="BC96" i="4" a="1"/>
  <c r="BC96" i="4" s="1"/>
  <c r="N96" i="4" a="1"/>
  <c r="N96" i="4" s="1"/>
  <c r="E96" i="4" a="1"/>
  <c r="E96" i="4" s="1"/>
  <c r="AD96" i="4" a="1"/>
  <c r="AD96" i="4" s="1"/>
  <c r="BH96" i="4" a="1"/>
  <c r="BH96" i="4" s="1"/>
  <c r="Y96" i="4" a="1"/>
  <c r="Y96" i="4" s="1"/>
  <c r="AT96" i="4" a="1"/>
  <c r="AT96" i="4" s="1"/>
  <c r="BL96" i="4" a="1"/>
  <c r="BL96" i="4" s="1"/>
  <c r="AH96" i="4" a="1"/>
  <c r="AH96" i="4" s="1"/>
  <c r="BF96" i="4" a="1"/>
  <c r="BF96" i="4" s="1"/>
  <c r="BX96" i="4" a="1"/>
  <c r="BX96" i="4" s="1"/>
  <c r="Z96" i="4" a="1"/>
  <c r="Z96" i="4" s="1"/>
  <c r="AV96" i="4" a="1"/>
  <c r="AV96" i="4" s="1"/>
  <c r="BQ96" i="4" a="1"/>
  <c r="BQ96" i="4" s="1"/>
  <c r="BT96" i="4" a="1"/>
  <c r="BT96" i="4" s="1"/>
  <c r="BA96" i="4" a="1"/>
  <c r="BA96" i="4" s="1"/>
  <c r="AP96" i="4" a="1"/>
  <c r="AP96" i="4" s="1"/>
  <c r="G96" i="4" a="1"/>
  <c r="G96" i="4" s="1"/>
  <c r="V96" i="4" a="1"/>
  <c r="V96" i="4" s="1"/>
  <c r="F96" i="4" a="1"/>
  <c r="F96" i="4" s="1"/>
  <c r="M96" i="4" a="1"/>
  <c r="M96" i="4" s="1"/>
  <c r="AR96" i="4" a="1"/>
  <c r="AR96" i="4" s="1"/>
  <c r="BK96" i="4" a="1"/>
  <c r="BK96" i="4" s="1"/>
  <c r="AC96" i="4" a="1"/>
  <c r="AC96" i="4" s="1"/>
  <c r="AX96" i="4" a="1"/>
  <c r="AX96" i="4" s="1"/>
  <c r="BR96" i="4" a="1"/>
  <c r="BR96" i="4" s="1"/>
  <c r="AN96" i="4" a="1"/>
  <c r="AN96" i="4" s="1"/>
  <c r="BM96" i="4" a="1"/>
  <c r="BM96" i="4" s="1"/>
  <c r="H96" i="4" a="1"/>
  <c r="H96" i="4" s="1"/>
  <c r="AJ96" i="4" a="1"/>
  <c r="AJ96" i="4" s="1"/>
  <c r="BG96" i="4" a="1"/>
  <c r="BG96" i="4" s="1"/>
  <c r="BV96" i="4" a="1"/>
  <c r="BV96" i="4" s="1"/>
  <c r="AF96" i="4" a="1"/>
  <c r="AF96" i="4" s="1"/>
  <c r="BO96" i="4" a="1"/>
  <c r="BO96" i="4" s="1"/>
  <c r="AL96" i="4" a="1"/>
  <c r="AL96" i="4" s="1"/>
  <c r="AI96" i="4" a="1"/>
  <c r="AI96" i="4" s="1"/>
  <c r="S96" i="4" a="1"/>
  <c r="S96" i="4" s="1"/>
  <c r="AE96" i="4" a="1"/>
  <c r="AE96" i="4" s="1"/>
  <c r="X96" i="4" a="1"/>
  <c r="X96" i="4" s="1"/>
  <c r="AU96" i="4" a="1"/>
  <c r="AU96" i="4" s="1"/>
  <c r="J96" i="4" a="1"/>
  <c r="J96" i="4" s="1"/>
  <c r="AG96" i="4" a="1"/>
  <c r="AG96" i="4" s="1"/>
  <c r="BE96" i="4" a="1"/>
  <c r="BE96" i="4" s="1"/>
  <c r="BU96" i="4" a="1"/>
  <c r="BU96" i="4" s="1"/>
  <c r="AY96" i="4" a="1"/>
  <c r="AY96" i="4" s="1"/>
  <c r="BP96" i="4" a="1"/>
  <c r="BP96" i="4" s="1"/>
  <c r="Q96" i="4" a="1"/>
  <c r="Q96" i="4" s="1"/>
  <c r="AO96" i="4" a="1"/>
  <c r="AO96" i="4" s="1"/>
  <c r="BJ96" i="4" a="1"/>
  <c r="BJ96" i="4" s="1"/>
  <c r="BY96" i="4" a="1"/>
  <c r="BY96" i="4" s="1"/>
  <c r="AW96" i="4" a="1"/>
  <c r="AW96" i="4" s="1"/>
  <c r="BD96" i="4" a="1"/>
  <c r="BD96" i="4" s="1"/>
  <c r="AM96" i="4" a="1"/>
  <c r="AM96" i="4" s="1"/>
  <c r="C96" i="4" a="1"/>
  <c r="C96" i="4" s="1"/>
  <c r="O96" i="4" a="1"/>
  <c r="O96" i="4" s="1"/>
  <c r="AB96" i="4" a="1"/>
  <c r="AB96" i="4" s="1"/>
  <c r="AZ96" i="4" a="1"/>
  <c r="AZ96" i="4" s="1"/>
  <c r="R96" i="4" a="1"/>
  <c r="R96" i="4" s="1"/>
  <c r="AQ96" i="4" a="1"/>
  <c r="AQ96" i="4" s="1"/>
  <c r="BI96" i="4" a="1"/>
  <c r="BI96" i="4" s="1"/>
  <c r="L96" i="4" a="1"/>
  <c r="L96" i="4" s="1"/>
  <c r="BB96" i="4" a="1"/>
  <c r="BB96" i="4" s="1"/>
  <c r="BS96" i="4" a="1"/>
  <c r="BS96" i="4" s="1"/>
  <c r="U96" i="4" a="1"/>
  <c r="U96" i="4" s="1"/>
  <c r="AS96" i="4" a="1"/>
  <c r="AS96" i="4" s="1"/>
  <c r="BN96" i="4" a="1"/>
  <c r="BN96" i="4" s="1"/>
  <c r="I96" i="4" a="1"/>
  <c r="I96" i="4" s="1"/>
  <c r="BW96" i="4" a="1"/>
  <c r="BW96" i="4" s="1"/>
  <c r="D96" i="4" a="1"/>
  <c r="D96" i="4" s="1"/>
  <c r="W96" i="4" a="1"/>
  <c r="W96" i="4" s="1"/>
  <c r="K96" i="4" a="1"/>
  <c r="K96" i="4" s="1"/>
  <c r="AA96" i="4" a="1"/>
  <c r="AA96" i="4" s="1"/>
  <c r="K111" i="4" a="1"/>
  <c r="K111" i="4" s="1"/>
  <c r="K113" i="4" s="1"/>
  <c r="AA111" i="4" a="1"/>
  <c r="AA111" i="4" s="1"/>
  <c r="AA113" i="4" s="1"/>
  <c r="AQ111" i="4" a="1"/>
  <c r="AQ111" i="4" s="1"/>
  <c r="AQ113" i="4" s="1"/>
  <c r="BG111" i="4" a="1"/>
  <c r="BG111" i="4" s="1"/>
  <c r="BG113" i="4" s="1"/>
  <c r="BV111" i="4" a="1"/>
  <c r="BV111" i="4" s="1"/>
  <c r="BV113" i="4" s="1"/>
  <c r="R111" i="4" a="1"/>
  <c r="R111" i="4" s="1"/>
  <c r="R113" i="4" s="1"/>
  <c r="AH111" i="4" a="1"/>
  <c r="AH111" i="4" s="1"/>
  <c r="AH113" i="4" s="1"/>
  <c r="AX111" i="4" a="1"/>
  <c r="AX111" i="4" s="1"/>
  <c r="AX113" i="4" s="1"/>
  <c r="BO111" i="4" a="1"/>
  <c r="BO111" i="4" s="1"/>
  <c r="BO113" i="4" s="1"/>
  <c r="P111" i="4" a="1"/>
  <c r="P111" i="4" s="1"/>
  <c r="P113" i="4" s="1"/>
  <c r="AV111" i="4" a="1"/>
  <c r="AV111" i="4" s="1"/>
  <c r="AV113" i="4" s="1"/>
  <c r="BX111" i="4" a="1"/>
  <c r="BX111" i="4" s="1"/>
  <c r="BX113" i="4" s="1"/>
  <c r="W111" i="4" a="1"/>
  <c r="W111" i="4" s="1"/>
  <c r="W113" i="4" s="1"/>
  <c r="BC111" i="4" a="1"/>
  <c r="BC111" i="4" s="1"/>
  <c r="BC113" i="4" s="1"/>
  <c r="M111" i="4" a="1"/>
  <c r="M111" i="4" s="1"/>
  <c r="M113" i="4" s="1"/>
  <c r="AS111" i="4" a="1"/>
  <c r="AS111" i="4" s="1"/>
  <c r="AS113" i="4" s="1"/>
  <c r="AM111" i="4" a="1"/>
  <c r="AM111" i="4" s="1"/>
  <c r="AM113" i="4" s="1"/>
  <c r="Z111" i="4" a="1"/>
  <c r="Z111" i="4" s="1"/>
  <c r="Z113" i="4" s="1"/>
  <c r="BF111" i="4" a="1"/>
  <c r="BF111" i="4" s="1"/>
  <c r="BF113" i="4" s="1"/>
  <c r="V111" i="4" a="1"/>
  <c r="V111" i="4" s="1"/>
  <c r="V113" i="4" s="1"/>
  <c r="BQ111" i="4" a="1"/>
  <c r="BQ111" i="4" s="1"/>
  <c r="BQ113" i="4" s="1"/>
  <c r="AZ111" i="4" a="1"/>
  <c r="AZ111" i="4" s="1"/>
  <c r="AZ113" i="4" s="1"/>
  <c r="N111" i="4" a="1"/>
  <c r="N111" i="4" s="1"/>
  <c r="N113" i="4" s="1"/>
  <c r="AD111" i="4" a="1"/>
  <c r="AD111" i="4" s="1"/>
  <c r="AD113" i="4" s="1"/>
  <c r="AT111" i="4" a="1"/>
  <c r="AT111" i="4" s="1"/>
  <c r="AT113" i="4" s="1"/>
  <c r="BJ111" i="4" a="1"/>
  <c r="BJ111" i="4" s="1"/>
  <c r="BJ113" i="4" s="1"/>
  <c r="I111" i="4" a="1"/>
  <c r="I111" i="4" s="1"/>
  <c r="I113" i="4" s="1"/>
  <c r="Y111" i="4" a="1"/>
  <c r="Y111" i="4" s="1"/>
  <c r="Y113" i="4" s="1"/>
  <c r="AO111" i="4" a="1"/>
  <c r="AO111" i="4" s="1"/>
  <c r="AO113" i="4" s="1"/>
  <c r="BE111" i="4" a="1"/>
  <c r="BE111" i="4" s="1"/>
  <c r="BE113" i="4" s="1"/>
  <c r="D111" i="4" a="1"/>
  <c r="D111" i="4" s="1"/>
  <c r="D113" i="4" s="1"/>
  <c r="AY111" i="4" a="1"/>
  <c r="AY111" i="4" s="1"/>
  <c r="AY113" i="4" s="1"/>
  <c r="E111" i="4" a="1"/>
  <c r="E111" i="4" s="1"/>
  <c r="E113" i="4" s="1"/>
  <c r="U111" i="4" a="1"/>
  <c r="U111" i="4" s="1"/>
  <c r="U113" i="4" s="1"/>
  <c r="AK111" i="4" a="1"/>
  <c r="AK111" i="4" s="1"/>
  <c r="AK113" i="4" s="1"/>
  <c r="BA111" i="4" a="1"/>
  <c r="BA111" i="4" s="1"/>
  <c r="BA113" i="4" s="1"/>
  <c r="BN111" i="4" a="1"/>
  <c r="BN111" i="4" s="1"/>
  <c r="BN113" i="4" s="1"/>
  <c r="L111" i="4" a="1"/>
  <c r="L111" i="4" s="1"/>
  <c r="L113" i="4" s="1"/>
  <c r="AB111" i="4" a="1"/>
  <c r="AB111" i="4" s="1"/>
  <c r="AB113" i="4" s="1"/>
  <c r="AR111" i="4" a="1"/>
  <c r="AR111" i="4" s="1"/>
  <c r="AR113" i="4" s="1"/>
  <c r="BH111" i="4" a="1"/>
  <c r="BH111" i="4" s="1"/>
  <c r="BH113" i="4" s="1"/>
  <c r="BW111" i="4" a="1"/>
  <c r="BW111" i="4" s="1"/>
  <c r="BW113" i="4" s="1"/>
  <c r="AC111" i="4" a="1"/>
  <c r="AC111" i="4" s="1"/>
  <c r="AC113" i="4" s="1"/>
  <c r="BI111" i="4" a="1"/>
  <c r="BI111" i="4" s="1"/>
  <c r="BI113" i="4" s="1"/>
  <c r="J111" i="4" a="1"/>
  <c r="J111" i="4" s="1"/>
  <c r="J113" i="4" s="1"/>
  <c r="AP111" i="4" a="1"/>
  <c r="AP111" i="4" s="1"/>
  <c r="AP113" i="4" s="1"/>
  <c r="BY111" i="4" a="1"/>
  <c r="BY111" i="4" s="1"/>
  <c r="BY113" i="4" s="1"/>
  <c r="AF111" i="4" a="1"/>
  <c r="AF111" i="4" s="1"/>
  <c r="AF113" i="4" s="1"/>
  <c r="BL111" i="4" a="1"/>
  <c r="BL111" i="4" s="1"/>
  <c r="BL113" i="4" s="1"/>
  <c r="T111" i="4" a="1"/>
  <c r="T111" i="4" s="1"/>
  <c r="T113" i="4" s="1"/>
  <c r="G111" i="4" a="1"/>
  <c r="G111" i="4" s="1"/>
  <c r="G113" i="4" s="1"/>
  <c r="BS111" i="4" a="1"/>
  <c r="BS111" i="4" s="1"/>
  <c r="BS113" i="4" s="1"/>
  <c r="AJ111" i="4" a="1"/>
  <c r="AJ111" i="4" s="1"/>
  <c r="AJ113" i="4" s="1"/>
  <c r="BM111" i="4" a="1"/>
  <c r="BM111" i="4" s="1"/>
  <c r="BM113" i="4" s="1"/>
  <c r="H111" i="4" a="1"/>
  <c r="H111" i="4" s="1"/>
  <c r="H113" i="4" s="1"/>
  <c r="X111" i="4" a="1"/>
  <c r="X111" i="4" s="1"/>
  <c r="X113" i="4" s="1"/>
  <c r="AN111" i="4" a="1"/>
  <c r="AN111" i="4" s="1"/>
  <c r="AN113" i="4" s="1"/>
  <c r="BD111" i="4" a="1"/>
  <c r="BD111" i="4" s="1"/>
  <c r="BD113" i="4" s="1"/>
  <c r="BR111" i="4" a="1"/>
  <c r="BR111" i="4" s="1"/>
  <c r="BR113" i="4" s="1"/>
  <c r="O111" i="4" a="1"/>
  <c r="O111" i="4" s="1"/>
  <c r="O113" i="4" s="1"/>
  <c r="AE111" i="4" a="1"/>
  <c r="AE111" i="4" s="1"/>
  <c r="AE113" i="4" s="1"/>
  <c r="AU111" i="4" a="1"/>
  <c r="AU111" i="4" s="1"/>
  <c r="AU113" i="4" s="1"/>
  <c r="BK111" i="4" a="1"/>
  <c r="BK111" i="4" s="1"/>
  <c r="BK113" i="4" s="1"/>
  <c r="C111" i="4" a="1"/>
  <c r="C111" i="4" s="1"/>
  <c r="C113" i="4" s="1"/>
  <c r="AI111" i="4" a="1"/>
  <c r="AI111" i="4" s="1"/>
  <c r="AI113" i="4" s="1"/>
  <c r="BP111" i="4" a="1"/>
  <c r="BP111" i="4" s="1"/>
  <c r="BP113" i="4" s="1"/>
  <c r="Q111" i="4" a="1"/>
  <c r="Q111" i="4" s="1"/>
  <c r="Q113" i="4" s="1"/>
  <c r="AW111" i="4" a="1"/>
  <c r="AW111" i="4" s="1"/>
  <c r="AW113" i="4" s="1"/>
  <c r="F111" i="4" a="1"/>
  <c r="F111" i="4" s="1"/>
  <c r="F113" i="4" s="1"/>
  <c r="AL111" i="4" a="1"/>
  <c r="AL111" i="4" s="1"/>
  <c r="AL113" i="4" s="1"/>
  <c r="BT111" i="4" a="1"/>
  <c r="BT111" i="4" s="1"/>
  <c r="BT113" i="4" s="1"/>
  <c r="BU111" i="4" a="1"/>
  <c r="BU111" i="4" s="1"/>
  <c r="BU113" i="4" s="1"/>
  <c r="AG111" i="4" a="1"/>
  <c r="AG111" i="4" s="1"/>
  <c r="AG113" i="4" s="1"/>
  <c r="BB111" i="4" a="1"/>
  <c r="BB111" i="4" s="1"/>
  <c r="BB113" i="4" s="1"/>
  <c r="S111" i="4" a="1"/>
  <c r="S111" i="4" s="1"/>
  <c r="S113" i="4" s="1"/>
  <c r="C95" i="4" a="1"/>
  <c r="C95" i="4" s="1"/>
  <c r="C97" i="4" s="1"/>
  <c r="S95" i="4" a="1"/>
  <c r="S95" i="4" s="1"/>
  <c r="S97" i="4" s="1"/>
  <c r="AI95" i="4" a="1"/>
  <c r="AI95" i="4" s="1"/>
  <c r="AI97" i="4" s="1"/>
  <c r="BG95" i="4" a="1"/>
  <c r="BG95" i="4" s="1"/>
  <c r="BG97" i="4" s="1"/>
  <c r="BS95" i="4" a="1"/>
  <c r="BS95" i="4" s="1"/>
  <c r="BS97" i="4" s="1"/>
  <c r="Q95" i="4" a="1"/>
  <c r="Q95" i="4" s="1"/>
  <c r="Q97" i="4" s="1"/>
  <c r="AG95" i="4" a="1"/>
  <c r="AG95" i="4" s="1"/>
  <c r="AG97" i="4" s="1"/>
  <c r="BE95" i="4" a="1"/>
  <c r="BE95" i="4" s="1"/>
  <c r="BE97" i="4" s="1"/>
  <c r="BI95" i="4" a="1"/>
  <c r="BI95" i="4" s="1"/>
  <c r="BI97" i="4" s="1"/>
  <c r="BY95" i="4" a="1"/>
  <c r="BY95" i="4" s="1"/>
  <c r="BY97" i="4" s="1"/>
  <c r="BH95" i="4" a="1"/>
  <c r="BH95" i="4" s="1"/>
  <c r="BH97" i="4" s="1"/>
  <c r="AR95" i="4" a="1"/>
  <c r="AR95" i="4" s="1"/>
  <c r="AR97" i="4" s="1"/>
  <c r="AB95" i="4" a="1"/>
  <c r="AB95" i="4" s="1"/>
  <c r="AB97" i="4" s="1"/>
  <c r="L95" i="4" a="1"/>
  <c r="L95" i="4" s="1"/>
  <c r="L97" i="4" s="1"/>
  <c r="BL95" i="4" a="1"/>
  <c r="BL95" i="4" s="1"/>
  <c r="BL97" i="4" s="1"/>
  <c r="BF95" i="4" a="1"/>
  <c r="BF95" i="4" s="1"/>
  <c r="BF97" i="4" s="1"/>
  <c r="AP95" i="4" a="1"/>
  <c r="AP95" i="4" s="1"/>
  <c r="AP97" i="4" s="1"/>
  <c r="Z95" i="4" a="1"/>
  <c r="Z95" i="4" s="1"/>
  <c r="Z97" i="4" s="1"/>
  <c r="W95" i="4" a="1"/>
  <c r="W95" i="4" s="1"/>
  <c r="W97" i="4" s="1"/>
  <c r="E95" i="4" a="1"/>
  <c r="E95" i="4" s="1"/>
  <c r="E97" i="4" s="1"/>
  <c r="BO95" i="4" a="1"/>
  <c r="BO95" i="4" s="1"/>
  <c r="BO97" i="4" s="1"/>
  <c r="BD95" i="4" a="1"/>
  <c r="BD95" i="4" s="1"/>
  <c r="BD97" i="4" s="1"/>
  <c r="BV95" i="4" a="1"/>
  <c r="BV95" i="4" s="1"/>
  <c r="BV97" i="4" s="1"/>
  <c r="F95" i="4" a="1"/>
  <c r="F95" i="4" s="1"/>
  <c r="F97" i="4" s="1"/>
  <c r="X95" i="4" a="1"/>
  <c r="X95" i="4" s="1"/>
  <c r="X97" i="4" s="1"/>
  <c r="V95" i="4" a="1"/>
  <c r="V95" i="4" s="1"/>
  <c r="V97" i="4" s="1"/>
  <c r="K95" i="4" a="1"/>
  <c r="K95" i="4" s="1"/>
  <c r="K97" i="4" s="1"/>
  <c r="AA95" i="4" a="1"/>
  <c r="AA95" i="4" s="1"/>
  <c r="AA97" i="4" s="1"/>
  <c r="AQ95" i="4" a="1"/>
  <c r="AQ95" i="4" s="1"/>
  <c r="AQ97" i="4" s="1"/>
  <c r="BC95" i="4" a="1"/>
  <c r="BC95" i="4" s="1"/>
  <c r="BC97" i="4" s="1"/>
  <c r="I95" i="4" a="1"/>
  <c r="I95" i="4" s="1"/>
  <c r="I97" i="4" s="1"/>
  <c r="Y95" i="4" a="1"/>
  <c r="Y95" i="4" s="1"/>
  <c r="Y97" i="4" s="1"/>
  <c r="AO95" i="4" a="1"/>
  <c r="AO95" i="4" s="1"/>
  <c r="AO97" i="4" s="1"/>
  <c r="BU95" i="4" a="1"/>
  <c r="BU95" i="4" s="1"/>
  <c r="BU97" i="4" s="1"/>
  <c r="BK95" i="4" a="1"/>
  <c r="BK95" i="4" s="1"/>
  <c r="BK97" i="4" s="1"/>
  <c r="BN95" i="4" a="1"/>
  <c r="BN95" i="4" s="1"/>
  <c r="BN97" i="4" s="1"/>
  <c r="AZ95" i="4" a="1"/>
  <c r="AZ95" i="4" s="1"/>
  <c r="AZ97" i="4" s="1"/>
  <c r="AJ95" i="4" a="1"/>
  <c r="AJ95" i="4" s="1"/>
  <c r="AJ97" i="4" s="1"/>
  <c r="T95" i="4" a="1"/>
  <c r="T95" i="4" s="1"/>
  <c r="T97" i="4" s="1"/>
  <c r="D95" i="4" a="1"/>
  <c r="D95" i="4" s="1"/>
  <c r="D97" i="4" s="1"/>
  <c r="BP95" i="4" a="1"/>
  <c r="BP95" i="4" s="1"/>
  <c r="BP97" i="4" s="1"/>
  <c r="AX95" i="4" a="1"/>
  <c r="AX95" i="4" s="1"/>
  <c r="AX97" i="4" s="1"/>
  <c r="AH95" i="4" a="1"/>
  <c r="AH95" i="4" s="1"/>
  <c r="AH97" i="4" s="1"/>
  <c r="R95" i="4" a="1"/>
  <c r="R95" i="4" s="1"/>
  <c r="R97" i="4" s="1"/>
  <c r="BT95" i="4" a="1"/>
  <c r="BT95" i="4" s="1"/>
  <c r="BT97" i="4" s="1"/>
  <c r="BR95" i="4" a="1"/>
  <c r="BR95" i="4" s="1"/>
  <c r="BR97" i="4" s="1"/>
  <c r="AT95" i="4" a="1"/>
  <c r="AT95" i="4" s="1"/>
  <c r="AT97" i="4" s="1"/>
  <c r="N95" i="4" a="1"/>
  <c r="N95" i="4" s="1"/>
  <c r="N97" i="4" s="1"/>
  <c r="G95" i="4" a="1"/>
  <c r="G95" i="4" s="1"/>
  <c r="G97" i="4" s="1"/>
  <c r="AW95" i="4" a="1"/>
  <c r="AW95" i="4" s="1"/>
  <c r="AW97" i="4" s="1"/>
  <c r="AK95" i="4" a="1"/>
  <c r="AK95" i="4" s="1"/>
  <c r="AK97" i="4" s="1"/>
  <c r="AS95" i="4" a="1"/>
  <c r="AS95" i="4" s="1"/>
  <c r="AS97" i="4" s="1"/>
  <c r="H95" i="4" a="1"/>
  <c r="H95" i="4" s="1"/>
  <c r="H97" i="4" s="1"/>
  <c r="AL95" i="4" a="1"/>
  <c r="AL95" i="4" s="1"/>
  <c r="AL97" i="4" s="1"/>
  <c r="O95" i="4" a="1"/>
  <c r="O95" i="4" s="1"/>
  <c r="O97" i="4" s="1"/>
  <c r="AE95" i="4" a="1"/>
  <c r="AE95" i="4" s="1"/>
  <c r="AE97" i="4" s="1"/>
  <c r="BA95" i="4" a="1"/>
  <c r="BA95" i="4" s="1"/>
  <c r="BA97" i="4" s="1"/>
  <c r="BM95" i="4" a="1"/>
  <c r="BM95" i="4" s="1"/>
  <c r="BM97" i="4" s="1"/>
  <c r="M95" i="4" a="1"/>
  <c r="M95" i="4" s="1"/>
  <c r="M97" i="4" s="1"/>
  <c r="AC95" i="4" a="1"/>
  <c r="AC95" i="4" s="1"/>
  <c r="AC97" i="4" s="1"/>
  <c r="AU95" i="4" a="1"/>
  <c r="AU95" i="4" s="1"/>
  <c r="AU97" i="4" s="1"/>
  <c r="AY95" i="4" a="1"/>
  <c r="AY95" i="4" s="1"/>
  <c r="AY97" i="4" s="1"/>
  <c r="BQ95" i="4" a="1"/>
  <c r="BQ95" i="4" s="1"/>
  <c r="BQ97" i="4" s="1"/>
  <c r="BX95" i="4" a="1"/>
  <c r="BX95" i="4" s="1"/>
  <c r="BX97" i="4" s="1"/>
  <c r="AV95" i="4" a="1"/>
  <c r="AV95" i="4" s="1"/>
  <c r="AV97" i="4" s="1"/>
  <c r="AF95" i="4" a="1"/>
  <c r="AF95" i="4" s="1"/>
  <c r="AF97" i="4" s="1"/>
  <c r="P95" i="4" a="1"/>
  <c r="P95" i="4" s="1"/>
  <c r="P97" i="4" s="1"/>
  <c r="BJ95" i="4" a="1"/>
  <c r="BJ95" i="4" s="1"/>
  <c r="BJ97" i="4" s="1"/>
  <c r="AD95" i="4" a="1"/>
  <c r="AD95" i="4" s="1"/>
  <c r="AD97" i="4" s="1"/>
  <c r="J95" i="4" a="1"/>
  <c r="J95" i="4" s="1"/>
  <c r="J97" i="4" s="1"/>
  <c r="AM95" i="4" a="1"/>
  <c r="AM95" i="4" s="1"/>
  <c r="AM97" i="4" s="1"/>
  <c r="U95" i="4" a="1"/>
  <c r="U95" i="4" s="1"/>
  <c r="U97" i="4" s="1"/>
  <c r="BW95" i="4" a="1"/>
  <c r="BW95" i="4" s="1"/>
  <c r="BW97" i="4" s="1"/>
  <c r="AN95" i="4" a="1"/>
  <c r="AN95" i="4" s="1"/>
  <c r="AN97" i="4" s="1"/>
  <c r="BB95" i="4" a="1"/>
  <c r="BB95" i="4" s="1"/>
  <c r="BB97" i="4" s="1"/>
  <c r="G108" i="4" a="1"/>
  <c r="G108" i="4" s="1"/>
  <c r="AA108" i="4" a="1"/>
  <c r="AA108" i="4" s="1"/>
  <c r="AM108" i="4" a="1"/>
  <c r="AM108" i="4" s="1"/>
  <c r="BG108" i="4" a="1"/>
  <c r="BG108" i="4" s="1"/>
  <c r="BS108" i="4" a="1"/>
  <c r="BS108" i="4" s="1"/>
  <c r="P108" i="4" a="1"/>
  <c r="P108" i="4" s="1"/>
  <c r="AB108" i="4" a="1"/>
  <c r="AB108" i="4" s="1"/>
  <c r="AV108" i="4" a="1"/>
  <c r="AV108" i="4" s="1"/>
  <c r="BH108" i="4" a="1"/>
  <c r="BH108" i="4" s="1"/>
  <c r="H108" i="4" a="1"/>
  <c r="H108" i="4" s="1"/>
  <c r="T108" i="4" a="1"/>
  <c r="T108" i="4" s="1"/>
  <c r="AN108" i="4" a="1"/>
  <c r="AN108" i="4" s="1"/>
  <c r="AZ108" i="4" a="1"/>
  <c r="AZ108" i="4" s="1"/>
  <c r="BT108" i="4" a="1"/>
  <c r="BT108" i="4" s="1"/>
  <c r="Z108" i="4" a="1"/>
  <c r="Z108" i="4" s="1"/>
  <c r="AO108" i="4" a="1"/>
  <c r="AO108" i="4" s="1"/>
  <c r="I108" i="4" a="1"/>
  <c r="I108" i="4" s="1"/>
  <c r="BO108" i="4" a="1"/>
  <c r="BO108" i="4" s="1"/>
  <c r="AI108" i="4" a="1"/>
  <c r="AI108" i="4" s="1"/>
  <c r="M108" i="4" a="1"/>
  <c r="M108" i="4" s="1"/>
  <c r="AD108" i="4" a="1"/>
  <c r="AD108" i="4" s="1"/>
  <c r="AS108" i="4" a="1"/>
  <c r="AS108" i="4" s="1"/>
  <c r="BJ108" i="4" a="1"/>
  <c r="BJ108" i="4" s="1"/>
  <c r="BY108" i="4" a="1"/>
  <c r="BY108" i="4" s="1"/>
  <c r="S108" i="4" a="1"/>
  <c r="S108" i="4" s="1"/>
  <c r="AE108" i="4" a="1"/>
  <c r="AE108" i="4" s="1"/>
  <c r="AY108" i="4" a="1"/>
  <c r="AY108" i="4" s="1"/>
  <c r="BK108" i="4" a="1"/>
  <c r="BK108" i="4" s="1"/>
  <c r="K108" i="4" a="1"/>
  <c r="K108" i="4" s="1"/>
  <c r="W108" i="4" a="1"/>
  <c r="W108" i="4" s="1"/>
  <c r="AQ108" i="4" a="1"/>
  <c r="AQ108" i="4" s="1"/>
  <c r="BC108" i="4" a="1"/>
  <c r="BC108" i="4" s="1"/>
  <c r="BW108" i="4" a="1"/>
  <c r="BW108" i="4" s="1"/>
  <c r="AL108" i="4" a="1"/>
  <c r="AL108" i="4" s="1"/>
  <c r="BA108" i="4" a="1"/>
  <c r="BA108" i="4" s="1"/>
  <c r="U108" i="4" a="1"/>
  <c r="U108" i="4" s="1"/>
  <c r="L108" i="4" a="1"/>
  <c r="L108" i="4" s="1"/>
  <c r="AU108" i="4" a="1"/>
  <c r="AU108" i="4" s="1"/>
  <c r="R108" i="4" a="1"/>
  <c r="R108" i="4" s="1"/>
  <c r="AG108" i="4" a="1"/>
  <c r="AG108" i="4" s="1"/>
  <c r="AX108" i="4" a="1"/>
  <c r="AX108" i="4" s="1"/>
  <c r="BM108" i="4" a="1"/>
  <c r="BM108" i="4" s="1"/>
  <c r="E108" i="4" a="1"/>
  <c r="E108" i="4" s="1"/>
  <c r="V108" i="4" a="1"/>
  <c r="V108" i="4" s="1"/>
  <c r="AK108" i="4" a="1"/>
  <c r="AK108" i="4" s="1"/>
  <c r="BB108" i="4" a="1"/>
  <c r="BB108" i="4" s="1"/>
  <c r="BQ108" i="4" a="1"/>
  <c r="BQ108" i="4" s="1"/>
  <c r="N108" i="4" a="1"/>
  <c r="N108" i="4" s="1"/>
  <c r="AC108" i="4" a="1"/>
  <c r="AC108" i="4" s="1"/>
  <c r="AT108" i="4" a="1"/>
  <c r="AT108" i="4" s="1"/>
  <c r="BI108" i="4" a="1"/>
  <c r="BI108" i="4" s="1"/>
  <c r="C108" i="4" a="1"/>
  <c r="C108" i="4" s="1"/>
  <c r="BU108" i="4" a="1"/>
  <c r="BU108" i="4" s="1"/>
  <c r="BL108" i="4" a="1"/>
  <c r="BL108" i="4" s="1"/>
  <c r="AF108" i="4" a="1"/>
  <c r="AF108" i="4" s="1"/>
  <c r="BF108" i="4" a="1"/>
  <c r="BF108" i="4" s="1"/>
  <c r="D108" i="4" a="1"/>
  <c r="D108" i="4" s="1"/>
  <c r="X108" i="4" a="1"/>
  <c r="X108" i="4" s="1"/>
  <c r="AJ108" i="4" a="1"/>
  <c r="AJ108" i="4" s="1"/>
  <c r="BD108" i="4" a="1"/>
  <c r="BD108" i="4" s="1"/>
  <c r="BP108" i="4" a="1"/>
  <c r="BP108" i="4" s="1"/>
  <c r="J108" i="4" a="1"/>
  <c r="J108" i="4" s="1"/>
  <c r="Y108" i="4" a="1"/>
  <c r="Y108" i="4" s="1"/>
  <c r="AP108" i="4" a="1"/>
  <c r="AP108" i="4" s="1"/>
  <c r="BE108" i="4" a="1"/>
  <c r="BE108" i="4" s="1"/>
  <c r="BV108" i="4" a="1"/>
  <c r="BV108" i="4" s="1"/>
  <c r="Q108" i="4" a="1"/>
  <c r="Q108" i="4" s="1"/>
  <c r="AH108" i="4" a="1"/>
  <c r="AH108" i="4" s="1"/>
  <c r="AW108" i="4" a="1"/>
  <c r="AW108" i="4" s="1"/>
  <c r="BN108" i="4" a="1"/>
  <c r="BN108" i="4" s="1"/>
  <c r="O108" i="4" a="1"/>
  <c r="O108" i="4" s="1"/>
  <c r="F108" i="4" a="1"/>
  <c r="F108" i="4" s="1"/>
  <c r="BX108" i="4" a="1"/>
  <c r="BX108" i="4" s="1"/>
  <c r="AR108" i="4" a="1"/>
  <c r="AR108" i="4" s="1"/>
  <c r="BR108" i="4" a="1"/>
  <c r="BR108" i="4" s="1"/>
  <c r="G104" i="4" a="1"/>
  <c r="G104" i="4" s="1"/>
  <c r="W104" i="4" a="1"/>
  <c r="W104" i="4" s="1"/>
  <c r="AM104" i="4" a="1"/>
  <c r="AM104" i="4" s="1"/>
  <c r="BC104" i="4" a="1"/>
  <c r="BC104" i="4" s="1"/>
  <c r="BS104" i="4" a="1"/>
  <c r="BS104" i="4" s="1"/>
  <c r="H104" i="4" a="1"/>
  <c r="H104" i="4" s="1"/>
  <c r="X104" i="4" a="1"/>
  <c r="X104" i="4" s="1"/>
  <c r="AN104" i="4" a="1"/>
  <c r="AN104" i="4" s="1"/>
  <c r="BD104" i="4" a="1"/>
  <c r="BD104" i="4" s="1"/>
  <c r="BT104" i="4" a="1"/>
  <c r="BT104" i="4" s="1"/>
  <c r="R104" i="4" a="1"/>
  <c r="R104" i="4" s="1"/>
  <c r="AH104" i="4" a="1"/>
  <c r="AH104" i="4" s="1"/>
  <c r="AX104" i="4" a="1"/>
  <c r="AX104" i="4" s="1"/>
  <c r="BN104" i="4" a="1"/>
  <c r="BN104" i="4" s="1"/>
  <c r="AF104" i="4" a="1"/>
  <c r="AF104" i="4" s="1"/>
  <c r="I104" i="4" a="1"/>
  <c r="I104" i="4" s="1"/>
  <c r="BU104" i="4" a="1"/>
  <c r="BU104" i="4" s="1"/>
  <c r="BL104" i="4" a="1"/>
  <c r="BL104" i="4" s="1"/>
  <c r="AB104" i="4" a="1"/>
  <c r="AB104" i="4" s="1"/>
  <c r="J104" i="4" a="1"/>
  <c r="J104" i="4" s="1"/>
  <c r="Z104" i="4" a="1"/>
  <c r="Z104" i="4" s="1"/>
  <c r="AP104" i="4" a="1"/>
  <c r="AP104" i="4" s="1"/>
  <c r="BF104" i="4" a="1"/>
  <c r="BF104" i="4" s="1"/>
  <c r="BV104" i="4" a="1"/>
  <c r="BV104" i="4" s="1"/>
  <c r="N104" i="4" a="1"/>
  <c r="N104" i="4" s="1"/>
  <c r="AD104" i="4" a="1"/>
  <c r="AD104" i="4" s="1"/>
  <c r="AT104" i="4" a="1"/>
  <c r="AT104" i="4" s="1"/>
  <c r="BJ104" i="4" a="1"/>
  <c r="BJ104" i="4" s="1"/>
  <c r="E104" i="4" a="1"/>
  <c r="E104" i="4" s="1"/>
  <c r="U104" i="4" a="1"/>
  <c r="U104" i="4" s="1"/>
  <c r="AK104" i="4" a="1"/>
  <c r="AK104" i="4" s="1"/>
  <c r="BA104" i="4" a="1"/>
  <c r="BA104" i="4" s="1"/>
  <c r="BQ104" i="4" a="1"/>
  <c r="BQ104" i="4" s="1"/>
  <c r="AR104" i="4" a="1"/>
  <c r="AR104" i="4" s="1"/>
  <c r="V104" i="4" a="1"/>
  <c r="V104" i="4" s="1"/>
  <c r="L104" i="4" a="1"/>
  <c r="L104" i="4" s="1"/>
  <c r="BX104" i="4" a="1"/>
  <c r="BX104" i="4" s="1"/>
  <c r="AO104" i="4" a="1"/>
  <c r="AO104" i="4" s="1"/>
  <c r="M104" i="4" a="1"/>
  <c r="M104" i="4" s="1"/>
  <c r="AC104" i="4" a="1"/>
  <c r="AC104" i="4" s="1"/>
  <c r="AS104" i="4" a="1"/>
  <c r="AS104" i="4" s="1"/>
  <c r="BI104" i="4" a="1"/>
  <c r="BI104" i="4" s="1"/>
  <c r="BY104" i="4" a="1"/>
  <c r="BY104" i="4" s="1"/>
  <c r="Q104" i="4" a="1"/>
  <c r="Q104" i="4" s="1"/>
  <c r="C104" i="4" a="1"/>
  <c r="C104" i="4" s="1"/>
  <c r="S104" i="4" a="1"/>
  <c r="S104" i="4" s="1"/>
  <c r="AI104" i="4" a="1"/>
  <c r="AI104" i="4" s="1"/>
  <c r="AY104" i="4" a="1"/>
  <c r="AY104" i="4" s="1"/>
  <c r="BO104" i="4" a="1"/>
  <c r="BO104" i="4" s="1"/>
  <c r="D104" i="4" a="1"/>
  <c r="D104" i="4" s="1"/>
  <c r="T104" i="4" a="1"/>
  <c r="T104" i="4" s="1"/>
  <c r="AJ104" i="4" a="1"/>
  <c r="AJ104" i="4" s="1"/>
  <c r="AZ104" i="4" a="1"/>
  <c r="AZ104" i="4" s="1"/>
  <c r="BP104" i="4" a="1"/>
  <c r="BP104" i="4" s="1"/>
  <c r="O104" i="4" a="1"/>
  <c r="O104" i="4" s="1"/>
  <c r="AE104" i="4" a="1"/>
  <c r="AE104" i="4" s="1"/>
  <c r="AU104" i="4" a="1"/>
  <c r="AU104" i="4" s="1"/>
  <c r="BK104" i="4" a="1"/>
  <c r="BK104" i="4" s="1"/>
  <c r="F104" i="4" a="1"/>
  <c r="F104" i="4" s="1"/>
  <c r="BR104" i="4" a="1"/>
  <c r="BR104" i="4" s="1"/>
  <c r="BH104" i="4" a="1"/>
  <c r="BH104" i="4" s="1"/>
  <c r="AL104" i="4" a="1"/>
  <c r="AL104" i="4" s="1"/>
  <c r="AW104" i="4" a="1"/>
  <c r="AW104" i="4" s="1"/>
  <c r="AQ104" i="4" a="1"/>
  <c r="AQ104" i="4" s="1"/>
  <c r="AV104" i="4" a="1"/>
  <c r="AV104" i="4" s="1"/>
  <c r="BM104" i="4" a="1"/>
  <c r="BM104" i="4" s="1"/>
  <c r="BG104" i="4" a="1"/>
  <c r="BG104" i="4" s="1"/>
  <c r="Y104" i="4" a="1"/>
  <c r="Y104" i="4" s="1"/>
  <c r="K104" i="4" a="1"/>
  <c r="K104" i="4" s="1"/>
  <c r="BW104" i="4" a="1"/>
  <c r="BW104" i="4" s="1"/>
  <c r="BB104" i="4" a="1"/>
  <c r="BB104" i="4" s="1"/>
  <c r="AG104" i="4" a="1"/>
  <c r="AG104" i="4" s="1"/>
  <c r="AA104" i="4" a="1"/>
  <c r="AA104" i="4" s="1"/>
  <c r="BE104" i="4" a="1"/>
  <c r="BE104" i="4" s="1"/>
  <c r="P104" i="4" a="1"/>
  <c r="P104" i="4" s="1"/>
  <c r="Y103" i="4" a="1"/>
  <c r="Y103" i="4" s="1"/>
  <c r="Y105" i="4" s="1"/>
  <c r="I103" i="4" a="1"/>
  <c r="I103" i="4" s="1"/>
  <c r="I105" i="4" s="1"/>
  <c r="AY103" i="4" a="1"/>
  <c r="AY103" i="4" s="1"/>
  <c r="AY105" i="4" s="1"/>
  <c r="BT103" i="4" a="1"/>
  <c r="BT103" i="4" s="1"/>
  <c r="BT105" i="4" s="1"/>
  <c r="AC103" i="4" a="1"/>
  <c r="AC103" i="4" s="1"/>
  <c r="AC105" i="4" s="1"/>
  <c r="BA103" i="4" a="1"/>
  <c r="BA103" i="4" s="1"/>
  <c r="BA105" i="4" s="1"/>
  <c r="BX103" i="4" a="1"/>
  <c r="BX103" i="4" s="1"/>
  <c r="BX105" i="4" s="1"/>
  <c r="AW103" i="4" a="1"/>
  <c r="AW103" i="4" s="1"/>
  <c r="AW105" i="4" s="1"/>
  <c r="BR103" i="4" a="1"/>
  <c r="BR103" i="4" s="1"/>
  <c r="BR105" i="4" s="1"/>
  <c r="BS103" i="4" a="1"/>
  <c r="BS103" i="4" s="1"/>
  <c r="BS105" i="4" s="1"/>
  <c r="AS103" i="4" a="1"/>
  <c r="AS103" i="4" s="1"/>
  <c r="AS105" i="4" s="1"/>
  <c r="BB103" i="4" a="1"/>
  <c r="BB103" i="4" s="1"/>
  <c r="BB105" i="4" s="1"/>
  <c r="AL103" i="4" a="1"/>
  <c r="AL103" i="4" s="1"/>
  <c r="AL105" i="4" s="1"/>
  <c r="V103" i="4" a="1"/>
  <c r="V103" i="4" s="1"/>
  <c r="V105" i="4" s="1"/>
  <c r="F103" i="4" a="1"/>
  <c r="F103" i="4" s="1"/>
  <c r="F105" i="4" s="1"/>
  <c r="AZ103" i="4" a="1"/>
  <c r="AZ103" i="4" s="1"/>
  <c r="AZ105" i="4" s="1"/>
  <c r="AJ103" i="4" a="1"/>
  <c r="AJ103" i="4" s="1"/>
  <c r="AJ105" i="4" s="1"/>
  <c r="T103" i="4" a="1"/>
  <c r="T103" i="4" s="1"/>
  <c r="O103" i="4" a="1"/>
  <c r="O103" i="4" s="1"/>
  <c r="AI103" i="4" a="1"/>
  <c r="AI103" i="4" s="1"/>
  <c r="AI105" i="4" s="1"/>
  <c r="BC103" i="4" a="1"/>
  <c r="BC103" i="4" s="1"/>
  <c r="BC105" i="4" s="1"/>
  <c r="BM103" i="4" a="1"/>
  <c r="BM103" i="4" s="1"/>
  <c r="BM105" i="4" s="1"/>
  <c r="R103" i="4" a="1"/>
  <c r="R103" i="4" s="1"/>
  <c r="AF103" i="4" a="1"/>
  <c r="AF103" i="4" s="1"/>
  <c r="AF105" i="4" s="1"/>
  <c r="K103" i="4" a="1"/>
  <c r="K103" i="4" s="1"/>
  <c r="AQ103" i="4" a="1"/>
  <c r="AQ103" i="4" s="1"/>
  <c r="AA103" i="4" a="1"/>
  <c r="AA103" i="4" s="1"/>
  <c r="BN103" i="4" a="1"/>
  <c r="BN103" i="4" s="1"/>
  <c r="BN105" i="4" s="1"/>
  <c r="Q103" i="4" a="1"/>
  <c r="Q103" i="4" s="1"/>
  <c r="Q105" i="4" s="1"/>
  <c r="AO103" i="4" a="1"/>
  <c r="AO103" i="4" s="1"/>
  <c r="AO105" i="4" s="1"/>
  <c r="BO103" i="4" a="1"/>
  <c r="BO103" i="4" s="1"/>
  <c r="BO105" i="4" s="1"/>
  <c r="AE103" i="4" a="1"/>
  <c r="AE103" i="4" s="1"/>
  <c r="AE105" i="4" s="1"/>
  <c r="BG103" i="4" a="1"/>
  <c r="BG103" i="4" s="1"/>
  <c r="BG105" i="4" s="1"/>
  <c r="BY103" i="4" a="1"/>
  <c r="BY103" i="4" s="1"/>
  <c r="BW103" i="4" a="1"/>
  <c r="BW103" i="4" s="1"/>
  <c r="BW105" i="4" s="1"/>
  <c r="BJ103" i="4" a="1"/>
  <c r="BJ103" i="4" s="1"/>
  <c r="BJ105" i="4" s="1"/>
  <c r="AT103" i="4" a="1"/>
  <c r="AT103" i="4" s="1"/>
  <c r="AD103" i="4" a="1"/>
  <c r="AD103" i="4" s="1"/>
  <c r="AD105" i="4" s="1"/>
  <c r="N103" i="4" a="1"/>
  <c r="N103" i="4" s="1"/>
  <c r="BH103" i="4" a="1"/>
  <c r="BH103" i="4" s="1"/>
  <c r="BH105" i="4" s="1"/>
  <c r="AR103" i="4" a="1"/>
  <c r="AR103" i="4" s="1"/>
  <c r="AR105" i="4" s="1"/>
  <c r="AB103" i="4" a="1"/>
  <c r="AB103" i="4" s="1"/>
  <c r="AB105" i="4" s="1"/>
  <c r="L103" i="4" a="1"/>
  <c r="L103" i="4" s="1"/>
  <c r="L105" i="4" s="1"/>
  <c r="AM103" i="4" a="1"/>
  <c r="AM103" i="4" s="1"/>
  <c r="AM105" i="4" s="1"/>
  <c r="E103" i="4" a="1"/>
  <c r="E103" i="4" s="1"/>
  <c r="E105" i="4" s="1"/>
  <c r="M103" i="4" a="1"/>
  <c r="M103" i="4" s="1"/>
  <c r="M105" i="4" s="1"/>
  <c r="BI103" i="4" a="1"/>
  <c r="BI103" i="4" s="1"/>
  <c r="BI105" i="4" s="1"/>
  <c r="AH103" i="4" a="1"/>
  <c r="AH103" i="4" s="1"/>
  <c r="AH105" i="4" s="1"/>
  <c r="AV103" i="4" a="1"/>
  <c r="AV103" i="4" s="1"/>
  <c r="AV105" i="4" s="1"/>
  <c r="U103" i="4" a="1"/>
  <c r="U103" i="4" s="1"/>
  <c r="U105" i="4" s="1"/>
  <c r="C103" i="4" a="1"/>
  <c r="C103" i="4" s="1"/>
  <c r="C105" i="4" s="1"/>
  <c r="AG103" i="4" a="1"/>
  <c r="AG103" i="4" s="1"/>
  <c r="AG105" i="4" s="1"/>
  <c r="BQ103" i="4" a="1"/>
  <c r="BQ103" i="4" s="1"/>
  <c r="BQ105" i="4" s="1"/>
  <c r="W103" i="4" a="1"/>
  <c r="W103" i="4" s="1"/>
  <c r="W105" i="4" s="1"/>
  <c r="AU103" i="4" a="1"/>
  <c r="AU103" i="4" s="1"/>
  <c r="AU105" i="4" s="1"/>
  <c r="BU103" i="4" a="1"/>
  <c r="BU103" i="4" s="1"/>
  <c r="BU105" i="4" s="1"/>
  <c r="AK103" i="4" a="1"/>
  <c r="AK103" i="4" s="1"/>
  <c r="BL103" i="4" a="1"/>
  <c r="BL103" i="4" s="1"/>
  <c r="BL105" i="4" s="1"/>
  <c r="BP103" i="4" a="1"/>
  <c r="BP103" i="4" s="1"/>
  <c r="BP105" i="4" s="1"/>
  <c r="S103" i="4" a="1"/>
  <c r="S103" i="4" s="1"/>
  <c r="S105" i="4" s="1"/>
  <c r="BF103" i="4" a="1"/>
  <c r="BF103" i="4" s="1"/>
  <c r="BF105" i="4" s="1"/>
  <c r="AP103" i="4" a="1"/>
  <c r="AP103" i="4" s="1"/>
  <c r="AP105" i="4" s="1"/>
  <c r="Z103" i="4" a="1"/>
  <c r="Z103" i="4" s="1"/>
  <c r="Z105" i="4" s="1"/>
  <c r="J103" i="4" a="1"/>
  <c r="J103" i="4" s="1"/>
  <c r="J105" i="4" s="1"/>
  <c r="BD103" i="4" a="1"/>
  <c r="BD103" i="4" s="1"/>
  <c r="BD105" i="4" s="1"/>
  <c r="AN103" i="4" a="1"/>
  <c r="AN103" i="4" s="1"/>
  <c r="AN105" i="4" s="1"/>
  <c r="X103" i="4" a="1"/>
  <c r="X103" i="4" s="1"/>
  <c r="X105" i="4" s="1"/>
  <c r="H103" i="4" a="1"/>
  <c r="H103" i="4" s="1"/>
  <c r="H105" i="4" s="1"/>
  <c r="G103" i="4" a="1"/>
  <c r="G103" i="4" s="1"/>
  <c r="G105" i="4" s="1"/>
  <c r="BE103" i="4" a="1"/>
  <c r="BE103" i="4" s="1"/>
  <c r="BE105" i="4" s="1"/>
  <c r="BK103" i="4" a="1"/>
  <c r="BK103" i="4" s="1"/>
  <c r="BK105" i="4" s="1"/>
  <c r="BV103" i="4" a="1"/>
  <c r="BV103" i="4" s="1"/>
  <c r="BV105" i="4" s="1"/>
  <c r="AX103" i="4" a="1"/>
  <c r="AX103" i="4" s="1"/>
  <c r="AX105" i="4" s="1"/>
  <c r="D103" i="4" a="1"/>
  <c r="D103" i="4" s="1"/>
  <c r="D105" i="4" s="1"/>
  <c r="P103" i="4" a="1"/>
  <c r="P103" i="4" s="1"/>
  <c r="AC100" i="4" a="1"/>
  <c r="AC100" i="4" s="1"/>
  <c r="BI100" i="4" a="1"/>
  <c r="BI100" i="4" s="1"/>
  <c r="Q100" i="4" a="1"/>
  <c r="Q100" i="4" s="1"/>
  <c r="AW100" i="4" a="1"/>
  <c r="AW100" i="4" s="1"/>
  <c r="AM100" i="4" a="1"/>
  <c r="AM100" i="4" s="1"/>
  <c r="BY100" i="4" a="1"/>
  <c r="BY100" i="4" s="1"/>
  <c r="BA100" i="4" a="1"/>
  <c r="BA100" i="4" s="1"/>
  <c r="AS100" i="4" a="1"/>
  <c r="AS100" i="4" s="1"/>
  <c r="U100" i="4" a="1"/>
  <c r="U100" i="4" s="1"/>
  <c r="BV100" i="4" a="1"/>
  <c r="BV100" i="4" s="1"/>
  <c r="BB100" i="4" a="1"/>
  <c r="BB100" i="4" s="1"/>
  <c r="AL100" i="4" a="1"/>
  <c r="AL100" i="4" s="1"/>
  <c r="V100" i="4" a="1"/>
  <c r="V100" i="4" s="1"/>
  <c r="F100" i="4" a="1"/>
  <c r="F100" i="4" s="1"/>
  <c r="AZ100" i="4" a="1"/>
  <c r="AZ100" i="4" s="1"/>
  <c r="AJ100" i="4" a="1"/>
  <c r="AJ100" i="4" s="1"/>
  <c r="T100" i="4" a="1"/>
  <c r="T100" i="4" s="1"/>
  <c r="D100" i="4" a="1"/>
  <c r="D100" i="4" s="1"/>
  <c r="BP100" i="4" a="1"/>
  <c r="BP100" i="4" s="1"/>
  <c r="AI100" i="4" a="1"/>
  <c r="AI100" i="4" s="1"/>
  <c r="BO100" i="4" a="1"/>
  <c r="BO100" i="4" s="1"/>
  <c r="AE100" i="4" a="1"/>
  <c r="AE100" i="4" s="1"/>
  <c r="C100" i="4" a="1"/>
  <c r="C100" i="4" s="1"/>
  <c r="AY100" i="4" a="1"/>
  <c r="AY100" i="4" s="1"/>
  <c r="E100" i="4" a="1"/>
  <c r="E100" i="4" s="1"/>
  <c r="BK100" i="4" a="1"/>
  <c r="BK100" i="4" s="1"/>
  <c r="AU100" i="4" a="1"/>
  <c r="AU100" i="4" s="1"/>
  <c r="BM100" i="4" a="1"/>
  <c r="BM100" i="4" s="1"/>
  <c r="BT100" i="4" a="1"/>
  <c r="BT100" i="4" s="1"/>
  <c r="AX100" i="4" a="1"/>
  <c r="AX100" i="4" s="1"/>
  <c r="AH100" i="4" a="1"/>
  <c r="AH100" i="4" s="1"/>
  <c r="R100" i="4" a="1"/>
  <c r="R100" i="4" s="1"/>
  <c r="BX100" i="4" a="1"/>
  <c r="BX100" i="4" s="1"/>
  <c r="AV100" i="4" a="1"/>
  <c r="AV100" i="4" s="1"/>
  <c r="AF100" i="4" a="1"/>
  <c r="AF100" i="4" s="1"/>
  <c r="P100" i="4" a="1"/>
  <c r="P100" i="4" s="1"/>
  <c r="BN100" i="4" a="1"/>
  <c r="BN100" i="4" s="1"/>
  <c r="K100" i="4" a="1"/>
  <c r="K100" i="4" s="1"/>
  <c r="AO100" i="4" a="1"/>
  <c r="AO100" i="4" s="1"/>
  <c r="BU100" i="4" a="1"/>
  <c r="BU100" i="4" s="1"/>
  <c r="AK100" i="4" a="1"/>
  <c r="AK100" i="4" s="1"/>
  <c r="M100" i="4" a="1"/>
  <c r="M100" i="4" s="1"/>
  <c r="BG100" i="4" a="1"/>
  <c r="BG100" i="4" s="1"/>
  <c r="O100" i="4" a="1"/>
  <c r="O100" i="4" s="1"/>
  <c r="BS100" i="4" a="1"/>
  <c r="BS100" i="4" s="1"/>
  <c r="I100" i="4" a="1"/>
  <c r="I100" i="4" s="1"/>
  <c r="AG100" i="4" a="1"/>
  <c r="AG100" i="4" s="1"/>
  <c r="BJ100" i="4" a="1"/>
  <c r="BJ100" i="4" s="1"/>
  <c r="AT100" i="4" a="1"/>
  <c r="AT100" i="4" s="1"/>
  <c r="AD100" i="4" a="1"/>
  <c r="AD100" i="4" s="1"/>
  <c r="N100" i="4" a="1"/>
  <c r="N100" i="4" s="1"/>
  <c r="BH100" i="4" a="1"/>
  <c r="BH100" i="4" s="1"/>
  <c r="AR100" i="4" a="1"/>
  <c r="AR100" i="4" s="1"/>
  <c r="AB100" i="4" a="1"/>
  <c r="AB100" i="4" s="1"/>
  <c r="L100" i="4" a="1"/>
  <c r="L100" i="4" s="1"/>
  <c r="BL100" i="4" a="1"/>
  <c r="BL100" i="4" s="1"/>
  <c r="W100" i="4" a="1"/>
  <c r="W100" i="4" s="1"/>
  <c r="BC100" i="4" a="1"/>
  <c r="BC100" i="4" s="1"/>
  <c r="G100" i="4" a="1"/>
  <c r="G100" i="4" s="1"/>
  <c r="AQ100" i="4" a="1"/>
  <c r="AQ100" i="4" s="1"/>
  <c r="Y100" i="4" a="1"/>
  <c r="Y100" i="4" s="1"/>
  <c r="BQ100" i="4" a="1"/>
  <c r="BQ100" i="4" s="1"/>
  <c r="AA100" i="4" a="1"/>
  <c r="AA100" i="4" s="1"/>
  <c r="S100" i="4" a="1"/>
  <c r="S100" i="4" s="1"/>
  <c r="BE100" i="4" a="1"/>
  <c r="BE100" i="4" s="1"/>
  <c r="BW100" i="4" a="1"/>
  <c r="BW100" i="4" s="1"/>
  <c r="BF100" i="4" a="1"/>
  <c r="BF100" i="4" s="1"/>
  <c r="AP100" i="4" a="1"/>
  <c r="AP100" i="4" s="1"/>
  <c r="Z100" i="4" a="1"/>
  <c r="Z100" i="4" s="1"/>
  <c r="J100" i="4" a="1"/>
  <c r="J100" i="4" s="1"/>
  <c r="BD100" i="4" a="1"/>
  <c r="BD100" i="4" s="1"/>
  <c r="AN100" i="4" a="1"/>
  <c r="AN100" i="4" s="1"/>
  <c r="X100" i="4" a="1"/>
  <c r="X100" i="4" s="1"/>
  <c r="H100" i="4" a="1"/>
  <c r="H100" i="4" s="1"/>
  <c r="BR100" i="4" a="1"/>
  <c r="BR100" i="4" s="1"/>
  <c r="Q92" i="4" a="1"/>
  <c r="Q92" i="4" s="1"/>
  <c r="AG92" i="4" a="1"/>
  <c r="AG92" i="4" s="1"/>
  <c r="AW92" i="4" a="1"/>
  <c r="AW92" i="4" s="1"/>
  <c r="BM92" i="4" a="1"/>
  <c r="BM92" i="4" s="1"/>
  <c r="C92" i="4" a="1"/>
  <c r="C92" i="4" s="1"/>
  <c r="S92" i="4" a="1"/>
  <c r="S92" i="4" s="1"/>
  <c r="AI92" i="4" a="1"/>
  <c r="AI92" i="4" s="1"/>
  <c r="AY92" i="4" a="1"/>
  <c r="AY92" i="4" s="1"/>
  <c r="BO92" i="4" a="1"/>
  <c r="BO92" i="4" s="1"/>
  <c r="BP92" i="4" a="1"/>
  <c r="BP92" i="4" s="1"/>
  <c r="BT92" i="4" a="1"/>
  <c r="BT92" i="4" s="1"/>
  <c r="BF92" i="4" a="1"/>
  <c r="BF92" i="4" s="1"/>
  <c r="AP92" i="4" a="1"/>
  <c r="AP92" i="4" s="1"/>
  <c r="Z92" i="4" a="1"/>
  <c r="Z92" i="4" s="1"/>
  <c r="J92" i="4" a="1"/>
  <c r="J92" i="4" s="1"/>
  <c r="BD92" i="4" a="1"/>
  <c r="BD92" i="4" s="1"/>
  <c r="AN92" i="4" a="1"/>
  <c r="AN92" i="4" s="1"/>
  <c r="X92" i="4" a="1"/>
  <c r="X92" i="4" s="1"/>
  <c r="E92" i="4" a="1"/>
  <c r="E92" i="4" s="1"/>
  <c r="U92" i="4" a="1"/>
  <c r="U92" i="4" s="1"/>
  <c r="AK92" i="4" a="1"/>
  <c r="AK92" i="4" s="1"/>
  <c r="BA92" i="4" a="1"/>
  <c r="BA92" i="4" s="1"/>
  <c r="BQ92" i="4" a="1"/>
  <c r="BQ92" i="4" s="1"/>
  <c r="G92" i="4" a="1"/>
  <c r="G92" i="4" s="1"/>
  <c r="W92" i="4" a="1"/>
  <c r="W92" i="4" s="1"/>
  <c r="AM92" i="4" a="1"/>
  <c r="AM92" i="4" s="1"/>
  <c r="BC92" i="4" a="1"/>
  <c r="BC92" i="4" s="1"/>
  <c r="BS92" i="4" a="1"/>
  <c r="BS92" i="4" s="1"/>
  <c r="T92" i="4" a="1"/>
  <c r="T92" i="4" s="1"/>
  <c r="P92" i="4" a="1"/>
  <c r="P92" i="4" s="1"/>
  <c r="BB92" i="4" a="1"/>
  <c r="BB92" i="4" s="1"/>
  <c r="AL92" i="4" a="1"/>
  <c r="AL92" i="4" s="1"/>
  <c r="V92" i="4" a="1"/>
  <c r="V92" i="4" s="1"/>
  <c r="F92" i="4" a="1"/>
  <c r="F92" i="4" s="1"/>
  <c r="AZ92" i="4" a="1"/>
  <c r="AZ92" i="4" s="1"/>
  <c r="AJ92" i="4" a="1"/>
  <c r="AJ92" i="4" s="1"/>
  <c r="L92" i="4" a="1"/>
  <c r="L92" i="4" s="1"/>
  <c r="I92" i="4" a="1"/>
  <c r="I92" i="4" s="1"/>
  <c r="Y92" i="4" a="1"/>
  <c r="Y92" i="4" s="1"/>
  <c r="AO92" i="4" a="1"/>
  <c r="AO92" i="4" s="1"/>
  <c r="BE92" i="4" a="1"/>
  <c r="BE92" i="4" s="1"/>
  <c r="BU92" i="4" a="1"/>
  <c r="BU92" i="4" s="1"/>
  <c r="K92" i="4" a="1"/>
  <c r="K92" i="4" s="1"/>
  <c r="AA92" i="4" a="1"/>
  <c r="AA92" i="4" s="1"/>
  <c r="AQ92" i="4" a="1"/>
  <c r="AQ92" i="4" s="1"/>
  <c r="BG92" i="4" a="1"/>
  <c r="BG92" i="4" s="1"/>
  <c r="BW92" i="4" a="1"/>
  <c r="BW92" i="4" s="1"/>
  <c r="D92" i="4" a="1"/>
  <c r="D92" i="4" s="1"/>
  <c r="H92" i="4" a="1"/>
  <c r="H92" i="4" s="1"/>
  <c r="AX92" i="4" a="1"/>
  <c r="AX92" i="4" s="1"/>
  <c r="AH92" i="4" a="1"/>
  <c r="AH92" i="4" s="1"/>
  <c r="R92" i="4" a="1"/>
  <c r="R92" i="4" s="1"/>
  <c r="BX92" i="4" a="1"/>
  <c r="BX92" i="4" s="1"/>
  <c r="AV92" i="4" a="1"/>
  <c r="AV92" i="4" s="1"/>
  <c r="AF92" i="4" a="1"/>
  <c r="AF92" i="4" s="1"/>
  <c r="BN92" i="4" a="1"/>
  <c r="BN92" i="4" s="1"/>
  <c r="M92" i="4" a="1"/>
  <c r="M92" i="4" s="1"/>
  <c r="AC92" i="4" a="1"/>
  <c r="AC92" i="4" s="1"/>
  <c r="AS92" i="4" a="1"/>
  <c r="AS92" i="4" s="1"/>
  <c r="BI92" i="4" a="1"/>
  <c r="BI92" i="4" s="1"/>
  <c r="BY92" i="4" a="1"/>
  <c r="BY92" i="4" s="1"/>
  <c r="O92" i="4" a="1"/>
  <c r="O92" i="4" s="1"/>
  <c r="AE92" i="4" a="1"/>
  <c r="AE92" i="4" s="1"/>
  <c r="AU92" i="4" a="1"/>
  <c r="AU92" i="4" s="1"/>
  <c r="BK92" i="4" a="1"/>
  <c r="BK92" i="4" s="1"/>
  <c r="BR92" i="4" a="1"/>
  <c r="BR92" i="4" s="1"/>
  <c r="BV92" i="4" a="1"/>
  <c r="BV92" i="4" s="1"/>
  <c r="BJ92" i="4" a="1"/>
  <c r="BJ92" i="4" s="1"/>
  <c r="AT92" i="4" a="1"/>
  <c r="AT92" i="4" s="1"/>
  <c r="AD92" i="4" a="1"/>
  <c r="AD92" i="4" s="1"/>
  <c r="N92" i="4" a="1"/>
  <c r="N92" i="4" s="1"/>
  <c r="BH92" i="4" a="1"/>
  <c r="BH92" i="4" s="1"/>
  <c r="AR92" i="4" a="1"/>
  <c r="AR92" i="4" s="1"/>
  <c r="AB92" i="4" a="1"/>
  <c r="AB92" i="4" s="1"/>
  <c r="BL92" i="4" a="1"/>
  <c r="BL92" i="4" s="1"/>
  <c r="D116" i="4" a="1"/>
  <c r="D116" i="4" s="1"/>
  <c r="T116" i="4" a="1"/>
  <c r="T116" i="4" s="1"/>
  <c r="AJ116" i="4" a="1"/>
  <c r="AJ116" i="4" s="1"/>
  <c r="AZ116" i="4" a="1"/>
  <c r="AZ116" i="4" s="1"/>
  <c r="W116" i="4" a="1"/>
  <c r="W116" i="4" s="1"/>
  <c r="W117" i="4" s="1"/>
  <c r="AV116" i="4" a="1"/>
  <c r="AV116" i="4" s="1"/>
  <c r="BM116" i="4" a="1"/>
  <c r="BM116" i="4" s="1"/>
  <c r="J116" i="4" a="1"/>
  <c r="J116" i="4" s="1"/>
  <c r="AE116" i="4" a="1"/>
  <c r="AE116" i="4" s="1"/>
  <c r="AE117" i="4" s="1"/>
  <c r="BC116" i="4" a="1"/>
  <c r="BC116" i="4" s="1"/>
  <c r="BS116" i="4" a="1"/>
  <c r="BS116" i="4" s="1"/>
  <c r="N116" i="4" a="1"/>
  <c r="N116" i="4" s="1"/>
  <c r="AI116" i="4" a="1"/>
  <c r="AI116" i="4" s="1"/>
  <c r="AI117" i="4" s="1"/>
  <c r="BA116" i="4" a="1"/>
  <c r="BA116" i="4" s="1"/>
  <c r="BQ116" i="4" a="1"/>
  <c r="BQ116" i="4" s="1"/>
  <c r="AC116" i="4" a="1"/>
  <c r="AC116" i="4" s="1"/>
  <c r="AC117" i="4" s="1"/>
  <c r="BG116" i="4" a="1"/>
  <c r="BG116" i="4" s="1"/>
  <c r="BJ116" i="4" a="1"/>
  <c r="BJ116" i="4" s="1"/>
  <c r="AN116" i="4" a="1"/>
  <c r="AN116" i="4" s="1"/>
  <c r="I116" i="4" a="1"/>
  <c r="I116" i="4" s="1"/>
  <c r="I117" i="4" s="1"/>
  <c r="Y116" i="4" a="1"/>
  <c r="Y116" i="4" s="1"/>
  <c r="Y117" i="4" s="1"/>
  <c r="AO116" i="4" a="1"/>
  <c r="AO116" i="4" s="1"/>
  <c r="E116" i="4" a="1"/>
  <c r="E116" i="4" s="1"/>
  <c r="E117" i="4" s="1"/>
  <c r="AD116" i="4" a="1"/>
  <c r="AD116" i="4" s="1"/>
  <c r="AY116" i="4" a="1"/>
  <c r="AY116" i="4" s="1"/>
  <c r="BP116" i="4" a="1"/>
  <c r="BP116" i="4" s="1"/>
  <c r="M116" i="4" a="1"/>
  <c r="M116" i="4" s="1"/>
  <c r="AL116" i="4" a="1"/>
  <c r="AL116" i="4" s="1"/>
  <c r="BF116" i="4" a="1"/>
  <c r="BF116" i="4" s="1"/>
  <c r="BW116" i="4" a="1"/>
  <c r="BW116" i="4" s="1"/>
  <c r="R116" i="4" a="1"/>
  <c r="R116" i="4" s="1"/>
  <c r="AM116" i="4" a="1"/>
  <c r="AM116" i="4" s="1"/>
  <c r="AM117" i="4" s="1"/>
  <c r="BD116" i="4" a="1"/>
  <c r="BD116" i="4" s="1"/>
  <c r="BT116" i="4" a="1"/>
  <c r="BT116" i="4" s="1"/>
  <c r="AQ116" i="4" a="1"/>
  <c r="AQ116" i="4" s="1"/>
  <c r="BR116" i="4" a="1"/>
  <c r="BR116" i="4" s="1"/>
  <c r="BU116" i="4" a="1"/>
  <c r="BU116" i="4" s="1"/>
  <c r="BB116" i="4" a="1"/>
  <c r="BB116" i="4" s="1"/>
  <c r="L116" i="4" a="1"/>
  <c r="L116" i="4" s="1"/>
  <c r="AB116" i="4" a="1"/>
  <c r="AB116" i="4" s="1"/>
  <c r="AR116" i="4" a="1"/>
  <c r="AR116" i="4" s="1"/>
  <c r="P116" i="4" a="1"/>
  <c r="P116" i="4" s="1"/>
  <c r="AH116" i="4" a="1"/>
  <c r="AH116" i="4" s="1"/>
  <c r="BE116" i="4" a="1"/>
  <c r="BE116" i="4" s="1"/>
  <c r="BV116" i="4" a="1"/>
  <c r="BV116" i="4" s="1"/>
  <c r="X116" i="4" a="1"/>
  <c r="X116" i="4" s="1"/>
  <c r="AP116" i="4" a="1"/>
  <c r="AP116" i="4" s="1"/>
  <c r="BK116" i="4" a="1"/>
  <c r="BK116" i="4" s="1"/>
  <c r="BK117" i="4" s="1"/>
  <c r="C116" i="4" a="1"/>
  <c r="C116" i="4" s="1"/>
  <c r="U116" i="4" a="1"/>
  <c r="U116" i="4" s="1"/>
  <c r="AT116" i="4" a="1"/>
  <c r="AT116" i="4" s="1"/>
  <c r="BI116" i="4" a="1"/>
  <c r="BI116" i="4" s="1"/>
  <c r="BX116" i="4" a="1"/>
  <c r="BX116" i="4" s="1"/>
  <c r="BO116" i="4" a="1"/>
  <c r="BO116" i="4" s="1"/>
  <c r="H116" i="4" a="1"/>
  <c r="H116" i="4" s="1"/>
  <c r="K116" i="4" a="1"/>
  <c r="K116" i="4" s="1"/>
  <c r="BY116" i="4" a="1"/>
  <c r="BY116" i="4" s="1"/>
  <c r="Q116" i="4" a="1"/>
  <c r="Q116" i="4" s="1"/>
  <c r="Q117" i="4" s="1"/>
  <c r="AG116" i="4" a="1"/>
  <c r="AG116" i="4" s="1"/>
  <c r="AG117" i="4" s="1"/>
  <c r="AW116" i="4" a="1"/>
  <c r="AW116" i="4" s="1"/>
  <c r="S116" i="4" a="1"/>
  <c r="S116" i="4" s="1"/>
  <c r="AK116" i="4" a="1"/>
  <c r="AK116" i="4" s="1"/>
  <c r="AK117" i="4" s="1"/>
  <c r="BH116" i="4" a="1"/>
  <c r="BH116" i="4" s="1"/>
  <c r="F116" i="4" a="1"/>
  <c r="F116" i="4" s="1"/>
  <c r="AA116" i="4" a="1"/>
  <c r="AA116" i="4" s="1"/>
  <c r="AA117" i="4" s="1"/>
  <c r="AS116" i="4" a="1"/>
  <c r="AS116" i="4" s="1"/>
  <c r="AS117" i="4" s="1"/>
  <c r="BN116" i="4" a="1"/>
  <c r="BN116" i="4" s="1"/>
  <c r="G116" i="4" a="1"/>
  <c r="G116" i="4" s="1"/>
  <c r="G117" i="4" s="1"/>
  <c r="AF116" i="4" a="1"/>
  <c r="AF116" i="4" s="1"/>
  <c r="AX116" i="4" a="1"/>
  <c r="AX116" i="4" s="1"/>
  <c r="BL116" i="4" a="1"/>
  <c r="BL116" i="4" s="1"/>
  <c r="O116" i="4" a="1"/>
  <c r="O116" i="4" s="1"/>
  <c r="O117" i="4" s="1"/>
  <c r="AU116" i="4" a="1"/>
  <c r="AU116" i="4" s="1"/>
  <c r="V116" i="4" a="1"/>
  <c r="V116" i="4" s="1"/>
  <c r="Z116" i="4" a="1"/>
  <c r="Z116" i="4" s="1"/>
  <c r="K107" i="4" a="1"/>
  <c r="K107" i="4" s="1"/>
  <c r="K109" i="4" s="1"/>
  <c r="W107" i="4" a="1"/>
  <c r="W107" i="4" s="1"/>
  <c r="W109" i="4" s="1"/>
  <c r="I107" i="4" a="1"/>
  <c r="I107" i="4" s="1"/>
  <c r="I109" i="4" s="1"/>
  <c r="D107" i="4" a="1"/>
  <c r="D107" i="4" s="1"/>
  <c r="D109" i="4" s="1"/>
  <c r="U107" i="4" a="1"/>
  <c r="U107" i="4" s="1"/>
  <c r="AJ107" i="4" a="1"/>
  <c r="AJ107" i="4" s="1"/>
  <c r="AJ109" i="4" s="1"/>
  <c r="BA107" i="4" a="1"/>
  <c r="BA107" i="4" s="1"/>
  <c r="BA109" i="4" s="1"/>
  <c r="BD107" i="4" a="1"/>
  <c r="BD107" i="4" s="1"/>
  <c r="BD109" i="4" s="1"/>
  <c r="BU107" i="4" a="1"/>
  <c r="BU107" i="4" s="1"/>
  <c r="BU109" i="4" s="1"/>
  <c r="Y107" i="4" a="1"/>
  <c r="Y107" i="4" s="1"/>
  <c r="AO107" i="4" a="1"/>
  <c r="AO107" i="4" s="1"/>
  <c r="AO109" i="4" s="1"/>
  <c r="BJ107" i="4" a="1"/>
  <c r="BJ107" i="4" s="1"/>
  <c r="BJ109" i="4" s="1"/>
  <c r="BV107" i="4" a="1"/>
  <c r="BV107" i="4" s="1"/>
  <c r="BV109" i="4" s="1"/>
  <c r="AX107" i="4" a="1"/>
  <c r="AX107" i="4" s="1"/>
  <c r="AX109" i="4" s="1"/>
  <c r="BK107" i="4" a="1"/>
  <c r="BK107" i="4" s="1"/>
  <c r="BK109" i="4" s="1"/>
  <c r="V107" i="4" a="1"/>
  <c r="V107" i="4" s="1"/>
  <c r="V109" i="4" s="1"/>
  <c r="AQ107" i="4" a="1"/>
  <c r="AQ107" i="4" s="1"/>
  <c r="AQ109" i="4" s="1"/>
  <c r="AU107" i="4" a="1"/>
  <c r="AU107" i="4" s="1"/>
  <c r="AU109" i="4" s="1"/>
  <c r="M107" i="4" a="1"/>
  <c r="M107" i="4" s="1"/>
  <c r="M109" i="4" s="1"/>
  <c r="N107" i="4" a="1"/>
  <c r="N107" i="4" s="1"/>
  <c r="N109" i="4" s="1"/>
  <c r="Z107" i="4" a="1"/>
  <c r="Z107" i="4" s="1"/>
  <c r="Z109" i="4" s="1"/>
  <c r="L107" i="4" a="1"/>
  <c r="L107" i="4" s="1"/>
  <c r="L109" i="4" s="1"/>
  <c r="G107" i="4" a="1"/>
  <c r="G107" i="4" s="1"/>
  <c r="G109" i="4" s="1"/>
  <c r="AA107" i="4" a="1"/>
  <c r="AA107" i="4" s="1"/>
  <c r="AA109" i="4" s="1"/>
  <c r="AM107" i="4" a="1"/>
  <c r="AM107" i="4" s="1"/>
  <c r="AM109" i="4" s="1"/>
  <c r="X107" i="4" a="1"/>
  <c r="X107" i="4" s="1"/>
  <c r="X109" i="4" s="1"/>
  <c r="BI107" i="4" a="1"/>
  <c r="BI107" i="4" s="1"/>
  <c r="BI109" i="4" s="1"/>
  <c r="BX107" i="4" a="1"/>
  <c r="BX107" i="4" s="1"/>
  <c r="BX109" i="4" s="1"/>
  <c r="AC107" i="4" a="1"/>
  <c r="AC107" i="4" s="1"/>
  <c r="AC109" i="4" s="1"/>
  <c r="AS107" i="4" a="1"/>
  <c r="AS107" i="4" s="1"/>
  <c r="AS109" i="4" s="1"/>
  <c r="BM107" i="4" a="1"/>
  <c r="BM107" i="4" s="1"/>
  <c r="BM109" i="4" s="1"/>
  <c r="AE107" i="4" a="1"/>
  <c r="AE107" i="4" s="1"/>
  <c r="AE109" i="4" s="1"/>
  <c r="BB107" i="4" a="1"/>
  <c r="BB107" i="4" s="1"/>
  <c r="BB109" i="4" s="1"/>
  <c r="BN107" i="4" a="1"/>
  <c r="BN107" i="4" s="1"/>
  <c r="BN109" i="4" s="1"/>
  <c r="AN107" i="4" a="1"/>
  <c r="AN107" i="4" s="1"/>
  <c r="AN109" i="4" s="1"/>
  <c r="BF107" i="4" a="1"/>
  <c r="BF107" i="4" s="1"/>
  <c r="BF109" i="4" s="1"/>
  <c r="AI107" i="4" a="1"/>
  <c r="AI107" i="4" s="1"/>
  <c r="AI109" i="4" s="1"/>
  <c r="BW107" i="4" a="1"/>
  <c r="BW107" i="4" s="1"/>
  <c r="BW109" i="4" s="1"/>
  <c r="Q107" i="4" a="1"/>
  <c r="Q107" i="4" s="1"/>
  <c r="Q109" i="4" s="1"/>
  <c r="C107" i="4" a="1"/>
  <c r="C107" i="4" s="1"/>
  <c r="C109" i="4" s="1"/>
  <c r="O107" i="4" a="1"/>
  <c r="O107" i="4" s="1"/>
  <c r="O109" i="4" s="1"/>
  <c r="J107" i="4" a="1"/>
  <c r="J107" i="4" s="1"/>
  <c r="J109" i="4" s="1"/>
  <c r="AD107" i="4" a="1"/>
  <c r="AD107" i="4" s="1"/>
  <c r="AD109" i="4" s="1"/>
  <c r="AP107" i="4" a="1"/>
  <c r="AP107" i="4" s="1"/>
  <c r="AP109" i="4" s="1"/>
  <c r="AR107" i="4" a="1"/>
  <c r="AR107" i="4" s="1"/>
  <c r="AR109" i="4" s="1"/>
  <c r="BO107" i="4" a="1"/>
  <c r="BO107" i="4" s="1"/>
  <c r="BO109" i="4" s="1"/>
  <c r="H107" i="4" a="1"/>
  <c r="H107" i="4" s="1"/>
  <c r="H109" i="4" s="1"/>
  <c r="AH107" i="4" a="1"/>
  <c r="AH107" i="4" s="1"/>
  <c r="AH109" i="4" s="1"/>
  <c r="AW107" i="4" a="1"/>
  <c r="AW107" i="4" s="1"/>
  <c r="AW109" i="4" s="1"/>
  <c r="BP107" i="4" a="1"/>
  <c r="BP107" i="4" s="1"/>
  <c r="BP109" i="4" s="1"/>
  <c r="AL107" i="4" a="1"/>
  <c r="AL107" i="4" s="1"/>
  <c r="AL109" i="4" s="1"/>
  <c r="BE107" i="4" a="1"/>
  <c r="BE107" i="4" s="1"/>
  <c r="BE109" i="4" s="1"/>
  <c r="BT107" i="4" a="1"/>
  <c r="BT107" i="4" s="1"/>
  <c r="BT109" i="4" s="1"/>
  <c r="BC107" i="4" a="1"/>
  <c r="BC107" i="4" s="1"/>
  <c r="BC109" i="4" s="1"/>
  <c r="BQ107" i="4" a="1"/>
  <c r="BQ107" i="4" s="1"/>
  <c r="BQ109" i="4" s="1"/>
  <c r="AY107" i="4" a="1"/>
  <c r="AY107" i="4" s="1"/>
  <c r="AY109" i="4" s="1"/>
  <c r="E107" i="4" a="1"/>
  <c r="E107" i="4" s="1"/>
  <c r="T107" i="4" a="1"/>
  <c r="T107" i="4" s="1"/>
  <c r="T109" i="4" s="1"/>
  <c r="F107" i="4" a="1"/>
  <c r="F107" i="4" s="1"/>
  <c r="F109" i="4" s="1"/>
  <c r="R107" i="4" a="1"/>
  <c r="R107" i="4" s="1"/>
  <c r="R109" i="4" s="1"/>
  <c r="P107" i="4" a="1"/>
  <c r="P107" i="4" s="1"/>
  <c r="P109" i="4" s="1"/>
  <c r="AG107" i="4" a="1"/>
  <c r="AG107" i="4" s="1"/>
  <c r="AG109" i="4" s="1"/>
  <c r="AV107" i="4" a="1"/>
  <c r="AV107" i="4" s="1"/>
  <c r="AV109" i="4" s="1"/>
  <c r="AZ107" i="4" a="1"/>
  <c r="AZ107" i="4" s="1"/>
  <c r="AZ109" i="4" s="1"/>
  <c r="BR107" i="4" a="1"/>
  <c r="BR107" i="4" s="1"/>
  <c r="BR109" i="4" s="1"/>
  <c r="S107" i="4" a="1"/>
  <c r="S107" i="4" s="1"/>
  <c r="S109" i="4" s="1"/>
  <c r="AK107" i="4" a="1"/>
  <c r="AK107" i="4" s="1"/>
  <c r="BG107" i="4" a="1"/>
  <c r="BG107" i="4" s="1"/>
  <c r="BG109" i="4" s="1"/>
  <c r="BS107" i="4" a="1"/>
  <c r="BS107" i="4" s="1"/>
  <c r="BS109" i="4" s="1"/>
  <c r="AT107" i="4" a="1"/>
  <c r="AT107" i="4" s="1"/>
  <c r="AT109" i="4" s="1"/>
  <c r="BH107" i="4" a="1"/>
  <c r="BH107" i="4" s="1"/>
  <c r="BH109" i="4" s="1"/>
  <c r="BY107" i="4" a="1"/>
  <c r="BY107" i="4" s="1"/>
  <c r="BY109" i="4" s="1"/>
  <c r="AB107" i="4" a="1"/>
  <c r="AB107" i="4" s="1"/>
  <c r="AB109" i="4" s="1"/>
  <c r="AF107" i="4" a="1"/>
  <c r="AF107" i="4" s="1"/>
  <c r="AF109" i="4" s="1"/>
  <c r="BL107" i="4" a="1"/>
  <c r="BL107" i="4" s="1"/>
  <c r="BL109" i="4" s="1"/>
  <c r="M99" i="4" a="1"/>
  <c r="M99" i="4" s="1"/>
  <c r="M101" i="4" s="1"/>
  <c r="AC99" i="4" a="1"/>
  <c r="AC99" i="4" s="1"/>
  <c r="AS99" i="4" a="1"/>
  <c r="AS99" i="4" s="1"/>
  <c r="AS101" i="4" s="1"/>
  <c r="BI99" i="4" a="1"/>
  <c r="BI99" i="4" s="1"/>
  <c r="BI101" i="4" s="1"/>
  <c r="BY99" i="4" a="1"/>
  <c r="BY99" i="4" s="1"/>
  <c r="BY101" i="4" s="1"/>
  <c r="P99" i="4" a="1"/>
  <c r="P99" i="4" s="1"/>
  <c r="P101" i="4" s="1"/>
  <c r="AF99" i="4" a="1"/>
  <c r="AF99" i="4" s="1"/>
  <c r="AF101" i="4" s="1"/>
  <c r="AV99" i="4" a="1"/>
  <c r="AV99" i="4" s="1"/>
  <c r="AV101" i="4" s="1"/>
  <c r="BL99" i="4" a="1"/>
  <c r="BL99" i="4" s="1"/>
  <c r="BL101" i="4" s="1"/>
  <c r="F99" i="4" a="1"/>
  <c r="F99" i="4" s="1"/>
  <c r="F101" i="4" s="1"/>
  <c r="Y99" i="4" a="1"/>
  <c r="Y99" i="4" s="1"/>
  <c r="BE99" i="4" a="1"/>
  <c r="BE99" i="4" s="1"/>
  <c r="BE101" i="4" s="1"/>
  <c r="O99" i="4" a="1"/>
  <c r="O99" i="4" s="1"/>
  <c r="O101" i="4" s="1"/>
  <c r="AU99" i="4" a="1"/>
  <c r="AU99" i="4" s="1"/>
  <c r="AU101" i="4" s="1"/>
  <c r="G99" i="4" a="1"/>
  <c r="G99" i="4" s="1"/>
  <c r="G101" i="4" s="1"/>
  <c r="AL99" i="4" a="1"/>
  <c r="AL99" i="4" s="1"/>
  <c r="AL101" i="4" s="1"/>
  <c r="BR99" i="4" a="1"/>
  <c r="BR99" i="4" s="1"/>
  <c r="BR101" i="4" s="1"/>
  <c r="BH99" i="4" a="1"/>
  <c r="BH99" i="4" s="1"/>
  <c r="BH101" i="4" s="1"/>
  <c r="BS99" i="4" a="1"/>
  <c r="BS99" i="4" s="1"/>
  <c r="BS101" i="4" s="1"/>
  <c r="R99" i="4" a="1"/>
  <c r="R99" i="4" s="1"/>
  <c r="R101" i="4" s="1"/>
  <c r="AH99" i="4" a="1"/>
  <c r="AH99" i="4" s="1"/>
  <c r="AH101" i="4" s="1"/>
  <c r="AX99" i="4" a="1"/>
  <c r="AX99" i="4" s="1"/>
  <c r="AX101" i="4" s="1"/>
  <c r="BN99" i="4" a="1"/>
  <c r="BN99" i="4" s="1"/>
  <c r="BN101" i="4" s="1"/>
  <c r="C99" i="4" a="1"/>
  <c r="C99" i="4" s="1"/>
  <c r="C101" i="4" s="1"/>
  <c r="S99" i="4" a="1"/>
  <c r="S99" i="4" s="1"/>
  <c r="S101" i="4" s="1"/>
  <c r="AI99" i="4" a="1"/>
  <c r="AI99" i="4" s="1"/>
  <c r="AI101" i="4" s="1"/>
  <c r="AY99" i="4" a="1"/>
  <c r="AY99" i="4" s="1"/>
  <c r="AY101" i="4" s="1"/>
  <c r="BO99" i="4" a="1"/>
  <c r="BO99" i="4" s="1"/>
  <c r="BO101" i="4" s="1"/>
  <c r="I99" i="4" a="1"/>
  <c r="I99" i="4" s="1"/>
  <c r="AD99" i="4" a="1"/>
  <c r="AD99" i="4" s="1"/>
  <c r="AD101" i="4" s="1"/>
  <c r="BJ99" i="4" a="1"/>
  <c r="BJ99" i="4" s="1"/>
  <c r="BJ101" i="4" s="1"/>
  <c r="T99" i="4" a="1"/>
  <c r="T99" i="4" s="1"/>
  <c r="AZ99" i="4" a="1"/>
  <c r="AZ99" i="4" s="1"/>
  <c r="AZ101" i="4" s="1"/>
  <c r="Q99" i="4" a="1"/>
  <c r="Q99" i="4" s="1"/>
  <c r="Q101" i="4" s="1"/>
  <c r="AW99" i="4" a="1"/>
  <c r="AW99" i="4" s="1"/>
  <c r="AW101" i="4" s="1"/>
  <c r="BC99" i="4" a="1"/>
  <c r="BC99" i="4" s="1"/>
  <c r="BC101" i="4" s="1"/>
  <c r="W99" i="4" a="1"/>
  <c r="W99" i="4" s="1"/>
  <c r="W101" i="4" s="1"/>
  <c r="E99" i="4" a="1"/>
  <c r="E99" i="4" s="1"/>
  <c r="E101" i="4" s="1"/>
  <c r="U99" i="4" a="1"/>
  <c r="U99" i="4" s="1"/>
  <c r="U101" i="4" s="1"/>
  <c r="AK99" i="4" a="1"/>
  <c r="AK99" i="4" s="1"/>
  <c r="AK101" i="4" s="1"/>
  <c r="BA99" i="4" a="1"/>
  <c r="BA99" i="4" s="1"/>
  <c r="BA101" i="4" s="1"/>
  <c r="BQ99" i="4" a="1"/>
  <c r="BQ99" i="4" s="1"/>
  <c r="BQ101" i="4" s="1"/>
  <c r="H99" i="4" a="1"/>
  <c r="H99" i="4" s="1"/>
  <c r="X99" i="4" a="1"/>
  <c r="X99" i="4" s="1"/>
  <c r="X101" i="4" s="1"/>
  <c r="AN99" i="4" a="1"/>
  <c r="AN99" i="4" s="1"/>
  <c r="BD99" i="4" a="1"/>
  <c r="BD99" i="4" s="1"/>
  <c r="BD101" i="4" s="1"/>
  <c r="BT99" i="4" a="1"/>
  <c r="BT99" i="4" s="1"/>
  <c r="BT101" i="4" s="1"/>
  <c r="N99" i="4" a="1"/>
  <c r="N99" i="4" s="1"/>
  <c r="N101" i="4" s="1"/>
  <c r="AO99" i="4" a="1"/>
  <c r="AO99" i="4" s="1"/>
  <c r="AO101" i="4" s="1"/>
  <c r="BU99" i="4" a="1"/>
  <c r="BU99" i="4" s="1"/>
  <c r="BU101" i="4" s="1"/>
  <c r="AE99" i="4" a="1"/>
  <c r="AE99" i="4" s="1"/>
  <c r="BK99" i="4" a="1"/>
  <c r="BK99" i="4" s="1"/>
  <c r="BK101" i="4" s="1"/>
  <c r="V99" i="4" a="1"/>
  <c r="V99" i="4" s="1"/>
  <c r="V101" i="4" s="1"/>
  <c r="BB99" i="4" a="1"/>
  <c r="BB99" i="4" s="1"/>
  <c r="BB101" i="4" s="1"/>
  <c r="BX99" i="4" a="1"/>
  <c r="BX99" i="4" s="1"/>
  <c r="BX101" i="4" s="1"/>
  <c r="AR99" i="4" a="1"/>
  <c r="AR99" i="4" s="1"/>
  <c r="AR101" i="4" s="1"/>
  <c r="J99" i="4" a="1"/>
  <c r="J99" i="4" s="1"/>
  <c r="Z99" i="4" a="1"/>
  <c r="Z99" i="4" s="1"/>
  <c r="Z101" i="4" s="1"/>
  <c r="AP99" i="4" a="1"/>
  <c r="AP99" i="4" s="1"/>
  <c r="AP101" i="4" s="1"/>
  <c r="BF99" i="4" a="1"/>
  <c r="BF99" i="4" s="1"/>
  <c r="BF101" i="4" s="1"/>
  <c r="BV99" i="4" a="1"/>
  <c r="BV99" i="4" s="1"/>
  <c r="BV101" i="4" s="1"/>
  <c r="K99" i="4" a="1"/>
  <c r="K99" i="4" s="1"/>
  <c r="K101" i="4" s="1"/>
  <c r="AA99" i="4" a="1"/>
  <c r="AA99" i="4" s="1"/>
  <c r="AA101" i="4" s="1"/>
  <c r="AQ99" i="4" a="1"/>
  <c r="AQ99" i="4" s="1"/>
  <c r="AQ101" i="4" s="1"/>
  <c r="BG99" i="4" a="1"/>
  <c r="BG99" i="4" s="1"/>
  <c r="BG101" i="4" s="1"/>
  <c r="BW99" i="4" a="1"/>
  <c r="BW99" i="4" s="1"/>
  <c r="BW101" i="4" s="1"/>
  <c r="L99" i="4" a="1"/>
  <c r="L99" i="4" s="1"/>
  <c r="AT99" i="4" a="1"/>
  <c r="AT99" i="4" s="1"/>
  <c r="AT101" i="4" s="1"/>
  <c r="D99" i="4" a="1"/>
  <c r="D99" i="4" s="1"/>
  <c r="D101" i="4" s="1"/>
  <c r="AJ99" i="4" a="1"/>
  <c r="AJ99" i="4" s="1"/>
  <c r="BP99" i="4" a="1"/>
  <c r="BP99" i="4" s="1"/>
  <c r="BP101" i="4" s="1"/>
  <c r="AG99" i="4" a="1"/>
  <c r="AG99" i="4" s="1"/>
  <c r="AG101" i="4" s="1"/>
  <c r="BM99" i="4" a="1"/>
  <c r="BM99" i="4" s="1"/>
  <c r="BM101" i="4" s="1"/>
  <c r="AM99" i="4" a="1"/>
  <c r="AM99" i="4" s="1"/>
  <c r="AM101" i="4" s="1"/>
  <c r="AB99" i="4" a="1"/>
  <c r="AB99" i="4" s="1"/>
  <c r="AS91" i="4" a="1"/>
  <c r="AS91" i="4" s="1"/>
  <c r="BY91" i="4" a="1"/>
  <c r="BY91" i="4" s="1"/>
  <c r="M91" i="4" a="1"/>
  <c r="M91" i="4" s="1"/>
  <c r="BE91" i="4" a="1"/>
  <c r="BE91" i="4" s="1"/>
  <c r="BS91" i="4" a="1"/>
  <c r="BS91" i="4" s="1"/>
  <c r="G91" i="4" a="1"/>
  <c r="G91" i="4" s="1"/>
  <c r="AJ91" i="4" a="1"/>
  <c r="AJ91" i="4" s="1"/>
  <c r="T91" i="4" a="1"/>
  <c r="T91" i="4" s="1"/>
  <c r="D91" i="4" a="1"/>
  <c r="D91" i="4" s="1"/>
  <c r="S91" i="4" a="1"/>
  <c r="S91" i="4" s="1"/>
  <c r="BH91" i="4" a="1"/>
  <c r="BH91" i="4" s="1"/>
  <c r="AR91" i="4" a="1"/>
  <c r="AR91" i="4" s="1"/>
  <c r="O91" i="4" a="1"/>
  <c r="O91" i="4" s="1"/>
  <c r="BG91" i="4" a="1"/>
  <c r="BG91" i="4" s="1"/>
  <c r="BJ91" i="4" a="1"/>
  <c r="BJ91" i="4" s="1"/>
  <c r="AT91" i="4" a="1"/>
  <c r="AT91" i="4" s="1"/>
  <c r="AD91" i="4" a="1"/>
  <c r="AD91" i="4" s="1"/>
  <c r="N91" i="4" a="1"/>
  <c r="N91" i="4" s="1"/>
  <c r="U91" i="4" a="1"/>
  <c r="U91" i="4" s="1"/>
  <c r="BA91" i="4" a="1"/>
  <c r="BA91" i="4" s="1"/>
  <c r="Q91" i="4" a="1"/>
  <c r="Q91" i="4" s="1"/>
  <c r="AG91" i="4" a="1"/>
  <c r="AG91" i="4" s="1"/>
  <c r="BM91" i="4" a="1"/>
  <c r="BM91" i="4" s="1"/>
  <c r="BC91" i="4" a="1"/>
  <c r="BC91" i="4" s="1"/>
  <c r="BN91" i="4" a="1"/>
  <c r="BN91" i="4" s="1"/>
  <c r="AF91" i="4" a="1"/>
  <c r="AF91" i="4" s="1"/>
  <c r="P91" i="4" a="1"/>
  <c r="P91" i="4" s="1"/>
  <c r="BO91" i="4" a="1"/>
  <c r="BO91" i="4" s="1"/>
  <c r="C91" i="4" a="1"/>
  <c r="C91" i="4" s="1"/>
  <c r="BD91" i="4" a="1"/>
  <c r="BD91" i="4" s="1"/>
  <c r="BK91" i="4" a="1"/>
  <c r="BK91" i="4" s="1"/>
  <c r="BV91" i="4" a="1"/>
  <c r="BV91" i="4" s="1"/>
  <c r="AQ91" i="4" a="1"/>
  <c r="AQ91" i="4" s="1"/>
  <c r="BF91" i="4" a="1"/>
  <c r="BF91" i="4" s="1"/>
  <c r="AP91" i="4" a="1"/>
  <c r="AP91" i="4" s="1"/>
  <c r="Z91" i="4" a="1"/>
  <c r="Z91" i="4" s="1"/>
  <c r="J91" i="4" a="1"/>
  <c r="J91" i="4" s="1"/>
  <c r="I91" i="4" a="1"/>
  <c r="I91" i="4" s="1"/>
  <c r="BI91" i="4" a="1"/>
  <c r="BI91" i="4" s="1"/>
  <c r="Y91" i="4" a="1"/>
  <c r="Y91" i="4" s="1"/>
  <c r="AO91" i="4" a="1"/>
  <c r="AO91" i="4" s="1"/>
  <c r="BU91" i="4" a="1"/>
  <c r="BU91" i="4" s="1"/>
  <c r="AM91" i="4" a="1"/>
  <c r="AM91" i="4" s="1"/>
  <c r="BT91" i="4" a="1"/>
  <c r="BT91" i="4" s="1"/>
  <c r="AB91" i="4" a="1"/>
  <c r="AB91" i="4" s="1"/>
  <c r="L91" i="4" a="1"/>
  <c r="L91" i="4" s="1"/>
  <c r="AY91" i="4" a="1"/>
  <c r="AY91" i="4" s="1"/>
  <c r="BR91" i="4" a="1"/>
  <c r="BR91" i="4" s="1"/>
  <c r="AZ91" i="4" a="1"/>
  <c r="AZ91" i="4" s="1"/>
  <c r="AU91" i="4" a="1"/>
  <c r="AU91" i="4" s="1"/>
  <c r="BL91" i="4" a="1"/>
  <c r="BL91" i="4" s="1"/>
  <c r="AA91" i="4" a="1"/>
  <c r="AA91" i="4" s="1"/>
  <c r="BB91" i="4" a="1"/>
  <c r="BB91" i="4" s="1"/>
  <c r="AL91" i="4" a="1"/>
  <c r="AL91" i="4" s="1"/>
  <c r="V91" i="4" a="1"/>
  <c r="V91" i="4" s="1"/>
  <c r="F91" i="4" a="1"/>
  <c r="F91" i="4" s="1"/>
  <c r="AK91" i="4" a="1"/>
  <c r="AK91" i="4" s="1"/>
  <c r="BQ91" i="4" a="1"/>
  <c r="BQ91" i="4" s="1"/>
  <c r="E91" i="4" a="1"/>
  <c r="E91" i="4" s="1"/>
  <c r="AW91" i="4" a="1"/>
  <c r="AW91" i="4" s="1"/>
  <c r="AC91" i="4" a="1"/>
  <c r="AC91" i="4" s="1"/>
  <c r="W91" i="4" a="1"/>
  <c r="W91" i="4" s="1"/>
  <c r="AN91" i="4" a="1"/>
  <c r="AN91" i="4" s="1"/>
  <c r="X91" i="4" a="1"/>
  <c r="X91" i="4" s="1"/>
  <c r="H91" i="4" a="1"/>
  <c r="H91" i="4" s="1"/>
  <c r="AI91" i="4" a="1"/>
  <c r="AI91" i="4" s="1"/>
  <c r="BX91" i="4" a="1"/>
  <c r="BX91" i="4" s="1"/>
  <c r="AV91" i="4" a="1"/>
  <c r="AV91" i="4" s="1"/>
  <c r="AE91" i="4" a="1"/>
  <c r="AE91" i="4" s="1"/>
  <c r="BW91" i="4" a="1"/>
  <c r="BW91" i="4" s="1"/>
  <c r="K91" i="4" a="1"/>
  <c r="K91" i="4" s="1"/>
  <c r="AX91" i="4" a="1"/>
  <c r="AX91" i="4" s="1"/>
  <c r="AH91" i="4" a="1"/>
  <c r="AH91" i="4" s="1"/>
  <c r="R91" i="4" a="1"/>
  <c r="R91" i="4" s="1"/>
  <c r="BP91" i="4" a="1"/>
  <c r="BP91" i="4" s="1"/>
  <c r="GI5" i="9"/>
  <c r="GI4" i="9" s="1"/>
  <c r="E8" i="9" a="1"/>
  <c r="E8" i="9" s="1"/>
  <c r="F8" i="9" a="1"/>
  <c r="F8" i="9" s="1"/>
  <c r="E9" i="9" a="1"/>
  <c r="E9" i="9" s="1"/>
  <c r="F9" i="9" a="1"/>
  <c r="F9" i="9" s="1"/>
  <c r="E10" i="9" a="1"/>
  <c r="E10" i="9" s="1"/>
  <c r="F10" i="9" a="1"/>
  <c r="F10" i="9" s="1"/>
  <c r="E11" i="9" a="1"/>
  <c r="E11" i="9" s="1"/>
  <c r="F11" i="9" a="1"/>
  <c r="F11" i="9" s="1"/>
  <c r="E13" i="9" a="1"/>
  <c r="E13" i="9" s="1"/>
  <c r="F13" i="9" a="1"/>
  <c r="F13" i="9" s="1"/>
  <c r="E14" i="9" a="1"/>
  <c r="E14" i="9" s="1"/>
  <c r="F14" i="9" a="1"/>
  <c r="F14" i="9" s="1"/>
  <c r="E15" i="9" a="1"/>
  <c r="E15" i="9" s="1"/>
  <c r="F15" i="9" a="1"/>
  <c r="F15" i="9" s="1"/>
  <c r="E16" i="9" a="1"/>
  <c r="E16" i="9" s="1"/>
  <c r="F16" i="9" a="1"/>
  <c r="F16" i="9" s="1"/>
  <c r="E17" i="9" a="1"/>
  <c r="E17" i="9" s="1"/>
  <c r="F17" i="9" a="1"/>
  <c r="F17" i="9" s="1"/>
  <c r="E18" i="9" a="1"/>
  <c r="E18" i="9" s="1"/>
  <c r="F18" i="9" a="1"/>
  <c r="F18" i="9" s="1"/>
  <c r="E19" i="9" a="1"/>
  <c r="E19" i="9" s="1"/>
  <c r="F19" i="9" a="1"/>
  <c r="F19" i="9" s="1"/>
  <c r="E20" i="9" a="1"/>
  <c r="E20" i="9" s="1"/>
  <c r="F20" i="9" a="1"/>
  <c r="F20" i="9" s="1"/>
  <c r="E21" i="9" a="1"/>
  <c r="E21" i="9" s="1"/>
  <c r="F21" i="9" a="1"/>
  <c r="F21" i="9" s="1"/>
  <c r="E22" i="9" a="1"/>
  <c r="E22" i="9" s="1"/>
  <c r="F22" i="9" a="1"/>
  <c r="F22" i="9" s="1"/>
  <c r="E23" i="9" a="1"/>
  <c r="E23" i="9" s="1"/>
  <c r="F23" i="9" a="1"/>
  <c r="F23" i="9" s="1"/>
  <c r="E24" i="9" a="1"/>
  <c r="E24" i="9" s="1"/>
  <c r="F24" i="9" a="1"/>
  <c r="F24" i="9" s="1"/>
  <c r="E25" i="9" a="1"/>
  <c r="E25" i="9" s="1"/>
  <c r="F25" i="9" a="1"/>
  <c r="F25" i="9" s="1"/>
  <c r="E26" i="9" a="1"/>
  <c r="E26" i="9" s="1"/>
  <c r="F26" i="9" a="1"/>
  <c r="F26" i="9" s="1"/>
  <c r="E27" i="9" a="1"/>
  <c r="E27" i="9" s="1"/>
  <c r="F27" i="9" a="1"/>
  <c r="F27" i="9" s="1"/>
  <c r="E28" i="9" a="1"/>
  <c r="E28" i="9" s="1"/>
  <c r="F28" i="9" a="1"/>
  <c r="F28" i="9" s="1"/>
  <c r="E29" i="9" a="1"/>
  <c r="E29" i="9" s="1"/>
  <c r="F29" i="9" a="1"/>
  <c r="F29" i="9" s="1"/>
  <c r="E30" i="9" a="1"/>
  <c r="E30" i="9" s="1"/>
  <c r="F30" i="9" a="1"/>
  <c r="F30" i="9" s="1"/>
  <c r="E31" i="9" a="1"/>
  <c r="E31" i="9" s="1"/>
  <c r="F31" i="9" a="1"/>
  <c r="F31" i="9" s="1"/>
  <c r="E32" i="9" a="1"/>
  <c r="E32" i="9" s="1"/>
  <c r="F32" i="9" a="1"/>
  <c r="F32" i="9" s="1"/>
  <c r="E33" i="9" a="1"/>
  <c r="E33" i="9" s="1"/>
  <c r="F33" i="9" a="1"/>
  <c r="F33" i="9" s="1"/>
  <c r="E34" i="9" a="1"/>
  <c r="E34" i="9" s="1"/>
  <c r="F34" i="9" a="1"/>
  <c r="F34" i="9" s="1"/>
  <c r="E35" i="9" a="1"/>
  <c r="E35" i="9" s="1"/>
  <c r="F35" i="9" a="1"/>
  <c r="F35" i="9" s="1"/>
  <c r="E36" i="9" a="1"/>
  <c r="E36" i="9" s="1"/>
  <c r="F36" i="9" a="1"/>
  <c r="F36" i="9" s="1"/>
  <c r="E37" i="9" a="1"/>
  <c r="E37" i="9" s="1"/>
  <c r="F37" i="9" a="1"/>
  <c r="F37" i="9" s="1"/>
  <c r="E38" i="9" a="1"/>
  <c r="E38" i="9" s="1"/>
  <c r="F38" i="9" a="1"/>
  <c r="F38" i="9" s="1"/>
  <c r="E39" i="9" a="1"/>
  <c r="E39" i="9" s="1"/>
  <c r="F39" i="9" a="1"/>
  <c r="F39" i="9" s="1"/>
  <c r="E40" i="9" a="1"/>
  <c r="E40" i="9" s="1"/>
  <c r="F40" i="9" a="1"/>
  <c r="F40" i="9" s="1"/>
  <c r="E41" i="9" a="1"/>
  <c r="E41" i="9" s="1"/>
  <c r="F41" i="9" a="1"/>
  <c r="F41" i="9" s="1"/>
  <c r="E42" i="9" a="1"/>
  <c r="E42" i="9" s="1"/>
  <c r="F42" i="9" a="1"/>
  <c r="F42" i="9" s="1"/>
  <c r="E43" i="9" a="1"/>
  <c r="E43" i="9" s="1"/>
  <c r="F43" i="9" a="1"/>
  <c r="F43" i="9" s="1"/>
  <c r="E44" i="9" a="1"/>
  <c r="E44" i="9" s="1"/>
  <c r="F44" i="9" a="1"/>
  <c r="F44" i="9" s="1"/>
  <c r="E45" i="9" a="1"/>
  <c r="E45" i="9" s="1"/>
  <c r="F45" i="9" a="1"/>
  <c r="F45" i="9" s="1"/>
  <c r="E46" i="9" a="1"/>
  <c r="E46" i="9" s="1"/>
  <c r="F46" i="9" a="1"/>
  <c r="F46" i="9" s="1"/>
  <c r="E47" i="9" a="1"/>
  <c r="E47" i="9" s="1"/>
  <c r="F47" i="9" a="1"/>
  <c r="F47" i="9" s="1"/>
  <c r="E48" i="9" a="1"/>
  <c r="E48" i="9" s="1"/>
  <c r="F48" i="9" a="1"/>
  <c r="F48" i="9" s="1"/>
  <c r="E49" i="9" a="1"/>
  <c r="E49" i="9" s="1"/>
  <c r="F49" i="9" a="1"/>
  <c r="F49" i="9" s="1"/>
  <c r="E50" i="9" a="1"/>
  <c r="E50" i="9" s="1"/>
  <c r="F50" i="9" a="1"/>
  <c r="F50" i="9" s="1"/>
  <c r="E51" i="9" a="1"/>
  <c r="E51" i="9" s="1"/>
  <c r="F51" i="9" a="1"/>
  <c r="F51" i="9" s="1"/>
  <c r="E52" i="9" a="1"/>
  <c r="E52" i="9" s="1"/>
  <c r="F52" i="9" a="1"/>
  <c r="F52" i="9" s="1"/>
  <c r="E53" i="9" a="1"/>
  <c r="E53" i="9" s="1"/>
  <c r="F53" i="9" a="1"/>
  <c r="F53" i="9" s="1"/>
  <c r="E54" i="9" a="1"/>
  <c r="E54" i="9" s="1"/>
  <c r="F54" i="9" a="1"/>
  <c r="F54" i="9" s="1"/>
  <c r="E55" i="9" a="1"/>
  <c r="E55" i="9" s="1"/>
  <c r="F55" i="9" a="1"/>
  <c r="F55" i="9" s="1"/>
  <c r="E56" i="9" a="1"/>
  <c r="E56" i="9" s="1"/>
  <c r="F56" i="9" a="1"/>
  <c r="F56" i="9" s="1"/>
  <c r="E57" i="9" a="1"/>
  <c r="E57" i="9" s="1"/>
  <c r="F57" i="9" a="1"/>
  <c r="F57" i="9" s="1"/>
  <c r="E58" i="9" a="1"/>
  <c r="E58" i="9" s="1"/>
  <c r="F58" i="9" a="1"/>
  <c r="F58" i="9" s="1"/>
  <c r="E59" i="9" a="1"/>
  <c r="E59" i="9" s="1"/>
  <c r="F59" i="9" a="1"/>
  <c r="F59" i="9" s="1"/>
  <c r="E60" i="9" a="1"/>
  <c r="E60" i="9" s="1"/>
  <c r="F60" i="9" a="1"/>
  <c r="F60" i="9" s="1"/>
  <c r="E61" i="9" a="1"/>
  <c r="E61" i="9" s="1"/>
  <c r="F61" i="9" a="1"/>
  <c r="F61" i="9" s="1"/>
  <c r="E62" i="9" a="1"/>
  <c r="E62" i="9" s="1"/>
  <c r="F62" i="9" a="1"/>
  <c r="F62" i="9" s="1"/>
  <c r="E63" i="9" a="1"/>
  <c r="E63" i="9" s="1"/>
  <c r="F63" i="9" a="1"/>
  <c r="F63" i="9" s="1"/>
  <c r="E64" i="9" a="1"/>
  <c r="E64" i="9" s="1"/>
  <c r="F64" i="9" a="1"/>
  <c r="F64" i="9" s="1"/>
  <c r="E65" i="9" a="1"/>
  <c r="E65" i="9" s="1"/>
  <c r="F65" i="9" a="1"/>
  <c r="F65" i="9" s="1"/>
  <c r="E66" i="9" a="1"/>
  <c r="E66" i="9" s="1"/>
  <c r="F66" i="9" a="1"/>
  <c r="F66" i="9" s="1"/>
  <c r="E67" i="9" a="1"/>
  <c r="E67" i="9" s="1"/>
  <c r="F67" i="9" a="1"/>
  <c r="F67" i="9" s="1"/>
  <c r="E68" i="9" a="1"/>
  <c r="E68" i="9" s="1"/>
  <c r="F68" i="9" a="1"/>
  <c r="F68" i="9" s="1"/>
  <c r="E69" i="9" a="1"/>
  <c r="E69" i="9" s="1"/>
  <c r="F69" i="9" a="1"/>
  <c r="F69" i="9" s="1"/>
  <c r="E70" i="9" a="1"/>
  <c r="E70" i="9" s="1"/>
  <c r="F70" i="9" a="1"/>
  <c r="F70" i="9" s="1"/>
  <c r="E71" i="9" a="1"/>
  <c r="E71" i="9" s="1"/>
  <c r="F71" i="9" a="1"/>
  <c r="F71" i="9" s="1"/>
  <c r="E72" i="9" a="1"/>
  <c r="E72" i="9" s="1"/>
  <c r="F72" i="9" a="1"/>
  <c r="F72" i="9" s="1"/>
  <c r="E73" i="9" a="1"/>
  <c r="E73" i="9" s="1"/>
  <c r="F73" i="9" a="1"/>
  <c r="F73" i="9" s="1"/>
  <c r="E75" i="9" a="1"/>
  <c r="E75" i="9" s="1"/>
  <c r="F75" i="9" a="1"/>
  <c r="F75" i="9" s="1"/>
  <c r="E76" i="9" a="1"/>
  <c r="E76" i="9" s="1"/>
  <c r="F76" i="9" a="1"/>
  <c r="F76" i="9" s="1"/>
  <c r="E77" i="9" a="1"/>
  <c r="E77" i="9" s="1"/>
  <c r="F77" i="9" a="1"/>
  <c r="F77" i="9" s="1"/>
  <c r="E78" i="9" a="1"/>
  <c r="E78" i="9" s="1"/>
  <c r="F78" i="9" a="1"/>
  <c r="F78" i="9" s="1"/>
  <c r="E79" i="9" a="1"/>
  <c r="E79" i="9" s="1"/>
  <c r="F79" i="9" a="1"/>
  <c r="F79" i="9" s="1"/>
  <c r="E80" i="9" a="1"/>
  <c r="E80" i="9" s="1"/>
  <c r="F80" i="9" a="1"/>
  <c r="F80" i="9" s="1"/>
  <c r="E81" i="9" a="1"/>
  <c r="E81" i="9" s="1"/>
  <c r="F81" i="9" a="1"/>
  <c r="F81" i="9" s="1"/>
  <c r="E82" i="9" a="1"/>
  <c r="E82" i="9" s="1"/>
  <c r="F82" i="9" a="1"/>
  <c r="F82" i="9" s="1"/>
  <c r="E83" i="9" a="1"/>
  <c r="E83" i="9" s="1"/>
  <c r="F83" i="9" a="1"/>
  <c r="F83" i="9" s="1"/>
  <c r="E84" i="9" a="1"/>
  <c r="E84" i="9" s="1"/>
  <c r="F84" i="9" a="1"/>
  <c r="F84" i="9" s="1"/>
  <c r="E85" i="9" a="1"/>
  <c r="E85" i="9" s="1"/>
  <c r="F85" i="9" a="1"/>
  <c r="F85" i="9" s="1"/>
  <c r="E86" i="9" a="1"/>
  <c r="E86" i="9" s="1"/>
  <c r="F86" i="9" a="1"/>
  <c r="F86" i="9" s="1"/>
  <c r="E87" i="9" a="1"/>
  <c r="E87" i="9" s="1"/>
  <c r="F87" i="9" a="1"/>
  <c r="F87" i="9" s="1"/>
  <c r="E88" i="9" a="1"/>
  <c r="E88" i="9" s="1"/>
  <c r="F88" i="9" a="1"/>
  <c r="F88" i="9" s="1"/>
  <c r="E89" i="9" a="1"/>
  <c r="E89" i="9" s="1"/>
  <c r="F89" i="9" a="1"/>
  <c r="F89" i="9" s="1"/>
  <c r="E90" i="9" a="1"/>
  <c r="E90" i="9" s="1"/>
  <c r="F90" i="9" a="1"/>
  <c r="F90" i="9" s="1"/>
  <c r="E91" i="9" a="1"/>
  <c r="E91" i="9" s="1"/>
  <c r="F91" i="9" a="1"/>
  <c r="F91" i="9" s="1"/>
  <c r="E92" i="9" a="1"/>
  <c r="E92" i="9" s="1"/>
  <c r="F92" i="9" a="1"/>
  <c r="F92" i="9" s="1"/>
  <c r="E93" i="9" a="1"/>
  <c r="E93" i="9" s="1"/>
  <c r="F93" i="9" a="1"/>
  <c r="F93" i="9" s="1"/>
  <c r="E94" i="9" a="1"/>
  <c r="E94" i="9" s="1"/>
  <c r="F94" i="9" a="1"/>
  <c r="F94" i="9" s="1"/>
  <c r="E95" i="9" a="1"/>
  <c r="E95" i="9" s="1"/>
  <c r="F95" i="9" a="1"/>
  <c r="F95" i="9" s="1"/>
  <c r="E97" i="9" a="1"/>
  <c r="E97" i="9" s="1"/>
  <c r="F97" i="9" a="1"/>
  <c r="F97" i="9" s="1"/>
  <c r="E99" i="9" a="1"/>
  <c r="E99" i="9" s="1"/>
  <c r="F99" i="9" a="1"/>
  <c r="F99" i="9" s="1"/>
  <c r="E100" i="9" a="1"/>
  <c r="E100" i="9" s="1"/>
  <c r="F100" i="9" a="1"/>
  <c r="F100" i="9" s="1"/>
  <c r="E101" i="9" a="1"/>
  <c r="E101" i="9" s="1"/>
  <c r="F101" i="9" a="1"/>
  <c r="F101" i="9" s="1"/>
  <c r="E102" i="9" a="1"/>
  <c r="E102" i="9" s="1"/>
  <c r="F102" i="9" a="1"/>
  <c r="F102" i="9" s="1"/>
  <c r="E103" i="9" a="1"/>
  <c r="E103" i="9" s="1"/>
  <c r="F103" i="9" a="1"/>
  <c r="F103" i="9" s="1"/>
  <c r="E104" i="9" a="1"/>
  <c r="E104" i="9" s="1"/>
  <c r="F104" i="9" a="1"/>
  <c r="F104" i="9" s="1"/>
  <c r="E105" i="9" a="1"/>
  <c r="E105" i="9" s="1"/>
  <c r="F105" i="9" a="1"/>
  <c r="F105" i="9" s="1"/>
  <c r="E106" i="9" a="1"/>
  <c r="E106" i="9" s="1"/>
  <c r="F106" i="9" a="1"/>
  <c r="F106" i="9" s="1"/>
  <c r="E107" i="9" a="1"/>
  <c r="E107" i="9" s="1"/>
  <c r="F107" i="9" a="1"/>
  <c r="F107" i="9" s="1"/>
  <c r="E108" i="9" a="1"/>
  <c r="E108" i="9" s="1"/>
  <c r="F108" i="9" a="1"/>
  <c r="F108" i="9" s="1"/>
  <c r="E109" i="9" a="1"/>
  <c r="E109" i="9" s="1"/>
  <c r="F109" i="9" a="1"/>
  <c r="F109" i="9" s="1"/>
  <c r="E111" i="9" a="1"/>
  <c r="E111" i="9" s="1"/>
  <c r="F111" i="9" a="1"/>
  <c r="F111" i="9" s="1"/>
  <c r="E113" i="9" a="1"/>
  <c r="E113" i="9" s="1"/>
  <c r="F113" i="9" a="1"/>
  <c r="F113" i="9" s="1"/>
  <c r="E114" i="9" a="1"/>
  <c r="E114" i="9" s="1"/>
  <c r="F114" i="9" a="1"/>
  <c r="F114" i="9" s="1"/>
  <c r="F7" i="9" a="1"/>
  <c r="F7" i="9" s="1"/>
  <c r="E7" i="9" a="1"/>
  <c r="E7" i="9" s="1"/>
  <c r="BY105" i="4" l="1"/>
  <c r="T105" i="4"/>
  <c r="AK105" i="4"/>
  <c r="AT105" i="4"/>
  <c r="P105" i="4"/>
  <c r="R105" i="4"/>
  <c r="O105" i="4"/>
  <c r="J101" i="4"/>
  <c r="N105" i="4"/>
  <c r="AA105" i="4"/>
  <c r="AE101" i="4"/>
  <c r="AX93" i="4"/>
  <c r="AX136" i="4"/>
  <c r="AV136" i="4"/>
  <c r="AV93" i="4"/>
  <c r="X136" i="4"/>
  <c r="X93" i="4"/>
  <c r="AW93" i="4"/>
  <c r="AW136" i="4"/>
  <c r="F136" i="4"/>
  <c r="F93" i="4"/>
  <c r="AA93" i="4"/>
  <c r="AA136" i="4"/>
  <c r="BR93" i="4"/>
  <c r="BR136" i="4"/>
  <c r="BT93" i="4"/>
  <c r="BT136" i="4"/>
  <c r="Y136" i="4"/>
  <c r="Y93" i="4"/>
  <c r="Z93" i="4"/>
  <c r="Z136" i="4"/>
  <c r="BV93" i="4"/>
  <c r="BV136" i="4"/>
  <c r="BO93" i="4"/>
  <c r="BO136" i="4"/>
  <c r="BC93" i="4"/>
  <c r="BC136" i="4"/>
  <c r="BA93" i="4"/>
  <c r="BA136" i="4"/>
  <c r="AT93" i="4"/>
  <c r="AT136" i="4"/>
  <c r="AR93" i="4"/>
  <c r="AR136" i="4"/>
  <c r="T93" i="4"/>
  <c r="T136" i="4"/>
  <c r="BE93" i="4"/>
  <c r="BE136" i="4"/>
  <c r="BH135" i="4"/>
  <c r="BJ135" i="4"/>
  <c r="AU135" i="4"/>
  <c r="BI135" i="4"/>
  <c r="BN135" i="4"/>
  <c r="R135" i="4"/>
  <c r="D135" i="4"/>
  <c r="AO135" i="4"/>
  <c r="AJ135" i="4"/>
  <c r="AL135" i="4"/>
  <c r="BS135" i="4"/>
  <c r="U135" i="4"/>
  <c r="BD135" i="4"/>
  <c r="BF135" i="4"/>
  <c r="AY135" i="4"/>
  <c r="BM135" i="4"/>
  <c r="L101" i="4"/>
  <c r="K105" i="4"/>
  <c r="U109" i="4"/>
  <c r="W135" i="4"/>
  <c r="C135" i="4"/>
  <c r="AE135" i="4"/>
  <c r="G135" i="4"/>
  <c r="V117" i="4"/>
  <c r="L117" i="4"/>
  <c r="R117" i="4"/>
  <c r="AD117" i="4"/>
  <c r="BP136" i="4"/>
  <c r="BP93" i="4"/>
  <c r="K93" i="4"/>
  <c r="K136" i="4"/>
  <c r="BX93" i="4"/>
  <c r="BX136" i="4"/>
  <c r="AN136" i="4"/>
  <c r="AN93" i="4"/>
  <c r="E136" i="4"/>
  <c r="E93" i="4"/>
  <c r="V136" i="4"/>
  <c r="V93" i="4"/>
  <c r="BL93" i="4"/>
  <c r="BL136" i="4"/>
  <c r="AY93" i="4"/>
  <c r="AY136" i="4"/>
  <c r="AY137" i="4" s="1"/>
  <c r="AM93" i="4"/>
  <c r="AM136" i="4"/>
  <c r="BI93" i="4"/>
  <c r="BI136" i="4"/>
  <c r="AP93" i="4"/>
  <c r="AP136" i="4"/>
  <c r="BK93" i="4"/>
  <c r="BK136" i="4"/>
  <c r="P136" i="4"/>
  <c r="P93" i="4"/>
  <c r="BM93" i="4"/>
  <c r="BM136" i="4"/>
  <c r="U136" i="4"/>
  <c r="U93" i="4"/>
  <c r="BJ93" i="4"/>
  <c r="BJ136" i="4"/>
  <c r="BH93" i="4"/>
  <c r="BH136" i="4"/>
  <c r="AJ93" i="4"/>
  <c r="AJ136" i="4"/>
  <c r="M93" i="4"/>
  <c r="M136" i="4"/>
  <c r="BL135" i="4"/>
  <c r="N135" i="4"/>
  <c r="BV135" i="4"/>
  <c r="AS135" i="4"/>
  <c r="AF135" i="4"/>
  <c r="AH135" i="4"/>
  <c r="BW135" i="4"/>
  <c r="Y135" i="4"/>
  <c r="Y137" i="4" s="1"/>
  <c r="AZ135" i="4"/>
  <c r="BB135" i="4"/>
  <c r="BC135" i="4"/>
  <c r="BQ135" i="4"/>
  <c r="E135" i="4"/>
  <c r="J135" i="4"/>
  <c r="BT135" i="4"/>
  <c r="BT137" i="4" s="1"/>
  <c r="AI135" i="4"/>
  <c r="AW135" i="4"/>
  <c r="H101" i="4"/>
  <c r="AB101" i="4"/>
  <c r="I101" i="4"/>
  <c r="AQ105" i="4"/>
  <c r="Y109" i="4"/>
  <c r="E109" i="4"/>
  <c r="S135" i="4"/>
  <c r="AL117" i="4"/>
  <c r="AH117" i="4"/>
  <c r="R93" i="4"/>
  <c r="R136" i="4"/>
  <c r="BW93" i="4"/>
  <c r="BW136" i="4"/>
  <c r="AI93" i="4"/>
  <c r="AI136" i="4"/>
  <c r="W93" i="4"/>
  <c r="W136" i="4"/>
  <c r="BQ93" i="4"/>
  <c r="BQ136" i="4"/>
  <c r="BQ137" i="4" s="1"/>
  <c r="AL93" i="4"/>
  <c r="AL136" i="4"/>
  <c r="AU93" i="4"/>
  <c r="AU136" i="4"/>
  <c r="L93" i="4"/>
  <c r="L136" i="4"/>
  <c r="BU93" i="4"/>
  <c r="BU136" i="4"/>
  <c r="I136" i="4"/>
  <c r="I93" i="4"/>
  <c r="BF93" i="4"/>
  <c r="BF136" i="4"/>
  <c r="BD136" i="4"/>
  <c r="BD93" i="4"/>
  <c r="AF136" i="4"/>
  <c r="AF93" i="4"/>
  <c r="AG93" i="4"/>
  <c r="AG136" i="4"/>
  <c r="N136" i="4"/>
  <c r="N93" i="4"/>
  <c r="BG93" i="4"/>
  <c r="BG136" i="4"/>
  <c r="S93" i="4"/>
  <c r="S136" i="4"/>
  <c r="G93" i="4"/>
  <c r="G136" i="4"/>
  <c r="BY93" i="4"/>
  <c r="BY136" i="4"/>
  <c r="AB135" i="4"/>
  <c r="AD135" i="4"/>
  <c r="BR135" i="4"/>
  <c r="AC135" i="4"/>
  <c r="AV135" i="4"/>
  <c r="AX135" i="4"/>
  <c r="BG135" i="4"/>
  <c r="BU135" i="4"/>
  <c r="I135" i="4"/>
  <c r="I137" i="4" s="1"/>
  <c r="F135" i="4"/>
  <c r="P135" i="4"/>
  <c r="P137" i="4" s="1"/>
  <c r="AM135" i="4"/>
  <c r="AM137" i="4" s="1"/>
  <c r="BA135" i="4"/>
  <c r="X135" i="4"/>
  <c r="Z135" i="4"/>
  <c r="Z137" i="4" s="1"/>
  <c r="BP135" i="4"/>
  <c r="AG135" i="4"/>
  <c r="Y101" i="4"/>
  <c r="T101" i="4"/>
  <c r="AC101" i="4"/>
  <c r="AA135" i="4"/>
  <c r="BL117" i="4"/>
  <c r="AT117" i="4"/>
  <c r="H117" i="4"/>
  <c r="AJ117" i="4"/>
  <c r="AH93" i="4"/>
  <c r="AH136" i="4"/>
  <c r="AE93" i="4"/>
  <c r="AE136" i="4"/>
  <c r="H136" i="4"/>
  <c r="H93" i="4"/>
  <c r="AC93" i="4"/>
  <c r="AC136" i="4"/>
  <c r="AK93" i="4"/>
  <c r="AK136" i="4"/>
  <c r="BB93" i="4"/>
  <c r="BB136" i="4"/>
  <c r="AZ93" i="4"/>
  <c r="AZ136" i="4"/>
  <c r="AB93" i="4"/>
  <c r="AB136" i="4"/>
  <c r="AO93" i="4"/>
  <c r="AO136" i="4"/>
  <c r="J93" i="4"/>
  <c r="J136" i="4"/>
  <c r="AQ93" i="4"/>
  <c r="AQ136" i="4"/>
  <c r="C93" i="4"/>
  <c r="C136" i="4"/>
  <c r="BN93" i="4"/>
  <c r="BN136" i="4"/>
  <c r="Q136" i="4"/>
  <c r="Q93" i="4"/>
  <c r="AD136" i="4"/>
  <c r="AD93" i="4"/>
  <c r="O93" i="4"/>
  <c r="O136" i="4"/>
  <c r="D93" i="4"/>
  <c r="D136" i="4"/>
  <c r="BS93" i="4"/>
  <c r="BS136" i="4"/>
  <c r="AS93" i="4"/>
  <c r="AS136" i="4"/>
  <c r="AR135" i="4"/>
  <c r="AT135" i="4"/>
  <c r="AT137" i="4" s="1"/>
  <c r="BK135" i="4"/>
  <c r="BY135" i="4"/>
  <c r="M135" i="4"/>
  <c r="M137" i="4" s="1"/>
  <c r="BX135" i="4"/>
  <c r="H135" i="4"/>
  <c r="H137" i="4" s="1"/>
  <c r="AQ135" i="4"/>
  <c r="BE135" i="4"/>
  <c r="L135" i="4"/>
  <c r="V135" i="4"/>
  <c r="T135" i="4"/>
  <c r="AK135" i="4"/>
  <c r="AN135" i="4"/>
  <c r="AN137" i="4" s="1"/>
  <c r="AP135" i="4"/>
  <c r="BO135" i="4"/>
  <c r="Q135" i="4"/>
  <c r="Q137" i="4" s="1"/>
  <c r="AN101" i="4"/>
  <c r="AJ101" i="4"/>
  <c r="AK109" i="4"/>
  <c r="K135" i="4"/>
  <c r="O135" i="4"/>
  <c r="O137" i="4" s="1"/>
  <c r="P117" i="4"/>
  <c r="N117" i="4"/>
  <c r="D117" i="4"/>
  <c r="X117" i="4"/>
  <c r="AK9" i="58" a="1"/>
  <c r="AK9" i="58" s="1"/>
  <c r="AJ7" i="58" a="1"/>
  <c r="AJ7" i="58" s="1"/>
  <c r="AJ12" i="58" a="1"/>
  <c r="AJ12" i="58" s="1"/>
  <c r="AJ19" i="58" a="1"/>
  <c r="AJ19" i="58" s="1"/>
  <c r="AJ25" i="58" a="1"/>
  <c r="AJ25" i="58" s="1"/>
  <c r="AJ27" i="58" a="1"/>
  <c r="AJ27" i="58" s="1"/>
  <c r="AJ32" i="58" a="1"/>
  <c r="AJ32" i="58" s="1"/>
  <c r="AJ35" i="58" a="1"/>
  <c r="AJ35" i="58" s="1"/>
  <c r="AJ38" i="58" a="1"/>
  <c r="AJ38" i="58" s="1"/>
  <c r="AJ42" i="58" a="1"/>
  <c r="AJ42" i="58" s="1"/>
  <c r="AJ46" i="58" a="1"/>
  <c r="AJ46" i="58" s="1"/>
  <c r="AJ84" i="58" a="1"/>
  <c r="AJ84" i="58" s="1"/>
  <c r="AJ50" i="58" a="1"/>
  <c r="AJ50" i="58" s="1"/>
  <c r="AJ88" i="58" a="1"/>
  <c r="AJ88" i="58" s="1"/>
  <c r="AJ91" i="58" a="1"/>
  <c r="AJ91" i="58" s="1"/>
  <c r="AJ92" i="58" a="1"/>
  <c r="AJ92" i="58" s="1"/>
  <c r="AJ60" i="58" a="1"/>
  <c r="AJ60" i="58" s="1"/>
  <c r="AJ58" i="58" a="1"/>
  <c r="AJ58" i="58" s="1"/>
  <c r="AJ63" i="58" a="1"/>
  <c r="AJ63" i="58" s="1"/>
  <c r="AJ67" i="58" a="1"/>
  <c r="AJ67" i="58" s="1"/>
  <c r="AJ69" i="58" a="1"/>
  <c r="AJ69" i="58" s="1"/>
  <c r="AJ73" i="58" a="1"/>
  <c r="AJ73" i="58" s="1"/>
  <c r="AJ100" i="58" a="1"/>
  <c r="AJ100" i="58" s="1"/>
  <c r="AJ78" i="58" a="1"/>
  <c r="AJ78" i="58" s="1"/>
  <c r="AJ79" i="58" a="1"/>
  <c r="AJ79" i="58" s="1"/>
  <c r="AJ108" i="58" a="1"/>
  <c r="AJ108" i="58" s="1"/>
  <c r="AJ111" i="58" a="1"/>
  <c r="AJ111" i="58" s="1"/>
  <c r="AJ114" i="58" a="1"/>
  <c r="AJ114" i="58" s="1"/>
  <c r="AJ10" i="58" a="1"/>
  <c r="AJ10" i="58" s="1"/>
  <c r="AJ28" i="58" a="1"/>
  <c r="AJ28" i="58" s="1"/>
  <c r="AJ44" i="58" a="1"/>
  <c r="AJ44" i="58" s="1"/>
  <c r="AJ87" i="58" a="1"/>
  <c r="AJ87" i="58" s="1"/>
  <c r="AJ57" i="58" a="1"/>
  <c r="AJ57" i="58" s="1"/>
  <c r="AJ65" i="58" a="1"/>
  <c r="AJ65" i="58" s="1"/>
  <c r="AJ75" i="58" a="1"/>
  <c r="AJ75" i="58" s="1"/>
  <c r="AJ80" i="58" a="1"/>
  <c r="AJ80" i="58" s="1"/>
  <c r="AJ8" i="58" a="1"/>
  <c r="AJ8" i="58" s="1"/>
  <c r="AJ17" i="58" a="1"/>
  <c r="AJ17" i="58" s="1"/>
  <c r="AJ15" i="58" a="1"/>
  <c r="AJ15" i="58" s="1"/>
  <c r="AJ18" i="58" a="1"/>
  <c r="AJ18" i="58" s="1"/>
  <c r="AJ26" i="58" a="1"/>
  <c r="AJ26" i="58" s="1"/>
  <c r="AJ30" i="58" a="1"/>
  <c r="AJ30" i="58" s="1"/>
  <c r="AJ33" i="58" a="1"/>
  <c r="AJ33" i="58" s="1"/>
  <c r="AJ39" i="58" a="1"/>
  <c r="AJ39" i="58" s="1"/>
  <c r="AJ43" i="58" a="1"/>
  <c r="AJ43" i="58" s="1"/>
  <c r="AJ47" i="58" a="1"/>
  <c r="AJ47" i="58" s="1"/>
  <c r="AJ85" i="58" a="1"/>
  <c r="AJ85" i="58" s="1"/>
  <c r="AJ51" i="58" a="1"/>
  <c r="AJ51" i="58" s="1"/>
  <c r="AJ53" i="58" a="1"/>
  <c r="AJ53" i="58" s="1"/>
  <c r="AJ54" i="58" a="1"/>
  <c r="AJ54" i="58" s="1"/>
  <c r="AJ93" i="58" a="1"/>
  <c r="AJ93" i="58" s="1"/>
  <c r="AJ94" i="58" a="1"/>
  <c r="AJ94" i="58" s="1"/>
  <c r="AJ62" i="58" a="1"/>
  <c r="AJ62" i="58" s="1"/>
  <c r="AJ64" i="58" a="1"/>
  <c r="AJ64" i="58" s="1"/>
  <c r="AJ98" i="58" a="1"/>
  <c r="AJ98" i="58" s="1"/>
  <c r="AJ70" i="58" a="1"/>
  <c r="AJ70" i="58" s="1"/>
  <c r="AJ74" i="58" a="1"/>
  <c r="AJ74" i="58" s="1"/>
  <c r="AJ101" i="58" a="1"/>
  <c r="AJ101" i="58" s="1"/>
  <c r="AJ103" i="58" a="1"/>
  <c r="AJ103" i="58" s="1"/>
  <c r="AJ106" i="58" a="1"/>
  <c r="AJ106" i="58" s="1"/>
  <c r="AJ109" i="58" a="1"/>
  <c r="AJ109" i="58" s="1"/>
  <c r="AJ82" i="58" a="1"/>
  <c r="AJ82" i="58" s="1"/>
  <c r="AJ9" i="58" a="1"/>
  <c r="AJ9" i="58" s="1"/>
  <c r="AJ23" i="58" a="1"/>
  <c r="AJ23" i="58" s="1"/>
  <c r="AJ31" i="58" a="1"/>
  <c r="AJ31" i="58" s="1"/>
  <c r="AJ36" i="58" a="1"/>
  <c r="AJ36" i="58" s="1"/>
  <c r="AJ83" i="58" a="1"/>
  <c r="AJ83" i="58" s="1"/>
  <c r="AJ89" i="58" a="1"/>
  <c r="AJ89" i="58" s="1"/>
  <c r="AJ59" i="58" a="1"/>
  <c r="AJ59" i="58" s="1"/>
  <c r="AJ68" i="58" a="1"/>
  <c r="AJ68" i="58" s="1"/>
  <c r="AJ77" i="58" a="1"/>
  <c r="AJ77" i="58" s="1"/>
  <c r="AJ81" i="58" a="1"/>
  <c r="AJ81" i="58" s="1"/>
  <c r="AJ14" i="58" a="1"/>
  <c r="AJ14" i="58" s="1"/>
  <c r="AJ11" i="58" a="1"/>
  <c r="AJ11" i="58" s="1"/>
  <c r="AJ13" i="58" a="1"/>
  <c r="AJ13" i="58" s="1"/>
  <c r="AJ22" i="58" a="1"/>
  <c r="AJ22" i="58" s="1"/>
  <c r="AJ20" i="58" a="1"/>
  <c r="AJ20" i="58" s="1"/>
  <c r="AJ24" i="58" a="1"/>
  <c r="AJ24" i="58" s="1"/>
  <c r="AJ29" i="58" a="1"/>
  <c r="AJ29" i="58" s="1"/>
  <c r="AJ34" i="58" a="1"/>
  <c r="AJ34" i="58" s="1"/>
  <c r="AJ37" i="58" a="1"/>
  <c r="AJ37" i="58" s="1"/>
  <c r="AJ41" i="58" a="1"/>
  <c r="AJ41" i="58" s="1"/>
  <c r="AJ45" i="58" a="1"/>
  <c r="AJ45" i="58" s="1"/>
  <c r="AJ48" i="58" a="1"/>
  <c r="AJ48" i="58" s="1"/>
  <c r="AJ49" i="58" a="1"/>
  <c r="AJ49" i="58" s="1"/>
  <c r="AJ52" i="58" a="1"/>
  <c r="AJ52" i="58" s="1"/>
  <c r="AJ90" i="58" a="1"/>
  <c r="AJ90" i="58" s="1"/>
  <c r="AJ56" i="58" a="1"/>
  <c r="AJ56" i="58" s="1"/>
  <c r="AJ61" i="58" a="1"/>
  <c r="AJ61" i="58" s="1"/>
  <c r="AJ95" i="58" a="1"/>
  <c r="AJ95" i="58" s="1"/>
  <c r="AJ97" i="58" a="1"/>
  <c r="AJ97" i="58" s="1"/>
  <c r="AJ66" i="58" a="1"/>
  <c r="AJ66" i="58" s="1"/>
  <c r="AJ99" i="58" a="1"/>
  <c r="AJ99" i="58" s="1"/>
  <c r="AJ71" i="58" a="1"/>
  <c r="AJ71" i="58" s="1"/>
  <c r="AJ76" i="58" a="1"/>
  <c r="AJ76" i="58" s="1"/>
  <c r="AJ102" i="58" a="1"/>
  <c r="AJ102" i="58" s="1"/>
  <c r="AJ105" i="58" a="1"/>
  <c r="AJ105" i="58" s="1"/>
  <c r="AJ107" i="58" a="1"/>
  <c r="AJ107" i="58" s="1"/>
  <c r="AJ110" i="58" a="1"/>
  <c r="AJ110" i="58" s="1"/>
  <c r="AJ113" i="58" a="1"/>
  <c r="AJ113" i="58" s="1"/>
  <c r="AJ16" i="58" a="1"/>
  <c r="AJ16" i="58" s="1"/>
  <c r="AJ21" i="58" a="1"/>
  <c r="AJ21" i="58" s="1"/>
  <c r="AJ40" i="58" a="1"/>
  <c r="AJ40" i="58" s="1"/>
  <c r="AJ86" i="58" a="1"/>
  <c r="AJ86" i="58" s="1"/>
  <c r="AJ55" i="58" a="1"/>
  <c r="AJ55" i="58" s="1"/>
  <c r="AJ96" i="58" a="1"/>
  <c r="AJ96" i="58" s="1"/>
  <c r="AJ72" i="58" a="1"/>
  <c r="AJ72" i="58" s="1"/>
  <c r="AJ104" i="58" a="1"/>
  <c r="AJ104" i="58" s="1"/>
  <c r="AJ112" i="58" a="1"/>
  <c r="AJ112" i="58" s="1"/>
  <c r="AK26" i="58" a="1"/>
  <c r="AK26" i="58" s="1"/>
  <c r="AK23" i="58" a="1"/>
  <c r="AK23" i="58" s="1"/>
  <c r="AK24" i="58" a="1"/>
  <c r="AK24" i="58" s="1"/>
  <c r="AK30" i="58" a="1"/>
  <c r="AK30" i="58" s="1"/>
  <c r="AK114" i="58" a="1"/>
  <c r="AK114" i="58" s="1"/>
  <c r="AK111" i="58" a="1"/>
  <c r="AK111" i="58" s="1"/>
  <c r="AK108" i="58" a="1"/>
  <c r="AK108" i="58" s="1"/>
  <c r="AK79" i="58" a="1"/>
  <c r="AK79" i="58" s="1"/>
  <c r="AK105" i="58" a="1"/>
  <c r="AK105" i="58" s="1"/>
  <c r="AK101" i="58" a="1"/>
  <c r="AK101" i="58" s="1"/>
  <c r="AK71" i="58" a="1"/>
  <c r="AK71" i="58" s="1"/>
  <c r="AK68" i="58" a="1"/>
  <c r="AK68" i="58" s="1"/>
  <c r="AK98" i="58" a="1"/>
  <c r="AK98" i="58" s="1"/>
  <c r="AK67" i="58" a="1"/>
  <c r="AK67" i="58" s="1"/>
  <c r="AK66" i="58" a="1"/>
  <c r="AK66" i="58" s="1"/>
  <c r="AK96" i="58" a="1"/>
  <c r="AK96" i="58" s="1"/>
  <c r="AK94" i="58" a="1"/>
  <c r="AK94" i="58" s="1"/>
  <c r="AK93" i="58" a="1"/>
  <c r="AK93" i="58" s="1"/>
  <c r="AK53" i="58" a="1"/>
  <c r="AK53" i="58" s="1"/>
  <c r="AK88" i="58" a="1"/>
  <c r="AK88" i="58" s="1"/>
  <c r="AK86" i="58" a="1"/>
  <c r="AK86" i="58" s="1"/>
  <c r="AK47" i="58" a="1"/>
  <c r="AK47" i="58" s="1"/>
  <c r="AK43" i="58" a="1"/>
  <c r="AK43" i="58" s="1"/>
  <c r="AK39" i="58" a="1"/>
  <c r="AK39" i="58" s="1"/>
  <c r="AK38" i="58" a="1"/>
  <c r="AK38" i="58" s="1"/>
  <c r="AK36" i="58" a="1"/>
  <c r="AK36" i="58" s="1"/>
  <c r="AK40" i="58" a="1"/>
  <c r="AK40" i="58" s="1"/>
  <c r="AK32" i="58" a="1"/>
  <c r="AK32" i="58" s="1"/>
  <c r="AK25" i="58" a="1"/>
  <c r="AK25" i="58" s="1"/>
  <c r="AK19" i="58" a="1"/>
  <c r="AK19" i="58" s="1"/>
  <c r="AK11" i="58" a="1"/>
  <c r="AK11" i="58" s="1"/>
  <c r="AK8" i="58" a="1"/>
  <c r="AK8" i="58" s="1"/>
  <c r="AK20" i="58" a="1"/>
  <c r="AK20" i="58" s="1"/>
  <c r="AK12" i="58" a="1"/>
  <c r="AK12" i="58" s="1"/>
  <c r="AK13" i="58" a="1"/>
  <c r="AK13" i="58" s="1"/>
  <c r="AK7" i="58" a="1"/>
  <c r="AK7" i="58" s="1"/>
  <c r="AK82" i="58" a="1"/>
  <c r="AK82" i="58" s="1"/>
  <c r="AK109" i="58" a="1"/>
  <c r="AK109" i="58" s="1"/>
  <c r="AK106" i="58" a="1"/>
  <c r="AK106" i="58" s="1"/>
  <c r="AK102" i="58" a="1"/>
  <c r="AK102" i="58" s="1"/>
  <c r="AK77" i="58" a="1"/>
  <c r="AK77" i="58" s="1"/>
  <c r="AK74" i="58" a="1"/>
  <c r="AK74" i="58" s="1"/>
  <c r="AK73" i="58" a="1"/>
  <c r="AK73" i="58" s="1"/>
  <c r="AK99" i="58" a="1"/>
  <c r="AK99" i="58" s="1"/>
  <c r="AK63" i="58" a="1"/>
  <c r="AK63" i="58" s="1"/>
  <c r="AK97" i="58" a="1"/>
  <c r="AK97" i="58" s="1"/>
  <c r="AK59" i="58" a="1"/>
  <c r="AK59" i="58" s="1"/>
  <c r="AK57" i="58" a="1"/>
  <c r="AK57" i="58" s="1"/>
  <c r="AK89" i="58" a="1"/>
  <c r="AK89" i="58" s="1"/>
  <c r="AK49" i="58" a="1"/>
  <c r="AK49" i="58" s="1"/>
  <c r="AK48" i="58" a="1"/>
  <c r="AK48" i="58" s="1"/>
  <c r="AK83" i="58" a="1"/>
  <c r="AK83" i="58" s="1"/>
  <c r="AK44" i="58" a="1"/>
  <c r="AK44" i="58" s="1"/>
  <c r="AK35" i="58" a="1"/>
  <c r="AK35" i="58" s="1"/>
  <c r="AK15" i="58" a="1"/>
  <c r="AK15" i="58" s="1"/>
  <c r="AK28" i="58" a="1"/>
  <c r="AK28" i="58" s="1"/>
  <c r="AK37" i="58" a="1"/>
  <c r="AK37" i="58" s="1"/>
  <c r="AK22" i="58" a="1"/>
  <c r="AK22" i="58" s="1"/>
  <c r="AK21" i="58" a="1"/>
  <c r="AK21" i="58" s="1"/>
  <c r="AK29" i="58" a="1"/>
  <c r="AK29" i="58" s="1"/>
  <c r="AK110" i="58" a="1"/>
  <c r="AK110" i="58" s="1"/>
  <c r="AK104" i="58" a="1"/>
  <c r="AK104" i="58" s="1"/>
  <c r="AK72" i="58" a="1"/>
  <c r="AK72" i="58" s="1"/>
  <c r="AK65" i="58" a="1"/>
  <c r="AK65" i="58" s="1"/>
  <c r="AK60" i="58" a="1"/>
  <c r="AK60" i="58" s="1"/>
  <c r="AK52" i="58" a="1"/>
  <c r="AK52" i="58" s="1"/>
  <c r="AK85" i="58" a="1"/>
  <c r="AK85" i="58" s="1"/>
  <c r="AK42" i="58" a="1"/>
  <c r="AK42" i="58" s="1"/>
  <c r="AK17" i="58" a="1"/>
  <c r="AK17" i="58" s="1"/>
  <c r="AK16" i="58" a="1"/>
  <c r="AK16" i="58" s="1"/>
  <c r="AK14" i="58" a="1"/>
  <c r="AK14" i="58" s="1"/>
  <c r="AK112" i="58" a="1"/>
  <c r="AK112" i="58" s="1"/>
  <c r="AK81" i="58" a="1"/>
  <c r="AK81" i="58" s="1"/>
  <c r="AK80" i="58" a="1"/>
  <c r="AK80" i="58" s="1"/>
  <c r="AK103" i="58" a="1"/>
  <c r="AK103" i="58" s="1"/>
  <c r="AK78" i="58" a="1"/>
  <c r="AK78" i="58" s="1"/>
  <c r="AK76" i="58" a="1"/>
  <c r="AK76" i="58" s="1"/>
  <c r="AK75" i="58" a="1"/>
  <c r="AK75" i="58" s="1"/>
  <c r="AK69" i="58" a="1"/>
  <c r="AK69" i="58" s="1"/>
  <c r="AK64" i="58" a="1"/>
  <c r="AK64" i="58" s="1"/>
  <c r="AK58" i="58" a="1"/>
  <c r="AK58" i="58" s="1"/>
  <c r="AK95" i="58" a="1"/>
  <c r="AK95" i="58" s="1"/>
  <c r="AK61" i="58" a="1"/>
  <c r="AK61" i="58" s="1"/>
  <c r="AK56" i="58" a="1"/>
  <c r="AK56" i="58" s="1"/>
  <c r="AK55" i="58" a="1"/>
  <c r="AK55" i="58" s="1"/>
  <c r="AK54" i="58" a="1"/>
  <c r="AK54" i="58" s="1"/>
  <c r="AK91" i="58" a="1"/>
  <c r="AK91" i="58" s="1"/>
  <c r="AK90" i="58" a="1"/>
  <c r="AK90" i="58" s="1"/>
  <c r="AK51" i="58" a="1"/>
  <c r="AK51" i="58" s="1"/>
  <c r="AK50" i="58" a="1"/>
  <c r="AK50" i="58" s="1"/>
  <c r="AK84" i="58" a="1"/>
  <c r="AK84" i="58" s="1"/>
  <c r="AK33" i="58" a="1"/>
  <c r="AK33" i="58" s="1"/>
  <c r="AK31" i="58" a="1"/>
  <c r="AK31" i="58" s="1"/>
  <c r="AK45" i="58" a="1"/>
  <c r="AK45" i="58" s="1"/>
  <c r="AK27" i="58" a="1"/>
  <c r="AK27" i="58" s="1"/>
  <c r="AK113" i="58" a="1"/>
  <c r="AK113" i="58" s="1"/>
  <c r="AK107" i="58" a="1"/>
  <c r="AK107" i="58" s="1"/>
  <c r="AK100" i="58" a="1"/>
  <c r="AK100" i="58" s="1"/>
  <c r="AK70" i="58" a="1"/>
  <c r="AK70" i="58" s="1"/>
  <c r="AK62" i="58" a="1"/>
  <c r="AK62" i="58" s="1"/>
  <c r="AK92" i="58" a="1"/>
  <c r="AK92" i="58" s="1"/>
  <c r="AK87" i="58" a="1"/>
  <c r="AK87" i="58" s="1"/>
  <c r="AK46" i="58" a="1"/>
  <c r="AK46" i="58" s="1"/>
  <c r="AK41" i="58" a="1"/>
  <c r="AK41" i="58" s="1"/>
  <c r="AK34" i="58" a="1"/>
  <c r="AK34" i="58" s="1"/>
  <c r="AK18" i="58" a="1"/>
  <c r="AK18" i="58" s="1"/>
  <c r="AK10" i="58" a="1"/>
  <c r="AK10" i="58" s="1"/>
  <c r="T137" i="4" l="1"/>
  <c r="AX137" i="4"/>
  <c r="V137" i="4"/>
  <c r="AP137" i="4"/>
  <c r="X137" i="4"/>
  <c r="F137" i="4"/>
  <c r="BX137" i="4"/>
  <c r="BR137" i="4"/>
  <c r="BV137" i="4"/>
  <c r="BY137" i="4"/>
  <c r="W137" i="4"/>
  <c r="L137" i="4"/>
  <c r="BS137" i="4"/>
  <c r="AV137" i="4"/>
  <c r="K137" i="4"/>
  <c r="AU137" i="4"/>
  <c r="AG137" i="4"/>
  <c r="BL137" i="4"/>
  <c r="BE137" i="4"/>
  <c r="AQ137" i="4"/>
  <c r="U137" i="4"/>
  <c r="AO137" i="4"/>
  <c r="BO137" i="4"/>
  <c r="AD137" i="4"/>
  <c r="BG137" i="4"/>
  <c r="BW137" i="4"/>
  <c r="J137" i="4"/>
  <c r="BB137" i="4"/>
  <c r="AH137" i="4"/>
  <c r="N137" i="4"/>
  <c r="BM137" i="4"/>
  <c r="BK137" i="4"/>
  <c r="BI137" i="4"/>
  <c r="G137" i="4"/>
  <c r="D137" i="4"/>
  <c r="AA137" i="4"/>
  <c r="BA137" i="4"/>
  <c r="AB137" i="4"/>
  <c r="AW137" i="4"/>
  <c r="E137" i="4"/>
  <c r="AZ137" i="4"/>
  <c r="AF137" i="4"/>
  <c r="AE137" i="4"/>
  <c r="BF137" i="4"/>
  <c r="AL137" i="4"/>
  <c r="R137" i="4"/>
  <c r="BJ137" i="4"/>
  <c r="BC137" i="4"/>
  <c r="AK137" i="4"/>
  <c r="AR137" i="4"/>
  <c r="BP137" i="4"/>
  <c r="AC137" i="4"/>
  <c r="BU137" i="4"/>
  <c r="S137" i="4"/>
  <c r="AI137" i="4"/>
  <c r="AS137" i="4"/>
  <c r="C137" i="4"/>
  <c r="BD137" i="4"/>
  <c r="AJ137" i="4"/>
  <c r="BN137" i="4"/>
  <c r="BH137" i="4"/>
  <c r="AH132" i="38"/>
  <c r="AH130" i="38"/>
  <c r="AH128" i="38"/>
  <c r="AH126" i="38"/>
  <c r="AP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AP104" i="38"/>
  <c r="AR103" i="38"/>
  <c r="AO103" i="38"/>
  <c r="AR102" i="38"/>
  <c r="AO102" i="38"/>
  <c r="AR101" i="38"/>
  <c r="AO101" i="38"/>
  <c r="D101" i="38"/>
  <c r="AR100" i="38"/>
  <c r="AO100" i="38"/>
  <c r="AR99" i="38"/>
  <c r="AO99" i="38"/>
  <c r="AR98" i="38"/>
  <c r="AO98" i="38"/>
  <c r="D98" i="38"/>
  <c r="AR97" i="38"/>
  <c r="AO97" i="38"/>
  <c r="AR96" i="38"/>
  <c r="AO96" i="38"/>
  <c r="AR95" i="38"/>
  <c r="AO95" i="38"/>
  <c r="AR94" i="38"/>
  <c r="AO94" i="38"/>
  <c r="D94" i="38"/>
  <c r="AR93" i="38"/>
  <c r="AO93" i="38"/>
  <c r="D93" i="38"/>
  <c r="AR92" i="38"/>
  <c r="AS92" i="38" s="1"/>
  <c r="AO92" i="38"/>
  <c r="D92" i="38"/>
  <c r="AR91" i="38"/>
  <c r="AO91" i="38"/>
  <c r="AR90" i="38"/>
  <c r="AO90" i="38"/>
  <c r="AS90" i="38" s="1"/>
  <c r="D90" i="38"/>
  <c r="AR89" i="38"/>
  <c r="AO89" i="38"/>
  <c r="AR88" i="38"/>
  <c r="AO88" i="38"/>
  <c r="D88" i="38"/>
  <c r="AR87" i="38"/>
  <c r="AO87" i="38"/>
  <c r="AR86" i="38"/>
  <c r="AO86" i="38"/>
  <c r="D86" i="38"/>
  <c r="AR85" i="38"/>
  <c r="AO85" i="38"/>
  <c r="AR84" i="38"/>
  <c r="AS84" i="38" s="1"/>
  <c r="AO84" i="38"/>
  <c r="AR83" i="38"/>
  <c r="AO83" i="38"/>
  <c r="AR82" i="38"/>
  <c r="AO82" i="38"/>
  <c r="AR81" i="38"/>
  <c r="AO81" i="38"/>
  <c r="D81" i="38"/>
  <c r="AR80" i="38"/>
  <c r="AO80" i="38"/>
  <c r="AR79" i="38"/>
  <c r="AO79" i="38"/>
  <c r="D79" i="38"/>
  <c r="AR78" i="38"/>
  <c r="AO78" i="38"/>
  <c r="AR77" i="38"/>
  <c r="AS77" i="38" s="1"/>
  <c r="AO77" i="38"/>
  <c r="AR76" i="38"/>
  <c r="AO76" i="38"/>
  <c r="D76" i="38"/>
  <c r="AR75" i="38"/>
  <c r="AO75" i="38"/>
  <c r="D75" i="38"/>
  <c r="AR74" i="38"/>
  <c r="AO74" i="38"/>
  <c r="D74" i="38"/>
  <c r="AR73" i="38"/>
  <c r="AO73" i="38"/>
  <c r="D73" i="38"/>
  <c r="AR72" i="38"/>
  <c r="AO72" i="38"/>
  <c r="D72" i="38"/>
  <c r="AR71" i="38"/>
  <c r="AO71" i="38"/>
  <c r="AR70" i="38"/>
  <c r="AO70" i="38"/>
  <c r="AR69" i="38"/>
  <c r="AO69" i="38"/>
  <c r="AR68" i="38"/>
  <c r="AO68" i="38"/>
  <c r="D68" i="38"/>
  <c r="AR67" i="38"/>
  <c r="AO67" i="38"/>
  <c r="D67" i="38"/>
  <c r="AR66" i="38"/>
  <c r="AO66" i="38"/>
  <c r="AR65" i="38"/>
  <c r="AO65" i="38"/>
  <c r="D65" i="38"/>
  <c r="AR64" i="38"/>
  <c r="AO64" i="38"/>
  <c r="D64" i="38"/>
  <c r="AR63" i="38"/>
  <c r="AO63" i="38"/>
  <c r="AR62" i="38"/>
  <c r="AO62" i="38"/>
  <c r="D62" i="38"/>
  <c r="AR61" i="38"/>
  <c r="AO61" i="38"/>
  <c r="D61" i="38"/>
  <c r="AR60" i="38"/>
  <c r="AO60" i="38"/>
  <c r="D60" i="38"/>
  <c r="AR59" i="38"/>
  <c r="AO59" i="38"/>
  <c r="AR58" i="38"/>
  <c r="AO58" i="38"/>
  <c r="AR57" i="38"/>
  <c r="AO57" i="38"/>
  <c r="D57" i="38"/>
  <c r="AR56" i="38"/>
  <c r="AO56" i="38"/>
  <c r="AR55" i="38"/>
  <c r="AO55" i="38"/>
  <c r="D55" i="38"/>
  <c r="AR54" i="38"/>
  <c r="AO54" i="38"/>
  <c r="D54" i="38"/>
  <c r="AR53" i="38"/>
  <c r="AO53" i="38"/>
  <c r="AR52" i="38"/>
  <c r="AO52" i="38"/>
  <c r="AS52" i="38" s="1"/>
  <c r="D52" i="38"/>
  <c r="AR51" i="38"/>
  <c r="AO51" i="38"/>
  <c r="D51" i="38"/>
  <c r="AR50" i="38"/>
  <c r="AO50" i="38"/>
  <c r="D50" i="38"/>
  <c r="AR49" i="38"/>
  <c r="AN49" i="38"/>
  <c r="AO49" i="38" s="1"/>
  <c r="AR48" i="38"/>
  <c r="AN48" i="38"/>
  <c r="AO48" i="38" s="1"/>
  <c r="AR47" i="38"/>
  <c r="AN47" i="38"/>
  <c r="AO47" i="38" s="1"/>
  <c r="AR46" i="38"/>
  <c r="AN46" i="38"/>
  <c r="AO46" i="38" s="1"/>
  <c r="AR45" i="38"/>
  <c r="AN45" i="38"/>
  <c r="AO45" i="38" s="1"/>
  <c r="D45" i="38"/>
  <c r="AR44" i="38"/>
  <c r="AN44" i="38"/>
  <c r="AO44" i="38" s="1"/>
  <c r="D44" i="38"/>
  <c r="AR43" i="38"/>
  <c r="AN43" i="38"/>
  <c r="AO43" i="38" s="1"/>
  <c r="D43" i="38"/>
  <c r="AR42" i="38"/>
  <c r="AN42" i="38"/>
  <c r="AO42" i="38" s="1"/>
  <c r="D42" i="38"/>
  <c r="AR41" i="38"/>
  <c r="AN41" i="38"/>
  <c r="AO41" i="38" s="1"/>
  <c r="D41" i="38"/>
  <c r="AR40" i="38"/>
  <c r="AN40" i="38"/>
  <c r="AO40" i="38" s="1"/>
  <c r="D40" i="38"/>
  <c r="AR39" i="38"/>
  <c r="AN39" i="38"/>
  <c r="AO39" i="38" s="1"/>
  <c r="AR38" i="38"/>
  <c r="AN38" i="38"/>
  <c r="AO38" i="38" s="1"/>
  <c r="D38" i="38"/>
  <c r="AR37" i="38"/>
  <c r="AN37" i="38"/>
  <c r="AO37" i="38" s="1"/>
  <c r="D37" i="38"/>
  <c r="AN36" i="38"/>
  <c r="AO36" i="38" s="1"/>
  <c r="AC36" i="38"/>
  <c r="AB36" i="38"/>
  <c r="Y36" i="38"/>
  <c r="AA36" i="38" s="1"/>
  <c r="X36" i="38"/>
  <c r="AR36" i="38" s="1"/>
  <c r="AS36" i="38" s="1"/>
  <c r="AN35" i="38"/>
  <c r="AO35" i="38" s="1"/>
  <c r="AC35" i="38"/>
  <c r="AB35" i="38"/>
  <c r="Y35" i="38"/>
  <c r="AA35" i="38" s="1"/>
  <c r="X35" i="38"/>
  <c r="AR35" i="38" s="1"/>
  <c r="D35" i="38"/>
  <c r="AN34" i="38"/>
  <c r="AO34" i="38" s="1"/>
  <c r="AC34" i="38"/>
  <c r="AB34" i="38"/>
  <c r="Y34" i="38"/>
  <c r="AA34" i="38" s="1"/>
  <c r="X34" i="38"/>
  <c r="AR34" i="38" s="1"/>
  <c r="AN33" i="38"/>
  <c r="AO33" i="38" s="1"/>
  <c r="AC33" i="38"/>
  <c r="AB33" i="38"/>
  <c r="Y33" i="38"/>
  <c r="AA33" i="38" s="1"/>
  <c r="X33" i="38"/>
  <c r="AN32" i="38"/>
  <c r="AO32" i="38" s="1"/>
  <c r="AC32" i="38"/>
  <c r="AB32" i="38"/>
  <c r="Y32" i="38"/>
  <c r="AA32" i="38" s="1"/>
  <c r="X32" i="38"/>
  <c r="AR32" i="38" s="1"/>
  <c r="D32" i="38"/>
  <c r="AN31" i="38"/>
  <c r="AO31" i="38" s="1"/>
  <c r="AC31" i="38"/>
  <c r="AB31" i="38"/>
  <c r="Y31" i="38"/>
  <c r="AA31" i="38" s="1"/>
  <c r="X31" i="38"/>
  <c r="AR31" i="38" s="1"/>
  <c r="D31" i="38"/>
  <c r="AN30" i="38"/>
  <c r="AO30" i="38" s="1"/>
  <c r="AC30" i="38"/>
  <c r="AB30" i="38"/>
  <c r="Y30" i="38"/>
  <c r="X30" i="38"/>
  <c r="AR30" i="38" s="1"/>
  <c r="AN29" i="38"/>
  <c r="AO29" i="38" s="1"/>
  <c r="AC29" i="38"/>
  <c r="AB29" i="38"/>
  <c r="Y29" i="38"/>
  <c r="AA29" i="38" s="1"/>
  <c r="X29" i="38"/>
  <c r="AR29" i="38" s="1"/>
  <c r="D29" i="38"/>
  <c r="AN28" i="38"/>
  <c r="AO28" i="38" s="1"/>
  <c r="Y28" i="38"/>
  <c r="X28" i="38"/>
  <c r="AR28" i="38" s="1"/>
  <c r="D28" i="38"/>
  <c r="AN27" i="38"/>
  <c r="AO27" i="38" s="1"/>
  <c r="Y27" i="38"/>
  <c r="X27" i="38"/>
  <c r="D27" i="38"/>
  <c r="AN26" i="38"/>
  <c r="AO26" i="38" s="1"/>
  <c r="Y26" i="38"/>
  <c r="X26" i="38"/>
  <c r="AR26" i="38" s="1"/>
  <c r="D26" i="38"/>
  <c r="AN25" i="38"/>
  <c r="AO25" i="38" s="1"/>
  <c r="Y25" i="38"/>
  <c r="X25" i="38"/>
  <c r="AR25" i="38" s="1"/>
  <c r="D25" i="38"/>
  <c r="AN24" i="38"/>
  <c r="AO24" i="38" s="1"/>
  <c r="AC24" i="38"/>
  <c r="AB24" i="38"/>
  <c r="Y24" i="38"/>
  <c r="AA24" i="38" s="1"/>
  <c r="X24" i="38"/>
  <c r="AR24" i="38" s="1"/>
  <c r="D24" i="38"/>
  <c r="AN23" i="38"/>
  <c r="AO23" i="38" s="1"/>
  <c r="Y23" i="38"/>
  <c r="X23" i="38"/>
  <c r="AN22" i="38"/>
  <c r="AO22" i="38" s="1"/>
  <c r="AC22" i="38"/>
  <c r="AB22" i="38"/>
  <c r="Y22" i="38"/>
  <c r="AA22" i="38" s="1"/>
  <c r="X22" i="38"/>
  <c r="AR22" i="38" s="1"/>
  <c r="D22" i="38"/>
  <c r="AN21" i="38"/>
  <c r="AO21" i="38" s="1"/>
  <c r="Y21" i="38"/>
  <c r="X21" i="38"/>
  <c r="AR21" i="38" s="1"/>
  <c r="D21" i="38"/>
  <c r="AN20" i="38"/>
  <c r="AO20" i="38" s="1"/>
  <c r="AC20" i="38"/>
  <c r="AB20" i="38"/>
  <c r="Y20" i="38"/>
  <c r="AA20" i="38" s="1"/>
  <c r="X20" i="38"/>
  <c r="D20" i="38"/>
  <c r="AN19" i="38"/>
  <c r="AO19" i="38" s="1"/>
  <c r="Y19" i="38"/>
  <c r="X19" i="38"/>
  <c r="AR19" i="38" s="1"/>
  <c r="D19" i="38"/>
  <c r="AN18" i="38"/>
  <c r="AO18" i="38" s="1"/>
  <c r="Y18" i="38"/>
  <c r="X18" i="38"/>
  <c r="AR18" i="38" s="1"/>
  <c r="D18" i="38"/>
  <c r="AN17" i="38"/>
  <c r="AO17" i="38" s="1"/>
  <c r="Y17" i="38"/>
  <c r="X17" i="38"/>
  <c r="AR17" i="38" s="1"/>
  <c r="D17" i="38"/>
  <c r="AN16" i="38"/>
  <c r="AO16" i="38" s="1"/>
  <c r="Y16" i="38"/>
  <c r="X16" i="38"/>
  <c r="D16" i="38"/>
  <c r="AN15" i="38"/>
  <c r="AO15" i="38" s="1"/>
  <c r="Y15" i="38"/>
  <c r="X15" i="38"/>
  <c r="AR15" i="38" s="1"/>
  <c r="D15" i="38"/>
  <c r="AN14" i="38"/>
  <c r="AO14" i="38" s="1"/>
  <c r="Y14" i="38"/>
  <c r="X14" i="38"/>
  <c r="AR14" i="38" s="1"/>
  <c r="D14" i="38"/>
  <c r="AN13" i="38"/>
  <c r="AO13" i="38" s="1"/>
  <c r="Y13" i="38"/>
  <c r="X13" i="38"/>
  <c r="AR13" i="38" s="1"/>
  <c r="D13" i="38"/>
  <c r="AN12" i="38"/>
  <c r="AO12" i="38" s="1"/>
  <c r="Y12" i="38"/>
  <c r="X12" i="38"/>
  <c r="AN11" i="38"/>
  <c r="AO11" i="38" s="1"/>
  <c r="Y11" i="38"/>
  <c r="X11" i="38"/>
  <c r="AR11" i="38" s="1"/>
  <c r="D11" i="38"/>
  <c r="AN10" i="38"/>
  <c r="AO10" i="38" s="1"/>
  <c r="Y10" i="38"/>
  <c r="X10" i="38"/>
  <c r="AR10" i="38" s="1"/>
  <c r="D10" i="38"/>
  <c r="AN9" i="38"/>
  <c r="AO9" i="38" s="1"/>
  <c r="Y9" i="38"/>
  <c r="X9" i="38"/>
  <c r="D9" i="38"/>
  <c r="AN8" i="38"/>
  <c r="AO8" i="38" s="1"/>
  <c r="Y8" i="38"/>
  <c r="X8" i="38"/>
  <c r="AR8" i="38" s="1"/>
  <c r="D8" i="38"/>
  <c r="AN7" i="38"/>
  <c r="AO7" i="38" s="1"/>
  <c r="Y7" i="38"/>
  <c r="X7" i="38"/>
  <c r="AR7" i="38" s="1"/>
  <c r="D7" i="38"/>
  <c r="AS61" i="38" l="1"/>
  <c r="AS83" i="38"/>
  <c r="Z23" i="38"/>
  <c r="X106" i="38"/>
  <c r="AS65" i="38"/>
  <c r="AS68" i="38"/>
  <c r="AS79" i="38"/>
  <c r="AS86" i="38"/>
  <c r="AS91" i="38"/>
  <c r="AS99" i="38"/>
  <c r="Z12" i="38"/>
  <c r="Z16" i="38"/>
  <c r="AA16" i="38" s="1"/>
  <c r="AS67" i="38"/>
  <c r="AS72" i="38"/>
  <c r="AS76" i="38"/>
  <c r="AS94" i="38"/>
  <c r="Z9" i="38"/>
  <c r="AA9" i="38" s="1"/>
  <c r="Z27" i="38"/>
  <c r="Z33" i="38"/>
  <c r="AS55" i="38"/>
  <c r="AS57" i="38"/>
  <c r="AS63" i="38"/>
  <c r="AS66" i="38"/>
  <c r="AS80" i="38"/>
  <c r="AS89" i="38"/>
  <c r="AS93" i="38"/>
  <c r="AS97" i="38"/>
  <c r="AS46" i="38"/>
  <c r="AS48" i="38"/>
  <c r="AS58" i="38"/>
  <c r="AS78" i="38"/>
  <c r="AS81" i="38"/>
  <c r="AS96" i="38"/>
  <c r="AS101" i="38"/>
  <c r="AS103" i="38"/>
  <c r="AS24" i="38"/>
  <c r="AN6" i="38"/>
  <c r="AO6" i="38" s="1"/>
  <c r="Z11" i="38"/>
  <c r="AA11" i="38" s="1"/>
  <c r="Z18" i="38"/>
  <c r="AA18" i="38" s="1"/>
  <c r="Z20" i="38"/>
  <c r="AS37" i="38"/>
  <c r="AS41" i="38"/>
  <c r="AS45" i="38"/>
  <c r="AS47" i="38"/>
  <c r="AS49" i="38"/>
  <c r="AS54" i="38"/>
  <c r="AS56" i="38"/>
  <c r="AS73" i="38"/>
  <c r="AO106" i="38"/>
  <c r="AS8" i="38"/>
  <c r="AS14" i="38"/>
  <c r="AS28" i="38"/>
  <c r="AS30" i="38"/>
  <c r="Z31" i="38"/>
  <c r="AS39" i="38"/>
  <c r="AS40" i="38"/>
  <c r="AS25" i="38"/>
  <c r="AS10" i="38"/>
  <c r="AA12" i="38"/>
  <c r="AS18" i="38"/>
  <c r="Z21" i="38"/>
  <c r="AA21" i="38" s="1"/>
  <c r="AS29" i="38"/>
  <c r="Z30" i="38"/>
  <c r="AS32" i="38"/>
  <c r="AS38" i="38"/>
  <c r="AS42" i="38"/>
  <c r="AS53" i="38"/>
  <c r="AS60" i="38"/>
  <c r="AS64" i="38"/>
  <c r="AS69" i="38"/>
  <c r="AS71" i="38"/>
  <c r="AS75" i="38"/>
  <c r="AS82" i="38"/>
  <c r="AS85" i="38"/>
  <c r="AS88" i="38"/>
  <c r="AS95" i="38"/>
  <c r="AS98" i="38"/>
  <c r="AS100" i="38"/>
  <c r="AS15" i="38"/>
  <c r="AS7" i="38"/>
  <c r="AS17" i="38"/>
  <c r="AS19" i="38"/>
  <c r="AS22" i="38"/>
  <c r="AA27" i="38"/>
  <c r="AS35" i="38"/>
  <c r="AS11" i="38"/>
  <c r="Z13" i="38"/>
  <c r="AA13" i="38" s="1"/>
  <c r="AA23" i="38"/>
  <c r="Z25" i="38"/>
  <c r="AA25" i="38" s="1"/>
  <c r="Z7" i="38"/>
  <c r="AA7" i="38" s="1"/>
  <c r="Z10" i="38"/>
  <c r="AA10" i="38" s="1"/>
  <c r="Z14" i="38"/>
  <c r="AA14" i="38" s="1"/>
  <c r="Z17" i="38"/>
  <c r="AA17" i="38" s="1"/>
  <c r="Z22" i="38"/>
  <c r="Z24" i="38"/>
  <c r="AS26" i="38"/>
  <c r="Z28" i="38"/>
  <c r="AA28" i="38" s="1"/>
  <c r="AS31" i="38"/>
  <c r="AS43" i="38"/>
  <c r="AS44" i="38"/>
  <c r="AS51" i="38"/>
  <c r="AS59" i="38"/>
  <c r="AS70" i="38"/>
  <c r="AS74" i="38"/>
  <c r="AS87" i="38"/>
  <c r="AS50" i="38"/>
  <c r="AS62" i="38"/>
  <c r="AS102" i="38"/>
  <c r="AS34" i="38"/>
  <c r="AS13" i="38"/>
  <c r="AS21" i="38"/>
  <c r="Z8" i="38"/>
  <c r="Z15" i="38"/>
  <c r="Z19" i="38"/>
  <c r="Z26" i="38"/>
  <c r="AA30" i="38"/>
  <c r="Z35" i="38"/>
  <c r="AO105" i="38"/>
  <c r="AR9" i="38"/>
  <c r="AS9" i="38" s="1"/>
  <c r="AR12" i="38"/>
  <c r="AS12" i="38" s="1"/>
  <c r="AR16" i="38"/>
  <c r="AS16" i="38" s="1"/>
  <c r="AR20" i="38"/>
  <c r="AS20" i="38" s="1"/>
  <c r="AR23" i="38"/>
  <c r="AS23" i="38" s="1"/>
  <c r="AR27" i="38"/>
  <c r="AS27" i="38" s="1"/>
  <c r="Z29" i="38"/>
  <c r="Z32" i="38"/>
  <c r="AR33" i="38"/>
  <c r="AS33" i="38" s="1"/>
  <c r="Z34" i="38"/>
  <c r="Z36" i="38"/>
  <c r="AA19" i="38" l="1"/>
  <c r="AA8" i="38"/>
  <c r="AA26" i="38"/>
  <c r="AA15" i="38"/>
  <c r="AB15" i="38" l="1"/>
  <c r="AC15" i="38" s="1"/>
  <c r="AB26" i="38"/>
  <c r="AC26" i="38" s="1"/>
  <c r="AB8" i="38"/>
  <c r="AC8" i="38" s="1"/>
  <c r="AB9" i="38"/>
  <c r="AC9" i="38" s="1"/>
  <c r="AB13" i="38"/>
  <c r="AC13" i="38" s="1"/>
  <c r="AB28" i="38"/>
  <c r="AC28" i="38" s="1"/>
  <c r="AB10" i="38"/>
  <c r="AC10" i="38" s="1"/>
  <c r="AB12" i="38"/>
  <c r="AC12" i="38" s="1"/>
  <c r="AB27" i="38"/>
  <c r="AC27" i="38" s="1"/>
  <c r="AB16" i="38"/>
  <c r="AC16" i="38" s="1"/>
  <c r="AB21" i="38"/>
  <c r="AC21" i="38" s="1"/>
  <c r="AB14" i="38"/>
  <c r="AC14" i="38" s="1"/>
  <c r="AB23" i="38"/>
  <c r="AC23" i="38" s="1"/>
  <c r="AB25" i="38"/>
  <c r="AC25" i="38" s="1"/>
  <c r="AB17" i="38"/>
  <c r="AC17" i="38" s="1"/>
  <c r="AB18" i="38"/>
  <c r="AC18" i="38" s="1"/>
  <c r="AB7" i="38"/>
  <c r="AC7" i="38" s="1"/>
  <c r="AB11" i="38"/>
  <c r="AC11" i="38" s="1"/>
  <c r="AB19" i="38"/>
  <c r="AC19" i="38" s="1"/>
  <c r="AC4" i="38" l="1"/>
  <c r="AG127" i="37" l="1"/>
  <c r="AG125" i="37"/>
  <c r="AG123" i="37"/>
  <c r="AG121" i="37"/>
  <c r="AO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AO101" i="37"/>
  <c r="AQ100" i="37"/>
  <c r="AN100" i="37"/>
  <c r="AQ99" i="37"/>
  <c r="AR99" i="37" s="1"/>
  <c r="AN99" i="37"/>
  <c r="AQ98" i="37"/>
  <c r="AR98" i="37" s="1"/>
  <c r="AN98" i="37"/>
  <c r="AQ97" i="37"/>
  <c r="AR97" i="37" s="1"/>
  <c r="AN97" i="37"/>
  <c r="AQ96" i="37"/>
  <c r="AN96" i="37"/>
  <c r="AQ95" i="37"/>
  <c r="AN95" i="37"/>
  <c r="AQ94" i="37"/>
  <c r="AN94" i="37"/>
  <c r="AQ93" i="37"/>
  <c r="AN93" i="37"/>
  <c r="AQ92" i="37"/>
  <c r="AN92" i="37"/>
  <c r="AQ91" i="37"/>
  <c r="AN91" i="37"/>
  <c r="AQ90" i="37"/>
  <c r="AN90" i="37"/>
  <c r="AQ89" i="37"/>
  <c r="AN89" i="37"/>
  <c r="AQ88" i="37"/>
  <c r="AR88" i="37" s="1"/>
  <c r="AN88" i="37"/>
  <c r="AQ87" i="37"/>
  <c r="AR87" i="37" s="1"/>
  <c r="AN87" i="37"/>
  <c r="D87" i="37"/>
  <c r="AQ86" i="37"/>
  <c r="AN86" i="37"/>
  <c r="D86" i="37"/>
  <c r="AQ85" i="37"/>
  <c r="AR85" i="37" s="1"/>
  <c r="AN85" i="37"/>
  <c r="AQ84" i="37"/>
  <c r="AN84" i="37"/>
  <c r="AQ83" i="37"/>
  <c r="AR83" i="37" s="1"/>
  <c r="AN83" i="37"/>
  <c r="AQ82" i="37"/>
  <c r="AN82" i="37"/>
  <c r="D82" i="37"/>
  <c r="AQ81" i="37"/>
  <c r="AN81" i="37"/>
  <c r="AR81" i="37" s="1"/>
  <c r="D81" i="37"/>
  <c r="AQ80" i="37"/>
  <c r="AN80" i="37"/>
  <c r="D80" i="37"/>
  <c r="AQ79" i="37"/>
  <c r="AN79" i="37"/>
  <c r="D79" i="37"/>
  <c r="AQ78" i="37"/>
  <c r="AN78" i="37"/>
  <c r="D78" i="37"/>
  <c r="AQ77" i="37"/>
  <c r="AN77" i="37"/>
  <c r="D77" i="37"/>
  <c r="AQ76" i="37"/>
  <c r="AN76" i="37"/>
  <c r="D76" i="37"/>
  <c r="AQ75" i="37"/>
  <c r="AN75" i="37"/>
  <c r="AQ74" i="37"/>
  <c r="AN74" i="37"/>
  <c r="AQ73" i="37"/>
  <c r="AN73" i="37"/>
  <c r="D73" i="37"/>
  <c r="AQ72" i="37"/>
  <c r="AN72" i="37"/>
  <c r="D72" i="37"/>
  <c r="AQ71" i="37"/>
  <c r="AN71" i="37"/>
  <c r="D71" i="37"/>
  <c r="AQ70" i="37"/>
  <c r="AN70" i="37"/>
  <c r="D70" i="37"/>
  <c r="AQ69" i="37"/>
  <c r="AN69" i="37"/>
  <c r="D69" i="37"/>
  <c r="AQ68" i="37"/>
  <c r="AN68" i="37"/>
  <c r="AQ67" i="37"/>
  <c r="AN67" i="37"/>
  <c r="AQ66" i="37"/>
  <c r="AN66" i="37"/>
  <c r="AQ65" i="37"/>
  <c r="AR65" i="37" s="1"/>
  <c r="AN65" i="37"/>
  <c r="D65" i="37"/>
  <c r="AQ64" i="37"/>
  <c r="AN64" i="37"/>
  <c r="D64" i="37"/>
  <c r="AQ63" i="37"/>
  <c r="AN63" i="37"/>
  <c r="D63" i="37"/>
  <c r="AQ62" i="37"/>
  <c r="AN62" i="37"/>
  <c r="D62" i="37"/>
  <c r="AQ61" i="37"/>
  <c r="AR61" i="37" s="1"/>
  <c r="AN61" i="37"/>
  <c r="AQ60" i="37"/>
  <c r="AN60" i="37"/>
  <c r="D60" i="37"/>
  <c r="AQ59" i="37"/>
  <c r="AN59" i="37"/>
  <c r="D59" i="37"/>
  <c r="AQ58" i="37"/>
  <c r="AR58" i="37" s="1"/>
  <c r="AN58" i="37"/>
  <c r="AQ57" i="37"/>
  <c r="AN57" i="37"/>
  <c r="AQ56" i="37"/>
  <c r="AR56" i="37" s="1"/>
  <c r="AN56" i="37"/>
  <c r="D56" i="37"/>
  <c r="AQ55" i="37"/>
  <c r="AN55" i="37"/>
  <c r="D55" i="37"/>
  <c r="AQ54" i="37"/>
  <c r="AN54" i="37"/>
  <c r="D54" i="37"/>
  <c r="AQ53" i="37"/>
  <c r="AN53" i="37"/>
  <c r="D53" i="37"/>
  <c r="AQ52" i="37"/>
  <c r="AR52" i="37" s="1"/>
  <c r="AN52" i="37"/>
  <c r="AQ51" i="37"/>
  <c r="AN51" i="37"/>
  <c r="AQ50" i="37"/>
  <c r="AN50" i="37"/>
  <c r="D50" i="37"/>
  <c r="AQ49" i="37"/>
  <c r="AN49" i="37"/>
  <c r="D49" i="37"/>
  <c r="AQ48" i="37"/>
  <c r="AN48" i="37"/>
  <c r="D48" i="37"/>
  <c r="AQ47" i="37"/>
  <c r="AN47" i="37"/>
  <c r="AQ46" i="37"/>
  <c r="AN46" i="37"/>
  <c r="D46" i="37"/>
  <c r="AQ45" i="37"/>
  <c r="AN45" i="37"/>
  <c r="D45" i="37"/>
  <c r="AM44" i="37"/>
  <c r="AN44" i="37" s="1"/>
  <c r="AC44" i="37"/>
  <c r="AB44" i="37"/>
  <c r="Y44" i="37"/>
  <c r="AA44" i="37" s="1"/>
  <c r="X44" i="37"/>
  <c r="AQ44" i="37" s="1"/>
  <c r="AM43" i="37"/>
  <c r="AN43" i="37" s="1"/>
  <c r="AC43" i="37"/>
  <c r="AB43" i="37"/>
  <c r="Y43" i="37"/>
  <c r="AA43" i="37" s="1"/>
  <c r="X43" i="37"/>
  <c r="AQ43" i="37" s="1"/>
  <c r="AM42" i="37"/>
  <c r="AN42" i="37" s="1"/>
  <c r="AC42" i="37"/>
  <c r="AB42" i="37"/>
  <c r="Y42" i="37"/>
  <c r="AA42" i="37" s="1"/>
  <c r="X42" i="37"/>
  <c r="AQ42" i="37" s="1"/>
  <c r="AM41" i="37"/>
  <c r="AN41" i="37" s="1"/>
  <c r="AC41" i="37"/>
  <c r="AB41" i="37"/>
  <c r="Y41" i="37"/>
  <c r="AA41" i="37" s="1"/>
  <c r="X41" i="37"/>
  <c r="AQ41" i="37" s="1"/>
  <c r="AM40" i="37"/>
  <c r="AN40" i="37" s="1"/>
  <c r="AC40" i="37"/>
  <c r="AB40" i="37"/>
  <c r="Y40" i="37"/>
  <c r="AA40" i="37" s="1"/>
  <c r="X40" i="37"/>
  <c r="AQ40" i="37" s="1"/>
  <c r="D40" i="37"/>
  <c r="AM39" i="37"/>
  <c r="AN39" i="37" s="1"/>
  <c r="AC39" i="37"/>
  <c r="AB39" i="37"/>
  <c r="Y39" i="37"/>
  <c r="AA39" i="37" s="1"/>
  <c r="X39" i="37"/>
  <c r="AQ39" i="37" s="1"/>
  <c r="D39" i="37"/>
  <c r="AM38" i="37"/>
  <c r="AN38" i="37" s="1"/>
  <c r="AC38" i="37"/>
  <c r="AB38" i="37"/>
  <c r="Y38" i="37"/>
  <c r="AA38" i="37" s="1"/>
  <c r="X38" i="37"/>
  <c r="AQ38" i="37" s="1"/>
  <c r="D38" i="37"/>
  <c r="AM37" i="37"/>
  <c r="AN37" i="37" s="1"/>
  <c r="AC37" i="37"/>
  <c r="AB37" i="37"/>
  <c r="Y37" i="37"/>
  <c r="AA37" i="37" s="1"/>
  <c r="X37" i="37"/>
  <c r="AQ37" i="37" s="1"/>
  <c r="D37" i="37"/>
  <c r="AM36" i="37"/>
  <c r="AN36" i="37" s="1"/>
  <c r="AC36" i="37"/>
  <c r="AB36" i="37"/>
  <c r="Y36" i="37"/>
  <c r="AA36" i="37" s="1"/>
  <c r="X36" i="37"/>
  <c r="AQ36" i="37" s="1"/>
  <c r="D36" i="37"/>
  <c r="AM35" i="37"/>
  <c r="AN35" i="37" s="1"/>
  <c r="AC35" i="37"/>
  <c r="AB35" i="37"/>
  <c r="Y35" i="37"/>
  <c r="AA35" i="37" s="1"/>
  <c r="X35" i="37"/>
  <c r="AQ35" i="37" s="1"/>
  <c r="D35" i="37"/>
  <c r="AM34" i="37"/>
  <c r="AN34" i="37" s="1"/>
  <c r="AC34" i="37"/>
  <c r="AB34" i="37"/>
  <c r="Y34" i="37"/>
  <c r="AA34" i="37" s="1"/>
  <c r="X34" i="37"/>
  <c r="AQ34" i="37" s="1"/>
  <c r="D34" i="37"/>
  <c r="AM33" i="37"/>
  <c r="AN33" i="37" s="1"/>
  <c r="AC33" i="37"/>
  <c r="AB33" i="37"/>
  <c r="Y33" i="37"/>
  <c r="AA33" i="37" s="1"/>
  <c r="X33" i="37"/>
  <c r="AQ33" i="37" s="1"/>
  <c r="AM32" i="37"/>
  <c r="AN32" i="37" s="1"/>
  <c r="AC32" i="37"/>
  <c r="AB32" i="37"/>
  <c r="Y32" i="37"/>
  <c r="AA32" i="37" s="1"/>
  <c r="X32" i="37"/>
  <c r="D32" i="37"/>
  <c r="AM31" i="37"/>
  <c r="AN31" i="37" s="1"/>
  <c r="AC31" i="37"/>
  <c r="AB31" i="37"/>
  <c r="Y31" i="37"/>
  <c r="AA31" i="37" s="1"/>
  <c r="X31" i="37"/>
  <c r="AQ31" i="37" s="1"/>
  <c r="AR31" i="37" s="1"/>
  <c r="D31" i="37"/>
  <c r="AM30" i="37"/>
  <c r="AN30" i="37" s="1"/>
  <c r="AC30" i="37"/>
  <c r="AB30" i="37"/>
  <c r="Y30" i="37"/>
  <c r="AA30" i="37" s="1"/>
  <c r="X30" i="37"/>
  <c r="AQ30" i="37" s="1"/>
  <c r="D30" i="37"/>
  <c r="AM29" i="37"/>
  <c r="AN29" i="37" s="1"/>
  <c r="AC29" i="37"/>
  <c r="AB29" i="37"/>
  <c r="Y29" i="37"/>
  <c r="AA29" i="37" s="1"/>
  <c r="X29" i="37"/>
  <c r="AQ29" i="37" s="1"/>
  <c r="AR29" i="37" s="1"/>
  <c r="D29" i="37"/>
  <c r="AM28" i="37"/>
  <c r="AN28" i="37" s="1"/>
  <c r="AC28" i="37"/>
  <c r="AB28" i="37"/>
  <c r="Y28" i="37"/>
  <c r="X28" i="37"/>
  <c r="AQ28" i="37" s="1"/>
  <c r="D28" i="37"/>
  <c r="AM27" i="37"/>
  <c r="AN27" i="37" s="1"/>
  <c r="Y27" i="37"/>
  <c r="X27" i="37"/>
  <c r="AQ27" i="37" s="1"/>
  <c r="AM26" i="37"/>
  <c r="AN26" i="37" s="1"/>
  <c r="Y26" i="37"/>
  <c r="X26" i="37"/>
  <c r="D26" i="37"/>
  <c r="AM25" i="37"/>
  <c r="AN25" i="37" s="1"/>
  <c r="Y25" i="37"/>
  <c r="X25" i="37"/>
  <c r="AQ25" i="37" s="1"/>
  <c r="AM24" i="37"/>
  <c r="AN24" i="37" s="1"/>
  <c r="AC24" i="37"/>
  <c r="AB24" i="37"/>
  <c r="Y24" i="37"/>
  <c r="AA24" i="37" s="1"/>
  <c r="X24" i="37"/>
  <c r="AQ24" i="37" s="1"/>
  <c r="D24" i="37"/>
  <c r="AM23" i="37"/>
  <c r="AN23" i="37" s="1"/>
  <c r="Y23" i="37"/>
  <c r="X23" i="37"/>
  <c r="AQ23" i="37" s="1"/>
  <c r="D23" i="37"/>
  <c r="AM22" i="37"/>
  <c r="AN22" i="37" s="1"/>
  <c r="Y22" i="37"/>
  <c r="X22" i="37"/>
  <c r="AQ22" i="37" s="1"/>
  <c r="D22" i="37"/>
  <c r="AM21" i="37"/>
  <c r="AN21" i="37" s="1"/>
  <c r="Y21" i="37"/>
  <c r="X21" i="37"/>
  <c r="AQ21" i="37" s="1"/>
  <c r="D21" i="37"/>
  <c r="AM20" i="37"/>
  <c r="AN20" i="37" s="1"/>
  <c r="Y20" i="37"/>
  <c r="X20" i="37"/>
  <c r="AQ20" i="37" s="1"/>
  <c r="D20" i="37"/>
  <c r="AM19" i="37"/>
  <c r="AN19" i="37" s="1"/>
  <c r="Y19" i="37"/>
  <c r="X19" i="37"/>
  <c r="AQ19" i="37" s="1"/>
  <c r="AM18" i="37"/>
  <c r="AN18" i="37" s="1"/>
  <c r="AC18" i="37"/>
  <c r="AB18" i="37"/>
  <c r="Y18" i="37"/>
  <c r="AA18" i="37" s="1"/>
  <c r="X18" i="37"/>
  <c r="AQ18" i="37" s="1"/>
  <c r="D18" i="37"/>
  <c r="AM17" i="37"/>
  <c r="AN17" i="37" s="1"/>
  <c r="Y17" i="37"/>
  <c r="X17" i="37"/>
  <c r="AQ17" i="37" s="1"/>
  <c r="D17" i="37"/>
  <c r="AM16" i="37"/>
  <c r="AN16" i="37" s="1"/>
  <c r="Y16" i="37"/>
  <c r="X16" i="37"/>
  <c r="D16" i="37"/>
  <c r="AM15" i="37"/>
  <c r="AN15" i="37" s="1"/>
  <c r="Y15" i="37"/>
  <c r="X15" i="37"/>
  <c r="AQ15" i="37" s="1"/>
  <c r="D15" i="37"/>
  <c r="AM14" i="37"/>
  <c r="AN14" i="37" s="1"/>
  <c r="AC14" i="37"/>
  <c r="AB14" i="37"/>
  <c r="Y14" i="37"/>
  <c r="AA14" i="37" s="1"/>
  <c r="X14" i="37"/>
  <c r="AQ14" i="37" s="1"/>
  <c r="D14" i="37"/>
  <c r="AM13" i="37"/>
  <c r="AN13" i="37" s="1"/>
  <c r="Y13" i="37"/>
  <c r="X13" i="37"/>
  <c r="AQ13" i="37" s="1"/>
  <c r="D13" i="37"/>
  <c r="AM12" i="37"/>
  <c r="AN12" i="37" s="1"/>
  <c r="Y12" i="37"/>
  <c r="X12" i="37"/>
  <c r="AQ12" i="37" s="1"/>
  <c r="D12" i="37"/>
  <c r="AM11" i="37"/>
  <c r="AN11" i="37" s="1"/>
  <c r="Y11" i="37"/>
  <c r="X11" i="37"/>
  <c r="AQ11" i="37" s="1"/>
  <c r="D11" i="37"/>
  <c r="AM10" i="37"/>
  <c r="AN10" i="37" s="1"/>
  <c r="Y10" i="37"/>
  <c r="X10" i="37"/>
  <c r="AQ10" i="37" s="1"/>
  <c r="D10" i="37"/>
  <c r="AM9" i="37"/>
  <c r="AN9" i="37" s="1"/>
  <c r="Y9" i="37"/>
  <c r="X9" i="37"/>
  <c r="AQ9" i="37" s="1"/>
  <c r="D9" i="37"/>
  <c r="AM8" i="37"/>
  <c r="AN8" i="37" s="1"/>
  <c r="Y8" i="37"/>
  <c r="X8" i="37"/>
  <c r="AQ8" i="37" s="1"/>
  <c r="D8" i="37"/>
  <c r="AM7" i="37"/>
  <c r="AN7" i="37" s="1"/>
  <c r="Y7" i="37"/>
  <c r="X7" i="37"/>
  <c r="AQ7" i="37" s="1"/>
  <c r="D7" i="37"/>
  <c r="AR77" i="37" l="1"/>
  <c r="AR54" i="37"/>
  <c r="AR57" i="37"/>
  <c r="AR60" i="37"/>
  <c r="AR63" i="37"/>
  <c r="AR75" i="37"/>
  <c r="AR79" i="37"/>
  <c r="AR17" i="37"/>
  <c r="X103" i="37"/>
  <c r="AR47" i="37"/>
  <c r="AR92" i="37"/>
  <c r="AR96" i="37"/>
  <c r="Z22" i="37"/>
  <c r="AA22" i="37" s="1"/>
  <c r="AR33" i="37"/>
  <c r="Z11" i="37"/>
  <c r="AA11" i="37" s="1"/>
  <c r="AR46" i="37"/>
  <c r="AR49" i="37"/>
  <c r="AR51" i="37"/>
  <c r="AN103" i="37"/>
  <c r="AR23" i="37"/>
  <c r="AR14" i="37"/>
  <c r="AR21" i="37"/>
  <c r="Z27" i="37"/>
  <c r="Z28" i="37"/>
  <c r="AR64" i="37"/>
  <c r="AR69" i="37"/>
  <c r="AR73" i="37"/>
  <c r="AR90" i="37"/>
  <c r="AR94" i="37"/>
  <c r="AR100" i="37"/>
  <c r="AR9" i="37"/>
  <c r="AR43" i="37"/>
  <c r="AR84" i="37"/>
  <c r="AR12" i="37"/>
  <c r="AR18" i="37"/>
  <c r="AR10" i="37"/>
  <c r="Z14" i="37"/>
  <c r="AR34" i="37"/>
  <c r="AR35" i="37"/>
  <c r="AR36" i="37"/>
  <c r="AR42" i="37"/>
  <c r="AR62" i="37"/>
  <c r="AR71" i="37"/>
  <c r="AR74" i="37"/>
  <c r="AR86" i="37"/>
  <c r="AR89" i="37"/>
  <c r="AR91" i="37"/>
  <c r="AR93" i="37"/>
  <c r="AR95" i="37"/>
  <c r="AR7" i="37"/>
  <c r="AR15" i="37"/>
  <c r="AR11" i="37"/>
  <c r="AR13" i="37"/>
  <c r="AR22" i="37"/>
  <c r="AR24" i="37"/>
  <c r="Z25" i="37"/>
  <c r="AA25" i="37" s="1"/>
  <c r="AA28" i="37"/>
  <c r="AR30" i="37"/>
  <c r="AR50" i="37"/>
  <c r="AR53" i="37"/>
  <c r="AR59" i="37"/>
  <c r="AR66" i="37"/>
  <c r="AR68" i="37"/>
  <c r="AR72" i="37"/>
  <c r="AR78" i="37"/>
  <c r="AR82" i="37"/>
  <c r="Z7" i="37"/>
  <c r="AA7" i="37" s="1"/>
  <c r="Z10" i="37"/>
  <c r="AA10" i="37" s="1"/>
  <c r="Z15" i="37"/>
  <c r="AA15" i="37" s="1"/>
  <c r="Z18" i="37"/>
  <c r="AR19" i="37"/>
  <c r="Z21" i="37"/>
  <c r="AA21" i="37" s="1"/>
  <c r="Z26" i="37"/>
  <c r="AA26" i="37" s="1"/>
  <c r="Z31" i="37"/>
  <c r="AR44" i="37"/>
  <c r="AR37" i="37"/>
  <c r="AR8" i="37"/>
  <c r="Z16" i="37"/>
  <c r="AA16" i="37" s="1"/>
  <c r="AR20" i="37"/>
  <c r="AR25" i="37"/>
  <c r="AA27" i="37"/>
  <c r="AR28" i="37"/>
  <c r="Z32" i="37"/>
  <c r="AR38" i="37"/>
  <c r="AR39" i="37"/>
  <c r="AR40" i="37"/>
  <c r="AR45" i="37"/>
  <c r="AR48" i="37"/>
  <c r="AR55" i="37"/>
  <c r="AR67" i="37"/>
  <c r="AR70" i="37"/>
  <c r="AR76" i="37"/>
  <c r="AR80" i="37"/>
  <c r="AM6" i="37"/>
  <c r="AN6" i="37" s="1"/>
  <c r="AR27" i="37"/>
  <c r="AR41" i="37"/>
  <c r="AQ16" i="37"/>
  <c r="AR16" i="37" s="1"/>
  <c r="Z9" i="37"/>
  <c r="AA9" i="37" s="1"/>
  <c r="Z13" i="37"/>
  <c r="AA13" i="37" s="1"/>
  <c r="Z17" i="37"/>
  <c r="Z20" i="37"/>
  <c r="AA20" i="37" s="1"/>
  <c r="Z24" i="37"/>
  <c r="Z30" i="37"/>
  <c r="AQ32" i="37"/>
  <c r="AR32" i="37" s="1"/>
  <c r="Z33" i="37"/>
  <c r="AQ26" i="37"/>
  <c r="AR26" i="37" s="1"/>
  <c r="AN102" i="37"/>
  <c r="Z8" i="37"/>
  <c r="Z12" i="37"/>
  <c r="Z19" i="37"/>
  <c r="Z23" i="37"/>
  <c r="Z29" i="37"/>
  <c r="AA19" i="37" l="1"/>
  <c r="AA8" i="37"/>
  <c r="AA23" i="37"/>
  <c r="AA12" i="37"/>
  <c r="AA17" i="37"/>
  <c r="AB20" i="37" l="1"/>
  <c r="AC20" i="37" s="1"/>
  <c r="AB9" i="37"/>
  <c r="AC9" i="37" s="1"/>
  <c r="AB8" i="37"/>
  <c r="AC8" i="37" s="1"/>
  <c r="AB17" i="37"/>
  <c r="AC17" i="37" s="1"/>
  <c r="AB13" i="37"/>
  <c r="AC13" i="37" s="1"/>
  <c r="AB23" i="37"/>
  <c r="AC23" i="37" s="1"/>
  <c r="AB19" i="37"/>
  <c r="AC19" i="37" s="1"/>
  <c r="AB26" i="37"/>
  <c r="AC26" i="37" s="1"/>
  <c r="AB15" i="37"/>
  <c r="AC15" i="37" s="1"/>
  <c r="AB16" i="37"/>
  <c r="AC16" i="37" s="1"/>
  <c r="AB7" i="37"/>
  <c r="AC7" i="37" s="1"/>
  <c r="AB27" i="37"/>
  <c r="AC27" i="37" s="1"/>
  <c r="AB25" i="37"/>
  <c r="AC25" i="37" s="1"/>
  <c r="AB21" i="37"/>
  <c r="AC21" i="37" s="1"/>
  <c r="AB22" i="37"/>
  <c r="AC22" i="37" s="1"/>
  <c r="AB11" i="37"/>
  <c r="AC11" i="37" s="1"/>
  <c r="AB10" i="37"/>
  <c r="AC10" i="37" s="1"/>
  <c r="AB12" i="37"/>
  <c r="AC12" i="37" s="1"/>
  <c r="AC4" i="37" l="1"/>
  <c r="AG122" i="36" l="1"/>
  <c r="AG120" i="36"/>
  <c r="AG118" i="36"/>
  <c r="AM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AM98" i="36"/>
  <c r="AO97" i="36"/>
  <c r="AL97" i="36"/>
  <c r="AO96" i="36"/>
  <c r="AL96" i="36"/>
  <c r="AO95" i="36"/>
  <c r="AL95" i="36"/>
  <c r="AO94" i="36"/>
  <c r="AL94" i="36"/>
  <c r="AO93" i="36"/>
  <c r="AL93" i="36"/>
  <c r="AO92" i="36"/>
  <c r="AL92" i="36"/>
  <c r="AO91" i="36"/>
  <c r="AL91" i="36"/>
  <c r="AO90" i="36"/>
  <c r="AL90" i="36"/>
  <c r="AO89" i="36"/>
  <c r="AL89" i="36"/>
  <c r="AO88" i="36"/>
  <c r="AL88" i="36"/>
  <c r="AO87" i="36"/>
  <c r="AL87" i="36"/>
  <c r="AO86" i="36"/>
  <c r="AL86" i="36"/>
  <c r="AO85" i="36"/>
  <c r="AL85" i="36"/>
  <c r="AO84" i="36"/>
  <c r="AL84" i="36"/>
  <c r="D84" i="36"/>
  <c r="AO83" i="36"/>
  <c r="AP83" i="36" s="1"/>
  <c r="AL83" i="36"/>
  <c r="D83" i="36"/>
  <c r="AO82" i="36"/>
  <c r="AL82" i="36"/>
  <c r="AO81" i="36"/>
  <c r="AL81" i="36"/>
  <c r="AO80" i="36"/>
  <c r="AL80" i="36"/>
  <c r="AO79" i="36"/>
  <c r="AL79" i="36"/>
  <c r="D79" i="36"/>
  <c r="AO78" i="36"/>
  <c r="AL78" i="36"/>
  <c r="D78" i="36"/>
  <c r="AO77" i="36"/>
  <c r="AL77" i="36"/>
  <c r="D77" i="36"/>
  <c r="AO76" i="36"/>
  <c r="AL76" i="36"/>
  <c r="D76" i="36"/>
  <c r="AO75" i="36"/>
  <c r="AL75" i="36"/>
  <c r="D75" i="36"/>
  <c r="AO74" i="36"/>
  <c r="AL74" i="36"/>
  <c r="D74" i="36"/>
  <c r="AO73" i="36"/>
  <c r="AL73" i="36"/>
  <c r="D73" i="36"/>
  <c r="AO72" i="36"/>
  <c r="AL72" i="36"/>
  <c r="AO71" i="36"/>
  <c r="AP71" i="36" s="1"/>
  <c r="AL71" i="36"/>
  <c r="AO70" i="36"/>
  <c r="AL70" i="36"/>
  <c r="D70" i="36"/>
  <c r="AO69" i="36"/>
  <c r="AL69" i="36"/>
  <c r="D69" i="36"/>
  <c r="AO68" i="36"/>
  <c r="AL68" i="36"/>
  <c r="D68" i="36"/>
  <c r="AO67" i="36"/>
  <c r="AL67" i="36"/>
  <c r="D67" i="36"/>
  <c r="AO66" i="36"/>
  <c r="AL66" i="36"/>
  <c r="D66" i="36"/>
  <c r="AO65" i="36"/>
  <c r="AL65" i="36"/>
  <c r="AO64" i="36"/>
  <c r="AL64" i="36"/>
  <c r="AO63" i="36"/>
  <c r="AL63" i="36"/>
  <c r="AO62" i="36"/>
  <c r="AL62" i="36"/>
  <c r="D62" i="36"/>
  <c r="AO61" i="36"/>
  <c r="AL61" i="36"/>
  <c r="D61" i="36"/>
  <c r="AO60" i="36"/>
  <c r="AL60" i="36"/>
  <c r="D60" i="36"/>
  <c r="AO59" i="36"/>
  <c r="AP59" i="36" s="1"/>
  <c r="AL59" i="36"/>
  <c r="D59" i="36"/>
  <c r="AO58" i="36"/>
  <c r="AL58" i="36"/>
  <c r="AO57" i="36"/>
  <c r="AL57" i="36"/>
  <c r="D57" i="36"/>
  <c r="AO56" i="36"/>
  <c r="AP56" i="36" s="1"/>
  <c r="AL56" i="36"/>
  <c r="D56" i="36"/>
  <c r="AO55" i="36"/>
  <c r="AL55" i="36"/>
  <c r="AO54" i="36"/>
  <c r="AL54" i="36"/>
  <c r="AO53" i="36"/>
  <c r="AL53" i="36"/>
  <c r="D53" i="36"/>
  <c r="AO52" i="36"/>
  <c r="AL52" i="36"/>
  <c r="D52" i="36"/>
  <c r="AO51" i="36"/>
  <c r="AL51" i="36"/>
  <c r="D51" i="36"/>
  <c r="AO50" i="36"/>
  <c r="AL50" i="36"/>
  <c r="D50" i="36"/>
  <c r="AO49" i="36"/>
  <c r="AL49" i="36"/>
  <c r="AO48" i="36"/>
  <c r="AL48" i="36"/>
  <c r="AO47" i="36"/>
  <c r="AL47" i="36"/>
  <c r="D47" i="36"/>
  <c r="AO46" i="36"/>
  <c r="AL46" i="36"/>
  <c r="D46" i="36"/>
  <c r="AO45" i="36"/>
  <c r="AL45" i="36"/>
  <c r="D45" i="36"/>
  <c r="AO44" i="36"/>
  <c r="AL44" i="36"/>
  <c r="AO43" i="36"/>
  <c r="AL43" i="36"/>
  <c r="D43" i="36"/>
  <c r="AO42" i="36"/>
  <c r="AL42" i="36"/>
  <c r="D42" i="36"/>
  <c r="AO41" i="36"/>
  <c r="AL41" i="36"/>
  <c r="D41" i="36"/>
  <c r="AK40" i="36"/>
  <c r="AL40" i="36" s="1"/>
  <c r="AB40" i="36"/>
  <c r="AA40" i="36"/>
  <c r="X40" i="36"/>
  <c r="Z40" i="36" s="1"/>
  <c r="W40" i="36"/>
  <c r="AO40" i="36" s="1"/>
  <c r="AK39" i="36"/>
  <c r="AL39" i="36" s="1"/>
  <c r="AB39" i="36"/>
  <c r="AA39" i="36"/>
  <c r="X39" i="36"/>
  <c r="W39" i="36"/>
  <c r="AO39" i="36" s="1"/>
  <c r="AP39" i="36" s="1"/>
  <c r="AK38" i="36"/>
  <c r="AL38" i="36" s="1"/>
  <c r="AB38" i="36"/>
  <c r="AA38" i="36"/>
  <c r="X38" i="36"/>
  <c r="Z38" i="36" s="1"/>
  <c r="W38" i="36"/>
  <c r="AO38" i="36" s="1"/>
  <c r="D38" i="36"/>
  <c r="AK37" i="36"/>
  <c r="AL37" i="36" s="1"/>
  <c r="AB37" i="36"/>
  <c r="AA37" i="36"/>
  <c r="X37" i="36"/>
  <c r="Z37" i="36" s="1"/>
  <c r="W37" i="36"/>
  <c r="AO37" i="36" s="1"/>
  <c r="D37" i="36"/>
  <c r="AK36" i="36"/>
  <c r="AL36" i="36" s="1"/>
  <c r="AB36" i="36"/>
  <c r="AA36" i="36"/>
  <c r="X36" i="36"/>
  <c r="W36" i="36"/>
  <c r="AO36" i="36" s="1"/>
  <c r="AK35" i="36"/>
  <c r="AL35" i="36" s="1"/>
  <c r="AB35" i="36"/>
  <c r="AA35" i="36"/>
  <c r="X35" i="36"/>
  <c r="Z35" i="36" s="1"/>
  <c r="W35" i="36"/>
  <c r="AO35" i="36" s="1"/>
  <c r="AK34" i="36"/>
  <c r="AL34" i="36" s="1"/>
  <c r="AB34" i="36"/>
  <c r="AA34" i="36"/>
  <c r="X34" i="36"/>
  <c r="W34" i="36"/>
  <c r="AO34" i="36" s="1"/>
  <c r="D34" i="36"/>
  <c r="AK33" i="36"/>
  <c r="AL33" i="36" s="1"/>
  <c r="AB33" i="36"/>
  <c r="AA33" i="36"/>
  <c r="X33" i="36"/>
  <c r="Z33" i="36" s="1"/>
  <c r="W33" i="36"/>
  <c r="AO33" i="36" s="1"/>
  <c r="AP33" i="36" s="1"/>
  <c r="AK32" i="36"/>
  <c r="AL32" i="36" s="1"/>
  <c r="AB32" i="36"/>
  <c r="AA32" i="36"/>
  <c r="X32" i="36"/>
  <c r="Z32" i="36" s="1"/>
  <c r="W32" i="36"/>
  <c r="AO32" i="36" s="1"/>
  <c r="D32" i="36"/>
  <c r="AK31" i="36"/>
  <c r="AL31" i="36" s="1"/>
  <c r="AB31" i="36"/>
  <c r="AA31" i="36"/>
  <c r="X31" i="36"/>
  <c r="W31" i="36"/>
  <c r="AO31" i="36" s="1"/>
  <c r="D31" i="36"/>
  <c r="AK30" i="36"/>
  <c r="AL30" i="36" s="1"/>
  <c r="AB30" i="36"/>
  <c r="AA30" i="36"/>
  <c r="X30" i="36"/>
  <c r="Z30" i="36" s="1"/>
  <c r="W30" i="36"/>
  <c r="AO30" i="36" s="1"/>
  <c r="AP30" i="36" s="1"/>
  <c r="AK29" i="36"/>
  <c r="AL29" i="36" s="1"/>
  <c r="AB29" i="36"/>
  <c r="AA29" i="36"/>
  <c r="X29" i="36"/>
  <c r="Z29" i="36" s="1"/>
  <c r="W29" i="36"/>
  <c r="AO29" i="36" s="1"/>
  <c r="D29" i="36"/>
  <c r="AK28" i="36"/>
  <c r="AL28" i="36" s="1"/>
  <c r="AB28" i="36"/>
  <c r="AA28" i="36"/>
  <c r="X28" i="36"/>
  <c r="W28" i="36"/>
  <c r="AO28" i="36" s="1"/>
  <c r="D28" i="36"/>
  <c r="AK27" i="36"/>
  <c r="AL27" i="36" s="1"/>
  <c r="AB27" i="36"/>
  <c r="AA27" i="36"/>
  <c r="X27" i="36"/>
  <c r="Z27" i="36" s="1"/>
  <c r="W27" i="36"/>
  <c r="AO27" i="36" s="1"/>
  <c r="D27" i="36"/>
  <c r="AK26" i="36"/>
  <c r="AL26" i="36" s="1"/>
  <c r="AB26" i="36"/>
  <c r="AA26" i="36"/>
  <c r="X26" i="36"/>
  <c r="Z26" i="36" s="1"/>
  <c r="W26" i="36"/>
  <c r="AO26" i="36" s="1"/>
  <c r="D26" i="36"/>
  <c r="AK25" i="36"/>
  <c r="AL25" i="36" s="1"/>
  <c r="AB25" i="36"/>
  <c r="AA25" i="36"/>
  <c r="X25" i="36"/>
  <c r="Z25" i="36" s="1"/>
  <c r="W25" i="36"/>
  <c r="AO25" i="36" s="1"/>
  <c r="D25" i="36"/>
  <c r="AK24" i="36"/>
  <c r="AL24" i="36" s="1"/>
  <c r="X24" i="36"/>
  <c r="W24" i="36"/>
  <c r="AO24" i="36" s="1"/>
  <c r="D24" i="36"/>
  <c r="AK23" i="36"/>
  <c r="AL23" i="36" s="1"/>
  <c r="X23" i="36"/>
  <c r="W23" i="36"/>
  <c r="AO23" i="36" s="1"/>
  <c r="D23" i="36"/>
  <c r="AK22" i="36"/>
  <c r="AL22" i="36" s="1"/>
  <c r="X22" i="36"/>
  <c r="W22" i="36"/>
  <c r="AO22" i="36" s="1"/>
  <c r="D22" i="36"/>
  <c r="AK21" i="36"/>
  <c r="AL21" i="36" s="1"/>
  <c r="X21" i="36"/>
  <c r="W21" i="36"/>
  <c r="AO21" i="36" s="1"/>
  <c r="D21" i="36"/>
  <c r="AK20" i="36"/>
  <c r="AL20" i="36" s="1"/>
  <c r="X20" i="36"/>
  <c r="W20" i="36"/>
  <c r="AO20" i="36" s="1"/>
  <c r="D20" i="36"/>
  <c r="AK19" i="36"/>
  <c r="AL19" i="36" s="1"/>
  <c r="X19" i="36"/>
  <c r="W19" i="36"/>
  <c r="AO19" i="36" s="1"/>
  <c r="D19" i="36"/>
  <c r="AK18" i="36"/>
  <c r="AL18" i="36" s="1"/>
  <c r="X18" i="36"/>
  <c r="W18" i="36"/>
  <c r="AO18" i="36" s="1"/>
  <c r="D18" i="36"/>
  <c r="AK17" i="36"/>
  <c r="AL17" i="36" s="1"/>
  <c r="X17" i="36"/>
  <c r="W17" i="36"/>
  <c r="AO17" i="36" s="1"/>
  <c r="D17" i="36"/>
  <c r="AK16" i="36"/>
  <c r="AL16" i="36" s="1"/>
  <c r="X16" i="36"/>
  <c r="W16" i="36"/>
  <c r="AO16" i="36" s="1"/>
  <c r="D16" i="36"/>
  <c r="AK15" i="36"/>
  <c r="AL15" i="36" s="1"/>
  <c r="X15" i="36"/>
  <c r="W15" i="36"/>
  <c r="AO15" i="36" s="1"/>
  <c r="D15" i="36"/>
  <c r="AK14" i="36"/>
  <c r="AL14" i="36" s="1"/>
  <c r="X14" i="36"/>
  <c r="W14" i="36"/>
  <c r="AO14" i="36" s="1"/>
  <c r="D14" i="36"/>
  <c r="AK13" i="36"/>
  <c r="AL13" i="36" s="1"/>
  <c r="X13" i="36"/>
  <c r="W13" i="36"/>
  <c r="AO13" i="36" s="1"/>
  <c r="D13" i="36"/>
  <c r="AK12" i="36"/>
  <c r="AL12" i="36" s="1"/>
  <c r="X12" i="36"/>
  <c r="W12" i="36"/>
  <c r="AO12" i="36" s="1"/>
  <c r="D12" i="36"/>
  <c r="AK11" i="36"/>
  <c r="AL11" i="36" s="1"/>
  <c r="X11" i="36"/>
  <c r="W11" i="36"/>
  <c r="AO11" i="36" s="1"/>
  <c r="D11" i="36"/>
  <c r="AK10" i="36"/>
  <c r="AL10" i="36" s="1"/>
  <c r="X10" i="36"/>
  <c r="W10" i="36"/>
  <c r="D10" i="36"/>
  <c r="AK9" i="36"/>
  <c r="AL9" i="36" s="1"/>
  <c r="X9" i="36"/>
  <c r="W9" i="36"/>
  <c r="AO9" i="36" s="1"/>
  <c r="D9" i="36"/>
  <c r="AK8" i="36"/>
  <c r="AL8" i="36" s="1"/>
  <c r="X8" i="36"/>
  <c r="W8" i="36"/>
  <c r="AO8" i="36" s="1"/>
  <c r="D8" i="36"/>
  <c r="AK7" i="36"/>
  <c r="AL7" i="36" s="1"/>
  <c r="X7" i="36"/>
  <c r="W7" i="36"/>
  <c r="D7" i="36"/>
  <c r="AP28" i="36" l="1"/>
  <c r="AP36" i="36"/>
  <c r="Y7" i="36"/>
  <c r="AP8" i="36"/>
  <c r="AP9" i="36"/>
  <c r="Y10" i="36"/>
  <c r="AP23" i="36"/>
  <c r="AP24" i="36"/>
  <c r="AP49" i="36"/>
  <c r="AP53" i="36"/>
  <c r="AP55" i="36"/>
  <c r="AP58" i="36"/>
  <c r="AP62" i="36"/>
  <c r="AP82" i="36"/>
  <c r="AP97" i="36"/>
  <c r="AK6" i="36"/>
  <c r="AL6" i="36" s="1"/>
  <c r="AP88" i="36"/>
  <c r="AP31" i="36"/>
  <c r="AP61" i="36"/>
  <c r="Y21" i="36"/>
  <c r="Z21" i="36" s="1"/>
  <c r="AP48" i="36"/>
  <c r="AP57" i="36"/>
  <c r="AP60" i="36"/>
  <c r="AP81" i="36"/>
  <c r="AP90" i="36"/>
  <c r="AP92" i="36"/>
  <c r="AP96" i="36"/>
  <c r="AP34" i="36"/>
  <c r="AP43" i="36"/>
  <c r="AP46" i="36"/>
  <c r="AP64" i="36"/>
  <c r="AP67" i="36"/>
  <c r="AP74" i="36"/>
  <c r="AP78" i="36"/>
  <c r="AP84" i="36"/>
  <c r="AP25" i="36"/>
  <c r="AP27" i="36"/>
  <c r="AP15" i="36"/>
  <c r="AP16" i="36"/>
  <c r="AP17" i="36"/>
  <c r="Y37" i="36"/>
  <c r="AP29" i="36"/>
  <c r="Y13" i="36"/>
  <c r="Z13" i="36" s="1"/>
  <c r="AP26" i="36"/>
  <c r="Y8" i="36"/>
  <c r="Z8" i="36" s="1"/>
  <c r="Y16" i="36"/>
  <c r="AP18" i="36"/>
  <c r="Y24" i="36"/>
  <c r="Z24" i="36" s="1"/>
  <c r="Y32" i="36"/>
  <c r="Y34" i="36"/>
  <c r="AP35" i="36"/>
  <c r="Y36" i="36"/>
  <c r="AP42" i="36"/>
  <c r="AP45" i="36"/>
  <c r="AP52" i="36"/>
  <c r="AP66" i="36"/>
  <c r="AP70" i="36"/>
  <c r="AP73" i="36"/>
  <c r="AP77" i="36"/>
  <c r="AP80" i="36"/>
  <c r="AP85" i="36"/>
  <c r="AP87" i="36"/>
  <c r="AP94" i="36"/>
  <c r="Y9" i="36"/>
  <c r="Z9" i="36" s="1"/>
  <c r="Y17" i="36"/>
  <c r="Z17" i="36" s="1"/>
  <c r="Y25" i="36"/>
  <c r="Y29" i="36"/>
  <c r="Y31" i="36"/>
  <c r="AP38" i="36"/>
  <c r="Y39" i="36"/>
  <c r="AP40" i="36"/>
  <c r="AP41" i="36"/>
  <c r="AP44" i="36"/>
  <c r="AP51" i="36"/>
  <c r="AP54" i="36"/>
  <c r="AP63" i="36"/>
  <c r="AP65" i="36"/>
  <c r="AP69" i="36"/>
  <c r="AP72" i="36"/>
  <c r="AP76" i="36"/>
  <c r="AP89" i="36"/>
  <c r="AP91" i="36"/>
  <c r="W100" i="36"/>
  <c r="Y12" i="36"/>
  <c r="Z12" i="36" s="1"/>
  <c r="AP14" i="36"/>
  <c r="Y20" i="36"/>
  <c r="Z20" i="36" s="1"/>
  <c r="AP22" i="36"/>
  <c r="Y28" i="36"/>
  <c r="AP32" i="36"/>
  <c r="AP47" i="36"/>
  <c r="AP50" i="36"/>
  <c r="AP68" i="36"/>
  <c r="AP75" i="36"/>
  <c r="AP79" i="36"/>
  <c r="AP86" i="36"/>
  <c r="AP93" i="36"/>
  <c r="AP95" i="36"/>
  <c r="Z10" i="36"/>
  <c r="AL99" i="36"/>
  <c r="AL100" i="36"/>
  <c r="AP11" i="36"/>
  <c r="AP12" i="36"/>
  <c r="AP13" i="36"/>
  <c r="AP19" i="36"/>
  <c r="AP20" i="36"/>
  <c r="AP21" i="36"/>
  <c r="AP37" i="36"/>
  <c r="AO7" i="36"/>
  <c r="AP7" i="36" s="1"/>
  <c r="AO10" i="36"/>
  <c r="AP10" i="36" s="1"/>
  <c r="Y11" i="36"/>
  <c r="Z11" i="36" s="1"/>
  <c r="Y15" i="36"/>
  <c r="Z16" i="36"/>
  <c r="Y19" i="36"/>
  <c r="Z19" i="36" s="1"/>
  <c r="Y23" i="36"/>
  <c r="Z23" i="36" s="1"/>
  <c r="Y27" i="36"/>
  <c r="Z28" i="36"/>
  <c r="Y30" i="36"/>
  <c r="Z31" i="36"/>
  <c r="Y33" i="36"/>
  <c r="Z34" i="36"/>
  <c r="Z36" i="36"/>
  <c r="Z39" i="36"/>
  <c r="Z7" i="36"/>
  <c r="Y14" i="36"/>
  <c r="Y18" i="36"/>
  <c r="Y22" i="36"/>
  <c r="Y26" i="36"/>
  <c r="Y35" i="36"/>
  <c r="Y38" i="36"/>
  <c r="Y40" i="36"/>
  <c r="Z22" i="36" l="1"/>
  <c r="Z15" i="36"/>
  <c r="Z18" i="36"/>
  <c r="Z14" i="36"/>
  <c r="AA15" i="36" l="1"/>
  <c r="AB15" i="36" s="1"/>
  <c r="AA20" i="36"/>
  <c r="AB20" i="36" s="1"/>
  <c r="AA13" i="36"/>
  <c r="AB13" i="36" s="1"/>
  <c r="AA17" i="36"/>
  <c r="AB17" i="36" s="1"/>
  <c r="AA14" i="36"/>
  <c r="AB14" i="36" s="1"/>
  <c r="AA19" i="36"/>
  <c r="AB19" i="36" s="1"/>
  <c r="AA7" i="36"/>
  <c r="AB7" i="36" s="1"/>
  <c r="AA21" i="36"/>
  <c r="AB21" i="36" s="1"/>
  <c r="AA16" i="36"/>
  <c r="AB16" i="36" s="1"/>
  <c r="AA24" i="36"/>
  <c r="AB24" i="36" s="1"/>
  <c r="AA12" i="36"/>
  <c r="AB12" i="36" s="1"/>
  <c r="AA23" i="36"/>
  <c r="AB23" i="36" s="1"/>
  <c r="AA22" i="36"/>
  <c r="AB22" i="36" s="1"/>
  <c r="AA10" i="36"/>
  <c r="AB10" i="36" s="1"/>
  <c r="AA11" i="36"/>
  <c r="AB11" i="36" s="1"/>
  <c r="AA8" i="36"/>
  <c r="AB8" i="36" s="1"/>
  <c r="AA18" i="36"/>
  <c r="AB18" i="36" s="1"/>
  <c r="AA9" i="36"/>
  <c r="AB9" i="36" s="1"/>
  <c r="AB4" i="36" l="1"/>
  <c r="AG113" i="35" l="1"/>
  <c r="AG111" i="35"/>
  <c r="AG109" i="35"/>
  <c r="AG107" i="35"/>
  <c r="AK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AM93" i="35"/>
  <c r="AJ93" i="35"/>
  <c r="AM92" i="35"/>
  <c r="AJ92" i="35"/>
  <c r="AM91" i="35"/>
  <c r="AJ91" i="35"/>
  <c r="AM90" i="35"/>
  <c r="AJ90" i="35"/>
  <c r="AN90" i="35" s="1"/>
  <c r="AM89" i="35"/>
  <c r="AJ89" i="35"/>
  <c r="AM88" i="35"/>
  <c r="AJ88" i="35"/>
  <c r="AM87" i="35"/>
  <c r="AJ87" i="35"/>
  <c r="AM86" i="35"/>
  <c r="AJ86" i="35"/>
  <c r="AN86" i="35" s="1"/>
  <c r="AM85" i="35"/>
  <c r="AJ85" i="35"/>
  <c r="AM84" i="35"/>
  <c r="AJ84" i="35"/>
  <c r="AM83" i="35"/>
  <c r="AJ83" i="35"/>
  <c r="AM82" i="35"/>
  <c r="AJ82" i="35"/>
  <c r="AM81" i="35"/>
  <c r="AJ81" i="35"/>
  <c r="AM80" i="35"/>
  <c r="AJ80" i="35"/>
  <c r="D80" i="35"/>
  <c r="AM79" i="35"/>
  <c r="AN79" i="35" s="1"/>
  <c r="AJ79" i="35"/>
  <c r="D79" i="35"/>
  <c r="AM78" i="35"/>
  <c r="AJ78" i="35"/>
  <c r="AM77" i="35"/>
  <c r="AJ77" i="35"/>
  <c r="AM76" i="35"/>
  <c r="AJ76" i="35"/>
  <c r="AM75" i="35"/>
  <c r="AJ75" i="35"/>
  <c r="D75" i="35"/>
  <c r="AM74" i="35"/>
  <c r="AJ74" i="35"/>
  <c r="D74" i="35"/>
  <c r="AM73" i="35"/>
  <c r="AJ73" i="35"/>
  <c r="D73" i="35"/>
  <c r="AM72" i="35"/>
  <c r="AJ72" i="35"/>
  <c r="D72" i="35"/>
  <c r="AM71" i="35"/>
  <c r="AJ71" i="35"/>
  <c r="D71" i="35"/>
  <c r="AM70" i="35"/>
  <c r="AJ70" i="35"/>
  <c r="D70" i="35"/>
  <c r="AM69" i="35"/>
  <c r="AJ69" i="35"/>
  <c r="AM68" i="35"/>
  <c r="AJ68" i="35"/>
  <c r="AM67" i="35"/>
  <c r="AJ67" i="35"/>
  <c r="D67" i="35"/>
  <c r="AM66" i="35"/>
  <c r="AJ66" i="35"/>
  <c r="D66" i="35"/>
  <c r="AM65" i="35"/>
  <c r="AJ65" i="35"/>
  <c r="D65" i="35"/>
  <c r="AM64" i="35"/>
  <c r="AJ64" i="35"/>
  <c r="D64" i="35"/>
  <c r="AM63" i="35"/>
  <c r="AJ63" i="35"/>
  <c r="D63" i="35"/>
  <c r="AM62" i="35"/>
  <c r="AJ62" i="35"/>
  <c r="AM61" i="35"/>
  <c r="AJ61" i="35"/>
  <c r="AM60" i="35"/>
  <c r="AJ60" i="35"/>
  <c r="AM59" i="35"/>
  <c r="AJ59" i="35"/>
  <c r="D59" i="35"/>
  <c r="AM58" i="35"/>
  <c r="AJ58" i="35"/>
  <c r="D58" i="35"/>
  <c r="AM57" i="35"/>
  <c r="AJ57" i="35"/>
  <c r="D57" i="35"/>
  <c r="AM56" i="35"/>
  <c r="AJ56" i="35"/>
  <c r="D56" i="35"/>
  <c r="AM55" i="35"/>
  <c r="AJ55" i="35"/>
  <c r="AM54" i="35"/>
  <c r="AJ54" i="35"/>
  <c r="D54" i="35"/>
  <c r="AM53" i="35"/>
  <c r="AJ53" i="35"/>
  <c r="D53" i="35"/>
  <c r="AM52" i="35"/>
  <c r="AJ52" i="35"/>
  <c r="AM51" i="35"/>
  <c r="AJ51" i="35"/>
  <c r="AM50" i="35"/>
  <c r="AJ50" i="35"/>
  <c r="D50" i="35"/>
  <c r="AM49" i="35"/>
  <c r="AJ49" i="35"/>
  <c r="D49" i="35"/>
  <c r="AM48" i="35"/>
  <c r="AJ48" i="35"/>
  <c r="D48" i="35"/>
  <c r="AM47" i="35"/>
  <c r="AJ47" i="35"/>
  <c r="D47" i="35"/>
  <c r="AM46" i="35"/>
  <c r="AJ46" i="35"/>
  <c r="AM45" i="35"/>
  <c r="AJ45" i="35"/>
  <c r="AM44" i="35"/>
  <c r="AJ44" i="35"/>
  <c r="D44" i="35"/>
  <c r="AM43" i="35"/>
  <c r="AJ43" i="35"/>
  <c r="D43" i="35"/>
  <c r="AM42" i="35"/>
  <c r="AJ42" i="35"/>
  <c r="D42" i="35"/>
  <c r="AM41" i="35"/>
  <c r="AJ41" i="35"/>
  <c r="D41" i="35"/>
  <c r="AI40" i="35"/>
  <c r="AJ40" i="35" s="1"/>
  <c r="AA40" i="35"/>
  <c r="Z40" i="35"/>
  <c r="W40" i="35"/>
  <c r="Y40" i="35" s="1"/>
  <c r="V40" i="35"/>
  <c r="AM40" i="35" s="1"/>
  <c r="AN40" i="35" s="1"/>
  <c r="AI39" i="35"/>
  <c r="AJ39" i="35" s="1"/>
  <c r="AA39" i="35"/>
  <c r="Z39" i="35"/>
  <c r="W39" i="35"/>
  <c r="Y39" i="35" s="1"/>
  <c r="V39" i="35"/>
  <c r="AM39" i="35" s="1"/>
  <c r="D39" i="35"/>
  <c r="AI38" i="35"/>
  <c r="AJ38" i="35" s="1"/>
  <c r="AA38" i="35"/>
  <c r="Z38" i="35"/>
  <c r="W38" i="35"/>
  <c r="Y38" i="35" s="1"/>
  <c r="V38" i="35"/>
  <c r="AM38" i="35" s="1"/>
  <c r="D38" i="35"/>
  <c r="AI37" i="35"/>
  <c r="AJ37" i="35" s="1"/>
  <c r="AA37" i="35"/>
  <c r="Z37" i="35"/>
  <c r="W37" i="35"/>
  <c r="Y37" i="35" s="1"/>
  <c r="V37" i="35"/>
  <c r="AM37" i="35" s="1"/>
  <c r="D37" i="35"/>
  <c r="AI36" i="35"/>
  <c r="AJ36" i="35" s="1"/>
  <c r="AA36" i="35"/>
  <c r="Z36" i="35"/>
  <c r="W36" i="35"/>
  <c r="Y36" i="35" s="1"/>
  <c r="V36" i="35"/>
  <c r="AI35" i="35"/>
  <c r="AJ35" i="35" s="1"/>
  <c r="AA35" i="35"/>
  <c r="Z35" i="35"/>
  <c r="W35" i="35"/>
  <c r="Y35" i="35" s="1"/>
  <c r="V35" i="35"/>
  <c r="AM35" i="35" s="1"/>
  <c r="AI34" i="35"/>
  <c r="AJ34" i="35" s="1"/>
  <c r="AA34" i="35"/>
  <c r="Z34" i="35"/>
  <c r="W34" i="35"/>
  <c r="Y34" i="35" s="1"/>
  <c r="V34" i="35"/>
  <c r="D34" i="35"/>
  <c r="AI33" i="35"/>
  <c r="AJ33" i="35" s="1"/>
  <c r="AA33" i="35"/>
  <c r="Z33" i="35"/>
  <c r="Y33" i="35"/>
  <c r="W33" i="35"/>
  <c r="V33" i="35"/>
  <c r="AM33" i="35" s="1"/>
  <c r="D33" i="35"/>
  <c r="AI32" i="35"/>
  <c r="AJ32" i="35" s="1"/>
  <c r="AA32" i="35"/>
  <c r="Z32" i="35"/>
  <c r="W32" i="35"/>
  <c r="Y32" i="35" s="1"/>
  <c r="V32" i="35"/>
  <c r="AM32" i="35" s="1"/>
  <c r="D32" i="35"/>
  <c r="AI31" i="35"/>
  <c r="AJ31" i="35" s="1"/>
  <c r="AA31" i="35"/>
  <c r="Z31" i="35"/>
  <c r="W31" i="35"/>
  <c r="Y31" i="35" s="1"/>
  <c r="V31" i="35"/>
  <c r="AM31" i="35" s="1"/>
  <c r="AN31" i="35" s="1"/>
  <c r="D31" i="35"/>
  <c r="AI30" i="35"/>
  <c r="AJ30" i="35" s="1"/>
  <c r="AA30" i="35"/>
  <c r="Z30" i="35"/>
  <c r="W30" i="35"/>
  <c r="Y30" i="35" s="1"/>
  <c r="V30" i="35"/>
  <c r="AI29" i="35"/>
  <c r="AJ29" i="35" s="1"/>
  <c r="AA29" i="35"/>
  <c r="Z29" i="35"/>
  <c r="W29" i="35"/>
  <c r="Y29" i="35" s="1"/>
  <c r="V29" i="35"/>
  <c r="AM29" i="35" s="1"/>
  <c r="D29" i="35"/>
  <c r="AI28" i="35"/>
  <c r="AJ28" i="35" s="1"/>
  <c r="AA28" i="35"/>
  <c r="Z28" i="35"/>
  <c r="W28" i="35"/>
  <c r="Y28" i="35" s="1"/>
  <c r="V28" i="35"/>
  <c r="AM28" i="35" s="1"/>
  <c r="AN28" i="35" s="1"/>
  <c r="D28" i="35"/>
  <c r="AI27" i="35"/>
  <c r="AJ27" i="35" s="1"/>
  <c r="AA27" i="35"/>
  <c r="Z27" i="35"/>
  <c r="W27" i="35"/>
  <c r="Y27" i="35" s="1"/>
  <c r="V27" i="35"/>
  <c r="D27" i="35"/>
  <c r="AI26" i="35"/>
  <c r="AJ26" i="35" s="1"/>
  <c r="AA26" i="35"/>
  <c r="Z26" i="35"/>
  <c r="W26" i="35"/>
  <c r="Y26" i="35" s="1"/>
  <c r="V26" i="35"/>
  <c r="AM26" i="35" s="1"/>
  <c r="D26" i="35"/>
  <c r="AI25" i="35"/>
  <c r="AJ25" i="35" s="1"/>
  <c r="AA25" i="35"/>
  <c r="Z25" i="35"/>
  <c r="W25" i="35"/>
  <c r="Y25" i="35" s="1"/>
  <c r="V25" i="35"/>
  <c r="AM25" i="35" s="1"/>
  <c r="D25" i="35"/>
  <c r="AI24" i="35"/>
  <c r="AJ24" i="35" s="1"/>
  <c r="W24" i="35"/>
  <c r="V24" i="35"/>
  <c r="AM24" i="35" s="1"/>
  <c r="D24" i="35"/>
  <c r="AI23" i="35"/>
  <c r="AJ23" i="35" s="1"/>
  <c r="W23" i="35"/>
  <c r="V23" i="35"/>
  <c r="D23" i="35"/>
  <c r="AI22" i="35"/>
  <c r="AJ22" i="35" s="1"/>
  <c r="W22" i="35"/>
  <c r="V22" i="35"/>
  <c r="AM22" i="35" s="1"/>
  <c r="D22" i="35"/>
  <c r="AI21" i="35"/>
  <c r="AJ21" i="35" s="1"/>
  <c r="W21" i="35"/>
  <c r="V21" i="35"/>
  <c r="AM21" i="35" s="1"/>
  <c r="D21" i="35"/>
  <c r="AI20" i="35"/>
  <c r="AJ20" i="35" s="1"/>
  <c r="W20" i="35"/>
  <c r="V20" i="35"/>
  <c r="AM20" i="35" s="1"/>
  <c r="D20" i="35"/>
  <c r="AI19" i="35"/>
  <c r="AJ19" i="35" s="1"/>
  <c r="W19" i="35"/>
  <c r="V19" i="35"/>
  <c r="D19" i="35"/>
  <c r="AI18" i="35"/>
  <c r="AJ18" i="35" s="1"/>
  <c r="W18" i="35"/>
  <c r="V18" i="35"/>
  <c r="AM18" i="35" s="1"/>
  <c r="D18" i="35"/>
  <c r="AI17" i="35"/>
  <c r="AJ17" i="35" s="1"/>
  <c r="W17" i="35"/>
  <c r="V17" i="35"/>
  <c r="AM17" i="35" s="1"/>
  <c r="D17" i="35"/>
  <c r="AI16" i="35"/>
  <c r="AJ16" i="35" s="1"/>
  <c r="W16" i="35"/>
  <c r="V16" i="35"/>
  <c r="AM16" i="35" s="1"/>
  <c r="D16" i="35"/>
  <c r="AI15" i="35"/>
  <c r="AJ15" i="35" s="1"/>
  <c r="W15" i="35"/>
  <c r="V15" i="35"/>
  <c r="D15" i="35"/>
  <c r="AI14" i="35"/>
  <c r="AJ14" i="35" s="1"/>
  <c r="W14" i="35"/>
  <c r="V14" i="35"/>
  <c r="AM14" i="35" s="1"/>
  <c r="D14" i="35"/>
  <c r="AI13" i="35"/>
  <c r="AJ13" i="35" s="1"/>
  <c r="W13" i="35"/>
  <c r="V13" i="35"/>
  <c r="AM13" i="35" s="1"/>
  <c r="D13" i="35"/>
  <c r="AI12" i="35"/>
  <c r="AJ12" i="35" s="1"/>
  <c r="W12" i="35"/>
  <c r="V12" i="35"/>
  <c r="D12" i="35"/>
  <c r="AI11" i="35"/>
  <c r="AJ11" i="35" s="1"/>
  <c r="W11" i="35"/>
  <c r="V11" i="35"/>
  <c r="D11" i="35"/>
  <c r="AI10" i="35"/>
  <c r="AJ10" i="35" s="1"/>
  <c r="W10" i="35"/>
  <c r="V10" i="35"/>
  <c r="AM10" i="35" s="1"/>
  <c r="D10" i="35"/>
  <c r="AI9" i="35"/>
  <c r="AJ9" i="35" s="1"/>
  <c r="W9" i="35"/>
  <c r="V9" i="35"/>
  <c r="AM9" i="35" s="1"/>
  <c r="D9" i="35"/>
  <c r="AI8" i="35"/>
  <c r="AJ8" i="35" s="1"/>
  <c r="W8" i="35"/>
  <c r="V8" i="35"/>
  <c r="AM8" i="35" s="1"/>
  <c r="D8" i="35"/>
  <c r="AI7" i="35"/>
  <c r="AJ7" i="35" s="1"/>
  <c r="W7" i="35"/>
  <c r="V7" i="35"/>
  <c r="D7" i="35"/>
  <c r="AI6" i="35" l="1"/>
  <c r="AJ6" i="35" s="1"/>
  <c r="X7" i="35"/>
  <c r="X11" i="35"/>
  <c r="X15" i="35"/>
  <c r="Y15" i="35" s="1"/>
  <c r="X19" i="35"/>
  <c r="X23" i="35"/>
  <c r="AN25" i="35"/>
  <c r="AN43" i="35"/>
  <c r="AN51" i="35"/>
  <c r="AN58" i="35"/>
  <c r="AN78" i="35"/>
  <c r="AN29" i="35"/>
  <c r="X33" i="35"/>
  <c r="AN56" i="35"/>
  <c r="AN61" i="35"/>
  <c r="AN65" i="35"/>
  <c r="AN68" i="35"/>
  <c r="AN80" i="35"/>
  <c r="AN46" i="35"/>
  <c r="AN50" i="35"/>
  <c r="AN52" i="35"/>
  <c r="AN55" i="35"/>
  <c r="AN59" i="35"/>
  <c r="AN89" i="35"/>
  <c r="AN91" i="35"/>
  <c r="AN37" i="35"/>
  <c r="X14" i="35"/>
  <c r="X22" i="35"/>
  <c r="Y22" i="35" s="1"/>
  <c r="X30" i="35"/>
  <c r="X34" i="35"/>
  <c r="AN45" i="35"/>
  <c r="AN57" i="35"/>
  <c r="AN72" i="35"/>
  <c r="AN84" i="35"/>
  <c r="AN88" i="35"/>
  <c r="AN92" i="35"/>
  <c r="AN32" i="35"/>
  <c r="X26" i="35"/>
  <c r="AN35" i="35"/>
  <c r="AN38" i="35"/>
  <c r="AN42" i="35"/>
  <c r="AN49" i="35"/>
  <c r="AN64" i="35"/>
  <c r="AN71" i="35"/>
  <c r="AN75" i="35"/>
  <c r="AN77" i="35"/>
  <c r="AN93" i="35"/>
  <c r="AN33" i="35"/>
  <c r="X39" i="35"/>
  <c r="AN41" i="35"/>
  <c r="AN48" i="35"/>
  <c r="AN54" i="35"/>
  <c r="AN63" i="35"/>
  <c r="AN67" i="35"/>
  <c r="AN70" i="35"/>
  <c r="AN74" i="35"/>
  <c r="AN81" i="35"/>
  <c r="AN83" i="35"/>
  <c r="V96" i="35"/>
  <c r="X10" i="35"/>
  <c r="Y10" i="35" s="1"/>
  <c r="X12" i="35"/>
  <c r="Y12" i="35" s="1"/>
  <c r="AN13" i="35"/>
  <c r="X18" i="35"/>
  <c r="Y18" i="35" s="1"/>
  <c r="AN20" i="35"/>
  <c r="AN21" i="35"/>
  <c r="AN26" i="35"/>
  <c r="X27" i="35"/>
  <c r="X36" i="35"/>
  <c r="AN44" i="35"/>
  <c r="AN47" i="35"/>
  <c r="AN53" i="35"/>
  <c r="AN60" i="35"/>
  <c r="AN62" i="35"/>
  <c r="AN66" i="35"/>
  <c r="AN69" i="35"/>
  <c r="AN73" i="35"/>
  <c r="AN76" i="35"/>
  <c r="AN82" i="35"/>
  <c r="AN85" i="35"/>
  <c r="AN87" i="35"/>
  <c r="Y7" i="35"/>
  <c r="Y23" i="35"/>
  <c r="AN39" i="35"/>
  <c r="Y11" i="35"/>
  <c r="Y19" i="35"/>
  <c r="AN14" i="35"/>
  <c r="AN22" i="35"/>
  <c r="AN8" i="35"/>
  <c r="AN9" i="35"/>
  <c r="AN10" i="35"/>
  <c r="AN16" i="35"/>
  <c r="AN17" i="35"/>
  <c r="AN18" i="35"/>
  <c r="AN24" i="35"/>
  <c r="AJ96" i="35"/>
  <c r="AM12" i="35"/>
  <c r="AN12" i="35" s="1"/>
  <c r="AM7" i="35"/>
  <c r="AN7" i="35" s="1"/>
  <c r="X9" i="35"/>
  <c r="Y9" i="35" s="1"/>
  <c r="AM11" i="35"/>
  <c r="AN11" i="35" s="1"/>
  <c r="X13" i="35"/>
  <c r="Y13" i="35" s="1"/>
  <c r="Y14" i="35"/>
  <c r="AM15" i="35"/>
  <c r="AN15" i="35" s="1"/>
  <c r="X17" i="35"/>
  <c r="AM19" i="35"/>
  <c r="AN19" i="35" s="1"/>
  <c r="X21" i="35"/>
  <c r="Y21" i="35" s="1"/>
  <c r="AM23" i="35"/>
  <c r="AN23" i="35" s="1"/>
  <c r="X25" i="35"/>
  <c r="AM27" i="35"/>
  <c r="AN27" i="35" s="1"/>
  <c r="X29" i="35"/>
  <c r="AM30" i="35"/>
  <c r="AN30" i="35" s="1"/>
  <c r="X32" i="35"/>
  <c r="AM34" i="35"/>
  <c r="AN34" i="35" s="1"/>
  <c r="X35" i="35"/>
  <c r="AM36" i="35"/>
  <c r="AN36" i="35" s="1"/>
  <c r="X38" i="35"/>
  <c r="AJ95" i="35"/>
  <c r="X8" i="35"/>
  <c r="X16" i="35"/>
  <c r="Y16" i="35" s="1"/>
  <c r="X20" i="35"/>
  <c r="X24" i="35"/>
  <c r="X28" i="35"/>
  <c r="X31" i="35"/>
  <c r="X37" i="35"/>
  <c r="X40" i="35"/>
  <c r="Y17" i="35" l="1"/>
  <c r="Y8" i="35"/>
  <c r="Y20" i="35"/>
  <c r="Y24" i="35"/>
  <c r="Z17" i="35" l="1"/>
  <c r="AA17" i="35" s="1"/>
  <c r="Z11" i="35"/>
  <c r="AA11" i="35" s="1"/>
  <c r="Z13" i="35"/>
  <c r="AA13" i="35" s="1"/>
  <c r="Z8" i="35"/>
  <c r="AA8" i="35" s="1"/>
  <c r="Z20" i="35"/>
  <c r="AA20" i="35" s="1"/>
  <c r="Z12" i="35"/>
  <c r="AA12" i="35" s="1"/>
  <c r="Z18" i="35"/>
  <c r="AA18" i="35" s="1"/>
  <c r="Z14" i="35"/>
  <c r="AA14" i="35" s="1"/>
  <c r="Z10" i="35"/>
  <c r="AA10" i="35" s="1"/>
  <c r="Z16" i="35"/>
  <c r="AA16" i="35" s="1"/>
  <c r="Z22" i="35"/>
  <c r="AA22" i="35" s="1"/>
  <c r="Z9" i="35"/>
  <c r="AA9" i="35" s="1"/>
  <c r="Z7" i="35"/>
  <c r="AA7" i="35" s="1"/>
  <c r="Z24" i="35"/>
  <c r="AA24" i="35" s="1"/>
  <c r="Z15" i="35"/>
  <c r="AA15" i="35" s="1"/>
  <c r="Z23" i="35"/>
  <c r="AA23" i="35" s="1"/>
  <c r="Z21" i="35"/>
  <c r="AA21" i="35" s="1"/>
  <c r="Z19" i="35"/>
  <c r="AA19" i="35" s="1"/>
  <c r="AA4" i="35" l="1"/>
  <c r="AF101" i="34" l="1"/>
  <c r="AF99" i="34"/>
  <c r="AF97" i="34"/>
  <c r="AJ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AK81" i="34"/>
  <c r="AL81" i="34" s="1"/>
  <c r="AI81" i="34"/>
  <c r="AK80" i="34"/>
  <c r="AL80" i="34" s="1"/>
  <c r="AI80" i="34"/>
  <c r="AK79" i="34"/>
  <c r="AL79" i="34" s="1"/>
  <c r="AI79" i="34"/>
  <c r="AK78" i="34"/>
  <c r="AL78" i="34" s="1"/>
  <c r="AI78" i="34"/>
  <c r="AK77" i="34"/>
  <c r="AL77" i="34" s="1"/>
  <c r="AI77" i="34"/>
  <c r="AK76" i="34"/>
  <c r="AL76" i="34" s="1"/>
  <c r="AM76" i="34" s="1"/>
  <c r="AI76" i="34"/>
  <c r="AK75" i="34"/>
  <c r="AL75" i="34" s="1"/>
  <c r="AM75" i="34" s="1"/>
  <c r="AI75" i="34"/>
  <c r="AL74" i="34"/>
  <c r="AK74" i="34"/>
  <c r="AI74" i="34"/>
  <c r="AK73" i="34"/>
  <c r="AL73" i="34" s="1"/>
  <c r="AI73" i="34"/>
  <c r="AK72" i="34"/>
  <c r="AL72" i="34" s="1"/>
  <c r="AI72" i="34"/>
  <c r="AK71" i="34"/>
  <c r="AL71" i="34" s="1"/>
  <c r="AI71" i="34"/>
  <c r="AK70" i="34"/>
  <c r="AL70" i="34" s="1"/>
  <c r="AI70" i="34"/>
  <c r="AK69" i="34"/>
  <c r="AL69" i="34" s="1"/>
  <c r="AI69" i="34"/>
  <c r="AK68" i="34"/>
  <c r="AL68" i="34" s="1"/>
  <c r="AM68" i="34" s="1"/>
  <c r="AI68" i="34"/>
  <c r="AL67" i="34"/>
  <c r="AI67" i="34"/>
  <c r="AK66" i="34"/>
  <c r="AL66" i="34" s="1"/>
  <c r="AI66" i="34"/>
  <c r="AL65" i="34"/>
  <c r="AI65" i="34"/>
  <c r="AK64" i="34"/>
  <c r="AL64" i="34" s="1"/>
  <c r="AM64" i="34" s="1"/>
  <c r="AI64" i="34"/>
  <c r="AL63" i="34"/>
  <c r="AI63" i="34"/>
  <c r="AK62" i="34"/>
  <c r="AL62" i="34" s="1"/>
  <c r="AM62" i="34" s="1"/>
  <c r="AI62" i="34"/>
  <c r="AL61" i="34"/>
  <c r="AI61" i="34"/>
  <c r="AK60" i="34"/>
  <c r="AL60" i="34" s="1"/>
  <c r="AM60" i="34" s="1"/>
  <c r="AI60" i="34"/>
  <c r="AK59" i="34"/>
  <c r="AL59" i="34" s="1"/>
  <c r="AI59" i="34"/>
  <c r="AL58" i="34"/>
  <c r="AI58" i="34"/>
  <c r="AL57" i="34"/>
  <c r="AI57" i="34"/>
  <c r="AM57" i="34" s="1"/>
  <c r="AL56" i="34"/>
  <c r="AI56" i="34"/>
  <c r="AL55" i="34"/>
  <c r="AI55" i="34"/>
  <c r="AL54" i="34"/>
  <c r="AI54" i="34"/>
  <c r="AL53" i="34"/>
  <c r="AI53" i="34"/>
  <c r="AM53" i="34" s="1"/>
  <c r="AL52" i="34"/>
  <c r="AI52" i="34"/>
  <c r="AL51" i="34"/>
  <c r="AI51" i="34"/>
  <c r="AL50" i="34"/>
  <c r="AI50" i="34"/>
  <c r="AL49" i="34"/>
  <c r="AI49" i="34"/>
  <c r="AM49" i="34" s="1"/>
  <c r="AL48" i="34"/>
  <c r="AI48" i="34"/>
  <c r="AL47" i="34"/>
  <c r="AI47" i="34"/>
  <c r="AL46" i="34"/>
  <c r="AI46" i="34"/>
  <c r="AL45" i="34"/>
  <c r="AI45" i="34"/>
  <c r="AL44" i="34"/>
  <c r="AI44" i="34"/>
  <c r="AL43" i="34"/>
  <c r="AI43" i="34"/>
  <c r="AL42" i="34"/>
  <c r="AI42" i="34"/>
  <c r="AL41" i="34"/>
  <c r="AI41" i="34"/>
  <c r="AL40" i="34"/>
  <c r="AI40" i="34"/>
  <c r="AH39" i="34"/>
  <c r="AI39" i="34" s="1"/>
  <c r="W39" i="34"/>
  <c r="V39" i="34"/>
  <c r="AL39" i="34" s="1"/>
  <c r="AH38" i="34"/>
  <c r="AI38" i="34" s="1"/>
  <c r="W38" i="34"/>
  <c r="V38" i="34"/>
  <c r="AH37" i="34"/>
  <c r="AI37" i="34" s="1"/>
  <c r="W37" i="34"/>
  <c r="V37" i="34"/>
  <c r="AH36" i="34"/>
  <c r="AI36" i="34" s="1"/>
  <c r="W36" i="34"/>
  <c r="V36" i="34"/>
  <c r="AL36" i="34" s="1"/>
  <c r="AH35" i="34"/>
  <c r="AI35" i="34" s="1"/>
  <c r="W35" i="34"/>
  <c r="V35" i="34"/>
  <c r="AL35" i="34" s="1"/>
  <c r="AH34" i="34"/>
  <c r="AI34" i="34" s="1"/>
  <c r="W34" i="34"/>
  <c r="V34" i="34"/>
  <c r="AL34" i="34" s="1"/>
  <c r="AM34" i="34" s="1"/>
  <c r="AH33" i="34"/>
  <c r="AI33" i="34" s="1"/>
  <c r="W33" i="34"/>
  <c r="V33" i="34"/>
  <c r="AH32" i="34"/>
  <c r="AI32" i="34" s="1"/>
  <c r="W32" i="34"/>
  <c r="V32" i="34"/>
  <c r="AL32" i="34" s="1"/>
  <c r="AH31" i="34"/>
  <c r="AI31" i="34" s="1"/>
  <c r="W31" i="34"/>
  <c r="V31" i="34"/>
  <c r="AL31" i="34" s="1"/>
  <c r="AH30" i="34"/>
  <c r="AI30" i="34" s="1"/>
  <c r="W30" i="34"/>
  <c r="V30" i="34"/>
  <c r="AL30" i="34" s="1"/>
  <c r="AH29" i="34"/>
  <c r="AI29" i="34" s="1"/>
  <c r="W29" i="34"/>
  <c r="V29" i="34"/>
  <c r="AH28" i="34"/>
  <c r="AI28" i="34" s="1"/>
  <c r="W28" i="34"/>
  <c r="V28" i="34"/>
  <c r="AL28" i="34" s="1"/>
  <c r="AH27" i="34"/>
  <c r="AI27" i="34" s="1"/>
  <c r="W27" i="34"/>
  <c r="V27" i="34"/>
  <c r="AL27" i="34" s="1"/>
  <c r="AH26" i="34"/>
  <c r="AI26" i="34" s="1"/>
  <c r="W26" i="34"/>
  <c r="V26" i="34"/>
  <c r="AL26" i="34" s="1"/>
  <c r="AH25" i="34"/>
  <c r="AI25" i="34" s="1"/>
  <c r="W25" i="34"/>
  <c r="V25" i="34"/>
  <c r="AH24" i="34"/>
  <c r="AI24" i="34" s="1"/>
  <c r="W24" i="34"/>
  <c r="V24" i="34"/>
  <c r="AL24" i="34" s="1"/>
  <c r="AH23" i="34"/>
  <c r="AI23" i="34" s="1"/>
  <c r="W23" i="34"/>
  <c r="V23" i="34"/>
  <c r="AH22" i="34"/>
  <c r="AI22" i="34" s="1"/>
  <c r="W22" i="34"/>
  <c r="V22" i="34"/>
  <c r="AL22" i="34" s="1"/>
  <c r="AH21" i="34"/>
  <c r="AI21" i="34" s="1"/>
  <c r="W21" i="34"/>
  <c r="V21" i="34"/>
  <c r="AH20" i="34"/>
  <c r="AI20" i="34" s="1"/>
  <c r="W20" i="34"/>
  <c r="V20" i="34"/>
  <c r="AL20" i="34" s="1"/>
  <c r="AH19" i="34"/>
  <c r="AI19" i="34" s="1"/>
  <c r="W19" i="34"/>
  <c r="V19" i="34"/>
  <c r="AH18" i="34"/>
  <c r="AI18" i="34" s="1"/>
  <c r="W18" i="34"/>
  <c r="V18" i="34"/>
  <c r="AL18" i="34" s="1"/>
  <c r="AH17" i="34"/>
  <c r="AI17" i="34" s="1"/>
  <c r="W17" i="34"/>
  <c r="V17" i="34"/>
  <c r="AH16" i="34"/>
  <c r="AI16" i="34" s="1"/>
  <c r="W16" i="34"/>
  <c r="V16" i="34"/>
  <c r="AL16" i="34" s="1"/>
  <c r="AH15" i="34"/>
  <c r="AI15" i="34" s="1"/>
  <c r="W15" i="34"/>
  <c r="V15" i="34"/>
  <c r="AH14" i="34"/>
  <c r="AI14" i="34" s="1"/>
  <c r="W14" i="34"/>
  <c r="V14" i="34"/>
  <c r="AL14" i="34" s="1"/>
  <c r="AH13" i="34"/>
  <c r="AI13" i="34" s="1"/>
  <c r="W13" i="34"/>
  <c r="V13" i="34"/>
  <c r="AH12" i="34"/>
  <c r="AI12" i="34" s="1"/>
  <c r="W12" i="34"/>
  <c r="V12" i="34"/>
  <c r="AL12" i="34" s="1"/>
  <c r="AH11" i="34"/>
  <c r="AI11" i="34" s="1"/>
  <c r="W11" i="34"/>
  <c r="V11" i="34"/>
  <c r="AH10" i="34"/>
  <c r="AI10" i="34" s="1"/>
  <c r="W10" i="34"/>
  <c r="V10" i="34"/>
  <c r="AL10" i="34" s="1"/>
  <c r="AH9" i="34"/>
  <c r="AI9" i="34" s="1"/>
  <c r="W9" i="34"/>
  <c r="V9" i="34"/>
  <c r="AH8" i="34"/>
  <c r="AI8" i="34" s="1"/>
  <c r="W8" i="34"/>
  <c r="V8" i="34"/>
  <c r="AL8" i="34" s="1"/>
  <c r="AH7" i="34"/>
  <c r="AI7" i="34" s="1"/>
  <c r="W7" i="34"/>
  <c r="V7" i="34"/>
  <c r="AH6" i="34"/>
  <c r="AI6" i="34" s="1"/>
  <c r="W6" i="34"/>
  <c r="V6" i="34"/>
  <c r="AL6" i="34" s="1"/>
  <c r="AM77" i="34" l="1"/>
  <c r="X6" i="34"/>
  <c r="X10" i="34"/>
  <c r="X14" i="34"/>
  <c r="Y14" i="34" s="1"/>
  <c r="X18" i="34"/>
  <c r="X22" i="34"/>
  <c r="X29" i="34"/>
  <c r="X37" i="34"/>
  <c r="AM78" i="34"/>
  <c r="AM61" i="34"/>
  <c r="AM67" i="34"/>
  <c r="AM69" i="34"/>
  <c r="AM70" i="34"/>
  <c r="AM43" i="34"/>
  <c r="AH5" i="34"/>
  <c r="X8" i="34"/>
  <c r="X12" i="34"/>
  <c r="X16" i="34"/>
  <c r="X20" i="34"/>
  <c r="X24" i="34"/>
  <c r="Y24" i="34" s="1"/>
  <c r="X31" i="34"/>
  <c r="AM36" i="34"/>
  <c r="AM47" i="34"/>
  <c r="AM51" i="34"/>
  <c r="AM55" i="34"/>
  <c r="AM72" i="34"/>
  <c r="AM79" i="34"/>
  <c r="AM81" i="34"/>
  <c r="X33" i="34"/>
  <c r="AM39" i="34"/>
  <c r="AM59" i="34"/>
  <c r="AM74" i="34"/>
  <c r="X27" i="34"/>
  <c r="X38" i="34"/>
  <c r="AM41" i="34"/>
  <c r="AM52" i="34"/>
  <c r="AM54" i="34"/>
  <c r="AM71" i="34"/>
  <c r="AM73" i="34"/>
  <c r="AM80" i="34"/>
  <c r="AM30" i="34"/>
  <c r="AM40" i="34"/>
  <c r="AM66" i="34"/>
  <c r="AM26" i="34"/>
  <c r="AM31" i="34"/>
  <c r="AM32" i="34"/>
  <c r="X34" i="34"/>
  <c r="X39" i="34"/>
  <c r="AM44" i="34"/>
  <c r="AM46" i="34"/>
  <c r="AM63" i="34"/>
  <c r="AM65" i="34"/>
  <c r="V84" i="34"/>
  <c r="AM42" i="34"/>
  <c r="AM56" i="34"/>
  <c r="AM58" i="34"/>
  <c r="X7" i="34"/>
  <c r="X9" i="34"/>
  <c r="X11" i="34"/>
  <c r="X13" i="34"/>
  <c r="Y13" i="34" s="1"/>
  <c r="X15" i="34"/>
  <c r="X17" i="34"/>
  <c r="X19" i="34"/>
  <c r="X21" i="34"/>
  <c r="Z21" i="34" s="1"/>
  <c r="X23" i="34"/>
  <c r="X25" i="34"/>
  <c r="X26" i="34"/>
  <c r="X30" i="34"/>
  <c r="X35" i="34"/>
  <c r="AL38" i="34"/>
  <c r="AM45" i="34"/>
  <c r="AM48" i="34"/>
  <c r="AM50" i="34"/>
  <c r="AI83" i="34"/>
  <c r="AI84" i="34"/>
  <c r="AM6" i="34"/>
  <c r="Y9" i="34"/>
  <c r="Y11" i="34"/>
  <c r="AM12" i="34"/>
  <c r="Y15" i="34"/>
  <c r="AM16" i="34"/>
  <c r="AM18" i="34"/>
  <c r="AM22" i="34"/>
  <c r="Z20" i="34"/>
  <c r="AM35" i="34"/>
  <c r="Y7" i="34"/>
  <c r="AM8" i="34"/>
  <c r="AM10" i="34"/>
  <c r="AM14" i="34"/>
  <c r="Y17" i="34"/>
  <c r="AM20" i="34"/>
  <c r="Y23" i="34"/>
  <c r="AM24" i="34"/>
  <c r="AM27" i="34"/>
  <c r="AM28" i="34"/>
  <c r="AM38" i="34"/>
  <c r="AL11" i="34"/>
  <c r="AM11" i="34" s="1"/>
  <c r="X28" i="34"/>
  <c r="X32" i="34"/>
  <c r="X36" i="34"/>
  <c r="AL7" i="34"/>
  <c r="AM7" i="34" s="1"/>
  <c r="AL13" i="34"/>
  <c r="AM13" i="34" s="1"/>
  <c r="AL15" i="34"/>
  <c r="AM15" i="34" s="1"/>
  <c r="AL17" i="34"/>
  <c r="AM17" i="34" s="1"/>
  <c r="AL19" i="34"/>
  <c r="AM19" i="34" s="1"/>
  <c r="AL21" i="34"/>
  <c r="AM21" i="34" s="1"/>
  <c r="AL23" i="34"/>
  <c r="AM23" i="34" s="1"/>
  <c r="AL9" i="34"/>
  <c r="AM9" i="34" s="1"/>
  <c r="Y10" i="34"/>
  <c r="Y12" i="34"/>
  <c r="Y16" i="34"/>
  <c r="Y18" i="34"/>
  <c r="Y20" i="34"/>
  <c r="Y22" i="34"/>
  <c r="AL25" i="34"/>
  <c r="AM25" i="34" s="1"/>
  <c r="AL29" i="34"/>
  <c r="AM29" i="34" s="1"/>
  <c r="AL33" i="34"/>
  <c r="AM33" i="34" s="1"/>
  <c r="AL37" i="34"/>
  <c r="AM37" i="34" s="1"/>
  <c r="Y6" i="34"/>
  <c r="Y8" i="34"/>
  <c r="Z23" i="34" l="1"/>
  <c r="Z13" i="34"/>
  <c r="Z12" i="34"/>
  <c r="Z19" i="34"/>
  <c r="Z9" i="34"/>
  <c r="Z17" i="34"/>
  <c r="Y21" i="34"/>
  <c r="Z11" i="34"/>
  <c r="Z6" i="34"/>
  <c r="AA6" i="34" s="1"/>
  <c r="Y19" i="34"/>
  <c r="Z24" i="34"/>
  <c r="Z16" i="34"/>
  <c r="Z15" i="34"/>
  <c r="AA15" i="34" s="1"/>
  <c r="Z8" i="34"/>
  <c r="Z10" i="34"/>
  <c r="Z18" i="34"/>
  <c r="AA18" i="34" s="1"/>
  <c r="Z7" i="34"/>
  <c r="AA7" i="34" s="1"/>
  <c r="Z22" i="34"/>
  <c r="AA22" i="34" s="1"/>
  <c r="Z14" i="34"/>
  <c r="AA14" i="34" s="1"/>
  <c r="AA23" i="34"/>
  <c r="AA21" i="34"/>
  <c r="AA17" i="34"/>
  <c r="AA13" i="34"/>
  <c r="AA9" i="34"/>
  <c r="AA24" i="34"/>
  <c r="AA20" i="34"/>
  <c r="AA16" i="34"/>
  <c r="AA12" i="34"/>
  <c r="AA10" i="34"/>
  <c r="AA8" i="34"/>
  <c r="AA19" i="34" l="1"/>
  <c r="AA11" i="34"/>
  <c r="GH5" i="9"/>
  <c r="AB68" i="31" l="1"/>
  <c r="Q68" i="31"/>
  <c r="P68" i="31"/>
  <c r="O68" i="31"/>
  <c r="N68" i="31"/>
  <c r="M68" i="31"/>
  <c r="L68" i="31"/>
  <c r="K68" i="31"/>
  <c r="J68" i="31"/>
  <c r="I68" i="31"/>
  <c r="H68" i="31"/>
  <c r="G68" i="31"/>
  <c r="AC65" i="31"/>
  <c r="AD65" i="31" s="1"/>
  <c r="AA65" i="31"/>
  <c r="AC64" i="31"/>
  <c r="AD64" i="31" s="1"/>
  <c r="AA64" i="31"/>
  <c r="AC63" i="31"/>
  <c r="AD63" i="31" s="1"/>
  <c r="AA63" i="31"/>
  <c r="AC62" i="31"/>
  <c r="AD62" i="31" s="1"/>
  <c r="AA62" i="31"/>
  <c r="AC61" i="31"/>
  <c r="AD61" i="31" s="1"/>
  <c r="AA61" i="31"/>
  <c r="AC60" i="31"/>
  <c r="AD60" i="31" s="1"/>
  <c r="AA60" i="31"/>
  <c r="AC59" i="31"/>
  <c r="AD59" i="31" s="1"/>
  <c r="AA59" i="31"/>
  <c r="AC58" i="31"/>
  <c r="AD58" i="31" s="1"/>
  <c r="AA58" i="31"/>
  <c r="AC57" i="31"/>
  <c r="AD57" i="31" s="1"/>
  <c r="AA57" i="31"/>
  <c r="AC56" i="31"/>
  <c r="AD56" i="31" s="1"/>
  <c r="AA56" i="31"/>
  <c r="AC55" i="31"/>
  <c r="AD55" i="31" s="1"/>
  <c r="AA55" i="31"/>
  <c r="AC54" i="31"/>
  <c r="AD54" i="31" s="1"/>
  <c r="AA54" i="31"/>
  <c r="AC53" i="31"/>
  <c r="AD53" i="31" s="1"/>
  <c r="AA53" i="31"/>
  <c r="AD52" i="31"/>
  <c r="AA52" i="31"/>
  <c r="AC51" i="31"/>
  <c r="AD51" i="31" s="1"/>
  <c r="AA51" i="31"/>
  <c r="AD50" i="31"/>
  <c r="AA50" i="31"/>
  <c r="AC49" i="31"/>
  <c r="AD49" i="31" s="1"/>
  <c r="AA49" i="31"/>
  <c r="AD48" i="31"/>
  <c r="AA48" i="31"/>
  <c r="AD47" i="31"/>
  <c r="AA47" i="31"/>
  <c r="AC46" i="31"/>
  <c r="AD46" i="31" s="1"/>
  <c r="AA46" i="31"/>
  <c r="AD45" i="31"/>
  <c r="AA45" i="31"/>
  <c r="AC44" i="31"/>
  <c r="AD44" i="31" s="1"/>
  <c r="AA44" i="31"/>
  <c r="AD43" i="31"/>
  <c r="AA43" i="31"/>
  <c r="AC42" i="31"/>
  <c r="AD42" i="31" s="1"/>
  <c r="AA42" i="31"/>
  <c r="AC41" i="31"/>
  <c r="AD41" i="31" s="1"/>
  <c r="AA41" i="31"/>
  <c r="AD40" i="31"/>
  <c r="AA40" i="31"/>
  <c r="AD39" i="31"/>
  <c r="AA39" i="31"/>
  <c r="Z37" i="31"/>
  <c r="AA37" i="31" s="1"/>
  <c r="S37" i="31"/>
  <c r="R37" i="31"/>
  <c r="AD37" i="31" s="1"/>
  <c r="Z36" i="31"/>
  <c r="AA36" i="31" s="1"/>
  <c r="S36" i="31"/>
  <c r="R36" i="31"/>
  <c r="Z35" i="31"/>
  <c r="AA35" i="31" s="1"/>
  <c r="S35" i="31"/>
  <c r="R35" i="31"/>
  <c r="AD35" i="31" s="1"/>
  <c r="Z34" i="31"/>
  <c r="AA34" i="31" s="1"/>
  <c r="S34" i="31"/>
  <c r="R34" i="31"/>
  <c r="Z33" i="31"/>
  <c r="AA33" i="31" s="1"/>
  <c r="S33" i="31"/>
  <c r="R33" i="31"/>
  <c r="AC32" i="31"/>
  <c r="Z32" i="31"/>
  <c r="AA32" i="31" s="1"/>
  <c r="S32" i="31"/>
  <c r="R32" i="31"/>
  <c r="Z31" i="31"/>
  <c r="AA31" i="31" s="1"/>
  <c r="S31" i="31"/>
  <c r="R31" i="31"/>
  <c r="Z30" i="31"/>
  <c r="AA30" i="31" s="1"/>
  <c r="S30" i="31"/>
  <c r="R30" i="31"/>
  <c r="T30" i="31" s="1"/>
  <c r="Z29" i="31"/>
  <c r="AA29" i="31" s="1"/>
  <c r="S29" i="31"/>
  <c r="R29" i="31"/>
  <c r="Z28" i="31"/>
  <c r="AA28" i="31" s="1"/>
  <c r="S28" i="31"/>
  <c r="R28" i="31"/>
  <c r="Z27" i="31"/>
  <c r="AA27" i="31" s="1"/>
  <c r="S27" i="31"/>
  <c r="R27" i="31"/>
  <c r="AC26" i="31"/>
  <c r="Z26" i="31"/>
  <c r="AA26" i="31" s="1"/>
  <c r="S26" i="31"/>
  <c r="R26" i="31"/>
  <c r="Z25" i="31"/>
  <c r="AA25" i="31" s="1"/>
  <c r="S25" i="31"/>
  <c r="R25" i="31"/>
  <c r="AC24" i="31"/>
  <c r="Z24" i="31"/>
  <c r="AA24" i="31" s="1"/>
  <c r="S24" i="31"/>
  <c r="R24" i="31"/>
  <c r="Z23" i="31"/>
  <c r="AA23" i="31" s="1"/>
  <c r="S23" i="31"/>
  <c r="R23" i="31"/>
  <c r="Z22" i="31"/>
  <c r="AA22" i="31" s="1"/>
  <c r="S22" i="31"/>
  <c r="R22" i="31"/>
  <c r="Z21" i="31"/>
  <c r="AA21" i="31" s="1"/>
  <c r="S21" i="31"/>
  <c r="R21" i="31"/>
  <c r="AD21" i="31" s="1"/>
  <c r="Z20" i="31"/>
  <c r="AA20" i="31" s="1"/>
  <c r="S20" i="31"/>
  <c r="R20" i="31"/>
  <c r="AD20" i="31" s="1"/>
  <c r="Z19" i="31"/>
  <c r="AA19" i="31" s="1"/>
  <c r="S19" i="31"/>
  <c r="R19" i="31"/>
  <c r="AD19" i="31" s="1"/>
  <c r="Z18" i="31"/>
  <c r="AA18" i="31" s="1"/>
  <c r="S18" i="31"/>
  <c r="R18" i="31"/>
  <c r="AD18" i="31" s="1"/>
  <c r="Z17" i="31"/>
  <c r="AA17" i="31" s="1"/>
  <c r="S17" i="31"/>
  <c r="R17" i="31"/>
  <c r="AD17" i="31" s="1"/>
  <c r="Z16" i="31"/>
  <c r="AA16" i="31" s="1"/>
  <c r="S16" i="31"/>
  <c r="R16" i="31"/>
  <c r="Z15" i="31"/>
  <c r="AA15" i="31" s="1"/>
  <c r="S15" i="31"/>
  <c r="R15" i="31"/>
  <c r="AD15" i="31" s="1"/>
  <c r="Z14" i="31"/>
  <c r="AA14" i="31" s="1"/>
  <c r="S14" i="31"/>
  <c r="R14" i="31"/>
  <c r="AD14" i="31" s="1"/>
  <c r="Z13" i="31"/>
  <c r="AA13" i="31" s="1"/>
  <c r="S13" i="31"/>
  <c r="R13" i="31"/>
  <c r="AD13" i="31" s="1"/>
  <c r="AC12" i="31"/>
  <c r="Z12" i="31"/>
  <c r="AA12" i="31" s="1"/>
  <c r="S12" i="31"/>
  <c r="R12" i="31"/>
  <c r="Z11" i="31"/>
  <c r="AA11" i="31" s="1"/>
  <c r="S11" i="31"/>
  <c r="R11" i="31"/>
  <c r="AD11" i="31" s="1"/>
  <c r="Z10" i="31"/>
  <c r="AA10" i="31" s="1"/>
  <c r="S10" i="31"/>
  <c r="R10" i="31"/>
  <c r="AD10" i="31" s="1"/>
  <c r="Z9" i="31"/>
  <c r="AA9" i="31" s="1"/>
  <c r="S9" i="31"/>
  <c r="R9" i="31"/>
  <c r="AD9" i="31" s="1"/>
  <c r="Z8" i="31"/>
  <c r="AA8" i="31" s="1"/>
  <c r="S8" i="31"/>
  <c r="R8" i="31"/>
  <c r="AD8" i="31" s="1"/>
  <c r="Z7" i="31"/>
  <c r="AA7" i="31" s="1"/>
  <c r="S7" i="31"/>
  <c r="R7" i="31"/>
  <c r="Z6" i="31"/>
  <c r="AA6" i="31" s="1"/>
  <c r="S6" i="31"/>
  <c r="R6" i="31"/>
  <c r="AD6" i="31" s="1"/>
  <c r="Z5" i="31"/>
  <c r="AA5" i="31" s="1"/>
  <c r="S5" i="31"/>
  <c r="R5" i="31"/>
  <c r="AD5" i="31" s="1"/>
  <c r="T37" i="31" l="1"/>
  <c r="T27" i="31"/>
  <c r="T31" i="31"/>
  <c r="T23" i="31"/>
  <c r="T29" i="31"/>
  <c r="T12" i="31"/>
  <c r="AD26" i="31"/>
  <c r="T7" i="31"/>
  <c r="T26" i="31"/>
  <c r="AD12" i="31"/>
  <c r="T16" i="31"/>
  <c r="T28" i="31"/>
  <c r="T32" i="31"/>
  <c r="T33" i="31"/>
  <c r="T35" i="31"/>
  <c r="AD30" i="31"/>
  <c r="AD7" i="31"/>
  <c r="AD16" i="31"/>
  <c r="AD33" i="31"/>
  <c r="T11" i="31"/>
  <c r="AD23" i="31"/>
  <c r="T34" i="31"/>
  <c r="AD28" i="31"/>
  <c r="AD32" i="31"/>
  <c r="T21" i="31"/>
  <c r="T22" i="31"/>
  <c r="AD24" i="31"/>
  <c r="T25" i="31"/>
  <c r="T36" i="31"/>
  <c r="R69" i="31"/>
  <c r="AA68" i="31"/>
  <c r="T6" i="31"/>
  <c r="T10" i="31"/>
  <c r="T15" i="31"/>
  <c r="T19" i="31"/>
  <c r="AD25" i="31"/>
  <c r="AD34" i="31"/>
  <c r="AD36" i="31"/>
  <c r="T5" i="31"/>
  <c r="T9" i="31"/>
  <c r="T14" i="31"/>
  <c r="T18" i="31"/>
  <c r="AD22" i="31"/>
  <c r="AD27" i="31"/>
  <c r="AD29" i="31"/>
  <c r="AD31" i="31"/>
  <c r="T8" i="31"/>
  <c r="T13" i="31"/>
  <c r="T17" i="31"/>
  <c r="T24" i="31"/>
  <c r="C69" i="31" l="1"/>
  <c r="U14" i="31" s="1"/>
  <c r="U17" i="31"/>
  <c r="U8" i="31"/>
  <c r="U6" i="31"/>
  <c r="U12" i="31"/>
  <c r="U7" i="31"/>
  <c r="U15" i="31" l="1"/>
  <c r="U5" i="31"/>
  <c r="U16" i="31"/>
  <c r="U19" i="31"/>
  <c r="U9" i="31"/>
  <c r="U11" i="31"/>
  <c r="U10" i="31"/>
  <c r="U13" i="31"/>
  <c r="U18" i="31"/>
  <c r="Y64" i="30"/>
  <c r="P64" i="30"/>
  <c r="O64" i="30"/>
  <c r="N64" i="30"/>
  <c r="M64" i="30"/>
  <c r="L64" i="30"/>
  <c r="K64" i="30"/>
  <c r="J64" i="30"/>
  <c r="I64" i="30"/>
  <c r="H64" i="30"/>
  <c r="G64" i="30"/>
  <c r="Z61" i="30"/>
  <c r="X61" i="30"/>
  <c r="Z60" i="30"/>
  <c r="X60" i="30"/>
  <c r="Z59" i="30"/>
  <c r="X59" i="30"/>
  <c r="Z58" i="30"/>
  <c r="X58" i="30"/>
  <c r="Z57" i="30"/>
  <c r="X57" i="30"/>
  <c r="Z56" i="30"/>
  <c r="X56" i="30"/>
  <c r="Z55" i="30"/>
  <c r="X55" i="30"/>
  <c r="E55" i="30"/>
  <c r="Z54" i="30"/>
  <c r="X54" i="30"/>
  <c r="E54" i="30"/>
  <c r="Z53" i="30"/>
  <c r="X53" i="30"/>
  <c r="Z52" i="30"/>
  <c r="X52" i="30"/>
  <c r="Z51" i="30"/>
  <c r="X51" i="30"/>
  <c r="Z50" i="30"/>
  <c r="X50" i="30"/>
  <c r="Z49" i="30"/>
  <c r="X49" i="30"/>
  <c r="Z48" i="30"/>
  <c r="X48" i="30"/>
  <c r="E48" i="30"/>
  <c r="Z47" i="30"/>
  <c r="X47" i="30"/>
  <c r="Z45" i="30"/>
  <c r="X45" i="30"/>
  <c r="Z44" i="30"/>
  <c r="X44" i="30"/>
  <c r="Z43" i="30"/>
  <c r="X43" i="30"/>
  <c r="Z42" i="30"/>
  <c r="X42" i="30"/>
  <c r="Z41" i="30"/>
  <c r="X41" i="30"/>
  <c r="Z40" i="30"/>
  <c r="X40" i="30"/>
  <c r="Z39" i="30"/>
  <c r="X39" i="30"/>
  <c r="Z38" i="30"/>
  <c r="X38" i="30"/>
  <c r="Z37" i="30"/>
  <c r="X37" i="30"/>
  <c r="W35" i="30"/>
  <c r="X35" i="30" s="1"/>
  <c r="R35" i="30"/>
  <c r="Q35" i="30"/>
  <c r="Z35" i="30" s="1"/>
  <c r="W34" i="30"/>
  <c r="X34" i="30" s="1"/>
  <c r="R34" i="30"/>
  <c r="Q34" i="30"/>
  <c r="Z34" i="30" s="1"/>
  <c r="W33" i="30"/>
  <c r="X33" i="30" s="1"/>
  <c r="R33" i="30"/>
  <c r="Q33" i="30"/>
  <c r="Z33" i="30" s="1"/>
  <c r="W32" i="30"/>
  <c r="X32" i="30" s="1"/>
  <c r="R32" i="30"/>
  <c r="Q32" i="30"/>
  <c r="Z32" i="30" s="1"/>
  <c r="W31" i="30"/>
  <c r="X31" i="30" s="1"/>
  <c r="R31" i="30"/>
  <c r="Q31" i="30"/>
  <c r="Z31" i="30" s="1"/>
  <c r="W30" i="30"/>
  <c r="X30" i="30" s="1"/>
  <c r="R30" i="30"/>
  <c r="Q30" i="30"/>
  <c r="Z30" i="30" s="1"/>
  <c r="W29" i="30"/>
  <c r="X29" i="30" s="1"/>
  <c r="R29" i="30"/>
  <c r="Q29" i="30"/>
  <c r="Z29" i="30" s="1"/>
  <c r="W28" i="30"/>
  <c r="X28" i="30" s="1"/>
  <c r="R28" i="30"/>
  <c r="Q28" i="30"/>
  <c r="Z28" i="30" s="1"/>
  <c r="W27" i="30"/>
  <c r="X27" i="30" s="1"/>
  <c r="R27" i="30"/>
  <c r="Q27" i="30"/>
  <c r="Z27" i="30" s="1"/>
  <c r="W26" i="30"/>
  <c r="X26" i="30" s="1"/>
  <c r="R26" i="30"/>
  <c r="Q26" i="30"/>
  <c r="Z26" i="30" s="1"/>
  <c r="W25" i="30"/>
  <c r="X25" i="30" s="1"/>
  <c r="R25" i="30"/>
  <c r="Q25" i="30"/>
  <c r="Z25" i="30" s="1"/>
  <c r="E25" i="30"/>
  <c r="W24" i="30"/>
  <c r="X24" i="30" s="1"/>
  <c r="R24" i="30"/>
  <c r="Q24" i="30"/>
  <c r="W23" i="30"/>
  <c r="X23" i="30" s="1"/>
  <c r="R23" i="30"/>
  <c r="Q23" i="30"/>
  <c r="Z23" i="30" s="1"/>
  <c r="W22" i="30"/>
  <c r="X22" i="30" s="1"/>
  <c r="R22" i="30"/>
  <c r="Q22" i="30"/>
  <c r="W21" i="30"/>
  <c r="X21" i="30" s="1"/>
  <c r="R21" i="30"/>
  <c r="Q21" i="30"/>
  <c r="Z21" i="30" s="1"/>
  <c r="W20" i="30"/>
  <c r="X20" i="30" s="1"/>
  <c r="R20" i="30"/>
  <c r="Q20" i="30"/>
  <c r="W19" i="30"/>
  <c r="X19" i="30" s="1"/>
  <c r="R19" i="30"/>
  <c r="Q19" i="30"/>
  <c r="Z19" i="30" s="1"/>
  <c r="W18" i="30"/>
  <c r="X18" i="30" s="1"/>
  <c r="R18" i="30"/>
  <c r="Q18" i="30"/>
  <c r="W17" i="30"/>
  <c r="X17" i="30" s="1"/>
  <c r="R17" i="30"/>
  <c r="Q17" i="30"/>
  <c r="Z17" i="30" s="1"/>
  <c r="W16" i="30"/>
  <c r="X16" i="30" s="1"/>
  <c r="R16" i="30"/>
  <c r="Q16" i="30"/>
  <c r="W15" i="30"/>
  <c r="X15" i="30" s="1"/>
  <c r="R15" i="30"/>
  <c r="Q15" i="30"/>
  <c r="Z15" i="30" s="1"/>
  <c r="W14" i="30"/>
  <c r="X14" i="30" s="1"/>
  <c r="R14" i="30"/>
  <c r="Q14" i="30"/>
  <c r="W13" i="30"/>
  <c r="X13" i="30" s="1"/>
  <c r="R13" i="30"/>
  <c r="Q13" i="30"/>
  <c r="Z13" i="30" s="1"/>
  <c r="W12" i="30"/>
  <c r="X12" i="30" s="1"/>
  <c r="R12" i="30"/>
  <c r="Q12" i="30"/>
  <c r="W11" i="30"/>
  <c r="X11" i="30" s="1"/>
  <c r="R11" i="30"/>
  <c r="Q11" i="30"/>
  <c r="Z11" i="30" s="1"/>
  <c r="W10" i="30"/>
  <c r="X10" i="30" s="1"/>
  <c r="R10" i="30"/>
  <c r="Q10" i="30"/>
  <c r="W9" i="30"/>
  <c r="X9" i="30" s="1"/>
  <c r="R9" i="30"/>
  <c r="Q9" i="30"/>
  <c r="Z9" i="30" s="1"/>
  <c r="W8" i="30"/>
  <c r="X8" i="30" s="1"/>
  <c r="R8" i="30"/>
  <c r="Q8" i="30"/>
  <c r="W7" i="30"/>
  <c r="X7" i="30" s="1"/>
  <c r="R7" i="30"/>
  <c r="Q7" i="30"/>
  <c r="Z7" i="30" s="1"/>
  <c r="W6" i="30"/>
  <c r="X6" i="30" s="1"/>
  <c r="R6" i="30"/>
  <c r="Q6" i="30"/>
  <c r="W5" i="30"/>
  <c r="X5" i="30" s="1"/>
  <c r="R5" i="30"/>
  <c r="Q5" i="30"/>
  <c r="S25" i="30" l="1"/>
  <c r="S29" i="30"/>
  <c r="AA37" i="30"/>
  <c r="S27" i="30"/>
  <c r="S16" i="30"/>
  <c r="S19" i="30"/>
  <c r="AA41" i="30"/>
  <c r="AA43" i="30"/>
  <c r="AC43" i="30" s="1"/>
  <c r="AA45" i="30"/>
  <c r="S21" i="30"/>
  <c r="S5" i="30"/>
  <c r="S7" i="30"/>
  <c r="S10" i="30"/>
  <c r="S9" i="30"/>
  <c r="S14" i="30"/>
  <c r="AA21" i="30"/>
  <c r="AC21" i="30" s="1"/>
  <c r="S22" i="30"/>
  <c r="AA23" i="30"/>
  <c r="S24" i="30"/>
  <c r="S12" i="30"/>
  <c r="Z5" i="30"/>
  <c r="AA17" i="30"/>
  <c r="AA38" i="30"/>
  <c r="AC38" i="30" s="1"/>
  <c r="AA42" i="30"/>
  <c r="AC42" i="30" s="1"/>
  <c r="S6" i="30"/>
  <c r="AA9" i="30"/>
  <c r="S11" i="30"/>
  <c r="S18" i="30"/>
  <c r="AA19" i="30"/>
  <c r="S23" i="30"/>
  <c r="S26" i="30"/>
  <c r="S28" i="30"/>
  <c r="S30" i="30"/>
  <c r="S31" i="30"/>
  <c r="S32" i="30"/>
  <c r="S33" i="30"/>
  <c r="S34" i="30"/>
  <c r="S35" i="30"/>
  <c r="AA7" i="30"/>
  <c r="AA40" i="30"/>
  <c r="AC40" i="30" s="1"/>
  <c r="AA44" i="30"/>
  <c r="S8" i="30"/>
  <c r="AA11" i="30"/>
  <c r="AC11" i="30" s="1"/>
  <c r="S13" i="30"/>
  <c r="S15" i="30"/>
  <c r="S17" i="30"/>
  <c r="S20" i="30"/>
  <c r="AA39" i="30"/>
  <c r="AC39" i="30" s="1"/>
  <c r="AC9" i="30"/>
  <c r="AC19" i="30"/>
  <c r="X64" i="30"/>
  <c r="AA5" i="30"/>
  <c r="AC23" i="30"/>
  <c r="AC7" i="30"/>
  <c r="AA13" i="30"/>
  <c r="AA15" i="30"/>
  <c r="AC17" i="30"/>
  <c r="AA25" i="30"/>
  <c r="AA26" i="30"/>
  <c r="AA27" i="30"/>
  <c r="AA28" i="30"/>
  <c r="AA29" i="30"/>
  <c r="AA30" i="30"/>
  <c r="AA31" i="30"/>
  <c r="AA32" i="30"/>
  <c r="AA33" i="30"/>
  <c r="AA34" i="30"/>
  <c r="AA35" i="30"/>
  <c r="AC44" i="30"/>
  <c r="AC37" i="30"/>
  <c r="AC41" i="30"/>
  <c r="AC45" i="30"/>
  <c r="Z6" i="30"/>
  <c r="AA6" i="30" s="1"/>
  <c r="Z8" i="30"/>
  <c r="AA8" i="30" s="1"/>
  <c r="Z10" i="30"/>
  <c r="AA10" i="30" s="1"/>
  <c r="Z12" i="30"/>
  <c r="AA12" i="30" s="1"/>
  <c r="Z14" i="30"/>
  <c r="AA14" i="30" s="1"/>
  <c r="Z16" i="30"/>
  <c r="AA16" i="30" s="1"/>
  <c r="Z18" i="30"/>
  <c r="AA18" i="30" s="1"/>
  <c r="Z20" i="30"/>
  <c r="AA20" i="30" s="1"/>
  <c r="Z22" i="30"/>
  <c r="AA22" i="30" s="1"/>
  <c r="Z24" i="30"/>
  <c r="AA24" i="30" s="1"/>
  <c r="AB22" i="30" l="1"/>
  <c r="AC22" i="30"/>
  <c r="AB6" i="30"/>
  <c r="AC6" i="30"/>
  <c r="AB32" i="30"/>
  <c r="AC32" i="30"/>
  <c r="AB28" i="30"/>
  <c r="AC28" i="30"/>
  <c r="AB17" i="30"/>
  <c r="AB7" i="30"/>
  <c r="AC5" i="30"/>
  <c r="AB5" i="30"/>
  <c r="AB19" i="30"/>
  <c r="AB14" i="30"/>
  <c r="AC14" i="30"/>
  <c r="AB43" i="30"/>
  <c r="AB20" i="30"/>
  <c r="AC20" i="30"/>
  <c r="AB12" i="30"/>
  <c r="AC12" i="30"/>
  <c r="AB44" i="30"/>
  <c r="AB40" i="30"/>
  <c r="AC35" i="30"/>
  <c r="AB35" i="30"/>
  <c r="AC31" i="30"/>
  <c r="AB31" i="30"/>
  <c r="AC27" i="30"/>
  <c r="AB27" i="30"/>
  <c r="AB18" i="30"/>
  <c r="AC18" i="30"/>
  <c r="AB10" i="30"/>
  <c r="AC10" i="30"/>
  <c r="AB45" i="30"/>
  <c r="AB41" i="30"/>
  <c r="AB37" i="30"/>
  <c r="AB34" i="30"/>
  <c r="AC34" i="30"/>
  <c r="AB30" i="30"/>
  <c r="AC30" i="30"/>
  <c r="AB26" i="30"/>
  <c r="AC26" i="30"/>
  <c r="AC15" i="30"/>
  <c r="AB15" i="30"/>
  <c r="AB23" i="30"/>
  <c r="AB21" i="30"/>
  <c r="AB9" i="30"/>
  <c r="AB24" i="30"/>
  <c r="AC24" i="30"/>
  <c r="AB16" i="30"/>
  <c r="AC16" i="30"/>
  <c r="AB8" i="30"/>
  <c r="AC8" i="30"/>
  <c r="AB39" i="30"/>
  <c r="AB11" i="30"/>
  <c r="AB42" i="30"/>
  <c r="AB38" i="30"/>
  <c r="AC33" i="30"/>
  <c r="AB33" i="30"/>
  <c r="AC29" i="30"/>
  <c r="AB29" i="30"/>
  <c r="AC25" i="30"/>
  <c r="AB25" i="30"/>
  <c r="AC13" i="30"/>
  <c r="AB13" i="30"/>
  <c r="AD23" i="30" l="1"/>
  <c r="AD9" i="30"/>
  <c r="AD13" i="30"/>
  <c r="AD25" i="30"/>
  <c r="AD29" i="30"/>
  <c r="AD8" i="30"/>
  <c r="AD24" i="30"/>
  <c r="AD18" i="30"/>
  <c r="AD37" i="30"/>
  <c r="AD14" i="30"/>
  <c r="AD28" i="30"/>
  <c r="AD38" i="30"/>
  <c r="AD6" i="30"/>
  <c r="AD21" i="30"/>
  <c r="AD30" i="30"/>
  <c r="AD40" i="30"/>
  <c r="AD27" i="30"/>
  <c r="AD35" i="30"/>
  <c r="AD41" i="30"/>
  <c r="AD20" i="30"/>
  <c r="AD5" i="30"/>
  <c r="AD42" i="30"/>
  <c r="AD33" i="30"/>
  <c r="AD16" i="30"/>
  <c r="AD19" i="30"/>
  <c r="AD32" i="30"/>
  <c r="AD11" i="30"/>
  <c r="AD22" i="30"/>
  <c r="AD15" i="30"/>
  <c r="AD44" i="30"/>
  <c r="AD10" i="30"/>
  <c r="AD7" i="30"/>
  <c r="AD45" i="30"/>
  <c r="AD43" i="30"/>
  <c r="AD26" i="30"/>
  <c r="AD34" i="30"/>
  <c r="AD17" i="30"/>
  <c r="AD31" i="30"/>
  <c r="AD12" i="30"/>
  <c r="AD39" i="30"/>
  <c r="N52" i="29" l="1"/>
  <c r="M52" i="29"/>
  <c r="L52" i="29"/>
  <c r="K52" i="29"/>
  <c r="I52" i="29"/>
  <c r="H52" i="29"/>
  <c r="G52" i="29"/>
  <c r="F52" i="29"/>
  <c r="O50" i="29"/>
  <c r="O49" i="29"/>
  <c r="O48" i="29"/>
  <c r="O47" i="29"/>
  <c r="O46" i="29"/>
  <c r="O44" i="29"/>
  <c r="O43" i="29"/>
  <c r="O42" i="29"/>
  <c r="O41" i="29"/>
  <c r="O40" i="29"/>
  <c r="O39" i="29"/>
  <c r="O38" i="29"/>
  <c r="O37" i="29"/>
  <c r="O36" i="29"/>
  <c r="O35" i="29"/>
  <c r="T33" i="29"/>
  <c r="D33" i="29" s="1"/>
  <c r="O33" i="29"/>
  <c r="Q33" i="29" s="1"/>
  <c r="T32" i="29"/>
  <c r="D32" i="29" s="1"/>
  <c r="O32" i="29"/>
  <c r="Q32" i="29" s="1"/>
  <c r="T31" i="29"/>
  <c r="O31" i="29"/>
  <c r="Q31" i="29" s="1"/>
  <c r="T30" i="29"/>
  <c r="D30" i="29" s="1"/>
  <c r="O30" i="29"/>
  <c r="Q30" i="29" s="1"/>
  <c r="T29" i="29"/>
  <c r="D29" i="29" s="1"/>
  <c r="O29" i="29"/>
  <c r="Q29" i="29" s="1"/>
  <c r="T28" i="29"/>
  <c r="O28" i="29"/>
  <c r="Q28" i="29" s="1"/>
  <c r="T27" i="29"/>
  <c r="D27" i="29" s="1"/>
  <c r="O27" i="29"/>
  <c r="Q27" i="29" s="1"/>
  <c r="T26" i="29"/>
  <c r="D26" i="29" s="1"/>
  <c r="O26" i="29"/>
  <c r="Q26" i="29" s="1"/>
  <c r="T25" i="29"/>
  <c r="D25" i="29" s="1"/>
  <c r="O25" i="29"/>
  <c r="Q25" i="29" s="1"/>
  <c r="T24" i="29"/>
  <c r="D24" i="29" s="1"/>
  <c r="O24" i="29"/>
  <c r="Q24" i="29" s="1"/>
  <c r="T23" i="29"/>
  <c r="D23" i="29" s="1"/>
  <c r="O23" i="29"/>
  <c r="Q23" i="29" s="1"/>
  <c r="T22" i="29"/>
  <c r="D22" i="29" s="1"/>
  <c r="O22" i="29"/>
  <c r="Q22" i="29" s="1"/>
  <c r="T21" i="29"/>
  <c r="D21" i="29" s="1"/>
  <c r="O21" i="29"/>
  <c r="Q21" i="29" s="1"/>
  <c r="T20" i="29"/>
  <c r="D20" i="29" s="1"/>
  <c r="P20" i="29"/>
  <c r="O20" i="29"/>
  <c r="T19" i="29"/>
  <c r="D19" i="29" s="1"/>
  <c r="P19" i="29"/>
  <c r="O19" i="29"/>
  <c r="T18" i="29"/>
  <c r="D18" i="29" s="1"/>
  <c r="P18" i="29"/>
  <c r="O18" i="29"/>
  <c r="T17" i="29"/>
  <c r="D17" i="29" s="1"/>
  <c r="P17" i="29"/>
  <c r="O17" i="29"/>
  <c r="T16" i="29"/>
  <c r="D16" i="29" s="1"/>
  <c r="P16" i="29"/>
  <c r="O16" i="29"/>
  <c r="T15" i="29"/>
  <c r="D15" i="29" s="1"/>
  <c r="P15" i="29"/>
  <c r="O15" i="29"/>
  <c r="T14" i="29"/>
  <c r="D14" i="29" s="1"/>
  <c r="P14" i="29"/>
  <c r="O14" i="29"/>
  <c r="T13" i="29"/>
  <c r="D13" i="29" s="1"/>
  <c r="P13" i="29"/>
  <c r="O13" i="29"/>
  <c r="T12" i="29"/>
  <c r="D12" i="29" s="1"/>
  <c r="P12" i="29"/>
  <c r="O12" i="29"/>
  <c r="T11" i="29"/>
  <c r="D11" i="29" s="1"/>
  <c r="P11" i="29"/>
  <c r="O11" i="29"/>
  <c r="T10" i="29"/>
  <c r="D10" i="29" s="1"/>
  <c r="P10" i="29"/>
  <c r="O10" i="29"/>
  <c r="T9" i="29"/>
  <c r="D9" i="29" s="1"/>
  <c r="P9" i="29"/>
  <c r="O9" i="29"/>
  <c r="T8" i="29"/>
  <c r="D8" i="29" s="1"/>
  <c r="P8" i="29"/>
  <c r="O8" i="29"/>
  <c r="T7" i="29"/>
  <c r="D7" i="29" s="1"/>
  <c r="P7" i="29"/>
  <c r="Q7" i="29" s="1"/>
  <c r="O7" i="29"/>
  <c r="T6" i="29"/>
  <c r="D6" i="29" s="1"/>
  <c r="P6" i="29"/>
  <c r="O6" i="29"/>
  <c r="T5" i="29"/>
  <c r="D5" i="29" s="1"/>
  <c r="P5" i="29"/>
  <c r="O5" i="29"/>
  <c r="Q16" i="29" l="1"/>
  <c r="Q13" i="29"/>
  <c r="Q20" i="29"/>
  <c r="Q10" i="29"/>
  <c r="Q11" i="29"/>
  <c r="Q14" i="29"/>
  <c r="Q15" i="29"/>
  <c r="Q5" i="29"/>
  <c r="Q12" i="29"/>
  <c r="Q17" i="29"/>
  <c r="Q18" i="29"/>
  <c r="Q19" i="29"/>
  <c r="Q6" i="29"/>
  <c r="Q8" i="29"/>
  <c r="Q9" i="29"/>
  <c r="L35" i="28"/>
  <c r="K35" i="28"/>
  <c r="J35" i="28"/>
  <c r="I35" i="28"/>
  <c r="H35" i="28"/>
  <c r="G35" i="28"/>
  <c r="F35" i="28"/>
  <c r="E35" i="28"/>
  <c r="Q32" i="28"/>
  <c r="R32" i="28" s="1"/>
  <c r="M32" i="28"/>
  <c r="Q31" i="28"/>
  <c r="R31" i="28" s="1"/>
  <c r="M31" i="28"/>
  <c r="Q30" i="28"/>
  <c r="R30" i="28" s="1"/>
  <c r="N30" i="28"/>
  <c r="M30" i="28"/>
  <c r="Q29" i="28"/>
  <c r="R29" i="28" s="1"/>
  <c r="N29" i="28"/>
  <c r="M29" i="28"/>
  <c r="Q28" i="28"/>
  <c r="R28" i="28" s="1"/>
  <c r="N28" i="28"/>
  <c r="M28" i="28"/>
  <c r="Q27" i="28"/>
  <c r="R27" i="28" s="1"/>
  <c r="N27" i="28"/>
  <c r="M27" i="28"/>
  <c r="Q26" i="28"/>
  <c r="R26" i="28" s="1"/>
  <c r="N26" i="28"/>
  <c r="M26" i="28"/>
  <c r="Q25" i="28"/>
  <c r="R25" i="28" s="1"/>
  <c r="N25" i="28"/>
  <c r="M25" i="28"/>
  <c r="Q24" i="28"/>
  <c r="R24" i="28" s="1"/>
  <c r="N24" i="28"/>
  <c r="M24" i="28"/>
  <c r="Q23" i="28"/>
  <c r="R23" i="28" s="1"/>
  <c r="N23" i="28"/>
  <c r="M23" i="28"/>
  <c r="Q22" i="28"/>
  <c r="R22" i="28" s="1"/>
  <c r="N22" i="28"/>
  <c r="M22" i="28"/>
  <c r="Q21" i="28"/>
  <c r="R21" i="28" s="1"/>
  <c r="N21" i="28"/>
  <c r="M21" i="28"/>
  <c r="Q20" i="28"/>
  <c r="R20" i="28" s="1"/>
  <c r="N20" i="28"/>
  <c r="M20" i="28"/>
  <c r="Q19" i="28"/>
  <c r="R19" i="28" s="1"/>
  <c r="N19" i="28"/>
  <c r="M19" i="28"/>
  <c r="Q18" i="28"/>
  <c r="R18" i="28" s="1"/>
  <c r="N18" i="28"/>
  <c r="M18" i="28"/>
  <c r="Q17" i="28"/>
  <c r="R17" i="28" s="1"/>
  <c r="N17" i="28"/>
  <c r="M17" i="28"/>
  <c r="Q16" i="28"/>
  <c r="R16" i="28" s="1"/>
  <c r="N16" i="28"/>
  <c r="M16" i="28"/>
  <c r="Q15" i="28"/>
  <c r="R15" i="28" s="1"/>
  <c r="N15" i="28"/>
  <c r="M15" i="28"/>
  <c r="Q14" i="28"/>
  <c r="R14" i="28" s="1"/>
  <c r="N14" i="28"/>
  <c r="M14" i="28"/>
  <c r="Q13" i="28"/>
  <c r="R13" i="28" s="1"/>
  <c r="N13" i="28"/>
  <c r="M13" i="28"/>
  <c r="Q12" i="28"/>
  <c r="R12" i="28" s="1"/>
  <c r="N12" i="28"/>
  <c r="M12" i="28"/>
  <c r="Q11" i="28"/>
  <c r="R11" i="28" s="1"/>
  <c r="N11" i="28"/>
  <c r="M11" i="28"/>
  <c r="Q10" i="28"/>
  <c r="R10" i="28" s="1"/>
  <c r="N10" i="28"/>
  <c r="M10" i="28"/>
  <c r="Q9" i="28"/>
  <c r="R9" i="28" s="1"/>
  <c r="N9" i="28"/>
  <c r="M9" i="28"/>
  <c r="Q8" i="28"/>
  <c r="R8" i="28" s="1"/>
  <c r="N8" i="28"/>
  <c r="M8" i="28"/>
  <c r="Q7" i="28"/>
  <c r="R7" i="28" s="1"/>
  <c r="N7" i="28"/>
  <c r="M7" i="28"/>
  <c r="O7" i="28" s="1"/>
  <c r="Q6" i="28"/>
  <c r="R6" i="28" s="1"/>
  <c r="N6" i="28"/>
  <c r="M6" i="28"/>
  <c r="Q5" i="28"/>
  <c r="R5" i="28" s="1"/>
  <c r="N5" i="28"/>
  <c r="M5" i="28"/>
  <c r="O11" i="28" l="1"/>
  <c r="O19" i="28"/>
  <c r="O15" i="28"/>
  <c r="O23" i="28"/>
  <c r="O27" i="28"/>
  <c r="O13" i="28"/>
  <c r="O14" i="28"/>
  <c r="O29" i="28"/>
  <c r="O30" i="28"/>
  <c r="O5" i="28"/>
  <c r="O6" i="28"/>
  <c r="O21" i="28"/>
  <c r="O22" i="28"/>
  <c r="O8" i="28"/>
  <c r="O16" i="28"/>
  <c r="O24" i="28"/>
  <c r="O9" i="28"/>
  <c r="O10" i="28"/>
  <c r="O12" i="28"/>
  <c r="O17" i="28"/>
  <c r="O18" i="28"/>
  <c r="O20" i="28"/>
  <c r="O25" i="28"/>
  <c r="O26" i="28"/>
  <c r="O28" i="28"/>
  <c r="M4" i="27"/>
  <c r="N4" i="27"/>
  <c r="M5" i="27"/>
  <c r="N5" i="27"/>
  <c r="M6" i="27"/>
  <c r="N6" i="27"/>
  <c r="M7" i="27"/>
  <c r="N7" i="27"/>
  <c r="M8" i="27"/>
  <c r="N8" i="27"/>
  <c r="M9" i="27"/>
  <c r="N9" i="27"/>
  <c r="M10" i="27"/>
  <c r="N10" i="27"/>
  <c r="M11" i="27"/>
  <c r="N11" i="27"/>
  <c r="M12" i="27"/>
  <c r="N12" i="27"/>
  <c r="M13" i="27"/>
  <c r="N13" i="27"/>
  <c r="M14" i="27"/>
  <c r="N14" i="27"/>
  <c r="M15" i="27"/>
  <c r="N15" i="27"/>
  <c r="M16" i="27"/>
  <c r="N16" i="27"/>
  <c r="M17" i="27"/>
  <c r="N17" i="27"/>
  <c r="M18" i="27"/>
  <c r="N18" i="27"/>
  <c r="M19" i="27"/>
  <c r="N19" i="27"/>
  <c r="M20" i="27"/>
  <c r="N20" i="27"/>
  <c r="M21" i="27"/>
  <c r="N21" i="27"/>
  <c r="M22" i="27"/>
  <c r="N22" i="27"/>
  <c r="M23" i="27"/>
  <c r="N23" i="27"/>
  <c r="M24" i="27"/>
  <c r="N24" i="27"/>
  <c r="M25" i="27"/>
  <c r="N25" i="27"/>
  <c r="M26" i="27"/>
  <c r="N26" i="27"/>
  <c r="M27" i="27"/>
  <c r="N27" i="27"/>
  <c r="M28" i="27"/>
  <c r="N28" i="27"/>
  <c r="C41" i="9" l="1"/>
  <c r="G41" i="9"/>
  <c r="N41" i="9"/>
  <c r="P41" i="9"/>
  <c r="R41" i="9"/>
  <c r="Z41" i="9"/>
  <c r="AA41" i="9"/>
  <c r="S41" i="9" l="1"/>
  <c r="J41" i="9" a="1"/>
  <c r="J41" i="9" s="1"/>
  <c r="K41" i="9" a="1"/>
  <c r="K41" i="9" s="1"/>
  <c r="Q41" i="9"/>
  <c r="O41" i="9"/>
  <c r="H41" i="9"/>
  <c r="M41" i="9"/>
  <c r="I41" i="9"/>
  <c r="AB41" i="9"/>
  <c r="L41" i="9"/>
  <c r="GG5" i="9" l="1"/>
  <c r="C58" i="9" l="1"/>
  <c r="G58" i="9"/>
  <c r="N58" i="9"/>
  <c r="P58" i="9"/>
  <c r="R58" i="9"/>
  <c r="Z58" i="9"/>
  <c r="GF5" i="9"/>
  <c r="AA58" i="9" s="1"/>
  <c r="I58" i="9" l="1"/>
  <c r="K58" i="9" a="1"/>
  <c r="K58" i="9" s="1"/>
  <c r="Q58" i="9"/>
  <c r="AB58" i="9"/>
  <c r="H58" i="9"/>
  <c r="O58" i="9"/>
  <c r="S58" i="9"/>
  <c r="M58" i="9"/>
  <c r="L58" i="9"/>
  <c r="J58" i="9" a="1"/>
  <c r="J58" i="9" s="1"/>
  <c r="GE5" i="9"/>
  <c r="GC5" i="9" l="1"/>
  <c r="GD5" i="9"/>
  <c r="C69" i="9" l="1"/>
  <c r="G69" i="9"/>
  <c r="N69" i="9"/>
  <c r="P69" i="9"/>
  <c r="R69" i="9"/>
  <c r="Z69" i="9"/>
  <c r="GB5" i="9"/>
  <c r="AA69" i="9" s="1"/>
  <c r="J69" i="9" l="1" a="1"/>
  <c r="J69" i="9" s="1"/>
  <c r="K69" i="9" a="1"/>
  <c r="K69" i="9" s="1"/>
  <c r="Q69" i="9"/>
  <c r="I69" i="9"/>
  <c r="M69" i="9"/>
  <c r="O69" i="9"/>
  <c r="H69" i="9"/>
  <c r="S69" i="9"/>
  <c r="AB69" i="9"/>
  <c r="L69" i="9"/>
  <c r="GA5" i="9"/>
  <c r="FZ5" i="9" l="1"/>
  <c r="FY5" i="9" l="1"/>
  <c r="C57" i="9" l="1"/>
  <c r="G57" i="9"/>
  <c r="K57" i="9" s="1" a="1"/>
  <c r="K57" i="9" s="1"/>
  <c r="N57" i="9"/>
  <c r="P57" i="9"/>
  <c r="R57" i="9"/>
  <c r="Z57" i="9"/>
  <c r="FX5" i="9"/>
  <c r="AA57" i="9" s="1"/>
  <c r="Q57" i="9" l="1"/>
  <c r="O57" i="9"/>
  <c r="S57" i="9"/>
  <c r="H57" i="9"/>
  <c r="J57" i="9" a="1"/>
  <c r="J57" i="9" s="1"/>
  <c r="I57" i="9"/>
  <c r="L57" i="9"/>
  <c r="M57" i="9" s="1"/>
  <c r="AB57" i="9"/>
  <c r="FW5" i="9" l="1"/>
  <c r="FV5" i="9" l="1"/>
  <c r="FU5" i="9" l="1"/>
  <c r="FU4" i="9" s="1"/>
  <c r="C62" i="9"/>
  <c r="G62" i="9"/>
  <c r="K62" i="9" s="1" a="1"/>
  <c r="K62" i="9" s="1"/>
  <c r="N62" i="9"/>
  <c r="P62" i="9"/>
  <c r="R62" i="9"/>
  <c r="Z62" i="9"/>
  <c r="Q62" i="9" l="1"/>
  <c r="S62" i="9"/>
  <c r="H62" i="9"/>
  <c r="L62" i="9"/>
  <c r="AA62" i="9"/>
  <c r="AB62" i="9" s="1"/>
  <c r="O62" i="9"/>
  <c r="J62" i="9" a="1"/>
  <c r="J62" i="9" s="1"/>
  <c r="M62" i="9"/>
  <c r="I62" i="9"/>
  <c r="C24" i="9" l="1"/>
  <c r="G24" i="9"/>
  <c r="K24" i="9" s="1" a="1"/>
  <c r="K24" i="9" s="1"/>
  <c r="N24" i="9"/>
  <c r="P24" i="9"/>
  <c r="R24" i="9"/>
  <c r="Z24" i="9"/>
  <c r="FT5" i="9"/>
  <c r="AA24" i="9" s="1"/>
  <c r="Q24" i="9" l="1"/>
  <c r="O24" i="9"/>
  <c r="I24" i="9"/>
  <c r="L24" i="9"/>
  <c r="S24" i="9"/>
  <c r="AB24" i="9"/>
  <c r="H24" i="9"/>
  <c r="J24" i="9" a="1"/>
  <c r="J24" i="9" s="1"/>
  <c r="M24" i="9"/>
  <c r="FS5" i="9" l="1"/>
  <c r="FR5" i="9" l="1"/>
  <c r="FQ5" i="9" l="1"/>
  <c r="FP5" i="9" l="1"/>
  <c r="FO5" i="9" l="1"/>
  <c r="FN5" i="9" l="1"/>
  <c r="FM5" i="9" l="1"/>
  <c r="FL5" i="9" l="1"/>
  <c r="FK5" i="9" l="1"/>
  <c r="FJ5" i="9" l="1"/>
  <c r="FI5" i="9" l="1"/>
  <c r="C87" i="9" l="1"/>
  <c r="G87" i="9"/>
  <c r="K87" i="9" s="1" a="1"/>
  <c r="K87" i="9" s="1"/>
  <c r="N87" i="9"/>
  <c r="P87" i="9"/>
  <c r="R87" i="9"/>
  <c r="Z87" i="9"/>
  <c r="C19" i="9"/>
  <c r="G19" i="9"/>
  <c r="K19" i="9" s="1" a="1"/>
  <c r="K19" i="9" s="1"/>
  <c r="N19" i="9"/>
  <c r="P19" i="9"/>
  <c r="R19" i="9"/>
  <c r="Z19" i="9"/>
  <c r="FH5" i="9"/>
  <c r="AA19" i="9" s="1"/>
  <c r="S87" i="9" l="1"/>
  <c r="I19" i="9"/>
  <c r="L19" i="9"/>
  <c r="I87" i="9"/>
  <c r="L87" i="9"/>
  <c r="Q19" i="9"/>
  <c r="S19" i="9"/>
  <c r="O87" i="9"/>
  <c r="H19" i="9"/>
  <c r="O19" i="9"/>
  <c r="AA87" i="9"/>
  <c r="AB87" i="9" s="1"/>
  <c r="Q87" i="9"/>
  <c r="AB19" i="9"/>
  <c r="J87" i="9" a="1"/>
  <c r="J87" i="9" s="1"/>
  <c r="H87" i="9"/>
  <c r="M87" i="9"/>
  <c r="J19" i="9" a="1"/>
  <c r="J19" i="9" s="1"/>
  <c r="M19" i="9"/>
  <c r="G7" i="9" l="1"/>
  <c r="G8" i="9"/>
  <c r="FG5" i="9" l="1"/>
  <c r="FG4" i="9" s="1"/>
  <c r="FD5" i="9" l="1"/>
  <c r="FE5" i="9"/>
  <c r="FF5" i="9"/>
  <c r="FB5" i="9"/>
  <c r="FC5" i="9" l="1"/>
  <c r="FA5" i="9" l="1"/>
  <c r="EZ5" i="9" l="1"/>
  <c r="C54" i="9" l="1"/>
  <c r="G54" i="9"/>
  <c r="K54" i="9" s="1" a="1"/>
  <c r="K54" i="9" s="1"/>
  <c r="N54" i="9"/>
  <c r="P54" i="9"/>
  <c r="R54" i="9"/>
  <c r="Z54" i="9"/>
  <c r="EY5" i="9"/>
  <c r="AA54" i="9" s="1"/>
  <c r="L54" i="9" l="1"/>
  <c r="I54" i="9"/>
  <c r="O54" i="9"/>
  <c r="S54" i="9"/>
  <c r="AB54" i="9"/>
  <c r="H54" i="9"/>
  <c r="Q54" i="9"/>
  <c r="J54" i="9" a="1"/>
  <c r="J54" i="9" s="1"/>
  <c r="M54" i="9"/>
  <c r="EX5" i="9" l="1"/>
  <c r="AA13" i="9" s="1"/>
  <c r="C13" i="9"/>
  <c r="G13" i="9"/>
  <c r="K13" i="9" s="1" a="1"/>
  <c r="K13" i="9" s="1"/>
  <c r="N13" i="9"/>
  <c r="P13" i="9"/>
  <c r="R13" i="9"/>
  <c r="Z13" i="9"/>
  <c r="L13" i="9" l="1"/>
  <c r="M13" i="9" s="1"/>
  <c r="J13" i="9" a="1"/>
  <c r="J13" i="9" s="1"/>
  <c r="I13" i="9"/>
  <c r="S13" i="9"/>
  <c r="AB13" i="9"/>
  <c r="Q13" i="9"/>
  <c r="O13" i="9"/>
  <c r="H13" i="9"/>
  <c r="EW5" i="9" l="1"/>
  <c r="DE5" i="9" l="1"/>
  <c r="C108" i="9"/>
  <c r="C60" i="9" l="1"/>
  <c r="G60" i="9"/>
  <c r="K60" i="9" s="1" a="1"/>
  <c r="K60" i="9" s="1"/>
  <c r="N60" i="9"/>
  <c r="P60" i="9"/>
  <c r="R60" i="9"/>
  <c r="Z60" i="9"/>
  <c r="EV5" i="9"/>
  <c r="AA60" i="9" s="1"/>
  <c r="L60" i="9" l="1"/>
  <c r="I60" i="9"/>
  <c r="S60" i="9"/>
  <c r="Q60" i="9"/>
  <c r="O60" i="9"/>
  <c r="H60" i="9"/>
  <c r="M60" i="9"/>
  <c r="AB60" i="9"/>
  <c r="J60" i="9" a="1"/>
  <c r="J60" i="9" s="1"/>
  <c r="P8" i="9"/>
  <c r="P9" i="9"/>
  <c r="P10" i="9"/>
  <c r="P11" i="9"/>
  <c r="P14" i="9"/>
  <c r="P15" i="9"/>
  <c r="P16" i="9"/>
  <c r="P17" i="9"/>
  <c r="P18" i="9"/>
  <c r="P20" i="9"/>
  <c r="P21" i="9"/>
  <c r="P22" i="9"/>
  <c r="P23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2" i="9"/>
  <c r="P43" i="9"/>
  <c r="P44" i="9"/>
  <c r="P45" i="9"/>
  <c r="P46" i="9"/>
  <c r="P47" i="9"/>
  <c r="P48" i="9"/>
  <c r="P49" i="9"/>
  <c r="P50" i="9"/>
  <c r="P51" i="9"/>
  <c r="P52" i="9"/>
  <c r="P53" i="9"/>
  <c r="P55" i="9"/>
  <c r="P56" i="9"/>
  <c r="P59" i="9"/>
  <c r="P61" i="9"/>
  <c r="P63" i="9"/>
  <c r="P64" i="9"/>
  <c r="P65" i="9"/>
  <c r="P66" i="9"/>
  <c r="P67" i="9"/>
  <c r="P68" i="9"/>
  <c r="P70" i="9"/>
  <c r="P71" i="9"/>
  <c r="P72" i="9"/>
  <c r="P73" i="9"/>
  <c r="P75" i="9"/>
  <c r="P76" i="9"/>
  <c r="P77" i="9"/>
  <c r="P78" i="9"/>
  <c r="P79" i="9"/>
  <c r="P80" i="9"/>
  <c r="P81" i="9"/>
  <c r="P82" i="9"/>
  <c r="P83" i="9"/>
  <c r="P84" i="9"/>
  <c r="P85" i="9"/>
  <c r="P86" i="9"/>
  <c r="P88" i="9"/>
  <c r="P89" i="9"/>
  <c r="P90" i="9"/>
  <c r="P91" i="9"/>
  <c r="P92" i="9"/>
  <c r="P93" i="9"/>
  <c r="P94" i="9"/>
  <c r="P95" i="9"/>
  <c r="P97" i="9"/>
  <c r="P99" i="9"/>
  <c r="P100" i="9"/>
  <c r="P102" i="9"/>
  <c r="P103" i="9"/>
  <c r="P101" i="9"/>
  <c r="P104" i="9"/>
  <c r="P105" i="9"/>
  <c r="P106" i="9"/>
  <c r="P107" i="9"/>
  <c r="P108" i="9"/>
  <c r="P109" i="9"/>
  <c r="P111" i="9"/>
  <c r="P113" i="9"/>
  <c r="P114" i="9"/>
  <c r="P7" i="9"/>
  <c r="EU5" i="9"/>
  <c r="Z114" i="9"/>
  <c r="R114" i="9"/>
  <c r="N114" i="9"/>
  <c r="G114" i="9"/>
  <c r="K114" i="9" s="1" a="1"/>
  <c r="K114" i="9" s="1"/>
  <c r="C114" i="9"/>
  <c r="Z113" i="9"/>
  <c r="R113" i="9"/>
  <c r="N113" i="9"/>
  <c r="G113" i="9"/>
  <c r="K113" i="9" s="1" a="1"/>
  <c r="K113" i="9" s="1"/>
  <c r="C113" i="9"/>
  <c r="Z111" i="9"/>
  <c r="R111" i="9"/>
  <c r="N111" i="9"/>
  <c r="G111" i="9"/>
  <c r="K111" i="9" s="1" a="1"/>
  <c r="K111" i="9" s="1"/>
  <c r="C111" i="9"/>
  <c r="Z109" i="9"/>
  <c r="R109" i="9"/>
  <c r="N109" i="9"/>
  <c r="G109" i="9"/>
  <c r="K109" i="9" s="1" a="1"/>
  <c r="K109" i="9" s="1"/>
  <c r="C109" i="9"/>
  <c r="Z108" i="9"/>
  <c r="R108" i="9"/>
  <c r="N108" i="9"/>
  <c r="G108" i="9"/>
  <c r="K108" i="9" s="1" a="1"/>
  <c r="K108" i="9" s="1"/>
  <c r="Z107" i="9"/>
  <c r="R107" i="9"/>
  <c r="N107" i="9"/>
  <c r="G107" i="9"/>
  <c r="K107" i="9" s="1" a="1"/>
  <c r="K107" i="9" s="1"/>
  <c r="C107" i="9"/>
  <c r="Z106" i="9"/>
  <c r="R106" i="9"/>
  <c r="N106" i="9"/>
  <c r="G106" i="9"/>
  <c r="K106" i="9" s="1" a="1"/>
  <c r="K106" i="9" s="1"/>
  <c r="C106" i="9"/>
  <c r="Z105" i="9"/>
  <c r="R105" i="9"/>
  <c r="N105" i="9"/>
  <c r="G105" i="9"/>
  <c r="K105" i="9" s="1" a="1"/>
  <c r="K105" i="9" s="1"/>
  <c r="C105" i="9"/>
  <c r="Z104" i="9"/>
  <c r="R104" i="9"/>
  <c r="N104" i="9"/>
  <c r="G104" i="9"/>
  <c r="K104" i="9" s="1" a="1"/>
  <c r="K104" i="9" s="1"/>
  <c r="C104" i="9"/>
  <c r="Z101" i="9"/>
  <c r="R101" i="9"/>
  <c r="N101" i="9"/>
  <c r="G101" i="9"/>
  <c r="K101" i="9" s="1" a="1"/>
  <c r="K101" i="9" s="1"/>
  <c r="C101" i="9"/>
  <c r="Z103" i="9"/>
  <c r="R103" i="9"/>
  <c r="N103" i="9"/>
  <c r="G103" i="9"/>
  <c r="K103" i="9" s="1" a="1"/>
  <c r="K103" i="9" s="1"/>
  <c r="C103" i="9"/>
  <c r="Z102" i="9"/>
  <c r="R102" i="9"/>
  <c r="N102" i="9"/>
  <c r="G102" i="9"/>
  <c r="K102" i="9" s="1" a="1"/>
  <c r="K102" i="9" s="1"/>
  <c r="C102" i="9"/>
  <c r="Z100" i="9"/>
  <c r="R100" i="9"/>
  <c r="N100" i="9"/>
  <c r="G100" i="9"/>
  <c r="K100" i="9" s="1" a="1"/>
  <c r="K100" i="9" s="1"/>
  <c r="C100" i="9"/>
  <c r="Z99" i="9"/>
  <c r="R99" i="9"/>
  <c r="N99" i="9"/>
  <c r="G99" i="9"/>
  <c r="K99" i="9" s="1" a="1"/>
  <c r="K99" i="9" s="1"/>
  <c r="C99" i="9"/>
  <c r="Z97" i="9"/>
  <c r="R97" i="9"/>
  <c r="N97" i="9"/>
  <c r="G97" i="9"/>
  <c r="K97" i="9" s="1" a="1"/>
  <c r="K97" i="9" s="1"/>
  <c r="C97" i="9"/>
  <c r="Z95" i="9"/>
  <c r="R95" i="9"/>
  <c r="N95" i="9"/>
  <c r="G95" i="9"/>
  <c r="K95" i="9" s="1" a="1"/>
  <c r="K95" i="9" s="1"/>
  <c r="C95" i="9"/>
  <c r="Z94" i="9"/>
  <c r="R94" i="9"/>
  <c r="N94" i="9"/>
  <c r="G94" i="9"/>
  <c r="K94" i="9" s="1" a="1"/>
  <c r="K94" i="9" s="1"/>
  <c r="C94" i="9"/>
  <c r="Z93" i="9"/>
  <c r="R93" i="9"/>
  <c r="N93" i="9"/>
  <c r="G93" i="9"/>
  <c r="K93" i="9" s="1" a="1"/>
  <c r="K93" i="9" s="1"/>
  <c r="C93" i="9"/>
  <c r="Z92" i="9"/>
  <c r="R92" i="9"/>
  <c r="N92" i="9"/>
  <c r="G92" i="9"/>
  <c r="K92" i="9" s="1" a="1"/>
  <c r="K92" i="9" s="1"/>
  <c r="C92" i="9"/>
  <c r="Z91" i="9"/>
  <c r="R91" i="9"/>
  <c r="N91" i="9"/>
  <c r="G91" i="9"/>
  <c r="K91" i="9" s="1" a="1"/>
  <c r="K91" i="9" s="1"/>
  <c r="C91" i="9"/>
  <c r="Z90" i="9"/>
  <c r="R90" i="9"/>
  <c r="N90" i="9"/>
  <c r="G90" i="9"/>
  <c r="K90" i="9" s="1" a="1"/>
  <c r="K90" i="9" s="1"/>
  <c r="C90" i="9"/>
  <c r="Z89" i="9"/>
  <c r="R89" i="9"/>
  <c r="N89" i="9"/>
  <c r="G89" i="9"/>
  <c r="K89" i="9" s="1" a="1"/>
  <c r="K89" i="9" s="1"/>
  <c r="C89" i="9"/>
  <c r="Z88" i="9"/>
  <c r="R88" i="9"/>
  <c r="N88" i="9"/>
  <c r="G88" i="9"/>
  <c r="K88" i="9" s="1" a="1"/>
  <c r="K88" i="9" s="1"/>
  <c r="C88" i="9"/>
  <c r="Z86" i="9"/>
  <c r="R86" i="9"/>
  <c r="N86" i="9"/>
  <c r="G86" i="9"/>
  <c r="K86" i="9" s="1" a="1"/>
  <c r="K86" i="9" s="1"/>
  <c r="C86" i="9"/>
  <c r="Z85" i="9"/>
  <c r="R85" i="9"/>
  <c r="N85" i="9"/>
  <c r="G85" i="9"/>
  <c r="K85" i="9" s="1" a="1"/>
  <c r="K85" i="9" s="1"/>
  <c r="C85" i="9"/>
  <c r="Z84" i="9"/>
  <c r="R84" i="9"/>
  <c r="N84" i="9"/>
  <c r="G84" i="9"/>
  <c r="K84" i="9" s="1" a="1"/>
  <c r="K84" i="9" s="1"/>
  <c r="C84" i="9"/>
  <c r="Z83" i="9"/>
  <c r="R83" i="9"/>
  <c r="N83" i="9"/>
  <c r="G83" i="9"/>
  <c r="K83" i="9" s="1" a="1"/>
  <c r="K83" i="9" s="1"/>
  <c r="C83" i="9"/>
  <c r="Z82" i="9"/>
  <c r="R82" i="9"/>
  <c r="N82" i="9"/>
  <c r="G82" i="9"/>
  <c r="K82" i="9" s="1" a="1"/>
  <c r="K82" i="9" s="1"/>
  <c r="C82" i="9"/>
  <c r="Z81" i="9"/>
  <c r="R81" i="9"/>
  <c r="N81" i="9"/>
  <c r="G81" i="9"/>
  <c r="K81" i="9" s="1" a="1"/>
  <c r="K81" i="9" s="1"/>
  <c r="C81" i="9"/>
  <c r="Z80" i="9"/>
  <c r="R80" i="9"/>
  <c r="N80" i="9"/>
  <c r="G80" i="9"/>
  <c r="K80" i="9" s="1" a="1"/>
  <c r="K80" i="9" s="1"/>
  <c r="C80" i="9"/>
  <c r="Z79" i="9"/>
  <c r="R79" i="9"/>
  <c r="N79" i="9"/>
  <c r="G79" i="9"/>
  <c r="K79" i="9" s="1" a="1"/>
  <c r="K79" i="9" s="1"/>
  <c r="C79" i="9"/>
  <c r="Z78" i="9"/>
  <c r="R78" i="9"/>
  <c r="N78" i="9"/>
  <c r="G78" i="9"/>
  <c r="K78" i="9" s="1" a="1"/>
  <c r="K78" i="9" s="1"/>
  <c r="C78" i="9"/>
  <c r="Z77" i="9"/>
  <c r="R77" i="9"/>
  <c r="N77" i="9"/>
  <c r="G77" i="9"/>
  <c r="K77" i="9" s="1" a="1"/>
  <c r="K77" i="9" s="1"/>
  <c r="C77" i="9"/>
  <c r="Z76" i="9"/>
  <c r="R76" i="9"/>
  <c r="N76" i="9"/>
  <c r="G76" i="9"/>
  <c r="K76" i="9" s="1" a="1"/>
  <c r="K76" i="9" s="1"/>
  <c r="C76" i="9"/>
  <c r="Z75" i="9"/>
  <c r="R75" i="9"/>
  <c r="N75" i="9"/>
  <c r="G75" i="9"/>
  <c r="K75" i="9" s="1" a="1"/>
  <c r="K75" i="9" s="1"/>
  <c r="C75" i="9"/>
  <c r="Z73" i="9"/>
  <c r="R73" i="9"/>
  <c r="N73" i="9"/>
  <c r="G73" i="9"/>
  <c r="K73" i="9" s="1" a="1"/>
  <c r="K73" i="9" s="1"/>
  <c r="C73" i="9"/>
  <c r="Z72" i="9"/>
  <c r="R72" i="9"/>
  <c r="N72" i="9"/>
  <c r="G72" i="9"/>
  <c r="K72" i="9" s="1" a="1"/>
  <c r="K72" i="9" s="1"/>
  <c r="C72" i="9"/>
  <c r="Z71" i="9"/>
  <c r="R71" i="9"/>
  <c r="N71" i="9"/>
  <c r="G71" i="9"/>
  <c r="K71" i="9" s="1" a="1"/>
  <c r="K71" i="9" s="1"/>
  <c r="C71" i="9"/>
  <c r="Z70" i="9"/>
  <c r="R70" i="9"/>
  <c r="N70" i="9"/>
  <c r="G70" i="9"/>
  <c r="K70" i="9" s="1" a="1"/>
  <c r="K70" i="9" s="1"/>
  <c r="C70" i="9"/>
  <c r="Z68" i="9"/>
  <c r="R68" i="9"/>
  <c r="N68" i="9"/>
  <c r="G68" i="9"/>
  <c r="K68" i="9" s="1" a="1"/>
  <c r="K68" i="9" s="1"/>
  <c r="C68" i="9"/>
  <c r="Z67" i="9"/>
  <c r="R67" i="9"/>
  <c r="N67" i="9"/>
  <c r="G67" i="9"/>
  <c r="K67" i="9" s="1" a="1"/>
  <c r="K67" i="9" s="1"/>
  <c r="C67" i="9"/>
  <c r="Z66" i="9"/>
  <c r="R66" i="9"/>
  <c r="N66" i="9"/>
  <c r="G66" i="9"/>
  <c r="K66" i="9" s="1" a="1"/>
  <c r="K66" i="9" s="1"/>
  <c r="C66" i="9"/>
  <c r="Z65" i="9"/>
  <c r="R65" i="9"/>
  <c r="N65" i="9"/>
  <c r="G65" i="9"/>
  <c r="K65" i="9" s="1" a="1"/>
  <c r="K65" i="9" s="1"/>
  <c r="C65" i="9"/>
  <c r="Z64" i="9"/>
  <c r="R64" i="9"/>
  <c r="N64" i="9"/>
  <c r="G64" i="9"/>
  <c r="K64" i="9" s="1" a="1"/>
  <c r="K64" i="9" s="1"/>
  <c r="C64" i="9"/>
  <c r="Z63" i="9"/>
  <c r="R63" i="9"/>
  <c r="N63" i="9"/>
  <c r="G63" i="9"/>
  <c r="K63" i="9" s="1" a="1"/>
  <c r="K63" i="9" s="1"/>
  <c r="C63" i="9"/>
  <c r="Z61" i="9"/>
  <c r="R61" i="9"/>
  <c r="N61" i="9"/>
  <c r="G61" i="9"/>
  <c r="K61" i="9" s="1" a="1"/>
  <c r="K61" i="9" s="1"/>
  <c r="C61" i="9"/>
  <c r="Z59" i="9"/>
  <c r="R59" i="9"/>
  <c r="N59" i="9"/>
  <c r="G59" i="9"/>
  <c r="K59" i="9" s="1" a="1"/>
  <c r="K59" i="9" s="1"/>
  <c r="C59" i="9"/>
  <c r="Z56" i="9"/>
  <c r="R56" i="9"/>
  <c r="N56" i="9"/>
  <c r="G56" i="9"/>
  <c r="K56" i="9" s="1" a="1"/>
  <c r="K56" i="9" s="1"/>
  <c r="C56" i="9"/>
  <c r="Z55" i="9"/>
  <c r="R55" i="9"/>
  <c r="N55" i="9"/>
  <c r="G55" i="9"/>
  <c r="K55" i="9" s="1" a="1"/>
  <c r="K55" i="9" s="1"/>
  <c r="C55" i="9"/>
  <c r="Z53" i="9"/>
  <c r="R53" i="9"/>
  <c r="N53" i="9"/>
  <c r="G53" i="9"/>
  <c r="K53" i="9" s="1" a="1"/>
  <c r="K53" i="9" s="1"/>
  <c r="C53" i="9"/>
  <c r="Z52" i="9"/>
  <c r="R52" i="9"/>
  <c r="N52" i="9"/>
  <c r="G52" i="9"/>
  <c r="K52" i="9" s="1" a="1"/>
  <c r="K52" i="9" s="1"/>
  <c r="C52" i="9"/>
  <c r="Z51" i="9"/>
  <c r="R51" i="9"/>
  <c r="N51" i="9"/>
  <c r="G51" i="9"/>
  <c r="K51" i="9" s="1" a="1"/>
  <c r="K51" i="9" s="1"/>
  <c r="C51" i="9"/>
  <c r="Z50" i="9"/>
  <c r="R50" i="9"/>
  <c r="N50" i="9"/>
  <c r="G50" i="9"/>
  <c r="K50" i="9" s="1" a="1"/>
  <c r="K50" i="9" s="1"/>
  <c r="C50" i="9"/>
  <c r="Z49" i="9"/>
  <c r="R49" i="9"/>
  <c r="N49" i="9"/>
  <c r="G49" i="9"/>
  <c r="K49" i="9" s="1" a="1"/>
  <c r="K49" i="9" s="1"/>
  <c r="C49" i="9"/>
  <c r="Z48" i="9"/>
  <c r="R48" i="9"/>
  <c r="N48" i="9"/>
  <c r="G48" i="9"/>
  <c r="K48" i="9" s="1" a="1"/>
  <c r="K48" i="9" s="1"/>
  <c r="C48" i="9"/>
  <c r="Z47" i="9"/>
  <c r="R47" i="9"/>
  <c r="N47" i="9"/>
  <c r="G47" i="9"/>
  <c r="K47" i="9" s="1" a="1"/>
  <c r="K47" i="9" s="1"/>
  <c r="C47" i="9"/>
  <c r="Z46" i="9"/>
  <c r="R46" i="9"/>
  <c r="N46" i="9"/>
  <c r="G46" i="9"/>
  <c r="K46" i="9" s="1" a="1"/>
  <c r="K46" i="9" s="1"/>
  <c r="C46" i="9"/>
  <c r="Z45" i="9"/>
  <c r="R45" i="9"/>
  <c r="N45" i="9"/>
  <c r="G45" i="9"/>
  <c r="K45" i="9" s="1" a="1"/>
  <c r="K45" i="9" s="1"/>
  <c r="C45" i="9"/>
  <c r="Z44" i="9"/>
  <c r="R44" i="9"/>
  <c r="N44" i="9"/>
  <c r="G44" i="9"/>
  <c r="K44" i="9" s="1" a="1"/>
  <c r="K44" i="9" s="1"/>
  <c r="C44" i="9"/>
  <c r="Z43" i="9"/>
  <c r="R43" i="9"/>
  <c r="N43" i="9"/>
  <c r="G43" i="9"/>
  <c r="K43" i="9" s="1" a="1"/>
  <c r="K43" i="9" s="1"/>
  <c r="C43" i="9"/>
  <c r="Z42" i="9"/>
  <c r="R42" i="9"/>
  <c r="N42" i="9"/>
  <c r="G42" i="9"/>
  <c r="K42" i="9" s="1" a="1"/>
  <c r="K42" i="9" s="1"/>
  <c r="C42" i="9"/>
  <c r="Z40" i="9"/>
  <c r="R40" i="9"/>
  <c r="N40" i="9"/>
  <c r="G40" i="9"/>
  <c r="K40" i="9" s="1" a="1"/>
  <c r="K40" i="9" s="1"/>
  <c r="C40" i="9"/>
  <c r="Z39" i="9"/>
  <c r="R39" i="9"/>
  <c r="N39" i="9"/>
  <c r="G39" i="9"/>
  <c r="K39" i="9" s="1" a="1"/>
  <c r="K39" i="9" s="1"/>
  <c r="C39" i="9"/>
  <c r="Z38" i="9"/>
  <c r="R38" i="9"/>
  <c r="N38" i="9"/>
  <c r="G38" i="9"/>
  <c r="C38" i="9"/>
  <c r="Z37" i="9"/>
  <c r="R37" i="9"/>
  <c r="N37" i="9"/>
  <c r="G37" i="9"/>
  <c r="K37" i="9" s="1" a="1"/>
  <c r="K37" i="9" s="1"/>
  <c r="C37" i="9"/>
  <c r="Z36" i="9"/>
  <c r="R36" i="9"/>
  <c r="N36" i="9"/>
  <c r="G36" i="9"/>
  <c r="K36" i="9" s="1" a="1"/>
  <c r="K36" i="9" s="1"/>
  <c r="C36" i="9"/>
  <c r="Z35" i="9"/>
  <c r="R35" i="9"/>
  <c r="N35" i="9"/>
  <c r="G35" i="9"/>
  <c r="K35" i="9" s="1" a="1"/>
  <c r="K35" i="9" s="1"/>
  <c r="C35" i="9"/>
  <c r="Z34" i="9"/>
  <c r="R34" i="9"/>
  <c r="N34" i="9"/>
  <c r="G34" i="9"/>
  <c r="K34" i="9" s="1" a="1"/>
  <c r="K34" i="9" s="1"/>
  <c r="C34" i="9"/>
  <c r="Z33" i="9"/>
  <c r="R33" i="9"/>
  <c r="N33" i="9"/>
  <c r="G33" i="9"/>
  <c r="K33" i="9" s="1" a="1"/>
  <c r="K33" i="9" s="1"/>
  <c r="C33" i="9"/>
  <c r="Z32" i="9"/>
  <c r="R32" i="9"/>
  <c r="N32" i="9"/>
  <c r="G32" i="9"/>
  <c r="K32" i="9" s="1" a="1"/>
  <c r="K32" i="9" s="1"/>
  <c r="C32" i="9"/>
  <c r="Z31" i="9"/>
  <c r="R31" i="9"/>
  <c r="N31" i="9"/>
  <c r="G31" i="9"/>
  <c r="K31" i="9" s="1" a="1"/>
  <c r="K31" i="9" s="1"/>
  <c r="C31" i="9"/>
  <c r="Z30" i="9"/>
  <c r="R30" i="9"/>
  <c r="N30" i="9"/>
  <c r="G30" i="9"/>
  <c r="C30" i="9"/>
  <c r="Z29" i="9"/>
  <c r="R29" i="9"/>
  <c r="N29" i="9"/>
  <c r="G29" i="9"/>
  <c r="K29" i="9" s="1" a="1"/>
  <c r="K29" i="9" s="1"/>
  <c r="C29" i="9"/>
  <c r="Z28" i="9"/>
  <c r="R28" i="9"/>
  <c r="N28" i="9"/>
  <c r="G28" i="9"/>
  <c r="K28" i="9" s="1" a="1"/>
  <c r="K28" i="9" s="1"/>
  <c r="C28" i="9"/>
  <c r="Z27" i="9"/>
  <c r="R27" i="9"/>
  <c r="N27" i="9"/>
  <c r="G27" i="9"/>
  <c r="K27" i="9" s="1" a="1"/>
  <c r="K27" i="9" s="1"/>
  <c r="C27" i="9"/>
  <c r="Z26" i="9"/>
  <c r="R26" i="9"/>
  <c r="N26" i="9"/>
  <c r="G26" i="9"/>
  <c r="K26" i="9" s="1" a="1"/>
  <c r="K26" i="9" s="1"/>
  <c r="C26" i="9"/>
  <c r="Z25" i="9"/>
  <c r="R25" i="9"/>
  <c r="N25" i="9"/>
  <c r="G25" i="9"/>
  <c r="K25" i="9" s="1" a="1"/>
  <c r="K25" i="9" s="1"/>
  <c r="C25" i="9"/>
  <c r="Z23" i="9"/>
  <c r="R23" i="9"/>
  <c r="N23" i="9"/>
  <c r="G23" i="9"/>
  <c r="K23" i="9" s="1" a="1"/>
  <c r="K23" i="9" s="1"/>
  <c r="C23" i="9"/>
  <c r="Z22" i="9"/>
  <c r="R22" i="9"/>
  <c r="N22" i="9"/>
  <c r="G22" i="9"/>
  <c r="K22" i="9" s="1" a="1"/>
  <c r="K22" i="9" s="1"/>
  <c r="C22" i="9"/>
  <c r="Z21" i="9"/>
  <c r="R21" i="9"/>
  <c r="N21" i="9"/>
  <c r="G21" i="9"/>
  <c r="C21" i="9"/>
  <c r="Z20" i="9"/>
  <c r="R20" i="9"/>
  <c r="N20" i="9"/>
  <c r="G20" i="9"/>
  <c r="C20" i="9"/>
  <c r="Z18" i="9"/>
  <c r="R18" i="9"/>
  <c r="N18" i="9"/>
  <c r="G18" i="9"/>
  <c r="C18" i="9"/>
  <c r="Z17" i="9"/>
  <c r="R17" i="9"/>
  <c r="N17" i="9"/>
  <c r="G17" i="9"/>
  <c r="C17" i="9"/>
  <c r="Z16" i="9"/>
  <c r="R16" i="9"/>
  <c r="N16" i="9"/>
  <c r="G16" i="9"/>
  <c r="C16" i="9"/>
  <c r="Z15" i="9"/>
  <c r="R15" i="9"/>
  <c r="N15" i="9"/>
  <c r="G15" i="9"/>
  <c r="C15" i="9"/>
  <c r="Z14" i="9"/>
  <c r="R14" i="9"/>
  <c r="N14" i="9"/>
  <c r="G14" i="9"/>
  <c r="C14" i="9"/>
  <c r="Z11" i="9"/>
  <c r="R11" i="9"/>
  <c r="N11" i="9"/>
  <c r="G11" i="9"/>
  <c r="C11" i="9"/>
  <c r="Z10" i="9"/>
  <c r="R10" i="9"/>
  <c r="N10" i="9"/>
  <c r="G10" i="9"/>
  <c r="C10" i="9"/>
  <c r="Z9" i="9"/>
  <c r="R9" i="9"/>
  <c r="N9" i="9"/>
  <c r="G9" i="9"/>
  <c r="C9" i="9"/>
  <c r="Z8" i="9"/>
  <c r="R8" i="9"/>
  <c r="N8" i="9"/>
  <c r="C8" i="9"/>
  <c r="Z7" i="9"/>
  <c r="R7" i="9"/>
  <c r="N7" i="9"/>
  <c r="I7" i="9"/>
  <c r="C7" i="9"/>
  <c r="ET5" i="9"/>
  <c r="ES5" i="9"/>
  <c r="ER5" i="9"/>
  <c r="EQ5" i="9"/>
  <c r="EP5" i="9"/>
  <c r="EO5" i="9"/>
  <c r="EN5" i="9"/>
  <c r="EM5" i="9"/>
  <c r="AA27" i="9" s="1"/>
  <c r="EL5" i="9"/>
  <c r="EK5" i="9"/>
  <c r="AA82" i="9" s="1"/>
  <c r="EJ5" i="9"/>
  <c r="EI5" i="9"/>
  <c r="EH5" i="9"/>
  <c r="AA86" i="9" s="1"/>
  <c r="EG5" i="9"/>
  <c r="EF5" i="9"/>
  <c r="AA88" i="9" s="1"/>
  <c r="EE5" i="9"/>
  <c r="ED5" i="9"/>
  <c r="AA108" i="9" s="1"/>
  <c r="EC5" i="9"/>
  <c r="EB5" i="9"/>
  <c r="EA5" i="9"/>
  <c r="DZ5" i="9"/>
  <c r="DY5" i="9"/>
  <c r="DX5" i="9"/>
  <c r="AA55" i="9" s="1"/>
  <c r="DW5" i="9"/>
  <c r="DV5" i="9"/>
  <c r="DU5" i="9"/>
  <c r="DT5" i="9"/>
  <c r="DS5" i="9"/>
  <c r="AA73" i="9" s="1"/>
  <c r="DR5" i="9"/>
  <c r="AA83" i="9" s="1"/>
  <c r="DQ5" i="9"/>
  <c r="DP5" i="9"/>
  <c r="AA104" i="9" s="1"/>
  <c r="DO5" i="9"/>
  <c r="DN5" i="9"/>
  <c r="AA15" i="9" s="1"/>
  <c r="DM5" i="9"/>
  <c r="DL5" i="9"/>
  <c r="DK5" i="9"/>
  <c r="DJ5" i="9"/>
  <c r="DI5" i="9"/>
  <c r="DH5" i="9"/>
  <c r="DG5" i="9"/>
  <c r="DF5" i="9"/>
  <c r="AA49" i="9" s="1"/>
  <c r="DD5" i="9"/>
  <c r="DC5" i="9"/>
  <c r="DB5" i="9"/>
  <c r="DA5" i="9"/>
  <c r="CZ5" i="9"/>
  <c r="CY5" i="9"/>
  <c r="CX5" i="9"/>
  <c r="CW5" i="9"/>
  <c r="CV5" i="9"/>
  <c r="CU5" i="9"/>
  <c r="AA26" i="9" s="1"/>
  <c r="CT5" i="9"/>
  <c r="CS5" i="9"/>
  <c r="CR5" i="9"/>
  <c r="CQ5" i="9"/>
  <c r="AA72" i="9" s="1"/>
  <c r="CP5" i="9"/>
  <c r="AA10" i="9" s="1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AA11" i="9" s="1"/>
  <c r="BZ5" i="9"/>
  <c r="BY5" i="9"/>
  <c r="BX5" i="9"/>
  <c r="AA67" i="9" s="1"/>
  <c r="BW5" i="9"/>
  <c r="AA8" i="9" s="1"/>
  <c r="BV5" i="9"/>
  <c r="AA99" i="9" s="1"/>
  <c r="BU5" i="9"/>
  <c r="AA94" i="9" s="1"/>
  <c r="BT5" i="9"/>
  <c r="BS5" i="9"/>
  <c r="BR5" i="9"/>
  <c r="AA100" i="9" s="1"/>
  <c r="BQ5" i="9"/>
  <c r="BP5" i="9"/>
  <c r="AA29" i="9" s="1"/>
  <c r="BO5" i="9"/>
  <c r="BN5" i="9"/>
  <c r="BM5" i="9"/>
  <c r="BL5" i="9"/>
  <c r="BK5" i="9"/>
  <c r="BJ5" i="9"/>
  <c r="BI5" i="9"/>
  <c r="G123" i="9" l="1"/>
  <c r="G118" i="9"/>
  <c r="X98" i="9" a="1"/>
  <c r="X98" i="9" s="1"/>
  <c r="Y98" i="9" s="1"/>
  <c r="X12" i="9" a="1"/>
  <c r="X12" i="9" s="1"/>
  <c r="Y12" i="9" s="1"/>
  <c r="X96" i="9" a="1"/>
  <c r="X96" i="9" s="1"/>
  <c r="Y96" i="9" s="1"/>
  <c r="X112" i="9" a="1"/>
  <c r="X112" i="9" s="1"/>
  <c r="Y112" i="9" s="1"/>
  <c r="X110" i="9" a="1"/>
  <c r="X110" i="9" s="1"/>
  <c r="Y110" i="9" s="1"/>
  <c r="K30" i="9" a="1"/>
  <c r="K30" i="9" s="1"/>
  <c r="L30" i="9" s="1"/>
  <c r="M30" i="9" s="1"/>
  <c r="X74" i="9" a="1"/>
  <c r="X74" i="9" s="1"/>
  <c r="Y74" i="9" s="1"/>
  <c r="L76" i="9"/>
  <c r="L84" i="9"/>
  <c r="L99" i="9"/>
  <c r="L101" i="9"/>
  <c r="L107" i="9"/>
  <c r="L114" i="9"/>
  <c r="L14" i="9"/>
  <c r="L18" i="9"/>
  <c r="L23" i="9"/>
  <c r="L36" i="9"/>
  <c r="L40" i="9"/>
  <c r="L45" i="9"/>
  <c r="L49" i="9"/>
  <c r="L53" i="9"/>
  <c r="L71" i="9"/>
  <c r="X41" i="9" a="1"/>
  <c r="X41" i="9" s="1"/>
  <c r="Y41" i="9" s="1"/>
  <c r="X58" i="9" a="1"/>
  <c r="X58" i="9" s="1"/>
  <c r="Y58" i="9" s="1"/>
  <c r="L10" i="9"/>
  <c r="L16" i="9"/>
  <c r="L26" i="9"/>
  <c r="X69" i="9" a="1"/>
  <c r="X69" i="9" s="1"/>
  <c r="Y69" i="9" s="1"/>
  <c r="L55" i="9"/>
  <c r="L31" i="9"/>
  <c r="L35" i="9"/>
  <c r="X57" i="9" a="1"/>
  <c r="X57" i="9" s="1"/>
  <c r="Y57" i="9" s="1"/>
  <c r="L72" i="9"/>
  <c r="L77" i="9"/>
  <c r="L52" i="9"/>
  <c r="L65" i="9"/>
  <c r="L9" i="9"/>
  <c r="K15" i="9" a="1"/>
  <c r="K15" i="9" s="1"/>
  <c r="L15" i="9"/>
  <c r="L20" i="9"/>
  <c r="L29" i="9"/>
  <c r="L94" i="9"/>
  <c r="L100" i="9"/>
  <c r="L104" i="9"/>
  <c r="L109" i="9"/>
  <c r="L38" i="9"/>
  <c r="L43" i="9"/>
  <c r="L56" i="9"/>
  <c r="L73" i="9"/>
  <c r="L78" i="9"/>
  <c r="L82" i="9"/>
  <c r="L86" i="9"/>
  <c r="L91" i="9"/>
  <c r="L105" i="9"/>
  <c r="L111" i="9"/>
  <c r="L7" i="9"/>
  <c r="L11" i="9"/>
  <c r="L22" i="9"/>
  <c r="L27" i="9"/>
  <c r="L59" i="9"/>
  <c r="L75" i="9"/>
  <c r="L83" i="9"/>
  <c r="L88" i="9"/>
  <c r="L68" i="9"/>
  <c r="I80" i="9"/>
  <c r="L80" i="9"/>
  <c r="X62" i="9" a="1"/>
  <c r="X62" i="9" s="1"/>
  <c r="Y62" i="9" s="1"/>
  <c r="R129" i="9"/>
  <c r="T129" i="9" s="1"/>
  <c r="I34" i="9"/>
  <c r="I51" i="9"/>
  <c r="X24" i="9" a="1"/>
  <c r="X24" i="9" s="1"/>
  <c r="Y24" i="9" s="1"/>
  <c r="I21" i="9"/>
  <c r="I64" i="9"/>
  <c r="I95" i="9"/>
  <c r="I47" i="9"/>
  <c r="I17" i="9"/>
  <c r="I30" i="9"/>
  <c r="I44" i="9"/>
  <c r="X87" i="9" a="1"/>
  <c r="X87" i="9" s="1"/>
  <c r="Y87" i="9" s="1"/>
  <c r="X19" i="9" a="1"/>
  <c r="X19" i="9" s="1"/>
  <c r="Y19" i="9" s="1"/>
  <c r="I39" i="9"/>
  <c r="M43" i="9"/>
  <c r="I43" i="9"/>
  <c r="M56" i="9"/>
  <c r="I56" i="9"/>
  <c r="M91" i="9"/>
  <c r="I91" i="9"/>
  <c r="M105" i="9"/>
  <c r="I105" i="9"/>
  <c r="M9" i="9"/>
  <c r="I9" i="9"/>
  <c r="M15" i="9"/>
  <c r="I15" i="9"/>
  <c r="M20" i="9"/>
  <c r="I20" i="9"/>
  <c r="I25" i="9"/>
  <c r="M29" i="9"/>
  <c r="I29" i="9"/>
  <c r="J33" i="9" a="1"/>
  <c r="J33" i="9" s="1"/>
  <c r="I33" i="9"/>
  <c r="I37" i="9"/>
  <c r="I42" i="9"/>
  <c r="J46" i="9" a="1"/>
  <c r="J46" i="9" s="1"/>
  <c r="I46" i="9"/>
  <c r="J50" i="9" a="1"/>
  <c r="J50" i="9" s="1"/>
  <c r="I50" i="9"/>
  <c r="M55" i="9"/>
  <c r="I55" i="9"/>
  <c r="J63" i="9" a="1"/>
  <c r="J63" i="9" s="1"/>
  <c r="I63" i="9"/>
  <c r="J67" i="9" a="1"/>
  <c r="J67" i="9" s="1"/>
  <c r="I67" i="9"/>
  <c r="M72" i="9"/>
  <c r="I72" i="9"/>
  <c r="M77" i="9"/>
  <c r="I77" i="9"/>
  <c r="I81" i="9"/>
  <c r="J85" i="9" a="1"/>
  <c r="J85" i="9" s="1"/>
  <c r="I85" i="9"/>
  <c r="I90" i="9"/>
  <c r="M94" i="9"/>
  <c r="I94" i="9"/>
  <c r="M100" i="9"/>
  <c r="I100" i="9"/>
  <c r="M104" i="9"/>
  <c r="I104" i="9"/>
  <c r="M109" i="9"/>
  <c r="I109" i="9"/>
  <c r="M10" i="9"/>
  <c r="I10" i="9"/>
  <c r="M38" i="9"/>
  <c r="I38" i="9"/>
  <c r="M68" i="9"/>
  <c r="I68" i="9"/>
  <c r="M73" i="9"/>
  <c r="I73" i="9"/>
  <c r="M82" i="9"/>
  <c r="I82" i="9"/>
  <c r="M86" i="9"/>
  <c r="I86" i="9"/>
  <c r="M11" i="9"/>
  <c r="I11" i="9"/>
  <c r="M22" i="9"/>
  <c r="I22" i="9"/>
  <c r="M27" i="9"/>
  <c r="I27" i="9"/>
  <c r="M31" i="9"/>
  <c r="I31" i="9"/>
  <c r="M35" i="9"/>
  <c r="I35" i="9"/>
  <c r="I48" i="9"/>
  <c r="M52" i="9"/>
  <c r="I52" i="9"/>
  <c r="M59" i="9"/>
  <c r="I59" i="9"/>
  <c r="M65" i="9"/>
  <c r="I65" i="9"/>
  <c r="I70" i="9"/>
  <c r="M75" i="9"/>
  <c r="I75" i="9"/>
  <c r="J79" i="9" a="1"/>
  <c r="J79" i="9" s="1"/>
  <c r="I79" i="9"/>
  <c r="M83" i="9"/>
  <c r="I83" i="9"/>
  <c r="M88" i="9"/>
  <c r="I88" i="9"/>
  <c r="J92" i="9" a="1"/>
  <c r="J92" i="9" s="1"/>
  <c r="I92" i="9"/>
  <c r="I97" i="9"/>
  <c r="I103" i="9"/>
  <c r="I106" i="9"/>
  <c r="I113" i="9"/>
  <c r="M16" i="9"/>
  <c r="I16" i="9"/>
  <c r="M26" i="9"/>
  <c r="I26" i="9"/>
  <c r="M78" i="9"/>
  <c r="I78" i="9"/>
  <c r="J102" i="9" a="1"/>
  <c r="J102" i="9" s="1"/>
  <c r="I102" i="9"/>
  <c r="M111" i="9"/>
  <c r="I111" i="9"/>
  <c r="K8" i="9" a="1"/>
  <c r="K8" i="9" s="1"/>
  <c r="I8" i="9"/>
  <c r="M14" i="9"/>
  <c r="I14" i="9"/>
  <c r="M18" i="9"/>
  <c r="I18" i="9"/>
  <c r="M23" i="9"/>
  <c r="I23" i="9"/>
  <c r="I28" i="9"/>
  <c r="I32" i="9"/>
  <c r="M36" i="9"/>
  <c r="I36" i="9"/>
  <c r="M40" i="9"/>
  <c r="I40" i="9"/>
  <c r="M45" i="9"/>
  <c r="I45" i="9"/>
  <c r="M49" i="9"/>
  <c r="I49" i="9"/>
  <c r="M53" i="9"/>
  <c r="I53" i="9"/>
  <c r="I61" i="9"/>
  <c r="I66" i="9"/>
  <c r="M71" i="9"/>
  <c r="I71" i="9"/>
  <c r="M76" i="9"/>
  <c r="I76" i="9"/>
  <c r="M84" i="9"/>
  <c r="I84" i="9"/>
  <c r="I89" i="9"/>
  <c r="I93" i="9"/>
  <c r="M99" i="9"/>
  <c r="I99" i="9"/>
  <c r="M101" i="9"/>
  <c r="I101" i="9"/>
  <c r="M107" i="9"/>
  <c r="I107" i="9"/>
  <c r="I108" i="9"/>
  <c r="M114" i="9"/>
  <c r="I114" i="9"/>
  <c r="ES4" i="9"/>
  <c r="G120" i="9"/>
  <c r="K134" i="9"/>
  <c r="K135" i="9"/>
  <c r="K133" i="9"/>
  <c r="K136" i="9"/>
  <c r="K137" i="9"/>
  <c r="K141" i="9"/>
  <c r="K138" i="9"/>
  <c r="K142" i="9"/>
  <c r="K139" i="9"/>
  <c r="K140" i="9"/>
  <c r="K148" i="9"/>
  <c r="K152" i="9"/>
  <c r="K149" i="9"/>
  <c r="K150" i="9"/>
  <c r="K147" i="9"/>
  <c r="K151" i="9"/>
  <c r="K145" i="9"/>
  <c r="K153" i="9"/>
  <c r="K146" i="9"/>
  <c r="K154" i="9"/>
  <c r="K158" i="9"/>
  <c r="K162" i="9"/>
  <c r="K166" i="9"/>
  <c r="K163" i="9"/>
  <c r="K164" i="9"/>
  <c r="K161" i="9"/>
  <c r="K165" i="9"/>
  <c r="K159" i="9"/>
  <c r="K157" i="9"/>
  <c r="K160" i="9"/>
  <c r="X54" i="9" a="1"/>
  <c r="X54" i="9" s="1"/>
  <c r="Y54" i="9" s="1"/>
  <c r="M7" i="9"/>
  <c r="R125" i="9"/>
  <c r="T125" i="9" s="1"/>
  <c r="R121" i="9"/>
  <c r="T121" i="9" s="1"/>
  <c r="R127" i="9"/>
  <c r="T127" i="9" s="1"/>
  <c r="R124" i="9"/>
  <c r="T124" i="9" s="1"/>
  <c r="R128" i="9"/>
  <c r="T128" i="9" s="1"/>
  <c r="X13" i="9" a="1"/>
  <c r="X13" i="9" s="1"/>
  <c r="Y13" i="9" s="1"/>
  <c r="R120" i="9"/>
  <c r="T120" i="9" s="1"/>
  <c r="R126" i="9"/>
  <c r="T126" i="9" s="1"/>
  <c r="R123" i="9"/>
  <c r="T123" i="9" s="1"/>
  <c r="R122" i="9"/>
  <c r="T122" i="9" s="1"/>
  <c r="R119" i="9"/>
  <c r="C5" i="9"/>
  <c r="D98" i="9" s="1"/>
  <c r="M80" i="9"/>
  <c r="J77" i="9" a="1"/>
  <c r="J77" i="9" s="1"/>
  <c r="J90" i="9" a="1"/>
  <c r="J90" i="9" s="1"/>
  <c r="J104" i="9" a="1"/>
  <c r="J104" i="9" s="1"/>
  <c r="J111" i="9" a="1"/>
  <c r="J111" i="9" s="1"/>
  <c r="J80" i="9" a="1"/>
  <c r="J80" i="9" s="1"/>
  <c r="X60" i="9" a="1"/>
  <c r="X60" i="9" s="1"/>
  <c r="Y60" i="9" s="1"/>
  <c r="AB99" i="9"/>
  <c r="AB49" i="9"/>
  <c r="AB29" i="9"/>
  <c r="AB67" i="9"/>
  <c r="AB88" i="9"/>
  <c r="AB72" i="9"/>
  <c r="S66" i="9"/>
  <c r="S76" i="9"/>
  <c r="S84" i="9"/>
  <c r="S70" i="9"/>
  <c r="S79" i="9"/>
  <c r="S88" i="9"/>
  <c r="X114" i="9" a="1"/>
  <c r="X114" i="9" s="1"/>
  <c r="Y114" i="9" s="1"/>
  <c r="X99" i="9" a="1"/>
  <c r="X99" i="9" s="1"/>
  <c r="Y99" i="9" s="1"/>
  <c r="X92" i="9" a="1"/>
  <c r="X92" i="9" s="1"/>
  <c r="Y92" i="9" s="1"/>
  <c r="X76" i="9" a="1"/>
  <c r="X76" i="9" s="1"/>
  <c r="Y76" i="9" s="1"/>
  <c r="X64" i="9" a="1"/>
  <c r="X64" i="9" s="1"/>
  <c r="Y64" i="9" s="1"/>
  <c r="X42" i="9" a="1"/>
  <c r="X42" i="9" s="1"/>
  <c r="Y42" i="9" s="1"/>
  <c r="Q103" i="9"/>
  <c r="X113" i="9" a="1"/>
  <c r="X113" i="9" s="1"/>
  <c r="Y113" i="9" s="1"/>
  <c r="X107" i="9" a="1"/>
  <c r="X107" i="9" s="1"/>
  <c r="Y107" i="9" s="1"/>
  <c r="X104" i="9" a="1"/>
  <c r="X104" i="9" s="1"/>
  <c r="Y104" i="9" s="1"/>
  <c r="X101" i="9" a="1"/>
  <c r="X101" i="9" s="1"/>
  <c r="Y101" i="9" s="1"/>
  <c r="X97" i="9" a="1"/>
  <c r="X97" i="9" s="1"/>
  <c r="Y97" i="9" s="1"/>
  <c r="X95" i="9" a="1"/>
  <c r="X95" i="9" s="1"/>
  <c r="Y95" i="9" s="1"/>
  <c r="X90" i="9" a="1"/>
  <c r="X90" i="9" s="1"/>
  <c r="Y90" i="9" s="1"/>
  <c r="X48" i="9" a="1"/>
  <c r="X48" i="9" s="1"/>
  <c r="Y48" i="9" s="1"/>
  <c r="X37" i="9" a="1"/>
  <c r="X37" i="9" s="1"/>
  <c r="Y37" i="9" s="1"/>
  <c r="X34" i="9" a="1"/>
  <c r="X34" i="9" s="1"/>
  <c r="Y34" i="9" s="1"/>
  <c r="X31" i="9" a="1"/>
  <c r="X31" i="9" s="1"/>
  <c r="Y31" i="9" s="1"/>
  <c r="X23" i="9" a="1"/>
  <c r="X23" i="9" s="1"/>
  <c r="Y23" i="9" s="1"/>
  <c r="X15" i="9" a="1"/>
  <c r="X15" i="9" s="1"/>
  <c r="Y15" i="9" s="1"/>
  <c r="X100" i="9" a="1"/>
  <c r="X100" i="9" s="1"/>
  <c r="Y100" i="9" s="1"/>
  <c r="X25" i="9" a="1"/>
  <c r="X25" i="9" s="1"/>
  <c r="Y25" i="9" s="1"/>
  <c r="X7" i="9" a="1"/>
  <c r="X7" i="9" s="1"/>
  <c r="X109" i="9" a="1"/>
  <c r="X109" i="9" s="1"/>
  <c r="Y109" i="9" s="1"/>
  <c r="X94" i="9" a="1"/>
  <c r="X94" i="9" s="1"/>
  <c r="Y94" i="9" s="1"/>
  <c r="X93" i="9" a="1"/>
  <c r="X93" i="9" s="1"/>
  <c r="Y93" i="9" s="1"/>
  <c r="X89" i="9" a="1"/>
  <c r="X89" i="9" s="1"/>
  <c r="Y89" i="9" s="1"/>
  <c r="X47" i="9" a="1"/>
  <c r="X47" i="9" s="1"/>
  <c r="Y47" i="9" s="1"/>
  <c r="X30" i="9" a="1"/>
  <c r="X30" i="9" s="1"/>
  <c r="Y30" i="9" s="1"/>
  <c r="X14" i="9" a="1"/>
  <c r="X14" i="9" s="1"/>
  <c r="Y14" i="9" s="1"/>
  <c r="X8" i="9" a="1"/>
  <c r="X8" i="9" s="1"/>
  <c r="Y8" i="9" s="1"/>
  <c r="X9" i="9" a="1"/>
  <c r="X9" i="9" s="1"/>
  <c r="Y9" i="9" s="1"/>
  <c r="X16" i="9" a="1"/>
  <c r="X16" i="9" s="1"/>
  <c r="Y16" i="9" s="1"/>
  <c r="X17" i="9" a="1"/>
  <c r="X17" i="9" s="1"/>
  <c r="Y17" i="9" s="1"/>
  <c r="X26" i="9" a="1"/>
  <c r="X26" i="9" s="1"/>
  <c r="Y26" i="9" s="1"/>
  <c r="X27" i="9" a="1"/>
  <c r="X27" i="9" s="1"/>
  <c r="Y27" i="9" s="1"/>
  <c r="X35" i="9" a="1"/>
  <c r="X35" i="9" s="1"/>
  <c r="Y35" i="9" s="1"/>
  <c r="X38" i="9" a="1"/>
  <c r="X38" i="9" s="1"/>
  <c r="Y38" i="9" s="1"/>
  <c r="X39" i="9" a="1"/>
  <c r="X39" i="9" s="1"/>
  <c r="Y39" i="9" s="1"/>
  <c r="X43" i="9" a="1"/>
  <c r="X43" i="9" s="1"/>
  <c r="Y43" i="9" s="1"/>
  <c r="X44" i="9" a="1"/>
  <c r="X44" i="9" s="1"/>
  <c r="Y44" i="9" s="1"/>
  <c r="X53" i="9" a="1"/>
  <c r="X53" i="9" s="1"/>
  <c r="Y53" i="9" s="1"/>
  <c r="X55" i="9" a="1"/>
  <c r="X55" i="9" s="1"/>
  <c r="Y55" i="9" s="1"/>
  <c r="X71" i="9" a="1"/>
  <c r="X71" i="9" s="1"/>
  <c r="Y71" i="9" s="1"/>
  <c r="X72" i="9" a="1"/>
  <c r="X72" i="9" s="1"/>
  <c r="Y72" i="9" s="1"/>
  <c r="X78" i="9" a="1"/>
  <c r="X78" i="9" s="1"/>
  <c r="Y78" i="9" s="1"/>
  <c r="X79" i="9" a="1"/>
  <c r="X79" i="9" s="1"/>
  <c r="Y79" i="9" s="1"/>
  <c r="X84" i="9" a="1"/>
  <c r="X84" i="9" s="1"/>
  <c r="Y84" i="9" s="1"/>
  <c r="X85" i="9" a="1"/>
  <c r="X85" i="9" s="1"/>
  <c r="Y85" i="9" s="1"/>
  <c r="X10" i="9" a="1"/>
  <c r="X10" i="9" s="1"/>
  <c r="Y10" i="9" s="1"/>
  <c r="X11" i="9" a="1"/>
  <c r="X11" i="9" s="1"/>
  <c r="Y11" i="9" s="1"/>
  <c r="X18" i="9" a="1"/>
  <c r="X18" i="9" s="1"/>
  <c r="Y18" i="9" s="1"/>
  <c r="X20" i="9" a="1"/>
  <c r="X20" i="9" s="1"/>
  <c r="Y20" i="9" s="1"/>
  <c r="X32" i="9" a="1"/>
  <c r="X32" i="9" s="1"/>
  <c r="Y32" i="9" s="1"/>
  <c r="X49" i="9" a="1"/>
  <c r="X49" i="9" s="1"/>
  <c r="Y49" i="9" s="1"/>
  <c r="X50" i="9" a="1"/>
  <c r="X50" i="9" s="1"/>
  <c r="Y50" i="9" s="1"/>
  <c r="X56" i="9" a="1"/>
  <c r="X56" i="9" s="1"/>
  <c r="Y56" i="9" s="1"/>
  <c r="X59" i="9" a="1"/>
  <c r="X59" i="9" s="1"/>
  <c r="Y59" i="9" s="1"/>
  <c r="X66" i="9" a="1"/>
  <c r="X66" i="9" s="1"/>
  <c r="Y66" i="9" s="1"/>
  <c r="X67" i="9" a="1"/>
  <c r="X67" i="9" s="1"/>
  <c r="Y67" i="9" s="1"/>
  <c r="X73" i="9" a="1"/>
  <c r="X73" i="9" s="1"/>
  <c r="Y73" i="9" s="1"/>
  <c r="X75" i="9" a="1"/>
  <c r="X75" i="9" s="1"/>
  <c r="Y75" i="9" s="1"/>
  <c r="X80" i="9" a="1"/>
  <c r="X80" i="9" s="1"/>
  <c r="Y80" i="9" s="1"/>
  <c r="X81" i="9" a="1"/>
  <c r="X81" i="9" s="1"/>
  <c r="Y81" i="9" s="1"/>
  <c r="X86" i="9" a="1"/>
  <c r="X86" i="9" s="1"/>
  <c r="Y86" i="9" s="1"/>
  <c r="X88" i="9" a="1"/>
  <c r="X88" i="9" s="1"/>
  <c r="Y88" i="9" s="1"/>
  <c r="X21" i="9" a="1"/>
  <c r="X21" i="9" s="1"/>
  <c r="Y21" i="9" s="1"/>
  <c r="X22" i="9" a="1"/>
  <c r="X22" i="9" s="1"/>
  <c r="Y22" i="9" s="1"/>
  <c r="X28" i="9" a="1"/>
  <c r="X28" i="9" s="1"/>
  <c r="Y28" i="9" s="1"/>
  <c r="X29" i="9" a="1"/>
  <c r="X29" i="9" s="1"/>
  <c r="Y29" i="9" s="1"/>
  <c r="X33" i="9" a="1"/>
  <c r="X33" i="9" s="1"/>
  <c r="Y33" i="9" s="1"/>
  <c r="X36" i="9" a="1"/>
  <c r="X36" i="9" s="1"/>
  <c r="Y36" i="9" s="1"/>
  <c r="X40" i="9" a="1"/>
  <c r="X40" i="9" s="1"/>
  <c r="Y40" i="9" s="1"/>
  <c r="X45" i="9" a="1"/>
  <c r="X45" i="9" s="1"/>
  <c r="Y45" i="9" s="1"/>
  <c r="X46" i="9" a="1"/>
  <c r="X46" i="9" s="1"/>
  <c r="Y46" i="9" s="1"/>
  <c r="X51" i="9" a="1"/>
  <c r="X51" i="9" s="1"/>
  <c r="Y51" i="9" s="1"/>
  <c r="X52" i="9" a="1"/>
  <c r="X52" i="9" s="1"/>
  <c r="Y52" i="9" s="1"/>
  <c r="X61" i="9" a="1"/>
  <c r="X61" i="9" s="1"/>
  <c r="Y61" i="9" s="1"/>
  <c r="X63" i="9" a="1"/>
  <c r="X63" i="9" s="1"/>
  <c r="Y63" i="9" s="1"/>
  <c r="X68" i="9" a="1"/>
  <c r="X68" i="9" s="1"/>
  <c r="Y68" i="9" s="1"/>
  <c r="X70" i="9" a="1"/>
  <c r="X70" i="9" s="1"/>
  <c r="Y70" i="9" s="1"/>
  <c r="X82" i="9" a="1"/>
  <c r="X82" i="9" s="1"/>
  <c r="Y82" i="9" s="1"/>
  <c r="X83" i="9" a="1"/>
  <c r="X83" i="9" s="1"/>
  <c r="Y83" i="9" s="1"/>
  <c r="X111" i="9" a="1"/>
  <c r="X111" i="9" s="1"/>
  <c r="Y111" i="9" s="1"/>
  <c r="X108" i="9" a="1"/>
  <c r="X108" i="9" s="1"/>
  <c r="Y108" i="9" s="1"/>
  <c r="X106" i="9" a="1"/>
  <c r="X106" i="9" s="1"/>
  <c r="Y106" i="9" s="1"/>
  <c r="X105" i="9" a="1"/>
  <c r="X105" i="9" s="1"/>
  <c r="Y105" i="9" s="1"/>
  <c r="X103" i="9" a="1"/>
  <c r="X103" i="9" s="1"/>
  <c r="Y103" i="9" s="1"/>
  <c r="X102" i="9" a="1"/>
  <c r="X102" i="9" s="1"/>
  <c r="Y102" i="9" s="1"/>
  <c r="X91" i="9" a="1"/>
  <c r="X91" i="9" s="1"/>
  <c r="Y91" i="9" s="1"/>
  <c r="X77" i="9" a="1"/>
  <c r="X77" i="9" s="1"/>
  <c r="Y77" i="9" s="1"/>
  <c r="X65" i="9" a="1"/>
  <c r="X65" i="9" s="1"/>
  <c r="Y65" i="9" s="1"/>
  <c r="AA91" i="9"/>
  <c r="AB91" i="9" s="1"/>
  <c r="Q104" i="9"/>
  <c r="AB83" i="9"/>
  <c r="AA21" i="9"/>
  <c r="AB21" i="9" s="1"/>
  <c r="EF4" i="9"/>
  <c r="AA18" i="9"/>
  <c r="AB18" i="9" s="1"/>
  <c r="S91" i="9"/>
  <c r="H92" i="9"/>
  <c r="O56" i="9"/>
  <c r="O103" i="9"/>
  <c r="O106" i="9"/>
  <c r="S10" i="9"/>
  <c r="O30" i="9"/>
  <c r="CL4" i="9"/>
  <c r="AB27" i="9"/>
  <c r="O11" i="9"/>
  <c r="O17" i="9"/>
  <c r="O27" i="9"/>
  <c r="Q30" i="9"/>
  <c r="Q32" i="9"/>
  <c r="Q34" i="9"/>
  <c r="Q36" i="9"/>
  <c r="Q38" i="9"/>
  <c r="Q40" i="9"/>
  <c r="Q43" i="9"/>
  <c r="Q47" i="9"/>
  <c r="Q97" i="9"/>
  <c r="Q100" i="9"/>
  <c r="Q108" i="9"/>
  <c r="Q114" i="9"/>
  <c r="Q105" i="9"/>
  <c r="S105" i="9"/>
  <c r="O8" i="9"/>
  <c r="O10" i="9"/>
  <c r="Q17" i="9"/>
  <c r="Q27" i="9"/>
  <c r="O33" i="9"/>
  <c r="H45" i="9"/>
  <c r="O95" i="9"/>
  <c r="O97" i="9"/>
  <c r="O102" i="9"/>
  <c r="S103" i="9"/>
  <c r="O105" i="9"/>
  <c r="S25" i="9"/>
  <c r="O7" i="9"/>
  <c r="S11" i="9"/>
  <c r="O21" i="9"/>
  <c r="H26" i="9"/>
  <c r="S40" i="9"/>
  <c r="S43" i="9"/>
  <c r="Q102" i="9"/>
  <c r="Q111" i="9"/>
  <c r="O16" i="9"/>
  <c r="S22" i="9"/>
  <c r="AB86" i="9"/>
  <c r="Q14" i="9"/>
  <c r="Q16" i="9"/>
  <c r="Q18" i="9"/>
  <c r="Q21" i="9"/>
  <c r="S27" i="9"/>
  <c r="O46" i="9"/>
  <c r="H52" i="9"/>
  <c r="Q56" i="9"/>
  <c r="Q61" i="9"/>
  <c r="O104" i="9"/>
  <c r="S48" i="9"/>
  <c r="S16" i="9"/>
  <c r="O34" i="9"/>
  <c r="Q48" i="9"/>
  <c r="O91" i="9"/>
  <c r="O93" i="9"/>
  <c r="O108" i="9"/>
  <c r="O111" i="9"/>
  <c r="O114" i="9"/>
  <c r="H16" i="9"/>
  <c r="K16" i="9" a="1"/>
  <c r="K16" i="9" s="1"/>
  <c r="J16" i="9" a="1"/>
  <c r="J16" i="9" s="1"/>
  <c r="H28" i="9"/>
  <c r="H36" i="9"/>
  <c r="J36" i="9" a="1"/>
  <c r="J36" i="9" s="1"/>
  <c r="Q59" i="9"/>
  <c r="J61" i="9" a="1"/>
  <c r="J61" i="9" s="1"/>
  <c r="J64" i="9" a="1"/>
  <c r="J64" i="9" s="1"/>
  <c r="J71" i="9" a="1"/>
  <c r="J71" i="9" s="1"/>
  <c r="J73" i="9" a="1"/>
  <c r="J73" i="9" s="1"/>
  <c r="J76" i="9" a="1"/>
  <c r="J76" i="9" s="1"/>
  <c r="J82" i="9" a="1"/>
  <c r="J82" i="9" s="1"/>
  <c r="S9" i="9"/>
  <c r="H23" i="9"/>
  <c r="Q31" i="9"/>
  <c r="H32" i="9"/>
  <c r="J32" i="9" a="1"/>
  <c r="J32" i="9" s="1"/>
  <c r="S109" i="9"/>
  <c r="Q15" i="9"/>
  <c r="Q35" i="9"/>
  <c r="J68" i="9" a="1"/>
  <c r="J68" i="9" s="1"/>
  <c r="L89" i="9"/>
  <c r="M89" i="9" s="1"/>
  <c r="J89" i="9" a="1"/>
  <c r="J89" i="9" s="1"/>
  <c r="S51" i="9"/>
  <c r="J55" i="9" a="1"/>
  <c r="J55" i="9" s="1"/>
  <c r="Q106" i="9"/>
  <c r="J66" i="9" a="1"/>
  <c r="J66" i="9" s="1"/>
  <c r="J78" i="9" a="1"/>
  <c r="J78" i="9" s="1"/>
  <c r="J84" i="9" a="1"/>
  <c r="J84" i="9" s="1"/>
  <c r="J86" i="9" a="1"/>
  <c r="J86" i="9" s="1"/>
  <c r="J91" i="9" a="1"/>
  <c r="J91" i="9" s="1"/>
  <c r="J94" i="9" a="1"/>
  <c r="J94" i="9" s="1"/>
  <c r="H97" i="9"/>
  <c r="J97" i="9" a="1"/>
  <c r="J97" i="9" s="1"/>
  <c r="H100" i="9"/>
  <c r="J100" i="9" a="1"/>
  <c r="J100" i="9" s="1"/>
  <c r="Q39" i="9"/>
  <c r="H40" i="9"/>
  <c r="J40" i="9" a="1"/>
  <c r="J40" i="9" s="1"/>
  <c r="K10" i="9" a="1"/>
  <c r="K10" i="9" s="1"/>
  <c r="J10" i="9" a="1"/>
  <c r="J10" i="9" s="1"/>
  <c r="Q23" i="9"/>
  <c r="J25" i="9" a="1"/>
  <c r="J25" i="9" s="1"/>
  <c r="L25" i="9"/>
  <c r="H25" i="9"/>
  <c r="S44" i="9"/>
  <c r="H47" i="9"/>
  <c r="J47" i="9" a="1"/>
  <c r="J47" i="9" s="1"/>
  <c r="H114" i="9"/>
  <c r="J114" i="9" a="1"/>
  <c r="J114" i="9" s="1"/>
  <c r="J107" i="9" a="1"/>
  <c r="J107" i="9" s="1"/>
  <c r="Q22" i="9"/>
  <c r="J23" i="9" a="1"/>
  <c r="J23" i="9" s="1"/>
  <c r="S23" i="9"/>
  <c r="J28" i="9" a="1"/>
  <c r="J28" i="9" s="1"/>
  <c r="Q29" i="9"/>
  <c r="H31" i="9"/>
  <c r="J31" i="9" a="1"/>
  <c r="J31" i="9" s="1"/>
  <c r="O32" i="9"/>
  <c r="H35" i="9"/>
  <c r="J35" i="9" a="1"/>
  <c r="J35" i="9" s="1"/>
  <c r="H39" i="9"/>
  <c r="J39" i="9" a="1"/>
  <c r="J39" i="9" s="1"/>
  <c r="H44" i="9"/>
  <c r="J44" i="9" a="1"/>
  <c r="J44" i="9" s="1"/>
  <c r="L44" i="9"/>
  <c r="O45" i="9"/>
  <c r="H46" i="9"/>
  <c r="O47" i="9"/>
  <c r="J49" i="9" a="1"/>
  <c r="J49" i="9" s="1"/>
  <c r="J51" i="9" a="1"/>
  <c r="J51" i="9" s="1"/>
  <c r="H53" i="9"/>
  <c r="H59" i="9"/>
  <c r="S65" i="9"/>
  <c r="O66" i="9"/>
  <c r="O68" i="9"/>
  <c r="O71" i="9"/>
  <c r="O73" i="9"/>
  <c r="O76" i="9"/>
  <c r="O78" i="9"/>
  <c r="O80" i="9"/>
  <c r="O82" i="9"/>
  <c r="O84" i="9"/>
  <c r="O86" i="9"/>
  <c r="O89" i="9"/>
  <c r="O100" i="9"/>
  <c r="J101" i="9" a="1"/>
  <c r="J101" i="9" s="1"/>
  <c r="J106" i="9" a="1"/>
  <c r="J106" i="9" s="1"/>
  <c r="S106" i="9"/>
  <c r="J109" i="9" a="1"/>
  <c r="J109" i="9" s="1"/>
  <c r="J18" i="9" a="1"/>
  <c r="J18" i="9" s="1"/>
  <c r="AB26" i="9"/>
  <c r="H15" i="9"/>
  <c r="S15" i="9"/>
  <c r="J20" i="9" a="1"/>
  <c r="J20" i="9" s="1"/>
  <c r="K20" i="9" a="1"/>
  <c r="K20" i="9" s="1"/>
  <c r="AB55" i="9"/>
  <c r="H14" i="9"/>
  <c r="K14" i="9" a="1"/>
  <c r="K14" i="9" s="1"/>
  <c r="J14" i="9" a="1"/>
  <c r="J14" i="9" s="1"/>
  <c r="O15" i="9"/>
  <c r="H18" i="9"/>
  <c r="S18" i="9"/>
  <c r="J22" i="9" a="1"/>
  <c r="J22" i="9" s="1"/>
  <c r="Q26" i="9"/>
  <c r="H27" i="9"/>
  <c r="J27" i="9" a="1"/>
  <c r="J27" i="9" s="1"/>
  <c r="H30" i="9"/>
  <c r="O31" i="9"/>
  <c r="Q33" i="9"/>
  <c r="H34" i="9"/>
  <c r="J34" i="9" a="1"/>
  <c r="J34" i="9" s="1"/>
  <c r="O35" i="9"/>
  <c r="Q37" i="9"/>
  <c r="H38" i="9"/>
  <c r="J38" i="9" a="1"/>
  <c r="J38" i="9" s="1"/>
  <c r="K38" i="9" a="1"/>
  <c r="K38" i="9" s="1"/>
  <c r="Q42" i="9"/>
  <c r="H43" i="9"/>
  <c r="H48" i="9"/>
  <c r="J48" i="9" a="1"/>
  <c r="J48" i="9" s="1"/>
  <c r="J53" i="9" a="1"/>
  <c r="J53" i="9" s="1"/>
  <c r="H56" i="9"/>
  <c r="J56" i="9" a="1"/>
  <c r="J56" i="9" s="1"/>
  <c r="J65" i="9" a="1"/>
  <c r="J65" i="9" s="1"/>
  <c r="J70" i="9" a="1"/>
  <c r="J70" i="9" s="1"/>
  <c r="J72" i="9" a="1"/>
  <c r="J72" i="9" s="1"/>
  <c r="J75" i="9" a="1"/>
  <c r="J75" i="9" s="1"/>
  <c r="J81" i="9" a="1"/>
  <c r="J81" i="9" s="1"/>
  <c r="J88" i="9" a="1"/>
  <c r="J88" i="9" s="1"/>
  <c r="L90" i="9"/>
  <c r="J93" i="9" a="1"/>
  <c r="J93" i="9" s="1"/>
  <c r="J95" i="9" a="1"/>
  <c r="J95" i="9" s="1"/>
  <c r="J99" i="9" a="1"/>
  <c r="J99" i="9" s="1"/>
  <c r="J103" i="9" a="1"/>
  <c r="J103" i="9" s="1"/>
  <c r="J105" i="9" a="1"/>
  <c r="J105" i="9" s="1"/>
  <c r="H108" i="9"/>
  <c r="J108" i="9" a="1"/>
  <c r="J108" i="9" s="1"/>
  <c r="J59" i="9" a="1"/>
  <c r="J59" i="9" s="1"/>
  <c r="J43" i="9" a="1"/>
  <c r="J43" i="9" s="1"/>
  <c r="J30" i="9" a="1"/>
  <c r="J30" i="9" s="1"/>
  <c r="J15" i="9" a="1"/>
  <c r="J15" i="9" s="1"/>
  <c r="AB73" i="9"/>
  <c r="K9" i="9" a="1"/>
  <c r="K9" i="9" s="1"/>
  <c r="J9" i="9" a="1"/>
  <c r="J9" i="9" s="1"/>
  <c r="H8" i="9"/>
  <c r="J8" i="9" a="1"/>
  <c r="J8" i="9" s="1"/>
  <c r="S8" i="9"/>
  <c r="O9" i="9"/>
  <c r="S14" i="9"/>
  <c r="AB82" i="9"/>
  <c r="J7" i="9" a="1"/>
  <c r="J7" i="9" s="1"/>
  <c r="K7" i="9" a="1"/>
  <c r="K7" i="9" s="1"/>
  <c r="S7" i="9"/>
  <c r="K11" i="9" a="1"/>
  <c r="K11" i="9" s="1"/>
  <c r="J11" i="9" a="1"/>
  <c r="J11" i="9" s="1"/>
  <c r="O14" i="9"/>
  <c r="H17" i="9"/>
  <c r="K17" i="9" a="1"/>
  <c r="K17" i="9" s="1"/>
  <c r="J17" i="9" a="1"/>
  <c r="J17" i="9" s="1"/>
  <c r="S17" i="9"/>
  <c r="O18" i="9"/>
  <c r="Q20" i="9"/>
  <c r="H21" i="9"/>
  <c r="J21" i="9" a="1"/>
  <c r="J21" i="9" s="1"/>
  <c r="K21" i="9" a="1"/>
  <c r="K21" i="9" s="1"/>
  <c r="H22" i="9"/>
  <c r="Q25" i="9"/>
  <c r="S26" i="9"/>
  <c r="Q28" i="9"/>
  <c r="J29" i="9" a="1"/>
  <c r="J29" i="9" s="1"/>
  <c r="H33" i="9"/>
  <c r="H37" i="9"/>
  <c r="J37" i="9" a="1"/>
  <c r="J37" i="9" s="1"/>
  <c r="L37" i="9"/>
  <c r="H42" i="9"/>
  <c r="J42" i="9" a="1"/>
  <c r="J42" i="9" s="1"/>
  <c r="S42" i="9"/>
  <c r="J45" i="9" a="1"/>
  <c r="J45" i="9" s="1"/>
  <c r="S45" i="9"/>
  <c r="S47" i="9"/>
  <c r="Q49" i="9"/>
  <c r="J52" i="9" a="1"/>
  <c r="J52" i="9" s="1"/>
  <c r="S92" i="9"/>
  <c r="S100" i="9"/>
  <c r="S102" i="9"/>
  <c r="H104" i="9"/>
  <c r="S111" i="9"/>
  <c r="O113" i="9"/>
  <c r="S114" i="9"/>
  <c r="J113" i="9" a="1"/>
  <c r="J113" i="9" s="1"/>
  <c r="J83" i="9" a="1"/>
  <c r="J83" i="9" s="1"/>
  <c r="J26" i="9" a="1"/>
  <c r="J26" i="9" s="1"/>
  <c r="K18" i="9" a="1"/>
  <c r="K18" i="9" s="1"/>
  <c r="DG4" i="9"/>
  <c r="AA20" i="9"/>
  <c r="AB20" i="9" s="1"/>
  <c r="AB8" i="9"/>
  <c r="Q64" i="9"/>
  <c r="S67" i="9"/>
  <c r="S72" i="9"/>
  <c r="S75" i="9"/>
  <c r="S77" i="9"/>
  <c r="S81" i="9"/>
  <c r="S83" i="9"/>
  <c r="S85" i="9"/>
  <c r="S90" i="9"/>
  <c r="Q7" i="9"/>
  <c r="Q8" i="9"/>
  <c r="AB10" i="9"/>
  <c r="AB11" i="9"/>
  <c r="O22" i="9"/>
  <c r="O23" i="9"/>
  <c r="O25" i="9"/>
  <c r="O26" i="9"/>
  <c r="Q44" i="9"/>
  <c r="H51" i="9"/>
  <c r="Q53" i="9"/>
  <c r="S64" i="9"/>
  <c r="H65" i="9"/>
  <c r="Q66" i="9"/>
  <c r="Q68" i="9"/>
  <c r="Q71" i="9"/>
  <c r="Q73" i="9"/>
  <c r="Q76" i="9"/>
  <c r="Q78" i="9"/>
  <c r="Q80" i="9"/>
  <c r="Q82" i="9"/>
  <c r="Q84" i="9"/>
  <c r="Q86" i="9"/>
  <c r="Q89" i="9"/>
  <c r="O94" i="9"/>
  <c r="BL4" i="9"/>
  <c r="CW4" i="9"/>
  <c r="S20" i="9"/>
  <c r="S28" i="9"/>
  <c r="H29" i="9"/>
  <c r="S29" i="9"/>
  <c r="Q52" i="9"/>
  <c r="H64" i="9"/>
  <c r="O67" i="9"/>
  <c r="O70" i="9"/>
  <c r="Q9" i="9"/>
  <c r="Q10" i="9"/>
  <c r="Q11" i="9"/>
  <c r="H20" i="9"/>
  <c r="S68" i="9"/>
  <c r="S71" i="9"/>
  <c r="O72" i="9"/>
  <c r="S73" i="9"/>
  <c r="O75" i="9"/>
  <c r="O77" i="9"/>
  <c r="S78" i="9"/>
  <c r="O79" i="9"/>
  <c r="S80" i="9"/>
  <c r="O81" i="9"/>
  <c r="S82" i="9"/>
  <c r="O83" i="9"/>
  <c r="O85" i="9"/>
  <c r="S86" i="9"/>
  <c r="O88" i="9"/>
  <c r="S89" i="9"/>
  <c r="O90" i="9"/>
  <c r="Q91" i="9"/>
  <c r="H91" i="9"/>
  <c r="AA40" i="9"/>
  <c r="AB40" i="9" s="1"/>
  <c r="CB4" i="9"/>
  <c r="AA42" i="9"/>
  <c r="AB42" i="9" s="1"/>
  <c r="AA109" i="9"/>
  <c r="AB109" i="9" s="1"/>
  <c r="AA17" i="9"/>
  <c r="AB17" i="9" s="1"/>
  <c r="AA47" i="9"/>
  <c r="AB47" i="9" s="1"/>
  <c r="AB15" i="9"/>
  <c r="AA80" i="9"/>
  <c r="AB80" i="9" s="1"/>
  <c r="AA89" i="9"/>
  <c r="AB89" i="9" s="1"/>
  <c r="H9" i="9"/>
  <c r="H10" i="9"/>
  <c r="H11" i="9"/>
  <c r="O20" i="9"/>
  <c r="S21" i="9"/>
  <c r="O28" i="9"/>
  <c r="O29" i="9"/>
  <c r="S30" i="9"/>
  <c r="S31" i="9"/>
  <c r="S32" i="9"/>
  <c r="S33" i="9"/>
  <c r="S34" i="9"/>
  <c r="S35" i="9"/>
  <c r="S36" i="9"/>
  <c r="S37" i="9"/>
  <c r="S38" i="9"/>
  <c r="S39" i="9"/>
  <c r="S46" i="9"/>
  <c r="Q46" i="9"/>
  <c r="Q51" i="9"/>
  <c r="S52" i="9"/>
  <c r="Q65" i="9"/>
  <c r="Q67" i="9"/>
  <c r="Q70" i="9"/>
  <c r="Q72" i="9"/>
  <c r="Q75" i="9"/>
  <c r="Q77" i="9"/>
  <c r="Q79" i="9"/>
  <c r="Q81" i="9"/>
  <c r="Q83" i="9"/>
  <c r="Q85" i="9"/>
  <c r="Q88" i="9"/>
  <c r="Q90" i="9"/>
  <c r="S94" i="9"/>
  <c r="O92" i="9"/>
  <c r="S93" i="9"/>
  <c r="H61" i="9"/>
  <c r="O64" i="9"/>
  <c r="O65" i="9"/>
  <c r="Q92" i="9"/>
  <c r="H93" i="9"/>
  <c r="S97" i="9"/>
  <c r="O36" i="9"/>
  <c r="O37" i="9"/>
  <c r="O38" i="9"/>
  <c r="O39" i="9"/>
  <c r="O40" i="9"/>
  <c r="O42" i="9"/>
  <c r="O44" i="9"/>
  <c r="Q45" i="9"/>
  <c r="H49" i="9"/>
  <c r="O51" i="9"/>
  <c r="S56" i="9"/>
  <c r="S59" i="9"/>
  <c r="H66" i="9"/>
  <c r="H67" i="9"/>
  <c r="H68" i="9"/>
  <c r="H70" i="9"/>
  <c r="H71" i="9"/>
  <c r="H72" i="9"/>
  <c r="H73" i="9"/>
  <c r="H75" i="9"/>
  <c r="H76" i="9"/>
  <c r="H77" i="9"/>
  <c r="H78" i="9"/>
  <c r="H79" i="9"/>
  <c r="H80" i="9"/>
  <c r="H81" i="9"/>
  <c r="H82" i="9"/>
  <c r="H83" i="9"/>
  <c r="H84" i="9"/>
  <c r="H85" i="9"/>
  <c r="H86" i="9"/>
  <c r="H88" i="9"/>
  <c r="H89" i="9"/>
  <c r="H90" i="9"/>
  <c r="Q93" i="9"/>
  <c r="O101" i="9"/>
  <c r="S104" i="9"/>
  <c r="S108" i="9"/>
  <c r="O109" i="9"/>
  <c r="BI4" i="9"/>
  <c r="AA101" i="9"/>
  <c r="AB101" i="9" s="1"/>
  <c r="AA61" i="9"/>
  <c r="AB61" i="9" s="1"/>
  <c r="AA28" i="9"/>
  <c r="AB28" i="9" s="1"/>
  <c r="AA32" i="9"/>
  <c r="AB32" i="9" s="1"/>
  <c r="AA111" i="9"/>
  <c r="AB111" i="9" s="1"/>
  <c r="AA107" i="9"/>
  <c r="AB107" i="9" s="1"/>
  <c r="AA95" i="9"/>
  <c r="AB95" i="9" s="1"/>
  <c r="AA52" i="9"/>
  <c r="AB52" i="9" s="1"/>
  <c r="AA48" i="9"/>
  <c r="AB48" i="9" s="1"/>
  <c r="O43" i="9"/>
  <c r="H50" i="9"/>
  <c r="Q50" i="9"/>
  <c r="H63" i="9"/>
  <c r="Q63" i="9"/>
  <c r="AA106" i="9"/>
  <c r="AB106" i="9" s="1"/>
  <c r="AA105" i="9"/>
  <c r="AB105" i="9" s="1"/>
  <c r="AA97" i="9"/>
  <c r="AB97" i="9" s="1"/>
  <c r="AA64" i="9"/>
  <c r="AB64" i="9" s="1"/>
  <c r="AA7" i="9"/>
  <c r="AB7" i="9" s="1"/>
  <c r="AA14" i="9"/>
  <c r="AB14" i="9" s="1"/>
  <c r="AA23" i="9"/>
  <c r="AB23" i="9" s="1"/>
  <c r="AA34" i="9"/>
  <c r="AB34" i="9" s="1"/>
  <c r="AA37" i="9"/>
  <c r="AB37" i="9" s="1"/>
  <c r="AA38" i="9"/>
  <c r="AB38" i="9" s="1"/>
  <c r="AA44" i="9"/>
  <c r="AB44" i="9" s="1"/>
  <c r="AA92" i="9"/>
  <c r="AB92" i="9" s="1"/>
  <c r="AA56" i="9"/>
  <c r="AB56" i="9" s="1"/>
  <c r="AA50" i="9"/>
  <c r="AB50" i="9" s="1"/>
  <c r="H7" i="9"/>
  <c r="BT4" i="9"/>
  <c r="AA77" i="9"/>
  <c r="AB77" i="9" s="1"/>
  <c r="AA75" i="9"/>
  <c r="AB75" i="9" s="1"/>
  <c r="AA78" i="9"/>
  <c r="AB78" i="9" s="1"/>
  <c r="AA66" i="9"/>
  <c r="AB66" i="9" s="1"/>
  <c r="AA68" i="9"/>
  <c r="AB68" i="9" s="1"/>
  <c r="G121" i="9"/>
  <c r="AA43" i="9"/>
  <c r="AB43" i="9" s="1"/>
  <c r="AA45" i="9"/>
  <c r="AB45" i="9" s="1"/>
  <c r="AA114" i="9"/>
  <c r="AB114" i="9" s="1"/>
  <c r="AA102" i="9"/>
  <c r="AB102" i="9" s="1"/>
  <c r="AA79" i="9"/>
  <c r="AB79" i="9" s="1"/>
  <c r="AA65" i="9"/>
  <c r="AB65" i="9" s="1"/>
  <c r="AA9" i="9"/>
  <c r="AB9" i="9" s="1"/>
  <c r="AA16" i="9"/>
  <c r="AB16" i="9" s="1"/>
  <c r="AA22" i="9"/>
  <c r="AB22" i="9" s="1"/>
  <c r="AA25" i="9"/>
  <c r="AB25" i="9" s="1"/>
  <c r="AA30" i="9"/>
  <c r="AB30" i="9" s="1"/>
  <c r="AA31" i="9"/>
  <c r="AB31" i="9" s="1"/>
  <c r="AA33" i="9"/>
  <c r="AB33" i="9" s="1"/>
  <c r="AA35" i="9"/>
  <c r="AB35" i="9" s="1"/>
  <c r="AA36" i="9"/>
  <c r="AB36" i="9" s="1"/>
  <c r="AA39" i="9"/>
  <c r="AB39" i="9" s="1"/>
  <c r="DT4" i="9"/>
  <c r="AA113" i="9"/>
  <c r="AB113" i="9" s="1"/>
  <c r="AA103" i="9"/>
  <c r="AB103" i="9" s="1"/>
  <c r="AA71" i="9"/>
  <c r="AB71" i="9" s="1"/>
  <c r="AA63" i="9"/>
  <c r="AB63" i="9" s="1"/>
  <c r="AA59" i="9"/>
  <c r="AB59" i="9" s="1"/>
  <c r="AA53" i="9"/>
  <c r="AB53" i="9" s="1"/>
  <c r="AA84" i="9"/>
  <c r="AB84" i="9" s="1"/>
  <c r="AA93" i="9"/>
  <c r="AB93" i="9" s="1"/>
  <c r="AA90" i="9"/>
  <c r="AB90" i="9" s="1"/>
  <c r="AA46" i="9"/>
  <c r="AB46" i="9" s="1"/>
  <c r="AA76" i="9"/>
  <c r="AB76" i="9" s="1"/>
  <c r="AA51" i="9"/>
  <c r="AB51" i="9" s="1"/>
  <c r="AA85" i="9"/>
  <c r="AB85" i="9" s="1"/>
  <c r="AA81" i="9"/>
  <c r="AB81" i="9" s="1"/>
  <c r="AA70" i="9"/>
  <c r="AB70" i="9" s="1"/>
  <c r="H55" i="9"/>
  <c r="Q55" i="9"/>
  <c r="O48" i="9"/>
  <c r="S49" i="9"/>
  <c r="O52" i="9"/>
  <c r="S53" i="9"/>
  <c r="O59" i="9"/>
  <c r="S61" i="9"/>
  <c r="S95" i="9"/>
  <c r="H99" i="9"/>
  <c r="Q99" i="9"/>
  <c r="AB108" i="9"/>
  <c r="O49" i="9"/>
  <c r="S50" i="9"/>
  <c r="O53" i="9"/>
  <c r="S55" i="9"/>
  <c r="O61" i="9"/>
  <c r="S63" i="9"/>
  <c r="O50" i="9"/>
  <c r="O55" i="9"/>
  <c r="O63" i="9"/>
  <c r="Q95" i="9"/>
  <c r="Q107" i="9"/>
  <c r="H107" i="9"/>
  <c r="S107" i="9"/>
  <c r="Q94" i="9"/>
  <c r="AB94" i="9"/>
  <c r="H95" i="9"/>
  <c r="S99" i="9"/>
  <c r="AB100" i="9"/>
  <c r="O107" i="9"/>
  <c r="H94" i="9"/>
  <c r="O99" i="9"/>
  <c r="Q101" i="9"/>
  <c r="H101" i="9"/>
  <c r="S101" i="9"/>
  <c r="AB104" i="9"/>
  <c r="Q113" i="9"/>
  <c r="H113" i="9"/>
  <c r="S113" i="9"/>
  <c r="H102" i="9"/>
  <c r="H105" i="9"/>
  <c r="H109" i="9"/>
  <c r="Q109" i="9"/>
  <c r="H103" i="9"/>
  <c r="H106" i="9"/>
  <c r="H111" i="9"/>
  <c r="H161" i="9" a="1"/>
  <c r="H163" i="9" a="1"/>
  <c r="H140" i="9" a="1"/>
  <c r="H139" i="9" a="1"/>
  <c r="H164" i="9" a="1"/>
  <c r="H142" i="9" a="1"/>
  <c r="H162" i="9" a="1"/>
  <c r="H135" i="9" a="1"/>
  <c r="H138" i="9" a="1"/>
  <c r="H157" i="9" a="1"/>
  <c r="H137" i="9" a="1"/>
  <c r="H141" i="9" a="1"/>
  <c r="H159" i="9" a="1"/>
  <c r="H136" i="9" a="1"/>
  <c r="H147" i="9" a="1"/>
  <c r="H134" i="9" a="1"/>
  <c r="H133" i="9" a="1"/>
  <c r="H148" i="9" a="1"/>
  <c r="H158" i="9" a="1"/>
  <c r="H145" i="9" a="1"/>
  <c r="H166" i="9" a="1"/>
  <c r="H160" i="9" a="1"/>
  <c r="H146" i="9" a="1"/>
  <c r="H165" i="9" a="1"/>
  <c r="V98" i="9" l="1"/>
  <c r="W98" i="9" s="1"/>
  <c r="T98" i="9"/>
  <c r="U98" i="9" s="1"/>
  <c r="T12" i="9"/>
  <c r="U12" i="9" s="1"/>
  <c r="T96" i="9"/>
  <c r="U96" i="9" s="1"/>
  <c r="V96" i="9"/>
  <c r="W96" i="9" s="1"/>
  <c r="V12" i="9"/>
  <c r="W12" i="9" s="1"/>
  <c r="D96" i="9"/>
  <c r="D12" i="9"/>
  <c r="V112" i="9"/>
  <c r="W112" i="9" s="1"/>
  <c r="T112" i="9"/>
  <c r="U112" i="9" s="1"/>
  <c r="D112" i="9"/>
  <c r="D74" i="9"/>
  <c r="T110" i="9"/>
  <c r="U110" i="9" s="1"/>
  <c r="V110" i="9"/>
  <c r="W110" i="9" s="1"/>
  <c r="D110" i="9"/>
  <c r="V74" i="9"/>
  <c r="W74" i="9" s="1"/>
  <c r="T74" i="9"/>
  <c r="U74" i="9" s="1"/>
  <c r="V41" i="9"/>
  <c r="W41" i="9" s="1"/>
  <c r="T41" i="9"/>
  <c r="U41" i="9" s="1"/>
  <c r="D41" i="9"/>
  <c r="V58" i="9"/>
  <c r="W58" i="9" s="1"/>
  <c r="T58" i="9"/>
  <c r="U58" i="9" s="1"/>
  <c r="D58" i="9"/>
  <c r="T69" i="9"/>
  <c r="U69" i="9" s="1"/>
  <c r="V69" i="9"/>
  <c r="W69" i="9" s="1"/>
  <c r="D69" i="9"/>
  <c r="T57" i="9"/>
  <c r="U57" i="9" s="1"/>
  <c r="D57" i="9"/>
  <c r="V57" i="9"/>
  <c r="W57" i="9" s="1"/>
  <c r="L92" i="9"/>
  <c r="M92" i="9" s="1"/>
  <c r="L50" i="9"/>
  <c r="M50" i="9" s="1"/>
  <c r="L21" i="9"/>
  <c r="M21" i="9" s="1"/>
  <c r="L103" i="9"/>
  <c r="M103" i="9" s="1"/>
  <c r="L8" i="9"/>
  <c r="M8" i="9" s="1"/>
  <c r="L113" i="9"/>
  <c r="M113" i="9" s="1"/>
  <c r="L39" i="9"/>
  <c r="M39" i="9" s="1"/>
  <c r="L61" i="9"/>
  <c r="M61" i="9" s="1"/>
  <c r="L67" i="9"/>
  <c r="M67" i="9" s="1"/>
  <c r="L93" i="9"/>
  <c r="M93" i="9" s="1"/>
  <c r="L81" i="9"/>
  <c r="M81" i="9" s="1"/>
  <c r="L48" i="9"/>
  <c r="M48" i="9" s="1"/>
  <c r="L85" i="9"/>
  <c r="M85" i="9" s="1"/>
  <c r="L106" i="9"/>
  <c r="M106" i="9" s="1"/>
  <c r="L47" i="9"/>
  <c r="M47" i="9" s="1"/>
  <c r="L97" i="9"/>
  <c r="M97" i="9" s="1"/>
  <c r="L64" i="9"/>
  <c r="M64" i="9" s="1"/>
  <c r="L95" i="9"/>
  <c r="M95" i="9" s="1"/>
  <c r="L63" i="9"/>
  <c r="M63" i="9" s="1"/>
  <c r="L32" i="9"/>
  <c r="M32" i="9" s="1"/>
  <c r="L33" i="9"/>
  <c r="M33" i="9" s="1"/>
  <c r="L70" i="9"/>
  <c r="M70" i="9" s="1"/>
  <c r="L34" i="9"/>
  <c r="M34" i="9" s="1"/>
  <c r="L51" i="9"/>
  <c r="M51" i="9" s="1"/>
  <c r="L46" i="9"/>
  <c r="M46" i="9" s="1"/>
  <c r="L79" i="9"/>
  <c r="M79" i="9" s="1"/>
  <c r="L42" i="9"/>
  <c r="M42" i="9" s="1"/>
  <c r="L17" i="9"/>
  <c r="M17" i="9" s="1"/>
  <c r="L108" i="9"/>
  <c r="M108" i="9" s="1"/>
  <c r="L102" i="9"/>
  <c r="M102" i="9" s="1"/>
  <c r="L28" i="9"/>
  <c r="M28" i="9" s="1"/>
  <c r="L66" i="9"/>
  <c r="M66" i="9" s="1"/>
  <c r="T119" i="9"/>
  <c r="D62" i="9"/>
  <c r="V62" i="9"/>
  <c r="W62" i="9" s="1"/>
  <c r="T62" i="9"/>
  <c r="U62" i="9" s="1"/>
  <c r="M44" i="9"/>
  <c r="V24" i="9"/>
  <c r="W24" i="9" s="1"/>
  <c r="D24" i="9"/>
  <c r="T24" i="9"/>
  <c r="U24" i="9" s="1"/>
  <c r="M37" i="9"/>
  <c r="M90" i="9"/>
  <c r="D54" i="9"/>
  <c r="V19" i="9"/>
  <c r="W19" i="9" s="1"/>
  <c r="T87" i="9"/>
  <c r="U87" i="9" s="1"/>
  <c r="D87" i="9"/>
  <c r="T19" i="9"/>
  <c r="U19" i="9" s="1"/>
  <c r="V87" i="9"/>
  <c r="W87" i="9" s="1"/>
  <c r="D19" i="9"/>
  <c r="M25" i="9"/>
  <c r="K170" i="9"/>
  <c r="K171" i="9"/>
  <c r="K175" i="9"/>
  <c r="K169" i="9"/>
  <c r="K174" i="9"/>
  <c r="K172" i="9"/>
  <c r="K176" i="9"/>
  <c r="K173" i="9"/>
  <c r="K177" i="9"/>
  <c r="K178" i="9"/>
  <c r="T54" i="9"/>
  <c r="U54" i="9" s="1"/>
  <c r="V54" i="9"/>
  <c r="W54" i="9" s="1"/>
  <c r="T60" i="9"/>
  <c r="U60" i="9" s="1"/>
  <c r="T13" i="9"/>
  <c r="U13" i="9" s="1"/>
  <c r="V13" i="9"/>
  <c r="W13" i="9" s="1"/>
  <c r="D13" i="9"/>
  <c r="V60" i="9"/>
  <c r="W60" i="9" s="1"/>
  <c r="V9" i="9"/>
  <c r="W9" i="9" s="1"/>
  <c r="D60" i="9"/>
  <c r="G119" i="9"/>
  <c r="V17" i="9"/>
  <c r="W17" i="9" s="1"/>
  <c r="T17" i="9"/>
  <c r="U17" i="9" s="1"/>
  <c r="T49" i="9"/>
  <c r="U49" i="9" s="1"/>
  <c r="V30" i="9"/>
  <c r="W30" i="9" s="1"/>
  <c r="T15" i="9"/>
  <c r="U15" i="9" s="1"/>
  <c r="T39" i="9"/>
  <c r="U39" i="9" s="1"/>
  <c r="T10" i="9"/>
  <c r="U10" i="9" s="1"/>
  <c r="T38" i="9"/>
  <c r="U38" i="9" s="1"/>
  <c r="V97" i="9"/>
  <c r="W97" i="9" s="1"/>
  <c r="V35" i="9"/>
  <c r="W35" i="9" s="1"/>
  <c r="V108" i="9"/>
  <c r="W108" i="9" s="1"/>
  <c r="V109" i="9"/>
  <c r="W109" i="9" s="1"/>
  <c r="V77" i="9"/>
  <c r="W77" i="9" s="1"/>
  <c r="T92" i="9"/>
  <c r="U92" i="9" s="1"/>
  <c r="T88" i="9"/>
  <c r="U88" i="9" s="1"/>
  <c r="T50" i="9"/>
  <c r="U50" i="9" s="1"/>
  <c r="V90" i="9"/>
  <c r="W90" i="9" s="1"/>
  <c r="V43" i="9"/>
  <c r="W43" i="9" s="1"/>
  <c r="T36" i="9"/>
  <c r="U36" i="9" s="1"/>
  <c r="V25" i="9"/>
  <c r="W25" i="9" s="1"/>
  <c r="V8" i="9"/>
  <c r="W8" i="9" s="1"/>
  <c r="T56" i="9"/>
  <c r="U56" i="9" s="1"/>
  <c r="T42" i="9"/>
  <c r="U42" i="9" s="1"/>
  <c r="V22" i="9"/>
  <c r="W22" i="9" s="1"/>
  <c r="V75" i="9"/>
  <c r="W75" i="9" s="1"/>
  <c r="V61" i="9"/>
  <c r="W61" i="9" s="1"/>
  <c r="T46" i="9"/>
  <c r="U46" i="9" s="1"/>
  <c r="T29" i="9"/>
  <c r="U29" i="9" s="1"/>
  <c r="T64" i="9"/>
  <c r="U64" i="9" s="1"/>
  <c r="V105" i="9"/>
  <c r="W105" i="9" s="1"/>
  <c r="T11" i="9"/>
  <c r="U11" i="9" s="1"/>
  <c r="T81" i="9"/>
  <c r="U81" i="9" s="1"/>
  <c r="T70" i="9"/>
  <c r="U70" i="9" s="1"/>
  <c r="T53" i="9"/>
  <c r="U53" i="9" s="1"/>
  <c r="T43" i="9"/>
  <c r="U43" i="9" s="1"/>
  <c r="T26" i="9"/>
  <c r="U26" i="9" s="1"/>
  <c r="T34" i="9"/>
  <c r="U34" i="9" s="1"/>
  <c r="T108" i="9"/>
  <c r="U108" i="9" s="1"/>
  <c r="V95" i="9"/>
  <c r="W95" i="9" s="1"/>
  <c r="T7" i="9"/>
  <c r="U7" i="9" s="1"/>
  <c r="V64" i="9"/>
  <c r="W64" i="9" s="1"/>
  <c r="V33" i="9"/>
  <c r="W33" i="9" s="1"/>
  <c r="V81" i="9"/>
  <c r="W81" i="9" s="1"/>
  <c r="V18" i="9"/>
  <c r="W18" i="9" s="1"/>
  <c r="V66" i="9"/>
  <c r="W66" i="9" s="1"/>
  <c r="V106" i="9"/>
  <c r="W106" i="9" s="1"/>
  <c r="V86" i="9"/>
  <c r="W86" i="9" s="1"/>
  <c r="T103" i="9"/>
  <c r="U103" i="9" s="1"/>
  <c r="H147" i="9"/>
  <c r="L147" i="9" s="1" a="1"/>
  <c r="L147" i="9" s="1"/>
  <c r="H148" i="9"/>
  <c r="L148" i="9" s="1" a="1"/>
  <c r="L148" i="9" s="1"/>
  <c r="H146" i="9"/>
  <c r="L146" i="9" s="1" a="1"/>
  <c r="L146" i="9" s="1"/>
  <c r="H145" i="9"/>
  <c r="L145" i="9" s="1" a="1"/>
  <c r="L145" i="9" s="1"/>
  <c r="T14" i="9"/>
  <c r="U14" i="9" s="1"/>
  <c r="T47" i="9"/>
  <c r="U47" i="9" s="1"/>
  <c r="V94" i="9"/>
  <c r="W94" i="9" s="1"/>
  <c r="T105" i="9"/>
  <c r="U105" i="9" s="1"/>
  <c r="V113" i="9"/>
  <c r="W113" i="9" s="1"/>
  <c r="V91" i="9"/>
  <c r="W91" i="9" s="1"/>
  <c r="V78" i="9"/>
  <c r="W78" i="9" s="1"/>
  <c r="V53" i="9"/>
  <c r="W53" i="9" s="1"/>
  <c r="V48" i="9"/>
  <c r="W48" i="9" s="1"/>
  <c r="T44" i="9"/>
  <c r="U44" i="9" s="1"/>
  <c r="T40" i="9"/>
  <c r="U40" i="9" s="1"/>
  <c r="V26" i="9"/>
  <c r="W26" i="9" s="1"/>
  <c r="T21" i="9"/>
  <c r="U21" i="9" s="1"/>
  <c r="T9" i="9"/>
  <c r="U9" i="9" s="1"/>
  <c r="V76" i="9"/>
  <c r="W76" i="9" s="1"/>
  <c r="V70" i="9"/>
  <c r="W70" i="9" s="1"/>
  <c r="T65" i="9"/>
  <c r="U65" i="9" s="1"/>
  <c r="V46" i="9"/>
  <c r="W46" i="9" s="1"/>
  <c r="V34" i="9"/>
  <c r="W34" i="9" s="1"/>
  <c r="T31" i="9"/>
  <c r="U31" i="9" s="1"/>
  <c r="V23" i="9"/>
  <c r="W23" i="9" s="1"/>
  <c r="T18" i="9"/>
  <c r="U18" i="9" s="1"/>
  <c r="V82" i="9"/>
  <c r="W82" i="9" s="1"/>
  <c r="T78" i="9"/>
  <c r="U78" i="9" s="1"/>
  <c r="T71" i="9"/>
  <c r="U71" i="9" s="1"/>
  <c r="T63" i="9"/>
  <c r="U63" i="9" s="1"/>
  <c r="V50" i="9"/>
  <c r="W50" i="9" s="1"/>
  <c r="T33" i="9"/>
  <c r="U33" i="9" s="1"/>
  <c r="V20" i="9"/>
  <c r="W20" i="9" s="1"/>
  <c r="V11" i="9"/>
  <c r="W11" i="9" s="1"/>
  <c r="V55" i="9"/>
  <c r="W55" i="9" s="1"/>
  <c r="V104" i="9"/>
  <c r="W104" i="9" s="1"/>
  <c r="V72" i="9"/>
  <c r="W72" i="9" s="1"/>
  <c r="V10" i="9"/>
  <c r="W10" i="9" s="1"/>
  <c r="V56" i="9"/>
  <c r="W56" i="9" s="1"/>
  <c r="V79" i="9"/>
  <c r="W79" i="9" s="1"/>
  <c r="T95" i="9"/>
  <c r="U95" i="9" s="1"/>
  <c r="V102" i="9"/>
  <c r="W102" i="9" s="1"/>
  <c r="T94" i="9"/>
  <c r="U94" i="9" s="1"/>
  <c r="T30" i="9"/>
  <c r="U30" i="9" s="1"/>
  <c r="T89" i="9"/>
  <c r="U89" i="9" s="1"/>
  <c r="T97" i="9"/>
  <c r="U97" i="9" s="1"/>
  <c r="V101" i="9"/>
  <c r="W101" i="9" s="1"/>
  <c r="T111" i="9"/>
  <c r="U111" i="9" s="1"/>
  <c r="T85" i="9"/>
  <c r="U85" i="9" s="1"/>
  <c r="T82" i="9"/>
  <c r="U82" i="9" s="1"/>
  <c r="T72" i="9"/>
  <c r="U72" i="9" s="1"/>
  <c r="T68" i="9"/>
  <c r="U68" i="9" s="1"/>
  <c r="T61" i="9"/>
  <c r="U61" i="9" s="1"/>
  <c r="V42" i="9"/>
  <c r="W42" i="9" s="1"/>
  <c r="V38" i="9"/>
  <c r="W38" i="9" s="1"/>
  <c r="T28" i="9"/>
  <c r="U28" i="9" s="1"/>
  <c r="V16" i="9"/>
  <c r="W16" i="9" s="1"/>
  <c r="T90" i="9"/>
  <c r="U90" i="9" s="1"/>
  <c r="T86" i="9"/>
  <c r="U86" i="9" s="1"/>
  <c r="T80" i="9"/>
  <c r="U80" i="9" s="1"/>
  <c r="V63" i="9"/>
  <c r="W63" i="9" s="1"/>
  <c r="V52" i="9"/>
  <c r="W52" i="9" s="1"/>
  <c r="T48" i="9"/>
  <c r="U48" i="9" s="1"/>
  <c r="T37" i="9"/>
  <c r="U37" i="9" s="1"/>
  <c r="V29" i="9"/>
  <c r="W29" i="9" s="1"/>
  <c r="V14" i="9"/>
  <c r="W14" i="9" s="1"/>
  <c r="T91" i="9"/>
  <c r="U91" i="9" s="1"/>
  <c r="T84" i="9"/>
  <c r="U84" i="9" s="1"/>
  <c r="V68" i="9"/>
  <c r="W68" i="9" s="1"/>
  <c r="V59" i="9"/>
  <c r="W59" i="9" s="1"/>
  <c r="T52" i="9"/>
  <c r="U52" i="9" s="1"/>
  <c r="V45" i="9"/>
  <c r="W45" i="9" s="1"/>
  <c r="V40" i="9"/>
  <c r="W40" i="9" s="1"/>
  <c r="V36" i="9"/>
  <c r="W36" i="9" s="1"/>
  <c r="V28" i="9"/>
  <c r="W28" i="9" s="1"/>
  <c r="T22" i="9"/>
  <c r="U22" i="9" s="1"/>
  <c r="T23" i="9"/>
  <c r="U23" i="9" s="1"/>
  <c r="V44" i="9"/>
  <c r="W44" i="9" s="1"/>
  <c r="T75" i="9"/>
  <c r="U75" i="9" s="1"/>
  <c r="T93" i="9"/>
  <c r="U93" i="9" s="1"/>
  <c r="V99" i="9"/>
  <c r="W99" i="9" s="1"/>
  <c r="V49" i="9"/>
  <c r="W49" i="9" s="1"/>
  <c r="V93" i="9"/>
  <c r="W93" i="9" s="1"/>
  <c r="T114" i="9"/>
  <c r="U114" i="9" s="1"/>
  <c r="T20" i="9"/>
  <c r="U20" i="9" s="1"/>
  <c r="T67" i="9"/>
  <c r="U67" i="9" s="1"/>
  <c r="T101" i="9"/>
  <c r="U101" i="9" s="1"/>
  <c r="T106" i="9"/>
  <c r="U106" i="9" s="1"/>
  <c r="T109" i="9"/>
  <c r="U109" i="9" s="1"/>
  <c r="V32" i="9"/>
  <c r="W32" i="9" s="1"/>
  <c r="V80" i="9"/>
  <c r="W80" i="9" s="1"/>
  <c r="V103" i="9"/>
  <c r="W103" i="9" s="1"/>
  <c r="V39" i="9"/>
  <c r="W39" i="9" s="1"/>
  <c r="V73" i="9"/>
  <c r="W73" i="9" s="1"/>
  <c r="T102" i="9"/>
  <c r="U102" i="9" s="1"/>
  <c r="T104" i="9"/>
  <c r="U104" i="9" s="1"/>
  <c r="V107" i="9"/>
  <c r="W107" i="9" s="1"/>
  <c r="V84" i="9"/>
  <c r="W84" i="9" s="1"/>
  <c r="T79" i="9"/>
  <c r="U79" i="9" s="1"/>
  <c r="V71" i="9"/>
  <c r="W71" i="9" s="1"/>
  <c r="V65" i="9"/>
  <c r="W65" i="9" s="1"/>
  <c r="T55" i="9"/>
  <c r="U55" i="9" s="1"/>
  <c r="T51" i="9"/>
  <c r="U51" i="9" s="1"/>
  <c r="T45" i="9"/>
  <c r="U45" i="9" s="1"/>
  <c r="V37" i="9"/>
  <c r="W37" i="9" s="1"/>
  <c r="V31" i="9"/>
  <c r="W31" i="9" s="1"/>
  <c r="T27" i="9"/>
  <c r="U27" i="9" s="1"/>
  <c r="V15" i="9"/>
  <c r="W15" i="9" s="1"/>
  <c r="V89" i="9"/>
  <c r="W89" i="9" s="1"/>
  <c r="V83" i="9"/>
  <c r="W83" i="9" s="1"/>
  <c r="T77" i="9"/>
  <c r="U77" i="9" s="1"/>
  <c r="T73" i="9"/>
  <c r="U73" i="9" s="1"/>
  <c r="T66" i="9"/>
  <c r="U66" i="9" s="1"/>
  <c r="V47" i="9"/>
  <c r="W47" i="9" s="1"/>
  <c r="T35" i="9"/>
  <c r="U35" i="9" s="1"/>
  <c r="T32" i="9"/>
  <c r="U32" i="9" s="1"/>
  <c r="T25" i="9"/>
  <c r="U25" i="9" s="1"/>
  <c r="V88" i="9"/>
  <c r="W88" i="9" s="1"/>
  <c r="T83" i="9"/>
  <c r="U83" i="9" s="1"/>
  <c r="V67" i="9"/>
  <c r="W67" i="9" s="1"/>
  <c r="V51" i="9"/>
  <c r="W51" i="9" s="1"/>
  <c r="V21" i="9"/>
  <c r="W21" i="9" s="1"/>
  <c r="T16" i="9"/>
  <c r="U16" i="9" s="1"/>
  <c r="T8" i="9"/>
  <c r="U8" i="9" s="1"/>
  <c r="V27" i="9"/>
  <c r="W27" i="9" s="1"/>
  <c r="V85" i="9"/>
  <c r="W85" i="9" s="1"/>
  <c r="T100" i="9"/>
  <c r="U100" i="9" s="1"/>
  <c r="V114" i="9"/>
  <c r="W114" i="9" s="1"/>
  <c r="T59" i="9"/>
  <c r="U59" i="9" s="1"/>
  <c r="T99" i="9"/>
  <c r="U99" i="9" s="1"/>
  <c r="V7" i="9"/>
  <c r="W7" i="9" s="1"/>
  <c r="T76" i="9"/>
  <c r="U76" i="9" s="1"/>
  <c r="V92" i="9"/>
  <c r="W92" i="9" s="1"/>
  <c r="V100" i="9"/>
  <c r="W100" i="9" s="1"/>
  <c r="T107" i="9"/>
  <c r="U107" i="9" s="1"/>
  <c r="V111" i="9"/>
  <c r="W111" i="9" s="1"/>
  <c r="T113" i="9"/>
  <c r="U113" i="9" s="1"/>
  <c r="H134" i="9"/>
  <c r="H139" i="9"/>
  <c r="H135" i="9"/>
  <c r="H142" i="9"/>
  <c r="H137" i="9"/>
  <c r="H140" i="9"/>
  <c r="H138" i="9"/>
  <c r="H133" i="9"/>
  <c r="H136" i="9"/>
  <c r="H141" i="9"/>
  <c r="D109" i="9"/>
  <c r="D32" i="9"/>
  <c r="D56" i="9"/>
  <c r="D45" i="9"/>
  <c r="D28" i="9"/>
  <c r="D59" i="9"/>
  <c r="D14" i="9"/>
  <c r="D104" i="9"/>
  <c r="D108" i="9"/>
  <c r="D40" i="9"/>
  <c r="D23" i="9"/>
  <c r="D36" i="9"/>
  <c r="D18" i="9"/>
  <c r="H162" i="9"/>
  <c r="L162" i="9" s="1" a="1"/>
  <c r="L162" i="9" s="1"/>
  <c r="H159" i="9"/>
  <c r="L159" i="9" s="1" a="1"/>
  <c r="L159" i="9" s="1"/>
  <c r="H164" i="9"/>
  <c r="L164" i="9" s="1" a="1"/>
  <c r="L164" i="9" s="1"/>
  <c r="H163" i="9"/>
  <c r="L163" i="9" s="1" a="1"/>
  <c r="L163" i="9" s="1"/>
  <c r="H160" i="9"/>
  <c r="L160" i="9" s="1" a="1"/>
  <c r="L160" i="9" s="1"/>
  <c r="H157" i="9"/>
  <c r="L157" i="9" s="1" a="1"/>
  <c r="L157" i="9" s="1"/>
  <c r="H158" i="9"/>
  <c r="L158" i="9" s="1" a="1"/>
  <c r="L158" i="9" s="1"/>
  <c r="H166" i="9"/>
  <c r="L166" i="9" s="1" a="1"/>
  <c r="L166" i="9" s="1"/>
  <c r="H165" i="9"/>
  <c r="L165" i="9" s="1" a="1"/>
  <c r="L165" i="9" s="1"/>
  <c r="H161" i="9"/>
  <c r="L161" i="9" s="1" a="1"/>
  <c r="L161" i="9" s="1"/>
  <c r="D63" i="9"/>
  <c r="D113" i="9"/>
  <c r="D61" i="9"/>
  <c r="D39" i="9"/>
  <c r="D35" i="9"/>
  <c r="D31" i="9"/>
  <c r="D27" i="9"/>
  <c r="D22" i="9"/>
  <c r="D17" i="9"/>
  <c r="D105" i="9"/>
  <c r="D102" i="9"/>
  <c r="G117" i="9"/>
  <c r="L135" i="9" s="1"/>
  <c r="D106" i="9"/>
  <c r="D93" i="9"/>
  <c r="D92" i="9"/>
  <c r="D91" i="9"/>
  <c r="D90" i="9"/>
  <c r="D89" i="9"/>
  <c r="D88" i="9"/>
  <c r="D86" i="9"/>
  <c r="D85" i="9"/>
  <c r="D84" i="9"/>
  <c r="D83" i="9"/>
  <c r="D82" i="9"/>
  <c r="D81" i="9"/>
  <c r="D80" i="9"/>
  <c r="D79" i="9"/>
  <c r="D78" i="9"/>
  <c r="D77" i="9"/>
  <c r="D76" i="9"/>
  <c r="D75" i="9"/>
  <c r="D73" i="9"/>
  <c r="D72" i="9"/>
  <c r="D71" i="9"/>
  <c r="D70" i="9"/>
  <c r="D68" i="9"/>
  <c r="D67" i="9"/>
  <c r="D66" i="9"/>
  <c r="D111" i="9"/>
  <c r="D103" i="9"/>
  <c r="D97" i="9"/>
  <c r="D48" i="9"/>
  <c r="D47" i="9"/>
  <c r="D11" i="9"/>
  <c r="D10" i="9"/>
  <c r="D9" i="9"/>
  <c r="D8" i="9"/>
  <c r="D7" i="9"/>
  <c r="D114" i="9"/>
  <c r="D100" i="9"/>
  <c r="D101" i="9"/>
  <c r="D94" i="9"/>
  <c r="D46" i="9"/>
  <c r="D99" i="9"/>
  <c r="D43" i="9"/>
  <c r="D38" i="9"/>
  <c r="D34" i="9"/>
  <c r="D30" i="9"/>
  <c r="D26" i="9"/>
  <c r="D21" i="9"/>
  <c r="D16" i="9"/>
  <c r="Y7" i="9"/>
  <c r="D49" i="9"/>
  <c r="D64" i="9"/>
  <c r="D107" i="9"/>
  <c r="D65" i="9"/>
  <c r="D53" i="9"/>
  <c r="D52" i="9"/>
  <c r="D95" i="9"/>
  <c r="D51" i="9"/>
  <c r="D55" i="9"/>
  <c r="D42" i="9"/>
  <c r="D37" i="9"/>
  <c r="D33" i="9"/>
  <c r="D29" i="9"/>
  <c r="D25" i="9"/>
  <c r="D20" i="9"/>
  <c r="D15" i="9"/>
  <c r="D50" i="9"/>
  <c r="D44" i="9"/>
  <c r="H151" i="9" a="1"/>
  <c r="H177" i="9" a="1"/>
  <c r="H169" i="9" a="1"/>
  <c r="H152" i="9" a="1"/>
  <c r="H171" i="9" a="1"/>
  <c r="H153" i="9" a="1"/>
  <c r="H173" i="9" a="1"/>
  <c r="H170" i="9" a="1"/>
  <c r="H175" i="9" a="1"/>
  <c r="H149" i="9" a="1"/>
  <c r="H174" i="9" a="1"/>
  <c r="H150" i="9" a="1"/>
  <c r="H172" i="9" a="1"/>
  <c r="H178" i="9" a="1"/>
  <c r="H154" i="9" a="1"/>
  <c r="H176" i="9" a="1"/>
  <c r="H153" i="9" l="1"/>
  <c r="L153" i="9" s="1" a="1"/>
  <c r="L153" i="9" s="1"/>
  <c r="H149" i="9"/>
  <c r="L149" i="9" s="1" a="1"/>
  <c r="L149" i="9" s="1"/>
  <c r="H152" i="9"/>
  <c r="L152" i="9" s="1" a="1"/>
  <c r="L152" i="9" s="1"/>
  <c r="H151" i="9"/>
  <c r="L151" i="9" s="1" a="1"/>
  <c r="L151" i="9" s="1"/>
  <c r="H154" i="9"/>
  <c r="L154" i="9" s="1" a="1"/>
  <c r="L154" i="9" s="1"/>
  <c r="H150" i="9"/>
  <c r="L150" i="9" s="1" a="1"/>
  <c r="L150" i="9" s="1"/>
  <c r="L138" i="9"/>
  <c r="L139" i="9"/>
  <c r="L142" i="9"/>
  <c r="L141" i="9"/>
  <c r="L134" i="9"/>
  <c r="L136" i="9"/>
  <c r="L140" i="9"/>
  <c r="L133" i="9"/>
  <c r="L137" i="9"/>
  <c r="H177" i="9"/>
  <c r="L177" i="9" s="1" a="1"/>
  <c r="L177" i="9" s="1"/>
  <c r="H169" i="9"/>
  <c r="L169" i="9" s="1" a="1"/>
  <c r="L169" i="9" s="1"/>
  <c r="H178" i="9"/>
  <c r="L178" i="9" s="1" a="1"/>
  <c r="L178" i="9" s="1"/>
  <c r="H174" i="9"/>
  <c r="L174" i="9" s="1" a="1"/>
  <c r="L174" i="9" s="1"/>
  <c r="H173" i="9"/>
  <c r="L173" i="9" s="1" a="1"/>
  <c r="L173" i="9" s="1"/>
  <c r="H170" i="9"/>
  <c r="L170" i="9" s="1" a="1"/>
  <c r="L170" i="9" s="1"/>
  <c r="H176" i="9"/>
  <c r="L176" i="9" s="1" a="1"/>
  <c r="L176" i="9" s="1"/>
  <c r="H175" i="9"/>
  <c r="L175" i="9" s="1" a="1"/>
  <c r="L175" i="9" s="1"/>
  <c r="H172" i="9"/>
  <c r="L172" i="9" s="1" a="1"/>
  <c r="L172" i="9" s="1"/>
  <c r="H171" i="9"/>
  <c r="L171" i="9" s="1" a="1"/>
  <c r="L171" i="9" s="1"/>
  <c r="G122" i="9" l="1"/>
</calcChain>
</file>

<file path=xl/sharedStrings.xml><?xml version="1.0" encoding="utf-8"?>
<sst xmlns="http://schemas.openxmlformats.org/spreadsheetml/2006/main" count="15739" uniqueCount="1044">
  <si>
    <t>-</t>
  </si>
  <si>
    <t>Loïc</t>
  </si>
  <si>
    <t>Jaype</t>
  </si>
  <si>
    <t>Total</t>
  </si>
  <si>
    <t>1er</t>
  </si>
  <si>
    <t>Fabio</t>
  </si>
  <si>
    <t>Maud</t>
  </si>
  <si>
    <t>Marilyn</t>
  </si>
  <si>
    <t>Marie</t>
  </si>
  <si>
    <t>11 j</t>
  </si>
  <si>
    <t>14 j</t>
  </si>
  <si>
    <t>Aurélien</t>
  </si>
  <si>
    <t>13 j</t>
  </si>
  <si>
    <t>12 j</t>
  </si>
  <si>
    <t>Nbre joueurs</t>
  </si>
  <si>
    <t>Zven</t>
  </si>
  <si>
    <t>2e</t>
  </si>
  <si>
    <t>3e</t>
  </si>
  <si>
    <t>4e</t>
  </si>
  <si>
    <t>5e</t>
  </si>
  <si>
    <t>6e</t>
  </si>
  <si>
    <t>7e</t>
  </si>
  <si>
    <t>9e</t>
  </si>
  <si>
    <t>10e</t>
  </si>
  <si>
    <t>11e</t>
  </si>
  <si>
    <t>Parties mensuelles</t>
  </si>
  <si>
    <t>Sept</t>
  </si>
  <si>
    <t>Oct</t>
  </si>
  <si>
    <t>Nov</t>
  </si>
  <si>
    <t>12e</t>
  </si>
  <si>
    <t>13e</t>
  </si>
  <si>
    <t>Jédy</t>
  </si>
  <si>
    <t>Mars</t>
  </si>
  <si>
    <t>14e</t>
  </si>
  <si>
    <t>Mai</t>
  </si>
  <si>
    <t>Sylvain</t>
  </si>
  <si>
    <t>Marion</t>
  </si>
  <si>
    <t>Elise</t>
  </si>
  <si>
    <t>9 j</t>
  </si>
  <si>
    <t>8 j</t>
  </si>
  <si>
    <t>Rom</t>
  </si>
  <si>
    <t>8e</t>
  </si>
  <si>
    <t>Steven</t>
  </si>
  <si>
    <t>Flora</t>
  </si>
  <si>
    <t>Q</t>
  </si>
  <si>
    <t>Oliv</t>
  </si>
  <si>
    <t>Aldo</t>
  </si>
  <si>
    <t>Arnaud</t>
  </si>
  <si>
    <t>16e</t>
  </si>
  <si>
    <t>Participation</t>
  </si>
  <si>
    <t>Moyenne</t>
  </si>
  <si>
    <t>Dany</t>
  </si>
  <si>
    <t>Jérome</t>
  </si>
  <si>
    <t>Tom</t>
  </si>
  <si>
    <t>Tonio</t>
  </si>
  <si>
    <t>Marie-Cécile</t>
  </si>
  <si>
    <t>15e</t>
  </si>
  <si>
    <t>Isa</t>
  </si>
  <si>
    <t>Francky</t>
  </si>
  <si>
    <t>Vainqueurs différents</t>
  </si>
  <si>
    <t>Bruno</t>
  </si>
  <si>
    <t>Julie</t>
  </si>
  <si>
    <t>17e</t>
  </si>
  <si>
    <t>Olivier</t>
  </si>
  <si>
    <t>Juin</t>
  </si>
  <si>
    <t>Vince</t>
  </si>
  <si>
    <t>Cédric1</t>
  </si>
  <si>
    <t>Franck (JP)</t>
  </si>
  <si>
    <r>
      <t xml:space="preserve">Cp 2010 -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</si>
  <si>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Ch 2010 - </t>
    </r>
    <r>
      <rPr>
        <b/>
        <sz val="11"/>
        <color theme="1"/>
        <rFont val="Calibri"/>
        <family val="2"/>
        <scheme val="minor"/>
      </rPr>
      <t>FRED</t>
    </r>
  </si>
  <si>
    <r>
      <t xml:space="preserve">Ch 2009 - </t>
    </r>
    <r>
      <rPr>
        <b/>
        <sz val="11"/>
        <color theme="1"/>
        <rFont val="Calibri"/>
        <family val="2"/>
        <scheme val="minor"/>
      </rPr>
      <t>DAMS</t>
    </r>
  </si>
  <si>
    <r>
      <t xml:space="preserve">Cp 2009 - </t>
    </r>
    <r>
      <rPr>
        <b/>
        <sz val="11"/>
        <color theme="1"/>
        <rFont val="Calibri"/>
        <family val="2"/>
        <scheme val="minor"/>
      </rPr>
      <t>CYRILLE</t>
    </r>
  </si>
  <si>
    <r>
      <t xml:space="preserve">Cp 2008 - </t>
    </r>
    <r>
      <rPr>
        <b/>
        <sz val="11"/>
        <color theme="1"/>
        <rFont val="Calibri"/>
        <family val="2"/>
        <scheme val="minor"/>
      </rPr>
      <t>SEB</t>
    </r>
  </si>
  <si>
    <r>
      <t xml:space="preserve">Ch 2008 - </t>
    </r>
    <r>
      <rPr>
        <b/>
        <sz val="11"/>
        <color theme="1"/>
        <rFont val="Calibri"/>
        <family val="2"/>
        <scheme val="minor"/>
      </rPr>
      <t>YANN</t>
    </r>
  </si>
  <si>
    <r>
      <t xml:space="preserve">Cp 2007 - </t>
    </r>
    <r>
      <rPr>
        <b/>
        <i/>
        <sz val="11"/>
        <color theme="1"/>
        <rFont val="Calibri"/>
        <family val="2"/>
        <scheme val="minor"/>
      </rPr>
      <t>Non jouée</t>
    </r>
  </si>
  <si>
    <r>
      <t xml:space="preserve">Ch 2007 - </t>
    </r>
    <r>
      <rPr>
        <b/>
        <sz val="11"/>
        <color theme="1"/>
        <rFont val="Calibri"/>
        <family val="2"/>
        <scheme val="minor"/>
      </rPr>
      <t>BOBOS</t>
    </r>
  </si>
  <si>
    <t>COUPE MPT</t>
  </si>
  <si>
    <t>Championnat MPT</t>
  </si>
  <si>
    <t>Nombre de victoires en tournoi</t>
  </si>
  <si>
    <t>Armoire aux trophées</t>
  </si>
  <si>
    <t>Anthony</t>
  </si>
  <si>
    <t>joueurs/partie</t>
  </si>
  <si>
    <t>Biko</t>
  </si>
  <si>
    <t>Corinne</t>
  </si>
  <si>
    <r>
      <t xml:space="preserve">Ch 2011 - 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</si>
  <si>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Cp 2011 -  </t>
    </r>
    <r>
      <rPr>
        <b/>
        <sz val="11"/>
        <color theme="1"/>
        <rFont val="Calibri"/>
        <family val="2"/>
        <scheme val="minor"/>
      </rPr>
      <t>PILOU</t>
    </r>
  </si>
  <si>
    <t>Thomas J.</t>
  </si>
  <si>
    <t>Août</t>
  </si>
  <si>
    <t>BOBOS</t>
  </si>
  <si>
    <t>DAMS</t>
  </si>
  <si>
    <t>CYRILLE</t>
  </si>
  <si>
    <t>FLORA</t>
  </si>
  <si>
    <t>FD</t>
  </si>
  <si>
    <t>FRANCKY</t>
  </si>
  <si>
    <t>FRED</t>
  </si>
  <si>
    <t>HUGO</t>
  </si>
  <si>
    <t>ISA</t>
  </si>
  <si>
    <t>JON</t>
  </si>
  <si>
    <t>JULIE</t>
  </si>
  <si>
    <t>MARION</t>
  </si>
  <si>
    <t>OLIV</t>
  </si>
  <si>
    <t>PILOU</t>
  </si>
  <si>
    <t>ROMAIN</t>
  </si>
  <si>
    <t>THOMAS J.</t>
  </si>
  <si>
    <t>TOMY</t>
  </si>
  <si>
    <t>G</t>
  </si>
  <si>
    <t>P</t>
  </si>
  <si>
    <t>DJOH</t>
  </si>
  <si>
    <t>TOTAL</t>
  </si>
  <si>
    <t>FINALE</t>
  </si>
  <si>
    <t>joueurs à 3 victoires</t>
  </si>
  <si>
    <t>joueurs à 2 victoires</t>
  </si>
  <si>
    <t>FREDOUILLE</t>
  </si>
  <si>
    <t>CORINNE</t>
  </si>
  <si>
    <t>MAT</t>
  </si>
  <si>
    <t>GEOFFROY</t>
  </si>
  <si>
    <t>ELISA</t>
  </si>
  <si>
    <t>Geoffroy</t>
  </si>
  <si>
    <t>Elisa</t>
  </si>
  <si>
    <t>OLIVIER</t>
  </si>
  <si>
    <t>BOUNTYS - Total</t>
  </si>
  <si>
    <r>
      <t xml:space="preserve">Cp 2012 -  </t>
    </r>
    <r>
      <rPr>
        <b/>
        <sz val="11"/>
        <color theme="1"/>
        <rFont val="Calibri"/>
        <family val="2"/>
        <scheme val="minor"/>
      </rPr>
      <t>DJOH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</si>
  <si>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DAMS</t>
    </r>
  </si>
  <si>
    <t>SAISON 6</t>
  </si>
  <si>
    <t>SAISON 7</t>
  </si>
  <si>
    <t>FABRICE</t>
  </si>
  <si>
    <t>Cédric J.</t>
  </si>
  <si>
    <t>MAX</t>
  </si>
  <si>
    <t>JOULS</t>
  </si>
  <si>
    <t>FRED S.</t>
  </si>
  <si>
    <t>18e</t>
  </si>
  <si>
    <t>Franck-David</t>
  </si>
  <si>
    <t>Cyrille</t>
  </si>
  <si>
    <t>Dams</t>
  </si>
  <si>
    <t>Hugo</t>
  </si>
  <si>
    <t>Bobos</t>
  </si>
  <si>
    <t>Djoh</t>
  </si>
  <si>
    <t>Fredouille</t>
  </si>
  <si>
    <t>Jonathan</t>
  </si>
  <si>
    <t>Romain</t>
  </si>
  <si>
    <t>Fred</t>
  </si>
  <si>
    <t>Pilou</t>
  </si>
  <si>
    <t>Tomy</t>
  </si>
  <si>
    <t>Cédric V.</t>
  </si>
  <si>
    <t>Mat</t>
  </si>
  <si>
    <t>Dums</t>
  </si>
  <si>
    <t>Alex</t>
  </si>
  <si>
    <t>Julien S.</t>
  </si>
  <si>
    <t>JUDE</t>
  </si>
  <si>
    <t>Baptiste</t>
  </si>
  <si>
    <t>BAPTISTE</t>
  </si>
  <si>
    <t>GUICHON</t>
  </si>
  <si>
    <t>LISTE JOUEURS BOUNTY</t>
  </si>
  <si>
    <t>Guichon</t>
  </si>
  <si>
    <t>MALZEVILLE POKER TOUR</t>
  </si>
  <si>
    <t>CEDRIC J.</t>
  </si>
  <si>
    <t>I</t>
  </si>
  <si>
    <t>Toat's</t>
  </si>
  <si>
    <t>TOAT'S</t>
  </si>
  <si>
    <t>ROB</t>
  </si>
  <si>
    <t>Angélique</t>
  </si>
  <si>
    <t>ANGELIQUE</t>
  </si>
  <si>
    <t>Rang / Nbre</t>
  </si>
  <si>
    <t>15 j</t>
  </si>
  <si>
    <t>16 j</t>
  </si>
  <si>
    <t>17 j</t>
  </si>
  <si>
    <t>18 j</t>
  </si>
  <si>
    <t>Matt</t>
  </si>
  <si>
    <t>Célia</t>
  </si>
  <si>
    <t>Lucille</t>
  </si>
  <si>
    <t>ELISE</t>
  </si>
  <si>
    <t>CELIA</t>
  </si>
  <si>
    <t>MATT</t>
  </si>
  <si>
    <t>THOM</t>
  </si>
  <si>
    <t>VINCE</t>
  </si>
  <si>
    <t>LUCILLE</t>
  </si>
  <si>
    <r>
      <t xml:space="preserve">Ch 2013 -  </t>
    </r>
    <r>
      <rPr>
        <b/>
        <sz val="11"/>
        <color theme="1"/>
        <rFont val="Calibri"/>
        <family val="2"/>
        <scheme val="minor"/>
      </rPr>
      <t>DAMS</t>
    </r>
  </si>
  <si>
    <t>III</t>
  </si>
  <si>
    <t>Moy.
Brute</t>
  </si>
  <si>
    <t>Jetons
 / joueur</t>
  </si>
  <si>
    <r>
      <t xml:space="preserve">Cp 2013 -  </t>
    </r>
    <r>
      <rPr>
        <b/>
        <sz val="11"/>
        <color theme="1"/>
        <rFont val="Calibri"/>
        <family val="2"/>
        <scheme val="minor"/>
      </rPr>
      <t>FRED S.</t>
    </r>
  </si>
  <si>
    <t>Claude</t>
  </si>
  <si>
    <t>Karl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</si>
  <si>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 Les tapis inférieurs sont complétés jusqu'à ce niveau.</t>
    </r>
  </si>
  <si>
    <t>CLAUDE</t>
  </si>
  <si>
    <t>KARL</t>
  </si>
  <si>
    <t>BOUNTYS - duels</t>
  </si>
  <si>
    <t>Rang général</t>
  </si>
  <si>
    <t>Rang cette saison</t>
  </si>
  <si>
    <t>Coupe</t>
  </si>
  <si>
    <t>Total
pts</t>
  </si>
  <si>
    <t>Jude</t>
  </si>
  <si>
    <t>Rob</t>
  </si>
  <si>
    <t>Fred S.</t>
  </si>
  <si>
    <t>Fabrice</t>
  </si>
  <si>
    <t>Seb</t>
  </si>
  <si>
    <t>Yann</t>
  </si>
  <si>
    <t>Dorian</t>
  </si>
  <si>
    <t>Dalila</t>
  </si>
  <si>
    <t>William</t>
  </si>
  <si>
    <t>MATH T.</t>
  </si>
  <si>
    <t>Math T.</t>
  </si>
  <si>
    <t>Base :</t>
  </si>
  <si>
    <t>Total réel :</t>
  </si>
  <si>
    <t>JEAN-PHILIPPE</t>
  </si>
  <si>
    <t>Jean-Philippe</t>
  </si>
  <si>
    <t>Nil</t>
  </si>
  <si>
    <t>NIL</t>
  </si>
  <si>
    <t>FRANCK</t>
  </si>
  <si>
    <t>SAISON 8</t>
  </si>
  <si>
    <t>Eric</t>
  </si>
  <si>
    <t>Logan</t>
  </si>
  <si>
    <t>ERIC</t>
  </si>
  <si>
    <t>LOGAN</t>
  </si>
  <si>
    <t>MATHIAS</t>
  </si>
  <si>
    <t>TOTOCHE</t>
  </si>
  <si>
    <r>
      <t xml:space="preserve">Ch 2014 -  </t>
    </r>
    <r>
      <rPr>
        <b/>
        <sz val="11"/>
        <color theme="1"/>
        <rFont val="Calibri"/>
        <family val="2"/>
        <scheme val="minor"/>
      </rPr>
      <t>FRANCK-DAVID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</si>
  <si>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FRANCK-DAVID</t>
    </r>
  </si>
  <si>
    <t>Nico</t>
  </si>
  <si>
    <t>SAISON 9</t>
  </si>
  <si>
    <t>NICO</t>
  </si>
  <si>
    <t>Mathias</t>
  </si>
  <si>
    <t>Totoche</t>
  </si>
  <si>
    <t>Max</t>
  </si>
  <si>
    <t>Julien D.</t>
  </si>
  <si>
    <t>Saison</t>
  </si>
  <si>
    <t>Franck</t>
  </si>
  <si>
    <t>Jouls</t>
  </si>
  <si>
    <t>Victoires</t>
  </si>
  <si>
    <t>3ème</t>
  </si>
  <si>
    <t>2ème place</t>
  </si>
  <si>
    <t>3ème place</t>
  </si>
  <si>
    <t>Parties jouées</t>
  </si>
  <si>
    <t>Pourcentage de podium</t>
  </si>
  <si>
    <t>Extra</t>
  </si>
  <si>
    <t>YANN</t>
  </si>
  <si>
    <t>Menos</t>
  </si>
  <si>
    <t>MENOS</t>
  </si>
  <si>
    <t>Thomas M.</t>
  </si>
  <si>
    <t>Nombre de dernière place</t>
  </si>
  <si>
    <t>Pourcentage de participation</t>
  </si>
  <si>
    <t>Pourcentage de victoire</t>
  </si>
  <si>
    <t>Pourcentage de dernière place</t>
  </si>
  <si>
    <t>Pourcentage de première moitié</t>
  </si>
  <si>
    <t>Pourcentage de premier tiers</t>
  </si>
  <si>
    <t>Pourcentage de 2ème place</t>
  </si>
  <si>
    <t>Pourcentage de 3ème place</t>
  </si>
  <si>
    <t>PODIUMS</t>
  </si>
  <si>
    <t>Placé dans le premier tiers</t>
  </si>
  <si>
    <t>Placé dans la première moitié</t>
  </si>
  <si>
    <t>Nombre de participants</t>
  </si>
  <si>
    <t>Nombre de participations</t>
  </si>
  <si>
    <t>Nombre d'étapes</t>
  </si>
  <si>
    <t>Moyenne de joueurs par partie</t>
  </si>
  <si>
    <t>Moyenne de participations par joueur</t>
  </si>
  <si>
    <t>Rang moyen</t>
  </si>
  <si>
    <t>Moyenne de joueurs / partie</t>
  </si>
  <si>
    <t>STATISTIQUES INTEGRALES DU MPT</t>
  </si>
  <si>
    <t>Classements des plus assidus :</t>
  </si>
  <si>
    <t>Classements des plus présents sur le podium :</t>
  </si>
  <si>
    <t>Classements des plus présents à la dernière place :</t>
  </si>
  <si>
    <t>Classements des plus titrés :</t>
  </si>
  <si>
    <t>Mathieu S.</t>
  </si>
  <si>
    <t>MATHIEU S.</t>
  </si>
  <si>
    <t>Cyril D.</t>
  </si>
  <si>
    <t>CYRIL D.</t>
  </si>
  <si>
    <t>Placé en moyenne dans les premiers…</t>
  </si>
  <si>
    <t>SAISON 10</t>
  </si>
  <si>
    <r>
      <t xml:space="preserve">Ch 2015 -  </t>
    </r>
    <r>
      <rPr>
        <b/>
        <sz val="11"/>
        <color theme="1"/>
        <rFont val="Calibri"/>
        <family val="2"/>
        <scheme val="minor"/>
      </rPr>
      <t>FRANCK-DAVID</t>
    </r>
  </si>
  <si>
    <t>II</t>
  </si>
  <si>
    <r>
      <t xml:space="preserve">Cp 2015 - </t>
    </r>
    <r>
      <rPr>
        <b/>
        <sz val="11"/>
        <color theme="1"/>
        <rFont val="Calibri"/>
        <family val="2"/>
        <scheme val="minor"/>
      </rPr>
      <t>CYRILLE</t>
    </r>
  </si>
  <si>
    <t>Saison 10</t>
  </si>
  <si>
    <t>Date de la dernière victoire</t>
  </si>
  <si>
    <t>Nombre de MPT organisés depuis la dernière victoire</t>
  </si>
  <si>
    <t>Nombre de vainqueurs différents</t>
  </si>
  <si>
    <t>Date de la dernière participation</t>
  </si>
  <si>
    <t>Date de la première participation</t>
  </si>
  <si>
    <t>VICTOIRES</t>
  </si>
  <si>
    <t>PARTICIPATIONS</t>
  </si>
  <si>
    <t>Jérome C.</t>
  </si>
  <si>
    <t>JEROME C.</t>
  </si>
  <si>
    <t>Joueurs / étape</t>
  </si>
  <si>
    <t>%</t>
  </si>
  <si>
    <t>ARNAUD E.</t>
  </si>
  <si>
    <t>Arnaud E.</t>
  </si>
  <si>
    <t>Bountys</t>
  </si>
  <si>
    <t>Nbre parties</t>
  </si>
  <si>
    <t>Bountys / partie</t>
  </si>
  <si>
    <t>Saison 06</t>
  </si>
  <si>
    <t>Saison 07</t>
  </si>
  <si>
    <t>Saison 08</t>
  </si>
  <si>
    <t>Saison 09</t>
  </si>
  <si>
    <t>NC</t>
  </si>
  <si>
    <t>Jean-Baptiste</t>
  </si>
  <si>
    <t>JEAN-BAPTISTE</t>
  </si>
  <si>
    <t>joueurs à 4 victoires</t>
  </si>
  <si>
    <r>
      <t xml:space="preserve">Ch 2016 - </t>
    </r>
    <r>
      <rPr>
        <b/>
        <sz val="11"/>
        <color theme="1"/>
        <rFont val="Calibri"/>
        <family val="2"/>
        <scheme val="minor"/>
      </rPr>
      <t>FRED</t>
    </r>
  </si>
  <si>
    <t>Thomas S.</t>
  </si>
  <si>
    <r>
      <t xml:space="preserve">Cp 2016 -  </t>
    </r>
    <r>
      <rPr>
        <b/>
        <sz val="11"/>
        <color theme="1"/>
        <rFont val="Calibri"/>
        <family val="2"/>
        <scheme val="minor"/>
      </rPr>
      <t>FRANCK-DAVID</t>
    </r>
  </si>
  <si>
    <t>THOMAS S.</t>
  </si>
  <si>
    <t>Pourcentage de heads up gagnés</t>
  </si>
  <si>
    <t>SAISON 5</t>
  </si>
  <si>
    <t>SAISON 11</t>
  </si>
  <si>
    <t>Bountys sauvés</t>
  </si>
  <si>
    <t>Victoire(s)</t>
  </si>
  <si>
    <t>TOTAL mangés</t>
  </si>
  <si>
    <t>TOTAL sauvés</t>
  </si>
  <si>
    <r>
      <rPr>
        <b/>
        <i/>
        <sz val="11"/>
        <color theme="1"/>
        <rFont val="Calibri"/>
        <family val="2"/>
        <scheme val="minor"/>
      </rPr>
      <t>La lecture du tableau ci-dessus se fait verticalement.</t>
    </r>
    <r>
      <rPr>
        <i/>
        <sz val="11"/>
        <color theme="1"/>
        <rFont val="Calibri"/>
        <family val="2"/>
        <scheme val="minor"/>
      </rPr>
      <t xml:space="preserve"> Exemple : Bobos mène 5 à 1 contre Dams.</t>
    </r>
  </si>
  <si>
    <t>NADINE</t>
  </si>
  <si>
    <t>CATHY</t>
  </si>
  <si>
    <t>Cathy</t>
  </si>
  <si>
    <t>Nadine</t>
  </si>
  <si>
    <t>LOÏC H.</t>
  </si>
  <si>
    <t>Loïc H.</t>
  </si>
  <si>
    <t>10j</t>
  </si>
  <si>
    <t>Christophe</t>
  </si>
  <si>
    <r>
      <t xml:space="preserve">Ch 2017 -  </t>
    </r>
    <r>
      <rPr>
        <b/>
        <sz val="11"/>
        <color theme="1"/>
        <rFont val="Calibri"/>
        <family val="2"/>
        <scheme val="minor"/>
      </rPr>
      <t>FRANCK-DAVID</t>
    </r>
  </si>
  <si>
    <t>CHRISTOPHE</t>
  </si>
  <si>
    <r>
      <t xml:space="preserve">Cp 2017 -  </t>
    </r>
    <r>
      <rPr>
        <b/>
        <sz val="11"/>
        <color theme="1"/>
        <rFont val="Calibri"/>
        <family val="2"/>
        <scheme val="minor"/>
      </rPr>
      <t>FRANCK-DAVID</t>
    </r>
  </si>
  <si>
    <t>7 meilleures parties</t>
  </si>
  <si>
    <t>Classement</t>
  </si>
  <si>
    <t>Points</t>
  </si>
  <si>
    <t>Score à améliorer</t>
  </si>
  <si>
    <t>Indice corrigé</t>
  </si>
  <si>
    <t>Jetons finale</t>
  </si>
  <si>
    <t>Parties individuelles jouées</t>
  </si>
  <si>
    <t>Date dernière partie</t>
  </si>
  <si>
    <t>parties par joueur en moyenne</t>
  </si>
  <si>
    <t>Déc</t>
  </si>
  <si>
    <t>Janv</t>
  </si>
  <si>
    <t>Févr</t>
  </si>
  <si>
    <t>Avr</t>
  </si>
  <si>
    <t>Saison 05</t>
  </si>
  <si>
    <t>Jonathan B.</t>
  </si>
  <si>
    <t>Numéro de la dernière étape gagnée</t>
  </si>
  <si>
    <t>JONATHAN B.</t>
  </si>
  <si>
    <t>Saison 11</t>
  </si>
  <si>
    <t>Jérémy</t>
  </si>
  <si>
    <t>JEREMY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</si>
  <si>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- 13 victoires</t>
    </r>
  </si>
  <si>
    <t>Laure</t>
  </si>
  <si>
    <t>LAURE</t>
  </si>
  <si>
    <r>
      <rPr>
        <b/>
        <sz val="14"/>
        <color theme="1"/>
        <rFont val="Calibri"/>
        <family val="2"/>
        <scheme val="minor"/>
      </rPr>
      <t xml:space="preserve">BOBOS - FABRICE - FRED S. - MATHIAS </t>
    </r>
    <r>
      <rPr>
        <sz val="14"/>
        <color theme="1"/>
        <rFont val="Calibri"/>
        <family val="2"/>
        <scheme val="minor"/>
      </rPr>
      <t>- 5 victoires</t>
    </r>
  </si>
  <si>
    <t>20e</t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</si>
  <si>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- 7 victoires</t>
    </r>
  </si>
  <si>
    <t>Jérémy D.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</si>
  <si>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- 18 victoires</t>
    </r>
  </si>
  <si>
    <t>JEREMY D.</t>
  </si>
  <si>
    <t>joueurs à 1 victoire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</si>
  <si>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? joueurs)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</si>
  <si>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?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</si>
  <si>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IV</t>
  </si>
  <si>
    <r>
      <t xml:space="preserve">Ch 2018 -  </t>
    </r>
    <r>
      <rPr>
        <b/>
        <sz val="11"/>
        <color theme="1"/>
        <rFont val="Calibri"/>
        <family val="2"/>
        <scheme val="minor"/>
      </rPr>
      <t>FRANCK-DAVID</t>
    </r>
  </si>
  <si>
    <t>MPT - Saison 12</t>
  </si>
  <si>
    <t>2018 - 2019</t>
  </si>
  <si>
    <t>S00 à S11</t>
  </si>
  <si>
    <t>S12</t>
  </si>
  <si>
    <t>31-08</t>
  </si>
  <si>
    <t>06-07</t>
  </si>
  <si>
    <t>11 et +</t>
  </si>
  <si>
    <t>12 et +</t>
  </si>
  <si>
    <t>6 ou 7</t>
  </si>
  <si>
    <t>Place</t>
  </si>
  <si>
    <t>Points / Nb joueurs</t>
  </si>
  <si>
    <t>0/1</t>
  </si>
  <si>
    <t>25ème</t>
  </si>
  <si>
    <t>24ème</t>
  </si>
  <si>
    <t>23ème</t>
  </si>
  <si>
    <t>0/4</t>
  </si>
  <si>
    <t>22ème</t>
  </si>
  <si>
    <t>0/3</t>
  </si>
  <si>
    <t>Seb (Rouk)</t>
  </si>
  <si>
    <t>21ème</t>
  </si>
  <si>
    <t>20ème</t>
  </si>
  <si>
    <t>0/2</t>
  </si>
  <si>
    <t>19ème</t>
  </si>
  <si>
    <t>Seb (Pote Y)</t>
  </si>
  <si>
    <t>18ème</t>
  </si>
  <si>
    <t>0/6</t>
  </si>
  <si>
    <t>17ème</t>
  </si>
  <si>
    <t>0/5</t>
  </si>
  <si>
    <t>Joulss</t>
  </si>
  <si>
    <t>16ème</t>
  </si>
  <si>
    <t>15ème</t>
  </si>
  <si>
    <t>14ème</t>
  </si>
  <si>
    <t>Yo</t>
  </si>
  <si>
    <t>13ème</t>
  </si>
  <si>
    <t>12ème</t>
  </si>
  <si>
    <t>11ème</t>
  </si>
  <si>
    <t>2/7</t>
  </si>
  <si>
    <t>10ème</t>
  </si>
  <si>
    <t>2/9</t>
  </si>
  <si>
    <t>9ème</t>
  </si>
  <si>
    <t>8ème</t>
  </si>
  <si>
    <t>Thomas</t>
  </si>
  <si>
    <t>7ème</t>
  </si>
  <si>
    <t>1/4</t>
  </si>
  <si>
    <t>6ème</t>
  </si>
  <si>
    <t>Aurél</t>
  </si>
  <si>
    <t>5ème</t>
  </si>
  <si>
    <t>4ème</t>
  </si>
  <si>
    <t>Yann B.</t>
  </si>
  <si>
    <t>2nd</t>
  </si>
  <si>
    <t>2/4</t>
  </si>
  <si>
    <t>MPT Saison 2006/2007</t>
  </si>
  <si>
    <t>MPT Saison 2007/2008</t>
  </si>
  <si>
    <t>Dec</t>
  </si>
  <si>
    <t>Jan</t>
  </si>
  <si>
    <t>Avril</t>
  </si>
  <si>
    <t>Coef.</t>
  </si>
  <si>
    <t>MOY.</t>
  </si>
  <si>
    <t>MPT S01</t>
  </si>
  <si>
    <t>MPT S02</t>
  </si>
  <si>
    <t>Total MPT</t>
  </si>
  <si>
    <t>Finales MPT</t>
  </si>
  <si>
    <t>Vict. MPT</t>
  </si>
  <si>
    <t>29/9</t>
  </si>
  <si>
    <t>3/11</t>
  </si>
  <si>
    <t>24/11</t>
  </si>
  <si>
    <t>29/12</t>
  </si>
  <si>
    <t>2/02</t>
  </si>
  <si>
    <t>29/03</t>
  </si>
  <si>
    <t>26/04</t>
  </si>
  <si>
    <t>31/05</t>
  </si>
  <si>
    <t>Yann***</t>
  </si>
  <si>
    <t>Finale</t>
  </si>
  <si>
    <t>Seb*</t>
  </si>
  <si>
    <t>Robin*</t>
  </si>
  <si>
    <t>Dorian*</t>
  </si>
  <si>
    <t>Tomy*</t>
  </si>
  <si>
    <t>Thom*</t>
  </si>
  <si>
    <t>Romain*</t>
  </si>
  <si>
    <t>Bobos*    (S1)</t>
  </si>
  <si>
    <t>19e</t>
  </si>
  <si>
    <t>21e</t>
  </si>
  <si>
    <t>Cédric</t>
  </si>
  <si>
    <t>22e</t>
  </si>
  <si>
    <t>23e</t>
  </si>
  <si>
    <t>24e</t>
  </si>
  <si>
    <t>25e</t>
  </si>
  <si>
    <t>26e</t>
  </si>
  <si>
    <t>27e</t>
  </si>
  <si>
    <t>28e</t>
  </si>
  <si>
    <t>Rob Mtb</t>
  </si>
  <si>
    <t>Place / Nbre</t>
  </si>
  <si>
    <t>10 j</t>
  </si>
  <si>
    <t>Fev</t>
  </si>
  <si>
    <t>MPT S03</t>
  </si>
  <si>
    <t>Nbre victoires</t>
  </si>
  <si>
    <t>27/09</t>
  </si>
  <si>
    <t>24/10</t>
  </si>
  <si>
    <t>29/11</t>
  </si>
  <si>
    <t>27/12</t>
  </si>
  <si>
    <t>7/03</t>
  </si>
  <si>
    <t>10/04</t>
  </si>
  <si>
    <t>1/05</t>
  </si>
  <si>
    <t>30/05</t>
  </si>
  <si>
    <t>Annulée</t>
  </si>
  <si>
    <t>Cyrille*</t>
  </si>
  <si>
    <t>Robin Mtb*</t>
  </si>
  <si>
    <t>Fred*</t>
  </si>
  <si>
    <t>Pilou*</t>
  </si>
  <si>
    <t>Tomy**</t>
  </si>
  <si>
    <t>Bobos**  (S1)</t>
  </si>
  <si>
    <t>Franck David</t>
  </si>
  <si>
    <t>Qualifié directement pour la finale
Coefficient indiqué dans le tableau -  (Plus de 3 parties jouées)</t>
  </si>
  <si>
    <t>Repêché prioritairement si place restante, dans la limite de 14 joueurs
Coefficient fixé à 0,5 - (2 parties jouées)</t>
  </si>
  <si>
    <t>Seb*        (S2)</t>
  </si>
  <si>
    <t>Julien Mtb</t>
  </si>
  <si>
    <t>Alex*</t>
  </si>
  <si>
    <t>Repêché si place restante, dans la limite de 14 joueurs
Nombre de jetons de départ égal au plus petit tapis de la partie
(1 partie jouée)</t>
  </si>
  <si>
    <t>Julien S.*</t>
  </si>
  <si>
    <t>29e</t>
  </si>
  <si>
    <t>Yannou</t>
  </si>
  <si>
    <t>Julien</t>
  </si>
  <si>
    <t>Pat</t>
  </si>
  <si>
    <t>MPT Saison 2 - 2008/2009</t>
  </si>
  <si>
    <t>Historique</t>
  </si>
  <si>
    <t>S01</t>
  </si>
  <si>
    <t>S02</t>
  </si>
  <si>
    <t>S03</t>
  </si>
  <si>
    <t>S04</t>
  </si>
  <si>
    <t>Vict.</t>
  </si>
  <si>
    <t>Pts</t>
  </si>
  <si>
    <t>Moy brute</t>
  </si>
  <si>
    <t>Rang</t>
  </si>
  <si>
    <t>Moy pond.</t>
  </si>
  <si>
    <t>28-08</t>
  </si>
  <si>
    <t>26-09</t>
  </si>
  <si>
    <t>21-11</t>
  </si>
  <si>
    <t>28-11</t>
  </si>
  <si>
    <t>19-12</t>
  </si>
  <si>
    <t>6-02</t>
  </si>
  <si>
    <t>13-02</t>
  </si>
  <si>
    <t>6-03</t>
  </si>
  <si>
    <t>3-04</t>
  </si>
  <si>
    <t>29-05</t>
  </si>
  <si>
    <t>Fred****</t>
  </si>
  <si>
    <t>(sr4)</t>
  </si>
  <si>
    <t>Julien Mtb*</t>
  </si>
  <si>
    <t>Robin**</t>
  </si>
  <si>
    <t>Dams*</t>
  </si>
  <si>
    <t>(sr3)</t>
  </si>
  <si>
    <t>Joulss*</t>
  </si>
  <si>
    <t xml:space="preserve">Cyrille* </t>
  </si>
  <si>
    <t>(F3)</t>
  </si>
  <si>
    <t>Franck (bôf fred)</t>
  </si>
  <si>
    <t>(sr2)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</si>
  <si>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Coefficient indiqué dans le tableau
(Plus de 3 parties jouées)</t>
    </r>
  </si>
  <si>
    <t>Djoh*</t>
  </si>
  <si>
    <t>Thomas*</t>
  </si>
  <si>
    <r>
      <rPr>
        <b/>
        <sz val="10"/>
        <color theme="1"/>
        <rFont val="Calibri"/>
        <family val="2"/>
        <scheme val="minor"/>
      </rPr>
      <t>Repêché prioritairement si place restante</t>
    </r>
    <r>
      <rPr>
        <sz val="9"/>
        <color theme="1"/>
        <rFont val="Calibri"/>
        <family val="2"/>
        <scheme val="minor"/>
      </rPr>
      <t xml:space="preserve">,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Coefficient fixé à 0,5 - (2 parties jouées)</t>
    </r>
  </si>
  <si>
    <t>Matthieu*</t>
  </si>
  <si>
    <t>(F2)</t>
  </si>
  <si>
    <r>
      <rPr>
        <b/>
        <sz val="10"/>
        <color theme="1"/>
        <rFont val="Calibri"/>
        <family val="2"/>
        <scheme val="minor"/>
      </rPr>
      <t>Repêché si place restante,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 (1 partie jouée)</t>
    </r>
  </si>
  <si>
    <t>Bobos**</t>
  </si>
  <si>
    <t>(sr1)</t>
  </si>
  <si>
    <t>30e</t>
  </si>
  <si>
    <t>31e</t>
  </si>
  <si>
    <t>32e</t>
  </si>
  <si>
    <t>33e</t>
  </si>
  <si>
    <t>34e</t>
  </si>
  <si>
    <t>F</t>
  </si>
  <si>
    <t>Vainqueur de la finale de la saison n°...</t>
  </si>
  <si>
    <t>35e</t>
  </si>
  <si>
    <t>sr</t>
  </si>
  <si>
    <t>Vainqueur de la saison régulière n°…</t>
  </si>
  <si>
    <t>36e</t>
  </si>
  <si>
    <t>37e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</si>
  <si>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</si>
  <si>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</si>
  <si>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</si>
  <si>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</si>
  <si>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</si>
  <si>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</si>
  <si>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</si>
  <si>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</si>
  <si>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</si>
  <si>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</si>
  <si>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</si>
  <si>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</si>
  <si>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</si>
  <si>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</si>
  <si>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</si>
  <si>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</si>
  <si>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</si>
  <si>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</si>
  <si>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MPT Saison 3 - 2009/2010</t>
  </si>
  <si>
    <t xml:space="preserve">jetons finale* : projection sur la base d'un tapis moyen de </t>
  </si>
  <si>
    <t>jetons</t>
  </si>
  <si>
    <t>Jetons finale*</t>
  </si>
  <si>
    <t>S05</t>
  </si>
  <si>
    <t>Pt 2010</t>
  </si>
  <si>
    <t>Pt 2011</t>
  </si>
  <si>
    <t>03-09</t>
  </si>
  <si>
    <t>15-10</t>
  </si>
  <si>
    <t>29-10</t>
  </si>
  <si>
    <t>10-12</t>
  </si>
  <si>
    <t>28-01</t>
  </si>
  <si>
    <t>4-03</t>
  </si>
  <si>
    <t>18-03</t>
  </si>
  <si>
    <t>01-04</t>
  </si>
  <si>
    <t>30-04</t>
  </si>
  <si>
    <t>01-06</t>
  </si>
  <si>
    <t>03-06</t>
  </si>
  <si>
    <t>Robin****</t>
  </si>
  <si>
    <t>(Cp4)</t>
  </si>
  <si>
    <t>Pilou***</t>
  </si>
  <si>
    <t>Dams**</t>
  </si>
  <si>
    <t>(Ch3)</t>
  </si>
  <si>
    <t>Fred******</t>
  </si>
  <si>
    <t>(Ch4)</t>
  </si>
  <si>
    <t>Romain**</t>
  </si>
  <si>
    <t>Tomy***</t>
  </si>
  <si>
    <t>Djoh**</t>
  </si>
  <si>
    <r>
      <t xml:space="preserve">Cp 2011 - </t>
    </r>
    <r>
      <rPr>
        <b/>
        <sz val="11"/>
        <color theme="1"/>
        <rFont val="Calibri"/>
        <family val="2"/>
        <scheme val="minor"/>
      </rPr>
      <t>PILOU</t>
    </r>
  </si>
  <si>
    <t>(Ch1)</t>
  </si>
  <si>
    <t>Colonne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</si>
  <si>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- 6 victoires</t>
    </r>
  </si>
  <si>
    <t>Cédric*</t>
  </si>
  <si>
    <r>
      <rPr>
        <b/>
        <sz val="14"/>
        <color theme="1"/>
        <rFont val="Calibri"/>
        <family val="2"/>
        <scheme val="minor"/>
      </rPr>
      <t>ROBIN</t>
    </r>
    <r>
      <rPr>
        <sz val="14"/>
        <color theme="1"/>
        <rFont val="Calibri"/>
        <family val="2"/>
        <scheme val="minor"/>
      </rPr>
      <t xml:space="preserve"> - 4 victoires</t>
    </r>
  </si>
  <si>
    <t>Mat*</t>
  </si>
  <si>
    <t>YANN - TOMY - PILOU</t>
  </si>
  <si>
    <t>3 victoires</t>
  </si>
  <si>
    <t>Dums*</t>
  </si>
  <si>
    <t>4 joueurs à 2 victoires</t>
  </si>
  <si>
    <t>13 joueurs à 1 victoire</t>
  </si>
  <si>
    <t>Loïc (Zinc)</t>
  </si>
  <si>
    <t>(Ch2)</t>
  </si>
  <si>
    <t>Thomas (tomy)*</t>
  </si>
  <si>
    <t>(Cp3)</t>
  </si>
  <si>
    <t>Jude*</t>
  </si>
  <si>
    <t>(Cp2)</t>
  </si>
  <si>
    <t>Julien (Dums)*</t>
  </si>
  <si>
    <t>Cp</t>
  </si>
  <si>
    <r>
      <rPr>
        <b/>
        <sz val="10"/>
        <color theme="1"/>
        <rFont val="Calibri"/>
        <family val="2"/>
        <scheme val="minor"/>
      </rPr>
      <t>Coupe :</t>
    </r>
    <r>
      <rPr>
        <sz val="10"/>
        <color theme="1"/>
        <rFont val="Calibri"/>
        <family val="2"/>
        <scheme val="minor"/>
      </rPr>
      <t xml:space="preserve"> Vainqueur de la finale de la saison n°...</t>
    </r>
  </si>
  <si>
    <t>Ch</t>
  </si>
  <si>
    <r>
      <rPr>
        <b/>
        <sz val="10"/>
        <color theme="1"/>
        <rFont val="Calibri"/>
        <family val="2"/>
        <scheme val="minor"/>
      </rPr>
      <t>Championnat :</t>
    </r>
    <r>
      <rPr>
        <sz val="10"/>
        <color theme="1"/>
        <rFont val="Calibri"/>
        <family val="2"/>
        <scheme val="minor"/>
      </rPr>
      <t xml:space="preserve"> Vainqueur de la saison régulière n°…</t>
    </r>
  </si>
  <si>
    <r>
      <t xml:space="preserve">La répartition des jetons pour la finale se fait au prorata de la moyenne annuelle.
</t>
    </r>
    <r>
      <rPr>
        <b/>
        <sz val="11"/>
        <color theme="1"/>
        <rFont val="Calibri"/>
        <family val="2"/>
        <scheme val="minor"/>
      </rPr>
      <t>Les tapis inférieurs à la moitié du plus gros tapis de la finale se verront réhaussés jusqu'à ce niveau.</t>
    </r>
  </si>
  <si>
    <t>56e</t>
  </si>
  <si>
    <t>57e</t>
  </si>
  <si>
    <t>58e</t>
  </si>
  <si>
    <t>59e</t>
  </si>
  <si>
    <t>60e</t>
  </si>
  <si>
    <t>MPT Saison 4 - 2010/2011</t>
  </si>
  <si>
    <t>Colonne Q</t>
  </si>
  <si>
    <t>Florian</t>
  </si>
  <si>
    <t>FLORIAN</t>
  </si>
  <si>
    <t>S06</t>
  </si>
  <si>
    <t>S01à05</t>
  </si>
  <si>
    <t>27-08</t>
  </si>
  <si>
    <t>23-09</t>
  </si>
  <si>
    <t>28-10</t>
  </si>
  <si>
    <t>02-12</t>
  </si>
  <si>
    <t>06-01</t>
  </si>
  <si>
    <t>03-02</t>
  </si>
  <si>
    <t>23-02</t>
  </si>
  <si>
    <t>24-03</t>
  </si>
  <si>
    <t>04-05</t>
  </si>
  <si>
    <t>11-05</t>
  </si>
  <si>
    <t>3 p.</t>
  </si>
  <si>
    <t>7 p.</t>
  </si>
  <si>
    <t>8 p.</t>
  </si>
  <si>
    <t>10 p.</t>
  </si>
  <si>
    <t>11 p.</t>
  </si>
  <si>
    <t>Dams***</t>
  </si>
  <si>
    <t>Hugo**</t>
  </si>
  <si>
    <t>Franck A.*</t>
  </si>
  <si>
    <t>Franck David*</t>
  </si>
  <si>
    <t>Djoh****</t>
  </si>
  <si>
    <t>Bobos***</t>
  </si>
  <si>
    <t>(Cp5)</t>
  </si>
  <si>
    <t>(Cp4 / Ch5)</t>
  </si>
  <si>
    <t>Jonathan*</t>
  </si>
  <si>
    <t>Fredouille*</t>
  </si>
  <si>
    <t>61e</t>
  </si>
  <si>
    <t>62e</t>
  </si>
  <si>
    <t>63e</t>
  </si>
  <si>
    <t>64e</t>
  </si>
  <si>
    <t>65e</t>
  </si>
  <si>
    <r>
      <rPr>
        <b/>
        <sz val="14"/>
        <color theme="1"/>
        <rFont val="Calibri"/>
        <family val="2"/>
        <scheme val="minor"/>
      </rPr>
      <t>ROBIN - DJOH</t>
    </r>
    <r>
      <rPr>
        <sz val="14"/>
        <color theme="1"/>
        <rFont val="Calibri"/>
        <family val="2"/>
        <scheme val="minor"/>
      </rPr>
      <t xml:space="preserve"> - 4 victoires</t>
    </r>
  </si>
  <si>
    <t>joueurs à 1 victoires</t>
  </si>
  <si>
    <r>
      <t xml:space="preserve">Cp 2012 -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</si>
  <si>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. . . .</t>
    </r>
  </si>
  <si>
    <t>Champ.</t>
  </si>
  <si>
    <t>Jetons en finale</t>
  </si>
  <si>
    <t>Bonus</t>
  </si>
  <si>
    <t>Février</t>
  </si>
  <si>
    <t>S07</t>
  </si>
  <si>
    <t>S01à06</t>
  </si>
  <si>
    <t>Moy. Brute</t>
  </si>
  <si>
    <t>27-07</t>
  </si>
  <si>
    <t>28-09</t>
  </si>
  <si>
    <t>26-10</t>
  </si>
  <si>
    <t>07-12</t>
  </si>
  <si>
    <t>28-12</t>
  </si>
  <si>
    <t>04-01</t>
  </si>
  <si>
    <t>01-02</t>
  </si>
  <si>
    <t>01-03</t>
  </si>
  <si>
    <t>15-03</t>
  </si>
  <si>
    <t>29-03</t>
  </si>
  <si>
    <t>03-05</t>
  </si>
  <si>
    <t>07-06</t>
  </si>
  <si>
    <t>Dams*****</t>
  </si>
  <si>
    <t>x</t>
  </si>
  <si>
    <t>Cyrille**</t>
  </si>
  <si>
    <t>Franck David**</t>
  </si>
  <si>
    <t>Pilou*****</t>
  </si>
  <si>
    <t>Bobos****</t>
  </si>
  <si>
    <t>Romain***</t>
  </si>
  <si>
    <t>Fred S.*</t>
  </si>
  <si>
    <t>Tomy****</t>
  </si>
  <si>
    <t>Jude**</t>
  </si>
  <si>
    <t>Cédric V.*</t>
  </si>
  <si>
    <t>66e</t>
  </si>
  <si>
    <t>67e</t>
  </si>
  <si>
    <t>68e</t>
  </si>
  <si>
    <t>69e</t>
  </si>
  <si>
    <t>70e</t>
  </si>
  <si>
    <t>71e</t>
  </si>
  <si>
    <t>72e</t>
  </si>
  <si>
    <t>73e</t>
  </si>
  <si>
    <t>74e</t>
  </si>
  <si>
    <t>75e</t>
  </si>
  <si>
    <t>Parties individuelles jouées :</t>
  </si>
  <si>
    <t>Moyenne de parties par joueur :</t>
  </si>
  <si>
    <r>
      <rPr>
        <b/>
        <sz val="14"/>
        <color theme="1"/>
        <rFont val="Calibri"/>
        <family val="2"/>
        <scheme val="minor"/>
      </rPr>
      <t xml:space="preserve">DJOH - BOBOS - TOMY </t>
    </r>
    <r>
      <rPr>
        <sz val="14"/>
        <color theme="1"/>
        <rFont val="Calibri"/>
        <family val="2"/>
        <scheme val="minor"/>
      </rPr>
      <t>- 4 victoires</t>
    </r>
  </si>
  <si>
    <r>
      <t xml:space="preserve">Cp 2013 -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</si>
  <si>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Colonne </t>
    </r>
    <r>
      <rPr>
        <b/>
        <sz val="10"/>
        <color theme="1"/>
        <rFont val="Calibri"/>
        <family val="2"/>
        <scheme val="minor"/>
      </rPr>
      <t>Q</t>
    </r>
  </si>
  <si>
    <t>Total :</t>
  </si>
  <si>
    <t>Indice et correction</t>
  </si>
  <si>
    <t>Jetons / joueur</t>
  </si>
  <si>
    <t>Rob******</t>
  </si>
  <si>
    <t>76e</t>
  </si>
  <si>
    <r>
      <rPr>
        <b/>
        <sz val="14"/>
        <color theme="1"/>
        <rFont val="Calibri"/>
        <family val="2"/>
        <scheme val="minor"/>
      </rPr>
      <t>FRED - ROB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</si>
  <si>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- 5 victoires</t>
    </r>
  </si>
  <si>
    <t>MPT Saison 6 - 2012/2013</t>
  </si>
  <si>
    <t>2013 - 2014</t>
  </si>
  <si>
    <t>MPT Saison 8</t>
  </si>
  <si>
    <t>Championnat</t>
  </si>
  <si>
    <t>S08</t>
  </si>
  <si>
    <t>Pts
S01
à 07</t>
  </si>
  <si>
    <t>Fév</t>
  </si>
  <si>
    <t>30-08</t>
  </si>
  <si>
    <t>27-09</t>
  </si>
  <si>
    <t>11-10</t>
  </si>
  <si>
    <t>25-10</t>
  </si>
  <si>
    <t>29-11</t>
  </si>
  <si>
    <t>27-12</t>
  </si>
  <si>
    <t>31-01</t>
  </si>
  <si>
    <t>28-02</t>
  </si>
  <si>
    <t>28-03</t>
  </si>
  <si>
    <t>25-04</t>
  </si>
  <si>
    <t>23-05</t>
  </si>
  <si>
    <t>13-06</t>
  </si>
  <si>
    <t>05-07</t>
  </si>
  <si>
    <t>Franck David*****</t>
  </si>
  <si>
    <t>Cyrille****</t>
  </si>
  <si>
    <t>Franck*</t>
  </si>
  <si>
    <t>Fabrice**</t>
  </si>
  <si>
    <t>Max*</t>
  </si>
  <si>
    <t>Mathias*</t>
  </si>
  <si>
    <t>Romain****</t>
  </si>
  <si>
    <t>Jude***</t>
  </si>
  <si>
    <t>Totoche*</t>
  </si>
  <si>
    <r>
      <rPr>
        <b/>
        <sz val="14"/>
        <color theme="1"/>
        <rFont val="Calibri"/>
        <family val="2"/>
        <scheme val="minor"/>
      </rPr>
      <t>DAMS - PILOU - FD</t>
    </r>
    <r>
      <rPr>
        <sz val="14"/>
        <color theme="1"/>
        <rFont val="Calibri"/>
        <family val="2"/>
        <scheme val="minor"/>
      </rPr>
      <t xml:space="preserve"> - 5 victoires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</si>
  <si>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. . . . .</t>
    </r>
  </si>
  <si>
    <r>
      <t xml:space="preserve">Colonne </t>
    </r>
    <r>
      <rPr>
        <b/>
        <sz val="9"/>
        <color theme="1"/>
        <rFont val="Calibri"/>
        <family val="2"/>
        <scheme val="minor"/>
      </rPr>
      <t>Q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</si>
  <si>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</si>
  <si>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18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</si>
  <si>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MPT Saison 7</t>
  </si>
  <si>
    <t>2014 - 2015</t>
  </si>
  <si>
    <t>MPT Saison 9</t>
  </si>
  <si>
    <t>S09</t>
  </si>
  <si>
    <t>Pts
S01
à 08</t>
  </si>
  <si>
    <t>29-08</t>
  </si>
  <si>
    <t>03-10</t>
  </si>
  <si>
    <t>31-10</t>
  </si>
  <si>
    <t>05-12</t>
  </si>
  <si>
    <t>23-12</t>
  </si>
  <si>
    <t>30-01</t>
  </si>
  <si>
    <t>27-02</t>
  </si>
  <si>
    <t>20-03</t>
  </si>
  <si>
    <t>10-04</t>
  </si>
  <si>
    <t>01-05</t>
  </si>
  <si>
    <t>15-05</t>
  </si>
  <si>
    <t>19-06</t>
  </si>
  <si>
    <t>04-07</t>
  </si>
  <si>
    <t>Thomas (pote de Tomy)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</si>
  <si>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- 9 victoires</t>
    </r>
  </si>
  <si>
    <r>
      <rPr>
        <b/>
        <sz val="14"/>
        <color theme="1"/>
        <rFont val="Calibri"/>
        <family val="2"/>
        <scheme val="minor"/>
      </rPr>
      <t>FD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</si>
  <si>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>FRED - PILOU - DAMS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</si>
  <si>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BOBOS</t>
    </r>
    <r>
      <rPr>
        <sz val="14"/>
        <color theme="1"/>
        <rFont val="Calibri"/>
        <family val="2"/>
        <scheme val="minor"/>
      </rPr>
      <t xml:space="preserve"> - 5 victoires</t>
    </r>
  </si>
  <si>
    <r>
      <rPr>
        <b/>
        <sz val="14"/>
        <color theme="1"/>
        <rFont val="Calibri"/>
        <family val="2"/>
        <scheme val="minor"/>
      </rPr>
      <t>ROMAIN - TOMY</t>
    </r>
    <r>
      <rPr>
        <sz val="14"/>
        <color theme="1"/>
        <rFont val="Calibri"/>
        <family val="2"/>
        <scheme val="minor"/>
      </rPr>
      <t xml:space="preserve"> - 4 victoires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</si>
  <si>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18 joueurs)</t>
    </r>
  </si>
  <si>
    <t>Cp 2015 -  . . . . . . .</t>
  </si>
  <si>
    <t>2015 - 2016</t>
  </si>
  <si>
    <t>MPT Saison 10</t>
  </si>
  <si>
    <t>S10</t>
  </si>
  <si>
    <t>Pts
S01
à 09</t>
  </si>
  <si>
    <t>25-09</t>
  </si>
  <si>
    <t>17-10</t>
  </si>
  <si>
    <t>30-10</t>
  </si>
  <si>
    <t>20-11</t>
  </si>
  <si>
    <t>18-12</t>
  </si>
  <si>
    <t>29-12</t>
  </si>
  <si>
    <t>22-01</t>
  </si>
  <si>
    <t>12-02</t>
  </si>
  <si>
    <t>04-03</t>
  </si>
  <si>
    <t>24-06</t>
  </si>
  <si>
    <t>09-07</t>
  </si>
  <si>
    <t>Abs</t>
  </si>
  <si>
    <t>NQ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</si>
  <si>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- 12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</si>
  <si>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- 11 victoires</t>
    </r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</si>
  <si>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</si>
  <si>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- PILOU- CYRILLE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</si>
  <si>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</t>
    </r>
    <r>
      <rPr>
        <sz val="14"/>
        <color theme="1"/>
        <rFont val="Calibri"/>
        <family val="2"/>
        <scheme val="minor"/>
      </rPr>
      <t>- 5 victoires</t>
    </r>
  </si>
  <si>
    <r>
      <t xml:space="preserve">Cp 2016 - </t>
    </r>
    <r>
      <rPr>
        <b/>
        <sz val="11"/>
        <color theme="1"/>
        <rFont val="Calibri"/>
        <family val="2"/>
        <scheme val="minor"/>
      </rPr>
      <t>. . . . . . .</t>
    </r>
  </si>
  <si>
    <t>2016 - 2017</t>
  </si>
  <si>
    <t>S11</t>
  </si>
  <si>
    <t>02-09</t>
  </si>
  <si>
    <t>30-09</t>
  </si>
  <si>
    <t>14-10</t>
  </si>
  <si>
    <t>25-11</t>
  </si>
  <si>
    <t>16-12</t>
  </si>
  <si>
    <t>30-12</t>
  </si>
  <si>
    <t>27-01</t>
  </si>
  <si>
    <t>10-02</t>
  </si>
  <si>
    <t>03-03</t>
  </si>
  <si>
    <t>31-03</t>
  </si>
  <si>
    <t>28-04</t>
  </si>
  <si>
    <t>26-05</t>
  </si>
  <si>
    <t>16-06</t>
  </si>
  <si>
    <t>08-07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</si>
  <si>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</si>
  <si>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- 8 victoires</t>
    </r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</si>
  <si>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</si>
  <si>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</si>
  <si>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- FABRICE </t>
    </r>
    <r>
      <rPr>
        <sz val="14"/>
        <color theme="1"/>
        <rFont val="Calibri"/>
        <family val="2"/>
        <scheme val="minor"/>
      </rPr>
      <t>- 5 victoires</t>
    </r>
  </si>
  <si>
    <t>Cp 2017 -  . . . . . . .</t>
  </si>
  <si>
    <t>2017 - 2018</t>
  </si>
  <si>
    <t>MPT - Saison 11</t>
  </si>
  <si>
    <t>S00 à S10</t>
  </si>
  <si>
    <t>01-09</t>
  </si>
  <si>
    <t>29-09</t>
  </si>
  <si>
    <t>10-11</t>
  </si>
  <si>
    <t>08-12</t>
  </si>
  <si>
    <t>22-12</t>
  </si>
  <si>
    <t>05-01</t>
  </si>
  <si>
    <t>02-02</t>
  </si>
  <si>
    <t>16-02</t>
  </si>
  <si>
    <t>09-03</t>
  </si>
  <si>
    <t>30-03</t>
  </si>
  <si>
    <t>25-05</t>
  </si>
  <si>
    <t>08-06</t>
  </si>
  <si>
    <t>22-06</t>
  </si>
  <si>
    <t>07-07</t>
  </si>
  <si>
    <r>
      <rPr>
        <b/>
        <sz val="14"/>
        <color theme="1"/>
        <rFont val="Calibri"/>
        <family val="2"/>
        <scheme val="minor"/>
      </rPr>
      <t>PILOU</t>
    </r>
    <r>
      <rPr>
        <sz val="14"/>
        <color theme="1"/>
        <rFont val="Calibri"/>
        <family val="2"/>
        <scheme val="minor"/>
      </rPr>
      <t xml:space="preserve"> - 9 victoires</t>
    </r>
  </si>
  <si>
    <r>
      <rPr>
        <b/>
        <sz val="14"/>
        <color theme="1"/>
        <rFont val="Calibri"/>
        <family val="2"/>
        <scheme val="minor"/>
      </rPr>
      <t>DAMS - CYRILLE</t>
    </r>
    <r>
      <rPr>
        <sz val="14"/>
        <color theme="1"/>
        <rFont val="Calibri"/>
        <family val="2"/>
        <scheme val="minor"/>
      </rPr>
      <t xml:space="preserve"> - 8 victoires</t>
    </r>
  </si>
  <si>
    <t>Cp 2018 -  . . . . . . .</t>
  </si>
  <si>
    <t>Record personnel</t>
  </si>
  <si>
    <t>Nombre de participations/victoires par saison</t>
  </si>
  <si>
    <t>SAISON 0</t>
  </si>
  <si>
    <t>SAISON 1</t>
  </si>
  <si>
    <t>SAISON 2</t>
  </si>
  <si>
    <t>SAISON 3</t>
  </si>
  <si>
    <t>SAISON 4</t>
  </si>
  <si>
    <t>Saison 12</t>
  </si>
  <si>
    <t>SAISON 12</t>
  </si>
  <si>
    <t>FRANCK-DAVID</t>
  </si>
  <si>
    <r>
      <t xml:space="preserve"> </t>
    </r>
    <r>
      <rPr>
        <b/>
        <i/>
        <sz val="11"/>
        <color theme="1"/>
        <rFont val="Calibri"/>
        <family val="2"/>
        <scheme val="minor"/>
      </rPr>
      <t>Non jouée</t>
    </r>
  </si>
  <si>
    <t>SEB</t>
  </si>
  <si>
    <t>VAINQUEUR</t>
  </si>
  <si>
    <t>DEUXIEME</t>
  </si>
  <si>
    <t>DUMS</t>
  </si>
  <si>
    <t>JULIEN D.</t>
  </si>
  <si>
    <t>TROISIEME</t>
  </si>
  <si>
    <t>X</t>
  </si>
  <si>
    <t>MPT Saison 5 - 2011/2012</t>
  </si>
  <si>
    <t>02-11</t>
  </si>
  <si>
    <t>30-11</t>
  </si>
  <si>
    <t>21-12</t>
  </si>
  <si>
    <t>25-01</t>
  </si>
  <si>
    <t>08-02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</si>
  <si>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- 19 victoires</t>
    </r>
  </si>
  <si>
    <r>
      <rPr>
        <b/>
        <sz val="14"/>
        <color theme="1"/>
        <rFont val="Calibri"/>
        <family val="2"/>
        <scheme val="minor"/>
      </rPr>
      <t>MATHIAS</t>
    </r>
    <r>
      <rPr>
        <sz val="14"/>
        <color theme="1"/>
        <rFont val="Calibri"/>
        <family val="2"/>
        <scheme val="minor"/>
      </rPr>
      <t xml:space="preserve"> - 7 victoires</t>
    </r>
  </si>
  <si>
    <t>Manu</t>
  </si>
  <si>
    <t>MANU</t>
  </si>
  <si>
    <t>Cédric0</t>
  </si>
  <si>
    <t>05-04</t>
  </si>
  <si>
    <t>JEREMY P</t>
  </si>
  <si>
    <t>ARNAUD</t>
  </si>
  <si>
    <t>19-04</t>
  </si>
  <si>
    <r>
      <rPr>
        <b/>
        <sz val="14"/>
        <color theme="1"/>
        <rFont val="Calibri"/>
        <family val="2"/>
        <scheme val="minor"/>
      </rPr>
      <t xml:space="preserve">FRED S. </t>
    </r>
    <r>
      <rPr>
        <sz val="14"/>
        <color theme="1"/>
        <rFont val="Calibri"/>
        <family val="2"/>
        <scheme val="minor"/>
      </rPr>
      <t>- 6 victoires</t>
    </r>
  </si>
  <si>
    <t>Vincent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</si>
  <si>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
Les tapis inférieurs sont complétés jusqu'à ce niveau.</t>
    </r>
  </si>
  <si>
    <t>VINCENT</t>
  </si>
  <si>
    <t>Nombre de participations consécutives sans victoire</t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</si>
  <si>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- 11 victoires</t>
    </r>
  </si>
  <si>
    <t>14-06</t>
  </si>
  <si>
    <t>Classement
7 meilleures parties</t>
  </si>
  <si>
    <t>28-06</t>
  </si>
  <si>
    <t>17-05</t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</si>
  <si>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- 10 victoires</t>
    </r>
  </si>
  <si>
    <r>
      <rPr>
        <b/>
        <sz val="14"/>
        <color theme="1"/>
        <rFont val="Calibri"/>
        <family val="2"/>
        <scheme val="minor"/>
      </rPr>
      <t>PILOU - FRED</t>
    </r>
    <r>
      <rPr>
        <sz val="14"/>
        <color theme="1"/>
        <rFont val="Calibri"/>
        <family val="2"/>
        <scheme val="minor"/>
      </rPr>
      <t xml:space="preserve"> - 9 victoires</t>
    </r>
  </si>
  <si>
    <t xml:space="preserve">. . . . </t>
  </si>
  <si>
    <t>. . . .</t>
  </si>
  <si>
    <t>S00 à S12</t>
  </si>
  <si>
    <t>S13</t>
  </si>
  <si>
    <t>27-06</t>
  </si>
  <si>
    <t>2019 - 2020</t>
  </si>
  <si>
    <t>MPT - Saison 13</t>
  </si>
  <si>
    <t>SAISON 13</t>
  </si>
  <si>
    <t>Saison 13</t>
  </si>
  <si>
    <t>20-09</t>
  </si>
  <si>
    <t>18-10</t>
  </si>
  <si>
    <t>01-11</t>
  </si>
  <si>
    <t>*</t>
  </si>
  <si>
    <t>22-11</t>
  </si>
  <si>
    <t>03-01</t>
  </si>
  <si>
    <t>111*</t>
  </si>
  <si>
    <t>13-12</t>
  </si>
  <si>
    <t>DS Noël</t>
  </si>
  <si>
    <t>****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</si>
  <si>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- 15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</si>
  <si>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- 14 victoires</t>
    </r>
  </si>
  <si>
    <t>OLIVE</t>
  </si>
  <si>
    <t>***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</si>
  <si>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- 22 victoires</t>
    </r>
  </si>
  <si>
    <t>S00 à S13</t>
  </si>
  <si>
    <t>S14</t>
  </si>
  <si>
    <t>23-07</t>
  </si>
  <si>
    <t>MPT - Saison 14</t>
  </si>
  <si>
    <t>Saison 14</t>
  </si>
  <si>
    <t>COVID19 - Fin de saison annulée</t>
  </si>
  <si>
    <t>2021 - 2022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</si>
  <si>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- 15 victoires</t>
    </r>
  </si>
  <si>
    <t>17-09</t>
  </si>
  <si>
    <t>08-10</t>
  </si>
  <si>
    <t>05-11</t>
  </si>
  <si>
    <t>**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</si>
  <si>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- 17 victoires</t>
    </r>
  </si>
  <si>
    <t>03-12</t>
  </si>
  <si>
    <t>18-02</t>
  </si>
  <si>
    <t>25-02</t>
  </si>
  <si>
    <t>K</t>
  </si>
  <si>
    <t>J</t>
  </si>
  <si>
    <t>William D.</t>
  </si>
  <si>
    <t>29-04</t>
  </si>
  <si>
    <t>11-03</t>
  </si>
  <si>
    <t>WILLIAM D.</t>
  </si>
  <si>
    <t>25-06</t>
  </si>
  <si>
    <t>Arnaud D.</t>
  </si>
  <si>
    <t>Ruben</t>
  </si>
  <si>
    <t>13-05</t>
  </si>
  <si>
    <t>RUBEN</t>
  </si>
  <si>
    <t>ARNAUD D.</t>
  </si>
  <si>
    <t>V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</si>
  <si>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- 25 victoires</t>
    </r>
  </si>
  <si>
    <t>SAISON 14</t>
  </si>
  <si>
    <t>SAISON 15</t>
  </si>
  <si>
    <t>Saison 15</t>
  </si>
  <si>
    <t>2022 - 2023</t>
  </si>
  <si>
    <t>MPT - Saison 15</t>
  </si>
  <si>
    <t>S00 à S14</t>
  </si>
  <si>
    <t>S15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</si>
  <si>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- 12 victoires</t>
    </r>
  </si>
  <si>
    <t>26-08</t>
  </si>
  <si>
    <t>16-09</t>
  </si>
  <si>
    <t>07-10</t>
  </si>
  <si>
    <r>
      <rPr>
        <b/>
        <sz val="14"/>
        <color theme="1"/>
        <rFont val="Calibri"/>
        <family val="2"/>
        <scheme val="minor"/>
      </rPr>
      <t>CYRILLE - PILOU</t>
    </r>
    <r>
      <rPr>
        <sz val="14"/>
        <color theme="1"/>
        <rFont val="Calibri"/>
        <family val="2"/>
        <scheme val="minor"/>
      </rPr>
      <t xml:space="preserve"> - 10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</si>
  <si>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- 16 victoires</t>
    </r>
  </si>
  <si>
    <r>
      <t xml:space="preserve">La répartition des jetons pour la </t>
    </r>
    <r>
      <rPr>
        <b/>
        <sz val="11"/>
        <color theme="1"/>
        <rFont val="Calibri"/>
        <family val="2"/>
        <scheme val="minor"/>
      </rPr>
      <t>FINALE</t>
    </r>
    <r>
      <rPr>
        <sz val="11"/>
        <color theme="1"/>
        <rFont val="Calibri"/>
        <family val="2"/>
        <scheme val="minor"/>
      </rPr>
      <t xml:space="preserve"> se fait au prorata de la moyenne annuelle.
</t>
    </r>
    <r>
      <rPr>
        <b/>
        <sz val="11"/>
        <rFont val="Calibri"/>
        <family val="2"/>
        <scheme val="minor"/>
      </rPr>
      <t>Le tapis minimum est fixé à la moitié du plus gros.
Les tapis inférieurs sont complétés jusqu'à ce niveau.</t>
    </r>
  </si>
  <si>
    <t>Sébastien</t>
  </si>
  <si>
    <t>SEBASTIEN</t>
  </si>
  <si>
    <t>01-07</t>
  </si>
  <si>
    <t>Date 1ère partie</t>
  </si>
  <si>
    <t>24-02</t>
  </si>
  <si>
    <t>Nombre de joueurs avec une seule participation</t>
  </si>
  <si>
    <t>17-03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</si>
  <si>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- 29 victoires</t>
    </r>
  </si>
  <si>
    <t>0 - 0</t>
  </si>
  <si>
    <t>1 - 0</t>
  </si>
  <si>
    <t>0 - 1</t>
  </si>
  <si>
    <t>2 - 2</t>
  </si>
  <si>
    <t>3 - 0</t>
  </si>
  <si>
    <t>3 - 3</t>
  </si>
  <si>
    <t>1 - 4</t>
  </si>
  <si>
    <t>0 - 4</t>
  </si>
  <si>
    <t>4 - 0</t>
  </si>
  <si>
    <t>5 - 1</t>
  </si>
  <si>
    <t>1 - 1</t>
  </si>
  <si>
    <t>2 - 0</t>
  </si>
  <si>
    <t>3 - 1</t>
  </si>
  <si>
    <t>4 - 2</t>
  </si>
  <si>
    <t>2 - 1</t>
  </si>
  <si>
    <t>1 - 5</t>
  </si>
  <si>
    <t>1 - 3</t>
  </si>
  <si>
    <t>0 - 2</t>
  </si>
  <si>
    <t>1 - 2</t>
  </si>
  <si>
    <t>2 - 4</t>
  </si>
  <si>
    <t>3 - 4</t>
  </si>
  <si>
    <t>7 - 2</t>
  </si>
  <si>
    <t>0 - 3</t>
  </si>
  <si>
    <t>3 - 2</t>
  </si>
  <si>
    <t>9 - 5</t>
  </si>
  <si>
    <t>7 - 5</t>
  </si>
  <si>
    <t>1 - 6</t>
  </si>
  <si>
    <t>11 - 5</t>
  </si>
  <si>
    <t>7 - 7</t>
  </si>
  <si>
    <t>6 - 2</t>
  </si>
  <si>
    <t>6 - 5</t>
  </si>
  <si>
    <t>5 - 3</t>
  </si>
  <si>
    <t>2 - 3</t>
  </si>
  <si>
    <t>6 - 4</t>
  </si>
  <si>
    <t>4 - 3</t>
  </si>
  <si>
    <t>5 - 9</t>
  </si>
  <si>
    <t>22 - 8</t>
  </si>
  <si>
    <t>10 - 14</t>
  </si>
  <si>
    <t>8 - 3</t>
  </si>
  <si>
    <t>5 - 10</t>
  </si>
  <si>
    <t>4 - 6</t>
  </si>
  <si>
    <t>2 - 5</t>
  </si>
  <si>
    <t>0 - 5</t>
  </si>
  <si>
    <t>5 - 6</t>
  </si>
  <si>
    <t>4 - 10</t>
  </si>
  <si>
    <t>7 - 14</t>
  </si>
  <si>
    <t>4 - 1</t>
  </si>
  <si>
    <t>5 - 7</t>
  </si>
  <si>
    <t>10 - 5</t>
  </si>
  <si>
    <t>4 - 7</t>
  </si>
  <si>
    <t>4 - 4</t>
  </si>
  <si>
    <t>7 - 3</t>
  </si>
  <si>
    <t>6 - 1</t>
  </si>
  <si>
    <t>12 - 5</t>
  </si>
  <si>
    <t>3 - 5</t>
  </si>
  <si>
    <t>5 - 4</t>
  </si>
  <si>
    <t>2 - 7</t>
  </si>
  <si>
    <t>5 - 11</t>
  </si>
  <si>
    <t>8 - 22</t>
  </si>
  <si>
    <t>5 - 12</t>
  </si>
  <si>
    <t>4 - 11</t>
  </si>
  <si>
    <t>2 - 13</t>
  </si>
  <si>
    <t>1 - 7</t>
  </si>
  <si>
    <t>0 - 9</t>
  </si>
  <si>
    <t>2 - 15</t>
  </si>
  <si>
    <t>2 - 12</t>
  </si>
  <si>
    <t>11 - 13</t>
  </si>
  <si>
    <t>14 - 10</t>
  </si>
  <si>
    <t>9 - 2</t>
  </si>
  <si>
    <t>8 - 6</t>
  </si>
  <si>
    <t>7 - 10</t>
  </si>
  <si>
    <t>9 - 6</t>
  </si>
  <si>
    <t>2 - 6</t>
  </si>
  <si>
    <t>3 - 8</t>
  </si>
  <si>
    <t>11 - 4</t>
  </si>
  <si>
    <t>2 - 9</t>
  </si>
  <si>
    <t>7 - 1</t>
  </si>
  <si>
    <t>5 - 0</t>
  </si>
  <si>
    <t>7 - 4</t>
  </si>
  <si>
    <t>6 - 8</t>
  </si>
  <si>
    <t>5 - 2</t>
  </si>
  <si>
    <t>13 - 2</t>
  </si>
  <si>
    <t>4 - 5</t>
  </si>
  <si>
    <t>9 - 0</t>
  </si>
  <si>
    <t>15 - 2</t>
  </si>
  <si>
    <t>10 - 7</t>
  </si>
  <si>
    <t>10 - 4</t>
  </si>
  <si>
    <t>12 - 2</t>
  </si>
  <si>
    <t>14 - 7</t>
  </si>
  <si>
    <t>3 - 7</t>
  </si>
  <si>
    <t>13 - 11</t>
  </si>
  <si>
    <t>6 - 9</t>
  </si>
  <si>
    <t>6 - 10</t>
  </si>
  <si>
    <t>7 - 12</t>
  </si>
  <si>
    <t>6 - 16</t>
  </si>
  <si>
    <t>12 - 7</t>
  </si>
  <si>
    <t>10 - 6</t>
  </si>
  <si>
    <t>16 - 6</t>
  </si>
  <si>
    <r>
      <rPr>
        <b/>
        <sz val="14"/>
        <color theme="1"/>
        <rFont val="Calibri"/>
        <family val="2"/>
        <scheme val="minor"/>
      </rPr>
      <t xml:space="preserve">BOBOS - FABRICE - CLAUDE - JON </t>
    </r>
    <r>
      <rPr>
        <sz val="14"/>
        <color theme="1"/>
        <rFont val="Calibri"/>
        <family val="2"/>
        <scheme val="minor"/>
      </rPr>
      <t>- 5 victoires</t>
    </r>
  </si>
  <si>
    <t>Classement de la finale</t>
  </si>
  <si>
    <t>Christmas Cup</t>
  </si>
  <si>
    <t>Pandémie mondiale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</si>
</sst>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General\ &quot;p.&quot;"/>
    <numFmt numFmtId="166" formatCode="[$-F800]dddd\,\ mmmm\ dd\,\ yyyy"/>
    <numFmt numFmtId="167" formatCode="0.0%"/>
    <numFmt numFmtId="168" formatCode="[$-40C]mmm\-yy;@"/>
    <numFmt numFmtId="169" formatCode="d/m;@"/>
    <numFmt numFmtId="170" formatCode="0.000"/>
  </numFmts>
  <fonts count="16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9" tint="0.59999389629810485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</font>
    <font>
      <sz val="8"/>
      <name val="Arial"/>
      <family val="2"/>
    </font>
    <font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72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9" tint="0.59999389629810485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i/>
      <sz val="8"/>
      <color theme="5" tint="0.79998168889431442"/>
      <name val="Calibri"/>
      <family val="2"/>
      <scheme val="minor"/>
    </font>
    <font>
      <b/>
      <sz val="9"/>
      <color theme="5" tint="0.79998168889431442"/>
      <name val="Calibri"/>
      <family val="2"/>
      <scheme val="minor"/>
    </font>
    <font>
      <b/>
      <sz val="16"/>
      <color theme="5" tint="0.79998168889431442"/>
      <name val="Calibri"/>
      <family val="2"/>
      <scheme val="minor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color theme="4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10"/>
      <color theme="9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sz val="8"/>
      <color theme="7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9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26"/>
      <name val="Calibri"/>
      <family val="2"/>
      <scheme val="minor"/>
    </font>
    <font>
      <sz val="8"/>
      <color theme="5" tint="0.79998168889431442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sz val="8"/>
      <color rgb="FFFFC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name val="Calibri"/>
      <family val="2"/>
    </font>
    <font>
      <b/>
      <sz val="9"/>
      <color theme="9" tint="0.79998168889431442"/>
      <name val="Calibri"/>
      <family val="2"/>
    </font>
    <font>
      <sz val="8"/>
      <color theme="9" tint="0.79998168889431442"/>
      <name val="Calibri"/>
      <family val="2"/>
    </font>
    <font>
      <b/>
      <sz val="14"/>
      <color theme="9" tint="0.7999816888943144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8"/>
      <color theme="9" tint="0.79998168889431442"/>
      <name val="Calibri"/>
      <family val="2"/>
    </font>
    <font>
      <b/>
      <sz val="8"/>
      <color theme="9" tint="-0.499984740745262"/>
      <name val="Calibri"/>
      <family val="2"/>
    </font>
    <font>
      <b/>
      <sz val="9"/>
      <color theme="9" tint="-0.499984740745262"/>
      <name val="Calibri"/>
      <family val="2"/>
    </font>
    <font>
      <b/>
      <sz val="72"/>
      <color theme="0" tint="-0.499984740745262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i/>
      <sz val="8"/>
      <color theme="7" tint="0.39997558519241921"/>
      <name val="Calibri"/>
      <family val="2"/>
      <scheme val="minor"/>
    </font>
    <font>
      <i/>
      <sz val="8"/>
      <name val="Calibri"/>
      <family val="2"/>
    </font>
    <font>
      <sz val="9"/>
      <color theme="9" tint="0.79998168889431442"/>
      <name val="Calibri"/>
      <family val="2"/>
    </font>
    <font>
      <i/>
      <sz val="9"/>
      <color theme="9" tint="0.79998168889431442"/>
      <name val="Calibri"/>
      <family val="2"/>
    </font>
    <font>
      <b/>
      <sz val="20"/>
      <color theme="1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8"/>
      <color theme="9" tint="0.59999389629810485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3" tint="-0.249977111117893"/>
      <name val="Calibri"/>
      <family val="2"/>
      <scheme val="minor"/>
    </font>
    <font>
      <i/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9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i/>
      <sz val="8"/>
      <color rgb="FF920000"/>
      <name val="Calibri"/>
      <family val="2"/>
      <scheme val="minor"/>
    </font>
    <font>
      <i/>
      <sz val="8"/>
      <color rgb="FF920000"/>
      <name val="Calibri"/>
      <family val="2"/>
      <scheme val="minor"/>
    </font>
    <font>
      <b/>
      <sz val="9"/>
      <color rgb="FF92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8"/>
      <color rgb="FF920000"/>
      <name val="Calibri"/>
      <family val="2"/>
      <scheme val="minor"/>
    </font>
    <font>
      <sz val="8"/>
      <color rgb="FF920000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b/>
      <sz val="8"/>
      <color theme="5" tint="0.39997558519241921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b/>
      <sz val="10"/>
      <color theme="5" tint="0.39997558519241921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sz val="10"/>
      <name val="Arial"/>
      <family val="2"/>
    </font>
    <font>
      <b/>
      <sz val="12"/>
      <color rgb="FF920000"/>
      <name val="Calibri"/>
      <family val="2"/>
      <scheme val="minor"/>
    </font>
    <font>
      <b/>
      <sz val="14"/>
      <color rgb="FF92000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68D36"/>
        <bgColor indexed="64"/>
      </patternFill>
    </fill>
    <fill>
      <patternFill patternType="solid">
        <fgColor rgb="FFF68B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65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862A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47914"/>
        <bgColor indexed="64"/>
      </patternFill>
    </fill>
    <fill>
      <patternFill patternType="solid">
        <fgColor rgb="FFD8670A"/>
        <bgColor indexed="64"/>
      </patternFill>
    </fill>
    <fill>
      <patternFill patternType="solid">
        <fgColor rgb="FFF8AB6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5050"/>
        <bgColor theme="0"/>
      </patternFill>
    </fill>
    <fill>
      <patternFill patternType="solid">
        <fgColor theme="7" tint="0.39997558519241921"/>
        <bgColor theme="0"/>
      </patternFill>
    </fill>
    <fill>
      <patternFill patternType="solid">
        <fgColor rgb="FF3BB61A"/>
        <bgColor indexed="64"/>
      </patternFill>
    </fill>
    <fill>
      <patternFill patternType="solid">
        <fgColor theme="9" tint="0.39997558519241921"/>
        <bgColor theme="3" tint="0.39991454817346722"/>
      </patternFill>
    </fill>
    <fill>
      <patternFill patternType="solid">
        <fgColor theme="7" tint="0.39997558519241921"/>
        <bgColor theme="3" tint="0.39991454817346722"/>
      </patternFill>
    </fill>
    <fill>
      <patternFill patternType="solid">
        <fgColor theme="5" tint="0.39997558519241921"/>
        <bgColor theme="3" tint="0.39991454817346722"/>
      </patternFill>
    </fill>
    <fill>
      <patternFill patternType="solid">
        <fgColor theme="3" tint="0.59999389629810485"/>
        <bgColor theme="3" tint="0.39991454817346722"/>
      </patternFill>
    </fill>
    <fill>
      <patternFill patternType="solid">
        <fgColor rgb="FF37A81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9900"/>
        <bgColor indexed="64"/>
      </patternFill>
    </fill>
  </fills>
  <borders count="3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 style="thick">
        <color theme="3" tint="-0.24994659260841701"/>
      </left>
      <right style="thin">
        <color indexed="64"/>
      </right>
      <top/>
      <bottom/>
      <diagonal/>
    </border>
    <border>
      <left/>
      <right style="thick">
        <color theme="3" tint="-0.2499465926084170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ck">
        <color theme="3" tint="-0.24994659260841701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theme="1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theme="3" tint="-0.2499465926084170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dashed">
        <color auto="1"/>
      </right>
      <top/>
      <bottom/>
      <diagonal/>
    </border>
    <border>
      <left style="dott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 style="thin">
        <color indexed="64"/>
      </bottom>
      <diagonal/>
    </border>
    <border>
      <left style="thick">
        <color theme="3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thin">
        <color auto="1"/>
      </bottom>
      <diagonal/>
    </border>
    <border>
      <left style="thick">
        <color theme="3" tint="-0.24994659260841701"/>
      </left>
      <right/>
      <top style="thick">
        <color auto="1"/>
      </top>
      <bottom/>
      <diagonal/>
    </border>
    <border>
      <left style="thick">
        <color theme="3" tint="-0.24994659260841701"/>
      </left>
      <right/>
      <top style="thin">
        <color indexed="64"/>
      </top>
      <bottom/>
      <diagonal/>
    </border>
    <border>
      <left style="thin">
        <color auto="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auto="1"/>
      </left>
      <right style="thick">
        <color theme="3" tint="-0.24994659260841701"/>
      </right>
      <top/>
      <bottom/>
      <diagonal/>
    </border>
    <border>
      <left style="thin">
        <color auto="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3" tint="-0.24994659260841701"/>
      </left>
      <right/>
      <top style="thin">
        <color indexed="64"/>
      </top>
      <bottom style="thick">
        <color indexed="64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/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medium">
        <color theme="3" tint="-0.24994659260841701"/>
      </bottom>
      <diagonal/>
    </border>
    <border>
      <left/>
      <right/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3" tint="-0.24994659260841701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/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auto="1"/>
      </left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/>
      <top/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/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theme="9" tint="-0.499984740745262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/>
      <diagonal/>
    </border>
    <border>
      <left style="thick">
        <color theme="3" tint="-0.2499465926084170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rgb="FFC00000"/>
      </right>
      <top/>
      <bottom style="double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/>
      <diagonal/>
    </border>
    <border>
      <left style="thick">
        <color theme="9" tint="-0.499984740745262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ck">
        <color rgb="FFC00000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auto="1"/>
      </left>
      <right/>
      <top style="thick">
        <color theme="3" tint="-0.24994659260841701"/>
      </top>
      <bottom/>
      <diagonal/>
    </border>
    <border>
      <left style="thin">
        <color auto="1"/>
      </left>
      <right style="thick">
        <color theme="9" tint="-0.499984740745262"/>
      </right>
      <top style="thin">
        <color auto="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1"/>
      </top>
      <bottom/>
      <diagonal/>
    </border>
    <border>
      <left style="thick">
        <color theme="9" tint="-0.499984740745262"/>
      </left>
      <right/>
      <top style="thin">
        <color theme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theme="3" tint="-0.24994659260841701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/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2499465926084170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/>
      <top style="thin">
        <color auto="1"/>
      </top>
      <bottom style="thick">
        <color theme="4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4" tint="-0.24994659260841701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/>
      <diagonal/>
    </border>
    <border>
      <left style="hair">
        <color indexed="64"/>
      </left>
      <right style="hair">
        <color indexed="64"/>
      </right>
      <top style="thin">
        <color theme="3" tint="-0.24994659260841701"/>
      </top>
      <bottom/>
      <diagonal/>
    </border>
    <border>
      <left/>
      <right style="thin">
        <color indexed="64"/>
      </right>
      <top style="thin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ck">
        <color indexed="64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3" tint="-0.24994659260841701"/>
      </top>
      <bottom/>
      <diagonal/>
    </border>
    <border>
      <left style="thick">
        <color theme="9" tint="-0.499984740745262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/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/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3" tint="-0.24994659260841701"/>
      </bottom>
      <diagonal/>
    </border>
    <border>
      <left style="thick">
        <color theme="9" tint="-0.499984740745262"/>
      </left>
      <right/>
      <top/>
      <bottom style="thick">
        <color theme="3" tint="-0.24994659260841701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medium">
        <color theme="3" tint="-0.24994659260841701"/>
      </bottom>
      <diagonal/>
    </border>
    <border>
      <left style="thick">
        <color theme="9" tint="-0.499984740745262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/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/>
      <top style="medium">
        <color theme="3" tint="-0.24994659260841701"/>
      </top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/>
      <diagonal/>
    </border>
    <border>
      <left style="thin">
        <color theme="0"/>
      </left>
      <right style="thick">
        <color auto="1"/>
      </right>
      <top/>
      <bottom/>
      <diagonal/>
    </border>
    <border>
      <left style="thin">
        <color theme="0"/>
      </left>
      <right style="thick">
        <color auto="1"/>
      </right>
      <top/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/>
      <diagonal/>
    </border>
    <border>
      <left style="thick">
        <color indexed="64"/>
      </left>
      <right style="dashDot">
        <color indexed="64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auto="1"/>
      </right>
      <top/>
      <bottom/>
      <diagonal/>
    </border>
    <border>
      <left style="dash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thin">
        <color theme="0" tint="-0.14993743705557422"/>
      </left>
      <right style="thick">
        <color theme="0" tint="-0.14990691854609822"/>
      </right>
      <top style="thin">
        <color auto="1"/>
      </top>
      <bottom style="thin">
        <color indexed="64"/>
      </bottom>
      <diagonal/>
    </border>
    <border>
      <left/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/>
      <right style="dashDot">
        <color indexed="64"/>
      </right>
      <top style="thick">
        <color indexed="64"/>
      </top>
      <bottom style="thin">
        <color indexed="64"/>
      </bottom>
      <diagonal/>
    </border>
    <border>
      <left style="dashDot">
        <color indexed="64"/>
      </left>
      <right style="dashDot">
        <color indexed="64"/>
      </right>
      <top style="thick">
        <color indexed="64"/>
      </top>
      <bottom style="thin">
        <color indexed="64"/>
      </bottom>
      <diagonal/>
    </border>
    <border>
      <left style="dashDot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</borders>
  <cellStyleXfs count="3">
    <xf numFmtId="0" fontId="0" fillId="0" borderId="0"/>
    <xf numFmtId="0" fontId="28" fillId="0" borderId="0"/>
    <xf numFmtId="0" fontId="165" fillId="0" borderId="0"/>
  </cellStyleXfs>
  <cellXfs count="4614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21" xfId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4" xfId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0" borderId="0" xfId="0" applyFont="1"/>
    <xf numFmtId="0" fontId="8" fillId="0" borderId="0" xfId="0" applyFont="1"/>
    <xf numFmtId="0" fontId="8" fillId="0" borderId="0" xfId="0" applyFont="1" applyFill="1" applyAlignment="1">
      <alignment horizontal="center" vertical="center"/>
    </xf>
    <xf numFmtId="0" fontId="36" fillId="0" borderId="13" xfId="1" applyFont="1" applyFill="1" applyBorder="1" applyAlignment="1">
      <alignment horizontal="center" vertical="center"/>
    </xf>
    <xf numFmtId="0" fontId="36" fillId="0" borderId="21" xfId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0" fontId="6" fillId="0" borderId="0" xfId="0" applyFont="1"/>
    <xf numFmtId="0" fontId="5" fillId="0" borderId="0" xfId="0" applyFont="1"/>
    <xf numFmtId="0" fontId="27" fillId="0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1" fontId="8" fillId="12" borderId="33" xfId="0" applyNumberFormat="1" applyFont="1" applyFill="1" applyBorder="1" applyAlignment="1">
      <alignment horizontal="center" vertical="center"/>
    </xf>
    <xf numFmtId="1" fontId="8" fillId="12" borderId="34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0" fontId="40" fillId="13" borderId="30" xfId="0" applyFont="1" applyFill="1" applyBorder="1" applyAlignment="1">
      <alignment horizontal="center" textRotation="90"/>
    </xf>
    <xf numFmtId="0" fontId="40" fillId="13" borderId="31" xfId="0" applyFont="1" applyFill="1" applyBorder="1" applyAlignment="1">
      <alignment horizontal="center" textRotation="90"/>
    </xf>
    <xf numFmtId="0" fontId="14" fillId="13" borderId="31" xfId="0" applyFont="1" applyFill="1" applyBorder="1" applyAlignment="1">
      <alignment horizontal="center" textRotation="90"/>
    </xf>
    <xf numFmtId="0" fontId="14" fillId="13" borderId="32" xfId="0" applyFont="1" applyFill="1" applyBorder="1" applyAlignment="1">
      <alignment horizontal="center" textRotation="90"/>
    </xf>
    <xf numFmtId="0" fontId="2" fillId="0" borderId="0" xfId="0" applyFont="1" applyFill="1" applyAlignment="1">
      <alignment horizontal="center" textRotation="90"/>
    </xf>
    <xf numFmtId="1" fontId="8" fillId="12" borderId="40" xfId="0" applyNumberFormat="1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textRotation="90"/>
    </xf>
    <xf numFmtId="0" fontId="32" fillId="0" borderId="0" xfId="0" applyFont="1" applyAlignment="1">
      <alignment horizontal="left" vertical="center"/>
    </xf>
    <xf numFmtId="0" fontId="0" fillId="0" borderId="0" xfId="0" applyFont="1"/>
    <xf numFmtId="0" fontId="30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49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5" fillId="14" borderId="2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15" fillId="22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166" fontId="8" fillId="0" borderId="0" xfId="0" applyNumberFormat="1" applyFont="1" applyAlignment="1">
      <alignment horizontal="center" textRotation="90"/>
    </xf>
    <xf numFmtId="166" fontId="22" fillId="0" borderId="0" xfId="0" applyNumberFormat="1" applyFont="1" applyAlignment="1">
      <alignment horizontal="center" textRotation="90"/>
    </xf>
    <xf numFmtId="166" fontId="8" fillId="29" borderId="66" xfId="0" applyNumberFormat="1" applyFont="1" applyFill="1" applyBorder="1" applyAlignment="1">
      <alignment horizontal="center" textRotation="90"/>
    </xf>
    <xf numFmtId="166" fontId="8" fillId="15" borderId="66" xfId="0" applyNumberFormat="1" applyFont="1" applyFill="1" applyBorder="1" applyAlignment="1">
      <alignment horizontal="center" textRotation="90"/>
    </xf>
    <xf numFmtId="166" fontId="8" fillId="19" borderId="66" xfId="0" applyNumberFormat="1" applyFont="1" applyFill="1" applyBorder="1" applyAlignment="1">
      <alignment horizontal="center" textRotation="90"/>
    </xf>
    <xf numFmtId="166" fontId="8" fillId="32" borderId="66" xfId="0" applyNumberFormat="1" applyFont="1" applyFill="1" applyBorder="1" applyAlignment="1">
      <alignment horizontal="center" textRotation="90"/>
    </xf>
    <xf numFmtId="166" fontId="8" fillId="30" borderId="66" xfId="0" applyNumberFormat="1" applyFont="1" applyFill="1" applyBorder="1" applyAlignment="1">
      <alignment horizontal="center" textRotation="90"/>
    </xf>
    <xf numFmtId="166" fontId="8" fillId="31" borderId="66" xfId="0" applyNumberFormat="1" applyFont="1" applyFill="1" applyBorder="1" applyAlignment="1">
      <alignment horizontal="center" textRotation="90"/>
    </xf>
    <xf numFmtId="166" fontId="8" fillId="31" borderId="67" xfId="0" applyNumberFormat="1" applyFont="1" applyFill="1" applyBorder="1" applyAlignment="1">
      <alignment horizontal="center" textRotation="90"/>
    </xf>
    <xf numFmtId="0" fontId="64" fillId="30" borderId="68" xfId="0" applyFont="1" applyFill="1" applyBorder="1" applyAlignment="1">
      <alignment horizontal="center" vertical="center"/>
    </xf>
    <xf numFmtId="0" fontId="64" fillId="30" borderId="69" xfId="0" applyFont="1" applyFill="1" applyBorder="1" applyAlignment="1">
      <alignment horizontal="center" vertical="center"/>
    </xf>
    <xf numFmtId="0" fontId="64" fillId="31" borderId="69" xfId="0" applyFont="1" applyFill="1" applyBorder="1" applyAlignment="1">
      <alignment horizontal="center" vertical="center"/>
    </xf>
    <xf numFmtId="0" fontId="64" fillId="27" borderId="69" xfId="0" applyFont="1" applyFill="1" applyBorder="1" applyAlignment="1">
      <alignment horizontal="center" vertical="center"/>
    </xf>
    <xf numFmtId="0" fontId="64" fillId="29" borderId="69" xfId="0" applyFont="1" applyFill="1" applyBorder="1" applyAlignment="1">
      <alignment horizontal="center" vertical="center"/>
    </xf>
    <xf numFmtId="0" fontId="64" fillId="15" borderId="69" xfId="0" applyFont="1" applyFill="1" applyBorder="1" applyAlignment="1">
      <alignment horizontal="center" vertical="center"/>
    </xf>
    <xf numFmtId="0" fontId="64" fillId="19" borderId="69" xfId="0" applyFont="1" applyFill="1" applyBorder="1" applyAlignment="1">
      <alignment horizontal="center" vertical="center"/>
    </xf>
    <xf numFmtId="0" fontId="64" fillId="32" borderId="69" xfId="0" applyFont="1" applyFill="1" applyBorder="1" applyAlignment="1">
      <alignment horizontal="center" vertical="center"/>
    </xf>
    <xf numFmtId="0" fontId="64" fillId="31" borderId="70" xfId="0" applyFont="1" applyFill="1" applyBorder="1" applyAlignment="1">
      <alignment horizontal="center" vertical="center"/>
    </xf>
    <xf numFmtId="1" fontId="45" fillId="30" borderId="71" xfId="0" applyNumberFormat="1" applyFont="1" applyFill="1" applyBorder="1" applyAlignment="1">
      <alignment horizontal="center" vertical="center"/>
    </xf>
    <xf numFmtId="1" fontId="44" fillId="31" borderId="71" xfId="0" applyNumberFormat="1" applyFont="1" applyFill="1" applyBorder="1" applyAlignment="1">
      <alignment horizontal="center"/>
    </xf>
    <xf numFmtId="1" fontId="44" fillId="27" borderId="71" xfId="0" applyNumberFormat="1" applyFont="1" applyFill="1" applyBorder="1" applyAlignment="1">
      <alignment horizontal="center"/>
    </xf>
    <xf numFmtId="1" fontId="44" fillId="29" borderId="71" xfId="0" applyNumberFormat="1" applyFont="1" applyFill="1" applyBorder="1" applyAlignment="1">
      <alignment horizontal="center"/>
    </xf>
    <xf numFmtId="1" fontId="44" fillId="15" borderId="71" xfId="0" applyNumberFormat="1" applyFont="1" applyFill="1" applyBorder="1" applyAlignment="1">
      <alignment horizontal="center"/>
    </xf>
    <xf numFmtId="1" fontId="44" fillId="19" borderId="71" xfId="0" applyNumberFormat="1" applyFont="1" applyFill="1" applyBorder="1" applyAlignment="1">
      <alignment horizontal="center"/>
    </xf>
    <xf numFmtId="1" fontId="44" fillId="32" borderId="71" xfId="0" applyNumberFormat="1" applyFont="1" applyFill="1" applyBorder="1" applyAlignment="1">
      <alignment horizontal="center"/>
    </xf>
    <xf numFmtId="1" fontId="44" fillId="30" borderId="71" xfId="0" applyNumberFormat="1" applyFont="1" applyFill="1" applyBorder="1" applyAlignment="1">
      <alignment horizontal="center"/>
    </xf>
    <xf numFmtId="1" fontId="44" fillId="31" borderId="72" xfId="0" applyNumberFormat="1" applyFont="1" applyFill="1" applyBorder="1" applyAlignment="1">
      <alignment horizontal="center"/>
    </xf>
    <xf numFmtId="1" fontId="45" fillId="30" borderId="73" xfId="0" applyNumberFormat="1" applyFont="1" applyFill="1" applyBorder="1" applyAlignment="1">
      <alignment horizontal="center" vertical="center"/>
    </xf>
    <xf numFmtId="1" fontId="43" fillId="27" borderId="71" xfId="0" applyNumberFormat="1" applyFont="1" applyFill="1" applyBorder="1" applyAlignment="1">
      <alignment horizontal="center" vertical="center"/>
    </xf>
    <xf numFmtId="1" fontId="44" fillId="30" borderId="73" xfId="0" applyNumberFormat="1" applyFont="1" applyFill="1" applyBorder="1" applyAlignment="1">
      <alignment horizontal="center"/>
    </xf>
    <xf numFmtId="0" fontId="45" fillId="30" borderId="73" xfId="0" applyFont="1" applyFill="1" applyBorder="1" applyAlignment="1">
      <alignment horizontal="center" vertical="center"/>
    </xf>
    <xf numFmtId="0" fontId="45" fillId="30" borderId="71" xfId="0" applyFont="1" applyFill="1" applyBorder="1" applyAlignment="1">
      <alignment horizontal="center" vertical="center"/>
    </xf>
    <xf numFmtId="0" fontId="44" fillId="31" borderId="71" xfId="0" applyFont="1" applyFill="1" applyBorder="1" applyAlignment="1">
      <alignment horizontal="center"/>
    </xf>
    <xf numFmtId="0" fontId="43" fillId="27" borderId="71" xfId="0" applyFont="1" applyFill="1" applyBorder="1" applyAlignment="1">
      <alignment horizontal="center" vertical="center"/>
    </xf>
    <xf numFmtId="0" fontId="44" fillId="27" borderId="71" xfId="0" applyFont="1" applyFill="1" applyBorder="1" applyAlignment="1">
      <alignment horizontal="center"/>
    </xf>
    <xf numFmtId="0" fontId="44" fillId="29" borderId="71" xfId="0" applyFont="1" applyFill="1" applyBorder="1" applyAlignment="1">
      <alignment horizontal="center"/>
    </xf>
    <xf numFmtId="0" fontId="44" fillId="15" borderId="71" xfId="0" applyFont="1" applyFill="1" applyBorder="1" applyAlignment="1">
      <alignment horizontal="center"/>
    </xf>
    <xf numFmtId="0" fontId="44" fillId="19" borderId="71" xfId="0" applyFont="1" applyFill="1" applyBorder="1" applyAlignment="1">
      <alignment horizontal="center"/>
    </xf>
    <xf numFmtId="0" fontId="44" fillId="32" borderId="71" xfId="0" applyFont="1" applyFill="1" applyBorder="1" applyAlignment="1">
      <alignment horizontal="center"/>
    </xf>
    <xf numFmtId="0" fontId="44" fillId="30" borderId="71" xfId="0" applyFont="1" applyFill="1" applyBorder="1" applyAlignment="1">
      <alignment horizontal="center"/>
    </xf>
    <xf numFmtId="0" fontId="44" fillId="31" borderId="72" xfId="0" applyFont="1" applyFill="1" applyBorder="1" applyAlignment="1">
      <alignment horizontal="center"/>
    </xf>
    <xf numFmtId="0" fontId="44" fillId="30" borderId="73" xfId="0" applyFont="1" applyFill="1" applyBorder="1" applyAlignment="1">
      <alignment horizontal="center"/>
    </xf>
    <xf numFmtId="0" fontId="43" fillId="31" borderId="71" xfId="0" applyFont="1" applyFill="1" applyBorder="1" applyAlignment="1">
      <alignment horizontal="center" vertical="center"/>
    </xf>
    <xf numFmtId="0" fontId="43" fillId="31" borderId="72" xfId="0" applyFont="1" applyFill="1" applyBorder="1" applyAlignment="1">
      <alignment horizontal="center" vertical="center"/>
    </xf>
    <xf numFmtId="0" fontId="43" fillId="30" borderId="71" xfId="0" applyFont="1" applyFill="1" applyBorder="1" applyAlignment="1">
      <alignment horizontal="center" vertical="center"/>
    </xf>
    <xf numFmtId="0" fontId="48" fillId="31" borderId="71" xfId="0" applyFont="1" applyFill="1" applyBorder="1" applyAlignment="1">
      <alignment horizontal="center" vertical="center"/>
    </xf>
    <xf numFmtId="0" fontId="48" fillId="27" borderId="71" xfId="0" applyFont="1" applyFill="1" applyBorder="1" applyAlignment="1">
      <alignment horizontal="center" vertical="center"/>
    </xf>
    <xf numFmtId="0" fontId="45" fillId="31" borderId="71" xfId="0" applyFont="1" applyFill="1" applyBorder="1" applyAlignment="1">
      <alignment horizontal="center" vertical="center"/>
    </xf>
    <xf numFmtId="0" fontId="67" fillId="33" borderId="0" xfId="0" applyFont="1" applyFill="1" applyBorder="1" applyAlignment="1">
      <alignment horizontal="center" textRotation="90"/>
    </xf>
    <xf numFmtId="0" fontId="22" fillId="33" borderId="0" xfId="0" applyFont="1" applyFill="1" applyBorder="1" applyAlignment="1">
      <alignment horizontal="center" textRotation="90"/>
    </xf>
    <xf numFmtId="0" fontId="8" fillId="26" borderId="0" xfId="0" applyFont="1" applyFill="1" applyAlignment="1">
      <alignment horizontal="center" vertical="center"/>
    </xf>
    <xf numFmtId="0" fontId="66" fillId="37" borderId="0" xfId="0" applyFont="1" applyFill="1" applyBorder="1" applyAlignment="1">
      <alignment horizontal="center" textRotation="90"/>
    </xf>
    <xf numFmtId="0" fontId="69" fillId="37" borderId="0" xfId="0" applyFont="1" applyFill="1" applyBorder="1" applyAlignment="1">
      <alignment horizontal="center" textRotation="90"/>
    </xf>
    <xf numFmtId="0" fontId="66" fillId="37" borderId="0" xfId="0" applyFont="1" applyFill="1" applyAlignment="1">
      <alignment horizontal="center" vertical="center"/>
    </xf>
    <xf numFmtId="0" fontId="69" fillId="37" borderId="0" xfId="0" applyFont="1" applyFill="1" applyAlignment="1">
      <alignment horizontal="center" vertical="center"/>
    </xf>
    <xf numFmtId="0" fontId="67" fillId="25" borderId="0" xfId="0" applyFont="1" applyFill="1" applyBorder="1" applyAlignment="1">
      <alignment horizontal="center" textRotation="90"/>
    </xf>
    <xf numFmtId="0" fontId="22" fillId="25" borderId="0" xfId="0" applyFont="1" applyFill="1" applyBorder="1" applyAlignment="1">
      <alignment horizontal="center" textRotation="90"/>
    </xf>
    <xf numFmtId="0" fontId="4" fillId="25" borderId="0" xfId="0" applyFont="1" applyFill="1" applyAlignment="1">
      <alignment horizontal="center" vertical="center"/>
    </xf>
    <xf numFmtId="0" fontId="8" fillId="25" borderId="0" xfId="0" applyFont="1" applyFill="1" applyAlignment="1">
      <alignment horizontal="center" vertical="center"/>
    </xf>
    <xf numFmtId="0" fontId="68" fillId="36" borderId="0" xfId="0" applyFont="1" applyFill="1" applyBorder="1" applyAlignment="1">
      <alignment horizontal="center" textRotation="90"/>
    </xf>
    <xf numFmtId="0" fontId="45" fillId="36" borderId="0" xfId="0" applyFont="1" applyFill="1" applyBorder="1" applyAlignment="1">
      <alignment horizontal="center" textRotation="90"/>
    </xf>
    <xf numFmtId="0" fontId="68" fillId="36" borderId="0" xfId="0" applyFont="1" applyFill="1" applyAlignment="1">
      <alignment horizontal="center" vertical="center"/>
    </xf>
    <xf numFmtId="0" fontId="45" fillId="36" borderId="0" xfId="0" applyFont="1" applyFill="1" applyAlignment="1">
      <alignment horizontal="center" vertical="center"/>
    </xf>
    <xf numFmtId="0" fontId="51" fillId="37" borderId="0" xfId="0" applyFont="1" applyFill="1" applyAlignment="1">
      <alignment horizontal="center" vertical="center"/>
    </xf>
    <xf numFmtId="0" fontId="68" fillId="25" borderId="0" xfId="0" applyFont="1" applyFill="1" applyBorder="1" applyAlignment="1">
      <alignment horizontal="center" textRotation="90"/>
    </xf>
    <xf numFmtId="0" fontId="26" fillId="34" borderId="0" xfId="0" applyFont="1" applyFill="1" applyBorder="1" applyAlignment="1">
      <alignment horizontal="center" textRotation="90"/>
    </xf>
    <xf numFmtId="0" fontId="68" fillId="34" borderId="0" xfId="0" applyFont="1" applyFill="1" applyBorder="1" applyAlignment="1">
      <alignment horizontal="center" textRotation="90"/>
    </xf>
    <xf numFmtId="0" fontId="45" fillId="34" borderId="0" xfId="0" applyFont="1" applyFill="1" applyBorder="1" applyAlignment="1">
      <alignment horizontal="center" textRotation="90"/>
    </xf>
    <xf numFmtId="0" fontId="26" fillId="34" borderId="0" xfId="0" applyFont="1" applyFill="1" applyAlignment="1">
      <alignment horizontal="center" vertical="center"/>
    </xf>
    <xf numFmtId="164" fontId="44" fillId="34" borderId="0" xfId="0" applyNumberFormat="1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center"/>
    </xf>
    <xf numFmtId="0" fontId="45" fillId="35" borderId="0" xfId="0" applyFont="1" applyFill="1" applyBorder="1" applyAlignment="1">
      <alignment horizontal="center" textRotation="90"/>
    </xf>
    <xf numFmtId="0" fontId="68" fillId="35" borderId="0" xfId="0" applyFont="1" applyFill="1" applyBorder="1" applyAlignment="1">
      <alignment horizontal="center" textRotation="90"/>
    </xf>
    <xf numFmtId="0" fontId="26" fillId="35" borderId="0" xfId="0" applyFont="1" applyFill="1" applyBorder="1" applyAlignment="1">
      <alignment horizontal="center" textRotation="90"/>
    </xf>
    <xf numFmtId="0" fontId="45" fillId="35" borderId="0" xfId="0" applyFont="1" applyFill="1" applyAlignment="1">
      <alignment horizontal="center" vertical="center"/>
    </xf>
    <xf numFmtId="164" fontId="64" fillId="33" borderId="0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/>
    </xf>
    <xf numFmtId="0" fontId="43" fillId="30" borderId="0" xfId="0" applyFont="1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47" fillId="31" borderId="0" xfId="0" applyFon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66" fontId="6" fillId="0" borderId="0" xfId="0" applyNumberFormat="1" applyFont="1" applyBorder="1" applyAlignment="1">
      <alignment horizontal="left" textRotation="90"/>
    </xf>
    <xf numFmtId="166" fontId="26" fillId="0" borderId="0" xfId="0" applyNumberFormat="1" applyFont="1" applyBorder="1" applyAlignment="1">
      <alignment horizontal="left"/>
    </xf>
    <xf numFmtId="0" fontId="0" fillId="27" borderId="0" xfId="0" applyFill="1" applyAlignment="1">
      <alignment horizontal="center" vertical="center"/>
    </xf>
    <xf numFmtId="0" fontId="0" fillId="29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0" borderId="0" xfId="0" applyAlignment="1">
      <alignment horizontal="center"/>
    </xf>
    <xf numFmtId="164" fontId="44" fillId="37" borderId="0" xfId="0" applyNumberFormat="1" applyFont="1" applyFill="1" applyBorder="1" applyAlignment="1">
      <alignment horizontal="center" vertical="center"/>
    </xf>
    <xf numFmtId="0" fontId="68" fillId="25" borderId="4" xfId="0" applyFont="1" applyFill="1" applyBorder="1" applyAlignment="1">
      <alignment horizontal="center" vertical="center"/>
    </xf>
    <xf numFmtId="167" fontId="45" fillId="35" borderId="4" xfId="0" applyNumberFormat="1" applyFont="1" applyFill="1" applyBorder="1" applyAlignment="1">
      <alignment horizontal="center" vertical="center"/>
    </xf>
    <xf numFmtId="167" fontId="45" fillId="34" borderId="4" xfId="0" applyNumberFormat="1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167" fontId="22" fillId="33" borderId="4" xfId="0" applyNumberFormat="1" applyFont="1" applyFill="1" applyBorder="1" applyAlignment="1">
      <alignment horizontal="center" vertical="center"/>
    </xf>
    <xf numFmtId="0" fontId="22" fillId="26" borderId="5" xfId="0" applyFont="1" applyFill="1" applyBorder="1" applyAlignment="1">
      <alignment horizontal="center" vertical="center"/>
    </xf>
    <xf numFmtId="0" fontId="66" fillId="37" borderId="5" xfId="0" applyFont="1" applyFill="1" applyBorder="1" applyAlignment="1">
      <alignment horizontal="center" textRotation="90"/>
    </xf>
    <xf numFmtId="0" fontId="69" fillId="37" borderId="5" xfId="0" applyFont="1" applyFill="1" applyBorder="1" applyAlignment="1">
      <alignment horizontal="center" textRotation="90"/>
    </xf>
    <xf numFmtId="0" fontId="68" fillId="36" borderId="5" xfId="0" applyFont="1" applyFill="1" applyBorder="1" applyAlignment="1">
      <alignment horizontal="center" textRotation="90"/>
    </xf>
    <xf numFmtId="0" fontId="45" fillId="36" borderId="5" xfId="0" applyFont="1" applyFill="1" applyBorder="1" applyAlignment="1">
      <alignment horizontal="center" textRotation="90"/>
    </xf>
    <xf numFmtId="0" fontId="67" fillId="25" borderId="5" xfId="0" applyFont="1" applyFill="1" applyBorder="1" applyAlignment="1">
      <alignment horizontal="center" textRotation="90"/>
    </xf>
    <xf numFmtId="0" fontId="22" fillId="25" borderId="5" xfId="0" applyFont="1" applyFill="1" applyBorder="1" applyAlignment="1">
      <alignment horizontal="center" textRotation="90"/>
    </xf>
    <xf numFmtId="0" fontId="26" fillId="35" borderId="5" xfId="0" applyFont="1" applyFill="1" applyBorder="1" applyAlignment="1">
      <alignment horizontal="center" textRotation="90"/>
    </xf>
    <xf numFmtId="0" fontId="45" fillId="35" borderId="5" xfId="0" applyFont="1" applyFill="1" applyBorder="1" applyAlignment="1">
      <alignment horizontal="center" textRotation="90"/>
    </xf>
    <xf numFmtId="0" fontId="26" fillId="34" borderId="5" xfId="0" applyFont="1" applyFill="1" applyBorder="1" applyAlignment="1">
      <alignment horizontal="center" textRotation="90"/>
    </xf>
    <xf numFmtId="0" fontId="45" fillId="34" borderId="5" xfId="0" applyFont="1" applyFill="1" applyBorder="1" applyAlignment="1">
      <alignment horizontal="center" textRotation="90"/>
    </xf>
    <xf numFmtId="0" fontId="67" fillId="33" borderId="5" xfId="0" applyFont="1" applyFill="1" applyBorder="1" applyAlignment="1">
      <alignment horizontal="center" textRotation="90"/>
    </xf>
    <xf numFmtId="0" fontId="22" fillId="33" borderId="5" xfId="0" applyFont="1" applyFill="1" applyBorder="1" applyAlignment="1">
      <alignment horizontal="center" textRotation="90"/>
    </xf>
    <xf numFmtId="1" fontId="64" fillId="26" borderId="11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8" fillId="0" borderId="23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8" fillId="0" borderId="60" xfId="0" applyNumberFormat="1" applyFont="1" applyBorder="1" applyAlignment="1">
      <alignment horizontal="center"/>
    </xf>
    <xf numFmtId="14" fontId="8" fillId="0" borderId="14" xfId="0" applyNumberFormat="1" applyFont="1" applyBorder="1" applyAlignment="1">
      <alignment horizontal="center"/>
    </xf>
    <xf numFmtId="0" fontId="26" fillId="1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vertical="center" textRotation="90"/>
    </xf>
    <xf numFmtId="0" fontId="27" fillId="0" borderId="74" xfId="0" applyFont="1" applyBorder="1" applyAlignment="1">
      <alignment horizontal="center"/>
    </xf>
    <xf numFmtId="14" fontId="8" fillId="0" borderId="44" xfId="0" applyNumberFormat="1" applyFont="1" applyBorder="1" applyAlignment="1">
      <alignment horizontal="center"/>
    </xf>
    <xf numFmtId="0" fontId="31" fillId="2" borderId="44" xfId="0" applyFont="1" applyFill="1" applyBorder="1" applyAlignment="1">
      <alignment vertical="center" textRotation="90"/>
    </xf>
    <xf numFmtId="2" fontId="26" fillId="0" borderId="0" xfId="0" applyNumberFormat="1" applyFont="1" applyBorder="1" applyAlignment="1">
      <alignment vertical="center" wrapText="1"/>
    </xf>
    <xf numFmtId="2" fontId="16" fillId="26" borderId="14" xfId="0" applyNumberFormat="1" applyFont="1" applyFill="1" applyBorder="1" applyAlignment="1">
      <alignment vertical="center" wrapText="1"/>
    </xf>
    <xf numFmtId="2" fontId="91" fillId="26" borderId="0" xfId="0" applyNumberFormat="1" applyFont="1" applyFill="1" applyBorder="1" applyAlignment="1">
      <alignment vertical="center" wrapText="1"/>
    </xf>
    <xf numFmtId="2" fontId="92" fillId="37" borderId="0" xfId="0" applyNumberFormat="1" applyFont="1" applyFill="1" applyBorder="1" applyAlignment="1">
      <alignment vertical="center" wrapText="1"/>
    </xf>
    <xf numFmtId="2" fontId="91" fillId="37" borderId="0" xfId="0" applyNumberFormat="1" applyFont="1" applyFill="1" applyBorder="1" applyAlignment="1">
      <alignment vertical="center" wrapText="1"/>
    </xf>
    <xf numFmtId="2" fontId="92" fillId="36" borderId="0" xfId="0" applyNumberFormat="1" applyFont="1" applyFill="1" applyBorder="1" applyAlignment="1">
      <alignment vertical="center" wrapText="1"/>
    </xf>
    <xf numFmtId="2" fontId="91" fillId="36" borderId="0" xfId="0" applyNumberFormat="1" applyFont="1" applyFill="1" applyBorder="1" applyAlignment="1">
      <alignment vertical="center" wrapText="1"/>
    </xf>
    <xf numFmtId="2" fontId="92" fillId="25" borderId="0" xfId="0" applyNumberFormat="1" applyFont="1" applyFill="1" applyBorder="1" applyAlignment="1">
      <alignment vertical="center" wrapText="1"/>
    </xf>
    <xf numFmtId="2" fontId="91" fillId="25" borderId="0" xfId="0" applyNumberFormat="1" applyFont="1" applyFill="1" applyBorder="1" applyAlignment="1">
      <alignment vertical="center" wrapText="1"/>
    </xf>
    <xf numFmtId="2" fontId="92" fillId="35" borderId="0" xfId="0" applyNumberFormat="1" applyFont="1" applyFill="1" applyBorder="1" applyAlignment="1">
      <alignment vertical="center" wrapText="1"/>
    </xf>
    <xf numFmtId="2" fontId="91" fillId="35" borderId="0" xfId="0" applyNumberFormat="1" applyFont="1" applyFill="1" applyBorder="1" applyAlignment="1">
      <alignment vertical="center" wrapText="1"/>
    </xf>
    <xf numFmtId="2" fontId="92" fillId="34" borderId="0" xfId="0" applyNumberFormat="1" applyFont="1" applyFill="1" applyBorder="1" applyAlignment="1">
      <alignment vertical="center" wrapText="1"/>
    </xf>
    <xf numFmtId="2" fontId="91" fillId="34" borderId="0" xfId="0" applyNumberFormat="1" applyFont="1" applyFill="1" applyBorder="1" applyAlignment="1">
      <alignment vertical="center" wrapText="1"/>
    </xf>
    <xf numFmtId="2" fontId="92" fillId="33" borderId="0" xfId="0" applyNumberFormat="1" applyFont="1" applyFill="1" applyBorder="1" applyAlignment="1">
      <alignment vertical="center" wrapText="1"/>
    </xf>
    <xf numFmtId="2" fontId="91" fillId="33" borderId="0" xfId="0" applyNumberFormat="1" applyFont="1" applyFill="1" applyBorder="1" applyAlignment="1">
      <alignment vertical="center" wrapText="1"/>
    </xf>
    <xf numFmtId="2" fontId="91" fillId="0" borderId="0" xfId="0" applyNumberFormat="1" applyFont="1" applyAlignment="1">
      <alignment vertical="center" wrapText="1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63" fillId="0" borderId="44" xfId="0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8" fillId="0" borderId="44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" fontId="8" fillId="0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" fontId="55" fillId="14" borderId="57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vertical="center"/>
    </xf>
    <xf numFmtId="3" fontId="53" fillId="14" borderId="57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44" fillId="13" borderId="48" xfId="0" applyNumberFormat="1" applyFont="1" applyFill="1" applyBorder="1" applyAlignment="1" applyProtection="1">
      <alignment horizontal="center" vertical="center"/>
    </xf>
    <xf numFmtId="0" fontId="44" fillId="13" borderId="7" xfId="0" applyNumberFormat="1" applyFont="1" applyFill="1" applyBorder="1" applyAlignment="1" applyProtection="1">
      <alignment horizontal="center" vertical="center"/>
    </xf>
    <xf numFmtId="0" fontId="65" fillId="12" borderId="2" xfId="0" applyNumberFormat="1" applyFont="1" applyFill="1" applyBorder="1" applyAlignment="1" applyProtection="1">
      <alignment horizontal="center" vertical="center"/>
    </xf>
    <xf numFmtId="0" fontId="5" fillId="21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45" fillId="13" borderId="50" xfId="0" applyNumberFormat="1" applyFont="1" applyFill="1" applyBorder="1" applyAlignment="1" applyProtection="1">
      <alignment horizontal="center" vertical="center"/>
    </xf>
    <xf numFmtId="49" fontId="45" fillId="13" borderId="9" xfId="0" applyNumberFormat="1" applyFont="1" applyFill="1" applyBorder="1" applyAlignment="1" applyProtection="1">
      <alignment horizontal="center" vertical="center"/>
    </xf>
    <xf numFmtId="49" fontId="8" fillId="21" borderId="10" xfId="0" applyNumberFormat="1" applyFont="1" applyFill="1" applyBorder="1" applyAlignment="1" applyProtection="1">
      <alignment horizontal="center" vertical="center"/>
    </xf>
    <xf numFmtId="164" fontId="2" fillId="12" borderId="49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2" fillId="0" borderId="14" xfId="0" applyFont="1" applyFill="1" applyBorder="1" applyAlignment="1" applyProtection="1">
      <alignment horizontal="center" vertical="center"/>
    </xf>
    <xf numFmtId="0" fontId="26" fillId="12" borderId="48" xfId="0" applyFont="1" applyFill="1" applyBorder="1" applyAlignment="1" applyProtection="1">
      <alignment horizontal="center" vertical="center"/>
    </xf>
    <xf numFmtId="0" fontId="26" fillId="12" borderId="7" xfId="0" applyFont="1" applyFill="1" applyBorder="1" applyAlignment="1" applyProtection="1">
      <alignment horizontal="center" vertical="center"/>
    </xf>
    <xf numFmtId="164" fontId="33" fillId="21" borderId="48" xfId="0" applyNumberFormat="1" applyFont="1" applyFill="1" applyBorder="1" applyAlignment="1" applyProtection="1">
      <alignment horizontal="center" vertical="center"/>
    </xf>
    <xf numFmtId="3" fontId="38" fillId="14" borderId="49" xfId="0" applyNumberFormat="1" applyFont="1" applyFill="1" applyBorder="1" applyAlignment="1" applyProtection="1">
      <alignment horizontal="center" vertical="center"/>
    </xf>
    <xf numFmtId="1" fontId="2" fillId="12" borderId="1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26" fillId="12" borderId="5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8" fillId="0" borderId="58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" fontId="14" fillId="20" borderId="1" xfId="0" applyNumberFormat="1" applyFont="1" applyFill="1" applyBorder="1" applyAlignment="1" applyProtection="1">
      <alignment horizontal="center" vertical="center"/>
    </xf>
    <xf numFmtId="1" fontId="6" fillId="12" borderId="2" xfId="0" applyNumberFormat="1" applyFont="1" applyFill="1" applyBorder="1" applyAlignment="1" applyProtection="1">
      <alignment horizontal="center" vertical="center"/>
    </xf>
    <xf numFmtId="0" fontId="30" fillId="2" borderId="11" xfId="0" applyFont="1" applyFill="1" applyBorder="1" applyAlignment="1" applyProtection="1">
      <alignment vertical="center"/>
    </xf>
    <xf numFmtId="1" fontId="14" fillId="20" borderId="6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vertical="center"/>
    </xf>
    <xf numFmtId="1" fontId="10" fillId="20" borderId="1" xfId="0" applyNumberFormat="1" applyFont="1" applyFill="1" applyBorder="1" applyAlignment="1" applyProtection="1">
      <alignment horizontal="center" vertical="center"/>
    </xf>
    <xf numFmtId="0" fontId="6" fillId="21" borderId="2" xfId="0" applyFont="1" applyFill="1" applyBorder="1" applyAlignment="1" applyProtection="1">
      <alignment horizontal="center" vertical="center"/>
    </xf>
    <xf numFmtId="164" fontId="34" fillId="21" borderId="48" xfId="0" applyNumberFormat="1" applyFont="1" applyFill="1" applyBorder="1" applyAlignment="1" applyProtection="1">
      <alignment horizontal="center" vertical="center"/>
    </xf>
    <xf numFmtId="3" fontId="20" fillId="14" borderId="49" xfId="0" applyNumberFormat="1" applyFont="1" applyFill="1" applyBorder="1" applyAlignment="1" applyProtection="1">
      <alignment horizontal="center" vertical="center"/>
    </xf>
    <xf numFmtId="164" fontId="2" fillId="2" borderId="49" xfId="0" applyNumberFormat="1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center" vertical="center"/>
    </xf>
    <xf numFmtId="3" fontId="5" fillId="14" borderId="49" xfId="0" applyNumberFormat="1" applyFont="1" applyFill="1" applyBorder="1" applyAlignment="1" applyProtection="1">
      <alignment horizontal="center" vertical="center"/>
    </xf>
    <xf numFmtId="164" fontId="8" fillId="2" borderId="49" xfId="0" applyNumberFormat="1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" fontId="5" fillId="2" borderId="0" xfId="0" applyNumberFormat="1" applyFont="1" applyFill="1" applyBorder="1" applyAlignment="1" applyProtection="1">
      <alignment horizontal="center" vertical="center"/>
    </xf>
    <xf numFmtId="0" fontId="2" fillId="20" borderId="1" xfId="0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 applyProtection="1">
      <alignment vertical="center"/>
    </xf>
    <xf numFmtId="1" fontId="23" fillId="20" borderId="1" xfId="0" applyNumberFormat="1" applyFont="1" applyFill="1" applyBorder="1" applyAlignment="1" applyProtection="1">
      <alignment horizontal="center" vertical="center"/>
    </xf>
    <xf numFmtId="0" fontId="6" fillId="21" borderId="11" xfId="0" applyFont="1" applyFill="1" applyBorder="1" applyAlignment="1" applyProtection="1">
      <alignment horizontal="center" vertical="center"/>
    </xf>
    <xf numFmtId="0" fontId="8" fillId="20" borderId="1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vertical="center"/>
    </xf>
    <xf numFmtId="0" fontId="59" fillId="20" borderId="1" xfId="0" applyFont="1" applyFill="1" applyBorder="1" applyAlignment="1" applyProtection="1">
      <alignment horizontal="center" vertical="center"/>
    </xf>
    <xf numFmtId="0" fontId="30" fillId="21" borderId="2" xfId="0" applyFont="1" applyFill="1" applyBorder="1" applyAlignment="1" applyProtection="1">
      <alignment horizontal="center" vertical="center"/>
    </xf>
    <xf numFmtId="3" fontId="37" fillId="14" borderId="49" xfId="0" applyNumberFormat="1" applyFont="1" applyFill="1" applyBorder="1" applyAlignment="1" applyProtection="1">
      <alignment horizontal="center" vertical="center"/>
    </xf>
    <xf numFmtId="164" fontId="30" fillId="12" borderId="49" xfId="0" applyNumberFormat="1" applyFont="1" applyFill="1" applyBorder="1" applyAlignment="1" applyProtection="1">
      <alignment horizontal="center" vertical="center"/>
    </xf>
    <xf numFmtId="1" fontId="33" fillId="20" borderId="1" xfId="0" applyNumberFormat="1" applyFont="1" applyFill="1" applyBorder="1" applyAlignment="1" applyProtection="1">
      <alignment horizontal="center" vertical="center"/>
    </xf>
    <xf numFmtId="3" fontId="34" fillId="14" borderId="49" xfId="0" applyNumberFormat="1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horizontal="center" vertical="center"/>
    </xf>
    <xf numFmtId="164" fontId="30" fillId="2" borderId="49" xfId="0" applyNumberFormat="1" applyFont="1" applyFill="1" applyBorder="1" applyAlignment="1" applyProtection="1">
      <alignment horizontal="center" vertical="center"/>
    </xf>
    <xf numFmtId="1" fontId="33" fillId="0" borderId="1" xfId="0" applyNumberFormat="1" applyFont="1" applyFill="1" applyBorder="1" applyAlignment="1" applyProtection="1">
      <alignment horizontal="center" vertical="center"/>
    </xf>
    <xf numFmtId="3" fontId="30" fillId="14" borderId="49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8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46" fillId="0" borderId="5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30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4" fillId="11" borderId="8" xfId="0" applyFont="1" applyFill="1" applyBorder="1" applyAlignment="1" applyProtection="1">
      <alignment horizontal="center" vertical="center"/>
    </xf>
    <xf numFmtId="0" fontId="44" fillId="11" borderId="1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Alignment="1" applyProtection="1">
      <alignment horizontal="center" vertical="center"/>
    </xf>
    <xf numFmtId="1" fontId="13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center" vertical="center"/>
    </xf>
    <xf numFmtId="164" fontId="15" fillId="0" borderId="0" xfId="0" applyNumberFormat="1" applyFont="1" applyBorder="1" applyAlignment="1" applyProtection="1">
      <alignment horizontal="center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4" fillId="0" borderId="3" xfId="0" applyNumberFormat="1" applyFont="1" applyBorder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</xf>
    <xf numFmtId="0" fontId="5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vertical="center"/>
    </xf>
    <xf numFmtId="0" fontId="43" fillId="0" borderId="23" xfId="0" applyFont="1" applyBorder="1" applyAlignment="1" applyProtection="1">
      <alignment vertical="center"/>
    </xf>
    <xf numFmtId="0" fontId="48" fillId="0" borderId="23" xfId="0" applyFont="1" applyBorder="1" applyAlignment="1" applyProtection="1">
      <alignment vertical="center"/>
    </xf>
    <xf numFmtId="0" fontId="47" fillId="0" borderId="23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3" fontId="0" fillId="0" borderId="23" xfId="0" applyNumberForma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44" fillId="13" borderId="13" xfId="0" applyFont="1" applyFill="1" applyBorder="1" applyAlignment="1" applyProtection="1">
      <alignment horizontal="center" vertical="center" wrapText="1"/>
    </xf>
    <xf numFmtId="1" fontId="44" fillId="13" borderId="13" xfId="0" applyNumberFormat="1" applyFont="1" applyFill="1" applyBorder="1" applyAlignment="1" applyProtection="1">
      <alignment horizontal="center" vertical="center"/>
    </xf>
    <xf numFmtId="0" fontId="19" fillId="0" borderId="62" xfId="0" applyFont="1" applyFill="1" applyBorder="1" applyAlignment="1" applyProtection="1">
      <alignment vertical="center"/>
    </xf>
    <xf numFmtId="1" fontId="45" fillId="12" borderId="1" xfId="0" applyNumberFormat="1" applyFont="1" applyFill="1" applyBorder="1" applyAlignment="1" applyProtection="1">
      <alignment horizontal="center" vertical="center"/>
    </xf>
    <xf numFmtId="1" fontId="45" fillId="12" borderId="2" xfId="0" applyNumberFormat="1" applyFont="1" applyFill="1" applyBorder="1" applyAlignment="1" applyProtection="1">
      <alignment horizontal="center" vertical="center"/>
    </xf>
    <xf numFmtId="1" fontId="45" fillId="12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1" fontId="4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vertical="center"/>
    </xf>
    <xf numFmtId="1" fontId="6" fillId="2" borderId="14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0" fillId="0" borderId="0" xfId="0" applyFont="1" applyFill="1" applyAlignment="1" applyProtection="1">
      <alignment vertical="center"/>
    </xf>
    <xf numFmtId="3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 wrapText="1"/>
    </xf>
    <xf numFmtId="1" fontId="70" fillId="35" borderId="4" xfId="0" applyNumberFormat="1" applyFont="1" applyFill="1" applyBorder="1" applyAlignment="1">
      <alignment horizontal="center" vertical="center"/>
    </xf>
    <xf numFmtId="1" fontId="70" fillId="34" borderId="4" xfId="0" applyNumberFormat="1" applyFont="1" applyFill="1" applyBorder="1" applyAlignment="1">
      <alignment horizontal="center" vertical="center"/>
    </xf>
    <xf numFmtId="166" fontId="8" fillId="27" borderId="75" xfId="0" applyNumberFormat="1" applyFont="1" applyFill="1" applyBorder="1" applyAlignment="1">
      <alignment horizontal="center" textRotation="90"/>
    </xf>
    <xf numFmtId="0" fontId="64" fillId="27" borderId="76" xfId="0" applyFont="1" applyFill="1" applyBorder="1" applyAlignment="1">
      <alignment horizontal="center" vertical="center"/>
    </xf>
    <xf numFmtId="1" fontId="44" fillId="27" borderId="77" xfId="0" applyNumberFormat="1" applyFont="1" applyFill="1" applyBorder="1" applyAlignment="1">
      <alignment horizontal="center"/>
    </xf>
    <xf numFmtId="0" fontId="44" fillId="27" borderId="77" xfId="0" applyFont="1" applyFill="1" applyBorder="1" applyAlignment="1">
      <alignment horizont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49" fontId="58" fillId="12" borderId="13" xfId="0" applyNumberFormat="1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textRotation="90"/>
    </xf>
    <xf numFmtId="168" fontId="91" fillId="37" borderId="0" xfId="0" applyNumberFormat="1" applyFont="1" applyFill="1" applyBorder="1" applyAlignment="1">
      <alignment vertical="center" wrapText="1"/>
    </xf>
    <xf numFmtId="168" fontId="69" fillId="37" borderId="5" xfId="0" applyNumberFormat="1" applyFont="1" applyFill="1" applyBorder="1" applyAlignment="1">
      <alignment horizontal="center" textRotation="90"/>
    </xf>
    <xf numFmtId="168" fontId="69" fillId="37" borderId="4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Alignment="1">
      <alignment horizontal="center" vertical="center"/>
    </xf>
    <xf numFmtId="1" fontId="69" fillId="37" borderId="0" xfId="0" applyNumberFormat="1" applyFont="1" applyFill="1" applyAlignment="1">
      <alignment horizontal="center" vertical="center"/>
    </xf>
    <xf numFmtId="0" fontId="93" fillId="37" borderId="0" xfId="0" applyFont="1" applyFill="1" applyBorder="1" applyAlignment="1">
      <alignment horizontal="center" textRotation="90"/>
    </xf>
    <xf numFmtId="2" fontId="93" fillId="37" borderId="0" xfId="0" applyNumberFormat="1" applyFont="1" applyFill="1" applyBorder="1" applyAlignment="1">
      <alignment vertical="center" wrapText="1"/>
    </xf>
    <xf numFmtId="0" fontId="93" fillId="37" borderId="5" xfId="0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vertical="center" wrapText="1"/>
    </xf>
    <xf numFmtId="1" fontId="93" fillId="37" borderId="5" xfId="0" applyNumberFormat="1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horizontal="center" textRotation="90"/>
    </xf>
    <xf numFmtId="1" fontId="93" fillId="37" borderId="4" xfId="0" applyNumberFormat="1" applyFont="1" applyFill="1" applyBorder="1" applyAlignment="1">
      <alignment horizontal="center" vertical="center"/>
    </xf>
    <xf numFmtId="0" fontId="71" fillId="46" borderId="0" xfId="0" applyFont="1" applyFill="1" applyBorder="1" applyAlignment="1">
      <alignment horizontal="center" textRotation="90"/>
    </xf>
    <xf numFmtId="2" fontId="92" fillId="46" borderId="0" xfId="0" applyNumberFormat="1" applyFont="1" applyFill="1" applyBorder="1" applyAlignment="1">
      <alignment vertical="center" wrapText="1"/>
    </xf>
    <xf numFmtId="0" fontId="72" fillId="46" borderId="5" xfId="0" applyFont="1" applyFill="1" applyBorder="1" applyAlignment="1">
      <alignment horizontal="center" textRotation="90"/>
    </xf>
    <xf numFmtId="0" fontId="72" fillId="46" borderId="0" xfId="0" applyFont="1" applyFill="1" applyBorder="1" applyAlignment="1">
      <alignment horizontal="center" textRotation="90"/>
    </xf>
    <xf numFmtId="164" fontId="73" fillId="46" borderId="4" xfId="0" applyNumberFormat="1" applyFont="1" applyFill="1" applyBorder="1" applyAlignment="1">
      <alignment horizontal="center" vertical="center"/>
    </xf>
    <xf numFmtId="164" fontId="75" fillId="46" borderId="0" xfId="0" applyNumberFormat="1" applyFont="1" applyFill="1" applyBorder="1" applyAlignment="1">
      <alignment horizontal="center" vertical="center"/>
    </xf>
    <xf numFmtId="0" fontId="76" fillId="46" borderId="0" xfId="0" applyFont="1" applyFill="1" applyBorder="1" applyAlignment="1">
      <alignment horizontal="center"/>
    </xf>
    <xf numFmtId="0" fontId="77" fillId="46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 textRotation="90" wrapText="1"/>
    </xf>
    <xf numFmtId="2" fontId="92" fillId="13" borderId="0" xfId="0" applyNumberFormat="1" applyFont="1" applyFill="1" applyBorder="1" applyAlignment="1">
      <alignment vertical="center" wrapText="1"/>
    </xf>
    <xf numFmtId="0" fontId="72" fillId="13" borderId="5" xfId="0" applyFont="1" applyFill="1" applyBorder="1" applyAlignment="1">
      <alignment horizontal="center" textRotation="90"/>
    </xf>
    <xf numFmtId="0" fontId="72" fillId="13" borderId="0" xfId="0" applyFont="1" applyFill="1" applyBorder="1" applyAlignment="1">
      <alignment horizontal="center" textRotation="90"/>
    </xf>
    <xf numFmtId="167" fontId="73" fillId="13" borderId="4" xfId="0" applyNumberFormat="1" applyFont="1" applyFill="1" applyBorder="1" applyAlignment="1">
      <alignment horizontal="center" vertical="center"/>
    </xf>
    <xf numFmtId="0" fontId="77" fillId="13" borderId="0" xfId="0" applyFont="1" applyFill="1" applyAlignment="1">
      <alignment horizontal="center"/>
    </xf>
    <xf numFmtId="164" fontId="11" fillId="0" borderId="0" xfId="0" applyNumberFormat="1" applyFont="1" applyBorder="1" applyAlignment="1">
      <alignment horizontal="center" vertical="center"/>
    </xf>
    <xf numFmtId="168" fontId="45" fillId="12" borderId="4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vertical="center" wrapText="1"/>
    </xf>
    <xf numFmtId="0" fontId="22" fillId="19" borderId="5" xfId="0" applyFont="1" applyFill="1" applyBorder="1" applyAlignment="1">
      <alignment horizontal="center" vertical="center"/>
    </xf>
    <xf numFmtId="168" fontId="45" fillId="19" borderId="4" xfId="0" applyNumberFormat="1" applyFont="1" applyFill="1" applyBorder="1" applyAlignment="1">
      <alignment horizontal="center" vertical="center"/>
    </xf>
    <xf numFmtId="168" fontId="91" fillId="12" borderId="0" xfId="0" applyNumberFormat="1" applyFont="1" applyFill="1" applyBorder="1" applyAlignment="1">
      <alignment vertical="center" wrapText="1"/>
    </xf>
    <xf numFmtId="168" fontId="22" fillId="12" borderId="5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168" fontId="22" fillId="12" borderId="0" xfId="0" applyNumberFormat="1" applyFont="1" applyFill="1" applyBorder="1" applyAlignment="1">
      <alignment horizontal="center"/>
    </xf>
    <xf numFmtId="0" fontId="64" fillId="30" borderId="65" xfId="0" applyFont="1" applyFill="1" applyBorder="1" applyAlignment="1">
      <alignment horizontal="center"/>
    </xf>
    <xf numFmtId="0" fontId="94" fillId="37" borderId="0" xfId="0" applyFont="1" applyFill="1" applyBorder="1" applyAlignment="1">
      <alignment horizontal="center" textRotation="90"/>
    </xf>
    <xf numFmtId="168" fontId="95" fillId="37" borderId="0" xfId="0" applyNumberFormat="1" applyFont="1" applyFill="1" applyBorder="1" applyAlignment="1">
      <alignment horizontal="center" textRotation="90"/>
    </xf>
    <xf numFmtId="1" fontId="94" fillId="37" borderId="0" xfId="0" applyNumberFormat="1" applyFont="1" applyFill="1" applyBorder="1" applyAlignment="1">
      <alignment horizontal="center" textRotation="90" wrapText="1"/>
    </xf>
    <xf numFmtId="1" fontId="67" fillId="26" borderId="14" xfId="0" applyNumberFormat="1" applyFont="1" applyFill="1" applyBorder="1" applyAlignment="1">
      <alignment horizontal="center" textRotation="90"/>
    </xf>
    <xf numFmtId="0" fontId="96" fillId="26" borderId="0" xfId="0" applyFont="1" applyFill="1" applyBorder="1" applyAlignment="1">
      <alignment horizontal="center" textRotation="90"/>
    </xf>
    <xf numFmtId="0" fontId="96" fillId="19" borderId="0" xfId="0" applyFont="1" applyFill="1" applyBorder="1" applyAlignment="1">
      <alignment horizontal="center" textRotation="90"/>
    </xf>
    <xf numFmtId="0" fontId="96" fillId="12" borderId="0" xfId="0" applyFont="1" applyFill="1" applyBorder="1" applyAlignment="1">
      <alignment horizontal="center" textRotation="90"/>
    </xf>
    <xf numFmtId="0" fontId="96" fillId="36" borderId="0" xfId="0" applyFont="1" applyFill="1" applyBorder="1" applyAlignment="1">
      <alignment horizontal="center" textRotation="90"/>
    </xf>
    <xf numFmtId="0" fontId="96" fillId="25" borderId="0" xfId="0" applyFont="1" applyFill="1" applyBorder="1" applyAlignment="1">
      <alignment horizontal="center" textRotation="90"/>
    </xf>
    <xf numFmtId="0" fontId="95" fillId="37" borderId="0" xfId="0" applyFont="1" applyFill="1" applyBorder="1" applyAlignment="1">
      <alignment horizontal="center" textRotation="90"/>
    </xf>
    <xf numFmtId="0" fontId="96" fillId="35" borderId="0" xfId="0" applyFont="1" applyFill="1" applyBorder="1" applyAlignment="1">
      <alignment horizontal="center" textRotation="90"/>
    </xf>
    <xf numFmtId="0" fontId="96" fillId="34" borderId="0" xfId="0" applyFont="1" applyFill="1" applyBorder="1" applyAlignment="1">
      <alignment horizontal="center" textRotation="90"/>
    </xf>
    <xf numFmtId="0" fontId="97" fillId="33" borderId="0" xfId="0" applyFont="1" applyFill="1" applyBorder="1" applyAlignment="1">
      <alignment horizontal="center" textRotation="90"/>
    </xf>
    <xf numFmtId="168" fontId="8" fillId="12" borderId="0" xfId="0" applyNumberFormat="1" applyFont="1" applyFill="1" applyAlignment="1">
      <alignment horizontal="center" vertical="center"/>
    </xf>
    <xf numFmtId="0" fontId="8" fillId="19" borderId="0" xfId="0" applyFont="1" applyFill="1" applyAlignment="1">
      <alignment horizontal="center" vertical="center"/>
    </xf>
    <xf numFmtId="0" fontId="6" fillId="26" borderId="14" xfId="0" applyFont="1" applyFill="1" applyBorder="1" applyAlignment="1">
      <alignment horizontal="right" vertical="center"/>
    </xf>
    <xf numFmtId="0" fontId="6" fillId="26" borderId="14" xfId="0" applyFont="1" applyFill="1" applyBorder="1" applyAlignment="1">
      <alignment vertical="center"/>
    </xf>
    <xf numFmtId="0" fontId="43" fillId="31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164" fontId="1" fillId="29" borderId="0" xfId="0" applyNumberFormat="1" applyFont="1" applyFill="1" applyBorder="1" applyAlignment="1">
      <alignment horizontal="center" vertical="center"/>
    </xf>
    <xf numFmtId="164" fontId="1" fillId="15" borderId="0" xfId="0" applyNumberFormat="1" applyFont="1" applyFill="1" applyBorder="1" applyAlignment="1">
      <alignment horizontal="center" vertical="center"/>
    </xf>
    <xf numFmtId="164" fontId="1" fillId="19" borderId="0" xfId="0" applyNumberFormat="1" applyFont="1" applyFill="1" applyBorder="1" applyAlignment="1">
      <alignment horizontal="center" vertical="center"/>
    </xf>
    <xf numFmtId="164" fontId="1" fillId="32" borderId="0" xfId="0" applyNumberFormat="1" applyFont="1" applyFill="1" applyBorder="1" applyAlignment="1">
      <alignment horizontal="center" vertical="center"/>
    </xf>
    <xf numFmtId="164" fontId="1" fillId="30" borderId="0" xfId="0" applyNumberFormat="1" applyFont="1" applyFill="1" applyBorder="1" applyAlignment="1">
      <alignment horizontal="center" vertical="center"/>
    </xf>
    <xf numFmtId="164" fontId="1" fillId="31" borderId="0" xfId="0" applyNumberFormat="1" applyFont="1" applyFill="1" applyBorder="1" applyAlignment="1">
      <alignment horizontal="center" vertical="center"/>
    </xf>
    <xf numFmtId="164" fontId="1" fillId="27" borderId="0" xfId="0" applyNumberFormat="1" applyFont="1" applyFill="1" applyBorder="1" applyAlignment="1">
      <alignment horizontal="center" vertical="center"/>
    </xf>
    <xf numFmtId="167" fontId="69" fillId="37" borderId="4" xfId="0" applyNumberFormat="1" applyFont="1" applyFill="1" applyBorder="1" applyAlignment="1">
      <alignment horizontal="center" vertical="center"/>
    </xf>
    <xf numFmtId="1" fontId="66" fillId="37" borderId="4" xfId="0" applyNumberFormat="1" applyFont="1" applyFill="1" applyBorder="1" applyAlignment="1">
      <alignment horizontal="center" vertical="center"/>
    </xf>
    <xf numFmtId="167" fontId="45" fillId="25" borderId="4" xfId="0" applyNumberFormat="1" applyFont="1" applyFill="1" applyBorder="1" applyAlignment="1">
      <alignment horizontal="center" vertical="center"/>
    </xf>
    <xf numFmtId="167" fontId="45" fillId="36" borderId="4" xfId="0" applyNumberFormat="1" applyFont="1" applyFill="1" applyBorder="1" applyAlignment="1">
      <alignment horizontal="center" vertical="center"/>
    </xf>
    <xf numFmtId="0" fontId="68" fillId="36" borderId="4" xfId="0" applyFont="1" applyFill="1" applyBorder="1" applyAlignment="1">
      <alignment horizontal="center" vertical="center"/>
    </xf>
    <xf numFmtId="167" fontId="93" fillId="37" borderId="4" xfId="0" applyNumberFormat="1" applyFont="1" applyFill="1" applyBorder="1" applyAlignment="1">
      <alignment horizontal="center" vertical="center"/>
    </xf>
    <xf numFmtId="167" fontId="45" fillId="26" borderId="4" xfId="0" applyNumberFormat="1" applyFont="1" applyFill="1" applyBorder="1" applyAlignment="1">
      <alignment horizontal="center" vertical="center"/>
    </xf>
    <xf numFmtId="1" fontId="64" fillId="26" borderId="2" xfId="0" applyNumberFormat="1" applyFont="1" applyFill="1" applyBorder="1" applyAlignment="1">
      <alignment horizontal="center" vertical="center"/>
    </xf>
    <xf numFmtId="0" fontId="44" fillId="37" borderId="0" xfId="0" applyFont="1" applyFill="1" applyBorder="1" applyAlignment="1">
      <alignment horizontal="left" vertical="center"/>
    </xf>
    <xf numFmtId="0" fontId="44" fillId="37" borderId="0" xfId="0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/>
    </xf>
    <xf numFmtId="168" fontId="45" fillId="37" borderId="0" xfId="0" applyNumberFormat="1" applyFont="1" applyFill="1" applyBorder="1" applyAlignment="1">
      <alignment horizontal="center" vertical="center"/>
    </xf>
    <xf numFmtId="1" fontId="45" fillId="37" borderId="0" xfId="0" applyNumberFormat="1" applyFont="1" applyFill="1" applyBorder="1" applyAlignment="1">
      <alignment horizontal="center" vertical="center"/>
    </xf>
    <xf numFmtId="1" fontId="48" fillId="0" borderId="0" xfId="0" applyNumberFormat="1" applyFont="1" applyBorder="1" applyAlignment="1">
      <alignment horizontal="left" vertical="center"/>
    </xf>
    <xf numFmtId="1" fontId="45" fillId="30" borderId="66" xfId="0" applyNumberFormat="1" applyFont="1" applyFill="1" applyBorder="1" applyAlignment="1">
      <alignment horizontal="center" vertical="center"/>
    </xf>
    <xf numFmtId="1" fontId="45" fillId="31" borderId="66" xfId="0" applyNumberFormat="1" applyFont="1" applyFill="1" applyBorder="1" applyAlignment="1">
      <alignment horizontal="center" vertical="center"/>
    </xf>
    <xf numFmtId="1" fontId="45" fillId="27" borderId="66" xfId="0" applyNumberFormat="1" applyFont="1" applyFill="1" applyBorder="1" applyAlignment="1">
      <alignment horizontal="center" vertical="center"/>
    </xf>
    <xf numFmtId="1" fontId="45" fillId="29" borderId="66" xfId="0" applyNumberFormat="1" applyFont="1" applyFill="1" applyBorder="1" applyAlignment="1">
      <alignment horizontal="center" vertical="center"/>
    </xf>
    <xf numFmtId="1" fontId="45" fillId="15" borderId="66" xfId="0" applyNumberFormat="1" applyFont="1" applyFill="1" applyBorder="1" applyAlignment="1">
      <alignment horizontal="center" vertical="center"/>
    </xf>
    <xf numFmtId="1" fontId="45" fillId="19" borderId="66" xfId="0" applyNumberFormat="1" applyFont="1" applyFill="1" applyBorder="1" applyAlignment="1">
      <alignment horizontal="center" vertical="center"/>
    </xf>
    <xf numFmtId="1" fontId="45" fillId="32" borderId="66" xfId="0" applyNumberFormat="1" applyFont="1" applyFill="1" applyBorder="1" applyAlignment="1">
      <alignment horizontal="center" vertical="center"/>
    </xf>
    <xf numFmtId="1" fontId="45" fillId="27" borderId="75" xfId="0" applyNumberFormat="1" applyFont="1" applyFill="1" applyBorder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0" fontId="26" fillId="34" borderId="0" xfId="0" applyFont="1" applyFill="1" applyBorder="1" applyAlignment="1">
      <alignment horizontal="left" vertical="center"/>
    </xf>
    <xf numFmtId="164" fontId="44" fillId="34" borderId="0" xfId="0" applyNumberFormat="1" applyFont="1" applyFill="1" applyBorder="1" applyAlignment="1">
      <alignment horizontal="left" vertical="center"/>
    </xf>
    <xf numFmtId="164" fontId="64" fillId="33" borderId="0" xfId="0" applyNumberFormat="1" applyFont="1" applyFill="1" applyBorder="1" applyAlignment="1">
      <alignment horizontal="left" vertical="center"/>
    </xf>
    <xf numFmtId="164" fontId="75" fillId="46" borderId="0" xfId="0" applyNumberFormat="1" applyFont="1" applyFill="1" applyBorder="1" applyAlignment="1">
      <alignment horizontal="left" vertical="center"/>
    </xf>
    <xf numFmtId="164" fontId="74" fillId="46" borderId="0" xfId="0" applyNumberFormat="1" applyFont="1" applyFill="1" applyBorder="1" applyAlignment="1">
      <alignment horizontal="left" vertical="center"/>
    </xf>
    <xf numFmtId="164" fontId="74" fillId="13" borderId="0" xfId="0" applyNumberFormat="1" applyFont="1" applyFill="1" applyBorder="1" applyAlignment="1">
      <alignment horizontal="left" vertical="center"/>
    </xf>
    <xf numFmtId="0" fontId="26" fillId="34" borderId="0" xfId="0" applyFont="1" applyFill="1" applyBorder="1" applyAlignment="1">
      <alignment horizontal="left" vertical="center" wrapText="1"/>
    </xf>
    <xf numFmtId="164" fontId="44" fillId="34" borderId="0" xfId="0" applyNumberFormat="1" applyFont="1" applyFill="1" applyBorder="1" applyAlignment="1">
      <alignment horizontal="left" vertical="center" wrapText="1"/>
    </xf>
    <xf numFmtId="164" fontId="64" fillId="33" borderId="0" xfId="0" applyNumberFormat="1" applyFont="1" applyFill="1" applyBorder="1" applyAlignment="1">
      <alignment horizontal="left" vertical="center" wrapText="1"/>
    </xf>
    <xf numFmtId="164" fontId="75" fillId="46" borderId="0" xfId="0" applyNumberFormat="1" applyFont="1" applyFill="1" applyBorder="1" applyAlignment="1">
      <alignment horizontal="left" vertical="center" wrapText="1"/>
    </xf>
    <xf numFmtId="164" fontId="74" fillId="46" borderId="0" xfId="0" applyNumberFormat="1" applyFont="1" applyFill="1" applyBorder="1" applyAlignment="1">
      <alignment horizontal="left" vertical="center" wrapText="1"/>
    </xf>
    <xf numFmtId="164" fontId="74" fillId="13" borderId="0" xfId="0" applyNumberFormat="1" applyFont="1" applyFill="1" applyBorder="1" applyAlignment="1">
      <alignment horizontal="left" vertical="center" wrapText="1"/>
    </xf>
    <xf numFmtId="0" fontId="15" fillId="9" borderId="2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103" fillId="19" borderId="21" xfId="0" applyFont="1" applyFill="1" applyBorder="1" applyAlignment="1">
      <alignment horizontal="center" vertical="center"/>
    </xf>
    <xf numFmtId="2" fontId="29" fillId="19" borderId="21" xfId="0" applyNumberFormat="1" applyFont="1" applyFill="1" applyBorder="1" applyAlignment="1">
      <alignment horizontal="center" vertical="center"/>
    </xf>
    <xf numFmtId="0" fontId="103" fillId="32" borderId="21" xfId="0" applyFont="1" applyFill="1" applyBorder="1" applyAlignment="1">
      <alignment horizontal="center" vertical="center"/>
    </xf>
    <xf numFmtId="2" fontId="29" fillId="32" borderId="21" xfId="0" applyNumberFormat="1" applyFont="1" applyFill="1" applyBorder="1" applyAlignment="1">
      <alignment horizontal="center" vertical="center"/>
    </xf>
    <xf numFmtId="0" fontId="103" fillId="30" borderId="21" xfId="0" applyFont="1" applyFill="1" applyBorder="1" applyAlignment="1">
      <alignment horizontal="center" vertical="center"/>
    </xf>
    <xf numFmtId="2" fontId="29" fillId="30" borderId="21" xfId="0" applyNumberFormat="1" applyFont="1" applyFill="1" applyBorder="1" applyAlignment="1">
      <alignment horizontal="center" vertical="center"/>
    </xf>
    <xf numFmtId="0" fontId="103" fillId="31" borderId="21" xfId="0" applyFont="1" applyFill="1" applyBorder="1" applyAlignment="1">
      <alignment horizontal="center" vertical="center"/>
    </xf>
    <xf numFmtId="2" fontId="29" fillId="31" borderId="21" xfId="0" applyNumberFormat="1" applyFont="1" applyFill="1" applyBorder="1" applyAlignment="1">
      <alignment horizontal="center" vertical="center"/>
    </xf>
    <xf numFmtId="0" fontId="103" fillId="27" borderId="21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2" fontId="105" fillId="25" borderId="6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37" borderId="78" xfId="0" applyFont="1" applyFill="1" applyBorder="1" applyAlignment="1">
      <alignment horizontal="center" textRotation="90"/>
    </xf>
    <xf numFmtId="0" fontId="104" fillId="37" borderId="0" xfId="0" applyFont="1" applyFill="1" applyAlignment="1">
      <alignment horizontal="right" vertical="center"/>
    </xf>
    <xf numFmtId="0" fontId="109" fillId="37" borderId="0" xfId="0" applyFont="1" applyFill="1" applyBorder="1" applyAlignment="1">
      <alignment horizontal="right" vertical="center"/>
    </xf>
    <xf numFmtId="0" fontId="105" fillId="37" borderId="0" xfId="0" applyFont="1" applyFill="1" applyBorder="1" applyAlignment="1">
      <alignment horizontal="right" vertical="center"/>
    </xf>
    <xf numFmtId="0" fontId="103" fillId="19" borderId="12" xfId="0" applyFont="1" applyFill="1" applyBorder="1" applyAlignment="1">
      <alignment horizontal="right" vertical="center"/>
    </xf>
    <xf numFmtId="0" fontId="29" fillId="19" borderId="12" xfId="0" applyFont="1" applyFill="1" applyBorder="1" applyAlignment="1">
      <alignment horizontal="right" vertical="center"/>
    </xf>
    <xf numFmtId="0" fontId="103" fillId="32" borderId="12" xfId="0" applyFont="1" applyFill="1" applyBorder="1" applyAlignment="1">
      <alignment horizontal="right" vertical="center"/>
    </xf>
    <xf numFmtId="0" fontId="29" fillId="32" borderId="12" xfId="0" applyFont="1" applyFill="1" applyBorder="1" applyAlignment="1">
      <alignment horizontal="right" vertical="center"/>
    </xf>
    <xf numFmtId="0" fontId="103" fillId="30" borderId="12" xfId="0" applyFont="1" applyFill="1" applyBorder="1" applyAlignment="1">
      <alignment horizontal="right" vertical="center"/>
    </xf>
    <xf numFmtId="0" fontId="29" fillId="30" borderId="12" xfId="0" applyFont="1" applyFill="1" applyBorder="1" applyAlignment="1">
      <alignment horizontal="right" vertical="center"/>
    </xf>
    <xf numFmtId="0" fontId="103" fillId="31" borderId="12" xfId="0" applyFont="1" applyFill="1" applyBorder="1" applyAlignment="1">
      <alignment horizontal="right" vertical="center"/>
    </xf>
    <xf numFmtId="0" fontId="29" fillId="31" borderId="12" xfId="0" applyFont="1" applyFill="1" applyBorder="1" applyAlignment="1">
      <alignment horizontal="right" vertical="center"/>
    </xf>
    <xf numFmtId="0" fontId="103" fillId="27" borderId="12" xfId="0" applyFont="1" applyFill="1" applyBorder="1" applyAlignment="1">
      <alignment horizontal="right" vertical="center"/>
    </xf>
    <xf numFmtId="0" fontId="103" fillId="0" borderId="1" xfId="0" applyFont="1" applyFill="1" applyBorder="1" applyAlignment="1">
      <alignment horizontal="center" vertical="center"/>
    </xf>
    <xf numFmtId="0" fontId="29" fillId="27" borderId="1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8" fillId="27" borderId="67" xfId="0" applyNumberFormat="1" applyFont="1" applyFill="1" applyBorder="1" applyAlignment="1">
      <alignment horizontal="center" textRotation="90"/>
    </xf>
    <xf numFmtId="1" fontId="44" fillId="27" borderId="72" xfId="0" applyNumberFormat="1" applyFont="1" applyFill="1" applyBorder="1" applyAlignment="1">
      <alignment horizontal="center"/>
    </xf>
    <xf numFmtId="0" fontId="44" fillId="27" borderId="72" xfId="0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 vertical="center"/>
    </xf>
    <xf numFmtId="0" fontId="45" fillId="27" borderId="77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1" fontId="98" fillId="0" borderId="14" xfId="0" applyNumberFormat="1" applyFont="1" applyBorder="1" applyAlignment="1">
      <alignment horizontal="center" vertical="center"/>
    </xf>
    <xf numFmtId="166" fontId="8" fillId="0" borderId="14" xfId="0" applyNumberFormat="1" applyFont="1" applyBorder="1" applyAlignment="1">
      <alignment horizontal="center" textRotation="90"/>
    </xf>
    <xf numFmtId="2" fontId="91" fillId="0" borderId="14" xfId="0" applyNumberFormat="1" applyFont="1" applyBorder="1" applyAlignment="1">
      <alignment vertical="center" wrapText="1"/>
    </xf>
    <xf numFmtId="166" fontId="22" fillId="0" borderId="14" xfId="0" applyNumberFormat="1" applyFont="1" applyBorder="1" applyAlignment="1">
      <alignment horizontal="center" textRotation="90"/>
    </xf>
    <xf numFmtId="1" fontId="98" fillId="0" borderId="0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textRotation="90"/>
    </xf>
    <xf numFmtId="2" fontId="91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horizontal="center" textRotation="90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64" fillId="30" borderId="66" xfId="0" applyFont="1" applyFill="1" applyBorder="1" applyAlignment="1">
      <alignment horizontal="center"/>
    </xf>
    <xf numFmtId="0" fontId="64" fillId="31" borderId="66" xfId="0" applyFont="1" applyFill="1" applyBorder="1" applyAlignment="1">
      <alignment horizontal="center"/>
    </xf>
    <xf numFmtId="0" fontId="64" fillId="27" borderId="66" xfId="0" applyFont="1" applyFill="1" applyBorder="1" applyAlignment="1">
      <alignment horizontal="center"/>
    </xf>
    <xf numFmtId="0" fontId="64" fillId="29" borderId="66" xfId="0" applyFont="1" applyFill="1" applyBorder="1" applyAlignment="1">
      <alignment horizontal="center"/>
    </xf>
    <xf numFmtId="0" fontId="64" fillId="15" borderId="66" xfId="0" applyFont="1" applyFill="1" applyBorder="1" applyAlignment="1">
      <alignment horizontal="center"/>
    </xf>
    <xf numFmtId="0" fontId="64" fillId="19" borderId="66" xfId="0" applyFont="1" applyFill="1" applyBorder="1" applyAlignment="1">
      <alignment horizontal="center"/>
    </xf>
    <xf numFmtId="0" fontId="64" fillId="32" borderId="66" xfId="0" applyFont="1" applyFill="1" applyBorder="1" applyAlignment="1">
      <alignment horizontal="center"/>
    </xf>
    <xf numFmtId="0" fontId="64" fillId="31" borderId="67" xfId="0" applyFont="1" applyFill="1" applyBorder="1" applyAlignment="1">
      <alignment horizontal="center"/>
    </xf>
    <xf numFmtId="0" fontId="64" fillId="27" borderId="75" xfId="0" applyFont="1" applyFill="1" applyBorder="1" applyAlignment="1">
      <alignment horizontal="center"/>
    </xf>
    <xf numFmtId="0" fontId="64" fillId="27" borderId="67" xfId="0" applyFont="1" applyFill="1" applyBorder="1" applyAlignment="1">
      <alignment horizontal="center"/>
    </xf>
    <xf numFmtId="1" fontId="66" fillId="37" borderId="0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right" vertical="center"/>
    </xf>
    <xf numFmtId="0" fontId="6" fillId="26" borderId="0" xfId="0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right" vertical="center"/>
    </xf>
    <xf numFmtId="168" fontId="6" fillId="12" borderId="0" xfId="0" applyNumberFormat="1" applyFont="1" applyFill="1" applyBorder="1" applyAlignment="1">
      <alignment horizontal="right" vertical="center"/>
    </xf>
    <xf numFmtId="164" fontId="66" fillId="37" borderId="0" xfId="0" applyNumberFormat="1" applyFont="1" applyFill="1" applyBorder="1" applyAlignment="1">
      <alignment horizontal="center" vertical="center"/>
    </xf>
    <xf numFmtId="168" fontId="66" fillId="37" borderId="0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4" fontId="74" fillId="46" borderId="0" xfId="0" applyNumberFormat="1" applyFont="1" applyFill="1" applyBorder="1" applyAlignment="1">
      <alignment horizontal="center" vertical="center"/>
    </xf>
    <xf numFmtId="164" fontId="74" fillId="13" borderId="0" xfId="0" applyNumberFormat="1" applyFont="1" applyFill="1" applyBorder="1" applyAlignment="1">
      <alignment horizontal="center" vertical="center"/>
    </xf>
    <xf numFmtId="0" fontId="51" fillId="37" borderId="0" xfId="0" applyFont="1" applyFill="1" applyBorder="1" applyAlignment="1">
      <alignment horizontal="center" vertical="center"/>
    </xf>
    <xf numFmtId="0" fontId="69" fillId="37" borderId="0" xfId="0" applyFont="1" applyFill="1" applyBorder="1" applyAlignment="1">
      <alignment horizontal="center" vertical="center"/>
    </xf>
    <xf numFmtId="0" fontId="45" fillId="3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78" fillId="3" borderId="0" xfId="0" applyFont="1" applyFill="1" applyBorder="1" applyAlignment="1">
      <alignment vertical="center"/>
    </xf>
    <xf numFmtId="164" fontId="79" fillId="3" borderId="0" xfId="0" applyNumberFormat="1" applyFont="1" applyFill="1" applyBorder="1" applyAlignment="1">
      <alignment horizontal="center" vertical="center"/>
    </xf>
    <xf numFmtId="168" fontId="79" fillId="3" borderId="0" xfId="0" applyNumberFormat="1" applyFont="1" applyFill="1" applyBorder="1" applyAlignment="1">
      <alignment horizontal="center" vertical="center"/>
    </xf>
    <xf numFmtId="1" fontId="79" fillId="3" borderId="0" xfId="0" applyNumberFormat="1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horizontal="right" vertical="center"/>
    </xf>
    <xf numFmtId="164" fontId="81" fillId="13" borderId="0" xfId="0" applyNumberFormat="1" applyFont="1" applyFill="1" applyBorder="1" applyAlignment="1">
      <alignment vertical="center"/>
    </xf>
    <xf numFmtId="168" fontId="81" fillId="13" borderId="0" xfId="0" applyNumberFormat="1" applyFont="1" applyFill="1" applyBorder="1" applyAlignment="1">
      <alignment vertical="center"/>
    </xf>
    <xf numFmtId="0" fontId="68" fillId="13" borderId="0" xfId="0" applyFont="1" applyFill="1" applyBorder="1" applyAlignment="1">
      <alignment horizontal="center" vertical="center"/>
    </xf>
    <xf numFmtId="167" fontId="45" fillId="13" borderId="0" xfId="0" applyNumberFormat="1" applyFont="1" applyFill="1" applyBorder="1" applyAlignment="1">
      <alignment horizontal="center" vertical="center"/>
    </xf>
    <xf numFmtId="164" fontId="1" fillId="37" borderId="0" xfId="0" applyNumberFormat="1" applyFont="1" applyFill="1" applyBorder="1" applyAlignment="1">
      <alignment horizontal="center" vertical="center"/>
    </xf>
    <xf numFmtId="164" fontId="1" fillId="35" borderId="0" xfId="0" applyNumberFormat="1" applyFont="1" applyFill="1" applyBorder="1" applyAlignment="1">
      <alignment horizontal="center" vertical="center"/>
    </xf>
    <xf numFmtId="164" fontId="1" fillId="34" borderId="0" xfId="0" applyNumberFormat="1" applyFont="1" applyFill="1" applyBorder="1" applyAlignment="1">
      <alignment horizontal="center" vertical="center"/>
    </xf>
    <xf numFmtId="164" fontId="1" fillId="33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left" vertical="center"/>
    </xf>
    <xf numFmtId="168" fontId="8" fillId="12" borderId="0" xfId="0" applyNumberFormat="1" applyFont="1" applyFill="1" applyBorder="1" applyAlignment="1">
      <alignment horizontal="right" vertical="center"/>
    </xf>
    <xf numFmtId="168" fontId="1" fillId="37" borderId="0" xfId="0" applyNumberFormat="1" applyFont="1" applyFill="1" applyBorder="1" applyAlignment="1">
      <alignment horizontal="center" vertical="center"/>
    </xf>
    <xf numFmtId="1" fontId="1" fillId="37" borderId="0" xfId="0" applyNumberFormat="1" applyFont="1" applyFill="1" applyBorder="1" applyAlignment="1">
      <alignment horizontal="center" vertical="center"/>
    </xf>
    <xf numFmtId="0" fontId="87" fillId="38" borderId="0" xfId="0" applyFont="1" applyFill="1" applyBorder="1" applyAlignment="1">
      <alignment vertical="center"/>
    </xf>
    <xf numFmtId="167" fontId="82" fillId="38" borderId="0" xfId="0" applyNumberFormat="1" applyFont="1" applyFill="1" applyBorder="1" applyAlignment="1">
      <alignment horizontal="center" vertical="center"/>
    </xf>
    <xf numFmtId="0" fontId="76" fillId="43" borderId="0" xfId="0" applyFont="1" applyFill="1" applyBorder="1" applyAlignment="1">
      <alignment horizontal="right" vertical="center"/>
    </xf>
    <xf numFmtId="0" fontId="8" fillId="43" borderId="0" xfId="0" applyFont="1" applyFill="1" applyBorder="1" applyAlignment="1">
      <alignment horizontal="right" vertical="center"/>
    </xf>
    <xf numFmtId="164" fontId="88" fillId="43" borderId="0" xfId="0" applyNumberFormat="1" applyFont="1" applyFill="1" applyBorder="1" applyAlignment="1">
      <alignment vertical="center"/>
    </xf>
    <xf numFmtId="168" fontId="88" fillId="43" borderId="0" xfId="0" applyNumberFormat="1" applyFont="1" applyFill="1" applyBorder="1" applyAlignment="1">
      <alignment vertical="center"/>
    </xf>
    <xf numFmtId="0" fontId="71" fillId="43" borderId="0" xfId="0" applyFont="1" applyFill="1" applyBorder="1" applyAlignment="1">
      <alignment horizontal="center" vertical="center"/>
    </xf>
    <xf numFmtId="167" fontId="76" fillId="43" borderId="0" xfId="0" applyNumberFormat="1" applyFont="1" applyFill="1" applyBorder="1" applyAlignment="1">
      <alignment horizontal="center" vertical="center"/>
    </xf>
    <xf numFmtId="164" fontId="83" fillId="43" borderId="0" xfId="0" applyNumberFormat="1" applyFont="1" applyFill="1" applyBorder="1" applyAlignment="1">
      <alignment vertical="center"/>
    </xf>
    <xf numFmtId="0" fontId="0" fillId="0" borderId="0" xfId="0" applyBorder="1"/>
    <xf numFmtId="0" fontId="84" fillId="39" borderId="0" xfId="0" applyFont="1" applyFill="1" applyBorder="1" applyAlignment="1">
      <alignment vertical="center"/>
    </xf>
    <xf numFmtId="167" fontId="85" fillId="39" borderId="0" xfId="0" applyNumberFormat="1" applyFont="1" applyFill="1" applyBorder="1" applyAlignment="1">
      <alignment horizontal="right" vertical="center"/>
    </xf>
    <xf numFmtId="0" fontId="84" fillId="39" borderId="0" xfId="0" applyFont="1" applyFill="1" applyBorder="1" applyAlignment="1">
      <alignment vertical="center" wrapText="1"/>
    </xf>
    <xf numFmtId="0" fontId="76" fillId="28" borderId="0" xfId="0" applyFont="1" applyFill="1" applyBorder="1" applyAlignment="1">
      <alignment horizontal="right" vertical="center"/>
    </xf>
    <xf numFmtId="164" fontId="1" fillId="28" borderId="0" xfId="0" applyNumberFormat="1" applyFont="1" applyFill="1" applyBorder="1" applyAlignment="1">
      <alignment vertical="center"/>
    </xf>
    <xf numFmtId="164" fontId="86" fillId="28" borderId="0" xfId="0" applyNumberFormat="1" applyFont="1" applyFill="1" applyBorder="1" applyAlignment="1">
      <alignment vertical="center"/>
    </xf>
    <xf numFmtId="168" fontId="86" fillId="28" borderId="0" xfId="0" applyNumberFormat="1" applyFont="1" applyFill="1" applyBorder="1" applyAlignment="1">
      <alignment vertical="center"/>
    </xf>
    <xf numFmtId="0" fontId="71" fillId="28" borderId="0" xfId="0" applyFont="1" applyFill="1" applyBorder="1" applyAlignment="1">
      <alignment horizontal="center" vertical="center"/>
    </xf>
    <xf numFmtId="167" fontId="76" fillId="28" borderId="0" xfId="0" applyNumberFormat="1" applyFont="1" applyFill="1" applyBorder="1" applyAlignment="1">
      <alignment horizontal="center" vertical="center"/>
    </xf>
    <xf numFmtId="0" fontId="72" fillId="40" borderId="0" xfId="0" applyFont="1" applyFill="1" applyBorder="1" applyAlignment="1">
      <alignment vertical="center"/>
    </xf>
    <xf numFmtId="0" fontId="6" fillId="40" borderId="0" xfId="0" applyFont="1" applyFill="1" applyBorder="1" applyAlignment="1">
      <alignment vertical="center" wrapText="1"/>
    </xf>
    <xf numFmtId="167" fontId="45" fillId="40" borderId="0" xfId="0" applyNumberFormat="1" applyFont="1" applyFill="1" applyBorder="1" applyAlignment="1">
      <alignment horizontal="center" vertical="center"/>
    </xf>
    <xf numFmtId="0" fontId="76" fillId="41" borderId="0" xfId="0" applyFont="1" applyFill="1" applyBorder="1" applyAlignment="1">
      <alignment horizontal="right" vertical="center"/>
    </xf>
    <xf numFmtId="164" fontId="1" fillId="41" borderId="0" xfId="0" applyNumberFormat="1" applyFont="1" applyFill="1" applyBorder="1" applyAlignment="1">
      <alignment vertical="center"/>
    </xf>
    <xf numFmtId="164" fontId="83" fillId="41" borderId="0" xfId="0" applyNumberFormat="1" applyFont="1" applyFill="1" applyBorder="1" applyAlignment="1">
      <alignment vertical="center"/>
    </xf>
    <xf numFmtId="168" fontId="83" fillId="41" borderId="0" xfId="0" applyNumberFormat="1" applyFont="1" applyFill="1" applyBorder="1" applyAlignment="1">
      <alignment vertical="center"/>
    </xf>
    <xf numFmtId="0" fontId="71" fillId="41" borderId="0" xfId="0" applyFont="1" applyFill="1" applyBorder="1" applyAlignment="1">
      <alignment horizontal="center" vertical="center"/>
    </xf>
    <xf numFmtId="167" fontId="76" fillId="41" borderId="0" xfId="0" applyNumberFormat="1" applyFont="1" applyFill="1" applyBorder="1" applyAlignment="1">
      <alignment horizontal="center" vertical="center"/>
    </xf>
    <xf numFmtId="168" fontId="8" fillId="12" borderId="0" xfId="0" applyNumberFormat="1" applyFont="1" applyFill="1" applyBorder="1" applyAlignment="1">
      <alignment horizontal="center" vertical="center"/>
    </xf>
    <xf numFmtId="0" fontId="66" fillId="37" borderId="0" xfId="0" applyFont="1" applyFill="1" applyBorder="1" applyAlignment="1">
      <alignment horizontal="center" vertical="center"/>
    </xf>
    <xf numFmtId="1" fontId="69" fillId="37" borderId="0" xfId="0" applyNumberFormat="1" applyFont="1" applyFill="1" applyBorder="1" applyAlignment="1">
      <alignment horizontal="center" vertical="center"/>
    </xf>
    <xf numFmtId="0" fontId="45" fillId="27" borderId="72" xfId="0" applyFont="1" applyFill="1" applyBorder="1" applyAlignment="1">
      <alignment horizontal="center" vertical="center"/>
    </xf>
    <xf numFmtId="0" fontId="110" fillId="27" borderId="12" xfId="0" applyFont="1" applyFill="1" applyBorder="1" applyAlignment="1">
      <alignment horizontal="right" vertical="center"/>
    </xf>
    <xf numFmtId="0" fontId="111" fillId="27" borderId="21" xfId="0" applyFont="1" applyFill="1" applyBorder="1" applyAlignment="1">
      <alignment horizontal="center" vertical="center"/>
    </xf>
    <xf numFmtId="0" fontId="110" fillId="31" borderId="12" xfId="0" applyFont="1" applyFill="1" applyBorder="1" applyAlignment="1">
      <alignment horizontal="right" vertical="center"/>
    </xf>
    <xf numFmtId="0" fontId="111" fillId="31" borderId="21" xfId="0" applyFont="1" applyFill="1" applyBorder="1" applyAlignment="1">
      <alignment horizontal="center" vertical="center"/>
    </xf>
    <xf numFmtId="0" fontId="110" fillId="30" borderId="12" xfId="0" applyFont="1" applyFill="1" applyBorder="1" applyAlignment="1">
      <alignment horizontal="right" vertical="center"/>
    </xf>
    <xf numFmtId="0" fontId="111" fillId="30" borderId="21" xfId="0" applyFont="1" applyFill="1" applyBorder="1" applyAlignment="1">
      <alignment horizontal="center" vertical="center"/>
    </xf>
    <xf numFmtId="0" fontId="110" fillId="32" borderId="12" xfId="0" applyFont="1" applyFill="1" applyBorder="1" applyAlignment="1">
      <alignment horizontal="right" vertical="center"/>
    </xf>
    <xf numFmtId="0" fontId="111" fillId="32" borderId="21" xfId="0" applyFont="1" applyFill="1" applyBorder="1" applyAlignment="1">
      <alignment horizontal="center" vertical="center"/>
    </xf>
    <xf numFmtId="0" fontId="110" fillId="19" borderId="9" xfId="0" applyFont="1" applyFill="1" applyBorder="1" applyAlignment="1">
      <alignment horizontal="right" vertical="center"/>
    </xf>
    <xf numFmtId="0" fontId="111" fillId="19" borderId="13" xfId="0" applyFont="1" applyFill="1" applyBorder="1" applyAlignment="1">
      <alignment horizontal="center" vertical="center"/>
    </xf>
    <xf numFmtId="164" fontId="2" fillId="16" borderId="49" xfId="0" applyNumberFormat="1" applyFont="1" applyFill="1" applyBorder="1" applyAlignment="1" applyProtection="1">
      <alignment horizontal="center" vertical="center"/>
    </xf>
    <xf numFmtId="1" fontId="45" fillId="29" borderId="75" xfId="0" applyNumberFormat="1" applyFont="1" applyFill="1" applyBorder="1" applyAlignment="1">
      <alignment horizontal="center" vertical="center"/>
    </xf>
    <xf numFmtId="166" fontId="8" fillId="29" borderId="67" xfId="0" applyNumberFormat="1" applyFont="1" applyFill="1" applyBorder="1" applyAlignment="1">
      <alignment horizontal="center" textRotation="90"/>
    </xf>
    <xf numFmtId="0" fontId="64" fillId="29" borderId="67" xfId="0" applyFont="1" applyFill="1" applyBorder="1" applyAlignment="1">
      <alignment horizontal="center"/>
    </xf>
    <xf numFmtId="0" fontId="33" fillId="14" borderId="2" xfId="0" applyFont="1" applyFill="1" applyBorder="1" applyAlignment="1" applyProtection="1">
      <alignment vertical="center"/>
    </xf>
    <xf numFmtId="0" fontId="25" fillId="21" borderId="2" xfId="0" applyFont="1" applyFill="1" applyBorder="1" applyAlignment="1" applyProtection="1">
      <alignment horizontal="center" vertical="center"/>
    </xf>
    <xf numFmtId="0" fontId="64" fillId="29" borderId="76" xfId="0" applyFont="1" applyFill="1" applyBorder="1" applyAlignment="1">
      <alignment horizontal="center" vertical="center"/>
    </xf>
    <xf numFmtId="0" fontId="113" fillId="37" borderId="0" xfId="0" applyFont="1" applyFill="1" applyBorder="1" applyAlignment="1">
      <alignment horizontal="center" textRotation="90"/>
    </xf>
    <xf numFmtId="167" fontId="114" fillId="37" borderId="4" xfId="0" applyNumberFormat="1" applyFont="1" applyFill="1" applyBorder="1" applyAlignment="1">
      <alignment horizontal="center" vertical="center"/>
    </xf>
    <xf numFmtId="2" fontId="29" fillId="27" borderId="21" xfId="0" applyNumberFormat="1" applyFont="1" applyFill="1" applyBorder="1" applyAlignment="1">
      <alignment horizontal="center" vertical="center"/>
    </xf>
    <xf numFmtId="0" fontId="110" fillId="29" borderId="12" xfId="0" applyFont="1" applyFill="1" applyBorder="1" applyAlignment="1">
      <alignment horizontal="right" vertical="center"/>
    </xf>
    <xf numFmtId="0" fontId="111" fillId="29" borderId="21" xfId="0" applyFont="1" applyFill="1" applyBorder="1" applyAlignment="1">
      <alignment horizontal="center" vertical="center"/>
    </xf>
    <xf numFmtId="0" fontId="103" fillId="29" borderId="12" xfId="0" applyFont="1" applyFill="1" applyBorder="1" applyAlignment="1">
      <alignment horizontal="right" vertical="center"/>
    </xf>
    <xf numFmtId="0" fontId="103" fillId="29" borderId="21" xfId="0" applyFont="1" applyFill="1" applyBorder="1" applyAlignment="1">
      <alignment horizontal="center" vertical="center"/>
    </xf>
    <xf numFmtId="0" fontId="29" fillId="27" borderId="12" xfId="0" applyFont="1" applyFill="1" applyBorder="1" applyAlignment="1">
      <alignment horizontal="right" vertical="center"/>
    </xf>
    <xf numFmtId="1" fontId="44" fillId="29" borderId="72" xfId="0" applyNumberFormat="1" applyFont="1" applyFill="1" applyBorder="1" applyAlignment="1">
      <alignment horizontal="center"/>
    </xf>
    <xf numFmtId="0" fontId="44" fillId="29" borderId="72" xfId="0" applyFont="1" applyFill="1" applyBorder="1" applyAlignment="1">
      <alignment horizontal="center"/>
    </xf>
    <xf numFmtId="0" fontId="45" fillId="29" borderId="72" xfId="0" applyFont="1" applyFill="1" applyBorder="1" applyAlignment="1">
      <alignment horizontal="center" vertical="center"/>
    </xf>
    <xf numFmtId="0" fontId="115" fillId="19" borderId="12" xfId="0" applyFont="1" applyFill="1" applyBorder="1" applyAlignment="1">
      <alignment horizontal="right" vertical="center"/>
    </xf>
    <xf numFmtId="0" fontId="29" fillId="19" borderId="21" xfId="0" applyFont="1" applyFill="1" applyBorder="1" applyAlignment="1">
      <alignment horizontal="center" vertical="center"/>
    </xf>
    <xf numFmtId="0" fontId="115" fillId="32" borderId="12" xfId="0" applyFont="1" applyFill="1" applyBorder="1" applyAlignment="1">
      <alignment horizontal="right" vertical="center"/>
    </xf>
    <xf numFmtId="0" fontId="115" fillId="30" borderId="12" xfId="0" applyFont="1" applyFill="1" applyBorder="1" applyAlignment="1">
      <alignment horizontal="right" vertical="center"/>
    </xf>
    <xf numFmtId="0" fontId="115" fillId="31" borderId="12" xfId="0" applyFont="1" applyFill="1" applyBorder="1" applyAlignment="1">
      <alignment horizontal="right" vertical="center"/>
    </xf>
    <xf numFmtId="0" fontId="115" fillId="27" borderId="12" xfId="0" applyFont="1" applyFill="1" applyBorder="1" applyAlignment="1">
      <alignment horizontal="right" vertical="center"/>
    </xf>
    <xf numFmtId="0" fontId="115" fillId="29" borderId="12" xfId="0" applyFont="1" applyFill="1" applyBorder="1" applyAlignment="1">
      <alignment horizontal="right" vertical="center"/>
    </xf>
    <xf numFmtId="0" fontId="29" fillId="32" borderId="21" xfId="0" applyFont="1" applyFill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27" borderId="21" xfId="0" applyFont="1" applyFill="1" applyBorder="1" applyAlignment="1">
      <alignment horizontal="center" vertical="center"/>
    </xf>
    <xf numFmtId="0" fontId="29" fillId="29" borderId="21" xfId="0" applyFont="1" applyFill="1" applyBorder="1" applyAlignment="1">
      <alignment horizontal="center" vertical="center"/>
    </xf>
    <xf numFmtId="0" fontId="117" fillId="37" borderId="0" xfId="0" applyFont="1" applyFill="1" applyAlignment="1">
      <alignment horizontal="right" vertical="center"/>
    </xf>
    <xf numFmtId="0" fontId="116" fillId="0" borderId="21" xfId="0" applyFont="1" applyFill="1" applyBorder="1" applyAlignment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0" fontId="54" fillId="0" borderId="0" xfId="0" applyFont="1" applyBorder="1" applyAlignment="1" applyProtection="1">
      <alignment horizontal="right" vertical="center"/>
    </xf>
    <xf numFmtId="0" fontId="54" fillId="0" borderId="23" xfId="0" applyFont="1" applyBorder="1" applyAlignment="1" applyProtection="1">
      <alignment horizontal="right" vertical="center"/>
    </xf>
    <xf numFmtId="0" fontId="15" fillId="14" borderId="2" xfId="0" applyFont="1" applyFill="1" applyBorder="1" applyAlignment="1" applyProtection="1">
      <alignment vertical="center"/>
    </xf>
    <xf numFmtId="0" fontId="26" fillId="50" borderId="2" xfId="0" applyFont="1" applyFill="1" applyBorder="1" applyAlignment="1" applyProtection="1">
      <alignment horizontal="center" vertical="center"/>
      <protection locked="0"/>
    </xf>
    <xf numFmtId="0" fontId="15" fillId="14" borderId="7" xfId="0" applyFont="1" applyFill="1" applyBorder="1" applyAlignment="1" applyProtection="1">
      <alignment horizontal="center" vertical="center"/>
    </xf>
    <xf numFmtId="164" fontId="2" fillId="17" borderId="49" xfId="0" applyNumberFormat="1" applyFont="1" applyFill="1" applyBorder="1" applyAlignment="1" applyProtection="1">
      <alignment horizontal="center" vertical="center"/>
    </xf>
    <xf numFmtId="3" fontId="38" fillId="14" borderId="51" xfId="0" applyNumberFormat="1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43" borderId="81" xfId="0" applyFont="1" applyFill="1" applyBorder="1" applyAlignment="1" applyProtection="1">
      <alignment horizontal="center" vertical="center"/>
    </xf>
    <xf numFmtId="164" fontId="45" fillId="16" borderId="82" xfId="0" applyNumberFormat="1" applyFont="1" applyFill="1" applyBorder="1" applyAlignment="1" applyProtection="1">
      <alignment horizontal="center" vertical="center"/>
    </xf>
    <xf numFmtId="1" fontId="45" fillId="51" borderId="4" xfId="0" applyNumberFormat="1" applyFont="1" applyFill="1" applyBorder="1" applyAlignment="1" applyProtection="1">
      <alignment horizontal="center" vertical="center"/>
    </xf>
    <xf numFmtId="1" fontId="14" fillId="43" borderId="2" xfId="0" applyNumberFormat="1" applyFont="1" applyFill="1" applyBorder="1" applyAlignment="1" applyProtection="1">
      <alignment horizontal="center" vertical="center"/>
    </xf>
    <xf numFmtId="49" fontId="15" fillId="14" borderId="39" xfId="0" applyNumberFormat="1" applyFont="1" applyFill="1" applyBorder="1" applyAlignment="1" applyProtection="1">
      <alignment horizontal="center" vertical="center" wrapText="1"/>
    </xf>
    <xf numFmtId="1" fontId="33" fillId="21" borderId="48" xfId="0" applyNumberFormat="1" applyFont="1" applyFill="1" applyBorder="1" applyAlignment="1" applyProtection="1">
      <alignment horizontal="center" vertical="center"/>
    </xf>
    <xf numFmtId="164" fontId="33" fillId="14" borderId="49" xfId="0" applyNumberFormat="1" applyFont="1" applyFill="1" applyBorder="1" applyAlignment="1" applyProtection="1">
      <alignment horizontal="center" vertical="center"/>
    </xf>
    <xf numFmtId="164" fontId="34" fillId="21" borderId="50" xfId="0" applyNumberFormat="1" applyFont="1" applyFill="1" applyBorder="1" applyAlignment="1" applyProtection="1">
      <alignment horizontal="center" vertical="center"/>
    </xf>
    <xf numFmtId="164" fontId="37" fillId="21" borderId="48" xfId="0" applyNumberFormat="1" applyFont="1" applyFill="1" applyBorder="1" applyAlignment="1" applyProtection="1">
      <alignment horizontal="center" vertical="center"/>
    </xf>
    <xf numFmtId="164" fontId="34" fillId="21" borderId="55" xfId="0" applyNumberFormat="1" applyFont="1" applyFill="1" applyBorder="1" applyAlignment="1" applyProtection="1">
      <alignment horizontal="center" vertical="center"/>
    </xf>
    <xf numFmtId="165" fontId="30" fillId="13" borderId="48" xfId="0" applyNumberFormat="1" applyFont="1" applyFill="1" applyBorder="1" applyAlignment="1" applyProtection="1">
      <alignment horizontal="center" vertical="center" wrapText="1"/>
    </xf>
    <xf numFmtId="165" fontId="30" fillId="13" borderId="1" xfId="0" applyNumberFormat="1" applyFont="1" applyFill="1" applyBorder="1" applyAlignment="1" applyProtection="1">
      <alignment horizontal="center" vertical="center" wrapText="1"/>
    </xf>
    <xf numFmtId="1" fontId="2" fillId="12" borderId="97" xfId="0" applyNumberFormat="1" applyFont="1" applyFill="1" applyBorder="1" applyAlignment="1" applyProtection="1">
      <alignment horizontal="center" vertical="center"/>
    </xf>
    <xf numFmtId="1" fontId="6" fillId="12" borderId="1" xfId="0" applyNumberFormat="1" applyFont="1" applyFill="1" applyBorder="1" applyAlignment="1" applyProtection="1">
      <alignment horizontal="center" vertical="center"/>
    </xf>
    <xf numFmtId="164" fontId="30" fillId="2" borderId="99" xfId="0" applyNumberFormat="1" applyFont="1" applyFill="1" applyBorder="1" applyAlignment="1" applyProtection="1">
      <alignment horizontal="center" vertical="center"/>
    </xf>
    <xf numFmtId="1" fontId="6" fillId="12" borderId="90" xfId="0" applyNumberFormat="1" applyFont="1" applyFill="1" applyBorder="1" applyAlignment="1" applyProtection="1">
      <alignment horizontal="center" vertical="center"/>
    </xf>
    <xf numFmtId="1" fontId="33" fillId="21" borderId="50" xfId="0" applyNumberFormat="1" applyFont="1" applyFill="1" applyBorder="1" applyAlignment="1" applyProtection="1">
      <alignment horizontal="center" vertical="center"/>
    </xf>
    <xf numFmtId="1" fontId="14" fillId="43" borderId="11" xfId="0" applyNumberFormat="1" applyFont="1" applyFill="1" applyBorder="1" applyAlignment="1" applyProtection="1">
      <alignment horizontal="center" vertical="center"/>
    </xf>
    <xf numFmtId="0" fontId="6" fillId="48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/>
    </xf>
    <xf numFmtId="165" fontId="56" fillId="13" borderId="2" xfId="0" applyNumberFormat="1" applyFont="1" applyFill="1" applyBorder="1" applyAlignment="1" applyProtection="1">
      <alignment horizontal="center" vertical="center" wrapText="1"/>
    </xf>
    <xf numFmtId="168" fontId="8" fillId="12" borderId="91" xfId="0" applyNumberFormat="1" applyFont="1" applyFill="1" applyBorder="1" applyAlignment="1" applyProtection="1">
      <alignment horizontal="center" vertical="center"/>
    </xf>
    <xf numFmtId="168" fontId="8" fillId="2" borderId="91" xfId="0" applyNumberFormat="1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vertical="center"/>
    </xf>
    <xf numFmtId="1" fontId="8" fillId="12" borderId="1" xfId="0" applyNumberFormat="1" applyFont="1" applyFill="1" applyBorder="1" applyAlignment="1" applyProtection="1">
      <alignment horizontal="center" vertical="center"/>
    </xf>
    <xf numFmtId="1" fontId="30" fillId="12" borderId="48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" fontId="30" fillId="12" borderId="93" xfId="0" applyNumberFormat="1" applyFont="1" applyFill="1" applyBorder="1" applyAlignment="1" applyProtection="1">
      <alignment horizontal="center" vertical="center"/>
    </xf>
    <xf numFmtId="1" fontId="30" fillId="12" borderId="94" xfId="0" applyNumberFormat="1" applyFont="1" applyFill="1" applyBorder="1" applyAlignment="1" applyProtection="1">
      <alignment horizontal="center" vertical="center"/>
    </xf>
    <xf numFmtId="1" fontId="6" fillId="12" borderId="104" xfId="0" applyNumberFormat="1" applyFont="1" applyFill="1" applyBorder="1" applyAlignment="1" applyProtection="1">
      <alignment horizontal="center" vertical="center"/>
    </xf>
    <xf numFmtId="1" fontId="5" fillId="12" borderId="90" xfId="0" applyNumberFormat="1" applyFont="1" applyFill="1" applyBorder="1" applyAlignment="1" applyProtection="1">
      <alignment horizontal="center" vertical="center"/>
    </xf>
    <xf numFmtId="1" fontId="8" fillId="12" borderId="97" xfId="0" applyNumberFormat="1" applyFont="1" applyFill="1" applyBorder="1" applyAlignment="1" applyProtection="1">
      <alignment horizontal="center" vertical="center"/>
    </xf>
    <xf numFmtId="0" fontId="8" fillId="12" borderId="97" xfId="0" applyFont="1" applyFill="1" applyBorder="1" applyAlignment="1" applyProtection="1">
      <alignment horizontal="center" vertical="center"/>
    </xf>
    <xf numFmtId="1" fontId="2" fillId="12" borderId="90" xfId="0" applyNumberFormat="1" applyFont="1" applyFill="1" applyBorder="1" applyAlignment="1" applyProtection="1">
      <alignment horizontal="center" vertical="center"/>
    </xf>
    <xf numFmtId="1" fontId="30" fillId="12" borderId="90" xfId="0" applyNumberFormat="1" applyFont="1" applyFill="1" applyBorder="1" applyAlignment="1" applyProtection="1">
      <alignment horizontal="center" vertical="center"/>
    </xf>
    <xf numFmtId="1" fontId="30" fillId="12" borderId="97" xfId="0" applyNumberFormat="1" applyFont="1" applyFill="1" applyBorder="1" applyAlignment="1" applyProtection="1">
      <alignment horizontal="center" vertical="center"/>
    </xf>
    <xf numFmtId="1" fontId="30" fillId="12" borderId="98" xfId="0" applyNumberFormat="1" applyFont="1" applyFill="1" applyBorder="1" applyAlignment="1" applyProtection="1">
      <alignment horizontal="center" vertical="center"/>
    </xf>
    <xf numFmtId="1" fontId="6" fillId="12" borderId="94" xfId="0" applyNumberFormat="1" applyFont="1" applyFill="1" applyBorder="1" applyAlignment="1" applyProtection="1">
      <alignment horizontal="center" vertical="center"/>
    </xf>
    <xf numFmtId="0" fontId="30" fillId="2" borderId="14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1" fontId="14" fillId="20" borderId="13" xfId="0" applyNumberFormat="1" applyFont="1" applyFill="1" applyBorder="1" applyAlignment="1" applyProtection="1">
      <alignment horizontal="center" vertical="center"/>
    </xf>
    <xf numFmtId="1" fontId="10" fillId="20" borderId="6" xfId="0" applyNumberFormat="1" applyFont="1" applyFill="1" applyBorder="1" applyAlignment="1" applyProtection="1">
      <alignment horizontal="center" vertical="center"/>
    </xf>
    <xf numFmtId="0" fontId="58" fillId="12" borderId="48" xfId="0" applyFont="1" applyFill="1" applyBorder="1" applyAlignment="1" applyProtection="1">
      <alignment horizontal="center" vertical="center"/>
    </xf>
    <xf numFmtId="0" fontId="58" fillId="12" borderId="7" xfId="0" applyFont="1" applyFill="1" applyBorder="1" applyAlignment="1" applyProtection="1">
      <alignment horizontal="center" vertical="center"/>
    </xf>
    <xf numFmtId="0" fontId="58" fillId="12" borderId="1" xfId="0" applyFont="1" applyFill="1" applyBorder="1" applyAlignment="1" applyProtection="1">
      <alignment horizontal="center" vertical="center"/>
    </xf>
    <xf numFmtId="0" fontId="6" fillId="21" borderId="14" xfId="0" applyFont="1" applyFill="1" applyBorder="1" applyAlignment="1" applyProtection="1">
      <alignment horizontal="center" vertical="center"/>
    </xf>
    <xf numFmtId="0" fontId="5" fillId="21" borderId="25" xfId="0" applyFont="1" applyFill="1" applyBorder="1" applyAlignment="1" applyProtection="1">
      <alignment horizontal="center" vertical="center"/>
    </xf>
    <xf numFmtId="0" fontId="24" fillId="21" borderId="2" xfId="0" applyFont="1" applyFill="1" applyBorder="1" applyAlignment="1" applyProtection="1">
      <alignment horizontal="center" vertical="center"/>
    </xf>
    <xf numFmtId="3" fontId="5" fillId="14" borderId="59" xfId="0" applyNumberFormat="1" applyFont="1" applyFill="1" applyBorder="1" applyAlignment="1" applyProtection="1">
      <alignment horizontal="center" vertical="center"/>
    </xf>
    <xf numFmtId="1" fontId="2" fillId="12" borderId="13" xfId="0" applyNumberFormat="1" applyFont="1" applyFill="1" applyBorder="1" applyAlignment="1" applyProtection="1">
      <alignment horizontal="center" vertical="center"/>
    </xf>
    <xf numFmtId="1" fontId="6" fillId="12" borderId="10" xfId="0" applyNumberFormat="1" applyFont="1" applyFill="1" applyBorder="1" applyAlignment="1" applyProtection="1">
      <alignment horizontal="center" vertical="center"/>
    </xf>
    <xf numFmtId="168" fontId="8" fillId="12" borderId="105" xfId="0" applyNumberFormat="1" applyFont="1" applyFill="1" applyBorder="1" applyAlignment="1" applyProtection="1">
      <alignment horizontal="center" vertical="center"/>
    </xf>
    <xf numFmtId="1" fontId="6" fillId="12" borderId="107" xfId="0" applyNumberFormat="1" applyFont="1" applyFill="1" applyBorder="1" applyAlignment="1" applyProtection="1">
      <alignment horizontal="center" vertical="center"/>
    </xf>
    <xf numFmtId="1" fontId="2" fillId="12" borderId="100" xfId="0" applyNumberFormat="1" applyFont="1" applyFill="1" applyBorder="1" applyAlignment="1" applyProtection="1">
      <alignment horizontal="center" vertical="center"/>
    </xf>
    <xf numFmtId="1" fontId="6" fillId="12" borderId="13" xfId="0" applyNumberFormat="1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/>
    </xf>
    <xf numFmtId="1" fontId="45" fillId="12" borderId="108" xfId="0" applyNumberFormat="1" applyFont="1" applyFill="1" applyBorder="1" applyAlignment="1" applyProtection="1">
      <alignment horizontal="center" vertical="center"/>
    </xf>
    <xf numFmtId="1" fontId="45" fillId="12" borderId="109" xfId="0" applyNumberFormat="1" applyFont="1" applyFill="1" applyBorder="1" applyAlignment="1" applyProtection="1">
      <alignment horizontal="center" vertical="center"/>
    </xf>
    <xf numFmtId="1" fontId="45" fillId="19" borderId="1" xfId="0" applyNumberFormat="1" applyFont="1" applyFill="1" applyBorder="1" applyAlignment="1" applyProtection="1">
      <alignment horizontal="center" vertical="center"/>
    </xf>
    <xf numFmtId="1" fontId="45" fillId="19" borderId="13" xfId="0" applyNumberFormat="1" applyFont="1" applyFill="1" applyBorder="1" applyAlignment="1" applyProtection="1">
      <alignment horizontal="center" vertical="center"/>
    </xf>
    <xf numFmtId="1" fontId="45" fillId="52" borderId="1" xfId="0" applyNumberFormat="1" applyFont="1" applyFill="1" applyBorder="1" applyAlignment="1" applyProtection="1">
      <alignment horizontal="center" vertical="center"/>
    </xf>
    <xf numFmtId="1" fontId="45" fillId="52" borderId="2" xfId="0" applyNumberFormat="1" applyFont="1" applyFill="1" applyBorder="1" applyAlignment="1" applyProtection="1">
      <alignment horizontal="center" vertical="center"/>
    </xf>
    <xf numFmtId="1" fontId="45" fillId="52" borderId="10" xfId="0" applyNumberFormat="1" applyFont="1" applyFill="1" applyBorder="1" applyAlignment="1" applyProtection="1">
      <alignment horizontal="center" vertical="center"/>
    </xf>
    <xf numFmtId="1" fontId="45" fillId="52" borderId="13" xfId="0" applyNumberFormat="1" applyFont="1" applyFill="1" applyBorder="1" applyAlignment="1" applyProtection="1">
      <alignment horizontal="center" vertical="center"/>
    </xf>
    <xf numFmtId="1" fontId="45" fillId="19" borderId="2" xfId="0" applyNumberFormat="1" applyFont="1" applyFill="1" applyBorder="1" applyAlignment="1" applyProtection="1">
      <alignment horizontal="center" vertical="center"/>
    </xf>
    <xf numFmtId="1" fontId="45" fillId="19" borderId="10" xfId="0" applyNumberFormat="1" applyFont="1" applyFill="1" applyBorder="1" applyAlignment="1" applyProtection="1">
      <alignment horizontal="center" vertical="center"/>
    </xf>
    <xf numFmtId="1" fontId="45" fillId="19" borderId="6" xfId="0" applyNumberFormat="1" applyFont="1" applyFill="1" applyBorder="1" applyAlignment="1" applyProtection="1">
      <alignment horizontal="center" vertical="center"/>
    </xf>
    <xf numFmtId="1" fontId="45" fillId="19" borderId="21" xfId="0" applyNumberFormat="1" applyFont="1" applyFill="1" applyBorder="1" applyAlignment="1" applyProtection="1">
      <alignment horizontal="center" vertical="center"/>
    </xf>
    <xf numFmtId="1" fontId="45" fillId="19" borderId="14" xfId="0" applyNumberFormat="1" applyFont="1" applyFill="1" applyBorder="1" applyAlignment="1" applyProtection="1">
      <alignment horizontal="center" vertical="center"/>
    </xf>
    <xf numFmtId="1" fontId="45" fillId="19" borderId="11" xfId="0" applyNumberFormat="1" applyFont="1" applyFill="1" applyBorder="1" applyAlignment="1" applyProtection="1">
      <alignment horizontal="center" vertical="center"/>
    </xf>
    <xf numFmtId="0" fontId="0" fillId="0" borderId="111" xfId="0" applyBorder="1" applyAlignment="1" applyProtection="1">
      <alignment horizontal="center" vertical="center"/>
    </xf>
    <xf numFmtId="164" fontId="6" fillId="0" borderId="111" xfId="0" applyNumberFormat="1" applyFont="1" applyBorder="1" applyAlignment="1" applyProtection="1">
      <alignment horizontal="center" vertical="center"/>
    </xf>
    <xf numFmtId="0" fontId="8" fillId="0" borderId="111" xfId="0" applyFont="1" applyBorder="1" applyAlignment="1" applyProtection="1">
      <alignment vertical="center"/>
    </xf>
    <xf numFmtId="0" fontId="8" fillId="0" borderId="111" xfId="0" applyFont="1" applyBorder="1" applyAlignment="1" applyProtection="1">
      <alignment horizontal="center" vertical="center"/>
    </xf>
    <xf numFmtId="0" fontId="30" fillId="0" borderId="110" xfId="0" applyFont="1" applyBorder="1" applyAlignment="1" applyProtection="1">
      <alignment horizontal="center" vertical="center"/>
    </xf>
    <xf numFmtId="1" fontId="6" fillId="0" borderId="110" xfId="0" applyNumberFormat="1" applyFont="1" applyBorder="1" applyAlignment="1" applyProtection="1">
      <alignment horizontal="center" vertical="center"/>
    </xf>
    <xf numFmtId="0" fontId="8" fillId="0" borderId="110" xfId="0" applyFont="1" applyBorder="1" applyAlignment="1" applyProtection="1">
      <alignment vertical="center"/>
    </xf>
    <xf numFmtId="0" fontId="8" fillId="0" borderId="110" xfId="0" applyFont="1" applyBorder="1" applyAlignment="1" applyProtection="1">
      <alignment horizontal="right" vertical="center"/>
    </xf>
    <xf numFmtId="0" fontId="26" fillId="12" borderId="93" xfId="0" applyFont="1" applyFill="1" applyBorder="1" applyAlignment="1" applyProtection="1">
      <alignment horizontal="center" vertical="center"/>
    </xf>
    <xf numFmtId="0" fontId="26" fillId="12" borderId="94" xfId="0" applyFont="1" applyFill="1" applyBorder="1" applyAlignment="1" applyProtection="1">
      <alignment horizontal="center" vertical="center"/>
    </xf>
    <xf numFmtId="0" fontId="26" fillId="12" borderId="104" xfId="0" applyFont="1" applyFill="1" applyBorder="1" applyAlignment="1" applyProtection="1">
      <alignment horizontal="center" vertical="center"/>
    </xf>
    <xf numFmtId="0" fontId="30" fillId="21" borderId="104" xfId="0" applyFont="1" applyFill="1" applyBorder="1" applyAlignment="1" applyProtection="1">
      <alignment horizontal="center" vertical="center"/>
    </xf>
    <xf numFmtId="1" fontId="14" fillId="43" borderId="104" xfId="0" applyNumberFormat="1" applyFont="1" applyFill="1" applyBorder="1" applyAlignment="1" applyProtection="1">
      <alignment horizontal="center" vertical="center"/>
    </xf>
    <xf numFmtId="164" fontId="34" fillId="21" borderId="93" xfId="0" applyNumberFormat="1" applyFont="1" applyFill="1" applyBorder="1" applyAlignment="1" applyProtection="1">
      <alignment horizontal="center" vertical="center"/>
    </xf>
    <xf numFmtId="3" fontId="30" fillId="14" borderId="99" xfId="0" applyNumberFormat="1" applyFont="1" applyFill="1" applyBorder="1" applyAlignment="1" applyProtection="1">
      <alignment horizontal="center" vertical="center"/>
    </xf>
    <xf numFmtId="168" fontId="8" fillId="2" borderId="115" xfId="0" applyNumberFormat="1" applyFont="1" applyFill="1" applyBorder="1" applyAlignment="1" applyProtection="1">
      <alignment horizontal="center" vertical="center"/>
    </xf>
    <xf numFmtId="1" fontId="30" fillId="12" borderId="114" xfId="0" applyNumberFormat="1" applyFont="1" applyFill="1" applyBorder="1" applyAlignment="1" applyProtection="1">
      <alignment horizontal="center" vertical="center"/>
    </xf>
    <xf numFmtId="0" fontId="118" fillId="0" borderId="44" xfId="0" applyFont="1" applyFill="1" applyBorder="1" applyAlignment="1" applyProtection="1">
      <alignment horizontal="right"/>
    </xf>
    <xf numFmtId="1" fontId="45" fillId="15" borderId="75" xfId="0" applyNumberFormat="1" applyFont="1" applyFill="1" applyBorder="1" applyAlignment="1">
      <alignment horizontal="center" vertical="center"/>
    </xf>
    <xf numFmtId="166" fontId="8" fillId="15" borderId="67" xfId="0" applyNumberFormat="1" applyFont="1" applyFill="1" applyBorder="1" applyAlignment="1">
      <alignment horizontal="center" textRotation="90"/>
    </xf>
    <xf numFmtId="0" fontId="64" fillId="15" borderId="67" xfId="0" applyFont="1" applyFill="1" applyBorder="1" applyAlignment="1">
      <alignment horizontal="center"/>
    </xf>
    <xf numFmtId="1" fontId="44" fillId="15" borderId="72" xfId="0" applyNumberFormat="1" applyFont="1" applyFill="1" applyBorder="1" applyAlignment="1">
      <alignment horizontal="center"/>
    </xf>
    <xf numFmtId="0" fontId="44" fillId="15" borderId="72" xfId="0" applyFont="1" applyFill="1" applyBorder="1" applyAlignment="1">
      <alignment horizontal="center"/>
    </xf>
    <xf numFmtId="0" fontId="45" fillId="15" borderId="72" xfId="0" applyFont="1" applyFill="1" applyBorder="1" applyAlignment="1">
      <alignment horizontal="center" vertical="center"/>
    </xf>
    <xf numFmtId="0" fontId="23" fillId="37" borderId="0" xfId="0" applyFont="1" applyFill="1" applyBorder="1" applyAlignment="1">
      <alignment horizontal="center" vertical="center"/>
    </xf>
    <xf numFmtId="164" fontId="11" fillId="37" borderId="0" xfId="0" applyNumberFormat="1" applyFont="1" applyFill="1" applyBorder="1" applyAlignment="1">
      <alignment horizontal="center" vertical="center"/>
    </xf>
    <xf numFmtId="166" fontId="119" fillId="37" borderId="0" xfId="0" applyNumberFormat="1" applyFont="1" applyFill="1" applyBorder="1" applyAlignment="1">
      <alignment horizontal="center" textRotation="90"/>
    </xf>
    <xf numFmtId="2" fontId="119" fillId="37" borderId="0" xfId="0" applyNumberFormat="1" applyFont="1" applyFill="1" applyBorder="1" applyAlignment="1">
      <alignment vertical="center" wrapText="1"/>
    </xf>
    <xf numFmtId="0" fontId="119" fillId="37" borderId="0" xfId="0" applyFont="1" applyFill="1" applyBorder="1" applyAlignment="1">
      <alignment horizontal="center" vertical="center"/>
    </xf>
    <xf numFmtId="2" fontId="29" fillId="29" borderId="21" xfId="0" applyNumberFormat="1" applyFont="1" applyFill="1" applyBorder="1" applyAlignment="1">
      <alignment horizontal="center" vertical="center"/>
    </xf>
    <xf numFmtId="0" fontId="110" fillId="15" borderId="12" xfId="0" applyFont="1" applyFill="1" applyBorder="1" applyAlignment="1">
      <alignment horizontal="right" vertical="center"/>
    </xf>
    <xf numFmtId="0" fontId="111" fillId="15" borderId="21" xfId="0" applyFont="1" applyFill="1" applyBorder="1" applyAlignment="1">
      <alignment horizontal="center" vertical="center"/>
    </xf>
    <xf numFmtId="0" fontId="103" fillId="15" borderId="12" xfId="0" applyFont="1" applyFill="1" applyBorder="1" applyAlignment="1">
      <alignment horizontal="right" vertical="center"/>
    </xf>
    <xf numFmtId="0" fontId="103" fillId="15" borderId="21" xfId="0" applyFont="1" applyFill="1" applyBorder="1" applyAlignment="1">
      <alignment horizontal="center" vertical="center"/>
    </xf>
    <xf numFmtId="0" fontId="115" fillId="15" borderId="12" xfId="0" applyFont="1" applyFill="1" applyBorder="1" applyAlignment="1">
      <alignment horizontal="right" vertical="center"/>
    </xf>
    <xf numFmtId="0" fontId="29" fillId="15" borderId="21" xfId="0" applyFont="1" applyFill="1" applyBorder="1" applyAlignment="1">
      <alignment horizontal="center" vertical="center"/>
    </xf>
    <xf numFmtId="0" fontId="64" fillId="15" borderId="76" xfId="0" applyFont="1" applyFill="1" applyBorder="1" applyAlignment="1">
      <alignment horizontal="center" vertical="center"/>
    </xf>
    <xf numFmtId="0" fontId="29" fillId="29" borderId="12" xfId="0" applyFont="1" applyFill="1" applyBorder="1" applyAlignment="1">
      <alignment horizontal="right" vertical="center"/>
    </xf>
    <xf numFmtId="0" fontId="5" fillId="21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vertical="center"/>
    </xf>
    <xf numFmtId="0" fontId="30" fillId="2" borderId="25" xfId="0" applyFont="1" applyFill="1" applyBorder="1" applyAlignment="1" applyProtection="1">
      <alignment vertical="center"/>
    </xf>
    <xf numFmtId="0" fontId="30" fillId="5" borderId="10" xfId="0" applyFont="1" applyFill="1" applyBorder="1" applyAlignment="1" applyProtection="1">
      <alignment vertical="center"/>
    </xf>
    <xf numFmtId="0" fontId="59" fillId="20" borderId="21" xfId="0" applyFont="1" applyFill="1" applyBorder="1" applyAlignment="1" applyProtection="1">
      <alignment horizontal="center" vertical="center"/>
    </xf>
    <xf numFmtId="1" fontId="23" fillId="0" borderId="13" xfId="0" applyNumberFormat="1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center"/>
    </xf>
    <xf numFmtId="1" fontId="23" fillId="0" borderId="6" xfId="0" applyNumberFormat="1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0" fillId="21" borderId="14" xfId="0" applyFont="1" applyFill="1" applyBorder="1" applyAlignment="1" applyProtection="1">
      <alignment horizontal="center" vertical="center"/>
    </xf>
    <xf numFmtId="0" fontId="6" fillId="21" borderId="10" xfId="0" applyFont="1" applyFill="1" applyBorder="1" applyAlignment="1" applyProtection="1">
      <alignment horizontal="center" vertical="center"/>
    </xf>
    <xf numFmtId="0" fontId="13" fillId="21" borderId="11" xfId="0" applyFont="1" applyFill="1" applyBorder="1" applyAlignment="1" applyProtection="1">
      <alignment horizontal="center" vertical="center"/>
    </xf>
    <xf numFmtId="164" fontId="37" fillId="21" borderId="54" xfId="0" applyNumberFormat="1" applyFont="1" applyFill="1" applyBorder="1" applyAlignment="1" applyProtection="1">
      <alignment horizontal="center" vertical="center"/>
    </xf>
    <xf numFmtId="164" fontId="37" fillId="21" borderId="50" xfId="0" applyNumberFormat="1" applyFont="1" applyFill="1" applyBorder="1" applyAlignment="1" applyProtection="1">
      <alignment horizontal="center" vertical="center"/>
    </xf>
    <xf numFmtId="164" fontId="33" fillId="21" borderId="52" xfId="0" applyNumberFormat="1" applyFont="1" applyFill="1" applyBorder="1" applyAlignment="1" applyProtection="1">
      <alignment horizontal="center" vertical="center"/>
    </xf>
    <xf numFmtId="3" fontId="37" fillId="14" borderId="58" xfId="0" applyNumberFormat="1" applyFont="1" applyFill="1" applyBorder="1" applyAlignment="1" applyProtection="1">
      <alignment horizontal="center" vertical="center"/>
    </xf>
    <xf numFmtId="3" fontId="38" fillId="14" borderId="53" xfId="0" applyNumberFormat="1" applyFont="1" applyFill="1" applyBorder="1" applyAlignment="1" applyProtection="1">
      <alignment horizontal="center" vertical="center"/>
    </xf>
    <xf numFmtId="3" fontId="20" fillId="14" borderId="51" xfId="0" applyNumberFormat="1" applyFont="1" applyFill="1" applyBorder="1" applyAlignment="1" applyProtection="1">
      <alignment horizontal="center" vertical="center"/>
    </xf>
    <xf numFmtId="0" fontId="15" fillId="43" borderId="80" xfId="0" applyFont="1" applyFill="1" applyBorder="1" applyAlignment="1" applyProtection="1">
      <alignment horizontal="center" vertical="center"/>
    </xf>
    <xf numFmtId="164" fontId="45" fillId="16" borderId="102" xfId="0" applyNumberFormat="1" applyFont="1" applyFill="1" applyBorder="1" applyAlignment="1" applyProtection="1">
      <alignment horizontal="center" vertical="center"/>
    </xf>
    <xf numFmtId="1" fontId="45" fillId="51" borderId="5" xfId="0" applyNumberFormat="1" applyFont="1" applyFill="1" applyBorder="1" applyAlignment="1" applyProtection="1">
      <alignment horizontal="center" vertical="center"/>
    </xf>
    <xf numFmtId="0" fontId="15" fillId="43" borderId="112" xfId="0" applyFont="1" applyFill="1" applyBorder="1" applyAlignment="1" applyProtection="1">
      <alignment horizontal="center" vertical="center"/>
    </xf>
    <xf numFmtId="164" fontId="45" fillId="16" borderId="113" xfId="0" applyNumberFormat="1" applyFont="1" applyFill="1" applyBorder="1" applyAlignment="1" applyProtection="1">
      <alignment horizontal="center" vertical="center"/>
    </xf>
    <xf numFmtId="1" fontId="45" fillId="51" borderId="114" xfId="0" applyNumberFormat="1" applyFont="1" applyFill="1" applyBorder="1" applyAlignment="1" applyProtection="1">
      <alignment horizontal="center" vertical="center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26" fillId="49" borderId="1" xfId="0" applyFont="1" applyFill="1" applyBorder="1" applyAlignment="1" applyProtection="1">
      <alignment horizontal="center" vertical="center"/>
      <protection locked="0"/>
    </xf>
    <xf numFmtId="0" fontId="26" fillId="49" borderId="13" xfId="0" applyFont="1" applyFill="1" applyBorder="1" applyAlignment="1" applyProtection="1">
      <alignment horizontal="center" vertical="center"/>
      <protection locked="0"/>
    </xf>
    <xf numFmtId="1" fontId="48" fillId="51" borderId="4" xfId="0" applyNumberFormat="1" applyFont="1" applyFill="1" applyBorder="1" applyAlignment="1" applyProtection="1">
      <alignment horizontal="center" vertical="center"/>
    </xf>
    <xf numFmtId="1" fontId="48" fillId="51" borderId="3" xfId="0" applyNumberFormat="1" applyFont="1" applyFill="1" applyBorder="1" applyAlignment="1" applyProtection="1">
      <alignment horizontal="center" vertical="center"/>
    </xf>
    <xf numFmtId="0" fontId="41" fillId="43" borderId="81" xfId="0" applyFont="1" applyFill="1" applyBorder="1" applyAlignment="1" applyProtection="1">
      <alignment horizontal="center" vertical="center"/>
    </xf>
    <xf numFmtId="0" fontId="41" fillId="43" borderId="84" xfId="0" applyFont="1" applyFill="1" applyBorder="1" applyAlignment="1" applyProtection="1">
      <alignment horizontal="center" vertical="center"/>
    </xf>
    <xf numFmtId="1" fontId="42" fillId="43" borderId="2" xfId="0" applyNumberFormat="1" applyFont="1" applyFill="1" applyBorder="1" applyAlignment="1" applyProtection="1">
      <alignment horizontal="center" vertical="center"/>
    </xf>
    <xf numFmtId="1" fontId="42" fillId="43" borderId="10" xfId="0" applyNumberFormat="1" applyFont="1" applyFill="1" applyBorder="1" applyAlignment="1" applyProtection="1">
      <alignment horizontal="center" vertical="center"/>
    </xf>
    <xf numFmtId="0" fontId="72" fillId="12" borderId="48" xfId="0" applyFont="1" applyFill="1" applyBorder="1" applyAlignment="1" applyProtection="1">
      <alignment horizontal="center" vertical="center"/>
    </xf>
    <xf numFmtId="164" fontId="45" fillId="16" borderId="117" xfId="0" applyNumberFormat="1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vertical="center"/>
    </xf>
    <xf numFmtId="0" fontId="26" fillId="12" borderId="52" xfId="0" applyFont="1" applyFill="1" applyBorder="1" applyAlignment="1" applyProtection="1">
      <alignment horizontal="center"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12" borderId="6" xfId="0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</xf>
    <xf numFmtId="164" fontId="33" fillId="14" borderId="53" xfId="0" applyNumberFormat="1" applyFont="1" applyFill="1" applyBorder="1" applyAlignment="1" applyProtection="1">
      <alignment horizontal="center" vertical="center"/>
    </xf>
    <xf numFmtId="1" fontId="2" fillId="12" borderId="6" xfId="0" applyNumberFormat="1" applyFont="1" applyFill="1" applyBorder="1" applyAlignment="1" applyProtection="1">
      <alignment horizontal="center" vertical="center"/>
    </xf>
    <xf numFmtId="1" fontId="6" fillId="12" borderId="11" xfId="0" applyNumberFormat="1" applyFont="1" applyFill="1" applyBorder="1" applyAlignment="1" applyProtection="1">
      <alignment horizontal="center" vertical="center"/>
    </xf>
    <xf numFmtId="168" fontId="8" fillId="12" borderId="106" xfId="0" applyNumberFormat="1" applyFont="1" applyFill="1" applyBorder="1" applyAlignment="1" applyProtection="1">
      <alignment horizontal="center" vertical="center"/>
    </xf>
    <xf numFmtId="1" fontId="6" fillId="12" borderId="89" xfId="0" applyNumberFormat="1" applyFont="1" applyFill="1" applyBorder="1" applyAlignment="1" applyProtection="1">
      <alignment horizontal="center" vertical="center"/>
    </xf>
    <xf numFmtId="1" fontId="2" fillId="12" borderId="101" xfId="0" applyNumberFormat="1" applyFont="1" applyFill="1" applyBorder="1" applyAlignment="1" applyProtection="1">
      <alignment horizontal="center" vertical="center"/>
    </xf>
    <xf numFmtId="1" fontId="6" fillId="12" borderId="6" xfId="0" applyNumberFormat="1" applyFont="1" applyFill="1" applyBorder="1" applyAlignment="1" applyProtection="1">
      <alignment horizontal="center" vertical="center"/>
    </xf>
    <xf numFmtId="164" fontId="2" fillId="12" borderId="53" xfId="0" applyNumberFormat="1" applyFont="1" applyFill="1" applyBorder="1" applyAlignment="1" applyProtection="1">
      <alignment horizontal="center" vertical="center"/>
    </xf>
    <xf numFmtId="1" fontId="14" fillId="0" borderId="120" xfId="0" applyNumberFormat="1" applyFont="1" applyFill="1" applyBorder="1" applyAlignment="1" applyProtection="1">
      <alignment horizontal="center" vertical="center"/>
    </xf>
    <xf numFmtId="0" fontId="26" fillId="12" borderId="121" xfId="0" applyFont="1" applyFill="1" applyBorder="1" applyAlignment="1" applyProtection="1">
      <alignment horizontal="center" vertical="center"/>
    </xf>
    <xf numFmtId="164" fontId="45" fillId="16" borderId="123" xfId="0" applyNumberFormat="1" applyFont="1" applyFill="1" applyBorder="1" applyAlignment="1" applyProtection="1">
      <alignment horizontal="center" vertical="center"/>
    </xf>
    <xf numFmtId="3" fontId="38" fillId="14" borderId="116" xfId="0" applyNumberFormat="1" applyFont="1" applyFill="1" applyBorder="1" applyAlignment="1" applyProtection="1">
      <alignment horizontal="center" vertical="center"/>
    </xf>
    <xf numFmtId="1" fontId="2" fillId="12" borderId="120" xfId="0" applyNumberFormat="1" applyFont="1" applyFill="1" applyBorder="1" applyAlignment="1" applyProtection="1">
      <alignment horizontal="center" vertical="center"/>
    </xf>
    <xf numFmtId="1" fontId="6" fillId="12" borderId="118" xfId="0" applyNumberFormat="1" applyFont="1" applyFill="1" applyBorder="1" applyAlignment="1" applyProtection="1">
      <alignment horizontal="center" vertical="center"/>
    </xf>
    <xf numFmtId="168" fontId="8" fillId="12" borderId="125" xfId="0" applyNumberFormat="1" applyFont="1" applyFill="1" applyBorder="1" applyAlignment="1" applyProtection="1">
      <alignment horizontal="center" vertical="center"/>
    </xf>
    <xf numFmtId="1" fontId="6" fillId="12" borderId="126" xfId="0" applyNumberFormat="1" applyFont="1" applyFill="1" applyBorder="1" applyAlignment="1" applyProtection="1">
      <alignment horizontal="center" vertical="center"/>
    </xf>
    <xf numFmtId="1" fontId="2" fillId="12" borderId="127" xfId="0" applyNumberFormat="1" applyFont="1" applyFill="1" applyBorder="1" applyAlignment="1" applyProtection="1">
      <alignment horizontal="center" vertical="center"/>
    </xf>
    <xf numFmtId="1" fontId="6" fillId="12" borderId="120" xfId="0" applyNumberFormat="1" applyFont="1" applyFill="1" applyBorder="1" applyAlignment="1" applyProtection="1">
      <alignment horizontal="center" vertical="center"/>
    </xf>
    <xf numFmtId="164" fontId="2" fillId="12" borderId="116" xfId="0" applyNumberFormat="1" applyFont="1" applyFill="1" applyBorder="1" applyAlignment="1" applyProtection="1">
      <alignment horizontal="center" vertical="center"/>
    </xf>
    <xf numFmtId="0" fontId="41" fillId="43" borderId="122" xfId="0" applyFont="1" applyFill="1" applyBorder="1" applyAlignment="1" applyProtection="1">
      <alignment horizontal="center" vertical="center"/>
    </xf>
    <xf numFmtId="1" fontId="48" fillId="51" borderId="124" xfId="0" applyNumberFormat="1" applyFont="1" applyFill="1" applyBorder="1" applyAlignment="1" applyProtection="1">
      <alignment horizontal="center" vertical="center"/>
    </xf>
    <xf numFmtId="1" fontId="42" fillId="43" borderId="118" xfId="0" applyNumberFormat="1" applyFont="1" applyFill="1" applyBorder="1" applyAlignment="1" applyProtection="1">
      <alignment horizontal="center" vertical="center"/>
    </xf>
    <xf numFmtId="1" fontId="33" fillId="21" borderId="121" xfId="0" applyNumberFormat="1" applyFont="1" applyFill="1" applyBorder="1" applyAlignment="1" applyProtection="1">
      <alignment horizontal="center" vertical="center"/>
    </xf>
    <xf numFmtId="0" fontId="72" fillId="12" borderId="7" xfId="0" applyFont="1" applyFill="1" applyBorder="1" applyAlignment="1" applyProtection="1">
      <alignment horizontal="center" vertical="center"/>
    </xf>
    <xf numFmtId="0" fontId="26" fillId="12" borderId="9" xfId="0" applyFont="1" applyFill="1" applyBorder="1" applyAlignment="1" applyProtection="1">
      <alignment horizontal="center" vertical="center"/>
    </xf>
    <xf numFmtId="0" fontId="26" fillId="12" borderId="119" xfId="0" applyFont="1" applyFill="1" applyBorder="1" applyAlignment="1" applyProtection="1">
      <alignment horizontal="center" vertical="center"/>
    </xf>
    <xf numFmtId="0" fontId="27" fillId="0" borderId="128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/>
    </xf>
    <xf numFmtId="0" fontId="111" fillId="19" borderId="10" xfId="0" applyFont="1" applyFill="1" applyBorder="1" applyAlignment="1">
      <alignment horizontal="center" vertical="center"/>
    </xf>
    <xf numFmtId="0" fontId="103" fillId="19" borderId="14" xfId="0" applyFont="1" applyFill="1" applyBorder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2" fontId="29" fillId="19" borderId="14" xfId="0" applyNumberFormat="1" applyFont="1" applyFill="1" applyBorder="1" applyAlignment="1">
      <alignment horizontal="center" vertical="center"/>
    </xf>
    <xf numFmtId="0" fontId="111" fillId="32" borderId="14" xfId="0" applyFont="1" applyFill="1" applyBorder="1" applyAlignment="1">
      <alignment horizontal="center" vertical="center"/>
    </xf>
    <xf numFmtId="0" fontId="103" fillId="32" borderId="14" xfId="0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2" fontId="29" fillId="32" borderId="14" xfId="0" applyNumberFormat="1" applyFont="1" applyFill="1" applyBorder="1" applyAlignment="1">
      <alignment horizontal="center" vertical="center"/>
    </xf>
    <xf numFmtId="0" fontId="111" fillId="30" borderId="14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0" fontId="29" fillId="30" borderId="14" xfId="0" applyFont="1" applyFill="1" applyBorder="1" applyAlignment="1">
      <alignment horizontal="center" vertical="center"/>
    </xf>
    <xf numFmtId="2" fontId="29" fillId="30" borderId="14" xfId="0" applyNumberFormat="1" applyFont="1" applyFill="1" applyBorder="1" applyAlignment="1">
      <alignment horizontal="center" vertical="center"/>
    </xf>
    <xf numFmtId="0" fontId="111" fillId="31" borderId="14" xfId="0" applyFont="1" applyFill="1" applyBorder="1" applyAlignment="1">
      <alignment horizontal="center" vertical="center"/>
    </xf>
    <xf numFmtId="0" fontId="103" fillId="31" borderId="14" xfId="0" applyFont="1" applyFill="1" applyBorder="1" applyAlignment="1">
      <alignment horizontal="center" vertical="center"/>
    </xf>
    <xf numFmtId="0" fontId="29" fillId="31" borderId="14" xfId="0" applyFont="1" applyFill="1" applyBorder="1" applyAlignment="1">
      <alignment horizontal="center" vertical="center"/>
    </xf>
    <xf numFmtId="2" fontId="29" fillId="31" borderId="14" xfId="0" applyNumberFormat="1" applyFont="1" applyFill="1" applyBorder="1" applyAlignment="1">
      <alignment horizontal="center" vertical="center"/>
    </xf>
    <xf numFmtId="0" fontId="111" fillId="27" borderId="14" xfId="0" applyFont="1" applyFill="1" applyBorder="1" applyAlignment="1">
      <alignment horizontal="center" vertical="center"/>
    </xf>
    <xf numFmtId="0" fontId="103" fillId="27" borderId="14" xfId="0" applyFont="1" applyFill="1" applyBorder="1" applyAlignment="1">
      <alignment horizontal="center" vertical="center"/>
    </xf>
    <xf numFmtId="0" fontId="29" fillId="27" borderId="14" xfId="0" applyFont="1" applyFill="1" applyBorder="1" applyAlignment="1">
      <alignment horizontal="center" vertical="center"/>
    </xf>
    <xf numFmtId="2" fontId="29" fillId="27" borderId="14" xfId="0" applyNumberFormat="1" applyFont="1" applyFill="1" applyBorder="1" applyAlignment="1">
      <alignment horizontal="center" vertical="center"/>
    </xf>
    <xf numFmtId="0" fontId="111" fillId="29" borderId="14" xfId="0" applyFont="1" applyFill="1" applyBorder="1" applyAlignment="1">
      <alignment horizontal="center" vertical="center"/>
    </xf>
    <xf numFmtId="0" fontId="103" fillId="29" borderId="14" xfId="0" applyFont="1" applyFill="1" applyBorder="1" applyAlignment="1">
      <alignment horizontal="center" vertical="center"/>
    </xf>
    <xf numFmtId="0" fontId="29" fillId="29" borderId="14" xfId="0" applyFont="1" applyFill="1" applyBorder="1" applyAlignment="1">
      <alignment horizontal="center" vertical="center"/>
    </xf>
    <xf numFmtId="2" fontId="29" fillId="29" borderId="14" xfId="0" applyNumberFormat="1" applyFont="1" applyFill="1" applyBorder="1" applyAlignment="1">
      <alignment horizontal="center" vertical="center"/>
    </xf>
    <xf numFmtId="0" fontId="111" fillId="15" borderId="14" xfId="0" applyFont="1" applyFill="1" applyBorder="1" applyAlignment="1">
      <alignment horizontal="center" vertical="center"/>
    </xf>
    <xf numFmtId="0" fontId="103" fillId="15" borderId="14" xfId="0" applyFont="1" applyFill="1" applyBorder="1" applyAlignment="1">
      <alignment horizontal="center" vertical="center"/>
    </xf>
    <xf numFmtId="0" fontId="29" fillId="15" borderId="14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0" fontId="49" fillId="25" borderId="14" xfId="0" applyFont="1" applyFill="1" applyBorder="1" applyAlignment="1">
      <alignment horizontal="center" vertical="center"/>
    </xf>
    <xf numFmtId="2" fontId="105" fillId="25" borderId="11" xfId="0" applyNumberFormat="1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15" fillId="12" borderId="1" xfId="0" applyFont="1" applyFill="1" applyBorder="1" applyAlignment="1" applyProtection="1">
      <alignment horizontal="center" vertical="center"/>
    </xf>
    <xf numFmtId="0" fontId="26" fillId="12" borderId="13" xfId="0" applyFont="1" applyFill="1" applyBorder="1" applyAlignment="1" applyProtection="1">
      <alignment horizontal="center" vertical="center"/>
    </xf>
    <xf numFmtId="0" fontId="26" fillId="12" borderId="120" xfId="0" applyFont="1" applyFill="1" applyBorder="1" applyAlignment="1" applyProtection="1">
      <alignment horizontal="center" vertical="center"/>
    </xf>
    <xf numFmtId="0" fontId="15" fillId="12" borderId="13" xfId="0" applyFont="1" applyFill="1" applyBorder="1" applyAlignment="1" applyProtection="1">
      <alignment horizontal="center" vertical="center"/>
    </xf>
    <xf numFmtId="0" fontId="6" fillId="5" borderId="118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164" fontId="34" fillId="21" borderId="52" xfId="0" applyNumberFormat="1" applyFont="1" applyFill="1" applyBorder="1" applyAlignment="1" applyProtection="1">
      <alignment horizontal="center" vertical="center"/>
    </xf>
    <xf numFmtId="3" fontId="5" fillId="14" borderId="51" xfId="0" applyNumberFormat="1" applyFont="1" applyFill="1" applyBorder="1" applyAlignment="1" applyProtection="1">
      <alignment horizontal="center" vertical="center"/>
    </xf>
    <xf numFmtId="3" fontId="20" fillId="14" borderId="53" xfId="0" applyNumberFormat="1" applyFont="1" applyFill="1" applyBorder="1" applyAlignment="1" applyProtection="1">
      <alignment horizontal="center" vertical="center"/>
    </xf>
    <xf numFmtId="0" fontId="15" fillId="22" borderId="2" xfId="0" applyFont="1" applyFill="1" applyBorder="1" applyAlignment="1" applyProtection="1">
      <alignment vertical="center"/>
    </xf>
    <xf numFmtId="0" fontId="26" fillId="49" borderId="1" xfId="0" applyFont="1" applyFill="1" applyBorder="1" applyAlignment="1" applyProtection="1">
      <alignment horizontal="center" vertical="center"/>
    </xf>
    <xf numFmtId="0" fontId="26" fillId="49" borderId="13" xfId="0" applyFont="1" applyFill="1" applyBorder="1" applyAlignment="1" applyProtection="1">
      <alignment horizontal="center" vertical="center"/>
    </xf>
    <xf numFmtId="0" fontId="26" fillId="49" borderId="120" xfId="0" applyFont="1" applyFill="1" applyBorder="1" applyAlignment="1" applyProtection="1">
      <alignment horizontal="center" vertical="center"/>
    </xf>
    <xf numFmtId="0" fontId="15" fillId="22" borderId="10" xfId="0" applyFont="1" applyFill="1" applyBorder="1" applyAlignment="1" applyProtection="1">
      <alignment vertical="center"/>
    </xf>
    <xf numFmtId="0" fontId="15" fillId="49" borderId="1" xfId="0" applyFont="1" applyFill="1" applyBorder="1" applyAlignment="1" applyProtection="1">
      <alignment horizontal="center" vertical="center"/>
    </xf>
    <xf numFmtId="0" fontId="25" fillId="49" borderId="1" xfId="0" applyFont="1" applyFill="1" applyBorder="1" applyAlignment="1" applyProtection="1">
      <alignment horizontal="center" vertical="center"/>
    </xf>
    <xf numFmtId="0" fontId="15" fillId="49" borderId="13" xfId="0" applyFont="1" applyFill="1" applyBorder="1" applyAlignment="1" applyProtection="1">
      <alignment horizontal="center" vertical="center"/>
    </xf>
    <xf numFmtId="0" fontId="15" fillId="9" borderId="10" xfId="0" applyFont="1" applyFill="1" applyBorder="1" applyAlignment="1" applyProtection="1">
      <alignment vertical="center"/>
    </xf>
    <xf numFmtId="0" fontId="6" fillId="8" borderId="10" xfId="0" applyFont="1" applyFill="1" applyBorder="1" applyAlignment="1" applyProtection="1">
      <alignment vertical="center"/>
    </xf>
    <xf numFmtId="0" fontId="15" fillId="12" borderId="50" xfId="0" applyFont="1" applyFill="1" applyBorder="1" applyAlignment="1" applyProtection="1">
      <alignment horizontal="center" vertical="center"/>
    </xf>
    <xf numFmtId="0" fontId="72" fillId="12" borderId="9" xfId="0" applyFont="1" applyFill="1" applyBorder="1" applyAlignment="1" applyProtection="1">
      <alignment horizontal="center" vertical="center"/>
    </xf>
    <xf numFmtId="0" fontId="26" fillId="50" borderId="2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</xf>
    <xf numFmtId="0" fontId="15" fillId="49" borderId="1" xfId="0" applyFont="1" applyFill="1" applyBorder="1" applyAlignment="1" applyProtection="1">
      <alignment horizontal="center" vertical="center"/>
      <protection locked="0"/>
    </xf>
    <xf numFmtId="0" fontId="25" fillId="49" borderId="1" xfId="0" applyFont="1" applyFill="1" applyBorder="1" applyAlignment="1" applyProtection="1">
      <alignment horizontal="center" vertical="center"/>
      <protection locked="0"/>
    </xf>
    <xf numFmtId="0" fontId="25" fillId="12" borderId="7" xfId="0" applyFont="1" applyFill="1" applyBorder="1" applyAlignment="1" applyProtection="1">
      <alignment horizontal="center" vertical="center"/>
    </xf>
    <xf numFmtId="0" fontId="25" fillId="12" borderId="48" xfId="0" applyFont="1" applyFill="1" applyBorder="1" applyAlignment="1" applyProtection="1">
      <alignment horizontal="center" vertical="center"/>
    </xf>
    <xf numFmtId="0" fontId="54" fillId="50" borderId="2" xfId="0" applyFont="1" applyFill="1" applyBorder="1" applyAlignment="1" applyProtection="1">
      <alignment horizontal="center" vertical="center"/>
      <protection locked="0"/>
    </xf>
    <xf numFmtId="0" fontId="54" fillId="50" borderId="2" xfId="0" applyFont="1" applyFill="1" applyBorder="1" applyAlignment="1" applyProtection="1">
      <alignment horizontal="center" vertical="center"/>
    </xf>
    <xf numFmtId="1" fontId="8" fillId="12" borderId="48" xfId="0" applyNumberFormat="1" applyFont="1" applyFill="1" applyBorder="1" applyAlignment="1" applyProtection="1">
      <alignment horizontal="center" vertical="center"/>
    </xf>
    <xf numFmtId="1" fontId="8" fillId="12" borderId="50" xfId="0" applyNumberFormat="1" applyFont="1" applyFill="1" applyBorder="1" applyAlignment="1" applyProtection="1">
      <alignment horizontal="center" vertical="center"/>
    </xf>
    <xf numFmtId="0" fontId="0" fillId="16" borderId="12" xfId="0" applyFill="1" applyBorder="1" applyAlignment="1" applyProtection="1">
      <alignment vertical="center"/>
    </xf>
    <xf numFmtId="0" fontId="8" fillId="16" borderId="58" xfId="0" applyFont="1" applyFill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/>
    </xf>
    <xf numFmtId="0" fontId="26" fillId="16" borderId="1" xfId="0" applyFont="1" applyFill="1" applyBorder="1" applyAlignment="1" applyProtection="1">
      <alignment horizontal="center" vertical="center"/>
    </xf>
    <xf numFmtId="0" fontId="0" fillId="21" borderId="12" xfId="0" applyFill="1" applyBorder="1" applyAlignment="1" applyProtection="1">
      <alignment vertical="center"/>
    </xf>
    <xf numFmtId="0" fontId="8" fillId="21" borderId="58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0" fontId="50" fillId="0" borderId="0" xfId="0" applyFont="1" applyBorder="1" applyAlignment="1" applyProtection="1">
      <alignment textRotation="90"/>
    </xf>
    <xf numFmtId="0" fontId="15" fillId="43" borderId="3" xfId="0" applyFont="1" applyFill="1" applyBorder="1" applyAlignment="1" applyProtection="1">
      <alignment horizontal="center" vertical="center"/>
    </xf>
    <xf numFmtId="0" fontId="15" fillId="43" borderId="4" xfId="0" applyFont="1" applyFill="1" applyBorder="1" applyAlignment="1" applyProtection="1">
      <alignment horizontal="center" vertical="center"/>
    </xf>
    <xf numFmtId="0" fontId="14" fillId="43" borderId="4" xfId="0" applyFont="1" applyFill="1" applyBorder="1" applyAlignment="1" applyProtection="1">
      <alignment horizontal="center" vertical="center"/>
    </xf>
    <xf numFmtId="0" fontId="15" fillId="51" borderId="3" xfId="0" applyFont="1" applyFill="1" applyBorder="1" applyAlignment="1" applyProtection="1">
      <alignment horizontal="center" vertical="center"/>
    </xf>
    <xf numFmtId="0" fontId="15" fillId="51" borderId="4" xfId="0" applyFont="1" applyFill="1" applyBorder="1" applyAlignment="1" applyProtection="1">
      <alignment horizontal="center" vertical="center"/>
    </xf>
    <xf numFmtId="0" fontId="14" fillId="51" borderId="4" xfId="0" applyFont="1" applyFill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/>
    </xf>
    <xf numFmtId="0" fontId="15" fillId="16" borderId="4" xfId="0" applyFont="1" applyFill="1" applyBorder="1" applyAlignment="1" applyProtection="1">
      <alignment horizontal="center" vertical="center"/>
    </xf>
    <xf numFmtId="0" fontId="14" fillId="16" borderId="4" xfId="0" applyFont="1" applyFill="1" applyBorder="1" applyAlignment="1" applyProtection="1">
      <alignment horizontal="center" vertical="center"/>
    </xf>
    <xf numFmtId="0" fontId="15" fillId="14" borderId="9" xfId="0" applyFont="1" applyFill="1" applyBorder="1" applyAlignment="1" applyProtection="1">
      <alignment horizontal="center" vertical="center"/>
    </xf>
    <xf numFmtId="0" fontId="102" fillId="16" borderId="4" xfId="0" applyFont="1" applyFill="1" applyBorder="1" applyAlignment="1" applyProtection="1">
      <alignment horizontal="center" vertical="center"/>
    </xf>
    <xf numFmtId="0" fontId="102" fillId="43" borderId="4" xfId="0" applyFont="1" applyFill="1" applyBorder="1" applyAlignment="1" applyProtection="1">
      <alignment horizontal="center" vertical="center"/>
    </xf>
    <xf numFmtId="164" fontId="1" fillId="0" borderId="0" xfId="0" applyNumberFormat="1" applyFont="1"/>
    <xf numFmtId="0" fontId="12" fillId="0" borderId="0" xfId="0" applyFo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0" applyNumberFormat="1" applyFont="1"/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131" xfId="0" applyNumberForma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0" fillId="0" borderId="131" xfId="0" applyBorder="1" applyAlignment="1">
      <alignment horizontal="center"/>
    </xf>
    <xf numFmtId="0" fontId="7" fillId="0" borderId="13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20" fillId="0" borderId="2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121" fillId="0" borderId="2" xfId="0" applyFont="1" applyBorder="1" applyAlignment="1">
      <alignment horizontal="center"/>
    </xf>
    <xf numFmtId="0" fontId="121" fillId="0" borderId="1" xfId="0" applyFont="1" applyBorder="1" applyAlignment="1">
      <alignment horizontal="center"/>
    </xf>
    <xf numFmtId="0" fontId="121" fillId="0" borderId="132" xfId="0" applyFont="1" applyBorder="1" applyAlignment="1">
      <alignment horizontal="center"/>
    </xf>
    <xf numFmtId="164" fontId="1" fillId="0" borderId="133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33" xfId="0" applyFont="1" applyBorder="1" applyAlignment="1">
      <alignment horizontal="center"/>
    </xf>
    <xf numFmtId="169" fontId="1" fillId="0" borderId="132" xfId="0" applyNumberFormat="1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21" xfId="0" applyNumberFormat="1" applyBorder="1" applyAlignment="1">
      <alignment horizontal="center"/>
    </xf>
    <xf numFmtId="169" fontId="1" fillId="0" borderId="21" xfId="0" applyNumberFormat="1" applyFont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137" xfId="0" applyNumberFormat="1" applyFont="1" applyFill="1" applyBorder="1" applyAlignment="1">
      <alignment horizontal="center" vertical="center"/>
    </xf>
    <xf numFmtId="0" fontId="5" fillId="0" borderId="13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3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38" xfId="0" applyFont="1" applyBorder="1" applyAlignment="1">
      <alignment horizontal="center" vertical="center"/>
    </xf>
    <xf numFmtId="0" fontId="8" fillId="0" borderId="137" xfId="0" applyNumberFormat="1" applyFont="1" applyFill="1" applyBorder="1" applyAlignment="1">
      <alignment horizontal="center" vertical="center"/>
    </xf>
    <xf numFmtId="49" fontId="5" fillId="0" borderId="139" xfId="0" applyNumberFormat="1" applyFont="1" applyBorder="1" applyAlignment="1">
      <alignment horizontal="center" vertical="center"/>
    </xf>
    <xf numFmtId="49" fontId="5" fillId="0" borderId="140" xfId="0" applyNumberFormat="1" applyFont="1" applyBorder="1" applyAlignment="1">
      <alignment horizontal="center" vertical="center"/>
    </xf>
    <xf numFmtId="49" fontId="5" fillId="0" borderId="141" xfId="0" applyNumberFormat="1" applyFont="1" applyBorder="1" applyAlignment="1">
      <alignment horizontal="center" vertical="center"/>
    </xf>
    <xf numFmtId="0" fontId="0" fillId="0" borderId="145" xfId="0" applyBorder="1" applyAlignment="1">
      <alignment vertical="center"/>
    </xf>
    <xf numFmtId="0" fontId="4" fillId="12" borderId="146" xfId="0" applyFont="1" applyFill="1" applyBorder="1" applyAlignment="1">
      <alignment vertical="center"/>
    </xf>
    <xf numFmtId="0" fontId="3" fillId="0" borderId="14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22" fillId="2" borderId="11" xfId="0" applyFont="1" applyFill="1" applyBorder="1" applyAlignment="1">
      <alignment horizontal="center" vertical="center"/>
    </xf>
    <xf numFmtId="0" fontId="2" fillId="2" borderId="148" xfId="0" applyFont="1" applyFill="1" applyBorder="1" applyAlignment="1">
      <alignment horizontal="center" vertical="center"/>
    </xf>
    <xf numFmtId="0" fontId="2" fillId="2" borderId="146" xfId="0" applyFont="1" applyFill="1" applyBorder="1" applyAlignment="1">
      <alignment horizontal="center" vertical="center"/>
    </xf>
    <xf numFmtId="164" fontId="1" fillId="55" borderId="2" xfId="0" applyNumberFormat="1" applyFont="1" applyFill="1" applyBorder="1" applyAlignment="1">
      <alignment horizontal="center" vertical="center"/>
    </xf>
    <xf numFmtId="1" fontId="8" fillId="2" borderId="149" xfId="0" applyNumberFormat="1" applyFont="1" applyFill="1" applyBorder="1" applyAlignment="1">
      <alignment horizontal="center" vertical="center"/>
    </xf>
    <xf numFmtId="1" fontId="8" fillId="2" borderId="146" xfId="0" applyNumberFormat="1" applyFont="1" applyFill="1" applyBorder="1" applyAlignment="1">
      <alignment horizontal="center" vertical="center"/>
    </xf>
    <xf numFmtId="1" fontId="4" fillId="2" borderId="150" xfId="0" applyNumberFormat="1" applyFont="1" applyFill="1" applyBorder="1" applyAlignment="1">
      <alignment horizontal="center" vertical="center"/>
    </xf>
    <xf numFmtId="1" fontId="3" fillId="2" borderId="149" xfId="0" applyNumberFormat="1" applyFont="1" applyFill="1" applyBorder="1" applyAlignment="1">
      <alignment horizontal="center" vertical="center"/>
    </xf>
    <xf numFmtId="0" fontId="1" fillId="2" borderId="146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51" xfId="0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2" borderId="13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8" fillId="2" borderId="13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13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8" fillId="0" borderId="147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12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22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0" fillId="0" borderId="151" xfId="0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3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8" fillId="0" borderId="13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3" fillId="0" borderId="13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52" xfId="0" applyFill="1" applyBorder="1" applyAlignment="1">
      <alignment vertical="center"/>
    </xf>
    <xf numFmtId="0" fontId="0" fillId="0" borderId="145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47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0" fontId="0" fillId="0" borderId="0" xfId="0" applyNumberForma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153" xfId="0" applyFont="1" applyFill="1" applyBorder="1" applyAlignment="1">
      <alignment horizontal="center" vertical="center"/>
    </xf>
    <xf numFmtId="0" fontId="2" fillId="0" borderId="15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vertical="center"/>
    </xf>
    <xf numFmtId="0" fontId="0" fillId="56" borderId="4" xfId="0" applyFill="1" applyBorder="1" applyAlignment="1">
      <alignment vertical="center"/>
    </xf>
    <xf numFmtId="0" fontId="0" fillId="56" borderId="4" xfId="0" applyFont="1" applyFill="1" applyBorder="1" applyAlignment="1">
      <alignment horizontal="center" vertical="center"/>
    </xf>
    <xf numFmtId="0" fontId="1" fillId="56" borderId="4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horizontal="center" vertical="center"/>
    </xf>
    <xf numFmtId="164" fontId="1" fillId="56" borderId="4" xfId="0" applyNumberFormat="1" applyFont="1" applyFill="1" applyBorder="1" applyAlignment="1">
      <alignment horizontal="center" vertical="center"/>
    </xf>
    <xf numFmtId="1" fontId="8" fillId="56" borderId="4" xfId="0" applyNumberFormat="1" applyFont="1" applyFill="1" applyBorder="1" applyAlignment="1">
      <alignment horizontal="center" vertical="center"/>
    </xf>
    <xf numFmtId="1" fontId="4" fillId="56" borderId="4" xfId="0" applyNumberFormat="1" applyFont="1" applyFill="1" applyBorder="1" applyAlignment="1">
      <alignment horizontal="center" vertical="center"/>
    </xf>
    <xf numFmtId="1" fontId="3" fillId="56" borderId="4" xfId="0" applyNumberFormat="1" applyFont="1" applyFill="1" applyBorder="1" applyAlignment="1">
      <alignment horizontal="center" vertical="center"/>
    </xf>
    <xf numFmtId="0" fontId="1" fillId="5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5" fillId="57" borderId="8" xfId="0" applyFont="1" applyFill="1" applyBorder="1" applyAlignment="1">
      <alignment horizontal="center" vertical="center"/>
    </xf>
    <xf numFmtId="0" fontId="5" fillId="57" borderId="6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5" fillId="0" borderId="138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5" fillId="0" borderId="140" xfId="0" applyFont="1" applyBorder="1" applyAlignment="1">
      <alignment horizontal="center" vertical="center" wrapText="1"/>
    </xf>
    <xf numFmtId="1" fontId="5" fillId="0" borderId="14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5" fillId="0" borderId="155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" fontId="10" fillId="0" borderId="131" xfId="0" applyNumberFormat="1" applyFont="1" applyFill="1" applyBorder="1" applyAlignment="1">
      <alignment horizontal="center" vertical="center"/>
    </xf>
    <xf numFmtId="0" fontId="3" fillId="0" borderId="156" xfId="0" applyFont="1" applyFill="1" applyBorder="1" applyAlignment="1">
      <alignment horizontal="center" vertical="center"/>
    </xf>
    <xf numFmtId="1" fontId="8" fillId="2" borderId="150" xfId="0" applyNumberFormat="1" applyFont="1" applyFill="1" applyBorder="1" applyAlignment="1">
      <alignment horizontal="center" vertical="center"/>
    </xf>
    <xf numFmtId="0" fontId="5" fillId="0" borderId="146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2" fillId="2" borderId="8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8" fillId="0" borderId="156" xfId="0" applyFont="1" applyFill="1" applyBorder="1" applyAlignment="1">
      <alignment horizontal="center" vertical="center"/>
    </xf>
    <xf numFmtId="0" fontId="4" fillId="58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" fontId="10" fillId="0" borderId="13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13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1" fillId="55" borderId="10" xfId="0" applyNumberFormat="1" applyFont="1" applyFill="1" applyBorder="1" applyAlignment="1">
      <alignment horizontal="center" vertical="center"/>
    </xf>
    <xf numFmtId="1" fontId="8" fillId="2" borderId="133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20" fontId="7" fillId="0" borderId="0" xfId="0" applyNumberFormat="1" applyFont="1" applyFill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4" fillId="2" borderId="92" xfId="0" applyFont="1" applyFill="1" applyBorder="1" applyAlignment="1">
      <alignment vertical="center"/>
    </xf>
    <xf numFmtId="1" fontId="10" fillId="0" borderId="158" xfId="0" applyNumberFormat="1" applyFont="1" applyFill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2" fillId="2" borderId="158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/>
    </xf>
    <xf numFmtId="164" fontId="1" fillId="55" borderId="160" xfId="0" applyNumberFormat="1" applyFont="1" applyFill="1" applyBorder="1" applyAlignment="1">
      <alignment horizontal="center" vertical="center"/>
    </xf>
    <xf numFmtId="1" fontId="8" fillId="2" borderId="158" xfId="0" applyNumberFormat="1" applyFont="1" applyFill="1" applyBorder="1" applyAlignment="1">
      <alignment horizontal="center" vertical="center"/>
    </xf>
    <xf numFmtId="1" fontId="8" fillId="2" borderId="92" xfId="0" applyNumberFormat="1" applyFont="1" applyFill="1" applyBorder="1" applyAlignment="1">
      <alignment horizontal="center" vertical="center"/>
    </xf>
    <xf numFmtId="1" fontId="8" fillId="2" borderId="160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4" fillId="59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4" fillId="4" borderId="92" xfId="0" applyFont="1" applyFill="1" applyBorder="1" applyAlignment="1">
      <alignment vertical="center"/>
    </xf>
    <xf numFmtId="0" fontId="1" fillId="0" borderId="159" xfId="0" applyFont="1" applyFill="1" applyBorder="1" applyAlignment="1">
      <alignment horizontal="center" vertical="center"/>
    </xf>
    <xf numFmtId="0" fontId="1" fillId="0" borderId="160" xfId="0" applyFont="1" applyFill="1" applyBorder="1" applyAlignment="1">
      <alignment horizontal="center" vertical="center"/>
    </xf>
    <xf numFmtId="0" fontId="122" fillId="0" borderId="92" xfId="0" applyFont="1" applyFill="1" applyBorder="1" applyAlignment="1">
      <alignment horizontal="center" vertical="center"/>
    </xf>
    <xf numFmtId="0" fontId="2" fillId="0" borderId="158" xfId="0" applyFont="1" applyFill="1" applyBorder="1" applyAlignment="1">
      <alignment horizontal="center" vertical="center"/>
    </xf>
    <xf numFmtId="0" fontId="2" fillId="0" borderId="92" xfId="0" applyFont="1" applyFill="1" applyBorder="1" applyAlignment="1">
      <alignment horizontal="center" vertical="center"/>
    </xf>
    <xf numFmtId="1" fontId="8" fillId="0" borderId="158" xfId="0" applyNumberFormat="1" applyFont="1" applyFill="1" applyBorder="1" applyAlignment="1">
      <alignment horizontal="center" vertical="center"/>
    </xf>
    <xf numFmtId="1" fontId="8" fillId="0" borderId="92" xfId="0" applyNumberFormat="1" applyFont="1" applyFill="1" applyBorder="1" applyAlignment="1">
      <alignment horizontal="center" vertical="center"/>
    </xf>
    <xf numFmtId="1" fontId="8" fillId="0" borderId="160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2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1" fontId="8" fillId="56" borderId="7" xfId="0" applyNumberFormat="1" applyFont="1" applyFill="1" applyBorder="1" applyAlignment="1">
      <alignment horizontal="center" vertical="center"/>
    </xf>
    <xf numFmtId="0" fontId="8" fillId="0" borderId="161" xfId="0" applyFont="1" applyFill="1" applyBorder="1" applyAlignment="1">
      <alignment horizontal="center" vertical="center"/>
    </xf>
    <xf numFmtId="0" fontId="3" fillId="0" borderId="161" xfId="0" applyFont="1" applyFill="1" applyBorder="1" applyAlignment="1">
      <alignment horizontal="center" vertical="center"/>
    </xf>
    <xf numFmtId="0" fontId="9" fillId="0" borderId="161" xfId="0" applyFont="1" applyFill="1" applyBorder="1" applyAlignment="1">
      <alignment horizontal="center" vertical="center"/>
    </xf>
    <xf numFmtId="0" fontId="9" fillId="0" borderId="156" xfId="0" applyFont="1" applyFill="1" applyBorder="1" applyAlignment="1">
      <alignment horizontal="center" vertical="center"/>
    </xf>
    <xf numFmtId="0" fontId="0" fillId="0" borderId="152" xfId="0" applyBorder="1" applyAlignment="1">
      <alignment vertical="center"/>
    </xf>
    <xf numFmtId="0" fontId="3" fillId="0" borderId="16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57" borderId="163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123" fillId="0" borderId="0" xfId="0" applyFont="1" applyAlignment="1">
      <alignment vertical="center"/>
    </xf>
    <xf numFmtId="0" fontId="6" fillId="54" borderId="150" xfId="0" applyFont="1" applyFill="1" applyBorder="1" applyAlignment="1">
      <alignment vertical="center"/>
    </xf>
    <xf numFmtId="0" fontId="6" fillId="54" borderId="168" xfId="0" applyFont="1" applyFill="1" applyBorder="1" applyAlignment="1">
      <alignment horizontal="right" vertical="center"/>
    </xf>
    <xf numFmtId="1" fontId="14" fillId="6" borderId="146" xfId="0" applyNumberFormat="1" applyFont="1" applyFill="1" applyBorder="1" applyAlignment="1">
      <alignment horizontal="center" vertical="center"/>
    </xf>
    <xf numFmtId="0" fontId="2" fillId="0" borderId="156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4" fillId="2" borderId="5" xfId="0" applyFont="1" applyFill="1" applyBorder="1" applyAlignment="1">
      <alignment horizontal="center" vertical="center"/>
    </xf>
    <xf numFmtId="0" fontId="124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55" borderId="2" xfId="0" applyNumberFormat="1" applyFont="1" applyFill="1" applyBorder="1" applyAlignment="1">
      <alignment horizontal="center" vertical="center"/>
    </xf>
    <xf numFmtId="1" fontId="8" fillId="47" borderId="164" xfId="0" applyNumberFormat="1" applyFont="1" applyFill="1" applyBorder="1" applyAlignment="1">
      <alignment horizontal="center" vertical="center"/>
    </xf>
    <xf numFmtId="1" fontId="5" fillId="2" borderId="168" xfId="0" applyNumberFormat="1" applyFont="1" applyFill="1" applyBorder="1" applyAlignment="1">
      <alignment horizontal="center" vertical="center"/>
    </xf>
    <xf numFmtId="2" fontId="8" fillId="2" borderId="131" xfId="0" applyNumberFormat="1" applyFont="1" applyFill="1" applyBorder="1" applyAlignment="1">
      <alignment horizontal="center" vertical="center"/>
    </xf>
    <xf numFmtId="1" fontId="8" fillId="2" borderId="169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right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8" fillId="2" borderId="13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24" fillId="2" borderId="2" xfId="0" applyFont="1" applyFill="1" applyBorder="1" applyAlignment="1">
      <alignment horizontal="center" vertical="center"/>
    </xf>
    <xf numFmtId="0" fontId="6" fillId="54" borderId="2" xfId="0" applyFont="1" applyFill="1" applyBorder="1" applyAlignment="1">
      <alignment vertical="center"/>
    </xf>
    <xf numFmtId="0" fontId="6" fillId="54" borderId="7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vertical="center"/>
    </xf>
    <xf numFmtId="0" fontId="6" fillId="8" borderId="7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right" vertical="center"/>
    </xf>
    <xf numFmtId="0" fontId="15" fillId="37" borderId="2" xfId="0" applyFont="1" applyFill="1" applyBorder="1" applyAlignment="1">
      <alignment vertical="center"/>
    </xf>
    <xf numFmtId="0" fontId="15" fillId="37" borderId="7" xfId="0" applyFont="1" applyFill="1" applyBorder="1" applyAlignment="1">
      <alignment horizontal="right" vertical="center"/>
    </xf>
    <xf numFmtId="0" fontId="6" fillId="2" borderId="10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right" vertical="center"/>
    </xf>
    <xf numFmtId="1" fontId="14" fillId="6" borderId="13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55" borderId="10" xfId="0" applyNumberFormat="1" applyFont="1" applyFill="1" applyBorder="1" applyAlignment="1">
      <alignment horizontal="center" vertical="center"/>
    </xf>
    <xf numFmtId="1" fontId="8" fillId="47" borderId="165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2" fontId="8" fillId="2" borderId="133" xfId="0" applyNumberFormat="1" applyFont="1" applyFill="1" applyBorder="1" applyAlignment="1">
      <alignment horizontal="center" vertical="center"/>
    </xf>
    <xf numFmtId="1" fontId="8" fillId="2" borderId="170" xfId="0" applyNumberFormat="1" applyFont="1" applyFill="1" applyBorder="1" applyAlignment="1">
      <alignment horizontal="center" vertical="center"/>
    </xf>
    <xf numFmtId="0" fontId="124" fillId="2" borderId="7" xfId="0" applyFont="1" applyFill="1" applyBorder="1" applyAlignment="1">
      <alignment horizontal="center" vertical="center"/>
    </xf>
    <xf numFmtId="0" fontId="6" fillId="54" borderId="10" xfId="0" applyFont="1" applyFill="1" applyBorder="1" applyAlignment="1">
      <alignment vertical="center"/>
    </xf>
    <xf numFmtId="0" fontId="6" fillId="54" borderId="9" xfId="0" applyFont="1" applyFill="1" applyBorder="1" applyAlignment="1">
      <alignment horizontal="right" vertical="center"/>
    </xf>
    <xf numFmtId="1" fontId="14" fillId="7" borderId="13" xfId="0" applyNumberFormat="1" applyFont="1" applyFill="1" applyBorder="1" applyAlignment="1">
      <alignment horizontal="center" vertical="center"/>
    </xf>
    <xf numFmtId="0" fontId="124" fillId="2" borderId="10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right" vertical="center"/>
    </xf>
    <xf numFmtId="0" fontId="6" fillId="4" borderId="150" xfId="0" applyFont="1" applyFill="1" applyBorder="1" applyAlignment="1">
      <alignment vertical="center"/>
    </xf>
    <xf numFmtId="0" fontId="6" fillId="4" borderId="168" xfId="0" applyFont="1" applyFill="1" applyBorder="1" applyAlignment="1">
      <alignment horizontal="right" vertical="center"/>
    </xf>
    <xf numFmtId="1" fontId="14" fillId="0" borderId="146" xfId="0" applyNumberFormat="1" applyFont="1" applyFill="1" applyBorder="1" applyAlignment="1">
      <alignment horizontal="center" vertical="center"/>
    </xf>
    <xf numFmtId="0" fontId="6" fillId="2" borderId="168" xfId="0" applyFont="1" applyFill="1" applyBorder="1" applyAlignment="1">
      <alignment horizontal="center" vertical="center"/>
    </xf>
    <xf numFmtId="0" fontId="6" fillId="2" borderId="171" xfId="0" applyFont="1" applyFill="1" applyBorder="1" applyAlignment="1">
      <alignment horizontal="center" vertical="center"/>
    </xf>
    <xf numFmtId="0" fontId="6" fillId="2" borderId="150" xfId="0" applyFont="1" applyFill="1" applyBorder="1" applyAlignment="1">
      <alignment horizontal="center" vertical="center"/>
    </xf>
    <xf numFmtId="0" fontId="124" fillId="2" borderId="150" xfId="0" applyFont="1" applyFill="1" applyBorder="1" applyAlignment="1">
      <alignment horizontal="center" vertical="center"/>
    </xf>
    <xf numFmtId="0" fontId="2" fillId="2" borderId="149" xfId="0" applyFont="1" applyFill="1" applyBorder="1" applyAlignment="1">
      <alignment horizontal="center" vertical="center"/>
    </xf>
    <xf numFmtId="164" fontId="6" fillId="55" borderId="150" xfId="0" applyNumberFormat="1" applyFont="1" applyFill="1" applyBorder="1" applyAlignment="1">
      <alignment horizontal="center" vertical="center"/>
    </xf>
    <xf numFmtId="1" fontId="8" fillId="47" borderId="172" xfId="0" applyNumberFormat="1" applyFont="1" applyFill="1" applyBorder="1" applyAlignment="1">
      <alignment horizontal="center" vertical="center"/>
    </xf>
    <xf numFmtId="2" fontId="8" fillId="2" borderId="149" xfId="0" applyNumberFormat="1" applyFont="1" applyFill="1" applyBorder="1" applyAlignment="1">
      <alignment horizontal="center" vertical="center"/>
    </xf>
    <xf numFmtId="2" fontId="8" fillId="2" borderId="16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124" fillId="2" borderId="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horizontal="right" vertical="center"/>
    </xf>
    <xf numFmtId="0" fontId="4" fillId="56" borderId="4" xfId="0" applyFont="1" applyFill="1" applyBorder="1" applyAlignment="1">
      <alignment horizontal="center" vertical="center"/>
    </xf>
    <xf numFmtId="0" fontId="3" fillId="56" borderId="4" xfId="0" applyFont="1" applyFill="1" applyBorder="1" applyAlignment="1">
      <alignment horizontal="center" vertical="center"/>
    </xf>
    <xf numFmtId="164" fontId="4" fillId="56" borderId="4" xfId="0" applyNumberFormat="1" applyFont="1" applyFill="1" applyBorder="1" applyAlignment="1">
      <alignment horizontal="center" vertical="center"/>
    </xf>
    <xf numFmtId="1" fontId="5" fillId="56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3" fillId="2" borderId="13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" fontId="8" fillId="2" borderId="162" xfId="0" applyNumberFormat="1" applyFont="1" applyFill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4" borderId="2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2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vertical="center"/>
    </xf>
    <xf numFmtId="0" fontId="2" fillId="56" borderId="4" xfId="0" applyFont="1" applyFill="1" applyBorder="1" applyAlignment="1">
      <alignment horizontal="right" vertical="center"/>
    </xf>
    <xf numFmtId="0" fontId="123" fillId="0" borderId="0" xfId="0" applyFont="1" applyFill="1" applyAlignment="1">
      <alignment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4" fillId="55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2" fillId="56" borderId="2" xfId="0" applyFont="1" applyFill="1" applyBorder="1" applyAlignment="1">
      <alignment vertical="center"/>
    </xf>
    <xf numFmtId="1" fontId="8" fillId="56" borderId="1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173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4" fillId="0" borderId="137" xfId="0" applyNumberFormat="1" applyFont="1" applyBorder="1" applyAlignment="1">
      <alignment horizontal="center" vertical="center"/>
    </xf>
    <xf numFmtId="1" fontId="4" fillId="0" borderId="161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center" vertical="center"/>
    </xf>
    <xf numFmtId="0" fontId="8" fillId="0" borderId="174" xfId="0" applyFont="1" applyBorder="1" applyAlignment="1">
      <alignment horizontal="right" vertical="center"/>
    </xf>
    <xf numFmtId="0" fontId="8" fillId="0" borderId="175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26" fillId="0" borderId="0" xfId="0" applyFont="1" applyFill="1" applyAlignment="1">
      <alignment horizontal="center"/>
    </xf>
    <xf numFmtId="0" fontId="22" fillId="0" borderId="5" xfId="0" applyFont="1" applyBorder="1" applyAlignment="1"/>
    <xf numFmtId="0" fontId="5" fillId="13" borderId="7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8" fillId="13" borderId="155" xfId="0" applyNumberFormat="1" applyFont="1" applyFill="1" applyBorder="1" applyAlignment="1">
      <alignment horizontal="center" vertical="center"/>
    </xf>
    <xf numFmtId="49" fontId="8" fillId="13" borderId="140" xfId="0" applyNumberFormat="1" applyFont="1" applyFill="1" applyBorder="1" applyAlignment="1">
      <alignment horizontal="center" vertical="center"/>
    </xf>
    <xf numFmtId="49" fontId="8" fillId="13" borderId="141" xfId="0" applyNumberFormat="1" applyFont="1" applyFill="1" applyBorder="1" applyAlignment="1">
      <alignment horizontal="center" vertical="center"/>
    </xf>
    <xf numFmtId="0" fontId="0" fillId="17" borderId="151" xfId="0" applyFill="1" applyBorder="1" applyAlignment="1">
      <alignment vertical="center"/>
    </xf>
    <xf numFmtId="0" fontId="15" fillId="6" borderId="150" xfId="0" applyFont="1" applyFill="1" applyBorder="1" applyAlignment="1">
      <alignment vertical="center"/>
    </xf>
    <xf numFmtId="0" fontId="15" fillId="6" borderId="168" xfId="0" applyFont="1" applyFill="1" applyBorder="1" applyAlignment="1">
      <alignment horizontal="right" vertical="center"/>
    </xf>
    <xf numFmtId="0" fontId="6" fillId="12" borderId="149" xfId="0" applyFont="1" applyFill="1" applyBorder="1" applyAlignment="1">
      <alignment horizontal="center" vertical="center"/>
    </xf>
    <xf numFmtId="0" fontId="6" fillId="12" borderId="146" xfId="0" applyFont="1" applyFill="1" applyBorder="1" applyAlignment="1">
      <alignment horizontal="center" vertical="center"/>
    </xf>
    <xf numFmtId="0" fontId="25" fillId="12" borderId="146" xfId="0" applyFont="1" applyFill="1" applyBorder="1" applyAlignment="1">
      <alignment horizontal="center" vertical="center"/>
    </xf>
    <xf numFmtId="0" fontId="26" fillId="12" borderId="146" xfId="0" applyFont="1" applyFill="1" applyBorder="1" applyAlignment="1">
      <alignment horizontal="center" vertical="center"/>
    </xf>
    <xf numFmtId="0" fontId="25" fillId="17" borderId="146" xfId="0" applyFont="1" applyFill="1" applyBorder="1" applyAlignment="1">
      <alignment horizontal="center" vertical="center"/>
    </xf>
    <xf numFmtId="0" fontId="26" fillId="17" borderId="146" xfId="0" applyFont="1" applyFill="1" applyBorder="1" applyAlignment="1">
      <alignment horizontal="center" vertical="center"/>
    </xf>
    <xf numFmtId="0" fontId="129" fillId="17" borderId="148" xfId="0" applyFont="1" applyFill="1" applyBorder="1" applyAlignment="1">
      <alignment horizontal="center" vertical="center"/>
    </xf>
    <xf numFmtId="0" fontId="129" fillId="17" borderId="146" xfId="0" applyFont="1" applyFill="1" applyBorder="1" applyAlignment="1">
      <alignment horizontal="center" vertical="center"/>
    </xf>
    <xf numFmtId="164" fontId="130" fillId="10" borderId="2" xfId="0" applyNumberFormat="1" applyFont="1" applyFill="1" applyBorder="1" applyAlignment="1">
      <alignment horizontal="center" vertical="center"/>
    </xf>
    <xf numFmtId="1" fontId="20" fillId="14" borderId="169" xfId="0" applyNumberFormat="1" applyFont="1" applyFill="1" applyBorder="1" applyAlignment="1">
      <alignment horizontal="center" vertical="center"/>
    </xf>
    <xf numFmtId="1" fontId="2" fillId="17" borderId="149" xfId="0" applyNumberFormat="1" applyFont="1" applyFill="1" applyBorder="1" applyAlignment="1">
      <alignment horizontal="center" vertical="center"/>
    </xf>
    <xf numFmtId="1" fontId="2" fillId="17" borderId="146" xfId="0" applyNumberFormat="1" applyFont="1" applyFill="1" applyBorder="1" applyAlignment="1">
      <alignment horizontal="center" vertical="center"/>
    </xf>
    <xf numFmtId="1" fontId="2" fillId="17" borderId="150" xfId="0" applyNumberFormat="1" applyFont="1" applyFill="1" applyBorder="1" applyAlignment="1">
      <alignment horizontal="center" vertical="center"/>
    </xf>
    <xf numFmtId="1" fontId="2" fillId="17" borderId="164" xfId="0" applyNumberFormat="1" applyFont="1" applyFill="1" applyBorder="1" applyAlignment="1">
      <alignment horizontal="center" vertical="center"/>
    </xf>
    <xf numFmtId="1" fontId="6" fillId="17" borderId="176" xfId="0" applyNumberFormat="1" applyFont="1" applyFill="1" applyBorder="1" applyAlignment="1">
      <alignment horizontal="center" vertical="center"/>
    </xf>
    <xf numFmtId="1" fontId="2" fillId="17" borderId="177" xfId="0" applyNumberFormat="1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vertical="center"/>
    </xf>
    <xf numFmtId="0" fontId="6" fillId="8" borderId="9" xfId="0" applyFont="1" applyFill="1" applyBorder="1" applyAlignment="1">
      <alignment horizontal="right" vertical="center"/>
    </xf>
    <xf numFmtId="0" fontId="6" fillId="12" borderId="13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29" fillId="12" borderId="131" xfId="0" applyFont="1" applyFill="1" applyBorder="1" applyAlignment="1">
      <alignment horizontal="center" vertical="center"/>
    </xf>
    <xf numFmtId="0" fontId="129" fillId="12" borderId="1" xfId="0" applyFont="1" applyFill="1" applyBorder="1" applyAlignment="1">
      <alignment horizontal="center" vertical="center"/>
    </xf>
    <xf numFmtId="1" fontId="20" fillId="14" borderId="132" xfId="0" applyNumberFormat="1" applyFont="1" applyFill="1" applyBorder="1" applyAlignment="1">
      <alignment horizontal="center" vertical="center"/>
    </xf>
    <xf numFmtId="1" fontId="2" fillId="12" borderId="131" xfId="0" applyNumberFormat="1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" fontId="2" fillId="12" borderId="2" xfId="0" applyNumberFormat="1" applyFont="1" applyFill="1" applyBorder="1" applyAlignment="1">
      <alignment horizontal="center" vertical="center"/>
    </xf>
    <xf numFmtId="1" fontId="2" fillId="60" borderId="164" xfId="0" applyNumberFormat="1" applyFont="1" applyFill="1" applyBorder="1" applyAlignment="1">
      <alignment horizontal="center" vertical="center"/>
    </xf>
    <xf numFmtId="1" fontId="6" fillId="12" borderId="176" xfId="0" applyNumberFormat="1" applyFont="1" applyFill="1" applyBorder="1" applyAlignment="1">
      <alignment horizontal="center" vertical="center"/>
    </xf>
    <xf numFmtId="1" fontId="2" fillId="12" borderId="177" xfId="0" applyNumberFormat="1" applyFont="1" applyFill="1" applyBorder="1" applyAlignment="1">
      <alignment horizontal="center" vertical="center"/>
    </xf>
    <xf numFmtId="1" fontId="8" fillId="13" borderId="13" xfId="0" applyNumberFormat="1" applyFont="1" applyFill="1" applyBorder="1" applyAlignment="1">
      <alignment horizontal="center" vertical="center"/>
    </xf>
    <xf numFmtId="1" fontId="8" fillId="12" borderId="13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vertical="center"/>
    </xf>
    <xf numFmtId="0" fontId="15" fillId="9" borderId="7" xfId="0" applyFont="1" applyFill="1" applyBorder="1" applyAlignment="1">
      <alignment horizontal="right" vertical="center"/>
    </xf>
    <xf numFmtId="0" fontId="0" fillId="16" borderId="151" xfId="0" applyFill="1" applyBorder="1" applyAlignment="1">
      <alignment vertical="center"/>
    </xf>
    <xf numFmtId="0" fontId="26" fillId="12" borderId="1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center" vertical="center"/>
    </xf>
    <xf numFmtId="0" fontId="129" fillId="16" borderId="131" xfId="0" applyFont="1" applyFill="1" applyBorder="1" applyAlignment="1">
      <alignment horizontal="center" vertical="center"/>
    </xf>
    <xf numFmtId="0" fontId="129" fillId="16" borderId="1" xfId="0" applyFont="1" applyFill="1" applyBorder="1" applyAlignment="1">
      <alignment horizontal="center" vertical="center"/>
    </xf>
    <xf numFmtId="1" fontId="2" fillId="16" borderId="131" xfId="0" applyNumberFormat="1" applyFont="1" applyFill="1" applyBorder="1" applyAlignment="1">
      <alignment horizontal="center" vertical="center"/>
    </xf>
    <xf numFmtId="1" fontId="2" fillId="16" borderId="1" xfId="0" applyNumberFormat="1" applyFont="1" applyFill="1" applyBorder="1" applyAlignment="1">
      <alignment horizontal="center" vertical="center"/>
    </xf>
    <xf numFmtId="1" fontId="2" fillId="16" borderId="2" xfId="0" applyNumberFormat="1" applyFont="1" applyFill="1" applyBorder="1" applyAlignment="1">
      <alignment horizontal="center" vertical="center"/>
    </xf>
    <xf numFmtId="1" fontId="2" fillId="16" borderId="164" xfId="0" applyNumberFormat="1" applyFont="1" applyFill="1" applyBorder="1" applyAlignment="1">
      <alignment horizontal="center" vertical="center"/>
    </xf>
    <xf numFmtId="1" fontId="6" fillId="16" borderId="176" xfId="0" applyNumberFormat="1" applyFont="1" applyFill="1" applyBorder="1" applyAlignment="1">
      <alignment horizontal="center" vertical="center"/>
    </xf>
    <xf numFmtId="1" fontId="2" fillId="16" borderId="177" xfId="0" applyNumberFormat="1" applyFont="1" applyFill="1" applyBorder="1" applyAlignment="1">
      <alignment horizontal="center" vertical="center"/>
    </xf>
    <xf numFmtId="0" fontId="124" fillId="12" borderId="1" xfId="0" applyFont="1" applyFill="1" applyBorder="1" applyAlignment="1">
      <alignment horizontal="center" vertical="center"/>
    </xf>
    <xf numFmtId="1" fontId="10" fillId="6" borderId="13" xfId="0" applyNumberFormat="1" applyFont="1" applyFill="1" applyBorder="1" applyAlignment="1">
      <alignment horizontal="center" vertical="center"/>
    </xf>
    <xf numFmtId="1" fontId="2" fillId="12" borderId="133" xfId="0" applyNumberFormat="1" applyFont="1" applyFill="1" applyBorder="1" applyAlignment="1">
      <alignment horizontal="center" vertical="center"/>
    </xf>
    <xf numFmtId="1" fontId="2" fillId="12" borderId="13" xfId="0" applyNumberFormat="1" applyFont="1" applyFill="1" applyBorder="1" applyAlignment="1">
      <alignment horizontal="center" vertical="center"/>
    </xf>
    <xf numFmtId="1" fontId="2" fillId="12" borderId="10" xfId="0" applyNumberFormat="1" applyFont="1" applyFill="1" applyBorder="1" applyAlignment="1">
      <alignment horizontal="center" vertical="center"/>
    </xf>
    <xf numFmtId="1" fontId="2" fillId="60" borderId="165" xfId="0" applyNumberFormat="1" applyFont="1" applyFill="1" applyBorder="1" applyAlignment="1">
      <alignment horizontal="center" vertical="center"/>
    </xf>
    <xf numFmtId="1" fontId="6" fillId="12" borderId="173" xfId="0" applyNumberFormat="1" applyFont="1" applyFill="1" applyBorder="1" applyAlignment="1">
      <alignment horizontal="center" vertical="center"/>
    </xf>
    <xf numFmtId="1" fontId="2" fillId="12" borderId="18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0" fontId="5" fillId="12" borderId="133" xfId="0" applyFont="1" applyFill="1" applyBorder="1" applyAlignment="1">
      <alignment horizontal="center" vertical="center"/>
    </xf>
    <xf numFmtId="0" fontId="5" fillId="12" borderId="1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29" fillId="12" borderId="133" xfId="0" applyFont="1" applyFill="1" applyBorder="1" applyAlignment="1">
      <alignment horizontal="center" vertical="center"/>
    </xf>
    <xf numFmtId="0" fontId="129" fillId="12" borderId="13" xfId="0" applyFont="1" applyFill="1" applyBorder="1" applyAlignment="1">
      <alignment horizontal="center" vertical="center"/>
    </xf>
    <xf numFmtId="164" fontId="130" fillId="10" borderId="10" xfId="0" applyNumberFormat="1" applyFont="1" applyFill="1" applyBorder="1" applyAlignment="1">
      <alignment horizontal="center" vertical="center"/>
    </xf>
    <xf numFmtId="1" fontId="8" fillId="12" borderId="133" xfId="0" applyNumberFormat="1" applyFont="1" applyFill="1" applyBorder="1" applyAlignment="1">
      <alignment horizontal="center" vertical="center"/>
    </xf>
    <xf numFmtId="1" fontId="8" fillId="60" borderId="165" xfId="0" applyNumberFormat="1" applyFont="1" applyFill="1" applyBorder="1" applyAlignment="1">
      <alignment horizontal="center" vertical="center"/>
    </xf>
    <xf numFmtId="0" fontId="6" fillId="12" borderId="133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1" fontId="20" fillId="14" borderId="170" xfId="0" applyNumberFormat="1" applyFont="1" applyFill="1" applyBorder="1" applyAlignment="1">
      <alignment horizontal="center" vertical="center"/>
    </xf>
    <xf numFmtId="0" fontId="25" fillId="12" borderId="133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vertical="center"/>
    </xf>
    <xf numFmtId="0" fontId="15" fillId="9" borderId="9" xfId="0" applyFont="1" applyFill="1" applyBorder="1" applyAlignment="1">
      <alignment horizontal="right" vertical="center"/>
    </xf>
    <xf numFmtId="0" fontId="8" fillId="0" borderId="152" xfId="0" applyFont="1" applyFill="1" applyBorder="1" applyAlignment="1">
      <alignment vertical="center"/>
    </xf>
    <xf numFmtId="0" fontId="6" fillId="2" borderId="141" xfId="0" applyFont="1" applyFill="1" applyBorder="1" applyAlignment="1">
      <alignment vertical="center"/>
    </xf>
    <xf numFmtId="0" fontId="2" fillId="2" borderId="155" xfId="0" applyFont="1" applyFill="1" applyBorder="1" applyAlignment="1">
      <alignment horizontal="right" vertical="center"/>
    </xf>
    <xf numFmtId="1" fontId="14" fillId="6" borderId="140" xfId="0" applyNumberFormat="1" applyFont="1" applyFill="1" applyBorder="1" applyAlignment="1">
      <alignment horizontal="center" vertical="center"/>
    </xf>
    <xf numFmtId="0" fontId="8" fillId="0" borderId="182" xfId="0" applyFont="1" applyFill="1" applyBorder="1" applyAlignment="1">
      <alignment horizontal="center" vertical="center"/>
    </xf>
    <xf numFmtId="0" fontId="6" fillId="12" borderId="139" xfId="0" applyFont="1" applyFill="1" applyBorder="1" applyAlignment="1">
      <alignment horizontal="center" vertical="center"/>
    </xf>
    <xf numFmtId="0" fontId="6" fillId="12" borderId="140" xfId="0" applyFont="1" applyFill="1" applyBorder="1" applyAlignment="1">
      <alignment horizontal="center" vertical="center"/>
    </xf>
    <xf numFmtId="0" fontId="129" fillId="12" borderId="139" xfId="0" applyFont="1" applyFill="1" applyBorder="1" applyAlignment="1">
      <alignment horizontal="center" vertical="center"/>
    </xf>
    <xf numFmtId="0" fontId="129" fillId="12" borderId="140" xfId="0" applyFont="1" applyFill="1" applyBorder="1" applyAlignment="1">
      <alignment horizontal="center" vertical="center"/>
    </xf>
    <xf numFmtId="164" fontId="130" fillId="10" borderId="141" xfId="0" applyNumberFormat="1" applyFont="1" applyFill="1" applyBorder="1" applyAlignment="1">
      <alignment horizontal="center" vertical="center"/>
    </xf>
    <xf numFmtId="1" fontId="20" fillId="14" borderId="182" xfId="0" applyNumberFormat="1" applyFont="1" applyFill="1" applyBorder="1" applyAlignment="1">
      <alignment horizontal="center" vertical="center"/>
    </xf>
    <xf numFmtId="1" fontId="8" fillId="12" borderId="139" xfId="0" applyNumberFormat="1" applyFont="1" applyFill="1" applyBorder="1" applyAlignment="1">
      <alignment horizontal="center" vertical="center"/>
    </xf>
    <xf numFmtId="1" fontId="8" fillId="12" borderId="140" xfId="0" applyNumberFormat="1" applyFont="1" applyFill="1" applyBorder="1" applyAlignment="1">
      <alignment horizontal="center" vertical="center"/>
    </xf>
    <xf numFmtId="1" fontId="8" fillId="12" borderId="141" xfId="0" applyNumberFormat="1" applyFont="1" applyFill="1" applyBorder="1" applyAlignment="1">
      <alignment horizontal="center" vertical="center"/>
    </xf>
    <xf numFmtId="1" fontId="2" fillId="12" borderId="141" xfId="0" applyNumberFormat="1" applyFont="1" applyFill="1" applyBorder="1" applyAlignment="1">
      <alignment horizontal="center" vertical="center"/>
    </xf>
    <xf numFmtId="1" fontId="2" fillId="60" borderId="183" xfId="0" applyNumberFormat="1" applyFont="1" applyFill="1" applyBorder="1" applyAlignment="1">
      <alignment horizontal="center" vertical="center"/>
    </xf>
    <xf numFmtId="1" fontId="6" fillId="12" borderId="184" xfId="0" applyNumberFormat="1" applyFont="1" applyFill="1" applyBorder="1" applyAlignment="1">
      <alignment horizontal="center" vertical="center"/>
    </xf>
    <xf numFmtId="1" fontId="2" fillId="12" borderId="140" xfId="0" applyNumberFormat="1" applyFont="1" applyFill="1" applyBorder="1" applyAlignment="1">
      <alignment horizontal="center" vertical="center"/>
    </xf>
    <xf numFmtId="1" fontId="2" fillId="12" borderId="182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1" fontId="14" fillId="15" borderId="21" xfId="0" applyNumberFormat="1" applyFont="1" applyFill="1" applyBorder="1" applyAlignment="1">
      <alignment horizontal="center" vertical="center"/>
    </xf>
    <xf numFmtId="0" fontId="6" fillId="12" borderId="178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129" fillId="12" borderId="178" xfId="0" applyFont="1" applyFill="1" applyBorder="1" applyAlignment="1">
      <alignment horizontal="center" vertical="center"/>
    </xf>
    <xf numFmtId="0" fontId="129" fillId="12" borderId="21" xfId="0" applyFont="1" applyFill="1" applyBorder="1" applyAlignment="1">
      <alignment horizontal="center" vertical="center"/>
    </xf>
    <xf numFmtId="164" fontId="130" fillId="10" borderId="14" xfId="0" applyNumberFormat="1" applyFont="1" applyFill="1" applyBorder="1" applyAlignment="1">
      <alignment horizontal="center" vertical="center"/>
    </xf>
    <xf numFmtId="1" fontId="20" fillId="14" borderId="156" xfId="0" applyNumberFormat="1" applyFont="1" applyFill="1" applyBorder="1" applyAlignment="1">
      <alignment horizontal="center" vertical="center"/>
    </xf>
    <xf numFmtId="1" fontId="2" fillId="12" borderId="178" xfId="0" applyNumberFormat="1" applyFont="1" applyFill="1" applyBorder="1" applyAlignment="1">
      <alignment horizontal="center" vertical="center"/>
    </xf>
    <xf numFmtId="1" fontId="2" fillId="12" borderId="21" xfId="0" applyNumberFormat="1" applyFont="1" applyFill="1" applyBorder="1" applyAlignment="1">
      <alignment horizontal="center" vertical="center"/>
    </xf>
    <xf numFmtId="1" fontId="2" fillId="12" borderId="14" xfId="0" applyNumberFormat="1" applyFont="1" applyFill="1" applyBorder="1" applyAlignment="1">
      <alignment horizontal="center" vertical="center"/>
    </xf>
    <xf numFmtId="1" fontId="2" fillId="60" borderId="147" xfId="0" applyNumberFormat="1" applyFont="1" applyFill="1" applyBorder="1" applyAlignment="1">
      <alignment horizontal="center" vertical="center"/>
    </xf>
    <xf numFmtId="1" fontId="6" fillId="12" borderId="161" xfId="0" applyNumberFormat="1" applyFont="1" applyFill="1" applyBorder="1" applyAlignment="1">
      <alignment horizontal="center" vertical="center"/>
    </xf>
    <xf numFmtId="1" fontId="2" fillId="12" borderId="137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4" borderId="141" xfId="0" applyFont="1" applyFill="1" applyBorder="1" applyAlignment="1">
      <alignment vertical="center"/>
    </xf>
    <xf numFmtId="0" fontId="6" fillId="4" borderId="155" xfId="0" applyFont="1" applyFill="1" applyBorder="1" applyAlignment="1">
      <alignment horizontal="right" vertical="center"/>
    </xf>
    <xf numFmtId="1" fontId="14" fillId="15" borderId="140" xfId="0" applyNumberFormat="1" applyFont="1" applyFill="1" applyBorder="1" applyAlignment="1">
      <alignment horizontal="center" vertical="center"/>
    </xf>
    <xf numFmtId="0" fontId="5" fillId="12" borderId="140" xfId="0" applyFont="1" applyFill="1" applyBorder="1" applyAlignment="1">
      <alignment horizontal="center" vertical="center"/>
    </xf>
    <xf numFmtId="1" fontId="127" fillId="14" borderId="182" xfId="0" applyNumberFormat="1" applyFont="1" applyFill="1" applyBorder="1" applyAlignment="1">
      <alignment horizontal="center" vertical="center"/>
    </xf>
    <xf numFmtId="1" fontId="2" fillId="12" borderId="139" xfId="0" applyNumberFormat="1" applyFont="1" applyFill="1" applyBorder="1" applyAlignment="1">
      <alignment horizontal="center" vertical="center"/>
    </xf>
    <xf numFmtId="1" fontId="2" fillId="12" borderId="185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right" vertical="center"/>
    </xf>
    <xf numFmtId="0" fontId="6" fillId="0" borderId="156" xfId="0" applyFont="1" applyFill="1" applyBorder="1" applyAlignment="1">
      <alignment horizontal="center" vertical="center"/>
    </xf>
    <xf numFmtId="0" fontId="6" fillId="12" borderId="162" xfId="0" applyFont="1" applyFill="1" applyBorder="1" applyAlignment="1">
      <alignment horizontal="center" vertical="center"/>
    </xf>
    <xf numFmtId="1" fontId="127" fillId="14" borderId="156" xfId="0" applyNumberFormat="1" applyFont="1" applyFill="1" applyBorder="1" applyAlignment="1">
      <alignment horizontal="center" vertical="center"/>
    </xf>
    <xf numFmtId="1" fontId="2" fillId="12" borderId="11" xfId="0" applyNumberFormat="1" applyFont="1" applyFill="1" applyBorder="1" applyAlignment="1">
      <alignment horizontal="center" vertical="center"/>
    </xf>
    <xf numFmtId="1" fontId="2" fillId="60" borderId="186" xfId="0" applyNumberFormat="1" applyFont="1" applyFill="1" applyBorder="1" applyAlignment="1">
      <alignment horizontal="center" vertical="center"/>
    </xf>
    <xf numFmtId="1" fontId="6" fillId="12" borderId="175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9" xfId="0" applyFont="1" applyFill="1" applyBorder="1" applyAlignment="1">
      <alignment horizontal="right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5" fillId="12" borderId="13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4" fontId="5" fillId="14" borderId="170" xfId="0" applyNumberFormat="1" applyFont="1" applyFill="1" applyBorder="1" applyAlignment="1">
      <alignment horizontal="center" vertical="center"/>
    </xf>
    <xf numFmtId="1" fontId="8" fillId="12" borderId="177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" fontId="127" fillId="14" borderId="132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4" fontId="6" fillId="14" borderId="13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8" fillId="12" borderId="131" xfId="0" applyNumberFormat="1" applyFont="1" applyFill="1" applyBorder="1" applyAlignment="1">
      <alignment horizontal="center" vertical="center"/>
    </xf>
    <xf numFmtId="1" fontId="6" fillId="12" borderId="7" xfId="0" applyNumberFormat="1" applyFont="1" applyFill="1" applyBorder="1" applyAlignment="1">
      <alignment horizontal="center" vertical="center"/>
    </xf>
    <xf numFmtId="1" fontId="2" fillId="12" borderId="132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1" fontId="14" fillId="0" borderId="13" xfId="0" applyNumberFormat="1" applyFont="1" applyFill="1" applyBorder="1" applyAlignment="1">
      <alignment horizontal="center" vertical="center"/>
    </xf>
    <xf numFmtId="164" fontId="6" fillId="14" borderId="170" xfId="0" applyNumberFormat="1" applyFont="1" applyFill="1" applyBorder="1" applyAlignment="1">
      <alignment horizontal="center" vertical="center"/>
    </xf>
    <xf numFmtId="1" fontId="2" fillId="12" borderId="7" xfId="0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" fontId="127" fillId="14" borderId="170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4" fillId="14" borderId="170" xfId="0" applyNumberFormat="1" applyFont="1" applyFill="1" applyBorder="1" applyAlignment="1">
      <alignment horizontal="center" vertical="center"/>
    </xf>
    <xf numFmtId="0" fontId="0" fillId="0" borderId="161" xfId="0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6" fillId="12" borderId="7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23" fillId="10" borderId="2" xfId="0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0" fontId="2" fillId="10" borderId="4" xfId="0" applyFont="1" applyFill="1" applyBorder="1" applyAlignment="1">
      <alignment horizontal="right" vertical="center"/>
    </xf>
    <xf numFmtId="1" fontId="14" fillId="10" borderId="4" xfId="0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124" fillId="10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64" fontId="130" fillId="10" borderId="4" xfId="0" applyNumberFormat="1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" fontId="2" fillId="10" borderId="4" xfId="0" applyNumberFormat="1" applyFont="1" applyFill="1" applyBorder="1" applyAlignment="1">
      <alignment horizontal="center" vertical="center"/>
    </xf>
    <xf numFmtId="1" fontId="6" fillId="10" borderId="4" xfId="0" applyNumberFormat="1" applyFont="1" applyFill="1" applyBorder="1" applyAlignment="1">
      <alignment horizontal="center" vertical="center"/>
    </xf>
    <xf numFmtId="1" fontId="2" fillId="10" borderId="177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131" fillId="0" borderId="0" xfId="0" applyFont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7" xfId="0" applyFont="1" applyFill="1" applyBorder="1" applyAlignment="1">
      <alignment horizontal="right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2" borderId="13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127" fillId="10" borderId="2" xfId="0" applyNumberFormat="1" applyFont="1" applyFill="1" applyBorder="1" applyAlignment="1">
      <alignment horizontal="center" vertical="center"/>
    </xf>
    <xf numFmtId="164" fontId="5" fillId="14" borderId="190" xfId="0" applyNumberFormat="1" applyFont="1" applyFill="1" applyBorder="1" applyAlignment="1">
      <alignment horizontal="center" vertical="center"/>
    </xf>
    <xf numFmtId="1" fontId="8" fillId="2" borderId="164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14" borderId="13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right" vertical="center"/>
    </xf>
    <xf numFmtId="0" fontId="0" fillId="0" borderId="0" xfId="0" applyFill="1" applyAlignment="1">
      <alignment vertical="top"/>
    </xf>
    <xf numFmtId="0" fontId="8" fillId="0" borderId="15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right" vertical="center"/>
    </xf>
    <xf numFmtId="0" fontId="62" fillId="10" borderId="2" xfId="0" applyFont="1" applyFill="1" applyBorder="1" applyAlignment="1">
      <alignment vertical="center"/>
    </xf>
    <xf numFmtId="0" fontId="4" fillId="10" borderId="4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right" vertical="center"/>
    </xf>
    <xf numFmtId="0" fontId="0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" fontId="8" fillId="10" borderId="4" xfId="0" applyNumberFormat="1" applyFont="1" applyFill="1" applyBorder="1" applyAlignment="1">
      <alignment horizontal="center" vertical="center"/>
    </xf>
    <xf numFmtId="1" fontId="8" fillId="10" borderId="177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164" fontId="5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3" fillId="22" borderId="3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3" fillId="2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23" fillId="14" borderId="4" xfId="0" applyFont="1" applyFill="1" applyBorder="1" applyAlignment="1" applyProtection="1">
      <alignment horizontal="center" vertical="center"/>
    </xf>
    <xf numFmtId="0" fontId="23" fillId="9" borderId="3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23" fillId="9" borderId="4" xfId="0" applyFont="1" applyFill="1" applyBorder="1" applyAlignment="1" applyProtection="1">
      <alignment horizontal="center" vertical="center"/>
    </xf>
    <xf numFmtId="0" fontId="8" fillId="48" borderId="4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</xf>
    <xf numFmtId="0" fontId="30" fillId="2" borderId="4" xfId="0" applyFont="1" applyFill="1" applyBorder="1" applyAlignment="1" applyProtection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</xf>
    <xf numFmtId="0" fontId="30" fillId="5" borderId="3" xfId="0" applyFont="1" applyFill="1" applyBorder="1" applyAlignment="1" applyProtection="1">
      <alignment horizontal="center" vertical="center"/>
    </xf>
    <xf numFmtId="0" fontId="30" fillId="2" borderId="129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1" fontId="6" fillId="13" borderId="1" xfId="0" applyNumberFormat="1" applyFont="1" applyFill="1" applyBorder="1" applyAlignment="1" applyProtection="1">
      <alignment horizontal="center" vertical="center"/>
    </xf>
    <xf numFmtId="1" fontId="6" fillId="13" borderId="1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14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15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45" fillId="19" borderId="75" xfId="0" applyNumberFormat="1" applyFont="1" applyFill="1" applyBorder="1" applyAlignment="1">
      <alignment horizontal="center" vertical="center"/>
    </xf>
    <xf numFmtId="166" fontId="8" fillId="19" borderId="67" xfId="0" applyNumberFormat="1" applyFont="1" applyFill="1" applyBorder="1" applyAlignment="1">
      <alignment horizontal="center" textRotation="90"/>
    </xf>
    <xf numFmtId="0" fontId="64" fillId="19" borderId="67" xfId="0" applyFont="1" applyFill="1" applyBorder="1" applyAlignment="1">
      <alignment horizontal="center"/>
    </xf>
    <xf numFmtId="1" fontId="44" fillId="19" borderId="72" xfId="0" applyNumberFormat="1" applyFont="1" applyFill="1" applyBorder="1" applyAlignment="1">
      <alignment horizontal="center"/>
    </xf>
    <xf numFmtId="0" fontId="44" fillId="19" borderId="72" xfId="0" applyFont="1" applyFill="1" applyBorder="1" applyAlignment="1">
      <alignment horizontal="center"/>
    </xf>
    <xf numFmtId="0" fontId="45" fillId="19" borderId="72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5" fillId="21" borderId="1" xfId="0" applyNumberFormat="1" applyFont="1" applyFill="1" applyBorder="1" applyAlignment="1">
      <alignment horizontal="center" vertical="center"/>
    </xf>
    <xf numFmtId="164" fontId="6" fillId="13" borderId="17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8" fillId="21" borderId="141" xfId="0" applyNumberFormat="1" applyFont="1" applyFill="1" applyBorder="1" applyAlignment="1">
      <alignment horizontal="center" vertical="center"/>
    </xf>
    <xf numFmtId="0" fontId="30" fillId="13" borderId="142" xfId="0" applyNumberFormat="1" applyFont="1" applyFill="1" applyBorder="1" applyAlignment="1">
      <alignment horizontal="center" vertical="center" wrapText="1"/>
    </xf>
    <xf numFmtId="0" fontId="30" fillId="13" borderId="143" xfId="0" applyNumberFormat="1" applyFont="1" applyFill="1" applyBorder="1" applyAlignment="1">
      <alignment horizontal="center" vertical="center" wrapText="1"/>
    </xf>
    <xf numFmtId="18" fontId="30" fillId="13" borderId="179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15" fillId="9" borderId="150" xfId="0" applyFont="1" applyFill="1" applyBorder="1" applyAlignment="1">
      <alignment vertical="center"/>
    </xf>
    <xf numFmtId="0" fontId="15" fillId="9" borderId="168" xfId="0" applyFont="1" applyFill="1" applyBorder="1" applyAlignment="1">
      <alignment horizontal="right" vertical="center"/>
    </xf>
    <xf numFmtId="1" fontId="14" fillId="14" borderId="146" xfId="0" applyNumberFormat="1" applyFont="1" applyFill="1" applyBorder="1" applyAlignment="1">
      <alignment horizontal="center" vertical="center"/>
    </xf>
    <xf numFmtId="0" fontId="25" fillId="12" borderId="168" xfId="0" applyFont="1" applyFill="1" applyBorder="1" applyAlignment="1">
      <alignment horizontal="center" vertical="center"/>
    </xf>
    <xf numFmtId="0" fontId="6" fillId="21" borderId="146" xfId="0" applyFont="1" applyFill="1" applyBorder="1" applyAlignment="1">
      <alignment horizontal="center" vertical="center"/>
    </xf>
    <xf numFmtId="0" fontId="129" fillId="12" borderId="148" xfId="0" applyFont="1" applyFill="1" applyBorder="1" applyAlignment="1">
      <alignment horizontal="center" vertical="center"/>
    </xf>
    <xf numFmtId="0" fontId="129" fillId="12" borderId="146" xfId="0" applyFont="1" applyFill="1" applyBorder="1" applyAlignment="1">
      <alignment horizontal="center" vertical="center"/>
    </xf>
    <xf numFmtId="1" fontId="2" fillId="12" borderId="149" xfId="0" applyNumberFormat="1" applyFont="1" applyFill="1" applyBorder="1" applyAlignment="1">
      <alignment horizontal="center" vertical="center"/>
    </xf>
    <xf numFmtId="1" fontId="2" fillId="12" borderId="146" xfId="0" applyNumberFormat="1" applyFont="1" applyFill="1" applyBorder="1" applyAlignment="1">
      <alignment horizontal="center" vertical="center"/>
    </xf>
    <xf numFmtId="1" fontId="2" fillId="12" borderId="15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14" fillId="14" borderId="1" xfId="0" applyNumberFormat="1" applyFont="1" applyFill="1" applyBorder="1" applyAlignment="1">
      <alignment horizontal="center" vertical="center"/>
    </xf>
    <xf numFmtId="0" fontId="25" fillId="12" borderId="131" xfId="0" applyFont="1" applyFill="1" applyBorder="1" applyAlignment="1">
      <alignment horizontal="center" vertical="center"/>
    </xf>
    <xf numFmtId="0" fontId="6" fillId="21" borderId="6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1" fontId="14" fillId="14" borderId="13" xfId="0" applyNumberFormat="1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 vertical="center"/>
    </xf>
    <xf numFmtId="0" fontId="26" fillId="12" borderId="131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vertical="center"/>
    </xf>
    <xf numFmtId="0" fontId="15" fillId="14" borderId="7" xfId="0" applyFont="1" applyFill="1" applyBorder="1" applyAlignment="1">
      <alignment horizontal="right" vertical="center"/>
    </xf>
    <xf numFmtId="0" fontId="5" fillId="12" borderId="7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1" fontId="5" fillId="12" borderId="173" xfId="0" applyNumberFormat="1" applyFont="1" applyFill="1" applyBorder="1" applyAlignment="1">
      <alignment horizontal="center" vertical="center"/>
    </xf>
    <xf numFmtId="1" fontId="8" fillId="12" borderId="181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vertical="center"/>
    </xf>
    <xf numFmtId="0" fontId="6" fillId="17" borderId="133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26" fillId="17" borderId="1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129" fillId="17" borderId="133" xfId="0" applyFont="1" applyFill="1" applyBorder="1" applyAlignment="1">
      <alignment horizontal="center" vertical="center"/>
    </xf>
    <xf numFmtId="0" fontId="129" fillId="17" borderId="13" xfId="0" applyFont="1" applyFill="1" applyBorder="1" applyAlignment="1">
      <alignment horizontal="center" vertical="center"/>
    </xf>
    <xf numFmtId="1" fontId="2" fillId="17" borderId="133" xfId="0" applyNumberFormat="1" applyFont="1" applyFill="1" applyBorder="1" applyAlignment="1">
      <alignment horizontal="center" vertical="center"/>
    </xf>
    <xf numFmtId="1" fontId="2" fillId="17" borderId="13" xfId="0" applyNumberFormat="1" applyFont="1" applyFill="1" applyBorder="1" applyAlignment="1">
      <alignment horizontal="center" vertical="center"/>
    </xf>
    <xf numFmtId="1" fontId="2" fillId="17" borderId="10" xfId="0" applyNumberFormat="1" applyFont="1" applyFill="1" applyBorder="1" applyAlignment="1">
      <alignment horizontal="center" vertical="center"/>
    </xf>
    <xf numFmtId="1" fontId="2" fillId="17" borderId="165" xfId="0" applyNumberFormat="1" applyFont="1" applyFill="1" applyBorder="1" applyAlignment="1">
      <alignment horizontal="center" vertical="center"/>
    </xf>
    <xf numFmtId="1" fontId="6" fillId="17" borderId="173" xfId="0" applyNumberFormat="1" applyFont="1" applyFill="1" applyBorder="1" applyAlignment="1">
      <alignment horizontal="center" vertical="center"/>
    </xf>
    <xf numFmtId="1" fontId="2" fillId="17" borderId="181" xfId="0" applyNumberFormat="1" applyFont="1" applyFill="1" applyBorder="1" applyAlignment="1">
      <alignment horizontal="center" vertical="center"/>
    </xf>
    <xf numFmtId="0" fontId="0" fillId="16" borderId="12" xfId="0" applyFill="1" applyBorder="1" applyAlignment="1">
      <alignment vertical="center"/>
    </xf>
    <xf numFmtId="0" fontId="6" fillId="16" borderId="133" xfId="0" applyFont="1" applyFill="1" applyBorder="1" applyAlignment="1">
      <alignment horizontal="center" vertical="center"/>
    </xf>
    <xf numFmtId="0" fontId="6" fillId="16" borderId="9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/>
    </xf>
    <xf numFmtId="0" fontId="26" fillId="16" borderId="13" xfId="0" applyFont="1" applyFill="1" applyBorder="1" applyAlignment="1">
      <alignment horizontal="center" vertical="center"/>
    </xf>
    <xf numFmtId="0" fontId="129" fillId="16" borderId="133" xfId="0" applyFont="1" applyFill="1" applyBorder="1" applyAlignment="1">
      <alignment horizontal="center" vertical="center"/>
    </xf>
    <xf numFmtId="0" fontId="129" fillId="16" borderId="13" xfId="0" applyFont="1" applyFill="1" applyBorder="1" applyAlignment="1">
      <alignment horizontal="center" vertical="center"/>
    </xf>
    <xf numFmtId="1" fontId="2" fillId="16" borderId="133" xfId="0" applyNumberFormat="1" applyFont="1" applyFill="1" applyBorder="1" applyAlignment="1">
      <alignment horizontal="center" vertical="center"/>
    </xf>
    <xf numFmtId="1" fontId="2" fillId="16" borderId="13" xfId="0" applyNumberFormat="1" applyFont="1" applyFill="1" applyBorder="1" applyAlignment="1">
      <alignment horizontal="center" vertical="center"/>
    </xf>
    <xf numFmtId="1" fontId="2" fillId="16" borderId="10" xfId="0" applyNumberFormat="1" applyFont="1" applyFill="1" applyBorder="1" applyAlignment="1">
      <alignment horizontal="center" vertical="center"/>
    </xf>
    <xf numFmtId="1" fontId="2" fillId="16" borderId="165" xfId="0" applyNumberFormat="1" applyFont="1" applyFill="1" applyBorder="1" applyAlignment="1">
      <alignment horizontal="center" vertical="center"/>
    </xf>
    <xf numFmtId="1" fontId="6" fillId="16" borderId="173" xfId="0" applyNumberFormat="1" applyFont="1" applyFill="1" applyBorder="1" applyAlignment="1">
      <alignment horizontal="center" vertical="center"/>
    </xf>
    <xf numFmtId="1" fontId="2" fillId="16" borderId="181" xfId="0" applyNumberFormat="1" applyFont="1" applyFill="1" applyBorder="1" applyAlignment="1">
      <alignment horizontal="center" vertical="center"/>
    </xf>
    <xf numFmtId="1" fontId="10" fillId="14" borderId="13" xfId="0" applyNumberFormat="1" applyFont="1" applyFill="1" applyBorder="1" applyAlignment="1">
      <alignment horizontal="center" vertical="center"/>
    </xf>
    <xf numFmtId="0" fontId="6" fillId="12" borderId="9" xfId="0" applyFont="1" applyFill="1" applyBorder="1" applyAlignment="1">
      <alignment horizontal="center" vertical="center"/>
    </xf>
    <xf numFmtId="0" fontId="26" fillId="12" borderId="13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/>
    </xf>
    <xf numFmtId="1" fontId="10" fillId="14" borderId="140" xfId="0" applyNumberFormat="1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5" fillId="12" borderId="155" xfId="0" applyFont="1" applyFill="1" applyBorder="1" applyAlignment="1">
      <alignment horizontal="center" vertical="center"/>
    </xf>
    <xf numFmtId="0" fontId="26" fillId="12" borderId="140" xfId="0" applyFont="1" applyFill="1" applyBorder="1" applyAlignment="1">
      <alignment horizontal="center" vertical="center"/>
    </xf>
    <xf numFmtId="0" fontId="6" fillId="21" borderId="140" xfId="0" applyFont="1" applyFill="1" applyBorder="1" applyAlignment="1">
      <alignment horizontal="center" vertical="center"/>
    </xf>
    <xf numFmtId="1" fontId="8" fillId="60" borderId="183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6" fillId="2" borderId="144" xfId="0" applyFont="1" applyFill="1" applyBorder="1" applyAlignment="1">
      <alignment vertical="center"/>
    </xf>
    <xf numFmtId="0" fontId="6" fillId="2" borderId="167" xfId="0" applyFont="1" applyFill="1" applyBorder="1" applyAlignment="1">
      <alignment horizontal="right" vertical="center"/>
    </xf>
    <xf numFmtId="1" fontId="10" fillId="15" borderId="143" xfId="0" applyNumberFormat="1" applyFont="1" applyFill="1" applyBorder="1" applyAlignment="1">
      <alignment horizontal="center" vertical="center"/>
    </xf>
    <xf numFmtId="0" fontId="6" fillId="12" borderId="142" xfId="0" applyFont="1" applyFill="1" applyBorder="1" applyAlignment="1">
      <alignment horizontal="center" vertical="center"/>
    </xf>
    <xf numFmtId="0" fontId="6" fillId="12" borderId="167" xfId="0" applyFont="1" applyFill="1" applyBorder="1" applyAlignment="1">
      <alignment horizontal="center" vertical="center"/>
    </xf>
    <xf numFmtId="0" fontId="6" fillId="12" borderId="143" xfId="0" applyFont="1" applyFill="1" applyBorder="1" applyAlignment="1">
      <alignment horizontal="center" vertical="center"/>
    </xf>
    <xf numFmtId="0" fontId="26" fillId="12" borderId="143" xfId="0" applyFont="1" applyFill="1" applyBorder="1" applyAlignment="1">
      <alignment horizontal="center" vertical="center"/>
    </xf>
    <xf numFmtId="0" fontId="6" fillId="21" borderId="143" xfId="0" applyFont="1" applyFill="1" applyBorder="1" applyAlignment="1">
      <alignment horizontal="center" vertical="center"/>
    </xf>
    <xf numFmtId="0" fontId="129" fillId="12" borderId="142" xfId="0" applyFont="1" applyFill="1" applyBorder="1" applyAlignment="1">
      <alignment horizontal="center" vertical="center"/>
    </xf>
    <xf numFmtId="0" fontId="129" fillId="12" borderId="143" xfId="0" applyFont="1" applyFill="1" applyBorder="1" applyAlignment="1">
      <alignment horizontal="center" vertical="center"/>
    </xf>
    <xf numFmtId="164" fontId="130" fillId="10" borderId="144" xfId="0" applyNumberFormat="1" applyFont="1" applyFill="1" applyBorder="1" applyAlignment="1">
      <alignment horizontal="center" vertical="center"/>
    </xf>
    <xf numFmtId="1" fontId="20" fillId="14" borderId="191" xfId="0" applyNumberFormat="1" applyFont="1" applyFill="1" applyBorder="1" applyAlignment="1">
      <alignment horizontal="center" vertical="center"/>
    </xf>
    <xf numFmtId="1" fontId="2" fillId="12" borderId="142" xfId="0" applyNumberFormat="1" applyFont="1" applyFill="1" applyBorder="1" applyAlignment="1">
      <alignment horizontal="center" vertical="center"/>
    </xf>
    <xf numFmtId="1" fontId="2" fillId="12" borderId="143" xfId="0" applyNumberFormat="1" applyFont="1" applyFill="1" applyBorder="1" applyAlignment="1">
      <alignment horizontal="center" vertical="center"/>
    </xf>
    <xf numFmtId="1" fontId="2" fillId="12" borderId="144" xfId="0" applyNumberFormat="1" applyFont="1" applyFill="1" applyBorder="1" applyAlignment="1">
      <alignment horizontal="center" vertical="center"/>
    </xf>
    <xf numFmtId="1" fontId="2" fillId="60" borderId="166" xfId="0" applyNumberFormat="1" applyFont="1" applyFill="1" applyBorder="1" applyAlignment="1">
      <alignment horizontal="center" vertical="center"/>
    </xf>
    <xf numFmtId="1" fontId="6" fillId="12" borderId="192" xfId="0" applyNumberFormat="1" applyFont="1" applyFill="1" applyBorder="1" applyAlignment="1">
      <alignment horizontal="center" vertical="center"/>
    </xf>
    <xf numFmtId="1" fontId="2" fillId="12" borderId="180" xfId="0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right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129" fillId="12" borderId="162" xfId="0" applyFont="1" applyFill="1" applyBorder="1" applyAlignment="1">
      <alignment horizontal="center" vertical="center"/>
    </xf>
    <xf numFmtId="0" fontId="129" fillId="12" borderId="6" xfId="0" applyFont="1" applyFill="1" applyBorder="1" applyAlignment="1">
      <alignment horizontal="center" vertical="center"/>
    </xf>
    <xf numFmtId="164" fontId="130" fillId="10" borderId="11" xfId="0" applyNumberFormat="1" applyFont="1" applyFill="1" applyBorder="1" applyAlignment="1">
      <alignment horizontal="center" vertical="center"/>
    </xf>
    <xf numFmtId="1" fontId="20" fillId="14" borderId="190" xfId="0" applyNumberFormat="1" applyFont="1" applyFill="1" applyBorder="1" applyAlignment="1">
      <alignment horizontal="center" vertical="center"/>
    </xf>
    <xf numFmtId="1" fontId="2" fillId="12" borderId="162" xfId="0" applyNumberFormat="1" applyFont="1" applyFill="1" applyBorder="1" applyAlignment="1">
      <alignment horizontal="center" vertical="center"/>
    </xf>
    <xf numFmtId="1" fontId="2" fillId="12" borderId="6" xfId="0" applyNumberFormat="1" applyFont="1" applyFill="1" applyBorder="1" applyAlignment="1">
      <alignment horizontal="center" vertical="center"/>
    </xf>
    <xf numFmtId="1" fontId="8" fillId="60" borderId="186" xfId="0" applyNumberFormat="1" applyFont="1" applyFill="1" applyBorder="1" applyAlignment="1">
      <alignment horizontal="center" vertical="center"/>
    </xf>
    <xf numFmtId="1" fontId="5" fillId="12" borderId="175" xfId="0" applyNumberFormat="1" applyFont="1" applyFill="1" applyBorder="1" applyAlignment="1">
      <alignment horizontal="center" vertical="center"/>
    </xf>
    <xf numFmtId="1" fontId="8" fillId="12" borderId="6" xfId="0" applyNumberFormat="1" applyFont="1" applyFill="1" applyBorder="1" applyAlignment="1">
      <alignment horizontal="center" vertical="center"/>
    </xf>
    <xf numFmtId="1" fontId="8" fillId="12" borderId="190" xfId="0" applyNumberFormat="1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124" fillId="12" borderId="6" xfId="0" applyFont="1" applyFill="1" applyBorder="1" applyAlignment="1">
      <alignment horizontal="center" vertical="center"/>
    </xf>
    <xf numFmtId="1" fontId="2" fillId="12" borderId="190" xfId="0" applyNumberFormat="1" applyFont="1" applyFill="1" applyBorder="1" applyAlignment="1">
      <alignment horizontal="center" vertical="center"/>
    </xf>
    <xf numFmtId="1" fontId="5" fillId="12" borderId="176" xfId="0" applyNumberFormat="1" applyFont="1" applyFill="1" applyBorder="1" applyAlignment="1">
      <alignment horizontal="center" vertical="center"/>
    </xf>
    <xf numFmtId="1" fontId="2" fillId="12" borderId="176" xfId="0" applyNumberFormat="1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1" fontId="14" fillId="0" borderId="140" xfId="0" applyNumberFormat="1" applyFont="1" applyFill="1" applyBorder="1" applyAlignment="1">
      <alignment horizontal="center" vertical="center"/>
    </xf>
    <xf numFmtId="0" fontId="6" fillId="12" borderId="155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right" vertical="center"/>
    </xf>
    <xf numFmtId="1" fontId="14" fillId="0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64" fontId="130" fillId="10" borderId="146" xfId="0" applyNumberFormat="1" applyFont="1" applyFill="1" applyBorder="1" applyAlignment="1">
      <alignment horizontal="center" vertical="center"/>
    </xf>
    <xf numFmtId="1" fontId="2" fillId="12" borderId="174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1" fontId="8" fillId="12" borderId="132" xfId="0" applyNumberFormat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21" borderId="11" xfId="0" applyFont="1" applyFill="1" applyBorder="1" applyAlignment="1">
      <alignment horizontal="center" vertical="center"/>
    </xf>
    <xf numFmtId="1" fontId="6" fillId="12" borderId="8" xfId="0" applyNumberFormat="1" applyFont="1" applyFill="1" applyBorder="1" applyAlignment="1">
      <alignment horizontal="center" vertical="center"/>
    </xf>
    <xf numFmtId="1" fontId="20" fillId="14" borderId="2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164" fontId="130" fillId="10" borderId="5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0" fontId="23" fillId="14" borderId="2" xfId="0" applyFont="1" applyFill="1" applyBorder="1" applyAlignment="1">
      <alignment vertical="center"/>
    </xf>
    <xf numFmtId="0" fontId="23" fillId="14" borderId="7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145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18" borderId="1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49" fontId="0" fillId="0" borderId="14" xfId="0" applyNumberForma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132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3" fontId="126" fillId="0" borderId="0" xfId="0" applyNumberFormat="1" applyFont="1" applyFill="1" applyAlignment="1">
      <alignment horizontal="center"/>
    </xf>
    <xf numFmtId="0" fontId="56" fillId="13" borderId="1" xfId="0" applyNumberFormat="1" applyFont="1" applyFill="1" applyBorder="1" applyAlignment="1">
      <alignment horizontal="center" vertical="center"/>
    </xf>
    <xf numFmtId="164" fontId="5" fillId="13" borderId="133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10" xfId="0" applyNumberFormat="1" applyFont="1" applyFill="1" applyBorder="1" applyAlignment="1">
      <alignment horizontal="center" vertical="center" wrapText="1"/>
    </xf>
    <xf numFmtId="164" fontId="5" fillId="13" borderId="170" xfId="0" applyNumberFormat="1" applyFont="1" applyFill="1" applyBorder="1" applyAlignment="1">
      <alignment horizontal="center" vertical="center" wrapText="1"/>
    </xf>
    <xf numFmtId="18" fontId="30" fillId="13" borderId="144" xfId="0" applyNumberFormat="1" applyFont="1" applyFill="1" applyBorder="1" applyAlignment="1">
      <alignment horizontal="center" vertical="center" wrapText="1"/>
    </xf>
    <xf numFmtId="165" fontId="30" fillId="13" borderId="179" xfId="0" applyNumberFormat="1" applyFont="1" applyFill="1" applyBorder="1" applyAlignment="1">
      <alignment horizontal="center" vertical="center" wrapText="1"/>
    </xf>
    <xf numFmtId="0" fontId="11" fillId="9" borderId="193" xfId="0" applyFont="1" applyFill="1" applyBorder="1" applyAlignment="1">
      <alignment horizontal="center" vertical="center"/>
    </xf>
    <xf numFmtId="0" fontId="11" fillId="9" borderId="194" xfId="0" applyFont="1" applyFill="1" applyBorder="1" applyAlignment="1">
      <alignment horizontal="center" vertical="center"/>
    </xf>
    <xf numFmtId="0" fontId="2" fillId="16" borderId="156" xfId="0" applyFont="1" applyFill="1" applyBorder="1" applyAlignment="1">
      <alignment horizontal="center" vertical="center"/>
    </xf>
    <xf numFmtId="0" fontId="15" fillId="16" borderId="149" xfId="0" applyFont="1" applyFill="1" applyBorder="1" applyAlignment="1">
      <alignment horizontal="center" vertical="center"/>
    </xf>
    <xf numFmtId="0" fontId="15" fillId="16" borderId="168" xfId="0" applyFont="1" applyFill="1" applyBorder="1" applyAlignment="1">
      <alignment horizontal="center" vertical="center"/>
    </xf>
    <xf numFmtId="0" fontId="6" fillId="16" borderId="146" xfId="0" applyFont="1" applyFill="1" applyBorder="1" applyAlignment="1">
      <alignment horizontal="center" vertical="center"/>
    </xf>
    <xf numFmtId="0" fontId="26" fillId="16" borderId="146" xfId="0" applyFont="1" applyFill="1" applyBorder="1" applyAlignment="1">
      <alignment horizontal="center" vertical="center"/>
    </xf>
    <xf numFmtId="2" fontId="129" fillId="16" borderId="1" xfId="0" applyNumberFormat="1" applyFont="1" applyFill="1" applyBorder="1" applyAlignment="1">
      <alignment horizontal="center" vertical="center"/>
    </xf>
    <xf numFmtId="3" fontId="38" fillId="14" borderId="132" xfId="0" applyNumberFormat="1" applyFont="1" applyFill="1" applyBorder="1" applyAlignment="1">
      <alignment horizontal="center" vertical="center"/>
    </xf>
    <xf numFmtId="1" fontId="2" fillId="16" borderId="149" xfId="0" applyNumberFormat="1" applyFont="1" applyFill="1" applyBorder="1" applyAlignment="1">
      <alignment horizontal="center" vertical="center"/>
    </xf>
    <xf numFmtId="1" fontId="2" fillId="16" borderId="146" xfId="0" applyNumberFormat="1" applyFont="1" applyFill="1" applyBorder="1" applyAlignment="1">
      <alignment horizontal="center" vertical="center"/>
    </xf>
    <xf numFmtId="1" fontId="2" fillId="16" borderId="150" xfId="0" applyNumberFormat="1" applyFont="1" applyFill="1" applyBorder="1" applyAlignment="1">
      <alignment horizontal="center" vertical="center"/>
    </xf>
    <xf numFmtId="1" fontId="2" fillId="16" borderId="4" xfId="0" applyNumberFormat="1" applyFont="1" applyFill="1" applyBorder="1" applyAlignment="1">
      <alignment horizontal="center" vertical="center"/>
    </xf>
    <xf numFmtId="164" fontId="2" fillId="16" borderId="132" xfId="0" applyNumberFormat="1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vertical="center"/>
    </xf>
    <xf numFmtId="0" fontId="15" fillId="12" borderId="1" xfId="0" applyFont="1" applyFill="1" applyBorder="1" applyAlignment="1">
      <alignment horizontal="center" vertical="center"/>
    </xf>
    <xf numFmtId="1" fontId="2" fillId="12" borderId="4" xfId="0" applyNumberFormat="1" applyFont="1" applyFill="1" applyBorder="1" applyAlignment="1">
      <alignment horizontal="center" vertical="center"/>
    </xf>
    <xf numFmtId="164" fontId="2" fillId="12" borderId="132" xfId="0" applyNumberFormat="1" applyFont="1" applyFill="1" applyBorder="1" applyAlignment="1">
      <alignment horizontal="center" vertical="center"/>
    </xf>
    <xf numFmtId="0" fontId="5" fillId="8" borderId="197" xfId="0" applyFont="1" applyFill="1" applyBorder="1" applyAlignment="1">
      <alignment horizontal="center" vertical="center"/>
    </xf>
    <xf numFmtId="0" fontId="5" fillId="8" borderId="198" xfId="0" applyFont="1" applyFill="1" applyBorder="1" applyAlignment="1">
      <alignment horizontal="center" vertical="center"/>
    </xf>
    <xf numFmtId="0" fontId="11" fillId="14" borderId="197" xfId="0" applyFont="1" applyFill="1" applyBorder="1" applyAlignment="1">
      <alignment horizontal="center" vertical="center"/>
    </xf>
    <xf numFmtId="0" fontId="11" fillId="14" borderId="198" xfId="0" applyFont="1" applyFill="1" applyBorder="1" applyAlignment="1">
      <alignment horizontal="center" vertical="center"/>
    </xf>
    <xf numFmtId="0" fontId="5" fillId="2" borderId="197" xfId="0" applyFont="1" applyFill="1" applyBorder="1" applyAlignment="1">
      <alignment horizontal="center" vertical="center"/>
    </xf>
    <xf numFmtId="0" fontId="8" fillId="2" borderId="198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5" fillId="5" borderId="197" xfId="0" applyFont="1" applyFill="1" applyBorder="1" applyAlignment="1">
      <alignment horizontal="center" vertical="center"/>
    </xf>
    <xf numFmtId="0" fontId="5" fillId="5" borderId="198" xfId="0" applyFont="1" applyFill="1" applyBorder="1" applyAlignment="1">
      <alignment horizontal="center" vertical="center"/>
    </xf>
    <xf numFmtId="0" fontId="11" fillId="9" borderId="197" xfId="0" applyFont="1" applyFill="1" applyBorder="1" applyAlignment="1">
      <alignment horizontal="center" vertical="center"/>
    </xf>
    <xf numFmtId="0" fontId="11" fillId="9" borderId="198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0" fontId="5" fillId="8" borderId="195" xfId="0" applyFont="1" applyFill="1" applyBorder="1" applyAlignment="1">
      <alignment horizontal="center" vertical="center"/>
    </xf>
    <xf numFmtId="0" fontId="5" fillId="8" borderId="196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/>
    </xf>
    <xf numFmtId="0" fontId="25" fillId="12" borderId="13" xfId="0" applyFont="1" applyFill="1" applyBorder="1" applyAlignment="1">
      <alignment horizontal="center" vertical="center"/>
    </xf>
    <xf numFmtId="0" fontId="11" fillId="9" borderId="195" xfId="0" applyFont="1" applyFill="1" applyBorder="1" applyAlignment="1">
      <alignment horizontal="center" vertical="center"/>
    </xf>
    <xf numFmtId="0" fontId="11" fillId="9" borderId="196" xfId="0" applyFont="1" applyFill="1" applyBorder="1" applyAlignment="1">
      <alignment horizontal="center" vertical="center"/>
    </xf>
    <xf numFmtId="0" fontId="5" fillId="4" borderId="195" xfId="0" applyFont="1" applyFill="1" applyBorder="1" applyAlignment="1">
      <alignment horizontal="center" vertical="center"/>
    </xf>
    <xf numFmtId="0" fontId="5" fillId="4" borderId="196" xfId="0" applyFont="1" applyFill="1" applyBorder="1" applyAlignment="1">
      <alignment horizontal="center" vertical="center"/>
    </xf>
    <xf numFmtId="164" fontId="2" fillId="12" borderId="170" xfId="0" applyNumberFormat="1" applyFont="1" applyFill="1" applyBorder="1" applyAlignment="1">
      <alignment horizontal="center" vertical="center"/>
    </xf>
    <xf numFmtId="0" fontId="5" fillId="2" borderId="195" xfId="0" applyFont="1" applyFill="1" applyBorder="1" applyAlignment="1">
      <alignment horizontal="center" vertical="center"/>
    </xf>
    <xf numFmtId="0" fontId="5" fillId="2" borderId="196" xfId="0" applyFont="1" applyFill="1" applyBorder="1" applyAlignment="1">
      <alignment horizontal="center" vertical="center"/>
    </xf>
    <xf numFmtId="0" fontId="8" fillId="2" borderId="196" xfId="0" applyFont="1" applyFill="1" applyBorder="1" applyAlignment="1">
      <alignment horizontal="center" vertical="center"/>
    </xf>
    <xf numFmtId="2" fontId="129" fillId="16" borderId="13" xfId="0" applyNumberFormat="1" applyFont="1" applyFill="1" applyBorder="1" applyAlignment="1">
      <alignment horizontal="center" vertical="center"/>
    </xf>
    <xf numFmtId="0" fontId="6" fillId="2" borderId="199" xfId="0" applyFont="1" applyFill="1" applyBorder="1" applyAlignment="1">
      <alignment vertical="center"/>
    </xf>
    <xf numFmtId="0" fontId="6" fillId="12" borderId="203" xfId="0" applyFont="1" applyFill="1" applyBorder="1" applyAlignment="1">
      <alignment horizontal="center" vertical="center"/>
    </xf>
    <xf numFmtId="0" fontId="6" fillId="12" borderId="204" xfId="0" applyFont="1" applyFill="1" applyBorder="1" applyAlignment="1">
      <alignment horizontal="center" vertical="center"/>
    </xf>
    <xf numFmtId="2" fontId="129" fillId="16" borderId="202" xfId="0" applyNumberFormat="1" applyFont="1" applyFill="1" applyBorder="1" applyAlignment="1">
      <alignment horizontal="center" vertical="center"/>
    </xf>
    <xf numFmtId="1" fontId="2" fillId="12" borderId="203" xfId="0" applyNumberFormat="1" applyFont="1" applyFill="1" applyBorder="1" applyAlignment="1">
      <alignment horizontal="center" vertical="center"/>
    </xf>
    <xf numFmtId="1" fontId="2" fillId="12" borderId="202" xfId="0" applyNumberFormat="1" applyFont="1" applyFill="1" applyBorder="1" applyAlignment="1">
      <alignment horizontal="center" vertical="center"/>
    </xf>
    <xf numFmtId="164" fontId="2" fillId="12" borderId="206" xfId="0" applyNumberFormat="1" applyFont="1" applyFill="1" applyBorder="1" applyAlignment="1">
      <alignment horizontal="center" vertical="center"/>
    </xf>
    <xf numFmtId="3" fontId="20" fillId="14" borderId="132" xfId="0" applyNumberFormat="1" applyFont="1" applyFill="1" applyBorder="1" applyAlignment="1">
      <alignment horizontal="center" vertical="center"/>
    </xf>
    <xf numFmtId="0" fontId="5" fillId="2" borderId="198" xfId="0" applyFont="1" applyFill="1" applyBorder="1" applyAlignment="1">
      <alignment horizontal="center" vertical="center"/>
    </xf>
    <xf numFmtId="1" fontId="14" fillId="15" borderId="1" xfId="0" applyNumberFormat="1" applyFont="1" applyFill="1" applyBorder="1" applyAlignment="1">
      <alignment horizontal="center" vertical="center"/>
    </xf>
    <xf numFmtId="0" fontId="2" fillId="17" borderId="156" xfId="0" applyFont="1" applyFill="1" applyBorder="1" applyAlignment="1">
      <alignment horizontal="center" vertical="center"/>
    </xf>
    <xf numFmtId="0" fontId="26" fillId="17" borderId="131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1" fontId="2" fillId="17" borderId="131" xfId="0" applyNumberFormat="1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2" fillId="17" borderId="2" xfId="0" applyNumberFormat="1" applyFont="1" applyFill="1" applyBorder="1" applyAlignment="1">
      <alignment horizontal="center" vertical="center"/>
    </xf>
    <xf numFmtId="1" fontId="2" fillId="17" borderId="4" xfId="0" applyNumberFormat="1" applyFont="1" applyFill="1" applyBorder="1" applyAlignment="1">
      <alignment horizontal="center" vertical="center"/>
    </xf>
    <xf numFmtId="164" fontId="2" fillId="17" borderId="132" xfId="0" applyNumberFormat="1" applyFont="1" applyFill="1" applyBorder="1" applyAlignment="1">
      <alignment horizontal="center" vertical="center"/>
    </xf>
    <xf numFmtId="0" fontId="6" fillId="2" borderId="208" xfId="0" applyFont="1" applyFill="1" applyBorder="1" applyAlignment="1">
      <alignment vertical="center"/>
    </xf>
    <xf numFmtId="0" fontId="5" fillId="2" borderId="209" xfId="0" applyFont="1" applyFill="1" applyBorder="1" applyAlignment="1">
      <alignment horizontal="center" vertical="center"/>
    </xf>
    <xf numFmtId="0" fontId="5" fillId="2" borderId="210" xfId="0" applyFont="1" applyFill="1" applyBorder="1" applyAlignment="1">
      <alignment horizontal="center" vertical="center"/>
    </xf>
    <xf numFmtId="0" fontId="9" fillId="15" borderId="211" xfId="0" applyFont="1" applyFill="1" applyBorder="1" applyAlignment="1">
      <alignment horizontal="center" vertical="center"/>
    </xf>
    <xf numFmtId="0" fontId="6" fillId="12" borderId="212" xfId="0" applyFont="1" applyFill="1" applyBorder="1" applyAlignment="1">
      <alignment horizontal="center" vertical="center"/>
    </xf>
    <xf numFmtId="0" fontId="6" fillId="12" borderId="213" xfId="0" applyFont="1" applyFill="1" applyBorder="1" applyAlignment="1">
      <alignment horizontal="center" vertical="center"/>
    </xf>
    <xf numFmtId="0" fontId="6" fillId="12" borderId="211" xfId="0" applyFont="1" applyFill="1" applyBorder="1" applyAlignment="1">
      <alignment horizontal="center" vertical="center"/>
    </xf>
    <xf numFmtId="0" fontId="26" fillId="12" borderId="211" xfId="0" applyFont="1" applyFill="1" applyBorder="1" applyAlignment="1">
      <alignment horizontal="center" vertical="center"/>
    </xf>
    <xf numFmtId="2" fontId="129" fillId="16" borderId="211" xfId="0" applyNumberFormat="1" applyFont="1" applyFill="1" applyBorder="1" applyAlignment="1">
      <alignment horizontal="center" vertical="center"/>
    </xf>
    <xf numFmtId="3" fontId="20" fillId="14" borderId="215" xfId="0" applyNumberFormat="1" applyFont="1" applyFill="1" applyBorder="1" applyAlignment="1">
      <alignment horizontal="center" vertical="center"/>
    </xf>
    <xf numFmtId="1" fontId="2" fillId="12" borderId="212" xfId="0" applyNumberFormat="1" applyFont="1" applyFill="1" applyBorder="1" applyAlignment="1">
      <alignment horizontal="center" vertical="center"/>
    </xf>
    <xf numFmtId="1" fontId="2" fillId="12" borderId="211" xfId="0" applyNumberFormat="1" applyFont="1" applyFill="1" applyBorder="1" applyAlignment="1">
      <alignment horizontal="center" vertical="center"/>
    </xf>
    <xf numFmtId="1" fontId="2" fillId="12" borderId="208" xfId="0" applyNumberFormat="1" applyFont="1" applyFill="1" applyBorder="1" applyAlignment="1">
      <alignment horizontal="center" vertical="center"/>
    </xf>
    <xf numFmtId="164" fontId="2" fillId="12" borderId="215" xfId="0" applyNumberFormat="1" applyFont="1" applyFill="1" applyBorder="1" applyAlignment="1">
      <alignment horizontal="center" vertical="center"/>
    </xf>
    <xf numFmtId="0" fontId="6" fillId="8" borderId="199" xfId="0" applyFont="1" applyFill="1" applyBorder="1" applyAlignment="1">
      <alignment vertical="center"/>
    </xf>
    <xf numFmtId="0" fontId="5" fillId="8" borderId="200" xfId="0" applyFont="1" applyFill="1" applyBorder="1" applyAlignment="1">
      <alignment horizontal="center" vertical="center"/>
    </xf>
    <xf numFmtId="0" fontId="5" fillId="8" borderId="201" xfId="0" applyFont="1" applyFill="1" applyBorder="1" applyAlignment="1">
      <alignment horizontal="center" vertical="center"/>
    </xf>
    <xf numFmtId="1" fontId="23" fillId="0" borderId="202" xfId="0" applyNumberFormat="1" applyFont="1" applyFill="1" applyBorder="1" applyAlignment="1">
      <alignment horizontal="center" vertical="center"/>
    </xf>
    <xf numFmtId="0" fontId="15" fillId="12" borderId="204" xfId="0" applyFont="1" applyFill="1" applyBorder="1" applyAlignment="1">
      <alignment horizontal="center" vertical="center"/>
    </xf>
    <xf numFmtId="3" fontId="5" fillId="14" borderId="206" xfId="0" applyNumberFormat="1" applyFont="1" applyFill="1" applyBorder="1" applyAlignment="1">
      <alignment horizontal="center" vertical="center"/>
    </xf>
    <xf numFmtId="0" fontId="8" fillId="2" borderId="197" xfId="0" applyFont="1" applyFill="1" applyBorder="1" applyAlignment="1">
      <alignment horizontal="center" vertical="center"/>
    </xf>
    <xf numFmtId="3" fontId="5" fillId="14" borderId="132" xfId="0" applyNumberFormat="1" applyFont="1" applyFill="1" applyBorder="1" applyAlignment="1">
      <alignment horizontal="center" vertical="center"/>
    </xf>
    <xf numFmtId="164" fontId="8" fillId="2" borderId="132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" fontId="14" fillId="20" borderId="1" xfId="0" applyNumberFormat="1" applyFont="1" applyFill="1" applyBorder="1" applyAlignment="1">
      <alignment horizontal="center" vertical="center"/>
    </xf>
    <xf numFmtId="0" fontId="5" fillId="4" borderId="198" xfId="0" applyFont="1" applyFill="1" applyBorder="1" applyAlignment="1">
      <alignment horizontal="center" vertical="center"/>
    </xf>
    <xf numFmtId="1" fontId="23" fillId="20" borderId="1" xfId="0" applyNumberFormat="1" applyFont="1" applyFill="1" applyBorder="1" applyAlignment="1">
      <alignment horizontal="center" vertical="center"/>
    </xf>
    <xf numFmtId="0" fontId="8" fillId="2" borderId="210" xfId="0" applyFont="1" applyFill="1" applyBorder="1" applyAlignment="1">
      <alignment horizontal="center" vertical="center"/>
    </xf>
    <xf numFmtId="1" fontId="23" fillId="20" borderId="211" xfId="0" applyNumberFormat="1" applyFont="1" applyFill="1" applyBorder="1" applyAlignment="1">
      <alignment horizontal="center" vertical="center"/>
    </xf>
    <xf numFmtId="1" fontId="2" fillId="12" borderId="216" xfId="0" applyNumberFormat="1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vertical="center"/>
    </xf>
    <xf numFmtId="0" fontId="11" fillId="9" borderId="217" xfId="0" applyFont="1" applyFill="1" applyBorder="1" applyAlignment="1">
      <alignment horizontal="center" vertical="center"/>
    </xf>
    <xf numFmtId="0" fontId="11" fillId="9" borderId="218" xfId="0" applyFont="1" applyFill="1" applyBorder="1" applyAlignment="1">
      <alignment horizontal="center" vertical="center"/>
    </xf>
    <xf numFmtId="1" fontId="14" fillId="20" borderId="6" xfId="0" applyNumberFormat="1" applyFont="1" applyFill="1" applyBorder="1" applyAlignment="1">
      <alignment horizontal="center" vertical="center"/>
    </xf>
    <xf numFmtId="3" fontId="20" fillId="14" borderId="190" xfId="0" applyNumberFormat="1" applyFont="1" applyFill="1" applyBorder="1" applyAlignment="1">
      <alignment horizontal="center" vertical="center"/>
    </xf>
    <xf numFmtId="1" fontId="2" fillId="12" borderId="5" xfId="0" applyNumberFormat="1" applyFont="1" applyFill="1" applyBorder="1" applyAlignment="1">
      <alignment horizontal="center" vertical="center"/>
    </xf>
    <xf numFmtId="164" fontId="2" fillId="12" borderId="190" xfId="0" applyNumberFormat="1" applyFont="1" applyFill="1" applyBorder="1" applyAlignment="1">
      <alignment horizontal="center" vertical="center"/>
    </xf>
    <xf numFmtId="0" fontId="5" fillId="4" borderId="197" xfId="0" applyFont="1" applyFill="1" applyBorder="1" applyAlignment="1">
      <alignment horizontal="center" vertical="center"/>
    </xf>
    <xf numFmtId="1" fontId="10" fillId="20" borderId="1" xfId="0" applyNumberFormat="1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/>
    </xf>
    <xf numFmtId="1" fontId="10" fillId="20" borderId="13" xfId="0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3" fontId="20" fillId="14" borderId="170" xfId="0" applyNumberFormat="1" applyFont="1" applyFill="1" applyBorder="1" applyAlignment="1">
      <alignment horizontal="center" vertical="center"/>
    </xf>
    <xf numFmtId="1" fontId="14" fillId="20" borderId="13" xfId="0" applyNumberFormat="1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26" fillId="12" borderId="10" xfId="0" applyFont="1" applyFill="1" applyBorder="1" applyAlignment="1">
      <alignment horizontal="center" vertical="center"/>
    </xf>
    <xf numFmtId="0" fontId="6" fillId="21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vertical="center"/>
    </xf>
    <xf numFmtId="0" fontId="5" fillId="2" borderId="219" xfId="0" applyFont="1" applyFill="1" applyBorder="1" applyAlignment="1">
      <alignment horizontal="center" vertical="center"/>
    </xf>
    <xf numFmtId="0" fontId="5" fillId="2" borderId="220" xfId="0" applyFont="1" applyFill="1" applyBorder="1" applyAlignment="1">
      <alignment horizontal="center" vertical="center"/>
    </xf>
    <xf numFmtId="1" fontId="14" fillId="20" borderId="26" xfId="0" applyNumberFormat="1" applyFont="1" applyFill="1" applyBorder="1" applyAlignment="1">
      <alignment horizontal="center" vertical="center"/>
    </xf>
    <xf numFmtId="0" fontId="6" fillId="12" borderId="130" xfId="0" applyFont="1" applyFill="1" applyBorder="1" applyAlignment="1">
      <alignment horizontal="center" vertical="center"/>
    </xf>
    <xf numFmtId="0" fontId="6" fillId="12" borderId="26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26" fillId="12" borderId="25" xfId="0" applyFont="1" applyFill="1" applyBorder="1" applyAlignment="1">
      <alignment horizontal="center" vertical="center"/>
    </xf>
    <xf numFmtId="0" fontId="6" fillId="21" borderId="25" xfId="0" applyFont="1" applyFill="1" applyBorder="1" applyAlignment="1">
      <alignment horizontal="center" vertical="center"/>
    </xf>
    <xf numFmtId="0" fontId="129" fillId="12" borderId="26" xfId="0" applyFont="1" applyFill="1" applyBorder="1" applyAlignment="1">
      <alignment horizontal="center" vertical="center"/>
    </xf>
    <xf numFmtId="164" fontId="130" fillId="10" borderId="25" xfId="0" applyNumberFormat="1" applyFont="1" applyFill="1" applyBorder="1" applyAlignment="1">
      <alignment horizontal="center" vertical="center"/>
    </xf>
    <xf numFmtId="3" fontId="20" fillId="14" borderId="223" xfId="0" applyNumberFormat="1" applyFont="1" applyFill="1" applyBorder="1" applyAlignment="1">
      <alignment horizontal="center" vertical="center"/>
    </xf>
    <xf numFmtId="1" fontId="2" fillId="12" borderId="221" xfId="0" applyNumberFormat="1" applyFont="1" applyFill="1" applyBorder="1" applyAlignment="1">
      <alignment horizontal="center" vertical="center"/>
    </xf>
    <xf numFmtId="1" fontId="2" fillId="12" borderId="26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1" fontId="14" fillId="20" borderId="211" xfId="0" applyNumberFormat="1" applyFont="1" applyFill="1" applyBorder="1" applyAlignment="1">
      <alignment horizontal="center" vertical="center"/>
    </xf>
    <xf numFmtId="0" fontId="6" fillId="12" borderId="208" xfId="0" applyFont="1" applyFill="1" applyBorder="1" applyAlignment="1">
      <alignment horizontal="center" vertical="center"/>
    </xf>
    <xf numFmtId="0" fontId="26" fillId="12" borderId="208" xfId="0" applyFont="1" applyFill="1" applyBorder="1" applyAlignment="1">
      <alignment horizontal="center" vertical="center"/>
    </xf>
    <xf numFmtId="0" fontId="6" fillId="21" borderId="208" xfId="0" applyFont="1" applyFill="1" applyBorder="1" applyAlignment="1">
      <alignment horizontal="center" vertical="center"/>
    </xf>
    <xf numFmtId="0" fontId="129" fillId="12" borderId="211" xfId="0" applyFont="1" applyFill="1" applyBorder="1" applyAlignment="1">
      <alignment horizontal="center" vertical="center"/>
    </xf>
    <xf numFmtId="1" fontId="2" fillId="12" borderId="213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217" xfId="0" applyFont="1" applyFill="1" applyBorder="1" applyAlignment="1">
      <alignment horizontal="center" vertical="center"/>
    </xf>
    <xf numFmtId="0" fontId="8" fillId="2" borderId="218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" fontId="5" fillId="14" borderId="190" xfId="0" applyNumberFormat="1" applyFont="1" applyFill="1" applyBorder="1" applyAlignment="1">
      <alignment horizontal="center" vertical="center"/>
    </xf>
    <xf numFmtId="164" fontId="8" fillId="2" borderId="190" xfId="0" applyNumberFormat="1" applyFont="1" applyFill="1" applyBorder="1" applyAlignment="1">
      <alignment horizontal="center" vertical="center"/>
    </xf>
    <xf numFmtId="0" fontId="23" fillId="14" borderId="197" xfId="0" applyFont="1" applyFill="1" applyBorder="1" applyAlignment="1">
      <alignment horizontal="center" vertical="center"/>
    </xf>
    <xf numFmtId="0" fontId="23" fillId="14" borderId="198" xfId="0" applyFont="1" applyFill="1" applyBorder="1" applyAlignment="1">
      <alignment horizontal="center" vertical="center"/>
    </xf>
    <xf numFmtId="0" fontId="8" fillId="4" borderId="197" xfId="0" applyFont="1" applyFill="1" applyBorder="1" applyAlignment="1">
      <alignment horizontal="center" vertical="center"/>
    </xf>
    <xf numFmtId="0" fontId="8" fillId="4" borderId="198" xfId="0" applyFont="1" applyFill="1" applyBorder="1" applyAlignment="1">
      <alignment horizontal="center" vertical="center"/>
    </xf>
    <xf numFmtId="0" fontId="8" fillId="5" borderId="197" xfId="0" applyFont="1" applyFill="1" applyBorder="1" applyAlignment="1">
      <alignment horizontal="center" vertical="center"/>
    </xf>
    <xf numFmtId="0" fontId="8" fillId="5" borderId="198" xfId="0" applyFont="1" applyFill="1" applyBorder="1" applyAlignment="1">
      <alignment horizontal="center" vertical="center"/>
    </xf>
    <xf numFmtId="0" fontId="8" fillId="2" borderId="195" xfId="0" applyFont="1" applyFill="1" applyBorder="1" applyAlignment="1">
      <alignment horizontal="center" vertical="center"/>
    </xf>
    <xf numFmtId="0" fontId="8" fillId="0" borderId="224" xfId="0" applyFont="1" applyFill="1" applyBorder="1" applyAlignment="1">
      <alignment vertical="center"/>
    </xf>
    <xf numFmtId="0" fontId="8" fillId="2" borderId="208" xfId="0" applyFont="1" applyFill="1" applyBorder="1" applyAlignment="1">
      <alignment vertical="center"/>
    </xf>
    <xf numFmtId="0" fontId="8" fillId="2" borderId="209" xfId="0" applyFont="1" applyFill="1" applyBorder="1" applyAlignment="1">
      <alignment horizontal="center" vertical="center"/>
    </xf>
    <xf numFmtId="1" fontId="23" fillId="0" borderId="211" xfId="0" applyNumberFormat="1" applyFont="1" applyFill="1" applyBorder="1" applyAlignment="1">
      <alignment horizontal="center" vertical="center"/>
    </xf>
    <xf numFmtId="0" fontId="8" fillId="0" borderId="225" xfId="0" applyFont="1" applyFill="1" applyBorder="1" applyAlignment="1">
      <alignment horizontal="center" vertical="center"/>
    </xf>
    <xf numFmtId="0" fontId="5" fillId="2" borderId="224" xfId="0" applyFont="1" applyFill="1" applyBorder="1" applyAlignment="1">
      <alignment horizontal="center" vertical="center"/>
    </xf>
    <xf numFmtId="0" fontId="5" fillId="2" borderId="211" xfId="0" applyFont="1" applyFill="1" applyBorder="1" applyAlignment="1">
      <alignment horizontal="center" vertical="center"/>
    </xf>
    <xf numFmtId="0" fontId="5" fillId="2" borderId="226" xfId="0" applyFont="1" applyFill="1" applyBorder="1" applyAlignment="1">
      <alignment horizontal="center" vertical="center"/>
    </xf>
    <xf numFmtId="0" fontId="5" fillId="2" borderId="208" xfId="0" applyFont="1" applyFill="1" applyBorder="1" applyAlignment="1">
      <alignment horizontal="center" vertical="center"/>
    </xf>
    <xf numFmtId="0" fontId="8" fillId="2" borderId="211" xfId="0" applyFont="1" applyFill="1" applyBorder="1" applyAlignment="1">
      <alignment horizontal="center" vertical="center"/>
    </xf>
    <xf numFmtId="164" fontId="127" fillId="10" borderId="10" xfId="0" applyNumberFormat="1" applyFont="1" applyFill="1" applyBorder="1" applyAlignment="1">
      <alignment horizontal="center" vertical="center"/>
    </xf>
    <xf numFmtId="3" fontId="5" fillId="14" borderId="215" xfId="0" applyNumberFormat="1" applyFont="1" applyFill="1" applyBorder="1" applyAlignment="1">
      <alignment horizontal="center" vertical="center"/>
    </xf>
    <xf numFmtId="1" fontId="8" fillId="2" borderId="212" xfId="0" applyNumberFormat="1" applyFont="1" applyFill="1" applyBorder="1" applyAlignment="1">
      <alignment horizontal="center" vertical="center"/>
    </xf>
    <xf numFmtId="1" fontId="8" fillId="2" borderId="211" xfId="0" applyNumberFormat="1" applyFont="1" applyFill="1" applyBorder="1" applyAlignment="1">
      <alignment horizontal="center" vertical="center"/>
    </xf>
    <xf numFmtId="1" fontId="8" fillId="2" borderId="208" xfId="0" applyNumberFormat="1" applyFont="1" applyFill="1" applyBorder="1" applyAlignment="1">
      <alignment horizontal="center" vertical="center"/>
    </xf>
    <xf numFmtId="164" fontId="8" fillId="2" borderId="215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227" xfId="0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8" fillId="0" borderId="227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8" fillId="0" borderId="228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2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30" fillId="0" borderId="0" xfId="0" applyFont="1" applyAlignment="1">
      <alignment horizontal="center" vertical="center"/>
    </xf>
    <xf numFmtId="3" fontId="133" fillId="14" borderId="174" xfId="0" applyNumberFormat="1" applyFont="1" applyFill="1" applyBorder="1" applyAlignment="1">
      <alignment horizontal="center" vertical="center" wrapText="1"/>
    </xf>
    <xf numFmtId="0" fontId="5" fillId="21" borderId="2" xfId="0" applyNumberFormat="1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29" fillId="16" borderId="238" xfId="0" applyFont="1" applyFill="1" applyBorder="1" applyAlignment="1">
      <alignment horizontal="center" vertical="center"/>
    </xf>
    <xf numFmtId="164" fontId="15" fillId="10" borderId="239" xfId="0" applyNumberFormat="1" applyFont="1" applyFill="1" applyBorder="1" applyAlignment="1">
      <alignment horizontal="center" vertical="center"/>
    </xf>
    <xf numFmtId="164" fontId="34" fillId="21" borderId="9" xfId="0" applyNumberFormat="1" applyFont="1" applyFill="1" applyBorder="1" applyAlignment="1">
      <alignment horizontal="center" vertical="center"/>
    </xf>
    <xf numFmtId="164" fontId="37" fillId="21" borderId="13" xfId="0" applyNumberFormat="1" applyFont="1" applyFill="1" applyBorder="1" applyAlignment="1">
      <alignment horizontal="center" vertical="center"/>
    </xf>
    <xf numFmtId="1" fontId="2" fillId="16" borderId="176" xfId="0" applyNumberFormat="1" applyFont="1" applyFill="1" applyBorder="1" applyAlignment="1">
      <alignment horizontal="center" vertical="center"/>
    </xf>
    <xf numFmtId="1" fontId="6" fillId="16" borderId="240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29" fillId="12" borderId="238" xfId="0" applyFont="1" applyFill="1" applyBorder="1" applyAlignment="1">
      <alignment horizontal="center" vertical="center"/>
    </xf>
    <xf numFmtId="1" fontId="2" fillId="60" borderId="176" xfId="0" applyNumberFormat="1" applyFont="1" applyFill="1" applyBorder="1" applyAlignment="1">
      <alignment horizontal="center" vertical="center"/>
    </xf>
    <xf numFmtId="1" fontId="6" fillId="12" borderId="240" xfId="0" applyNumberFormat="1" applyFont="1" applyFill="1" applyBorder="1" applyAlignment="1">
      <alignment horizontal="center" vertical="center"/>
    </xf>
    <xf numFmtId="0" fontId="134" fillId="12" borderId="1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1" fontId="2" fillId="60" borderId="173" xfId="0" applyNumberFormat="1" applyFont="1" applyFill="1" applyBorder="1" applyAlignment="1">
      <alignment horizontal="center" vertical="center"/>
    </xf>
    <xf numFmtId="1" fontId="6" fillId="12" borderId="230" xfId="0" applyNumberFormat="1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vertical="center"/>
    </xf>
    <xf numFmtId="0" fontId="6" fillId="5" borderId="196" xfId="0" applyFont="1" applyFill="1" applyBorder="1" applyAlignment="1">
      <alignment vertical="center"/>
    </xf>
    <xf numFmtId="0" fontId="129" fillId="12" borderId="36" xfId="0" applyFont="1" applyFill="1" applyBorder="1" applyAlignment="1">
      <alignment horizontal="center" vertical="center"/>
    </xf>
    <xf numFmtId="164" fontId="15" fillId="10" borderId="233" xfId="0" applyNumberFormat="1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1" fontId="23" fillId="14" borderId="211" xfId="0" applyNumberFormat="1" applyFont="1" applyFill="1" applyBorder="1" applyAlignment="1">
      <alignment horizontal="center" vertical="center"/>
    </xf>
    <xf numFmtId="0" fontId="129" fillId="12" borderId="241" xfId="0" applyFont="1" applyFill="1" applyBorder="1" applyAlignment="1">
      <alignment horizontal="center" vertical="center"/>
    </xf>
    <xf numFmtId="164" fontId="15" fillId="10" borderId="242" xfId="0" applyNumberFormat="1" applyFont="1" applyFill="1" applyBorder="1" applyAlignment="1">
      <alignment horizontal="center" vertical="center"/>
    </xf>
    <xf numFmtId="164" fontId="34" fillId="21" borderId="213" xfId="0" applyNumberFormat="1" applyFont="1" applyFill="1" applyBorder="1" applyAlignment="1">
      <alignment horizontal="center" vertical="center"/>
    </xf>
    <xf numFmtId="164" fontId="37" fillId="21" borderId="211" xfId="0" applyNumberFormat="1" applyFont="1" applyFill="1" applyBorder="1" applyAlignment="1">
      <alignment horizontal="center" vertical="center"/>
    </xf>
    <xf numFmtId="3" fontId="38" fillId="14" borderId="215" xfId="0" applyNumberFormat="1" applyFont="1" applyFill="1" applyBorder="1" applyAlignment="1">
      <alignment horizontal="center" vertical="center"/>
    </xf>
    <xf numFmtId="1" fontId="2" fillId="60" borderId="214" xfId="0" applyNumberFormat="1" applyFont="1" applyFill="1" applyBorder="1" applyAlignment="1">
      <alignment horizontal="center" vertical="center"/>
    </xf>
    <xf numFmtId="1" fontId="6" fillId="12" borderId="243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5" fillId="2" borderId="217" xfId="0" applyFont="1" applyFill="1" applyBorder="1" applyAlignment="1">
      <alignment horizontal="center" vertical="center"/>
    </xf>
    <xf numFmtId="0" fontId="5" fillId="2" borderId="218" xfId="0" applyFont="1" applyFill="1" applyBorder="1" applyAlignment="1">
      <alignment horizontal="center" vertical="center"/>
    </xf>
    <xf numFmtId="1" fontId="23" fillId="61" borderId="6" xfId="0" applyNumberFormat="1" applyFont="1" applyFill="1" applyBorder="1" applyAlignment="1">
      <alignment horizontal="center" vertical="center"/>
    </xf>
    <xf numFmtId="0" fontId="129" fillId="12" borderId="37" xfId="0" applyFont="1" applyFill="1" applyBorder="1" applyAlignment="1">
      <alignment horizontal="center" vertical="center"/>
    </xf>
    <xf numFmtId="2" fontId="129" fillId="16" borderId="6" xfId="0" applyNumberFormat="1" applyFont="1" applyFill="1" applyBorder="1" applyAlignment="1">
      <alignment horizontal="center" vertical="center"/>
    </xf>
    <xf numFmtId="164" fontId="15" fillId="10" borderId="244" xfId="0" applyNumberFormat="1" applyFont="1" applyFill="1" applyBorder="1" applyAlignment="1">
      <alignment horizontal="center" vertical="center"/>
    </xf>
    <xf numFmtId="164" fontId="34" fillId="21" borderId="8" xfId="0" applyNumberFormat="1" applyFont="1" applyFill="1" applyBorder="1" applyAlignment="1">
      <alignment horizontal="center" vertical="center"/>
    </xf>
    <xf numFmtId="164" fontId="37" fillId="21" borderId="6" xfId="0" applyNumberFormat="1" applyFont="1" applyFill="1" applyBorder="1" applyAlignment="1">
      <alignment horizontal="center" vertical="center"/>
    </xf>
    <xf numFmtId="3" fontId="38" fillId="14" borderId="190" xfId="0" applyNumberFormat="1" applyFont="1" applyFill="1" applyBorder="1" applyAlignment="1">
      <alignment horizontal="center" vertical="center"/>
    </xf>
    <xf numFmtId="1" fontId="2" fillId="60" borderId="175" xfId="0" applyNumberFormat="1" applyFont="1" applyFill="1" applyBorder="1" applyAlignment="1">
      <alignment horizontal="center" vertical="center"/>
    </xf>
    <xf numFmtId="1" fontId="6" fillId="12" borderId="232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129" fillId="17" borderId="238" xfId="0" applyFont="1" applyFill="1" applyBorder="1" applyAlignment="1">
      <alignment horizontal="center" vertical="center"/>
    </xf>
    <xf numFmtId="164" fontId="34" fillId="21" borderId="7" xfId="0" applyNumberFormat="1" applyFont="1" applyFill="1" applyBorder="1" applyAlignment="1">
      <alignment horizontal="center" vertical="center"/>
    </xf>
    <xf numFmtId="164" fontId="34" fillId="21" borderId="1" xfId="0" applyNumberFormat="1" applyFont="1" applyFill="1" applyBorder="1" applyAlignment="1">
      <alignment horizontal="center" vertical="center"/>
    </xf>
    <xf numFmtId="1" fontId="2" fillId="17" borderId="176" xfId="0" applyNumberFormat="1" applyFont="1" applyFill="1" applyBorder="1" applyAlignment="1">
      <alignment horizontal="center" vertical="center"/>
    </xf>
    <xf numFmtId="1" fontId="6" fillId="17" borderId="240" xfId="0" applyNumberFormat="1" applyFont="1" applyFill="1" applyBorder="1" applyAlignment="1">
      <alignment horizontal="center" vertical="center"/>
    </xf>
    <xf numFmtId="164" fontId="34" fillId="21" borderId="211" xfId="0" applyNumberFormat="1" applyFont="1" applyFill="1" applyBorder="1" applyAlignment="1">
      <alignment horizontal="center" vertical="center"/>
    </xf>
    <xf numFmtId="0" fontId="6" fillId="21" borderId="199" xfId="0" applyFont="1" applyFill="1" applyBorder="1" applyAlignment="1">
      <alignment horizontal="center" vertical="center"/>
    </xf>
    <xf numFmtId="0" fontId="129" fillId="12" borderId="245" xfId="0" applyFont="1" applyFill="1" applyBorder="1" applyAlignment="1">
      <alignment horizontal="center" vertical="center"/>
    </xf>
    <xf numFmtId="164" fontId="15" fillId="10" borderId="246" xfId="0" applyNumberFormat="1" applyFont="1" applyFill="1" applyBorder="1" applyAlignment="1">
      <alignment horizontal="center" vertical="center"/>
    </xf>
    <xf numFmtId="164" fontId="34" fillId="21" borderId="204" xfId="0" applyNumberFormat="1" applyFont="1" applyFill="1" applyBorder="1" applyAlignment="1">
      <alignment horizontal="center" vertical="center"/>
    </xf>
    <xf numFmtId="164" fontId="34" fillId="21" borderId="202" xfId="0" applyNumberFormat="1" applyFont="1" applyFill="1" applyBorder="1" applyAlignment="1">
      <alignment horizontal="center" vertical="center"/>
    </xf>
    <xf numFmtId="1" fontId="2" fillId="12" borderId="247" xfId="0" applyNumberFormat="1" applyFont="1" applyFill="1" applyBorder="1" applyAlignment="1">
      <alignment horizontal="center" vertical="center"/>
    </xf>
    <xf numFmtId="1" fontId="2" fillId="60" borderId="205" xfId="0" applyNumberFormat="1" applyFont="1" applyFill="1" applyBorder="1" applyAlignment="1">
      <alignment horizontal="center" vertical="center"/>
    </xf>
    <xf numFmtId="1" fontId="6" fillId="12" borderId="248" xfId="0" applyNumberFormat="1" applyFont="1" applyFill="1" applyBorder="1" applyAlignment="1">
      <alignment horizontal="center" vertical="center"/>
    </xf>
    <xf numFmtId="164" fontId="37" fillId="21" borderId="1" xfId="0" applyNumberFormat="1" applyFont="1" applyFill="1" applyBorder="1" applyAlignment="1">
      <alignment horizontal="center" vertical="center"/>
    </xf>
    <xf numFmtId="164" fontId="130" fillId="21" borderId="7" xfId="0" applyNumberFormat="1" applyFont="1" applyFill="1" applyBorder="1" applyAlignment="1">
      <alignment horizontal="center" vertical="center"/>
    </xf>
    <xf numFmtId="1" fontId="23" fillId="20" borderId="13" xfId="0" applyNumberFormat="1" applyFont="1" applyFill="1" applyBorder="1" applyAlignment="1">
      <alignment horizontal="center" vertical="center"/>
    </xf>
    <xf numFmtId="164" fontId="34" fillId="21" borderId="13" xfId="0" applyNumberFormat="1" applyFont="1" applyFill="1" applyBorder="1" applyAlignment="1">
      <alignment horizontal="center" vertical="center"/>
    </xf>
    <xf numFmtId="164" fontId="130" fillId="10" borderId="249" xfId="0" applyNumberFormat="1" applyFont="1" applyFill="1" applyBorder="1" applyAlignment="1">
      <alignment horizontal="center" vertical="center"/>
    </xf>
    <xf numFmtId="164" fontId="34" fillId="21" borderId="12" xfId="0" applyNumberFormat="1" applyFont="1" applyFill="1" applyBorder="1" applyAlignment="1">
      <alignment horizontal="center" vertical="center"/>
    </xf>
    <xf numFmtId="164" fontId="34" fillId="21" borderId="21" xfId="0" applyNumberFormat="1" applyFont="1" applyFill="1" applyBorder="1" applyAlignment="1">
      <alignment horizontal="center" vertical="center"/>
    </xf>
    <xf numFmtId="164" fontId="130" fillId="10" borderId="239" xfId="0" applyNumberFormat="1" applyFont="1" applyFill="1" applyBorder="1" applyAlignment="1">
      <alignment horizontal="center" vertical="center"/>
    </xf>
    <xf numFmtId="1" fontId="6" fillId="12" borderId="250" xfId="0" applyNumberFormat="1" applyFont="1" applyFill="1" applyBorder="1" applyAlignment="1">
      <alignment horizontal="center" vertical="center"/>
    </xf>
    <xf numFmtId="1" fontId="2" fillId="12" borderId="250" xfId="0" applyNumberFormat="1" applyFont="1" applyFill="1" applyBorder="1" applyAlignment="1">
      <alignment horizontal="center" vertical="center"/>
    </xf>
    <xf numFmtId="1" fontId="6" fillId="12" borderId="251" xfId="0" applyNumberFormat="1" applyFont="1" applyFill="1" applyBorder="1" applyAlignment="1">
      <alignment horizontal="center" vertical="center"/>
    </xf>
    <xf numFmtId="164" fontId="130" fillId="10" borderId="233" xfId="0" applyNumberFormat="1" applyFont="1" applyFill="1" applyBorder="1" applyAlignment="1">
      <alignment horizontal="center" vertical="center"/>
    </xf>
    <xf numFmtId="164" fontId="130" fillId="21" borderId="9" xfId="0" applyNumberFormat="1" applyFont="1" applyFill="1" applyBorder="1" applyAlignment="1">
      <alignment horizontal="center" vertical="center"/>
    </xf>
    <xf numFmtId="1" fontId="6" fillId="12" borderId="252" xfId="0" applyNumberFormat="1" applyFont="1" applyFill="1" applyBorder="1" applyAlignment="1">
      <alignment horizontal="center" vertical="center"/>
    </xf>
    <xf numFmtId="0" fontId="129" fillId="12" borderId="253" xfId="0" applyFont="1" applyFill="1" applyBorder="1" applyAlignment="1">
      <alignment horizontal="center" vertical="center"/>
    </xf>
    <xf numFmtId="164" fontId="130" fillId="10" borderId="254" xfId="0" applyNumberFormat="1" applyFont="1" applyFill="1" applyBorder="1" applyAlignment="1">
      <alignment horizontal="center" vertical="center"/>
    </xf>
    <xf numFmtId="164" fontId="130" fillId="21" borderId="130" xfId="0" applyNumberFormat="1" applyFont="1" applyFill="1" applyBorder="1" applyAlignment="1">
      <alignment horizontal="center" vertical="center"/>
    </xf>
    <xf numFmtId="164" fontId="34" fillId="21" borderId="26" xfId="0" applyNumberFormat="1" applyFont="1" applyFill="1" applyBorder="1" applyAlignment="1">
      <alignment horizontal="center" vertical="center"/>
    </xf>
    <xf numFmtId="1" fontId="2" fillId="60" borderId="222" xfId="0" applyNumberFormat="1" applyFont="1" applyFill="1" applyBorder="1" applyAlignment="1">
      <alignment horizontal="center" vertical="center"/>
    </xf>
    <xf numFmtId="1" fontId="6" fillId="12" borderId="255" xfId="0" applyNumberFormat="1" applyFont="1" applyFill="1" applyBorder="1" applyAlignment="1">
      <alignment horizontal="center" vertical="center"/>
    </xf>
    <xf numFmtId="164" fontId="130" fillId="10" borderId="242" xfId="0" applyNumberFormat="1" applyFont="1" applyFill="1" applyBorder="1" applyAlignment="1">
      <alignment horizontal="center" vertical="center"/>
    </xf>
    <xf numFmtId="164" fontId="130" fillId="21" borderId="213" xfId="0" applyNumberFormat="1" applyFont="1" applyFill="1" applyBorder="1" applyAlignment="1">
      <alignment horizontal="center" vertical="center"/>
    </xf>
    <xf numFmtId="1" fontId="2" fillId="12" borderId="256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127" fillId="10" borderId="244" xfId="0" applyNumberFormat="1" applyFont="1" applyFill="1" applyBorder="1" applyAlignment="1">
      <alignment horizontal="center" vertical="center"/>
    </xf>
    <xf numFmtId="164" fontId="127" fillId="21" borderId="8" xfId="0" applyNumberFormat="1" applyFont="1" applyFill="1" applyBorder="1" applyAlignment="1">
      <alignment horizontal="center" vertical="center"/>
    </xf>
    <xf numFmtId="164" fontId="34" fillId="21" borderId="6" xfId="0" applyNumberFormat="1" applyFont="1" applyFill="1" applyBorder="1" applyAlignment="1">
      <alignment horizontal="center" vertical="center"/>
    </xf>
    <xf numFmtId="1" fontId="8" fillId="2" borderId="175" xfId="0" applyNumberFormat="1" applyFont="1" applyFill="1" applyBorder="1" applyAlignment="1">
      <alignment horizontal="center" vertical="center"/>
    </xf>
    <xf numFmtId="1" fontId="5" fillId="2" borderId="251" xfId="0" applyNumberFormat="1" applyFont="1" applyFill="1" applyBorder="1" applyAlignment="1">
      <alignment horizontal="center" vertical="center"/>
    </xf>
    <xf numFmtId="0" fontId="8" fillId="2" borderId="238" xfId="0" applyFont="1" applyFill="1" applyBorder="1" applyAlignment="1">
      <alignment horizontal="center" vertical="center"/>
    </xf>
    <xf numFmtId="164" fontId="127" fillId="10" borderId="239" xfId="0" applyNumberFormat="1" applyFont="1" applyFill="1" applyBorder="1" applyAlignment="1">
      <alignment horizontal="center" vertical="center"/>
    </xf>
    <xf numFmtId="164" fontId="127" fillId="21" borderId="7" xfId="0" applyNumberFormat="1" applyFont="1" applyFill="1" applyBorder="1" applyAlignment="1">
      <alignment horizontal="center" vertical="center"/>
    </xf>
    <xf numFmtId="1" fontId="8" fillId="2" borderId="176" xfId="0" applyNumberFormat="1" applyFont="1" applyFill="1" applyBorder="1" applyAlignment="1">
      <alignment horizontal="center" vertical="center"/>
    </xf>
    <xf numFmtId="1" fontId="5" fillId="2" borderId="250" xfId="0" applyNumberFormat="1" applyFont="1" applyFill="1" applyBorder="1" applyAlignment="1">
      <alignment horizontal="center" vertical="center"/>
    </xf>
    <xf numFmtId="0" fontId="8" fillId="2" borderId="241" xfId="0" applyFont="1" applyFill="1" applyBorder="1" applyAlignment="1">
      <alignment horizontal="center" vertical="center"/>
    </xf>
    <xf numFmtId="164" fontId="127" fillId="10" borderId="242" xfId="0" applyNumberFormat="1" applyFont="1" applyFill="1" applyBorder="1" applyAlignment="1">
      <alignment horizontal="center" vertical="center"/>
    </xf>
    <xf numFmtId="164" fontId="127" fillId="21" borderId="257" xfId="0" applyNumberFormat="1" applyFont="1" applyFill="1" applyBorder="1" applyAlignment="1">
      <alignment horizontal="center" vertical="center"/>
    </xf>
    <xf numFmtId="1" fontId="8" fillId="2" borderId="214" xfId="0" applyNumberFormat="1" applyFont="1" applyFill="1" applyBorder="1" applyAlignment="1">
      <alignment horizontal="center" vertical="center"/>
    </xf>
    <xf numFmtId="1" fontId="5" fillId="2" borderId="256" xfId="0" applyNumberFormat="1" applyFont="1" applyFill="1" applyBorder="1" applyAlignment="1">
      <alignment horizontal="center" vertical="center"/>
    </xf>
    <xf numFmtId="164" fontId="1" fillId="0" borderId="258" xfId="0" applyNumberFormat="1" applyFont="1" applyFill="1" applyBorder="1" applyAlignment="1">
      <alignment horizontal="center" vertical="center"/>
    </xf>
    <xf numFmtId="164" fontId="5" fillId="0" borderId="227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164" fontId="6" fillId="0" borderId="228" xfId="0" applyNumberFormat="1" applyFont="1" applyBorder="1" applyAlignment="1">
      <alignment horizontal="center" vertical="center"/>
    </xf>
    <xf numFmtId="0" fontId="13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8" fillId="0" borderId="44" xfId="0" applyFont="1" applyFill="1" applyBorder="1" applyAlignment="1">
      <alignment vertical="center"/>
    </xf>
    <xf numFmtId="0" fontId="22" fillId="0" borderId="0" xfId="0" applyFont="1" applyBorder="1" applyAlignment="1"/>
    <xf numFmtId="3" fontId="55" fillId="14" borderId="57" xfId="0" applyNumberFormat="1" applyFont="1" applyFill="1" applyBorder="1" applyAlignment="1">
      <alignment horizontal="center" vertical="center" wrapText="1"/>
    </xf>
    <xf numFmtId="3" fontId="53" fillId="14" borderId="57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4" fillId="13" borderId="48" xfId="0" applyNumberFormat="1" applyFont="1" applyFill="1" applyBorder="1" applyAlignment="1">
      <alignment horizontal="center" vertical="center"/>
    </xf>
    <xf numFmtId="0" fontId="44" fillId="13" borderId="7" xfId="0" applyNumberFormat="1" applyFont="1" applyFill="1" applyBorder="1" applyAlignment="1">
      <alignment horizontal="center" vertical="center"/>
    </xf>
    <xf numFmtId="0" fontId="56" fillId="12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45" fillId="13" borderId="50" xfId="0" applyNumberFormat="1" applyFont="1" applyFill="1" applyBorder="1" applyAlignment="1">
      <alignment horizontal="center" vertical="center"/>
    </xf>
    <xf numFmtId="49" fontId="45" fillId="13" borderId="9" xfId="0" applyNumberFormat="1" applyFont="1" applyFill="1" applyBorder="1" applyAlignment="1">
      <alignment horizontal="center" vertical="center"/>
    </xf>
    <xf numFmtId="49" fontId="30" fillId="12" borderId="9" xfId="0" applyNumberFormat="1" applyFont="1" applyFill="1" applyBorder="1" applyAlignment="1">
      <alignment horizontal="center" vertical="center"/>
    </xf>
    <xf numFmtId="49" fontId="8" fillId="13" borderId="13" xfId="0" applyNumberFormat="1" applyFont="1" applyFill="1" applyBorder="1" applyAlignment="1">
      <alignment horizontal="center" vertical="center"/>
    </xf>
    <xf numFmtId="49" fontId="8" fillId="13" borderId="10" xfId="0" applyNumberFormat="1" applyFont="1" applyFill="1" applyBorder="1" applyAlignment="1">
      <alignment horizontal="center" vertical="center"/>
    </xf>
    <xf numFmtId="49" fontId="8" fillId="21" borderId="10" xfId="0" applyNumberFormat="1" applyFont="1" applyFill="1" applyBorder="1" applyAlignment="1">
      <alignment horizontal="center" vertical="center"/>
    </xf>
    <xf numFmtId="165" fontId="30" fillId="13" borderId="52" xfId="0" applyNumberFormat="1" applyFont="1" applyFill="1" applyBorder="1" applyAlignment="1">
      <alignment horizontal="center" vertical="center" wrapText="1"/>
    </xf>
    <xf numFmtId="165" fontId="30" fillId="13" borderId="6" xfId="0" applyNumberFormat="1" applyFont="1" applyFill="1" applyBorder="1" applyAlignment="1">
      <alignment horizontal="center" vertical="center" wrapText="1"/>
    </xf>
    <xf numFmtId="165" fontId="30" fillId="13" borderId="264" xfId="0" applyNumberFormat="1" applyFont="1" applyFill="1" applyBorder="1" applyAlignment="1">
      <alignment horizontal="center" vertical="center" wrapText="1"/>
    </xf>
    <xf numFmtId="1" fontId="30" fillId="13" borderId="265" xfId="0" applyNumberFormat="1" applyFont="1" applyFill="1" applyBorder="1" applyAlignment="1">
      <alignment horizontal="center" vertical="center" wrapText="1"/>
    </xf>
    <xf numFmtId="0" fontId="15" fillId="9" borderId="195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6" fillId="12" borderId="48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164" fontId="15" fillId="10" borderId="2" xfId="0" applyNumberFormat="1" applyFont="1" applyFill="1" applyBorder="1" applyAlignment="1">
      <alignment horizontal="center" vertical="center"/>
    </xf>
    <xf numFmtId="164" fontId="33" fillId="21" borderId="48" xfId="0" applyNumberFormat="1" applyFont="1" applyFill="1" applyBorder="1" applyAlignment="1">
      <alignment horizontal="center" vertical="center"/>
    </xf>
    <xf numFmtId="164" fontId="33" fillId="21" borderId="1" xfId="0" applyNumberFormat="1" applyFont="1" applyFill="1" applyBorder="1" applyAlignment="1">
      <alignment horizontal="center" vertical="center"/>
    </xf>
    <xf numFmtId="3" fontId="38" fillId="14" borderId="49" xfId="0" applyNumberFormat="1" applyFont="1" applyFill="1" applyBorder="1" applyAlignment="1">
      <alignment horizontal="center" vertical="center"/>
    </xf>
    <xf numFmtId="1" fontId="2" fillId="12" borderId="266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64" fontId="2" fillId="12" borderId="49" xfId="0" applyNumberFormat="1" applyFont="1" applyFill="1" applyBorder="1" applyAlignment="1">
      <alignment horizontal="center" vertical="center"/>
    </xf>
    <xf numFmtId="0" fontId="23" fillId="14" borderId="195" xfId="0" applyFont="1" applyFill="1" applyBorder="1" applyAlignment="1">
      <alignment horizontal="center" vertical="center"/>
    </xf>
    <xf numFmtId="0" fontId="15" fillId="14" borderId="195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6" fillId="12" borderId="7" xfId="0" applyFont="1" applyFill="1" applyBorder="1" applyAlignment="1">
      <alignment horizontal="center" vertical="center"/>
    </xf>
    <xf numFmtId="0" fontId="6" fillId="2" borderId="197" xfId="0" applyFont="1" applyFill="1" applyBorder="1" applyAlignment="1">
      <alignment horizontal="center" vertical="center"/>
    </xf>
    <xf numFmtId="0" fontId="6" fillId="5" borderId="19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35" fillId="17" borderId="12" xfId="0" applyFont="1" applyFill="1" applyBorder="1" applyAlignment="1">
      <alignment horizontal="right" vertical="center"/>
    </xf>
    <xf numFmtId="0" fontId="15" fillId="14" borderId="197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26" fillId="17" borderId="48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2" fontId="129" fillId="17" borderId="1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3" fillId="17" borderId="48" xfId="0" applyNumberFormat="1" applyFont="1" applyFill="1" applyBorder="1" applyAlignment="1">
      <alignment horizontal="center" vertical="center"/>
    </xf>
    <xf numFmtId="164" fontId="33" fillId="17" borderId="1" xfId="0" applyNumberFormat="1" applyFont="1" applyFill="1" applyBorder="1" applyAlignment="1">
      <alignment horizontal="center" vertical="center"/>
    </xf>
    <xf numFmtId="3" fontId="38" fillId="17" borderId="49" xfId="0" applyNumberFormat="1" applyFont="1" applyFill="1" applyBorder="1" applyAlignment="1">
      <alignment horizontal="center" vertical="center"/>
    </xf>
    <xf numFmtId="1" fontId="2" fillId="17" borderId="7" xfId="0" applyNumberFormat="1" applyFont="1" applyFill="1" applyBorder="1" applyAlignment="1">
      <alignment horizontal="center" vertical="center"/>
    </xf>
    <xf numFmtId="1" fontId="2" fillId="17" borderId="266" xfId="0" applyNumberFormat="1" applyFont="1" applyFill="1" applyBorder="1" applyAlignment="1">
      <alignment horizontal="center" vertical="center"/>
    </xf>
    <xf numFmtId="1" fontId="6" fillId="17" borderId="4" xfId="0" applyNumberFormat="1" applyFont="1" applyFill="1" applyBorder="1" applyAlignment="1">
      <alignment horizontal="center" vertical="center"/>
    </xf>
    <xf numFmtId="164" fontId="2" fillId="17" borderId="49" xfId="0" applyNumberFormat="1" applyFont="1" applyFill="1" applyBorder="1" applyAlignment="1">
      <alignment horizontal="center" vertical="center"/>
    </xf>
    <xf numFmtId="0" fontId="2" fillId="2" borderId="197" xfId="0" applyFont="1" applyFill="1" applyBorder="1" applyAlignment="1">
      <alignment horizontal="center" vertical="center"/>
    </xf>
    <xf numFmtId="0" fontId="26" fillId="12" borderId="50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164" fontId="33" fillId="21" borderId="50" xfId="0" applyNumberFormat="1" applyFont="1" applyFill="1" applyBorder="1" applyAlignment="1">
      <alignment horizontal="center" vertical="center"/>
    </xf>
    <xf numFmtId="164" fontId="33" fillId="21" borderId="13" xfId="0" applyNumberFormat="1" applyFont="1" applyFill="1" applyBorder="1" applyAlignment="1">
      <alignment horizontal="center" vertical="center"/>
    </xf>
    <xf numFmtId="3" fontId="38" fillId="14" borderId="51" xfId="0" applyNumberFormat="1" applyFont="1" applyFill="1" applyBorder="1" applyAlignment="1">
      <alignment horizontal="center" vertical="center"/>
    </xf>
    <xf numFmtId="1" fontId="2" fillId="12" borderId="9" xfId="0" applyNumberFormat="1" applyFont="1" applyFill="1" applyBorder="1" applyAlignment="1">
      <alignment horizontal="center" vertical="center"/>
    </xf>
    <xf numFmtId="1" fontId="2" fillId="12" borderId="260" xfId="0" applyNumberFormat="1" applyFont="1" applyFill="1" applyBorder="1" applyAlignment="1">
      <alignment horizontal="center" vertical="center"/>
    </xf>
    <xf numFmtId="1" fontId="6" fillId="12" borderId="3" xfId="0" applyNumberFormat="1" applyFont="1" applyFill="1" applyBorder="1" applyAlignment="1">
      <alignment horizontal="center" vertical="center"/>
    </xf>
    <xf numFmtId="164" fontId="2" fillId="12" borderId="5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8" fillId="8" borderId="197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135" fillId="16" borderId="12" xfId="0" applyFont="1" applyFill="1" applyBorder="1" applyAlignment="1">
      <alignment horizontal="right" vertical="center"/>
    </xf>
    <xf numFmtId="0" fontId="23" fillId="9" borderId="195" xfId="0" applyFont="1" applyFill="1" applyBorder="1" applyAlignment="1">
      <alignment horizontal="center" vertical="center"/>
    </xf>
    <xf numFmtId="0" fontId="2" fillId="16" borderId="58" xfId="0" applyFont="1" applyFill="1" applyBorder="1" applyAlignment="1">
      <alignment horizontal="center" vertical="center"/>
    </xf>
    <xf numFmtId="0" fontId="26" fillId="16" borderId="50" xfId="0" applyFont="1" applyFill="1" applyBorder="1" applyAlignment="1">
      <alignment horizontal="center" vertical="center"/>
    </xf>
    <xf numFmtId="0" fontId="26" fillId="16" borderId="9" xfId="0" applyFont="1" applyFill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/>
    </xf>
    <xf numFmtId="0" fontId="129" fillId="16" borderId="36" xfId="0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33" fillId="16" borderId="50" xfId="0" applyNumberFormat="1" applyFont="1" applyFill="1" applyBorder="1" applyAlignment="1">
      <alignment horizontal="center" vertical="center"/>
    </xf>
    <xf numFmtId="164" fontId="33" fillId="16" borderId="13" xfId="0" applyNumberFormat="1" applyFont="1" applyFill="1" applyBorder="1" applyAlignment="1">
      <alignment horizontal="center" vertical="center"/>
    </xf>
    <xf numFmtId="3" fontId="38" fillId="16" borderId="51" xfId="0" applyNumberFormat="1" applyFont="1" applyFill="1" applyBorder="1" applyAlignment="1">
      <alignment horizontal="center" vertical="center"/>
    </xf>
    <xf numFmtId="1" fontId="2" fillId="16" borderId="9" xfId="0" applyNumberFormat="1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1" fontId="2" fillId="16" borderId="260" xfId="0" applyNumberFormat="1" applyFont="1" applyFill="1" applyBorder="1" applyAlignment="1">
      <alignment horizontal="center" vertical="center"/>
    </xf>
    <xf numFmtId="1" fontId="6" fillId="16" borderId="230" xfId="0" applyNumberFormat="1" applyFont="1" applyFill="1" applyBorder="1" applyAlignment="1">
      <alignment horizontal="center" vertical="center"/>
    </xf>
    <xf numFmtId="1" fontId="6" fillId="16" borderId="3" xfId="0" applyNumberFormat="1" applyFont="1" applyFill="1" applyBorder="1" applyAlignment="1">
      <alignment horizontal="center" vertical="center"/>
    </xf>
    <xf numFmtId="164" fontId="2" fillId="16" borderId="51" xfId="0" applyNumberFormat="1" applyFont="1" applyFill="1" applyBorder="1" applyAlignment="1">
      <alignment horizontal="center" vertical="center"/>
    </xf>
    <xf numFmtId="0" fontId="23" fillId="9" borderId="197" xfId="0" applyFont="1" applyFill="1" applyBorder="1" applyAlignment="1">
      <alignment horizontal="center" vertical="center"/>
    </xf>
    <xf numFmtId="0" fontId="15" fillId="9" borderId="197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6" fillId="2" borderId="19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8" fillId="5" borderId="195" xfId="0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15" fillId="22" borderId="10" xfId="0" applyFont="1" applyFill="1" applyBorder="1" applyAlignment="1">
      <alignment vertical="center"/>
    </xf>
    <xf numFmtId="0" fontId="23" fillId="22" borderId="195" xfId="0" applyFont="1" applyFill="1" applyBorder="1" applyAlignment="1">
      <alignment horizontal="center" vertical="center"/>
    </xf>
    <xf numFmtId="0" fontId="15" fillId="22" borderId="195" xfId="0" applyFont="1" applyFill="1" applyBorder="1" applyAlignment="1">
      <alignment horizontal="center" vertical="center"/>
    </xf>
    <xf numFmtId="0" fontId="15" fillId="22" borderId="9" xfId="0" applyFont="1" applyFill="1" applyBorder="1" applyAlignment="1">
      <alignment horizontal="center" vertical="center"/>
    </xf>
    <xf numFmtId="0" fontId="30" fillId="2" borderId="219" xfId="0" applyFont="1" applyFill="1" applyBorder="1" applyAlignment="1">
      <alignment horizontal="center" vertical="center"/>
    </xf>
    <xf numFmtId="0" fontId="30" fillId="2" borderId="130" xfId="0" applyFont="1" applyFill="1" applyBorder="1" applyAlignment="1">
      <alignment horizontal="center" vertical="center"/>
    </xf>
    <xf numFmtId="1" fontId="23" fillId="14" borderId="26" xfId="0" applyNumberFormat="1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26" fillId="12" borderId="55" xfId="0" applyFont="1" applyFill="1" applyBorder="1" applyAlignment="1">
      <alignment horizontal="center" vertical="center"/>
    </xf>
    <xf numFmtId="0" fontId="26" fillId="12" borderId="130" xfId="0" applyFont="1" applyFill="1" applyBorder="1" applyAlignment="1">
      <alignment horizontal="center" vertical="center"/>
    </xf>
    <xf numFmtId="0" fontId="26" fillId="12" borderId="26" xfId="0" applyFont="1" applyFill="1" applyBorder="1" applyAlignment="1">
      <alignment horizontal="center" vertical="center"/>
    </xf>
    <xf numFmtId="2" fontId="129" fillId="16" borderId="26" xfId="0" applyNumberFormat="1" applyFont="1" applyFill="1" applyBorder="1" applyAlignment="1">
      <alignment horizontal="center" vertical="center"/>
    </xf>
    <xf numFmtId="164" fontId="15" fillId="10" borderId="25" xfId="0" applyNumberFormat="1" applyFont="1" applyFill="1" applyBorder="1" applyAlignment="1">
      <alignment horizontal="center" vertical="center"/>
    </xf>
    <xf numFmtId="164" fontId="33" fillId="21" borderId="55" xfId="0" applyNumberFormat="1" applyFont="1" applyFill="1" applyBorder="1" applyAlignment="1">
      <alignment horizontal="center" vertical="center"/>
    </xf>
    <xf numFmtId="164" fontId="33" fillId="21" borderId="26" xfId="0" applyNumberFormat="1" applyFont="1" applyFill="1" applyBorder="1" applyAlignment="1">
      <alignment horizontal="center" vertical="center"/>
    </xf>
    <xf numFmtId="3" fontId="38" fillId="14" borderId="59" xfId="0" applyNumberFormat="1" applyFont="1" applyFill="1" applyBorder="1" applyAlignment="1">
      <alignment horizontal="center" vertical="center"/>
    </xf>
    <xf numFmtId="1" fontId="2" fillId="12" borderId="130" xfId="0" applyNumberFormat="1" applyFont="1" applyFill="1" applyBorder="1" applyAlignment="1">
      <alignment horizontal="center" vertical="center"/>
    </xf>
    <xf numFmtId="1" fontId="2" fillId="12" borderId="129" xfId="0" applyNumberFormat="1" applyFont="1" applyFill="1" applyBorder="1" applyAlignment="1">
      <alignment horizontal="center" vertical="center"/>
    </xf>
    <xf numFmtId="1" fontId="2" fillId="12" borderId="267" xfId="0" applyNumberFormat="1" applyFont="1" applyFill="1" applyBorder="1" applyAlignment="1">
      <alignment horizontal="center" vertical="center"/>
    </xf>
    <xf numFmtId="1" fontId="6" fillId="12" borderId="268" xfId="0" applyNumberFormat="1" applyFont="1" applyFill="1" applyBorder="1" applyAlignment="1">
      <alignment horizontal="center" vertical="center"/>
    </xf>
    <xf numFmtId="1" fontId="6" fillId="12" borderId="129" xfId="0" applyNumberFormat="1" applyFont="1" applyFill="1" applyBorder="1" applyAlignment="1">
      <alignment horizontal="center" vertical="center"/>
    </xf>
    <xf numFmtId="164" fontId="2" fillId="12" borderId="59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6" fillId="4" borderId="208" xfId="0" applyFont="1" applyFill="1" applyBorder="1" applyAlignment="1">
      <alignment vertical="center"/>
    </xf>
    <xf numFmtId="0" fontId="8" fillId="5" borderId="209" xfId="0" applyFont="1" applyFill="1" applyBorder="1" applyAlignment="1">
      <alignment horizontal="center" vertical="center"/>
    </xf>
    <xf numFmtId="0" fontId="6" fillId="4" borderId="209" xfId="0" applyFont="1" applyFill="1" applyBorder="1" applyAlignment="1">
      <alignment horizontal="center" vertical="center"/>
    </xf>
    <xf numFmtId="0" fontId="6" fillId="4" borderId="213" xfId="0" applyFont="1" applyFill="1" applyBorder="1" applyAlignment="1">
      <alignment horizontal="center" vertical="center"/>
    </xf>
    <xf numFmtId="1" fontId="14" fillId="14" borderId="211" xfId="0" applyNumberFormat="1" applyFont="1" applyFill="1" applyBorder="1" applyAlignment="1">
      <alignment horizontal="center" vertical="center"/>
    </xf>
    <xf numFmtId="0" fontId="26" fillId="12" borderId="269" xfId="0" applyFont="1" applyFill="1" applyBorder="1" applyAlignment="1">
      <alignment horizontal="center" vertical="center"/>
    </xf>
    <xf numFmtId="0" fontId="26" fillId="12" borderId="213" xfId="0" applyFont="1" applyFill="1" applyBorder="1" applyAlignment="1">
      <alignment horizontal="center" vertical="center"/>
    </xf>
    <xf numFmtId="164" fontId="15" fillId="10" borderId="208" xfId="0" applyNumberFormat="1" applyFont="1" applyFill="1" applyBorder="1" applyAlignment="1">
      <alignment horizontal="center" vertical="center"/>
    </xf>
    <xf numFmtId="164" fontId="33" fillId="21" borderId="269" xfId="0" applyNumberFormat="1" applyFont="1" applyFill="1" applyBorder="1" applyAlignment="1">
      <alignment horizontal="center" vertical="center"/>
    </xf>
    <xf numFmtId="164" fontId="33" fillId="21" borderId="211" xfId="0" applyNumberFormat="1" applyFont="1" applyFill="1" applyBorder="1" applyAlignment="1">
      <alignment horizontal="center" vertical="center"/>
    </xf>
    <xf numFmtId="3" fontId="38" fillId="14" borderId="270" xfId="0" applyNumberFormat="1" applyFont="1" applyFill="1" applyBorder="1" applyAlignment="1">
      <alignment horizontal="center" vertical="center"/>
    </xf>
    <xf numFmtId="1" fontId="2" fillId="12" borderId="271" xfId="0" applyNumberFormat="1" applyFont="1" applyFill="1" applyBorder="1" applyAlignment="1">
      <alignment horizontal="center" vertical="center"/>
    </xf>
    <xf numFmtId="1" fontId="6" fillId="12" borderId="216" xfId="0" applyNumberFormat="1" applyFont="1" applyFill="1" applyBorder="1" applyAlignment="1">
      <alignment horizontal="center" vertical="center"/>
    </xf>
    <xf numFmtId="164" fontId="2" fillId="12" borderId="270" xfId="0" applyNumberFormat="1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vertical="center"/>
    </xf>
    <xf numFmtId="0" fontId="8" fillId="8" borderId="217" xfId="0" applyFont="1" applyFill="1" applyBorder="1" applyAlignment="1">
      <alignment horizontal="center" vertical="center"/>
    </xf>
    <xf numFmtId="0" fontId="6" fillId="8" borderId="21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" fontId="14" fillId="15" borderId="6" xfId="0" applyNumberFormat="1" applyFont="1" applyFill="1" applyBorder="1" applyAlignment="1">
      <alignment horizontal="center" vertical="center"/>
    </xf>
    <xf numFmtId="0" fontId="26" fillId="12" borderId="52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13" fillId="21" borderId="272" xfId="0" applyFont="1" applyFill="1" applyBorder="1" applyAlignment="1">
      <alignment horizontal="center" vertical="center"/>
    </xf>
    <xf numFmtId="164" fontId="15" fillId="10" borderId="11" xfId="0" applyNumberFormat="1" applyFont="1" applyFill="1" applyBorder="1" applyAlignment="1">
      <alignment horizontal="center" vertical="center"/>
    </xf>
    <xf numFmtId="164" fontId="33" fillId="21" borderId="52" xfId="0" applyNumberFormat="1" applyFont="1" applyFill="1" applyBorder="1" applyAlignment="1">
      <alignment horizontal="center" vertical="center"/>
    </xf>
    <xf numFmtId="164" fontId="33" fillId="21" borderId="6" xfId="0" applyNumberFormat="1" applyFont="1" applyFill="1" applyBorder="1" applyAlignment="1">
      <alignment horizontal="center" vertical="center"/>
    </xf>
    <xf numFmtId="3" fontId="38" fillId="14" borderId="53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1" fontId="2" fillId="12" borderId="265" xfId="0" applyNumberFormat="1" applyFont="1" applyFill="1" applyBorder="1" applyAlignment="1">
      <alignment horizontal="center" vertical="center"/>
    </xf>
    <xf numFmtId="1" fontId="6" fillId="12" borderId="5" xfId="0" applyNumberFormat="1" applyFont="1" applyFill="1" applyBorder="1" applyAlignment="1">
      <alignment horizontal="center" vertical="center"/>
    </xf>
    <xf numFmtId="164" fontId="2" fillId="12" borderId="53" xfId="0" applyNumberFormat="1" applyFont="1" applyFill="1" applyBorder="1" applyAlignment="1">
      <alignment horizontal="center" vertical="center"/>
    </xf>
    <xf numFmtId="1" fontId="14" fillId="15" borderId="13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center" vertical="center"/>
    </xf>
    <xf numFmtId="0" fontId="6" fillId="2" borderId="209" xfId="0" applyFont="1" applyFill="1" applyBorder="1" applyAlignment="1">
      <alignment horizontal="center" vertical="center"/>
    </xf>
    <xf numFmtId="0" fontId="2" fillId="2" borderId="213" xfId="0" applyFont="1" applyFill="1" applyBorder="1" applyAlignment="1">
      <alignment horizontal="center" vertical="center"/>
    </xf>
    <xf numFmtId="1" fontId="23" fillId="15" borderId="211" xfId="0" applyNumberFormat="1" applyFont="1" applyFill="1" applyBorder="1" applyAlignment="1">
      <alignment horizontal="center" vertical="center"/>
    </xf>
    <xf numFmtId="0" fontId="13" fillId="21" borderId="208" xfId="0" applyFont="1" applyFill="1" applyBorder="1" applyAlignment="1">
      <alignment horizontal="center" vertical="center"/>
    </xf>
    <xf numFmtId="0" fontId="13" fillId="21" borderId="11" xfId="0" applyFont="1" applyFill="1" applyBorder="1" applyAlignment="1">
      <alignment horizontal="center" vertical="center"/>
    </xf>
    <xf numFmtId="0" fontId="6" fillId="8" borderId="197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54" fillId="21" borderId="10" xfId="0" applyFont="1" applyFill="1" applyBorder="1" applyAlignment="1">
      <alignment horizontal="center" vertical="center"/>
    </xf>
    <xf numFmtId="1" fontId="6" fillId="12" borderId="1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164" fontId="2" fillId="17" borderId="51" xfId="0" applyNumberFormat="1" applyFont="1" applyFill="1" applyBorder="1" applyAlignment="1">
      <alignment horizontal="center" vertical="center"/>
    </xf>
    <xf numFmtId="0" fontId="8" fillId="8" borderId="195" xfId="0" applyFont="1" applyFill="1" applyBorder="1" applyAlignment="1">
      <alignment horizontal="center" vertical="center"/>
    </xf>
    <xf numFmtId="0" fontId="6" fillId="8" borderId="195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1" fontId="6" fillId="12" borderId="13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0" fontId="6" fillId="8" borderId="196" xfId="0" applyFont="1" applyFill="1" applyBorder="1" applyAlignment="1">
      <alignment horizontal="center" vertical="center"/>
    </xf>
    <xf numFmtId="0" fontId="6" fillId="2" borderId="210" xfId="0" applyFont="1" applyFill="1" applyBorder="1" applyAlignment="1">
      <alignment horizontal="center" vertical="center"/>
    </xf>
    <xf numFmtId="1" fontId="14" fillId="15" borderId="211" xfId="0" applyNumberFormat="1" applyFont="1" applyFill="1" applyBorder="1" applyAlignment="1">
      <alignment horizontal="center" vertical="center"/>
    </xf>
    <xf numFmtId="1" fontId="6" fillId="12" borderId="208" xfId="0" applyNumberFormat="1" applyFont="1" applyFill="1" applyBorder="1" applyAlignment="1">
      <alignment horizontal="center" vertical="center"/>
    </xf>
    <xf numFmtId="0" fontId="8" fillId="2" borderId="273" xfId="0" applyFont="1" applyFill="1" applyBorder="1" applyAlignment="1">
      <alignment horizontal="center" vertical="center"/>
    </xf>
    <xf numFmtId="0" fontId="6" fillId="2" borderId="217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26" fillId="2" borderId="52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129" fillId="2" borderId="37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265" xfId="0" applyNumberFormat="1" applyFont="1" applyFill="1" applyBorder="1" applyAlignment="1">
      <alignment horizontal="center" vertical="center"/>
    </xf>
    <xf numFmtId="1" fontId="6" fillId="2" borderId="232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2" fillId="2" borderId="198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29" fillId="2" borderId="46" xfId="0" applyFont="1" applyFill="1" applyBorder="1" applyAlignment="1">
      <alignment horizontal="center" vertical="center"/>
    </xf>
    <xf numFmtId="2" fontId="129" fillId="16" borderId="21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34" fillId="21" borderId="54" xfId="0" applyNumberFormat="1" applyFont="1" applyFill="1" applyBorder="1" applyAlignment="1">
      <alignment horizontal="center" vertical="center"/>
    </xf>
    <xf numFmtId="164" fontId="37" fillId="21" borderId="21" xfId="0" applyNumberFormat="1" applyFont="1" applyFill="1" applyBorder="1" applyAlignment="1">
      <alignment horizontal="center" vertical="center"/>
    </xf>
    <xf numFmtId="3" fontId="38" fillId="14" borderId="5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266" xfId="0" applyNumberFormat="1" applyFont="1" applyFill="1" applyBorder="1" applyAlignment="1">
      <alignment horizontal="center" vertical="center"/>
    </xf>
    <xf numFmtId="1" fontId="6" fillId="2" borderId="240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5" fillId="9" borderId="198" xfId="0" applyFont="1" applyFill="1" applyBorder="1" applyAlignment="1">
      <alignment horizontal="center" vertical="center"/>
    </xf>
    <xf numFmtId="0" fontId="129" fillId="2" borderId="238" xfId="0" applyFont="1" applyFill="1" applyBorder="1" applyAlignment="1">
      <alignment horizontal="center" vertical="center"/>
    </xf>
    <xf numFmtId="164" fontId="34" fillId="21" borderId="48" xfId="0" applyNumberFormat="1" applyFont="1" applyFill="1" applyBorder="1" applyAlignment="1">
      <alignment horizontal="center" vertical="center"/>
    </xf>
    <xf numFmtId="3" fontId="20" fillId="14" borderId="49" xfId="0" applyNumberFormat="1" applyFont="1" applyFill="1" applyBorder="1" applyAlignment="1">
      <alignment horizontal="center" vertical="center"/>
    </xf>
    <xf numFmtId="164" fontId="2" fillId="2" borderId="49" xfId="0" applyNumberFormat="1" applyFont="1" applyFill="1" applyBorder="1" applyAlignment="1">
      <alignment horizontal="center" vertical="center"/>
    </xf>
    <xf numFmtId="0" fontId="6" fillId="2" borderId="198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4" fontId="127" fillId="21" borderId="48" xfId="0" applyNumberFormat="1" applyFont="1" applyFill="1" applyBorder="1" applyAlignment="1">
      <alignment horizontal="center" vertical="center"/>
    </xf>
    <xf numFmtId="3" fontId="5" fillId="14" borderId="4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5" fillId="2" borderId="240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64" fontId="8" fillId="2" borderId="49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6" fillId="4" borderId="198" xfId="0" applyFont="1" applyFill="1" applyBorder="1" applyAlignment="1">
      <alignment horizontal="center" vertical="center"/>
    </xf>
    <xf numFmtId="0" fontId="6" fillId="5" borderId="196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129" fillId="2" borderId="36" xfId="0" applyFont="1" applyFill="1" applyBorder="1" applyAlignment="1">
      <alignment horizontal="center" vertical="center"/>
    </xf>
    <xf numFmtId="164" fontId="34" fillId="21" borderId="50" xfId="0" applyNumberFormat="1" applyFont="1" applyFill="1" applyBorder="1" applyAlignment="1">
      <alignment horizontal="center" vertical="center"/>
    </xf>
    <xf numFmtId="3" fontId="20" fillId="14" borderId="51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6" fillId="2" borderId="230" xfId="0" applyNumberFormat="1" applyFont="1" applyFill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164" fontId="2" fillId="2" borderId="51" xfId="0" applyNumberFormat="1" applyFont="1" applyFill="1" applyBorder="1" applyAlignment="1">
      <alignment horizontal="center" vertical="center"/>
    </xf>
    <xf numFmtId="0" fontId="14" fillId="14" borderId="197" xfId="0" applyFont="1" applyFill="1" applyBorder="1" applyAlignment="1">
      <alignment horizontal="center" vertical="center"/>
    </xf>
    <xf numFmtId="0" fontId="14" fillId="14" borderId="198" xfId="0" applyFont="1" applyFill="1" applyBorder="1" applyAlignment="1">
      <alignment horizontal="center" vertical="center"/>
    </xf>
    <xf numFmtId="1" fontId="8" fillId="2" borderId="274" xfId="0" applyNumberFormat="1" applyFont="1" applyFill="1" applyBorder="1" applyAlignment="1">
      <alignment horizontal="center" vertical="center"/>
    </xf>
    <xf numFmtId="0" fontId="8" fillId="4" borderId="273" xfId="0" applyFont="1" applyFill="1" applyBorder="1" applyAlignment="1">
      <alignment horizontal="center" vertical="center"/>
    </xf>
    <xf numFmtId="0" fontId="2" fillId="4" borderId="273" xfId="0" applyFont="1" applyFill="1" applyBorder="1" applyAlignment="1">
      <alignment horizontal="center" vertical="center"/>
    </xf>
    <xf numFmtId="0" fontId="2" fillId="4" borderId="27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1" borderId="14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/>
    </xf>
    <xf numFmtId="164" fontId="127" fillId="10" borderId="14" xfId="0" applyNumberFormat="1" applyFont="1" applyFill="1" applyBorder="1" applyAlignment="1">
      <alignment horizontal="center" vertical="center"/>
    </xf>
    <xf numFmtId="164" fontId="127" fillId="21" borderId="54" xfId="0" applyNumberFormat="1" applyFont="1" applyFill="1" applyBorder="1" applyAlignment="1">
      <alignment horizontal="center" vertical="center"/>
    </xf>
    <xf numFmtId="3" fontId="5" fillId="14" borderId="58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14" xfId="0" applyNumberFormat="1" applyFont="1" applyFill="1" applyBorder="1" applyAlignment="1">
      <alignment horizontal="center" vertical="center"/>
    </xf>
    <xf numFmtId="1" fontId="2" fillId="2" borderId="263" xfId="0" applyNumberFormat="1" applyFont="1" applyFill="1" applyBorder="1" applyAlignment="1">
      <alignment horizontal="center" vertical="center"/>
    </xf>
    <xf numFmtId="1" fontId="5" fillId="2" borderId="276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8" fillId="2" borderId="58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130" fillId="21" borderId="48" xfId="0" applyNumberFormat="1" applyFont="1" applyFill="1" applyBorder="1" applyAlignment="1">
      <alignment horizontal="center" vertical="center"/>
    </xf>
    <xf numFmtId="1" fontId="6" fillId="2" borderId="250" xfId="0" applyNumberFormat="1" applyFont="1" applyFill="1" applyBorder="1" applyAlignment="1">
      <alignment horizontal="center" vertical="center"/>
    </xf>
    <xf numFmtId="0" fontId="8" fillId="4" borderId="195" xfId="0" applyFont="1" applyFill="1" applyBorder="1" applyAlignment="1">
      <alignment horizontal="center" vertical="center"/>
    </xf>
    <xf numFmtId="0" fontId="2" fillId="5" borderId="197" xfId="0" applyFont="1" applyFill="1" applyBorder="1" applyAlignment="1">
      <alignment horizontal="center" vertical="center"/>
    </xf>
    <xf numFmtId="0" fontId="2" fillId="5" borderId="198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4" borderId="217" xfId="0" applyFont="1" applyFill="1" applyBorder="1" applyAlignment="1">
      <alignment horizontal="center" vertical="center"/>
    </xf>
    <xf numFmtId="0" fontId="6" fillId="4" borderId="217" xfId="0" applyFont="1" applyFill="1" applyBorder="1" applyAlignment="1">
      <alignment horizontal="center" vertical="center"/>
    </xf>
    <xf numFmtId="0" fontId="6" fillId="4" borderId="218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" fontId="6" fillId="2" borderId="251" xfId="0" applyNumberFormat="1" applyFont="1" applyFill="1" applyBorder="1" applyAlignment="1">
      <alignment horizontal="center" vertical="center"/>
    </xf>
    <xf numFmtId="0" fontId="6" fillId="4" borderId="197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6" fillId="2" borderId="196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64" fontId="130" fillId="21" borderId="50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6" fillId="2" borderId="252" xfId="0" applyNumberFormat="1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0" fontId="2" fillId="2" borderId="196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" fontId="2" fillId="2" borderId="252" xfId="0" applyNumberFormat="1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6" fillId="5" borderId="219" xfId="0" applyFont="1" applyFill="1" applyBorder="1" applyAlignment="1">
      <alignment horizontal="center" vertical="center"/>
    </xf>
    <xf numFmtId="0" fontId="6" fillId="5" borderId="220" xfId="0" applyFont="1" applyFill="1" applyBorder="1" applyAlignment="1">
      <alignment horizontal="center" vertical="center"/>
    </xf>
    <xf numFmtId="1" fontId="23" fillId="20" borderId="26" xfId="0" applyNumberFormat="1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129" fillId="2" borderId="253" xfId="0" applyFont="1" applyFill="1" applyBorder="1" applyAlignment="1">
      <alignment horizontal="center" vertical="center"/>
    </xf>
    <xf numFmtId="0" fontId="129" fillId="16" borderId="26" xfId="0" applyFont="1" applyFill="1" applyBorder="1" applyAlignment="1">
      <alignment horizontal="center" vertical="center"/>
    </xf>
    <xf numFmtId="164" fontId="34" fillId="21" borderId="55" xfId="0" applyNumberFormat="1" applyFont="1" applyFill="1" applyBorder="1" applyAlignment="1">
      <alignment horizontal="center" vertical="center"/>
    </xf>
    <xf numFmtId="3" fontId="20" fillId="14" borderId="59" xfId="0" applyNumberFormat="1" applyFont="1" applyFill="1" applyBorder="1" applyAlignment="1">
      <alignment horizontal="center" vertical="center"/>
    </xf>
    <xf numFmtId="1" fontId="2" fillId="2" borderId="130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1" fontId="2" fillId="2" borderId="25" xfId="0" applyNumberFormat="1" applyFont="1" applyFill="1" applyBorder="1" applyAlignment="1">
      <alignment horizontal="center" vertical="center"/>
    </xf>
    <xf numFmtId="1" fontId="2" fillId="2" borderId="129" xfId="0" applyNumberFormat="1" applyFont="1" applyFill="1" applyBorder="1" applyAlignment="1">
      <alignment horizontal="center" vertical="center"/>
    </xf>
    <xf numFmtId="1" fontId="6" fillId="2" borderId="255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0" fontId="2" fillId="2" borderId="195" xfId="0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5" fillId="21" borderId="10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164" fontId="127" fillId="21" borderId="50" xfId="0" applyNumberFormat="1" applyFont="1" applyFill="1" applyBorder="1" applyAlignment="1">
      <alignment horizontal="center" vertical="center"/>
    </xf>
    <xf numFmtId="3" fontId="5" fillId="14" borderId="51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" fontId="2" fillId="2" borderId="260" xfId="0" applyNumberFormat="1" applyFont="1" applyFill="1" applyBorder="1" applyAlignment="1">
      <alignment horizontal="center" vertical="center"/>
    </xf>
    <xf numFmtId="1" fontId="5" fillId="2" borderId="252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8" fillId="2" borderId="51" xfId="0" applyNumberFormat="1" applyFont="1" applyFill="1" applyBorder="1" applyAlignment="1">
      <alignment horizontal="center" vertical="center"/>
    </xf>
    <xf numFmtId="0" fontId="8" fillId="2" borderId="277" xfId="0" applyFont="1" applyFill="1" applyBorder="1" applyAlignment="1">
      <alignment horizontal="center" vertical="center"/>
    </xf>
    <xf numFmtId="0" fontId="2" fillId="2" borderId="200" xfId="0" applyFont="1" applyFill="1" applyBorder="1" applyAlignment="1">
      <alignment horizontal="center" vertical="center"/>
    </xf>
    <xf numFmtId="0" fontId="2" fillId="2" borderId="201" xfId="0" applyFont="1" applyFill="1" applyBorder="1" applyAlignment="1">
      <alignment horizontal="center" vertical="center"/>
    </xf>
    <xf numFmtId="0" fontId="8" fillId="0" borderId="202" xfId="0" applyFont="1" applyFill="1" applyBorder="1" applyAlignment="1">
      <alignment horizontal="center" vertical="center"/>
    </xf>
    <xf numFmtId="0" fontId="44" fillId="2" borderId="278" xfId="0" applyFont="1" applyFill="1" applyBorder="1" applyAlignment="1">
      <alignment horizontal="center" vertical="center"/>
    </xf>
    <xf numFmtId="0" fontId="44" fillId="2" borderId="202" xfId="0" applyFont="1" applyFill="1" applyBorder="1" applyAlignment="1">
      <alignment horizontal="center" vertical="center"/>
    </xf>
    <xf numFmtId="0" fontId="5" fillId="2" borderId="202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4" fillId="2" borderId="199" xfId="0" applyFont="1" applyFill="1" applyBorder="1" applyAlignment="1">
      <alignment horizontal="center" vertical="center"/>
    </xf>
    <xf numFmtId="0" fontId="5" fillId="21" borderId="199" xfId="0" applyFont="1" applyFill="1" applyBorder="1" applyAlignment="1">
      <alignment horizontal="center" vertical="center"/>
    </xf>
    <xf numFmtId="0" fontId="8" fillId="2" borderId="245" xfId="0" applyFont="1" applyFill="1" applyBorder="1" applyAlignment="1">
      <alignment horizontal="center" vertical="center"/>
    </xf>
    <xf numFmtId="0" fontId="8" fillId="16" borderId="202" xfId="0" applyFont="1" applyFill="1" applyBorder="1" applyAlignment="1">
      <alignment horizontal="center" vertical="center"/>
    </xf>
    <xf numFmtId="164" fontId="127" fillId="10" borderId="199" xfId="0" applyNumberFormat="1" applyFont="1" applyFill="1" applyBorder="1" applyAlignment="1">
      <alignment horizontal="center" vertical="center"/>
    </xf>
    <xf numFmtId="164" fontId="127" fillId="21" borderId="278" xfId="0" applyNumberFormat="1" applyFont="1" applyFill="1" applyBorder="1" applyAlignment="1">
      <alignment horizontal="center" vertical="center"/>
    </xf>
    <xf numFmtId="3" fontId="5" fillId="14" borderId="279" xfId="0" applyNumberFormat="1" applyFont="1" applyFill="1" applyBorder="1" applyAlignment="1">
      <alignment horizontal="center" vertical="center"/>
    </xf>
    <xf numFmtId="1" fontId="8" fillId="2" borderId="204" xfId="0" applyNumberFormat="1" applyFont="1" applyFill="1" applyBorder="1" applyAlignment="1">
      <alignment horizontal="center" vertical="center"/>
    </xf>
    <xf numFmtId="1" fontId="8" fillId="2" borderId="202" xfId="0" applyNumberFormat="1" applyFont="1" applyFill="1" applyBorder="1" applyAlignment="1">
      <alignment horizontal="center" vertical="center"/>
    </xf>
    <xf numFmtId="1" fontId="8" fillId="2" borderId="199" xfId="0" applyNumberFormat="1" applyFont="1" applyFill="1" applyBorder="1" applyAlignment="1">
      <alignment horizontal="center" vertical="center"/>
    </xf>
    <xf numFmtId="1" fontId="8" fillId="2" borderId="207" xfId="0" applyNumberFormat="1" applyFont="1" applyFill="1" applyBorder="1" applyAlignment="1">
      <alignment horizontal="center" vertical="center"/>
    </xf>
    <xf numFmtId="1" fontId="2" fillId="2" borderId="280" xfId="0" applyNumberFormat="1" applyFont="1" applyFill="1" applyBorder="1" applyAlignment="1">
      <alignment horizontal="center" vertical="center"/>
    </xf>
    <xf numFmtId="1" fontId="5" fillId="2" borderId="281" xfId="0" applyNumberFormat="1" applyFont="1" applyFill="1" applyBorder="1" applyAlignment="1">
      <alignment horizontal="center" vertical="center"/>
    </xf>
    <xf numFmtId="1" fontId="5" fillId="2" borderId="199" xfId="0" applyNumberFormat="1" applyFont="1" applyFill="1" applyBorder="1" applyAlignment="1">
      <alignment horizontal="center" vertical="center"/>
    </xf>
    <xf numFmtId="164" fontId="8" fillId="2" borderId="279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vertical="center"/>
    </xf>
    <xf numFmtId="0" fontId="30" fillId="2" borderId="195" xfId="0" applyFont="1" applyFill="1" applyBorder="1" applyAlignment="1">
      <alignment horizontal="center" vertical="center"/>
    </xf>
    <xf numFmtId="0" fontId="30" fillId="2" borderId="197" xfId="0" applyFont="1" applyFill="1" applyBorder="1" applyAlignment="1">
      <alignment horizontal="center" vertical="center"/>
    </xf>
    <xf numFmtId="0" fontId="30" fillId="2" borderId="198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58" fillId="2" borderId="48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30" fillId="2" borderId="238" xfId="0" applyFont="1" applyFill="1" applyBorder="1" applyAlignment="1">
      <alignment horizontal="center" vertical="center"/>
    </xf>
    <xf numFmtId="2" fontId="136" fillId="16" borderId="1" xfId="0" applyNumberFormat="1" applyFont="1" applyFill="1" applyBorder="1" applyAlignment="1">
      <alignment horizontal="center" vertical="center"/>
    </xf>
    <xf numFmtId="164" fontId="33" fillId="10" borderId="2" xfId="0" applyNumberFormat="1" applyFont="1" applyFill="1" applyBorder="1" applyAlignment="1">
      <alignment horizontal="center" vertical="center"/>
    </xf>
    <xf numFmtId="3" fontId="37" fillId="14" borderId="49" xfId="0" applyNumberFormat="1" applyFont="1" applyFill="1" applyBorder="1" applyAlignment="1">
      <alignment horizontal="center" vertical="center"/>
    </xf>
    <xf numFmtId="1" fontId="30" fillId="2" borderId="7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1" fontId="30" fillId="2" borderId="2" xfId="0" applyNumberFormat="1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266" xfId="0" applyNumberFormat="1" applyFont="1" applyFill="1" applyBorder="1" applyAlignment="1">
      <alignment horizontal="center" vertical="center"/>
    </xf>
    <xf numFmtId="1" fontId="30" fillId="2" borderId="250" xfId="0" applyNumberFormat="1" applyFont="1" applyFill="1" applyBorder="1" applyAlignment="1">
      <alignment horizontal="center" vertical="center"/>
    </xf>
    <xf numFmtId="164" fontId="30" fillId="12" borderId="49" xfId="0" applyNumberFormat="1" applyFont="1" applyFill="1" applyBorder="1" applyAlignment="1">
      <alignment horizontal="center" vertical="center"/>
    </xf>
    <xf numFmtId="1" fontId="33" fillId="20" borderId="1" xfId="0" applyNumberFormat="1" applyFont="1" applyFill="1" applyBorder="1" applyAlignment="1">
      <alignment horizontal="center" vertical="center"/>
    </xf>
    <xf numFmtId="3" fontId="34" fillId="14" borderId="49" xfId="0" applyNumberFormat="1" applyFont="1" applyFill="1" applyBorder="1" applyAlignment="1">
      <alignment horizontal="center" vertical="center"/>
    </xf>
    <xf numFmtId="0" fontId="136" fillId="16" borderId="1" xfId="0" applyFont="1" applyFill="1" applyBorder="1" applyAlignment="1">
      <alignment horizontal="center" vertical="center"/>
    </xf>
    <xf numFmtId="164" fontId="34" fillId="10" borderId="2" xfId="0" applyNumberFormat="1" applyFont="1" applyFill="1" applyBorder="1" applyAlignment="1">
      <alignment horizontal="center" vertical="center"/>
    </xf>
    <xf numFmtId="0" fontId="136" fillId="2" borderId="238" xfId="0" applyFont="1" applyFill="1" applyBorder="1" applyAlignment="1">
      <alignment horizontal="center" vertical="center"/>
    </xf>
    <xf numFmtId="164" fontId="30" fillId="2" borderId="49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30" fillId="4" borderId="195" xfId="0" applyFont="1" applyFill="1" applyBorder="1" applyAlignment="1">
      <alignment horizontal="center" vertical="center"/>
    </xf>
    <xf numFmtId="0" fontId="30" fillId="4" borderId="197" xfId="0" applyFont="1" applyFill="1" applyBorder="1" applyAlignment="1">
      <alignment horizontal="center" vertical="center"/>
    </xf>
    <xf numFmtId="0" fontId="30" fillId="4" borderId="198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3" fontId="30" fillId="14" borderId="49" xfId="0" applyNumberFormat="1" applyFont="1" applyFill="1" applyBorder="1" applyAlignment="1">
      <alignment horizontal="center" vertical="center"/>
    </xf>
    <xf numFmtId="0" fontId="137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vertical="center"/>
    </xf>
    <xf numFmtId="0" fontId="30" fillId="2" borderId="196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58" fillId="2" borderId="282" xfId="0" applyFont="1" applyFill="1" applyBorder="1" applyAlignment="1">
      <alignment horizontal="center" vertical="center"/>
    </xf>
    <xf numFmtId="0" fontId="58" fillId="2" borderId="283" xfId="0" applyFont="1" applyFill="1" applyBorder="1" applyAlignment="1">
      <alignment horizontal="center" vertical="center"/>
    </xf>
    <xf numFmtId="0" fontId="30" fillId="2" borderId="283" xfId="0" applyFont="1" applyFill="1" applyBorder="1" applyAlignment="1">
      <alignment horizontal="center" vertical="center"/>
    </xf>
    <xf numFmtId="0" fontId="30" fillId="2" borderId="284" xfId="0" applyFont="1" applyFill="1" applyBorder="1" applyAlignment="1">
      <alignment horizontal="center" vertical="center"/>
    </xf>
    <xf numFmtId="0" fontId="30" fillId="2" borderId="285" xfId="0" applyFont="1" applyFill="1" applyBorder="1" applyAlignment="1">
      <alignment horizontal="center" vertical="center"/>
    </xf>
    <xf numFmtId="0" fontId="30" fillId="21" borderId="285" xfId="0" applyFont="1" applyFill="1" applyBorder="1" applyAlignment="1">
      <alignment horizontal="center" vertical="center"/>
    </xf>
    <xf numFmtId="0" fontId="30" fillId="2" borderId="286" xfId="0" applyFont="1" applyFill="1" applyBorder="1" applyAlignment="1">
      <alignment horizontal="center" vertical="center"/>
    </xf>
    <xf numFmtId="0" fontId="30" fillId="16" borderId="283" xfId="0" applyFont="1" applyFill="1" applyBorder="1" applyAlignment="1">
      <alignment horizontal="center" vertical="center"/>
    </xf>
    <xf numFmtId="164" fontId="34" fillId="10" borderId="285" xfId="0" applyNumberFormat="1" applyFont="1" applyFill="1" applyBorder="1" applyAlignment="1">
      <alignment horizontal="center" vertical="center"/>
    </xf>
    <xf numFmtId="164" fontId="34" fillId="21" borderId="287" xfId="0" applyNumberFormat="1" applyFont="1" applyFill="1" applyBorder="1" applyAlignment="1">
      <alignment horizontal="center" vertical="center"/>
    </xf>
    <xf numFmtId="164" fontId="34" fillId="21" borderId="283" xfId="0" applyNumberFormat="1" applyFont="1" applyFill="1" applyBorder="1" applyAlignment="1">
      <alignment horizontal="center" vertical="center"/>
    </xf>
    <xf numFmtId="3" fontId="30" fillId="14" borderId="288" xfId="0" applyNumberFormat="1" applyFont="1" applyFill="1" applyBorder="1" applyAlignment="1">
      <alignment horizontal="center" vertical="center"/>
    </xf>
    <xf numFmtId="1" fontId="30" fillId="2" borderId="289" xfId="0" applyNumberFormat="1" applyFont="1" applyFill="1" applyBorder="1" applyAlignment="1">
      <alignment horizontal="center" vertical="center"/>
    </xf>
    <xf numFmtId="1" fontId="30" fillId="2" borderId="283" xfId="0" applyNumberFormat="1" applyFont="1" applyFill="1" applyBorder="1" applyAlignment="1">
      <alignment horizontal="center" vertical="center"/>
    </xf>
    <xf numFmtId="1" fontId="30" fillId="2" borderId="285" xfId="0" applyNumberFormat="1" applyFont="1" applyFill="1" applyBorder="1" applyAlignment="1">
      <alignment horizontal="center" vertical="center"/>
    </xf>
    <xf numFmtId="1" fontId="30" fillId="2" borderId="290" xfId="0" applyNumberFormat="1" applyFont="1" applyFill="1" applyBorder="1" applyAlignment="1">
      <alignment horizontal="center" vertical="center"/>
    </xf>
    <xf numFmtId="1" fontId="30" fillId="2" borderId="291" xfId="0" applyNumberFormat="1" applyFont="1" applyFill="1" applyBorder="1" applyAlignment="1">
      <alignment horizontal="center" vertical="center"/>
    </xf>
    <xf numFmtId="1" fontId="30" fillId="2" borderId="292" xfId="0" applyNumberFormat="1" applyFont="1" applyFill="1" applyBorder="1" applyAlignment="1">
      <alignment horizontal="center" vertical="center"/>
    </xf>
    <xf numFmtId="164" fontId="30" fillId="2" borderId="288" xfId="0" applyNumberFormat="1" applyFont="1" applyFill="1" applyBorder="1" applyAlignment="1">
      <alignment horizontal="center" vertical="center"/>
    </xf>
    <xf numFmtId="0" fontId="135" fillId="0" borderId="0" xfId="0" applyFont="1" applyBorder="1" applyAlignment="1">
      <alignment horizontal="right" vertical="center"/>
    </xf>
    <xf numFmtId="0" fontId="46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0" fontId="44" fillId="11" borderId="8" xfId="0" applyFont="1" applyFill="1" applyBorder="1" applyAlignment="1">
      <alignment horizontal="center" vertical="center"/>
    </xf>
    <xf numFmtId="0" fontId="56" fillId="21" borderId="1" xfId="0" applyFont="1" applyFill="1" applyBorder="1" applyAlignment="1">
      <alignment horizontal="center" vertical="center"/>
    </xf>
    <xf numFmtId="164" fontId="15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8" fillId="0" borderId="228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35" fillId="0" borderId="23" xfId="0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43" fillId="0" borderId="2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44" fillId="13" borderId="13" xfId="0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/>
    </xf>
    <xf numFmtId="1" fontId="45" fillId="12" borderId="1" xfId="0" applyNumberFormat="1" applyFont="1" applyFill="1" applyBorder="1" applyAlignment="1">
      <alignment horizontal="center" vertical="center"/>
    </xf>
    <xf numFmtId="1" fontId="45" fillId="12" borderId="2" xfId="0" applyNumberFormat="1" applyFont="1" applyFill="1" applyBorder="1" applyAlignment="1">
      <alignment horizontal="center" vertical="center"/>
    </xf>
    <xf numFmtId="1" fontId="2" fillId="13" borderId="13" xfId="0" applyNumberFormat="1" applyFont="1" applyFill="1" applyBorder="1" applyAlignment="1">
      <alignment horizontal="center" vertical="center"/>
    </xf>
    <xf numFmtId="1" fontId="45" fillId="12" borderId="13" xfId="0" applyNumberFormat="1" applyFont="1" applyFill="1" applyBorder="1" applyAlignment="1">
      <alignment horizontal="center" vertical="center"/>
    </xf>
    <xf numFmtId="1" fontId="45" fillId="12" borderId="10" xfId="0" applyNumberFormat="1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vertical="center" wrapText="1"/>
    </xf>
    <xf numFmtId="0" fontId="21" fillId="18" borderId="5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7" fillId="0" borderId="0" xfId="0" applyNumberFormat="1" applyFont="1" applyAlignment="1">
      <alignment vertical="center"/>
    </xf>
    <xf numFmtId="0" fontId="43" fillId="0" borderId="0" xfId="0" applyFont="1" applyBorder="1" applyAlignment="1">
      <alignment vertical="center"/>
    </xf>
    <xf numFmtId="1" fontId="45" fillId="0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0" fontId="135" fillId="0" borderId="0" xfId="0" applyFont="1" applyAlignment="1" applyProtection="1">
      <alignment horizontal="right" vertical="center"/>
    </xf>
    <xf numFmtId="0" fontId="22" fillId="0" borderId="0" xfId="0" applyFont="1" applyBorder="1" applyAlignment="1" applyProtection="1"/>
    <xf numFmtId="164" fontId="1" fillId="0" borderId="0" xfId="0" applyNumberFormat="1" applyFont="1" applyAlignment="1" applyProtection="1">
      <alignment horizontal="center" vertical="center"/>
    </xf>
    <xf numFmtId="0" fontId="44" fillId="13" borderId="1" xfId="0" applyNumberFormat="1" applyFont="1" applyFill="1" applyBorder="1" applyAlignment="1" applyProtection="1">
      <alignment horizontal="center" vertical="center"/>
    </xf>
    <xf numFmtId="0" fontId="44" fillId="13" borderId="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49" fontId="45" fillId="13" borderId="13" xfId="0" applyNumberFormat="1" applyFont="1" applyFill="1" applyBorder="1" applyAlignment="1" applyProtection="1">
      <alignment horizontal="center" vertical="center"/>
    </xf>
    <xf numFmtId="49" fontId="45" fillId="12" borderId="13" xfId="0" applyNumberFormat="1" applyFont="1" applyFill="1" applyBorder="1" applyAlignment="1" applyProtection="1">
      <alignment horizontal="center" vertical="center"/>
    </xf>
    <xf numFmtId="49" fontId="45" fillId="13" borderId="10" xfId="0" applyNumberFormat="1" applyFont="1" applyFill="1" applyBorder="1" applyAlignment="1" applyProtection="1">
      <alignment horizontal="center" vertical="center"/>
    </xf>
    <xf numFmtId="165" fontId="30" fillId="13" borderId="52" xfId="0" applyNumberFormat="1" applyFont="1" applyFill="1" applyBorder="1" applyAlignment="1" applyProtection="1">
      <alignment horizontal="center" vertical="center" wrapText="1"/>
    </xf>
    <xf numFmtId="165" fontId="30" fillId="13" borderId="6" xfId="0" applyNumberFormat="1" applyFont="1" applyFill="1" applyBorder="1" applyAlignment="1" applyProtection="1">
      <alignment horizontal="center" vertical="center" wrapText="1"/>
    </xf>
    <xf numFmtId="165" fontId="30" fillId="13" borderId="264" xfId="0" applyNumberFormat="1" applyFont="1" applyFill="1" applyBorder="1" applyAlignment="1" applyProtection="1">
      <alignment horizontal="center" vertical="center" wrapText="1"/>
    </xf>
    <xf numFmtId="0" fontId="0" fillId="23" borderId="12" xfId="0" applyFill="1" applyBorder="1" applyAlignment="1" applyProtection="1">
      <alignment vertical="center"/>
    </xf>
    <xf numFmtId="0" fontId="15" fillId="22" borderId="195" xfId="0" applyFont="1" applyFill="1" applyBorder="1" applyAlignment="1" applyProtection="1">
      <alignment horizontal="center" vertical="center"/>
    </xf>
    <xf numFmtId="0" fontId="15" fillId="22" borderId="9" xfId="0" applyFont="1" applyFill="1" applyBorder="1" applyAlignment="1" applyProtection="1">
      <alignment horizontal="center" vertical="center"/>
    </xf>
    <xf numFmtId="1" fontId="14" fillId="14" borderId="13" xfId="0" applyNumberFormat="1" applyFont="1" applyFill="1" applyBorder="1" applyAlignment="1" applyProtection="1">
      <alignment horizontal="center" vertical="center"/>
    </xf>
    <xf numFmtId="0" fontId="2" fillId="23" borderId="14" xfId="0" applyFont="1" applyFill="1" applyBorder="1" applyAlignment="1" applyProtection="1">
      <alignment horizontal="center" vertical="center"/>
    </xf>
    <xf numFmtId="0" fontId="26" fillId="23" borderId="48" xfId="0" applyFont="1" applyFill="1" applyBorder="1" applyAlignment="1" applyProtection="1">
      <alignment horizontal="center" vertical="center"/>
    </xf>
    <xf numFmtId="0" fontId="15" fillId="23" borderId="7" xfId="0" applyFont="1" applyFill="1" applyBorder="1" applyAlignment="1" applyProtection="1">
      <alignment horizontal="center" vertical="center"/>
    </xf>
    <xf numFmtId="0" fontId="26" fillId="23" borderId="1" xfId="0" applyFont="1" applyFill="1" applyBorder="1" applyAlignment="1" applyProtection="1">
      <alignment horizontal="center" vertical="center"/>
    </xf>
    <xf numFmtId="0" fontId="15" fillId="23" borderId="1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  <protection locked="0"/>
    </xf>
    <xf numFmtId="0" fontId="129" fillId="23" borderId="238" xfId="0" applyFont="1" applyFill="1" applyBorder="1" applyAlignment="1" applyProtection="1">
      <alignment horizontal="center" vertical="center"/>
    </xf>
    <xf numFmtId="2" fontId="129" fillId="23" borderId="1" xfId="0" applyNumberFormat="1" applyFont="1" applyFill="1" applyBorder="1" applyAlignment="1" applyProtection="1">
      <alignment horizontal="center" vertical="center"/>
    </xf>
    <xf numFmtId="164" fontId="15" fillId="23" borderId="2" xfId="0" applyNumberFormat="1" applyFont="1" applyFill="1" applyBorder="1" applyAlignment="1" applyProtection="1">
      <alignment horizontal="center" vertical="center"/>
    </xf>
    <xf numFmtId="164" fontId="33" fillId="23" borderId="48" xfId="0" applyNumberFormat="1" applyFont="1" applyFill="1" applyBorder="1" applyAlignment="1" applyProtection="1">
      <alignment horizontal="center" vertical="center"/>
    </xf>
    <xf numFmtId="164" fontId="33" fillId="23" borderId="1" xfId="0" applyNumberFormat="1" applyFont="1" applyFill="1" applyBorder="1" applyAlignment="1" applyProtection="1">
      <alignment horizontal="center" vertical="center"/>
    </xf>
    <xf numFmtId="3" fontId="38" fillId="23" borderId="49" xfId="0" applyNumberFormat="1" applyFont="1" applyFill="1" applyBorder="1" applyAlignment="1" applyProtection="1">
      <alignment horizontal="center" vertical="center"/>
    </xf>
    <xf numFmtId="1" fontId="2" fillId="23" borderId="7" xfId="0" applyNumberFormat="1" applyFont="1" applyFill="1" applyBorder="1" applyAlignment="1" applyProtection="1">
      <alignment horizontal="center" vertical="center"/>
    </xf>
    <xf numFmtId="1" fontId="2" fillId="23" borderId="1" xfId="0" applyNumberFormat="1" applyFont="1" applyFill="1" applyBorder="1" applyAlignment="1" applyProtection="1">
      <alignment horizontal="center" vertical="center"/>
    </xf>
    <xf numFmtId="1" fontId="2" fillId="23" borderId="2" xfId="0" applyNumberFormat="1" applyFont="1" applyFill="1" applyBorder="1" applyAlignment="1" applyProtection="1">
      <alignment horizontal="center" vertical="center"/>
    </xf>
    <xf numFmtId="1" fontId="2" fillId="23" borderId="4" xfId="0" applyNumberFormat="1" applyFont="1" applyFill="1" applyBorder="1" applyAlignment="1" applyProtection="1">
      <alignment horizontal="center" vertical="center"/>
    </xf>
    <xf numFmtId="1" fontId="2" fillId="23" borderId="266" xfId="0" applyNumberFormat="1" applyFont="1" applyFill="1" applyBorder="1" applyAlignment="1" applyProtection="1">
      <alignment horizontal="center" vertical="center"/>
    </xf>
    <xf numFmtId="1" fontId="6" fillId="23" borderId="240" xfId="0" applyNumberFormat="1" applyFont="1" applyFill="1" applyBorder="1" applyAlignment="1" applyProtection="1">
      <alignment horizontal="center" vertical="center"/>
    </xf>
    <xf numFmtId="1" fontId="6" fillId="23" borderId="4" xfId="0" applyNumberFormat="1" applyFont="1" applyFill="1" applyBorder="1" applyAlignment="1" applyProtection="1">
      <alignment horizontal="center" vertical="center"/>
    </xf>
    <xf numFmtId="0" fontId="11" fillId="22" borderId="195" xfId="0" applyFont="1" applyFill="1" applyBorder="1" applyAlignment="1" applyProtection="1">
      <alignment horizontal="center" vertical="center"/>
    </xf>
    <xf numFmtId="1" fontId="14" fillId="14" borderId="1" xfId="0" applyNumberFormat="1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  <protection locked="0"/>
    </xf>
    <xf numFmtId="0" fontId="129" fillId="12" borderId="238" xfId="0" applyFont="1" applyFill="1" applyBorder="1" applyAlignment="1" applyProtection="1">
      <alignment horizontal="center" vertical="center"/>
    </xf>
    <xf numFmtId="2" fontId="129" fillId="16" borderId="1" xfId="0" applyNumberFormat="1" applyFont="1" applyFill="1" applyBorder="1" applyAlignment="1" applyProtection="1">
      <alignment horizontal="center" vertical="center"/>
    </xf>
    <xf numFmtId="164" fontId="15" fillId="10" borderId="2" xfId="0" applyNumberFormat="1" applyFont="1" applyFill="1" applyBorder="1" applyAlignment="1" applyProtection="1">
      <alignment horizontal="center" vertical="center"/>
    </xf>
    <xf numFmtId="164" fontId="33" fillId="21" borderId="1" xfId="0" applyNumberFormat="1" applyFont="1" applyFill="1" applyBorder="1" applyAlignment="1" applyProtection="1">
      <alignment horizontal="center" vertical="center"/>
    </xf>
    <xf numFmtId="1" fontId="2" fillId="12" borderId="7" xfId="0" applyNumberFormat="1" applyFont="1" applyFill="1" applyBorder="1" applyAlignment="1" applyProtection="1">
      <alignment horizontal="center" vertical="center"/>
    </xf>
    <xf numFmtId="1" fontId="2" fillId="12" borderId="2" xfId="0" applyNumberFormat="1" applyFont="1" applyFill="1" applyBorder="1" applyAlignment="1" applyProtection="1">
      <alignment horizontal="center" vertical="center"/>
    </xf>
    <xf numFmtId="1" fontId="2" fillId="12" borderId="4" xfId="0" applyNumberFormat="1" applyFont="1" applyFill="1" applyBorder="1" applyAlignment="1" applyProtection="1">
      <alignment horizontal="center" vertical="center"/>
    </xf>
    <xf numFmtId="1" fontId="2" fillId="12" borderId="266" xfId="0" applyNumberFormat="1" applyFont="1" applyFill="1" applyBorder="1" applyAlignment="1" applyProtection="1">
      <alignment horizontal="center" vertical="center"/>
    </xf>
    <xf numFmtId="1" fontId="6" fillId="12" borderId="240" xfId="0" applyNumberFormat="1" applyFont="1" applyFill="1" applyBorder="1" applyAlignment="1" applyProtection="1">
      <alignment horizontal="center" vertical="center"/>
    </xf>
    <xf numFmtId="1" fontId="6" fillId="12" borderId="4" xfId="0" applyNumberFormat="1" applyFont="1" applyFill="1" applyBorder="1" applyAlignment="1" applyProtection="1">
      <alignment horizontal="center" vertical="center"/>
    </xf>
    <xf numFmtId="0" fontId="11" fillId="14" borderId="197" xfId="0" applyFont="1" applyFill="1" applyBorder="1" applyAlignment="1" applyProtection="1">
      <alignment horizontal="center" vertical="center"/>
    </xf>
    <xf numFmtId="0" fontId="15" fillId="14" borderId="197" xfId="0" applyFont="1" applyFill="1" applyBorder="1" applyAlignment="1" applyProtection="1">
      <alignment horizontal="center" vertical="center"/>
    </xf>
    <xf numFmtId="0" fontId="15" fillId="12" borderId="48" xfId="0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vertical="center"/>
    </xf>
    <xf numFmtId="0" fontId="11" fillId="9" borderId="197" xfId="0" applyFont="1" applyFill="1" applyBorder="1" applyAlignment="1" applyProtection="1">
      <alignment horizontal="center" vertical="center"/>
    </xf>
    <xf numFmtId="0" fontId="15" fillId="9" borderId="197" xfId="0" applyFont="1" applyFill="1" applyBorder="1" applyAlignment="1" applyProtection="1">
      <alignment horizontal="center" vertical="center"/>
    </xf>
    <xf numFmtId="0" fontId="15" fillId="9" borderId="7" xfId="0" applyFont="1" applyFill="1" applyBorder="1" applyAlignment="1" applyProtection="1">
      <alignment horizontal="center" vertical="center"/>
    </xf>
    <xf numFmtId="0" fontId="5" fillId="5" borderId="197" xfId="0" applyFont="1" applyFill="1" applyBorder="1" applyAlignment="1" applyProtection="1">
      <alignment horizontal="center" vertical="center"/>
    </xf>
    <xf numFmtId="0" fontId="6" fillId="5" borderId="197" xfId="0" applyFont="1" applyFill="1" applyBorder="1" applyAlignment="1" applyProtection="1">
      <alignment horizontal="center" vertical="center"/>
    </xf>
    <xf numFmtId="0" fontId="6" fillId="5" borderId="7" xfId="0" applyFont="1" applyFill="1" applyBorder="1" applyAlignment="1" applyProtection="1">
      <alignment horizontal="center" vertical="center"/>
    </xf>
    <xf numFmtId="0" fontId="5" fillId="5" borderId="195" xfId="0" applyFont="1" applyFill="1" applyBorder="1" applyAlignment="1" applyProtection="1">
      <alignment horizontal="center" vertical="center"/>
    </xf>
    <xf numFmtId="0" fontId="5" fillId="2" borderId="195" xfId="0" applyFont="1" applyFill="1" applyBorder="1" applyAlignment="1" applyProtection="1">
      <alignment horizontal="center" vertical="center"/>
    </xf>
    <xf numFmtId="0" fontId="6" fillId="2" borderId="195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  <protection locked="0"/>
    </xf>
    <xf numFmtId="1" fontId="2" fillId="12" borderId="9" xfId="0" applyNumberFormat="1" applyFont="1" applyFill="1" applyBorder="1" applyAlignment="1" applyProtection="1">
      <alignment horizontal="center" vertical="center"/>
    </xf>
    <xf numFmtId="1" fontId="2" fillId="12" borderId="10" xfId="0" applyNumberFormat="1" applyFont="1" applyFill="1" applyBorder="1" applyAlignment="1" applyProtection="1">
      <alignment horizontal="center" vertical="center"/>
    </xf>
    <xf numFmtId="1" fontId="2" fillId="12" borderId="3" xfId="0" applyNumberFormat="1" applyFont="1" applyFill="1" applyBorder="1" applyAlignment="1" applyProtection="1">
      <alignment horizontal="center" vertical="center"/>
    </xf>
    <xf numFmtId="1" fontId="2" fillId="12" borderId="260" xfId="0" applyNumberFormat="1" applyFont="1" applyFill="1" applyBorder="1" applyAlignment="1" applyProtection="1">
      <alignment horizontal="center" vertical="center"/>
    </xf>
    <xf numFmtId="1" fontId="6" fillId="12" borderId="230" xfId="0" applyNumberFormat="1" applyFont="1" applyFill="1" applyBorder="1" applyAlignment="1" applyProtection="1">
      <alignment horizontal="center" vertical="center"/>
    </xf>
    <xf numFmtId="1" fontId="6" fillId="12" borderId="3" xfId="0" applyNumberFormat="1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vertical="center"/>
    </xf>
    <xf numFmtId="0" fontId="6" fillId="5" borderId="195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center"/>
    </xf>
    <xf numFmtId="0" fontId="5" fillId="2" borderId="197" xfId="0" applyFont="1" applyFill="1" applyBorder="1" applyAlignment="1" applyProtection="1">
      <alignment horizontal="center" vertical="center"/>
    </xf>
    <xf numFmtId="0" fontId="6" fillId="2" borderId="197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8" borderId="197" xfId="0" applyFont="1" applyFill="1" applyBorder="1" applyAlignment="1" applyProtection="1">
      <alignment horizontal="center" vertical="center"/>
    </xf>
    <xf numFmtId="0" fontId="8" fillId="8" borderId="197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6" fillId="2" borderId="293" xfId="0" applyFont="1" applyFill="1" applyBorder="1" applyAlignment="1" applyProtection="1">
      <alignment vertical="center"/>
    </xf>
    <xf numFmtId="0" fontId="5" fillId="2" borderId="294" xfId="0" applyFont="1" applyFill="1" applyBorder="1" applyAlignment="1" applyProtection="1">
      <alignment horizontal="center" vertical="center"/>
    </xf>
    <xf numFmtId="0" fontId="6" fillId="2" borderId="294" xfId="0" applyFont="1" applyFill="1" applyBorder="1" applyAlignment="1" applyProtection="1">
      <alignment horizontal="center" vertical="center"/>
    </xf>
    <xf numFmtId="0" fontId="6" fillId="2" borderId="295" xfId="0" applyFont="1" applyFill="1" applyBorder="1" applyAlignment="1" applyProtection="1">
      <alignment horizontal="center" vertical="center"/>
    </xf>
    <xf numFmtId="0" fontId="26" fillId="12" borderId="296" xfId="0" applyFont="1" applyFill="1" applyBorder="1" applyAlignment="1" applyProtection="1">
      <alignment horizontal="center" vertical="center"/>
    </xf>
    <xf numFmtId="0" fontId="26" fillId="12" borderId="295" xfId="0" applyFont="1" applyFill="1" applyBorder="1" applyAlignment="1" applyProtection="1">
      <alignment horizontal="center" vertical="center"/>
    </xf>
    <xf numFmtId="0" fontId="26" fillId="12" borderId="297" xfId="0" applyFont="1" applyFill="1" applyBorder="1" applyAlignment="1" applyProtection="1">
      <alignment horizontal="center" vertical="center"/>
    </xf>
    <xf numFmtId="0" fontId="26" fillId="21" borderId="293" xfId="0" applyFont="1" applyFill="1" applyBorder="1" applyAlignment="1" applyProtection="1">
      <alignment horizontal="center" vertical="center"/>
      <protection locked="0"/>
    </xf>
    <xf numFmtId="0" fontId="129" fillId="12" borderId="298" xfId="0" applyFont="1" applyFill="1" applyBorder="1" applyAlignment="1" applyProtection="1">
      <alignment horizontal="center" vertical="center"/>
    </xf>
    <xf numFmtId="2" fontId="129" fillId="16" borderId="297" xfId="0" applyNumberFormat="1" applyFont="1" applyFill="1" applyBorder="1" applyAlignment="1" applyProtection="1">
      <alignment horizontal="center" vertical="center"/>
    </xf>
    <xf numFmtId="164" fontId="15" fillId="10" borderId="293" xfId="0" applyNumberFormat="1" applyFont="1" applyFill="1" applyBorder="1" applyAlignment="1" applyProtection="1">
      <alignment horizontal="center" vertical="center"/>
    </xf>
    <xf numFmtId="164" fontId="33" fillId="21" borderId="296" xfId="0" applyNumberFormat="1" applyFont="1" applyFill="1" applyBorder="1" applyAlignment="1" applyProtection="1">
      <alignment horizontal="center" vertical="center"/>
    </xf>
    <xf numFmtId="164" fontId="33" fillId="21" borderId="297" xfId="0" applyNumberFormat="1" applyFont="1" applyFill="1" applyBorder="1" applyAlignment="1" applyProtection="1">
      <alignment horizontal="center" vertical="center"/>
    </xf>
    <xf numFmtId="3" fontId="38" fillId="14" borderId="299" xfId="0" applyNumberFormat="1" applyFont="1" applyFill="1" applyBorder="1" applyAlignment="1" applyProtection="1">
      <alignment horizontal="center" vertical="center"/>
    </xf>
    <xf numFmtId="1" fontId="2" fillId="12" borderId="295" xfId="0" applyNumberFormat="1" applyFont="1" applyFill="1" applyBorder="1" applyAlignment="1" applyProtection="1">
      <alignment horizontal="center" vertical="center"/>
    </xf>
    <xf numFmtId="1" fontId="2" fillId="12" borderId="297" xfId="0" applyNumberFormat="1" applyFont="1" applyFill="1" applyBorder="1" applyAlignment="1" applyProtection="1">
      <alignment horizontal="center" vertical="center"/>
    </xf>
    <xf numFmtId="1" fontId="2" fillId="12" borderId="293" xfId="0" applyNumberFormat="1" applyFont="1" applyFill="1" applyBorder="1" applyAlignment="1" applyProtection="1">
      <alignment horizontal="center" vertical="center"/>
    </xf>
    <xf numFmtId="1" fontId="2" fillId="12" borderId="300" xfId="0" applyNumberFormat="1" applyFont="1" applyFill="1" applyBorder="1" applyAlignment="1" applyProtection="1">
      <alignment horizontal="center" vertical="center"/>
    </xf>
    <xf numFmtId="1" fontId="2" fillId="12" borderId="301" xfId="0" applyNumberFormat="1" applyFont="1" applyFill="1" applyBorder="1" applyAlignment="1" applyProtection="1">
      <alignment horizontal="center" vertical="center"/>
    </xf>
    <xf numFmtId="1" fontId="6" fillId="12" borderId="302" xfId="0" applyNumberFormat="1" applyFont="1" applyFill="1" applyBorder="1" applyAlignment="1" applyProtection="1">
      <alignment horizontal="center" vertical="center"/>
    </xf>
    <xf numFmtId="1" fontId="6" fillId="12" borderId="300" xfId="0" applyNumberFormat="1" applyFont="1" applyFill="1" applyBorder="1" applyAlignment="1" applyProtection="1">
      <alignment horizontal="center" vertical="center"/>
    </xf>
    <xf numFmtId="164" fontId="2" fillId="12" borderId="299" xfId="0" applyNumberFormat="1" applyFont="1" applyFill="1" applyBorder="1" applyAlignment="1" applyProtection="1">
      <alignment horizontal="center" vertical="center"/>
    </xf>
    <xf numFmtId="0" fontId="129" fillId="12" borderId="36" xfId="0" applyFont="1" applyFill="1" applyBorder="1" applyAlignment="1" applyProtection="1">
      <alignment horizontal="center" vertical="center"/>
    </xf>
    <xf numFmtId="2" fontId="129" fillId="16" borderId="13" xfId="0" applyNumberFormat="1" applyFont="1" applyFill="1" applyBorder="1" applyAlignment="1" applyProtection="1">
      <alignment horizontal="center" vertical="center"/>
    </xf>
    <xf numFmtId="164" fontId="15" fillId="10" borderId="1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/>
    </xf>
    <xf numFmtId="164" fontId="33" fillId="21" borderId="13" xfId="0" applyNumberFormat="1" applyFont="1" applyFill="1" applyBorder="1" applyAlignment="1" applyProtection="1">
      <alignment horizontal="center" vertical="center"/>
    </xf>
    <xf numFmtId="0" fontId="5" fillId="8" borderId="195" xfId="0" applyFont="1" applyFill="1" applyBorder="1" applyAlignment="1" applyProtection="1">
      <alignment horizontal="center" vertical="center"/>
    </xf>
    <xf numFmtId="0" fontId="6" fillId="8" borderId="195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  <protection locked="0"/>
    </xf>
    <xf numFmtId="0" fontId="6" fillId="2" borderId="208" xfId="0" applyFont="1" applyFill="1" applyBorder="1" applyAlignment="1" applyProtection="1">
      <alignment vertical="center"/>
    </xf>
    <xf numFmtId="0" fontId="5" fillId="2" borderId="209" xfId="0" applyFont="1" applyFill="1" applyBorder="1" applyAlignment="1" applyProtection="1">
      <alignment horizontal="center" vertical="center"/>
    </xf>
    <xf numFmtId="0" fontId="6" fillId="2" borderId="209" xfId="0" applyFont="1" applyFill="1" applyBorder="1" applyAlignment="1" applyProtection="1">
      <alignment horizontal="center" vertical="center"/>
    </xf>
    <xf numFmtId="0" fontId="6" fillId="2" borderId="216" xfId="0" applyFont="1" applyFill="1" applyBorder="1" applyAlignment="1" applyProtection="1">
      <alignment horizontal="center" vertical="center"/>
    </xf>
    <xf numFmtId="1" fontId="14" fillId="14" borderId="211" xfId="0" applyNumberFormat="1" applyFont="1" applyFill="1" applyBorder="1" applyAlignment="1" applyProtection="1">
      <alignment horizontal="center" vertical="center"/>
    </xf>
    <xf numFmtId="0" fontId="26" fillId="12" borderId="269" xfId="0" applyFont="1" applyFill="1" applyBorder="1" applyAlignment="1" applyProtection="1">
      <alignment horizontal="center" vertical="center"/>
    </xf>
    <xf numFmtId="0" fontId="26" fillId="12" borderId="213" xfId="0" applyFont="1" applyFill="1" applyBorder="1" applyAlignment="1" applyProtection="1">
      <alignment horizontal="center" vertical="center"/>
    </xf>
    <xf numFmtId="0" fontId="26" fillId="12" borderId="211" xfId="0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  <protection locked="0"/>
    </xf>
    <xf numFmtId="0" fontId="129" fillId="12" borderId="241" xfId="0" applyFont="1" applyFill="1" applyBorder="1" applyAlignment="1" applyProtection="1">
      <alignment horizontal="center" vertical="center"/>
    </xf>
    <xf numFmtId="2" fontId="129" fillId="16" borderId="211" xfId="0" applyNumberFormat="1" applyFont="1" applyFill="1" applyBorder="1" applyAlignment="1" applyProtection="1">
      <alignment horizontal="center" vertical="center"/>
    </xf>
    <xf numFmtId="164" fontId="15" fillId="10" borderId="208" xfId="0" applyNumberFormat="1" applyFont="1" applyFill="1" applyBorder="1" applyAlignment="1" applyProtection="1">
      <alignment horizontal="center" vertical="center"/>
    </xf>
    <xf numFmtId="164" fontId="33" fillId="21" borderId="269" xfId="0" applyNumberFormat="1" applyFont="1" applyFill="1" applyBorder="1" applyAlignment="1" applyProtection="1">
      <alignment horizontal="center" vertical="center"/>
    </xf>
    <xf numFmtId="164" fontId="33" fillId="21" borderId="211" xfId="0" applyNumberFormat="1" applyFont="1" applyFill="1" applyBorder="1" applyAlignment="1" applyProtection="1">
      <alignment horizontal="center" vertical="center"/>
    </xf>
    <xf numFmtId="3" fontId="38" fillId="14" borderId="270" xfId="0" applyNumberFormat="1" applyFont="1" applyFill="1" applyBorder="1" applyAlignment="1" applyProtection="1">
      <alignment horizontal="center" vertical="center"/>
    </xf>
    <xf numFmtId="1" fontId="2" fillId="12" borderId="213" xfId="0" applyNumberFormat="1" applyFont="1" applyFill="1" applyBorder="1" applyAlignment="1" applyProtection="1">
      <alignment horizontal="center" vertical="center"/>
    </xf>
    <xf numFmtId="1" fontId="2" fillId="12" borderId="211" xfId="0" applyNumberFormat="1" applyFont="1" applyFill="1" applyBorder="1" applyAlignment="1" applyProtection="1">
      <alignment horizontal="center" vertical="center"/>
    </xf>
    <xf numFmtId="1" fontId="2" fillId="12" borderId="208" xfId="0" applyNumberFormat="1" applyFont="1" applyFill="1" applyBorder="1" applyAlignment="1" applyProtection="1">
      <alignment horizontal="center" vertical="center"/>
    </xf>
    <xf numFmtId="1" fontId="2" fillId="12" borderId="216" xfId="0" applyNumberFormat="1" applyFont="1" applyFill="1" applyBorder="1" applyAlignment="1" applyProtection="1">
      <alignment horizontal="center" vertical="center"/>
    </xf>
    <xf numFmtId="1" fontId="2" fillId="12" borderId="271" xfId="0" applyNumberFormat="1" applyFont="1" applyFill="1" applyBorder="1" applyAlignment="1" applyProtection="1">
      <alignment horizontal="center" vertical="center"/>
    </xf>
    <xf numFmtId="1" fontId="6" fillId="12" borderId="243" xfId="0" applyNumberFormat="1" applyFont="1" applyFill="1" applyBorder="1" applyAlignment="1" applyProtection="1">
      <alignment horizontal="center" vertical="center"/>
    </xf>
    <xf numFmtId="1" fontId="6" fillId="12" borderId="216" xfId="0" applyNumberFormat="1" applyFont="1" applyFill="1" applyBorder="1" applyAlignment="1" applyProtection="1">
      <alignment horizontal="center" vertical="center"/>
    </xf>
    <xf numFmtId="164" fontId="2" fillId="12" borderId="270" xfId="0" applyNumberFormat="1" applyFont="1" applyFill="1" applyBorder="1" applyAlignment="1" applyProtection="1">
      <alignment horizontal="center" vertical="center"/>
    </xf>
    <xf numFmtId="0" fontId="6" fillId="8" borderId="11" xfId="0" applyFont="1" applyFill="1" applyBorder="1" applyAlignment="1" applyProtection="1">
      <alignment vertical="center"/>
    </xf>
    <xf numFmtId="0" fontId="5" fillId="8" borderId="217" xfId="0" applyFont="1" applyFill="1" applyBorder="1" applyAlignment="1" applyProtection="1">
      <alignment horizontal="center" vertical="center"/>
    </xf>
    <xf numFmtId="0" fontId="6" fillId="8" borderId="217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1" fontId="14" fillId="15" borderId="6" xfId="0" applyNumberFormat="1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  <protection locked="0"/>
    </xf>
    <xf numFmtId="0" fontId="129" fillId="12" borderId="37" xfId="0" applyFont="1" applyFill="1" applyBorder="1" applyAlignment="1" applyProtection="1">
      <alignment horizontal="center" vertical="center"/>
    </xf>
    <xf numFmtId="2" fontId="129" fillId="16" borderId="6" xfId="0" applyNumberFormat="1" applyFont="1" applyFill="1" applyBorder="1" applyAlignment="1" applyProtection="1">
      <alignment horizontal="center" vertical="center"/>
    </xf>
    <xf numFmtId="164" fontId="15" fillId="10" borderId="11" xfId="0" applyNumberFormat="1" applyFont="1" applyFill="1" applyBorder="1" applyAlignment="1" applyProtection="1">
      <alignment horizontal="center" vertical="center"/>
    </xf>
    <xf numFmtId="164" fontId="33" fillId="21" borderId="6" xfId="0" applyNumberFormat="1" applyFont="1" applyFill="1" applyBorder="1" applyAlignment="1" applyProtection="1">
      <alignment horizontal="center" vertical="center"/>
    </xf>
    <xf numFmtId="1" fontId="2" fillId="12" borderId="8" xfId="0" applyNumberFormat="1" applyFont="1" applyFill="1" applyBorder="1" applyAlignment="1" applyProtection="1">
      <alignment horizontal="center" vertical="center"/>
    </xf>
    <xf numFmtId="1" fontId="2" fillId="12" borderId="11" xfId="0" applyNumberFormat="1" applyFont="1" applyFill="1" applyBorder="1" applyAlignment="1" applyProtection="1">
      <alignment horizontal="center" vertical="center"/>
    </xf>
    <xf numFmtId="1" fontId="2" fillId="12" borderId="5" xfId="0" applyNumberFormat="1" applyFont="1" applyFill="1" applyBorder="1" applyAlignment="1" applyProtection="1">
      <alignment horizontal="center" vertical="center"/>
    </xf>
    <xf numFmtId="1" fontId="2" fillId="12" borderId="265" xfId="0" applyNumberFormat="1" applyFont="1" applyFill="1" applyBorder="1" applyAlignment="1" applyProtection="1">
      <alignment horizontal="center" vertical="center"/>
    </xf>
    <xf numFmtId="1" fontId="6" fillId="12" borderId="232" xfId="0" applyNumberFormat="1" applyFont="1" applyFill="1" applyBorder="1" applyAlignment="1" applyProtection="1">
      <alignment horizontal="center" vertical="center"/>
    </xf>
    <xf numFmtId="1" fontId="6" fillId="12" borderId="5" xfId="0" applyNumberFormat="1" applyFont="1" applyFill="1" applyBorder="1" applyAlignment="1" applyProtection="1">
      <alignment horizontal="center" vertical="center"/>
    </xf>
    <xf numFmtId="0" fontId="56" fillId="2" borderId="197" xfId="0" applyFont="1" applyFill="1" applyBorder="1" applyAlignment="1" applyProtection="1">
      <alignment horizontal="center" vertical="center"/>
    </xf>
    <xf numFmtId="0" fontId="13" fillId="2" borderId="197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1" fontId="14" fillId="15" borderId="1" xfId="0" applyNumberFormat="1" applyFont="1" applyFill="1" applyBorder="1" applyAlignment="1" applyProtection="1">
      <alignment horizontal="center" vertical="center"/>
    </xf>
    <xf numFmtId="0" fontId="11" fillId="9" borderId="195" xfId="0" applyFont="1" applyFill="1" applyBorder="1" applyAlignment="1" applyProtection="1">
      <alignment horizontal="center" vertical="center"/>
    </xf>
    <xf numFmtId="0" fontId="15" fillId="9" borderId="195" xfId="0" applyFont="1" applyFill="1" applyBorder="1" applyAlignment="1" applyProtection="1">
      <alignment horizontal="center" vertical="center"/>
    </xf>
    <xf numFmtId="0" fontId="15" fillId="9" borderId="9" xfId="0" applyFont="1" applyFill="1" applyBorder="1" applyAlignment="1" applyProtection="1">
      <alignment horizontal="center" vertical="center"/>
    </xf>
    <xf numFmtId="0" fontId="8" fillId="2" borderId="195" xfId="0" applyFont="1" applyFill="1" applyBorder="1" applyAlignment="1" applyProtection="1">
      <alignment horizontal="center" vertical="center"/>
    </xf>
    <xf numFmtId="0" fontId="23" fillId="9" borderId="195" xfId="0" applyFont="1" applyFill="1" applyBorder="1" applyAlignment="1" applyProtection="1">
      <alignment horizontal="center" vertical="center"/>
    </xf>
    <xf numFmtId="0" fontId="33" fillId="9" borderId="9" xfId="0" applyFont="1" applyFill="1" applyBorder="1" applyAlignment="1" applyProtection="1">
      <alignment horizontal="center" vertical="center"/>
    </xf>
    <xf numFmtId="0" fontId="13" fillId="21" borderId="10" xfId="0" applyFont="1" applyFill="1" applyBorder="1" applyAlignment="1" applyProtection="1">
      <alignment horizontal="center" vertical="center"/>
      <protection locked="0"/>
    </xf>
    <xf numFmtId="164" fontId="2" fillId="2" borderId="51" xfId="0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6" fillId="8" borderId="197" xfId="0" applyFont="1" applyFill="1" applyBorder="1" applyAlignment="1" applyProtection="1">
      <alignment horizontal="center" vertical="center"/>
    </xf>
    <xf numFmtId="0" fontId="6" fillId="8" borderId="7" xfId="0" applyFont="1" applyFill="1" applyBorder="1" applyAlignment="1" applyProtection="1">
      <alignment horizontal="center" vertical="center"/>
    </xf>
    <xf numFmtId="1" fontId="14" fillId="15" borderId="13" xfId="0" applyNumberFormat="1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303" xfId="0" applyFont="1" applyFill="1" applyBorder="1" applyAlignment="1" applyProtection="1">
      <alignment vertical="center"/>
    </xf>
    <xf numFmtId="0" fontId="5" fillId="2" borderId="304" xfId="0" applyFont="1" applyFill="1" applyBorder="1" applyAlignment="1" applyProtection="1">
      <alignment horizontal="center" vertical="center"/>
    </xf>
    <xf numFmtId="0" fontId="6" fillId="2" borderId="304" xfId="0" applyFont="1" applyFill="1" applyBorder="1" applyAlignment="1" applyProtection="1">
      <alignment horizontal="center" vertical="center"/>
    </xf>
    <xf numFmtId="0" fontId="2" fillId="2" borderId="305" xfId="0" applyFont="1" applyFill="1" applyBorder="1" applyAlignment="1" applyProtection="1">
      <alignment horizontal="center" vertical="center"/>
    </xf>
    <xf numFmtId="1" fontId="14" fillId="15" borderId="306" xfId="0" applyNumberFormat="1" applyFont="1" applyFill="1" applyBorder="1" applyAlignment="1" applyProtection="1">
      <alignment horizontal="center" vertical="center"/>
    </xf>
    <xf numFmtId="0" fontId="26" fillId="12" borderId="307" xfId="0" applyFont="1" applyFill="1" applyBorder="1" applyAlignment="1" applyProtection="1">
      <alignment horizontal="center" vertical="center"/>
    </xf>
    <xf numFmtId="0" fontId="26" fillId="12" borderId="305" xfId="0" applyFont="1" applyFill="1" applyBorder="1" applyAlignment="1" applyProtection="1">
      <alignment horizontal="center" vertical="center"/>
    </xf>
    <xf numFmtId="0" fontId="54" fillId="21" borderId="303" xfId="0" applyFont="1" applyFill="1" applyBorder="1" applyAlignment="1" applyProtection="1">
      <alignment horizontal="center" vertical="center"/>
      <protection locked="0"/>
    </xf>
    <xf numFmtId="0" fontId="129" fillId="12" borderId="308" xfId="0" applyFont="1" applyFill="1" applyBorder="1" applyAlignment="1" applyProtection="1">
      <alignment horizontal="center" vertical="center"/>
    </xf>
    <xf numFmtId="2" fontId="129" fillId="16" borderId="306" xfId="0" applyNumberFormat="1" applyFont="1" applyFill="1" applyBorder="1" applyAlignment="1" applyProtection="1">
      <alignment horizontal="center" vertical="center"/>
    </xf>
    <xf numFmtId="164" fontId="15" fillId="10" borderId="303" xfId="0" applyNumberFormat="1" applyFont="1" applyFill="1" applyBorder="1" applyAlignment="1" applyProtection="1">
      <alignment horizontal="center" vertical="center"/>
    </xf>
    <xf numFmtId="164" fontId="33" fillId="21" borderId="307" xfId="0" applyNumberFormat="1" applyFont="1" applyFill="1" applyBorder="1" applyAlignment="1" applyProtection="1">
      <alignment horizontal="center" vertical="center"/>
    </xf>
    <xf numFmtId="164" fontId="33" fillId="21" borderId="306" xfId="0" applyNumberFormat="1" applyFont="1" applyFill="1" applyBorder="1" applyAlignment="1" applyProtection="1">
      <alignment horizontal="center" vertical="center"/>
    </xf>
    <xf numFmtId="3" fontId="38" fillId="14" borderId="309" xfId="0" applyNumberFormat="1" applyFont="1" applyFill="1" applyBorder="1" applyAlignment="1" applyProtection="1">
      <alignment horizontal="center" vertical="center"/>
    </xf>
    <xf numFmtId="1" fontId="2" fillId="12" borderId="305" xfId="0" applyNumberFormat="1" applyFont="1" applyFill="1" applyBorder="1" applyAlignment="1" applyProtection="1">
      <alignment horizontal="center" vertical="center"/>
    </xf>
    <xf numFmtId="1" fontId="2" fillId="12" borderId="306" xfId="0" applyNumberFormat="1" applyFont="1" applyFill="1" applyBorder="1" applyAlignment="1" applyProtection="1">
      <alignment horizontal="center" vertical="center"/>
    </xf>
    <xf numFmtId="1" fontId="2" fillId="12" borderId="303" xfId="0" applyNumberFormat="1" applyFont="1" applyFill="1" applyBorder="1" applyAlignment="1" applyProtection="1">
      <alignment horizontal="center" vertical="center"/>
    </xf>
    <xf numFmtId="1" fontId="2" fillId="12" borderId="310" xfId="0" applyNumberFormat="1" applyFont="1" applyFill="1" applyBorder="1" applyAlignment="1" applyProtection="1">
      <alignment horizontal="center" vertical="center"/>
    </xf>
    <xf numFmtId="1" fontId="2" fillId="12" borderId="311" xfId="0" applyNumberFormat="1" applyFont="1" applyFill="1" applyBorder="1" applyAlignment="1" applyProtection="1">
      <alignment horizontal="center" vertical="center"/>
    </xf>
    <xf numFmtId="1" fontId="6" fillId="12" borderId="312" xfId="0" applyNumberFormat="1" applyFont="1" applyFill="1" applyBorder="1" applyAlignment="1" applyProtection="1">
      <alignment horizontal="center" vertical="center"/>
    </xf>
    <xf numFmtId="1" fontId="6" fillId="12" borderId="303" xfId="0" applyNumberFormat="1" applyFont="1" applyFill="1" applyBorder="1" applyAlignment="1" applyProtection="1">
      <alignment horizontal="center" vertical="center"/>
    </xf>
    <xf numFmtId="164" fontId="2" fillId="12" borderId="309" xfId="0" applyNumberFormat="1" applyFont="1" applyFill="1" applyBorder="1" applyAlignment="1" applyProtection="1">
      <alignment horizontal="center" vertical="center"/>
    </xf>
    <xf numFmtId="0" fontId="56" fillId="2" borderId="273" xfId="0" applyFont="1" applyFill="1" applyBorder="1" applyAlignment="1" applyProtection="1">
      <alignment horizontal="center" vertical="center"/>
    </xf>
    <xf numFmtId="0" fontId="30" fillId="2" borderId="273" xfId="0" applyFont="1" applyFill="1" applyBorder="1" applyAlignment="1" applyProtection="1">
      <alignment horizontal="center" vertical="center"/>
    </xf>
    <xf numFmtId="0" fontId="30" fillId="2" borderId="12" xfId="0" applyFont="1" applyFill="1" applyBorder="1" applyAlignment="1" applyProtection="1">
      <alignment horizontal="center" vertical="center"/>
    </xf>
    <xf numFmtId="1" fontId="14" fillId="20" borderId="21" xfId="0" applyNumberFormat="1" applyFont="1" applyFill="1" applyBorder="1" applyAlignment="1" applyProtection="1">
      <alignment horizontal="center" vertical="center"/>
    </xf>
    <xf numFmtId="0" fontId="26" fillId="12" borderId="54" xfId="0" applyFont="1" applyFill="1" applyBorder="1" applyAlignment="1" applyProtection="1">
      <alignment horizontal="center" vertical="center"/>
    </xf>
    <xf numFmtId="0" fontId="26" fillId="12" borderId="12" xfId="0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</xf>
    <xf numFmtId="0" fontId="129" fillId="12" borderId="46" xfId="0" applyFont="1" applyFill="1" applyBorder="1" applyAlignment="1" applyProtection="1">
      <alignment horizontal="center" vertical="center"/>
    </xf>
    <xf numFmtId="2" fontId="129" fillId="16" borderId="21" xfId="0" applyNumberFormat="1" applyFont="1" applyFill="1" applyBorder="1" applyAlignment="1" applyProtection="1">
      <alignment horizontal="center" vertical="center"/>
    </xf>
    <xf numFmtId="164" fontId="15" fillId="10" borderId="14" xfId="0" applyNumberFormat="1" applyFont="1" applyFill="1" applyBorder="1" applyAlignment="1" applyProtection="1">
      <alignment horizontal="center" vertical="center"/>
    </xf>
    <xf numFmtId="164" fontId="33" fillId="21" borderId="54" xfId="0" applyNumberFormat="1" applyFont="1" applyFill="1" applyBorder="1" applyAlignment="1" applyProtection="1">
      <alignment horizontal="center" vertical="center"/>
    </xf>
    <xf numFmtId="164" fontId="33" fillId="21" borderId="21" xfId="0" applyNumberFormat="1" applyFont="1" applyFill="1" applyBorder="1" applyAlignment="1" applyProtection="1">
      <alignment horizontal="center" vertical="center"/>
    </xf>
    <xf numFmtId="3" fontId="38" fillId="14" borderId="58" xfId="0" applyNumberFormat="1" applyFont="1" applyFill="1" applyBorder="1" applyAlignment="1" applyProtection="1">
      <alignment horizontal="center" vertical="center"/>
    </xf>
    <xf numFmtId="1" fontId="2" fillId="12" borderId="12" xfId="0" applyNumberFormat="1" applyFont="1" applyFill="1" applyBorder="1" applyAlignment="1" applyProtection="1">
      <alignment horizontal="center" vertical="center"/>
    </xf>
    <xf numFmtId="1" fontId="2" fillId="12" borderId="21" xfId="0" applyNumberFormat="1" applyFont="1" applyFill="1" applyBorder="1" applyAlignment="1" applyProtection="1">
      <alignment horizontal="center" vertical="center"/>
    </xf>
    <xf numFmtId="1" fontId="2" fillId="12" borderId="0" xfId="0" applyNumberFormat="1" applyFont="1" applyFill="1" applyBorder="1" applyAlignment="1" applyProtection="1">
      <alignment horizontal="center" vertical="center"/>
    </xf>
    <xf numFmtId="1" fontId="2" fillId="12" borderId="263" xfId="0" applyNumberFormat="1" applyFont="1" applyFill="1" applyBorder="1" applyAlignment="1" applyProtection="1">
      <alignment horizontal="center" vertical="center"/>
    </xf>
    <xf numFmtId="1" fontId="6" fillId="12" borderId="276" xfId="0" applyNumberFormat="1" applyFont="1" applyFill="1" applyBorder="1" applyAlignment="1" applyProtection="1">
      <alignment horizontal="center" vertical="center"/>
    </xf>
    <xf numFmtId="1" fontId="6" fillId="12" borderId="21" xfId="0" applyNumberFormat="1" applyFont="1" applyFill="1" applyBorder="1" applyAlignment="1" applyProtection="1">
      <alignment horizontal="center" vertical="center"/>
    </xf>
    <xf numFmtId="164" fontId="2" fillId="12" borderId="58" xfId="0" applyNumberFormat="1" applyFont="1" applyFill="1" applyBorder="1" applyAlignment="1" applyProtection="1">
      <alignment horizontal="center" vertical="center"/>
    </xf>
    <xf numFmtId="0" fontId="11" fillId="14" borderId="195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</xf>
    <xf numFmtId="164" fontId="2" fillId="17" borderId="51" xfId="0" applyNumberFormat="1" applyFont="1" applyFill="1" applyBorder="1" applyAlignment="1" applyProtection="1">
      <alignment horizontal="center" vertical="center"/>
    </xf>
    <xf numFmtId="0" fontId="6" fillId="5" borderId="196" xfId="0" applyFont="1" applyFill="1" applyBorder="1" applyAlignment="1" applyProtection="1">
      <alignment horizontal="center" vertical="center"/>
    </xf>
    <xf numFmtId="0" fontId="6" fillId="2" borderId="198" xfId="0" applyFont="1" applyFill="1" applyBorder="1" applyAlignment="1" applyProtection="1">
      <alignment horizontal="center" vertical="center"/>
    </xf>
    <xf numFmtId="0" fontId="6" fillId="4" borderId="226" xfId="0" applyFont="1" applyFill="1" applyBorder="1" applyAlignment="1" applyProtection="1">
      <alignment vertical="center"/>
    </xf>
    <xf numFmtId="0" fontId="5" fillId="5" borderId="313" xfId="0" applyFont="1" applyFill="1" applyBorder="1" applyAlignment="1" applyProtection="1">
      <alignment horizontal="center" vertical="center"/>
    </xf>
    <xf numFmtId="0" fontId="6" fillId="4" borderId="313" xfId="0" applyFont="1" applyFill="1" applyBorder="1" applyAlignment="1" applyProtection="1">
      <alignment horizontal="center" vertical="center"/>
    </xf>
    <xf numFmtId="0" fontId="6" fillId="4" borderId="314" xfId="0" applyFont="1" applyFill="1" applyBorder="1" applyAlignment="1" applyProtection="1">
      <alignment horizontal="center" vertical="center"/>
    </xf>
    <xf numFmtId="1" fontId="14" fillId="20" borderId="315" xfId="0" applyNumberFormat="1" applyFont="1" applyFill="1" applyBorder="1" applyAlignment="1" applyProtection="1">
      <alignment horizontal="center" vertical="center"/>
    </xf>
    <xf numFmtId="0" fontId="26" fillId="12" borderId="316" xfId="0" applyFont="1" applyFill="1" applyBorder="1" applyAlignment="1" applyProtection="1">
      <alignment horizontal="center" vertical="center"/>
    </xf>
    <xf numFmtId="0" fontId="26" fillId="12" borderId="224" xfId="0" applyFont="1" applyFill="1" applyBorder="1" applyAlignment="1" applyProtection="1">
      <alignment horizontal="center" vertical="center"/>
    </xf>
    <xf numFmtId="0" fontId="26" fillId="12" borderId="315" xfId="0" applyFont="1" applyFill="1" applyBorder="1" applyAlignment="1" applyProtection="1">
      <alignment horizontal="center" vertical="center"/>
    </xf>
    <xf numFmtId="0" fontId="54" fillId="21" borderId="226" xfId="0" applyFont="1" applyFill="1" applyBorder="1" applyAlignment="1" applyProtection="1">
      <alignment horizontal="center" vertical="center"/>
    </xf>
    <xf numFmtId="0" fontId="129" fillId="12" borderId="317" xfId="0" applyFont="1" applyFill="1" applyBorder="1" applyAlignment="1" applyProtection="1">
      <alignment horizontal="center" vertical="center"/>
    </xf>
    <xf numFmtId="2" fontId="129" fillId="16" borderId="315" xfId="0" applyNumberFormat="1" applyFont="1" applyFill="1" applyBorder="1" applyAlignment="1" applyProtection="1">
      <alignment horizontal="center" vertical="center"/>
    </xf>
    <xf numFmtId="164" fontId="15" fillId="10" borderId="226" xfId="0" applyNumberFormat="1" applyFont="1" applyFill="1" applyBorder="1" applyAlignment="1" applyProtection="1">
      <alignment horizontal="center" vertical="center"/>
    </xf>
    <xf numFmtId="164" fontId="33" fillId="21" borderId="316" xfId="0" applyNumberFormat="1" applyFont="1" applyFill="1" applyBorder="1" applyAlignment="1" applyProtection="1">
      <alignment horizontal="center" vertical="center"/>
    </xf>
    <xf numFmtId="164" fontId="33" fillId="21" borderId="315" xfId="0" applyNumberFormat="1" applyFont="1" applyFill="1" applyBorder="1" applyAlignment="1" applyProtection="1">
      <alignment horizontal="center" vertical="center"/>
    </xf>
    <xf numFmtId="3" fontId="38" fillId="14" borderId="318" xfId="0" applyNumberFormat="1" applyFont="1" applyFill="1" applyBorder="1" applyAlignment="1" applyProtection="1">
      <alignment horizontal="center" vertical="center"/>
    </xf>
    <xf numFmtId="1" fontId="2" fillId="12" borderId="224" xfId="0" applyNumberFormat="1" applyFont="1" applyFill="1" applyBorder="1" applyAlignment="1" applyProtection="1">
      <alignment horizontal="center" vertical="center"/>
    </xf>
    <xf numFmtId="1" fontId="2" fillId="12" borderId="315" xfId="0" applyNumberFormat="1" applyFont="1" applyFill="1" applyBorder="1" applyAlignment="1" applyProtection="1">
      <alignment horizontal="center" vertical="center"/>
    </xf>
    <xf numFmtId="1" fontId="2" fillId="12" borderId="226" xfId="0" applyNumberFormat="1" applyFont="1" applyFill="1" applyBorder="1" applyAlignment="1" applyProtection="1">
      <alignment horizontal="center" vertical="center"/>
    </xf>
    <xf numFmtId="1" fontId="2" fillId="12" borderId="319" xfId="0" applyNumberFormat="1" applyFont="1" applyFill="1" applyBorder="1" applyAlignment="1" applyProtection="1">
      <alignment horizontal="center" vertical="center"/>
    </xf>
    <xf numFmtId="1" fontId="2" fillId="12" borderId="320" xfId="0" applyNumberFormat="1" applyFont="1" applyFill="1" applyBorder="1" applyAlignment="1" applyProtection="1">
      <alignment horizontal="center" vertical="center"/>
    </xf>
    <xf numFmtId="1" fontId="6" fillId="12" borderId="321" xfId="0" applyNumberFormat="1" applyFont="1" applyFill="1" applyBorder="1" applyAlignment="1" applyProtection="1">
      <alignment horizontal="center" vertical="center"/>
    </xf>
    <xf numFmtId="1" fontId="6" fillId="12" borderId="226" xfId="0" applyNumberFormat="1" applyFont="1" applyFill="1" applyBorder="1" applyAlignment="1" applyProtection="1">
      <alignment horizontal="center" vertical="center"/>
    </xf>
    <xf numFmtId="164" fontId="2" fillId="12" borderId="318" xfId="0" applyNumberFormat="1" applyFont="1" applyFill="1" applyBorder="1" applyAlignment="1" applyProtection="1">
      <alignment horizontal="center" vertical="center"/>
    </xf>
    <xf numFmtId="0" fontId="30" fillId="2" borderId="217" xfId="0" applyFont="1" applyFill="1" applyBorder="1" applyAlignment="1" applyProtection="1">
      <alignment horizontal="center" vertical="center"/>
    </xf>
    <xf numFmtId="0" fontId="30" fillId="2" borderId="218" xfId="0" applyFont="1" applyFill="1" applyBorder="1" applyAlignment="1" applyProtection="1">
      <alignment horizontal="center" vertical="center"/>
    </xf>
    <xf numFmtId="0" fontId="26" fillId="2" borderId="52" xfId="0" applyFont="1" applyFill="1" applyBorder="1" applyAlignment="1" applyProtection="1">
      <alignment horizontal="center" vertical="center"/>
    </xf>
    <xf numFmtId="0" fontId="26" fillId="2" borderId="8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center"/>
    </xf>
    <xf numFmtId="0" fontId="13" fillId="21" borderId="14" xfId="0" applyFont="1" applyFill="1" applyBorder="1" applyAlignment="1" applyProtection="1">
      <alignment horizontal="center" vertical="center"/>
    </xf>
    <xf numFmtId="0" fontId="129" fillId="2" borderId="46" xfId="0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11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265" xfId="0" applyNumberFormat="1" applyFont="1" applyFill="1" applyBorder="1" applyAlignment="1" applyProtection="1">
      <alignment horizontal="center" vertical="center"/>
    </xf>
    <xf numFmtId="1" fontId="6" fillId="2" borderId="232" xfId="0" applyNumberFormat="1" applyFont="1" applyFill="1" applyBorder="1" applyAlignment="1" applyProtection="1">
      <alignment horizontal="center" vertical="center"/>
    </xf>
    <xf numFmtId="1" fontId="6" fillId="2" borderId="11" xfId="0" applyNumberFormat="1" applyFont="1" applyFill="1" applyBorder="1" applyAlignment="1" applyProtection="1">
      <alignment horizontal="center" vertical="center"/>
    </xf>
    <xf numFmtId="0" fontId="56" fillId="2" borderId="195" xfId="0" applyFont="1" applyFill="1" applyBorder="1" applyAlignment="1" applyProtection="1">
      <alignment horizontal="center" vertical="center"/>
    </xf>
    <xf numFmtId="0" fontId="30" fillId="2" borderId="197" xfId="0" applyFont="1" applyFill="1" applyBorder="1" applyAlignment="1" applyProtection="1">
      <alignment horizontal="center" vertical="center"/>
    </xf>
    <xf numFmtId="0" fontId="30" fillId="2" borderId="198" xfId="0" applyFont="1" applyFill="1" applyBorder="1" applyAlignment="1" applyProtection="1">
      <alignment horizontal="center" vertical="center"/>
    </xf>
    <xf numFmtId="0" fontId="26" fillId="2" borderId="48" xfId="0" applyFont="1" applyFill="1" applyBorder="1" applyAlignment="1" applyProtection="1">
      <alignment horizontal="center" vertical="center"/>
    </xf>
    <xf numFmtId="0" fontId="26" fillId="2" borderId="7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0" fontId="129" fillId="2" borderId="238" xfId="0" applyFont="1" applyFill="1" applyBorder="1" applyAlignment="1" applyProtection="1">
      <alignment horizontal="center" vertical="center"/>
    </xf>
    <xf numFmtId="0" fontId="129" fillId="16" borderId="1" xfId="0" applyFont="1" applyFill="1" applyBorder="1" applyAlignment="1" applyProtection="1">
      <alignment horizontal="center" vertical="center"/>
    </xf>
    <xf numFmtId="164" fontId="130" fillId="10" borderId="2" xfId="0" applyNumberFormat="1" applyFont="1" applyFill="1" applyBorder="1" applyAlignment="1" applyProtection="1">
      <alignment horizontal="center" vertical="center"/>
    </xf>
    <xf numFmtId="164" fontId="34" fillId="21" borderId="1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 applyProtection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266" xfId="0" applyNumberFormat="1" applyFont="1" applyFill="1" applyBorder="1" applyAlignment="1" applyProtection="1">
      <alignment horizontal="center" vertical="center"/>
    </xf>
    <xf numFmtId="1" fontId="6" fillId="2" borderId="240" xfId="0" applyNumberFormat="1" applyFont="1" applyFill="1" applyBorder="1" applyAlignment="1" applyProtection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</xf>
    <xf numFmtId="20" fontId="7" fillId="0" borderId="0" xfId="0" applyNumberFormat="1" applyFont="1" applyFill="1" applyAlignment="1" applyProtection="1">
      <alignment horizontal="right" vertical="center"/>
    </xf>
    <xf numFmtId="0" fontId="44" fillId="2" borderId="48" xfId="0" applyFont="1" applyFill="1" applyBorder="1" applyAlignment="1" applyProtection="1">
      <alignment horizontal="center" vertical="center"/>
    </xf>
    <xf numFmtId="0" fontId="44" fillId="2" borderId="7" xfId="0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 applyProtection="1">
      <alignment horizontal="center" vertical="center"/>
    </xf>
    <xf numFmtId="0" fontId="8" fillId="2" borderId="238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>
      <alignment horizontal="center" vertical="center"/>
    </xf>
    <xf numFmtId="164" fontId="127" fillId="10" borderId="2" xfId="0" applyNumberFormat="1" applyFont="1" applyFill="1" applyBorder="1" applyAlignment="1" applyProtection="1">
      <alignment horizontal="center" vertical="center"/>
    </xf>
    <xf numFmtId="164" fontId="127" fillId="21" borderId="48" xfId="0" applyNumberFormat="1" applyFont="1" applyFill="1" applyBorder="1" applyAlignment="1" applyProtection="1">
      <alignment horizontal="center" vertical="center"/>
    </xf>
    <xf numFmtId="1" fontId="8" fillId="2" borderId="7" xfId="0" applyNumberFormat="1" applyFont="1" applyFill="1" applyBorder="1" applyAlignment="1" applyProtection="1">
      <alignment horizontal="center" vertical="center"/>
    </xf>
    <xf numFmtId="1" fontId="8" fillId="2" borderId="1" xfId="0" applyNumberFormat="1" applyFont="1" applyFill="1" applyBorder="1" applyAlignment="1" applyProtection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1" fontId="5" fillId="2" borderId="240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0" fontId="9" fillId="20" borderId="1" xfId="0" applyFont="1" applyFill="1" applyBorder="1" applyAlignment="1" applyProtection="1">
      <alignment horizontal="center" vertical="center"/>
    </xf>
    <xf numFmtId="1" fontId="6" fillId="2" borderId="4" xfId="0" applyNumberFormat="1" applyFont="1" applyFill="1" applyBorder="1" applyAlignment="1" applyProtection="1">
      <alignment horizontal="center" vertical="center"/>
    </xf>
    <xf numFmtId="0" fontId="56" fillId="5" borderId="195" xfId="0" applyFont="1" applyFill="1" applyBorder="1" applyAlignment="1" applyProtection="1">
      <alignment horizontal="center" vertical="center"/>
    </xf>
    <xf numFmtId="0" fontId="13" fillId="5" borderId="197" xfId="0" applyFont="1" applyFill="1" applyBorder="1" applyAlignment="1" applyProtection="1">
      <alignment horizontal="center" vertical="center"/>
    </xf>
    <xf numFmtId="0" fontId="13" fillId="4" borderId="198" xfId="0" applyFont="1" applyFill="1" applyBorder="1" applyAlignment="1" applyProtection="1">
      <alignment horizontal="center" vertical="center"/>
    </xf>
    <xf numFmtId="0" fontId="30" fillId="5" borderId="195" xfId="0" applyFont="1" applyFill="1" applyBorder="1" applyAlignment="1" applyProtection="1">
      <alignment horizontal="center" vertical="center"/>
    </xf>
    <xf numFmtId="0" fontId="30" fillId="5" borderId="196" xfId="0" applyFont="1" applyFill="1" applyBorder="1" applyAlignment="1" applyProtection="1">
      <alignment horizontal="center" vertical="center"/>
    </xf>
    <xf numFmtId="0" fontId="26" fillId="2" borderId="50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129" fillId="2" borderId="36" xfId="0" applyFont="1" applyFill="1" applyBorder="1" applyAlignment="1" applyProtection="1">
      <alignment horizontal="center" vertical="center"/>
    </xf>
    <xf numFmtId="0" fontId="129" fillId="16" borderId="13" xfId="0" applyFont="1" applyFill="1" applyBorder="1" applyAlignment="1" applyProtection="1">
      <alignment horizontal="center" vertical="center"/>
    </xf>
    <xf numFmtId="164" fontId="130" fillId="10" borderId="10" xfId="0" applyNumberFormat="1" applyFont="1" applyFill="1" applyBorder="1" applyAlignment="1" applyProtection="1">
      <alignment horizontal="center" vertical="center"/>
    </xf>
    <xf numFmtId="164" fontId="34" fillId="21" borderId="13" xfId="0" applyNumberFormat="1" applyFont="1" applyFill="1" applyBorder="1" applyAlignment="1" applyProtection="1">
      <alignment horizontal="center" vertical="center"/>
    </xf>
    <xf numFmtId="1" fontId="2" fillId="2" borderId="9" xfId="0" applyNumberFormat="1" applyFont="1" applyFill="1" applyBorder="1" applyAlignment="1" applyProtection="1">
      <alignment horizontal="center" vertical="center"/>
    </xf>
    <xf numFmtId="1" fontId="2" fillId="2" borderId="13" xfId="0" applyNumberFormat="1" applyFont="1" applyFill="1" applyBorder="1" applyAlignment="1" applyProtection="1">
      <alignment horizontal="center" vertical="center"/>
    </xf>
    <xf numFmtId="1" fontId="2" fillId="2" borderId="10" xfId="0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 applyProtection="1">
      <alignment horizontal="center" vertical="center"/>
    </xf>
    <xf numFmtId="1" fontId="2" fillId="2" borderId="260" xfId="0" applyNumberFormat="1" applyFont="1" applyFill="1" applyBorder="1" applyAlignment="1" applyProtection="1">
      <alignment horizontal="center" vertical="center"/>
    </xf>
    <xf numFmtId="1" fontId="6" fillId="2" borderId="230" xfId="0" applyNumberFormat="1" applyFont="1" applyFill="1" applyBorder="1" applyAlignment="1" applyProtection="1">
      <alignment horizontal="center" vertical="center"/>
    </xf>
    <xf numFmtId="1" fontId="6" fillId="2" borderId="3" xfId="0" applyNumberFormat="1" applyFont="1" applyFill="1" applyBorder="1" applyAlignment="1" applyProtection="1">
      <alignment horizontal="center" vertical="center"/>
    </xf>
    <xf numFmtId="0" fontId="33" fillId="14" borderId="10" xfId="0" applyFont="1" applyFill="1" applyBorder="1" applyAlignment="1" applyProtection="1">
      <alignment vertical="center"/>
    </xf>
    <xf numFmtId="0" fontId="133" fillId="14" borderId="195" xfId="0" applyFont="1" applyFill="1" applyBorder="1" applyAlignment="1" applyProtection="1">
      <alignment horizontal="center" vertical="center"/>
    </xf>
    <xf numFmtId="0" fontId="33" fillId="14" borderId="195" xfId="0" applyFont="1" applyFill="1" applyBorder="1" applyAlignment="1" applyProtection="1">
      <alignment horizontal="center" vertical="center"/>
    </xf>
    <xf numFmtId="0" fontId="33" fillId="14" borderId="196" xfId="0" applyFont="1" applyFill="1" applyBorder="1" applyAlignment="1" applyProtection="1">
      <alignment horizontal="center" vertical="center"/>
    </xf>
    <xf numFmtId="0" fontId="44" fillId="2" borderId="50" xfId="0" applyFont="1" applyFill="1" applyBorder="1" applyAlignment="1" applyProtection="1">
      <alignment horizontal="center" vertical="center"/>
    </xf>
    <xf numFmtId="0" fontId="44" fillId="2" borderId="9" xfId="0" applyFont="1" applyFill="1" applyBorder="1" applyAlignment="1" applyProtection="1">
      <alignment horizontal="center" vertical="center"/>
    </xf>
    <xf numFmtId="0" fontId="44" fillId="2" borderId="13" xfId="0" applyFont="1" applyFill="1" applyBorder="1" applyAlignment="1" applyProtection="1">
      <alignment horizontal="center" vertical="center"/>
    </xf>
    <xf numFmtId="0" fontId="138" fillId="2" borderId="13" xfId="0" applyFont="1" applyFill="1" applyBorder="1" applyAlignment="1" applyProtection="1">
      <alignment horizontal="center" vertical="center"/>
    </xf>
    <xf numFmtId="0" fontId="5" fillId="21" borderId="10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16" borderId="13" xfId="0" applyFont="1" applyFill="1" applyBorder="1" applyAlignment="1" applyProtection="1">
      <alignment horizontal="center" vertical="center"/>
    </xf>
    <xf numFmtId="164" fontId="127" fillId="10" borderId="10" xfId="0" applyNumberFormat="1" applyFont="1" applyFill="1" applyBorder="1" applyAlignment="1" applyProtection="1">
      <alignment horizontal="center" vertical="center"/>
    </xf>
    <xf numFmtId="164" fontId="127" fillId="21" borderId="50" xfId="0" applyNumberFormat="1" applyFont="1" applyFill="1" applyBorder="1" applyAlignment="1" applyProtection="1">
      <alignment horizontal="center" vertic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5" fillId="2" borderId="230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64" fontId="8" fillId="2" borderId="51" xfId="0" applyNumberFormat="1" applyFont="1" applyFill="1" applyBorder="1" applyAlignment="1" applyProtection="1">
      <alignment horizontal="center" vertical="center"/>
    </xf>
    <xf numFmtId="0" fontId="56" fillId="4" borderId="197" xfId="0" applyFont="1" applyFill="1" applyBorder="1" applyAlignment="1" applyProtection="1">
      <alignment horizontal="center" vertical="center"/>
    </xf>
    <xf numFmtId="0" fontId="30" fillId="4" borderId="197" xfId="0" applyFont="1" applyFill="1" applyBorder="1" applyAlignment="1" applyProtection="1">
      <alignment horizontal="center" vertical="center"/>
    </xf>
    <xf numFmtId="0" fontId="30" fillId="4" borderId="198" xfId="0" applyFont="1" applyFill="1" applyBorder="1" applyAlignment="1" applyProtection="1">
      <alignment horizontal="center" vertical="center"/>
    </xf>
    <xf numFmtId="0" fontId="138" fillId="2" borderId="1" xfId="0" applyFont="1" applyFill="1" applyBorder="1" applyAlignment="1" applyProtection="1">
      <alignment horizontal="center" vertical="center"/>
    </xf>
    <xf numFmtId="1" fontId="8" fillId="2" borderId="322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30" fillId="2" borderId="275" xfId="0" applyFont="1" applyFill="1" applyBorder="1" applyAlignment="1" applyProtection="1">
      <alignment horizontal="center" vertical="center"/>
    </xf>
    <xf numFmtId="1" fontId="23" fillId="0" borderId="21" xfId="0" applyNumberFormat="1" applyFont="1" applyFill="1" applyBorder="1" applyAlignment="1" applyProtection="1">
      <alignment horizontal="center" vertical="center"/>
    </xf>
    <xf numFmtId="0" fontId="44" fillId="2" borderId="54" xfId="0" applyFont="1" applyFill="1" applyBorder="1" applyAlignment="1" applyProtection="1">
      <alignment horizontal="center" vertical="center"/>
    </xf>
    <xf numFmtId="0" fontId="44" fillId="2" borderId="12" xfId="0" applyFont="1" applyFill="1" applyBorder="1" applyAlignment="1" applyProtection="1">
      <alignment horizontal="center" vertical="center"/>
    </xf>
    <xf numFmtId="0" fontId="44" fillId="2" borderId="21" xfId="0" applyFont="1" applyFill="1" applyBorder="1" applyAlignment="1" applyProtection="1">
      <alignment horizontal="center" vertical="center"/>
    </xf>
    <xf numFmtId="0" fontId="5" fillId="21" borderId="1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16" borderId="21" xfId="0" applyFont="1" applyFill="1" applyBorder="1" applyAlignment="1" applyProtection="1">
      <alignment horizontal="center" vertical="center"/>
    </xf>
    <xf numFmtId="164" fontId="127" fillId="10" borderId="14" xfId="0" applyNumberFormat="1" applyFont="1" applyFill="1" applyBorder="1" applyAlignment="1" applyProtection="1">
      <alignment horizontal="center" vertical="center"/>
    </xf>
    <xf numFmtId="164" fontId="127" fillId="21" borderId="54" xfId="0" applyNumberFormat="1" applyFont="1" applyFill="1" applyBorder="1" applyAlignment="1" applyProtection="1">
      <alignment horizontal="center" vertical="center"/>
    </xf>
    <xf numFmtId="164" fontId="34" fillId="21" borderId="21" xfId="0" applyNumberFormat="1" applyFont="1" applyFill="1" applyBorder="1" applyAlignment="1" applyProtection="1">
      <alignment horizontal="center" vertical="center"/>
    </xf>
    <xf numFmtId="3" fontId="5" fillId="14" borderId="58" xfId="0" applyNumberFormat="1" applyFont="1" applyFill="1" applyBorder="1" applyAlignment="1" applyProtection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2" borderId="14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1" fontId="2" fillId="2" borderId="263" xfId="0" applyNumberFormat="1" applyFont="1" applyFill="1" applyBorder="1" applyAlignment="1" applyProtection="1">
      <alignment horizontal="center" vertical="center"/>
    </xf>
    <xf numFmtId="1" fontId="5" fillId="2" borderId="276" xfId="0" applyNumberFormat="1" applyFont="1" applyFill="1" applyBorder="1" applyAlignment="1" applyProtection="1">
      <alignment horizontal="center" vertical="center"/>
    </xf>
    <xf numFmtId="164" fontId="8" fillId="2" borderId="58" xfId="0" applyNumberFormat="1" applyFont="1" applyFill="1" applyBorder="1" applyAlignment="1" applyProtection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64" fontId="130" fillId="21" borderId="48" xfId="0" applyNumberFormat="1" applyFont="1" applyFill="1" applyBorder="1" applyAlignment="1" applyProtection="1">
      <alignment horizontal="center" vertical="center"/>
    </xf>
    <xf numFmtId="1" fontId="6" fillId="2" borderId="250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56" fillId="4" borderId="195" xfId="0" applyFont="1" applyFill="1" applyBorder="1" applyAlignment="1" applyProtection="1">
      <alignment horizontal="center" vertical="center"/>
    </xf>
    <xf numFmtId="0" fontId="30" fillId="5" borderId="197" xfId="0" applyFont="1" applyFill="1" applyBorder="1" applyAlignment="1" applyProtection="1">
      <alignment horizontal="center" vertical="center"/>
    </xf>
    <xf numFmtId="0" fontId="30" fillId="5" borderId="198" xfId="0" applyFont="1" applyFill="1" applyBorder="1" applyAlignment="1" applyProtection="1">
      <alignment horizontal="center" vertical="center"/>
    </xf>
    <xf numFmtId="1" fontId="5" fillId="2" borderId="250" xfId="0" applyNumberFormat="1" applyFont="1" applyFill="1" applyBorder="1" applyAlignment="1" applyProtection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</xf>
    <xf numFmtId="0" fontId="13" fillId="2" borderId="198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vertical="center"/>
    </xf>
    <xf numFmtId="0" fontId="56" fillId="4" borderId="217" xfId="0" applyFont="1" applyFill="1" applyBorder="1" applyAlignment="1" applyProtection="1">
      <alignment horizontal="center" vertical="center"/>
    </xf>
    <xf numFmtId="0" fontId="30" fillId="4" borderId="217" xfId="0" applyFont="1" applyFill="1" applyBorder="1" applyAlignment="1" applyProtection="1">
      <alignment horizontal="center" vertical="center"/>
    </xf>
    <xf numFmtId="0" fontId="30" fillId="4" borderId="218" xfId="0" applyFont="1" applyFill="1" applyBorder="1" applyAlignment="1" applyProtection="1">
      <alignment horizontal="center" vertical="center"/>
    </xf>
    <xf numFmtId="0" fontId="26" fillId="2" borderId="21" xfId="0" applyFont="1" applyFill="1" applyBorder="1" applyAlignment="1" applyProtection="1">
      <alignment horizontal="center" vertical="center"/>
    </xf>
    <xf numFmtId="0" fontId="129" fillId="2" borderId="37" xfId="0" applyFont="1" applyFill="1" applyBorder="1" applyAlignment="1" applyProtection="1">
      <alignment horizontal="center" vertical="center"/>
    </xf>
    <xf numFmtId="0" fontId="129" fillId="16" borderId="6" xfId="0" applyFont="1" applyFill="1" applyBorder="1" applyAlignment="1" applyProtection="1">
      <alignment horizontal="center" vertical="center"/>
    </xf>
    <xf numFmtId="164" fontId="130" fillId="10" borderId="11" xfId="0" applyNumberFormat="1" applyFont="1" applyFill="1" applyBorder="1" applyAlignment="1" applyProtection="1">
      <alignment horizontal="center" vertical="center"/>
    </xf>
    <xf numFmtId="164" fontId="34" fillId="21" borderId="6" xfId="0" applyNumberFormat="1" applyFont="1" applyFill="1" applyBorder="1" applyAlignment="1" applyProtection="1">
      <alignment horizontal="center" vertical="center"/>
    </xf>
    <xf numFmtId="1" fontId="6" fillId="2" borderId="251" xfId="0" applyNumberFormat="1" applyFont="1" applyFill="1" applyBorder="1" applyAlignment="1" applyProtection="1">
      <alignment horizontal="center" vertical="center"/>
    </xf>
    <xf numFmtId="164" fontId="2" fillId="2" borderId="53" xfId="0" applyNumberFormat="1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164" fontId="37" fillId="21" borderId="1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30" fillId="2" borderId="195" xfId="0" applyFont="1" applyFill="1" applyBorder="1" applyAlignment="1" applyProtection="1">
      <alignment horizontal="center" vertical="center"/>
    </xf>
    <xf numFmtId="0" fontId="30" fillId="2" borderId="196" xfId="0" applyFont="1" applyFill="1" applyBorder="1" applyAlignment="1" applyProtection="1">
      <alignment horizontal="center" vertical="center"/>
    </xf>
    <xf numFmtId="0" fontId="26" fillId="2" borderId="54" xfId="0" applyFont="1" applyFill="1" applyBorder="1" applyAlignment="1" applyProtection="1">
      <alignment horizontal="center" vertical="center"/>
    </xf>
    <xf numFmtId="0" fontId="26" fillId="2" borderId="14" xfId="0" applyFont="1" applyFill="1" applyBorder="1" applyAlignment="1" applyProtection="1">
      <alignment horizontal="center" vertical="center"/>
    </xf>
    <xf numFmtId="164" fontId="130" fillId="21" borderId="50" xfId="0" applyNumberFormat="1" applyFont="1" applyFill="1" applyBorder="1" applyAlignment="1" applyProtection="1">
      <alignment horizontal="center" vertical="center"/>
    </xf>
    <xf numFmtId="1" fontId="2" fillId="2" borderId="252" xfId="0" applyNumberFormat="1" applyFont="1" applyFill="1" applyBorder="1" applyAlignment="1" applyProtection="1">
      <alignment horizontal="center" vertical="center"/>
    </xf>
    <xf numFmtId="1" fontId="6" fillId="2" borderId="10" xfId="0" applyNumberFormat="1" applyFont="1" applyFill="1" applyBorder="1" applyAlignment="1" applyProtection="1">
      <alignment horizontal="center" vertical="center"/>
    </xf>
    <xf numFmtId="1" fontId="23" fillId="20" borderId="13" xfId="0" applyNumberFormat="1" applyFont="1" applyFill="1" applyBorder="1" applyAlignment="1" applyProtection="1">
      <alignment horizontal="center" vertical="center"/>
    </xf>
    <xf numFmtId="0" fontId="25" fillId="21" borderId="10" xfId="0" applyFont="1" applyFill="1" applyBorder="1" applyAlignment="1" applyProtection="1">
      <alignment horizontal="center" vertical="center"/>
    </xf>
    <xf numFmtId="1" fontId="6" fillId="2" borderId="252" xfId="0" applyNumberFormat="1" applyFont="1" applyFill="1" applyBorder="1" applyAlignment="1" applyProtection="1">
      <alignment horizontal="center" vertical="center"/>
    </xf>
    <xf numFmtId="0" fontId="30" fillId="2" borderId="219" xfId="0" applyFont="1" applyFill="1" applyBorder="1" applyAlignment="1" applyProtection="1">
      <alignment horizontal="center" vertical="center"/>
    </xf>
    <xf numFmtId="0" fontId="30" fillId="2" borderId="220" xfId="0" applyFont="1" applyFill="1" applyBorder="1" applyAlignment="1" applyProtection="1">
      <alignment horizontal="center" vertical="center"/>
    </xf>
    <xf numFmtId="0" fontId="44" fillId="2" borderId="55" xfId="0" applyFont="1" applyFill="1" applyBorder="1" applyAlignment="1" applyProtection="1">
      <alignment horizontal="center" vertical="center"/>
    </xf>
    <xf numFmtId="0" fontId="44" fillId="2" borderId="2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138" fillId="2" borderId="25" xfId="0" applyFont="1" applyFill="1" applyBorder="1" applyAlignment="1" applyProtection="1">
      <alignment horizontal="center" vertical="center"/>
    </xf>
    <xf numFmtId="0" fontId="8" fillId="2" borderId="253" xfId="0" applyFont="1" applyFill="1" applyBorder="1" applyAlignment="1" applyProtection="1">
      <alignment horizontal="center" vertical="center"/>
    </xf>
    <xf numFmtId="0" fontId="8" fillId="16" borderId="26" xfId="0" applyFont="1" applyFill="1" applyBorder="1" applyAlignment="1" applyProtection="1">
      <alignment horizontal="center" vertical="center"/>
    </xf>
    <xf numFmtId="164" fontId="127" fillId="10" borderId="25" xfId="0" applyNumberFormat="1" applyFont="1" applyFill="1" applyBorder="1" applyAlignment="1" applyProtection="1">
      <alignment horizontal="center" vertical="center"/>
    </xf>
    <xf numFmtId="164" fontId="127" fillId="21" borderId="55" xfId="0" applyNumberFormat="1" applyFont="1" applyFill="1" applyBorder="1" applyAlignment="1" applyProtection="1">
      <alignment horizontal="center" vertical="center"/>
    </xf>
    <xf numFmtId="164" fontId="34" fillId="21" borderId="26" xfId="0" applyNumberFormat="1" applyFont="1" applyFill="1" applyBorder="1" applyAlignment="1" applyProtection="1">
      <alignment horizontal="center" vertical="center"/>
    </xf>
    <xf numFmtId="1" fontId="8" fillId="2" borderId="130" xfId="0" applyNumberFormat="1" applyFont="1" applyFill="1" applyBorder="1" applyAlignment="1" applyProtection="1">
      <alignment horizontal="center" vertical="center"/>
    </xf>
    <xf numFmtId="1" fontId="8" fillId="2" borderId="26" xfId="0" applyNumberFormat="1" applyFont="1" applyFill="1" applyBorder="1" applyAlignment="1" applyProtection="1">
      <alignment horizontal="center" vertical="center"/>
    </xf>
    <xf numFmtId="1" fontId="8" fillId="2" borderId="25" xfId="0" applyNumberFormat="1" applyFont="1" applyFill="1" applyBorder="1" applyAlignment="1" applyProtection="1">
      <alignment horizontal="center" vertical="center"/>
    </xf>
    <xf numFmtId="1" fontId="8" fillId="2" borderId="129" xfId="0" applyNumberFormat="1" applyFont="1" applyFill="1" applyBorder="1" applyAlignment="1" applyProtection="1">
      <alignment horizontal="center" vertical="center"/>
    </xf>
    <xf numFmtId="1" fontId="5" fillId="2" borderId="255" xfId="0" applyNumberFormat="1" applyFont="1" applyFill="1" applyBorder="1" applyAlignment="1" applyProtection="1">
      <alignment horizontal="center" vertical="center"/>
    </xf>
    <xf numFmtId="1" fontId="5" fillId="2" borderId="25" xfId="0" applyNumberFormat="1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vertical="center"/>
    </xf>
    <xf numFmtId="0" fontId="56" fillId="5" borderId="273" xfId="0" applyFont="1" applyFill="1" applyBorder="1" applyAlignment="1" applyProtection="1">
      <alignment horizontal="center" vertical="center"/>
    </xf>
    <xf numFmtId="0" fontId="30" fillId="5" borderId="217" xfId="0" applyFont="1" applyFill="1" applyBorder="1" applyAlignment="1" applyProtection="1">
      <alignment horizontal="center" vertical="center"/>
    </xf>
    <xf numFmtId="0" fontId="30" fillId="5" borderId="218" xfId="0" applyFont="1" applyFill="1" applyBorder="1" applyAlignment="1" applyProtection="1">
      <alignment horizontal="center" vertical="center"/>
    </xf>
    <xf numFmtId="0" fontId="58" fillId="2" borderId="48" xfId="0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center" vertical="center"/>
    </xf>
    <xf numFmtId="0" fontId="137" fillId="2" borderId="2" xfId="0" applyFont="1" applyFill="1" applyBorder="1" applyAlignment="1" applyProtection="1">
      <alignment horizontal="center" vertical="center"/>
    </xf>
    <xf numFmtId="0" fontId="30" fillId="2" borderId="238" xfId="0" applyFont="1" applyFill="1" applyBorder="1" applyAlignment="1" applyProtection="1">
      <alignment horizontal="center" vertical="center"/>
    </xf>
    <xf numFmtId="2" fontId="136" fillId="16" borderId="1" xfId="0" applyNumberFormat="1" applyFont="1" applyFill="1" applyBorder="1" applyAlignment="1" applyProtection="1">
      <alignment horizontal="center" vertical="center"/>
    </xf>
    <xf numFmtId="164" fontId="33" fillId="10" borderId="2" xfId="0" applyNumberFormat="1" applyFont="1" applyFill="1" applyBorder="1" applyAlignment="1" applyProtection="1">
      <alignment horizontal="center" vertical="center"/>
    </xf>
    <xf numFmtId="1" fontId="30" fillId="2" borderId="7" xfId="0" applyNumberFormat="1" applyFont="1" applyFill="1" applyBorder="1" applyAlignment="1" applyProtection="1">
      <alignment horizontal="center" vertical="center"/>
    </xf>
    <xf numFmtId="1" fontId="30" fillId="2" borderId="1" xfId="0" applyNumberFormat="1" applyFont="1" applyFill="1" applyBorder="1" applyAlignment="1" applyProtection="1">
      <alignment horizontal="center" vertical="center"/>
    </xf>
    <xf numFmtId="1" fontId="30" fillId="2" borderId="2" xfId="0" applyNumberFormat="1" applyFont="1" applyFill="1" applyBorder="1" applyAlignment="1" applyProtection="1">
      <alignment horizontal="center" vertical="center"/>
    </xf>
    <xf numFmtId="1" fontId="30" fillId="2" borderId="4" xfId="0" applyNumberFormat="1" applyFont="1" applyFill="1" applyBorder="1" applyAlignment="1" applyProtection="1">
      <alignment horizontal="center" vertical="center"/>
    </xf>
    <xf numFmtId="1" fontId="30" fillId="2" borderId="266" xfId="0" applyNumberFormat="1" applyFont="1" applyFill="1" applyBorder="1" applyAlignment="1" applyProtection="1">
      <alignment horizontal="center" vertical="center"/>
    </xf>
    <xf numFmtId="1" fontId="30" fillId="2" borderId="250" xfId="0" applyNumberFormat="1" applyFont="1" applyFill="1" applyBorder="1" applyAlignment="1" applyProtection="1">
      <alignment horizontal="center" vertical="center"/>
    </xf>
    <xf numFmtId="0" fontId="136" fillId="16" borderId="1" xfId="0" applyFont="1" applyFill="1" applyBorder="1" applyAlignment="1" applyProtection="1">
      <alignment horizontal="center" vertical="center"/>
    </xf>
    <xf numFmtId="164" fontId="34" fillId="10" borderId="2" xfId="0" applyNumberFormat="1" applyFont="1" applyFill="1" applyBorder="1" applyAlignment="1" applyProtection="1">
      <alignment horizontal="center" vertical="center"/>
    </xf>
    <xf numFmtId="0" fontId="136" fillId="2" borderId="238" xfId="0" applyFont="1" applyFill="1" applyBorder="1" applyAlignment="1" applyProtection="1">
      <alignment horizontal="center" vertical="center"/>
    </xf>
    <xf numFmtId="0" fontId="30" fillId="16" borderId="1" xfId="0" applyFont="1" applyFill="1" applyBorder="1" applyAlignment="1" applyProtection="1">
      <alignment horizontal="center" vertical="center"/>
    </xf>
    <xf numFmtId="0" fontId="58" fillId="2" borderId="52" xfId="0" applyFont="1" applyFill="1" applyBorder="1" applyAlignment="1" applyProtection="1">
      <alignment horizontal="center" vertical="center"/>
    </xf>
    <xf numFmtId="0" fontId="58" fillId="2" borderId="11" xfId="0" applyFont="1" applyFill="1" applyBorder="1" applyAlignment="1" applyProtection="1">
      <alignment horizontal="center" vertical="center"/>
    </xf>
    <xf numFmtId="0" fontId="58" fillId="2" borderId="282" xfId="0" applyFont="1" applyFill="1" applyBorder="1" applyAlignment="1" applyProtection="1">
      <alignment horizontal="center" vertical="center"/>
    </xf>
    <xf numFmtId="0" fontId="58" fillId="2" borderId="283" xfId="0" applyFont="1" applyFill="1" applyBorder="1" applyAlignment="1" applyProtection="1">
      <alignment horizontal="center" vertical="center"/>
    </xf>
    <xf numFmtId="0" fontId="58" fillId="2" borderId="284" xfId="0" applyFont="1" applyFill="1" applyBorder="1" applyAlignment="1" applyProtection="1">
      <alignment horizontal="center" vertical="center"/>
    </xf>
    <xf numFmtId="0" fontId="58" fillId="2" borderId="285" xfId="0" applyFont="1" applyFill="1" applyBorder="1" applyAlignment="1" applyProtection="1">
      <alignment horizontal="center" vertical="center"/>
    </xf>
    <xf numFmtId="0" fontId="30" fillId="21" borderId="285" xfId="0" applyFont="1" applyFill="1" applyBorder="1" applyAlignment="1" applyProtection="1">
      <alignment horizontal="center" vertical="center"/>
    </xf>
    <xf numFmtId="0" fontId="30" fillId="2" borderId="286" xfId="0" applyFont="1" applyFill="1" applyBorder="1" applyAlignment="1" applyProtection="1">
      <alignment horizontal="center" vertical="center"/>
    </xf>
    <xf numFmtId="0" fontId="30" fillId="16" borderId="283" xfId="0" applyFont="1" applyFill="1" applyBorder="1" applyAlignment="1" applyProtection="1">
      <alignment horizontal="center" vertical="center"/>
    </xf>
    <xf numFmtId="164" fontId="34" fillId="10" borderId="285" xfId="0" applyNumberFormat="1" applyFont="1" applyFill="1" applyBorder="1" applyAlignment="1" applyProtection="1">
      <alignment horizontal="center" vertical="center"/>
    </xf>
    <xf numFmtId="164" fontId="34" fillId="21" borderId="287" xfId="0" applyNumberFormat="1" applyFont="1" applyFill="1" applyBorder="1" applyAlignment="1" applyProtection="1">
      <alignment horizontal="center" vertical="center"/>
    </xf>
    <xf numFmtId="164" fontId="34" fillId="21" borderId="283" xfId="0" applyNumberFormat="1" applyFont="1" applyFill="1" applyBorder="1" applyAlignment="1" applyProtection="1">
      <alignment horizontal="center" vertical="center"/>
    </xf>
    <xf numFmtId="3" fontId="30" fillId="14" borderId="288" xfId="0" applyNumberFormat="1" applyFont="1" applyFill="1" applyBorder="1" applyAlignment="1" applyProtection="1">
      <alignment horizontal="center" vertical="center"/>
    </xf>
    <xf numFmtId="1" fontId="30" fillId="2" borderId="289" xfId="0" applyNumberFormat="1" applyFont="1" applyFill="1" applyBorder="1" applyAlignment="1" applyProtection="1">
      <alignment horizontal="center" vertical="center"/>
    </xf>
    <xf numFmtId="1" fontId="30" fillId="2" borderId="283" xfId="0" applyNumberFormat="1" applyFont="1" applyFill="1" applyBorder="1" applyAlignment="1" applyProtection="1">
      <alignment horizontal="center" vertical="center"/>
    </xf>
    <xf numFmtId="1" fontId="30" fillId="2" borderId="285" xfId="0" applyNumberFormat="1" applyFont="1" applyFill="1" applyBorder="1" applyAlignment="1" applyProtection="1">
      <alignment horizontal="center" vertical="center"/>
    </xf>
    <xf numFmtId="1" fontId="30" fillId="2" borderId="290" xfId="0" applyNumberFormat="1" applyFont="1" applyFill="1" applyBorder="1" applyAlignment="1" applyProtection="1">
      <alignment horizontal="center" vertical="center"/>
    </xf>
    <xf numFmtId="1" fontId="30" fillId="2" borderId="291" xfId="0" applyNumberFormat="1" applyFont="1" applyFill="1" applyBorder="1" applyAlignment="1" applyProtection="1">
      <alignment horizontal="center" vertical="center"/>
    </xf>
    <xf numFmtId="1" fontId="30" fillId="2" borderId="292" xfId="0" applyNumberFormat="1" applyFont="1" applyFill="1" applyBorder="1" applyAlignment="1" applyProtection="1">
      <alignment horizontal="center" vertical="center"/>
    </xf>
    <xf numFmtId="164" fontId="30" fillId="2" borderId="288" xfId="0" applyNumberFormat="1" applyFont="1" applyFill="1" applyBorder="1" applyAlignment="1" applyProtection="1">
      <alignment horizontal="center" vertical="center"/>
    </xf>
    <xf numFmtId="0" fontId="135" fillId="0" borderId="0" xfId="0" applyFont="1" applyBorder="1" applyAlignment="1" applyProtection="1">
      <alignment horizontal="right" vertical="center"/>
    </xf>
    <xf numFmtId="164" fontId="52" fillId="0" borderId="38" xfId="0" applyNumberFormat="1" applyFont="1" applyFill="1" applyBorder="1" applyAlignment="1" applyProtection="1">
      <alignment horizontal="center" vertical="center"/>
    </xf>
    <xf numFmtId="0" fontId="56" fillId="21" borderId="1" xfId="0" applyFont="1" applyFill="1" applyBorder="1" applyAlignment="1" applyProtection="1">
      <alignment horizontal="center" vertical="center"/>
    </xf>
    <xf numFmtId="1" fontId="6" fillId="0" borderId="38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right" vertical="center"/>
    </xf>
    <xf numFmtId="164" fontId="6" fillId="0" borderId="228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vertical="center"/>
    </xf>
    <xf numFmtId="0" fontId="135" fillId="0" borderId="23" xfId="0" applyFont="1" applyBorder="1" applyAlignment="1" applyProtection="1">
      <alignment horizontal="right" vertical="center"/>
    </xf>
    <xf numFmtId="0" fontId="44" fillId="0" borderId="14" xfId="0" applyFont="1" applyFill="1" applyBorder="1" applyAlignment="1" applyProtection="1">
      <alignment horizontal="center" vertical="center" wrapText="1"/>
    </xf>
    <xf numFmtId="1" fontId="2" fillId="13" borderId="1" xfId="0" applyNumberFormat="1" applyFont="1" applyFill="1" applyBorder="1" applyAlignment="1" applyProtection="1">
      <alignment horizontal="center" vertical="center"/>
    </xf>
    <xf numFmtId="1" fontId="45" fillId="0" borderId="14" xfId="0" applyNumberFormat="1" applyFont="1" applyFill="1" applyBorder="1" applyAlignment="1" applyProtection="1">
      <alignment horizontal="center" vertical="center"/>
    </xf>
    <xf numFmtId="1" fontId="2" fillId="13" borderId="13" xfId="0" applyNumberFormat="1" applyFont="1" applyFill="1" applyBorder="1" applyAlignment="1" applyProtection="1">
      <alignment horizontal="center" vertical="center"/>
    </xf>
    <xf numFmtId="1" fontId="45" fillId="12" borderId="10" xfId="0" applyNumberFormat="1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vertical="center"/>
    </xf>
    <xf numFmtId="0" fontId="12" fillId="18" borderId="11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14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1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15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8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8" fillId="0" borderId="0" xfId="0" applyFont="1" applyAlignment="1" applyProtection="1">
      <alignment vertical="center"/>
    </xf>
    <xf numFmtId="164" fontId="47" fillId="0" borderId="0" xfId="0" applyNumberFormat="1" applyFont="1" applyAlignment="1" applyProtection="1">
      <alignment vertical="center"/>
    </xf>
    <xf numFmtId="0" fontId="44" fillId="0" borderId="0" xfId="0" applyFont="1" applyBorder="1" applyAlignment="1" applyProtection="1">
      <alignment vertical="center" shrinkToFit="1"/>
    </xf>
    <xf numFmtId="0" fontId="44" fillId="0" borderId="0" xfId="0" applyFont="1" applyAlignment="1" applyProtection="1">
      <alignment horizontal="center" vertical="center"/>
    </xf>
    <xf numFmtId="1" fontId="45" fillId="0" borderId="0" xfId="0" applyNumberFormat="1" applyFont="1" applyFill="1" applyAlignment="1" applyProtection="1">
      <alignment horizontal="center" vertical="center"/>
    </xf>
    <xf numFmtId="1" fontId="44" fillId="0" borderId="0" xfId="0" applyNumberFormat="1" applyFont="1" applyFill="1" applyBorder="1" applyAlignment="1" applyProtection="1">
      <alignment horizontal="center" vertical="center"/>
    </xf>
    <xf numFmtId="165" fontId="30" fillId="13" borderId="11" xfId="0" applyNumberFormat="1" applyFont="1" applyFill="1" applyBorder="1" applyAlignment="1" applyProtection="1">
      <alignment horizontal="center" vertical="center" wrapText="1"/>
    </xf>
    <xf numFmtId="0" fontId="8" fillId="16" borderId="12" xfId="0" applyFont="1" applyFill="1" applyBorder="1" applyAlignment="1" applyProtection="1">
      <alignment vertical="center"/>
    </xf>
    <xf numFmtId="0" fontId="2" fillId="16" borderId="14" xfId="0" applyFont="1" applyFill="1" applyBorder="1" applyAlignment="1" applyProtection="1">
      <alignment horizontal="center" vertical="center"/>
    </xf>
    <xf numFmtId="0" fontId="26" fillId="16" borderId="2" xfId="0" applyFont="1" applyFill="1" applyBorder="1" applyAlignment="1" applyProtection="1">
      <alignment horizontal="center" vertical="center"/>
      <protection locked="0"/>
    </xf>
    <xf numFmtId="0" fontId="129" fillId="16" borderId="238" xfId="0" applyFont="1" applyFill="1" applyBorder="1" applyAlignment="1" applyProtection="1">
      <alignment horizontal="center" vertical="center"/>
    </xf>
    <xf numFmtId="2" fontId="15" fillId="16" borderId="2" xfId="0" applyNumberFormat="1" applyFont="1" applyFill="1" applyBorder="1" applyAlignment="1" applyProtection="1">
      <alignment horizontal="center" vertical="center"/>
    </xf>
    <xf numFmtId="164" fontId="33" fillId="16" borderId="48" xfId="0" applyNumberFormat="1" applyFont="1" applyFill="1" applyBorder="1" applyAlignment="1" applyProtection="1">
      <alignment horizontal="center" vertical="center"/>
    </xf>
    <xf numFmtId="164" fontId="33" fillId="16" borderId="1" xfId="0" applyNumberFormat="1" applyFont="1" applyFill="1" applyBorder="1" applyAlignment="1" applyProtection="1">
      <alignment horizontal="center" vertical="center"/>
    </xf>
    <xf numFmtId="3" fontId="38" fillId="16" borderId="49" xfId="0" applyNumberFormat="1" applyFont="1" applyFill="1" applyBorder="1" applyAlignment="1" applyProtection="1">
      <alignment horizontal="center" vertical="center"/>
    </xf>
    <xf numFmtId="1" fontId="2" fillId="16" borderId="7" xfId="0" applyNumberFormat="1" applyFont="1" applyFill="1" applyBorder="1" applyAlignment="1" applyProtection="1">
      <alignment horizontal="center" vertical="center"/>
    </xf>
    <xf numFmtId="1" fontId="2" fillId="16" borderId="1" xfId="0" applyNumberFormat="1" applyFont="1" applyFill="1" applyBorder="1" applyAlignment="1" applyProtection="1">
      <alignment horizontal="center" vertical="center"/>
    </xf>
    <xf numFmtId="1" fontId="2" fillId="16" borderId="2" xfId="0" applyNumberFormat="1" applyFont="1" applyFill="1" applyBorder="1" applyAlignment="1" applyProtection="1">
      <alignment horizontal="center" vertical="center"/>
    </xf>
    <xf numFmtId="1" fontId="2" fillId="16" borderId="4" xfId="0" applyNumberFormat="1" applyFont="1" applyFill="1" applyBorder="1" applyAlignment="1" applyProtection="1">
      <alignment horizontal="center" vertical="center"/>
    </xf>
    <xf numFmtId="1" fontId="2" fillId="16" borderId="266" xfId="0" applyNumberFormat="1" applyFont="1" applyFill="1" applyBorder="1" applyAlignment="1" applyProtection="1">
      <alignment horizontal="center" vertical="center"/>
    </xf>
    <xf numFmtId="1" fontId="6" fillId="16" borderId="240" xfId="0" applyNumberFormat="1" applyFont="1" applyFill="1" applyBorder="1" applyAlignment="1" applyProtection="1">
      <alignment horizontal="center" vertical="center"/>
    </xf>
    <xf numFmtId="1" fontId="6" fillId="16" borderId="4" xfId="0" applyNumberFormat="1" applyFont="1" applyFill="1" applyBorder="1" applyAlignment="1" applyProtection="1">
      <alignment horizontal="center" vertical="center"/>
    </xf>
    <xf numFmtId="2" fontId="15" fillId="10" borderId="2" xfId="0" applyNumberFormat="1" applyFont="1" applyFill="1" applyBorder="1" applyAlignment="1" applyProtection="1">
      <alignment horizontal="center" vertical="center"/>
    </xf>
    <xf numFmtId="0" fontId="0" fillId="17" borderId="12" xfId="0" applyFill="1" applyBorder="1" applyAlignment="1" applyProtection="1">
      <alignment vertical="center"/>
    </xf>
    <xf numFmtId="0" fontId="8" fillId="6" borderId="14" xfId="0" applyFont="1" applyFill="1" applyBorder="1" applyAlignment="1" applyProtection="1">
      <alignment horizontal="center" vertical="center"/>
    </xf>
    <xf numFmtId="0" fontId="26" fillId="17" borderId="7" xfId="0" applyFont="1" applyFill="1" applyBorder="1" applyAlignment="1" applyProtection="1">
      <alignment horizontal="center" vertical="center"/>
    </xf>
    <xf numFmtId="0" fontId="26" fillId="17" borderId="1" xfId="0" applyFont="1" applyFill="1" applyBorder="1" applyAlignment="1" applyProtection="1">
      <alignment horizontal="center" vertical="center"/>
    </xf>
    <xf numFmtId="0" fontId="15" fillId="17" borderId="1" xfId="0" applyFont="1" applyFill="1" applyBorder="1" applyAlignment="1" applyProtection="1">
      <alignment horizontal="center" vertical="center"/>
    </xf>
    <xf numFmtId="0" fontId="26" fillId="17" borderId="2" xfId="0" applyFont="1" applyFill="1" applyBorder="1" applyAlignment="1" applyProtection="1">
      <alignment horizontal="center" vertical="center"/>
      <protection locked="0"/>
    </xf>
    <xf numFmtId="0" fontId="129" fillId="17" borderId="238" xfId="0" applyFont="1" applyFill="1" applyBorder="1" applyAlignment="1" applyProtection="1">
      <alignment horizontal="center" vertical="center"/>
    </xf>
    <xf numFmtId="2" fontId="129" fillId="17" borderId="1" xfId="0" applyNumberFormat="1" applyFont="1" applyFill="1" applyBorder="1" applyAlignment="1" applyProtection="1">
      <alignment horizontal="center" vertical="center"/>
    </xf>
    <xf numFmtId="2" fontId="15" fillId="17" borderId="2" xfId="0" applyNumberFormat="1" applyFont="1" applyFill="1" applyBorder="1" applyAlignment="1" applyProtection="1">
      <alignment horizontal="center" vertical="center"/>
    </xf>
    <xf numFmtId="164" fontId="33" fillId="17" borderId="48" xfId="0" applyNumberFormat="1" applyFont="1" applyFill="1" applyBorder="1" applyAlignment="1" applyProtection="1">
      <alignment horizontal="center" vertical="center"/>
    </xf>
    <xf numFmtId="164" fontId="33" fillId="17" borderId="1" xfId="0" applyNumberFormat="1" applyFont="1" applyFill="1" applyBorder="1" applyAlignment="1" applyProtection="1">
      <alignment horizontal="center" vertical="center"/>
    </xf>
    <xf numFmtId="3" fontId="38" fillId="17" borderId="49" xfId="0" applyNumberFormat="1" applyFont="1" applyFill="1" applyBorder="1" applyAlignment="1" applyProtection="1">
      <alignment horizontal="center" vertical="center"/>
    </xf>
    <xf numFmtId="1" fontId="2" fillId="17" borderId="7" xfId="0" applyNumberFormat="1" applyFont="1" applyFill="1" applyBorder="1" applyAlignment="1" applyProtection="1">
      <alignment horizontal="center" vertical="center"/>
    </xf>
    <xf numFmtId="1" fontId="2" fillId="17" borderId="1" xfId="0" applyNumberFormat="1" applyFont="1" applyFill="1" applyBorder="1" applyAlignment="1" applyProtection="1">
      <alignment horizontal="center" vertical="center"/>
    </xf>
    <xf numFmtId="1" fontId="2" fillId="17" borderId="2" xfId="0" applyNumberFormat="1" applyFont="1" applyFill="1" applyBorder="1" applyAlignment="1" applyProtection="1">
      <alignment horizontal="center" vertical="center"/>
    </xf>
    <xf numFmtId="1" fontId="2" fillId="17" borderId="4" xfId="0" applyNumberFormat="1" applyFont="1" applyFill="1" applyBorder="1" applyAlignment="1" applyProtection="1">
      <alignment horizontal="center" vertical="center"/>
    </xf>
    <xf numFmtId="1" fontId="2" fillId="17" borderId="266" xfId="0" applyNumberFormat="1" applyFont="1" applyFill="1" applyBorder="1" applyAlignment="1" applyProtection="1">
      <alignment horizontal="center" vertical="center"/>
    </xf>
    <xf numFmtId="1" fontId="6" fillId="17" borderId="240" xfId="0" applyNumberFormat="1" applyFont="1" applyFill="1" applyBorder="1" applyAlignment="1" applyProtection="1">
      <alignment horizontal="center" vertical="center"/>
    </xf>
    <xf numFmtId="1" fontId="6" fillId="17" borderId="4" xfId="0" applyNumberFormat="1" applyFont="1" applyFill="1" applyBorder="1" applyAlignment="1" applyProtection="1">
      <alignment horizontal="center" vertical="center"/>
    </xf>
    <xf numFmtId="0" fontId="2" fillId="8" borderId="197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11" fillId="22" borderId="197" xfId="0" applyFont="1" applyFill="1" applyBorder="1" applyAlignment="1" applyProtection="1">
      <alignment horizontal="center" vertical="center"/>
    </xf>
    <xf numFmtId="0" fontId="15" fillId="22" borderId="197" xfId="0" applyFont="1" applyFill="1" applyBorder="1" applyAlignment="1" applyProtection="1">
      <alignment horizontal="center" vertical="center"/>
    </xf>
    <xf numFmtId="0" fontId="15" fillId="16" borderId="7" xfId="0" applyFont="1" applyFill="1" applyBorder="1" applyAlignment="1" applyProtection="1">
      <alignment horizontal="center" vertical="center"/>
    </xf>
    <xf numFmtId="2" fontId="15" fillId="10" borderId="10" xfId="0" applyNumberFormat="1" applyFont="1" applyFill="1" applyBorder="1" applyAlignment="1" applyProtection="1">
      <alignment horizontal="center" vertical="center"/>
    </xf>
    <xf numFmtId="2" fontId="15" fillId="10" borderId="49" xfId="0" applyNumberFormat="1" applyFont="1" applyFill="1" applyBorder="1" applyAlignment="1" applyProtection="1">
      <alignment horizontal="center" vertical="center"/>
    </xf>
    <xf numFmtId="0" fontId="13" fillId="2" borderId="195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2" fontId="15" fillId="10" borderId="51" xfId="0" applyNumberFormat="1" applyFont="1" applyFill="1" applyBorder="1" applyAlignment="1" applyProtection="1">
      <alignment horizontal="center" vertical="center"/>
    </xf>
    <xf numFmtId="0" fontId="2" fillId="2" borderId="195" xfId="0" applyFont="1" applyFill="1" applyBorder="1" applyAlignment="1" applyProtection="1">
      <alignment horizontal="center" vertical="center"/>
    </xf>
    <xf numFmtId="3" fontId="38" fillId="14" borderId="10" xfId="0" applyNumberFormat="1" applyFont="1" applyFill="1" applyBorder="1" applyAlignment="1" applyProtection="1">
      <alignment horizontal="center" vertical="center"/>
    </xf>
    <xf numFmtId="1" fontId="2" fillId="12" borderId="50" xfId="0" applyNumberFormat="1" applyFont="1" applyFill="1" applyBorder="1" applyAlignment="1" applyProtection="1">
      <alignment horizontal="center" vertical="center"/>
    </xf>
    <xf numFmtId="0" fontId="6" fillId="2" borderId="323" xfId="0" applyFont="1" applyFill="1" applyBorder="1" applyAlignment="1" applyProtection="1">
      <alignment vertical="center"/>
    </xf>
    <xf numFmtId="0" fontId="56" fillId="2" borderId="324" xfId="0" applyFont="1" applyFill="1" applyBorder="1" applyAlignment="1" applyProtection="1">
      <alignment horizontal="center" vertical="center"/>
    </xf>
    <xf numFmtId="0" fontId="13" fillId="2" borderId="324" xfId="0" applyFont="1" applyFill="1" applyBorder="1" applyAlignment="1" applyProtection="1">
      <alignment horizontal="center" vertical="center"/>
    </xf>
    <xf numFmtId="0" fontId="13" fillId="2" borderId="325" xfId="0" applyFont="1" applyFill="1" applyBorder="1" applyAlignment="1" applyProtection="1">
      <alignment horizontal="center" vertical="center"/>
    </xf>
    <xf numFmtId="1" fontId="14" fillId="14" borderId="326" xfId="0" applyNumberFormat="1" applyFont="1" applyFill="1" applyBorder="1" applyAlignment="1" applyProtection="1">
      <alignment horizontal="center" vertical="center"/>
    </xf>
    <xf numFmtId="0" fontId="26" fillId="12" borderId="327" xfId="0" applyFont="1" applyFill="1" applyBorder="1" applyAlignment="1" applyProtection="1">
      <alignment horizontal="center" vertical="center"/>
    </xf>
    <xf numFmtId="0" fontId="26" fillId="12" borderId="328" xfId="0" applyFont="1" applyFill="1" applyBorder="1" applyAlignment="1" applyProtection="1">
      <alignment horizontal="center" vertical="center"/>
    </xf>
    <xf numFmtId="0" fontId="26" fillId="12" borderId="326" xfId="0" applyFont="1" applyFill="1" applyBorder="1" applyAlignment="1" applyProtection="1">
      <alignment horizontal="center" vertical="center"/>
    </xf>
    <xf numFmtId="0" fontId="26" fillId="21" borderId="323" xfId="0" applyFont="1" applyFill="1" applyBorder="1" applyAlignment="1" applyProtection="1">
      <alignment horizontal="center" vertical="center"/>
      <protection locked="0"/>
    </xf>
    <xf numFmtId="0" fontId="129" fillId="12" borderId="329" xfId="0" applyFont="1" applyFill="1" applyBorder="1" applyAlignment="1" applyProtection="1">
      <alignment horizontal="center" vertical="center"/>
    </xf>
    <xf numFmtId="2" fontId="129" fillId="16" borderId="326" xfId="0" applyNumberFormat="1" applyFont="1" applyFill="1" applyBorder="1" applyAlignment="1" applyProtection="1">
      <alignment horizontal="center" vertical="center"/>
    </xf>
    <xf numFmtId="2" fontId="15" fillId="10" borderId="330" xfId="0" applyNumberFormat="1" applyFont="1" applyFill="1" applyBorder="1" applyAlignment="1" applyProtection="1">
      <alignment horizontal="center" vertical="center"/>
    </xf>
    <xf numFmtId="164" fontId="33" fillId="21" borderId="327" xfId="0" applyNumberFormat="1" applyFont="1" applyFill="1" applyBorder="1" applyAlignment="1" applyProtection="1">
      <alignment horizontal="center" vertical="center"/>
    </xf>
    <xf numFmtId="164" fontId="33" fillId="21" borderId="326" xfId="0" applyNumberFormat="1" applyFont="1" applyFill="1" applyBorder="1" applyAlignment="1" applyProtection="1">
      <alignment horizontal="center" vertical="center"/>
    </xf>
    <xf numFmtId="1" fontId="2" fillId="12" borderId="327" xfId="0" applyNumberFormat="1" applyFont="1" applyFill="1" applyBorder="1" applyAlignment="1" applyProtection="1">
      <alignment horizontal="center" vertical="center"/>
    </xf>
    <xf numFmtId="1" fontId="2" fillId="12" borderId="326" xfId="0" applyNumberFormat="1" applyFont="1" applyFill="1" applyBorder="1" applyAlignment="1" applyProtection="1">
      <alignment horizontal="center" vertical="center"/>
    </xf>
    <xf numFmtId="1" fontId="2" fillId="12" borderId="323" xfId="0" applyNumberFormat="1" applyFont="1" applyFill="1" applyBorder="1" applyAlignment="1" applyProtection="1">
      <alignment horizontal="center" vertical="center"/>
    </xf>
    <xf numFmtId="1" fontId="2" fillId="12" borderId="325" xfId="0" applyNumberFormat="1" applyFont="1" applyFill="1" applyBorder="1" applyAlignment="1" applyProtection="1">
      <alignment horizontal="center" vertical="center"/>
    </xf>
    <xf numFmtId="1" fontId="2" fillId="12" borderId="331" xfId="0" applyNumberFormat="1" applyFont="1" applyFill="1" applyBorder="1" applyAlignment="1" applyProtection="1">
      <alignment horizontal="center" vertical="center"/>
    </xf>
    <xf numFmtId="1" fontId="6" fillId="12" borderId="332" xfId="0" applyNumberFormat="1" applyFont="1" applyFill="1" applyBorder="1" applyAlignment="1" applyProtection="1">
      <alignment horizontal="center" vertical="center"/>
    </xf>
    <xf numFmtId="1" fontId="6" fillId="12" borderId="325" xfId="0" applyNumberFormat="1" applyFont="1" applyFill="1" applyBorder="1" applyAlignment="1" applyProtection="1">
      <alignment horizontal="center" vertical="center"/>
    </xf>
    <xf numFmtId="164" fontId="2" fillId="12" borderId="330" xfId="0" applyNumberFormat="1" applyFont="1" applyFill="1" applyBorder="1" applyAlignment="1" applyProtection="1">
      <alignment horizontal="center" vertical="center"/>
    </xf>
    <xf numFmtId="0" fontId="15" fillId="9" borderId="333" xfId="0" applyFont="1" applyFill="1" applyBorder="1" applyAlignment="1" applyProtection="1">
      <alignment vertical="center"/>
    </xf>
    <xf numFmtId="0" fontId="11" fillId="9" borderId="334" xfId="0" applyFont="1" applyFill="1" applyBorder="1" applyAlignment="1" applyProtection="1">
      <alignment horizontal="center" vertical="center"/>
    </xf>
    <xf numFmtId="0" fontId="15" fillId="9" borderId="334" xfId="0" applyFont="1" applyFill="1" applyBorder="1" applyAlignment="1" applyProtection="1">
      <alignment horizontal="center" vertical="center"/>
    </xf>
    <xf numFmtId="0" fontId="15" fillId="9" borderId="335" xfId="0" applyFont="1" applyFill="1" applyBorder="1" applyAlignment="1" applyProtection="1">
      <alignment horizontal="center" vertical="center"/>
    </xf>
    <xf numFmtId="1" fontId="14" fillId="15" borderId="336" xfId="0" applyNumberFormat="1" applyFont="1" applyFill="1" applyBorder="1" applyAlignment="1" applyProtection="1">
      <alignment horizontal="center" vertical="center"/>
    </xf>
    <xf numFmtId="0" fontId="26" fillId="12" borderId="337" xfId="0" applyFont="1" applyFill="1" applyBorder="1" applyAlignment="1" applyProtection="1">
      <alignment horizontal="center" vertical="center"/>
    </xf>
    <xf numFmtId="0" fontId="26" fillId="12" borderId="338" xfId="0" applyFont="1" applyFill="1" applyBorder="1" applyAlignment="1" applyProtection="1">
      <alignment horizontal="center" vertical="center"/>
    </xf>
    <xf numFmtId="0" fontId="26" fillId="12" borderId="336" xfId="0" applyFont="1" applyFill="1" applyBorder="1" applyAlignment="1" applyProtection="1">
      <alignment horizontal="center" vertical="center"/>
    </xf>
    <xf numFmtId="0" fontId="58" fillId="21" borderId="333" xfId="0" applyFont="1" applyFill="1" applyBorder="1" applyAlignment="1" applyProtection="1">
      <alignment horizontal="center" vertical="center"/>
      <protection locked="0"/>
    </xf>
    <xf numFmtId="0" fontId="129" fillId="12" borderId="339" xfId="0" applyFont="1" applyFill="1" applyBorder="1" applyAlignment="1" applyProtection="1">
      <alignment horizontal="center" vertical="center"/>
    </xf>
    <xf numFmtId="2" fontId="129" fillId="16" borderId="336" xfId="0" applyNumberFormat="1" applyFont="1" applyFill="1" applyBorder="1" applyAlignment="1" applyProtection="1">
      <alignment horizontal="center" vertical="center"/>
    </xf>
    <xf numFmtId="2" fontId="15" fillId="10" borderId="340" xfId="0" applyNumberFormat="1" applyFont="1" applyFill="1" applyBorder="1" applyAlignment="1" applyProtection="1">
      <alignment horizontal="center" vertical="center"/>
    </xf>
    <xf numFmtId="164" fontId="33" fillId="21" borderId="337" xfId="0" applyNumberFormat="1" applyFont="1" applyFill="1" applyBorder="1" applyAlignment="1" applyProtection="1">
      <alignment horizontal="center" vertical="center"/>
    </xf>
    <xf numFmtId="164" fontId="33" fillId="21" borderId="336" xfId="0" applyNumberFormat="1" applyFont="1" applyFill="1" applyBorder="1" applyAlignment="1" applyProtection="1">
      <alignment horizontal="center" vertical="center"/>
    </xf>
    <xf numFmtId="164" fontId="33" fillId="14" borderId="341" xfId="0" applyNumberFormat="1" applyFont="1" applyFill="1" applyBorder="1" applyAlignment="1" applyProtection="1">
      <alignment horizontal="center" vertical="center"/>
    </xf>
    <xf numFmtId="1" fontId="2" fillId="12" borderId="337" xfId="0" applyNumberFormat="1" applyFont="1" applyFill="1" applyBorder="1" applyAlignment="1" applyProtection="1">
      <alignment horizontal="center" vertical="center"/>
    </xf>
    <xf numFmtId="1" fontId="2" fillId="12" borderId="336" xfId="0" applyNumberFormat="1" applyFont="1" applyFill="1" applyBorder="1" applyAlignment="1" applyProtection="1">
      <alignment horizontal="center" vertical="center"/>
    </xf>
    <xf numFmtId="1" fontId="2" fillId="12" borderId="333" xfId="0" applyNumberFormat="1" applyFont="1" applyFill="1" applyBorder="1" applyAlignment="1" applyProtection="1">
      <alignment horizontal="center" vertical="center"/>
    </xf>
    <xf numFmtId="1" fontId="2" fillId="12" borderId="335" xfId="0" applyNumberFormat="1" applyFont="1" applyFill="1" applyBorder="1" applyAlignment="1" applyProtection="1">
      <alignment horizontal="center" vertical="center"/>
    </xf>
    <xf numFmtId="1" fontId="2" fillId="12" borderId="342" xfId="0" applyNumberFormat="1" applyFont="1" applyFill="1" applyBorder="1" applyAlignment="1" applyProtection="1">
      <alignment horizontal="center" vertical="center"/>
    </xf>
    <xf numFmtId="1" fontId="6" fillId="12" borderId="343" xfId="0" applyNumberFormat="1" applyFont="1" applyFill="1" applyBorder="1" applyAlignment="1" applyProtection="1">
      <alignment horizontal="center" vertical="center"/>
    </xf>
    <xf numFmtId="1" fontId="6" fillId="12" borderId="335" xfId="0" applyNumberFormat="1" applyFont="1" applyFill="1" applyBorder="1" applyAlignment="1" applyProtection="1">
      <alignment horizontal="center" vertical="center"/>
    </xf>
    <xf numFmtId="164" fontId="2" fillId="12" borderId="340" xfId="0" applyNumberFormat="1" applyFont="1" applyFill="1" applyBorder="1" applyAlignment="1" applyProtection="1">
      <alignment horizontal="center" vertical="center"/>
    </xf>
    <xf numFmtId="0" fontId="5" fillId="2" borderId="217" xfId="0" applyFont="1" applyFill="1" applyBorder="1" applyAlignment="1" applyProtection="1">
      <alignment horizontal="center" vertical="center"/>
    </xf>
    <xf numFmtId="0" fontId="6" fillId="2" borderId="217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1" fontId="14" fillId="0" borderId="6" xfId="0" applyNumberFormat="1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  <protection locked="0"/>
    </xf>
    <xf numFmtId="2" fontId="15" fillId="10" borderId="53" xfId="0" applyNumberFormat="1" applyFont="1" applyFill="1" applyBorder="1" applyAlignment="1" applyProtection="1">
      <alignment horizontal="center" vertical="center"/>
    </xf>
    <xf numFmtId="1" fontId="2" fillId="12" borderId="52" xfId="0" applyNumberFormat="1" applyFont="1" applyFill="1" applyBorder="1" applyAlignment="1" applyProtection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  <protection locked="0"/>
    </xf>
    <xf numFmtId="1" fontId="2" fillId="12" borderId="48" xfId="0" applyNumberFormat="1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  <protection locked="0"/>
    </xf>
    <xf numFmtId="0" fontId="6" fillId="2" borderId="118" xfId="0" applyFont="1" applyFill="1" applyBorder="1" applyAlignment="1" applyProtection="1">
      <alignment vertical="center"/>
    </xf>
    <xf numFmtId="0" fontId="56" fillId="2" borderId="344" xfId="0" applyFont="1" applyFill="1" applyBorder="1" applyAlignment="1" applyProtection="1">
      <alignment horizontal="center" vertical="center"/>
    </xf>
    <xf numFmtId="0" fontId="13" fillId="2" borderId="344" xfId="0" applyFont="1" applyFill="1" applyBorder="1" applyAlignment="1" applyProtection="1">
      <alignment horizontal="center" vertical="center"/>
    </xf>
    <xf numFmtId="0" fontId="13" fillId="2" borderId="119" xfId="0" applyFont="1" applyFill="1" applyBorder="1" applyAlignment="1" applyProtection="1">
      <alignment horizontal="center" vertical="center"/>
    </xf>
    <xf numFmtId="1" fontId="14" fillId="20" borderId="120" xfId="0" applyNumberFormat="1" applyFont="1" applyFill="1" applyBorder="1" applyAlignment="1" applyProtection="1">
      <alignment horizontal="center" vertical="center"/>
    </xf>
    <xf numFmtId="0" fontId="58" fillId="21" borderId="118" xfId="0" applyFont="1" applyFill="1" applyBorder="1" applyAlignment="1" applyProtection="1">
      <alignment horizontal="center" vertical="center"/>
      <protection locked="0"/>
    </xf>
    <xf numFmtId="0" fontId="129" fillId="12" borderId="345" xfId="0" applyFont="1" applyFill="1" applyBorder="1" applyAlignment="1" applyProtection="1">
      <alignment horizontal="center" vertical="center"/>
    </xf>
    <xf numFmtId="2" fontId="129" fillId="16" borderId="120" xfId="0" applyNumberFormat="1" applyFont="1" applyFill="1" applyBorder="1" applyAlignment="1" applyProtection="1">
      <alignment horizontal="center" vertical="center"/>
    </xf>
    <xf numFmtId="2" fontId="15" fillId="10" borderId="118" xfId="0" applyNumberFormat="1" applyFont="1" applyFill="1" applyBorder="1" applyAlignment="1" applyProtection="1">
      <alignment horizontal="center" vertical="center"/>
    </xf>
    <xf numFmtId="164" fontId="33" fillId="21" borderId="121" xfId="0" applyNumberFormat="1" applyFont="1" applyFill="1" applyBorder="1" applyAlignment="1" applyProtection="1">
      <alignment horizontal="center" vertical="center"/>
    </xf>
    <xf numFmtId="164" fontId="33" fillId="21" borderId="120" xfId="0" applyNumberFormat="1" applyFont="1" applyFill="1" applyBorder="1" applyAlignment="1" applyProtection="1">
      <alignment horizontal="center" vertical="center"/>
    </xf>
    <xf numFmtId="164" fontId="33" fillId="14" borderId="118" xfId="0" applyNumberFormat="1" applyFont="1" applyFill="1" applyBorder="1" applyAlignment="1" applyProtection="1">
      <alignment horizontal="center" vertical="center"/>
    </xf>
    <xf numFmtId="1" fontId="2" fillId="12" borderId="121" xfId="0" applyNumberFormat="1" applyFont="1" applyFill="1" applyBorder="1" applyAlignment="1" applyProtection="1">
      <alignment horizontal="center" vertical="center"/>
    </xf>
    <xf numFmtId="1" fontId="2" fillId="12" borderId="118" xfId="0" applyNumberFormat="1" applyFont="1" applyFill="1" applyBorder="1" applyAlignment="1" applyProtection="1">
      <alignment horizontal="center" vertical="center"/>
    </xf>
    <xf numFmtId="1" fontId="2" fillId="12" borderId="124" xfId="0" applyNumberFormat="1" applyFont="1" applyFill="1" applyBorder="1" applyAlignment="1" applyProtection="1">
      <alignment horizontal="center" vertical="center"/>
    </xf>
    <xf numFmtId="1" fontId="2" fillId="12" borderId="346" xfId="0" applyNumberFormat="1" applyFont="1" applyFill="1" applyBorder="1" applyAlignment="1" applyProtection="1">
      <alignment horizontal="center" vertical="center"/>
    </xf>
    <xf numFmtId="1" fontId="6" fillId="12" borderId="347" xfId="0" applyNumberFormat="1" applyFont="1" applyFill="1" applyBorder="1" applyAlignment="1" applyProtection="1">
      <alignment horizontal="center" vertical="center"/>
    </xf>
    <xf numFmtId="1" fontId="6" fillId="12" borderId="124" xfId="0" applyNumberFormat="1" applyFont="1" applyFill="1" applyBorder="1" applyAlignment="1" applyProtection="1">
      <alignment horizontal="center" vertical="center"/>
    </xf>
    <xf numFmtId="0" fontId="26" fillId="21" borderId="11" xfId="0" applyFont="1" applyFill="1" applyBorder="1" applyAlignment="1" applyProtection="1">
      <alignment horizontal="center" vertical="center"/>
    </xf>
    <xf numFmtId="0" fontId="14" fillId="9" borderId="197" xfId="0" applyFont="1" applyFill="1" applyBorder="1" applyAlignment="1" applyProtection="1">
      <alignment horizontal="center" vertical="center"/>
    </xf>
    <xf numFmtId="0" fontId="102" fillId="9" borderId="7" xfId="0" applyFont="1" applyFill="1" applyBorder="1" applyAlignment="1" applyProtection="1">
      <alignment horizontal="center" vertical="center"/>
    </xf>
    <xf numFmtId="0" fontId="2" fillId="2" borderId="197" xfId="0" applyFont="1" applyFill="1" applyBorder="1" applyAlignment="1" applyProtection="1">
      <alignment horizontal="center" vertical="center"/>
    </xf>
    <xf numFmtId="0" fontId="2" fillId="2" borderId="213" xfId="0" applyFont="1" applyFill="1" applyBorder="1" applyAlignment="1" applyProtection="1">
      <alignment horizontal="center" vertical="center"/>
    </xf>
    <xf numFmtId="1" fontId="14" fillId="0" borderId="211" xfId="0" applyNumberFormat="1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</xf>
    <xf numFmtId="164" fontId="33" fillId="14" borderId="208" xfId="0" applyNumberFormat="1" applyFont="1" applyFill="1" applyBorder="1" applyAlignment="1" applyProtection="1">
      <alignment horizontal="center" vertical="center"/>
    </xf>
    <xf numFmtId="1" fontId="2" fillId="12" borderId="269" xfId="0" applyNumberFormat="1" applyFont="1" applyFill="1" applyBorder="1" applyAlignment="1" applyProtection="1">
      <alignment horizontal="center" vertical="center"/>
    </xf>
    <xf numFmtId="1" fontId="6" fillId="12" borderId="211" xfId="0" applyNumberFormat="1" applyFont="1" applyFill="1" applyBorder="1" applyAlignment="1" applyProtection="1">
      <alignment horizontal="center" vertical="center"/>
    </xf>
    <xf numFmtId="0" fontId="15" fillId="14" borderId="11" xfId="0" applyFont="1" applyFill="1" applyBorder="1" applyAlignment="1" applyProtection="1">
      <alignment vertical="center"/>
    </xf>
    <xf numFmtId="0" fontId="11" fillId="14" borderId="273" xfId="0" applyFont="1" applyFill="1" applyBorder="1" applyAlignment="1" applyProtection="1">
      <alignment horizontal="center" vertical="center"/>
    </xf>
    <xf numFmtId="0" fontId="15" fillId="14" borderId="217" xfId="0" applyFont="1" applyFill="1" applyBorder="1" applyAlignment="1" applyProtection="1">
      <alignment horizontal="center" vertical="center"/>
    </xf>
    <xf numFmtId="0" fontId="15" fillId="14" borderId="8" xfId="0" applyFont="1" applyFill="1" applyBorder="1" applyAlignment="1" applyProtection="1">
      <alignment horizontal="center" vertical="center"/>
    </xf>
    <xf numFmtId="164" fontId="33" fillId="14" borderId="14" xfId="0" applyNumberFormat="1" applyFont="1" applyFill="1" applyBorder="1" applyAlignment="1" applyProtection="1">
      <alignment horizontal="center" vertical="center"/>
    </xf>
    <xf numFmtId="164" fontId="2" fillId="17" borderId="58" xfId="0" applyNumberFormat="1" applyFont="1" applyFill="1" applyBorder="1" applyAlignment="1" applyProtection="1">
      <alignment horizontal="center" vertical="center"/>
    </xf>
    <xf numFmtId="164" fontId="33" fillId="14" borderId="10" xfId="0" applyNumberFormat="1" applyFont="1" applyFill="1" applyBorder="1" applyAlignment="1" applyProtection="1">
      <alignment horizontal="center" vertical="center"/>
    </xf>
    <xf numFmtId="164" fontId="33" fillId="14" borderId="2" xfId="0" applyNumberFormat="1" applyFont="1" applyFill="1" applyBorder="1" applyAlignment="1" applyProtection="1">
      <alignment horizontal="center" vertical="center"/>
    </xf>
    <xf numFmtId="164" fontId="33" fillId="14" borderId="226" xfId="0" applyNumberFormat="1" applyFont="1" applyFill="1" applyBorder="1" applyAlignment="1" applyProtection="1">
      <alignment horizontal="center" vertical="center"/>
    </xf>
    <xf numFmtId="1" fontId="2" fillId="12" borderId="316" xfId="0" applyNumberFormat="1" applyFont="1" applyFill="1" applyBorder="1" applyAlignment="1" applyProtection="1">
      <alignment horizontal="center" vertical="center"/>
    </xf>
    <xf numFmtId="0" fontId="13" fillId="2" borderId="217" xfId="0" applyFont="1" applyFill="1" applyBorder="1" applyAlignment="1" applyProtection="1">
      <alignment horizontal="center" vertical="center"/>
    </xf>
    <xf numFmtId="0" fontId="13" fillId="2" borderId="218" xfId="0" applyFont="1" applyFill="1" applyBorder="1" applyAlignment="1" applyProtection="1">
      <alignment horizontal="center" vertical="center"/>
    </xf>
    <xf numFmtId="0" fontId="13" fillId="5" borderId="195" xfId="0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 vertical="center"/>
    </xf>
    <xf numFmtId="0" fontId="102" fillId="14" borderId="195" xfId="0" applyFont="1" applyFill="1" applyBorder="1" applyAlignment="1" applyProtection="1">
      <alignment horizontal="center" vertical="center"/>
    </xf>
    <xf numFmtId="0" fontId="102" fillId="14" borderId="196" xfId="0" applyFont="1" applyFill="1" applyBorder="1" applyAlignment="1" applyProtection="1">
      <alignment horizontal="center" vertical="center"/>
    </xf>
    <xf numFmtId="0" fontId="13" fillId="4" borderId="197" xfId="0" applyFont="1" applyFill="1" applyBorder="1" applyAlignment="1" applyProtection="1">
      <alignment horizontal="center" vertical="center"/>
    </xf>
    <xf numFmtId="0" fontId="13" fillId="2" borderId="273" xfId="0" applyFont="1" applyFill="1" applyBorder="1" applyAlignment="1" applyProtection="1">
      <alignment horizontal="center" vertical="center"/>
    </xf>
    <xf numFmtId="0" fontId="13" fillId="2" borderId="275" xfId="0" applyFont="1" applyFill="1" applyBorder="1" applyAlignment="1" applyProtection="1">
      <alignment horizontal="center" vertical="center"/>
    </xf>
    <xf numFmtId="0" fontId="13" fillId="5" borderId="198" xfId="0" applyFont="1" applyFill="1" applyBorder="1" applyAlignment="1" applyProtection="1">
      <alignment horizontal="center" vertical="center"/>
    </xf>
    <xf numFmtId="0" fontId="13" fillId="4" borderId="217" xfId="0" applyFont="1" applyFill="1" applyBorder="1" applyAlignment="1" applyProtection="1">
      <alignment horizontal="center" vertical="center"/>
    </xf>
    <xf numFmtId="0" fontId="13" fillId="4" borderId="218" xfId="0" applyFont="1" applyFill="1" applyBorder="1" applyAlignment="1" applyProtection="1">
      <alignment horizontal="center" vertical="center"/>
    </xf>
    <xf numFmtId="0" fontId="13" fillId="2" borderId="196" xfId="0" applyFont="1" applyFill="1" applyBorder="1" applyAlignment="1" applyProtection="1">
      <alignment horizontal="center" vertical="center"/>
    </xf>
    <xf numFmtId="0" fontId="13" fillId="2" borderId="219" xfId="0" applyFont="1" applyFill="1" applyBorder="1" applyAlignment="1" applyProtection="1">
      <alignment horizontal="center" vertical="center"/>
    </xf>
    <xf numFmtId="0" fontId="13" fillId="2" borderId="220" xfId="0" applyFont="1" applyFill="1" applyBorder="1" applyAlignment="1" applyProtection="1">
      <alignment horizontal="center" vertical="center"/>
    </xf>
    <xf numFmtId="0" fontId="13" fillId="5" borderId="217" xfId="0" applyFont="1" applyFill="1" applyBorder="1" applyAlignment="1" applyProtection="1">
      <alignment horizontal="center" vertical="center"/>
    </xf>
    <xf numFmtId="0" fontId="13" fillId="5" borderId="218" xfId="0" applyFont="1" applyFill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17" xfId="0" applyFont="1" applyFill="1" applyBorder="1" applyAlignment="1" applyProtection="1">
      <alignment vertical="center"/>
    </xf>
    <xf numFmtId="0" fontId="19" fillId="7" borderId="18" xfId="0" applyFont="1" applyFill="1" applyBorder="1" applyAlignment="1" applyProtection="1">
      <alignment vertical="center"/>
    </xf>
    <xf numFmtId="0" fontId="19" fillId="7" borderId="19" xfId="0" applyFont="1" applyFill="1" applyBorder="1" applyAlignment="1" applyProtection="1">
      <alignment vertical="center"/>
    </xf>
    <xf numFmtId="0" fontId="19" fillId="7" borderId="20" xfId="0" applyFont="1" applyFill="1" applyBorder="1" applyAlignment="1" applyProtection="1">
      <alignment vertical="center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5" fontId="30" fillId="13" borderId="348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0" fontId="2" fillId="17" borderId="14" xfId="0" applyFont="1" applyFill="1" applyBorder="1" applyAlignment="1" applyProtection="1">
      <alignment horizontal="center" vertical="center"/>
    </xf>
    <xf numFmtId="0" fontId="26" fillId="17" borderId="48" xfId="0" applyFont="1" applyFill="1" applyBorder="1" applyAlignment="1" applyProtection="1">
      <alignment horizontal="center" vertical="center"/>
    </xf>
    <xf numFmtId="0" fontId="15" fillId="62" borderId="1" xfId="0" applyFont="1" applyFill="1" applyBorder="1" applyAlignment="1" applyProtection="1">
      <alignment horizontal="center" vertical="center"/>
    </xf>
    <xf numFmtId="0" fontId="26" fillId="62" borderId="1" xfId="0" applyFont="1" applyFill="1" applyBorder="1" applyAlignment="1" applyProtection="1">
      <alignment horizontal="center" vertical="center"/>
    </xf>
    <xf numFmtId="0" fontId="26" fillId="62" borderId="2" xfId="0" applyFont="1" applyFill="1" applyBorder="1" applyAlignment="1" applyProtection="1">
      <alignment horizontal="center" vertical="center"/>
      <protection locked="0"/>
    </xf>
    <xf numFmtId="0" fontId="2" fillId="16" borderId="58" xfId="0" applyFont="1" applyFill="1" applyBorder="1" applyAlignment="1" applyProtection="1">
      <alignment horizontal="center" vertical="center"/>
    </xf>
    <xf numFmtId="0" fontId="26" fillId="16" borderId="50" xfId="0" applyFont="1" applyFill="1" applyBorder="1" applyAlignment="1" applyProtection="1">
      <alignment horizontal="center" vertical="center"/>
    </xf>
    <xf numFmtId="0" fontId="26" fillId="16" borderId="9" xfId="0" applyFont="1" applyFill="1" applyBorder="1" applyAlignment="1" applyProtection="1">
      <alignment horizontal="center" vertical="center"/>
    </xf>
    <xf numFmtId="0" fontId="26" fillId="16" borderId="13" xfId="0" applyFont="1" applyFill="1" applyBorder="1" applyAlignment="1" applyProtection="1">
      <alignment horizontal="center" vertical="center"/>
    </xf>
    <xf numFmtId="0" fontId="26" fillId="53" borderId="13" xfId="0" applyFont="1" applyFill="1" applyBorder="1" applyAlignment="1" applyProtection="1">
      <alignment horizontal="center" vertical="center"/>
    </xf>
    <xf numFmtId="0" fontId="26" fillId="53" borderId="10" xfId="0" applyFont="1" applyFill="1" applyBorder="1" applyAlignment="1" applyProtection="1">
      <alignment horizontal="center" vertical="center"/>
      <protection locked="0"/>
    </xf>
    <xf numFmtId="1" fontId="2" fillId="16" borderId="9" xfId="0" applyNumberFormat="1" applyFont="1" applyFill="1" applyBorder="1" applyAlignment="1" applyProtection="1">
      <alignment horizontal="center" vertical="center"/>
    </xf>
    <xf numFmtId="1" fontId="2" fillId="16" borderId="13" xfId="0" applyNumberFormat="1" applyFont="1" applyFill="1" applyBorder="1" applyAlignment="1" applyProtection="1">
      <alignment horizontal="center" vertical="center"/>
    </xf>
    <xf numFmtId="1" fontId="2" fillId="16" borderId="10" xfId="0" applyNumberFormat="1" applyFont="1" applyFill="1" applyBorder="1" applyAlignment="1" applyProtection="1">
      <alignment horizontal="center" vertical="center"/>
    </xf>
    <xf numFmtId="1" fontId="2" fillId="16" borderId="3" xfId="0" applyNumberFormat="1" applyFont="1" applyFill="1" applyBorder="1" applyAlignment="1" applyProtection="1">
      <alignment horizontal="center" vertical="center"/>
    </xf>
    <xf numFmtId="1" fontId="2" fillId="16" borderId="260" xfId="0" applyNumberFormat="1" applyFont="1" applyFill="1" applyBorder="1" applyAlignment="1" applyProtection="1">
      <alignment horizontal="center" vertical="center"/>
    </xf>
    <xf numFmtId="1" fontId="6" fillId="16" borderId="230" xfId="0" applyNumberFormat="1" applyFont="1" applyFill="1" applyBorder="1" applyAlignment="1" applyProtection="1">
      <alignment horizontal="center" vertical="center"/>
    </xf>
    <xf numFmtId="1" fontId="6" fillId="16" borderId="3" xfId="0" applyNumberFormat="1" applyFont="1" applyFill="1" applyBorder="1" applyAlignment="1" applyProtection="1">
      <alignment horizontal="center" vertical="center"/>
    </xf>
    <xf numFmtId="0" fontId="2" fillId="8" borderId="195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/>
    </xf>
    <xf numFmtId="0" fontId="58" fillId="50" borderId="10" xfId="0" applyFont="1" applyFill="1" applyBorder="1" applyAlignment="1" applyProtection="1">
      <alignment horizontal="center" vertical="center"/>
      <protection locked="0"/>
    </xf>
    <xf numFmtId="0" fontId="58" fillId="50" borderId="2" xfId="0" applyFont="1" applyFill="1" applyBorder="1" applyAlignment="1" applyProtection="1">
      <alignment horizontal="center" vertical="center"/>
      <protection locked="0"/>
    </xf>
    <xf numFmtId="1" fontId="6" fillId="12" borderId="250" xfId="0" applyNumberFormat="1" applyFont="1" applyFill="1" applyBorder="1" applyAlignment="1" applyProtection="1">
      <alignment horizontal="center" vertical="center"/>
    </xf>
    <xf numFmtId="1" fontId="139" fillId="14" borderId="120" xfId="0" applyNumberFormat="1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  <protection locked="0"/>
    </xf>
    <xf numFmtId="2" fontId="15" fillId="10" borderId="116" xfId="0" applyNumberFormat="1" applyFont="1" applyFill="1" applyBorder="1" applyAlignment="1" applyProtection="1">
      <alignment horizontal="center" vertical="center"/>
    </xf>
    <xf numFmtId="3" fontId="38" fillId="14" borderId="118" xfId="0" applyNumberFormat="1" applyFont="1" applyFill="1" applyBorder="1" applyAlignment="1" applyProtection="1">
      <alignment horizontal="center" vertical="center"/>
    </xf>
    <xf numFmtId="0" fontId="6" fillId="48" borderId="11" xfId="0" applyFont="1" applyFill="1" applyBorder="1" applyAlignment="1" applyProtection="1">
      <alignment vertical="center"/>
    </xf>
    <xf numFmtId="0" fontId="5" fillId="48" borderId="217" xfId="0" applyFont="1" applyFill="1" applyBorder="1" applyAlignment="1" applyProtection="1">
      <alignment horizontal="center" vertical="center"/>
    </xf>
    <xf numFmtId="0" fontId="2" fillId="48" borderId="217" xfId="0" applyFont="1" applyFill="1" applyBorder="1" applyAlignment="1" applyProtection="1">
      <alignment horizontal="center" vertical="center"/>
    </xf>
    <xf numFmtId="0" fontId="6" fillId="48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26" fillId="49" borderId="6" xfId="0" applyFont="1" applyFill="1" applyBorder="1" applyAlignment="1" applyProtection="1">
      <alignment horizontal="center" vertical="center"/>
    </xf>
    <xf numFmtId="0" fontId="58" fillId="50" borderId="11" xfId="0" applyFont="1" applyFill="1" applyBorder="1" applyAlignment="1" applyProtection="1">
      <alignment horizontal="center" vertical="center"/>
      <protection locked="0"/>
    </xf>
    <xf numFmtId="3" fontId="38" fillId="14" borderId="11" xfId="0" applyNumberFormat="1" applyFont="1" applyFill="1" applyBorder="1" applyAlignment="1" applyProtection="1">
      <alignment horizontal="center" vertical="center"/>
    </xf>
    <xf numFmtId="0" fontId="13" fillId="2" borderId="124" xfId="0" applyFont="1" applyFill="1" applyBorder="1" applyAlignment="1" applyProtection="1">
      <alignment horizontal="center" vertical="center"/>
    </xf>
    <xf numFmtId="1" fontId="33" fillId="15" borderId="120" xfId="0" applyNumberFormat="1" applyFont="1" applyFill="1" applyBorder="1" applyAlignment="1" applyProtection="1">
      <alignment horizontal="center" vertical="center"/>
    </xf>
    <xf numFmtId="0" fontId="54" fillId="50" borderId="118" xfId="0" applyFont="1" applyFill="1" applyBorder="1" applyAlignment="1" applyProtection="1">
      <alignment horizontal="center" vertical="center"/>
      <protection locked="0"/>
    </xf>
    <xf numFmtId="0" fontId="6" fillId="8" borderId="349" xfId="0" applyFont="1" applyFill="1" applyBorder="1" applyAlignment="1" applyProtection="1">
      <alignment vertical="center"/>
    </xf>
    <xf numFmtId="0" fontId="5" fillId="8" borderId="350" xfId="0" applyFont="1" applyFill="1" applyBorder="1" applyAlignment="1" applyProtection="1">
      <alignment horizontal="center" vertical="center"/>
    </xf>
    <xf numFmtId="0" fontId="6" fillId="8" borderId="350" xfId="0" applyFont="1" applyFill="1" applyBorder="1" applyAlignment="1" applyProtection="1">
      <alignment horizontal="center" vertical="center"/>
    </xf>
    <xf numFmtId="0" fontId="6" fillId="8" borderId="351" xfId="0" applyFont="1" applyFill="1" applyBorder="1" applyAlignment="1" applyProtection="1">
      <alignment horizontal="center" vertical="center"/>
    </xf>
    <xf numFmtId="1" fontId="14" fillId="0" borderId="352" xfId="0" applyNumberFormat="1" applyFont="1" applyFill="1" applyBorder="1" applyAlignment="1" applyProtection="1">
      <alignment horizontal="center" vertical="center"/>
    </xf>
    <xf numFmtId="0" fontId="26" fillId="12" borderId="353" xfId="0" applyFont="1" applyFill="1" applyBorder="1" applyAlignment="1" applyProtection="1">
      <alignment horizontal="center" vertical="center"/>
    </xf>
    <xf numFmtId="0" fontId="26" fillId="12" borderId="354" xfId="0" applyFont="1" applyFill="1" applyBorder="1" applyAlignment="1" applyProtection="1">
      <alignment horizontal="center" vertical="center"/>
    </xf>
    <xf numFmtId="0" fontId="26" fillId="12" borderId="352" xfId="0" applyFont="1" applyFill="1" applyBorder="1" applyAlignment="1" applyProtection="1">
      <alignment horizontal="center" vertical="center"/>
    </xf>
    <xf numFmtId="0" fontId="58" fillId="21" borderId="349" xfId="0" applyFont="1" applyFill="1" applyBorder="1" applyAlignment="1" applyProtection="1">
      <alignment horizontal="center" vertical="center"/>
      <protection locked="0"/>
    </xf>
    <xf numFmtId="0" fontId="129" fillId="12" borderId="355" xfId="0" applyFont="1" applyFill="1" applyBorder="1" applyAlignment="1" applyProtection="1">
      <alignment horizontal="center" vertical="center"/>
    </xf>
    <xf numFmtId="2" fontId="129" fillId="16" borderId="352" xfId="0" applyNumberFormat="1" applyFont="1" applyFill="1" applyBorder="1" applyAlignment="1" applyProtection="1">
      <alignment horizontal="center" vertical="center"/>
    </xf>
    <xf numFmtId="2" fontId="15" fillId="10" borderId="356" xfId="0" applyNumberFormat="1" applyFont="1" applyFill="1" applyBorder="1" applyAlignment="1" applyProtection="1">
      <alignment horizontal="center" vertical="center"/>
    </xf>
    <xf numFmtId="164" fontId="33" fillId="21" borderId="353" xfId="0" applyNumberFormat="1" applyFont="1" applyFill="1" applyBorder="1" applyAlignment="1" applyProtection="1">
      <alignment horizontal="center" vertical="center"/>
    </xf>
    <xf numFmtId="164" fontId="33" fillId="21" borderId="352" xfId="0" applyNumberFormat="1" applyFont="1" applyFill="1" applyBorder="1" applyAlignment="1" applyProtection="1">
      <alignment horizontal="center" vertical="center"/>
    </xf>
    <xf numFmtId="3" fontId="38" fillId="14" borderId="349" xfId="0" applyNumberFormat="1" applyFont="1" applyFill="1" applyBorder="1" applyAlignment="1" applyProtection="1">
      <alignment horizontal="center" vertical="center"/>
    </xf>
    <xf numFmtId="1" fontId="2" fillId="12" borderId="353" xfId="0" applyNumberFormat="1" applyFont="1" applyFill="1" applyBorder="1" applyAlignment="1" applyProtection="1">
      <alignment horizontal="center" vertical="center"/>
    </xf>
    <xf numFmtId="1" fontId="2" fillId="12" borderId="352" xfId="0" applyNumberFormat="1" applyFont="1" applyFill="1" applyBorder="1" applyAlignment="1" applyProtection="1">
      <alignment horizontal="center" vertical="center"/>
    </xf>
    <xf numFmtId="1" fontId="2" fillId="12" borderId="349" xfId="0" applyNumberFormat="1" applyFont="1" applyFill="1" applyBorder="1" applyAlignment="1" applyProtection="1">
      <alignment horizontal="center" vertical="center"/>
    </xf>
    <xf numFmtId="1" fontId="2" fillId="12" borderId="351" xfId="0" applyNumberFormat="1" applyFont="1" applyFill="1" applyBorder="1" applyAlignment="1" applyProtection="1">
      <alignment horizontal="center" vertical="center"/>
    </xf>
    <xf numFmtId="1" fontId="2" fillId="12" borderId="357" xfId="0" applyNumberFormat="1" applyFont="1" applyFill="1" applyBorder="1" applyAlignment="1" applyProtection="1">
      <alignment horizontal="center" vertical="center"/>
    </xf>
    <xf numFmtId="1" fontId="6" fillId="12" borderId="358" xfId="0" applyNumberFormat="1" applyFont="1" applyFill="1" applyBorder="1" applyAlignment="1" applyProtection="1">
      <alignment horizontal="center" vertical="center"/>
    </xf>
    <xf numFmtId="1" fontId="6" fillId="12" borderId="351" xfId="0" applyNumberFormat="1" applyFont="1" applyFill="1" applyBorder="1" applyAlignment="1" applyProtection="1">
      <alignment horizontal="center" vertical="center"/>
    </xf>
    <xf numFmtId="164" fontId="2" fillId="12" borderId="356" xfId="0" applyNumberFormat="1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3" fontId="38" fillId="14" borderId="2" xfId="0" applyNumberFormat="1" applyFont="1" applyFill="1" applyBorder="1" applyAlignment="1" applyProtection="1">
      <alignment horizontal="center" vertical="center"/>
    </xf>
    <xf numFmtId="0" fontId="5" fillId="2" borderId="344" xfId="0" applyFont="1" applyFill="1" applyBorder="1" applyAlignment="1" applyProtection="1">
      <alignment horizontal="center" vertical="center"/>
    </xf>
    <xf numFmtId="0" fontId="6" fillId="2" borderId="344" xfId="0" applyFont="1" applyFill="1" applyBorder="1" applyAlignment="1" applyProtection="1">
      <alignment horizontal="center" vertical="center"/>
    </xf>
    <xf numFmtId="0" fontId="2" fillId="2" borderId="119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vertical="center"/>
    </xf>
    <xf numFmtId="0" fontId="5" fillId="5" borderId="217" xfId="0" applyFont="1" applyFill="1" applyBorder="1" applyAlignment="1" applyProtection="1">
      <alignment horizontal="center" vertical="center"/>
    </xf>
    <xf numFmtId="0" fontId="6" fillId="5" borderId="217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 vertical="center"/>
    </xf>
    <xf numFmtId="2" fontId="15" fillId="10" borderId="11" xfId="0" applyNumberFormat="1" applyFont="1" applyFill="1" applyBorder="1" applyAlignment="1" applyProtection="1">
      <alignment horizontal="center" vertical="center"/>
    </xf>
    <xf numFmtId="0" fontId="56" fillId="2" borderId="217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164" fontId="33" fillId="14" borderId="11" xfId="0" applyNumberFormat="1" applyFont="1" applyFill="1" applyBorder="1" applyAlignment="1" applyProtection="1">
      <alignment horizontal="center" vertical="center"/>
    </xf>
    <xf numFmtId="0" fontId="6" fillId="4" borderId="11" xfId="0" applyFont="1" applyFill="1" applyBorder="1" applyAlignment="1" applyProtection="1">
      <alignment vertical="center"/>
    </xf>
    <xf numFmtId="0" fontId="5" fillId="5" borderId="273" xfId="0" applyFont="1" applyFill="1" applyBorder="1" applyAlignment="1" applyProtection="1">
      <alignment horizontal="center" vertical="center"/>
    </xf>
    <xf numFmtId="0" fontId="6" fillId="4" borderId="217" xfId="0" applyFont="1" applyFill="1" applyBorder="1" applyAlignment="1" applyProtection="1">
      <alignment horizontal="center" vertical="center"/>
    </xf>
    <xf numFmtId="0" fontId="6" fillId="4" borderId="8" xfId="0" applyFont="1" applyFill="1" applyBorder="1" applyAlignment="1" applyProtection="1">
      <alignment horizontal="center" vertical="center"/>
    </xf>
    <xf numFmtId="0" fontId="15" fillId="14" borderId="10" xfId="0" applyFont="1" applyFill="1" applyBorder="1" applyAlignment="1" applyProtection="1">
      <alignment vertical="center"/>
    </xf>
    <xf numFmtId="0" fontId="15" fillId="14" borderId="195" xfId="0" applyFont="1" applyFill="1" applyBorder="1" applyAlignment="1" applyProtection="1">
      <alignment horizontal="center" vertical="center"/>
    </xf>
    <xf numFmtId="0" fontId="15" fillId="14" borderId="196" xfId="0" applyFont="1" applyFill="1" applyBorder="1" applyAlignment="1" applyProtection="1">
      <alignment horizontal="center" vertical="center"/>
    </xf>
    <xf numFmtId="0" fontId="6" fillId="5" borderId="198" xfId="0" applyFont="1" applyFill="1" applyBorder="1" applyAlignment="1" applyProtection="1">
      <alignment horizontal="center" vertical="center"/>
    </xf>
    <xf numFmtId="0" fontId="6" fillId="2" borderId="226" xfId="0" applyFont="1" applyFill="1" applyBorder="1" applyAlignment="1" applyProtection="1">
      <alignment vertical="center"/>
    </xf>
    <xf numFmtId="0" fontId="5" fillId="2" borderId="313" xfId="0" applyFont="1" applyFill="1" applyBorder="1" applyAlignment="1" applyProtection="1">
      <alignment horizontal="center" vertical="center"/>
    </xf>
    <xf numFmtId="0" fontId="6" fillId="2" borderId="313" xfId="0" applyFont="1" applyFill="1" applyBorder="1" applyAlignment="1" applyProtection="1">
      <alignment horizontal="center" vertical="center"/>
    </xf>
    <xf numFmtId="0" fontId="6" fillId="2" borderId="314" xfId="0" applyFont="1" applyFill="1" applyBorder="1" applyAlignment="1" applyProtection="1">
      <alignment horizontal="center" vertical="center"/>
    </xf>
    <xf numFmtId="0" fontId="13" fillId="21" borderId="226" xfId="0" applyFont="1" applyFill="1" applyBorder="1" applyAlignment="1" applyProtection="1">
      <alignment horizont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0" fontId="30" fillId="4" borderId="10" xfId="0" applyFont="1" applyFill="1" applyBorder="1" applyAlignment="1" applyProtection="1">
      <alignment vertical="center"/>
    </xf>
    <xf numFmtId="0" fontId="13" fillId="4" borderId="195" xfId="0" applyFont="1" applyFill="1" applyBorder="1" applyAlignment="1" applyProtection="1">
      <alignment horizontal="center" vertical="center"/>
    </xf>
    <xf numFmtId="0" fontId="13" fillId="4" borderId="196" xfId="0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24" fillId="21" borderId="1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133" fillId="14" borderId="197" xfId="0" applyFont="1" applyFill="1" applyBorder="1" applyAlignment="1" applyProtection="1">
      <alignment horizontal="center" vertical="center"/>
    </xf>
    <xf numFmtId="0" fontId="102" fillId="14" borderId="197" xfId="0" applyFont="1" applyFill="1" applyBorder="1" applyAlignment="1" applyProtection="1">
      <alignment horizontal="center" vertical="center"/>
    </xf>
    <xf numFmtId="0" fontId="102" fillId="14" borderId="198" xfId="0" applyFont="1" applyFill="1" applyBorder="1" applyAlignment="1" applyProtection="1">
      <alignment horizontal="center" vertical="center"/>
    </xf>
    <xf numFmtId="0" fontId="30" fillId="4" borderId="14" xfId="0" applyFont="1" applyFill="1" applyBorder="1" applyAlignment="1" applyProtection="1">
      <alignment vertical="center"/>
    </xf>
    <xf numFmtId="0" fontId="13" fillId="5" borderId="273" xfId="0" applyFont="1" applyFill="1" applyBorder="1" applyAlignment="1" applyProtection="1">
      <alignment horizontal="center" vertical="center"/>
    </xf>
    <xf numFmtId="0" fontId="13" fillId="4" borderId="275" xfId="0" applyFont="1" applyFill="1" applyBorder="1" applyAlignment="1" applyProtection="1">
      <alignment horizontal="center" vertical="center"/>
    </xf>
    <xf numFmtId="0" fontId="26" fillId="2" borderId="12" xfId="0" applyFont="1" applyFill="1" applyBorder="1" applyAlignment="1" applyProtection="1">
      <alignment horizontal="center" vertical="center"/>
    </xf>
    <xf numFmtId="1" fontId="2" fillId="2" borderId="12" xfId="0" applyNumberFormat="1" applyFont="1" applyFill="1" applyBorder="1" applyAlignment="1" applyProtection="1">
      <alignment horizontal="center" vertical="center"/>
    </xf>
    <xf numFmtId="1" fontId="2" fillId="2" borderId="21" xfId="0" applyNumberFormat="1" applyFont="1" applyFill="1" applyBorder="1" applyAlignment="1" applyProtection="1">
      <alignment horizontal="center" vertical="center"/>
    </xf>
    <xf numFmtId="1" fontId="2" fillId="2" borderId="14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6" fillId="2" borderId="276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44" fillId="2" borderId="52" xfId="0" applyFont="1" applyFill="1" applyBorder="1" applyAlignment="1" applyProtection="1">
      <alignment horizontal="center" vertical="center"/>
    </xf>
    <xf numFmtId="0" fontId="44" fillId="2" borderId="8" xfId="0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5" fillId="21" borderId="11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 vertical="center"/>
    </xf>
    <xf numFmtId="164" fontId="127" fillId="10" borderId="11" xfId="0" applyNumberFormat="1" applyFont="1" applyFill="1" applyBorder="1" applyAlignment="1" applyProtection="1">
      <alignment horizontal="center" vertical="center"/>
    </xf>
    <xf numFmtId="164" fontId="127" fillId="21" borderId="52" xfId="0" applyNumberFormat="1" applyFont="1" applyFill="1" applyBorder="1" applyAlignment="1" applyProtection="1">
      <alignment horizontal="center" vertical="center"/>
    </xf>
    <xf numFmtId="3" fontId="5" fillId="14" borderId="53" xfId="0" applyNumberFormat="1" applyFont="1" applyFill="1" applyBorder="1" applyAlignment="1" applyProtection="1">
      <alignment horizontal="center" vertical="center"/>
    </xf>
    <xf numFmtId="1" fontId="8" fillId="2" borderId="8" xfId="0" applyNumberFormat="1" applyFont="1" applyFill="1" applyBorder="1" applyAlignment="1" applyProtection="1">
      <alignment horizontal="center" vertical="center"/>
    </xf>
    <xf numFmtId="1" fontId="8" fillId="2" borderId="6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" fontId="5" fillId="2" borderId="251" xfId="0" applyNumberFormat="1" applyFont="1" applyFill="1" applyBorder="1" applyAlignment="1" applyProtection="1">
      <alignment horizontal="center" vertical="center"/>
    </xf>
    <xf numFmtId="1" fontId="5" fillId="2" borderId="11" xfId="0" applyNumberFormat="1" applyFont="1" applyFill="1" applyBorder="1" applyAlignment="1" applyProtection="1">
      <alignment horizontal="center" vertical="center"/>
    </xf>
    <xf numFmtId="164" fontId="8" fillId="2" borderId="53" xfId="0" applyNumberFormat="1" applyFont="1" applyFill="1" applyBorder="1" applyAlignment="1" applyProtection="1">
      <alignment horizontal="center" vertical="center"/>
    </xf>
    <xf numFmtId="1" fontId="2" fillId="2" borderId="251" xfId="0" applyNumberFormat="1" applyFont="1" applyFill="1" applyBorder="1" applyAlignment="1" applyProtection="1">
      <alignment horizontal="center" vertical="center"/>
    </xf>
    <xf numFmtId="0" fontId="44" fillId="2" borderId="14" xfId="0" applyFont="1" applyFill="1" applyBorder="1" applyAlignment="1" applyProtection="1">
      <alignment horizontal="center" vertical="center"/>
    </xf>
    <xf numFmtId="1" fontId="5" fillId="2" borderId="252" xfId="0" applyNumberFormat="1" applyFont="1" applyFill="1" applyBorder="1" applyAlignment="1" applyProtection="1">
      <alignment horizontal="center" vertical="center"/>
    </xf>
    <xf numFmtId="1" fontId="5" fillId="2" borderId="10" xfId="0" applyNumberFormat="1" applyFont="1" applyFill="1" applyBorder="1" applyAlignment="1" applyProtection="1">
      <alignment horizontal="center" vertical="center"/>
    </xf>
    <xf numFmtId="0" fontId="138" fillId="2" borderId="10" xfId="0" applyFont="1" applyFill="1" applyBorder="1" applyAlignment="1" applyProtection="1">
      <alignment horizontal="center" vertical="center"/>
    </xf>
    <xf numFmtId="1" fontId="14" fillId="20" borderId="26" xfId="0" applyNumberFormat="1" applyFont="1" applyFill="1" applyBorder="1" applyAlignment="1" applyProtection="1">
      <alignment horizontal="center" vertical="center"/>
    </xf>
    <xf numFmtId="0" fontId="26" fillId="2" borderId="55" xfId="0" applyFont="1" applyFill="1" applyBorder="1" applyAlignment="1" applyProtection="1">
      <alignment horizontal="center" vertical="center"/>
    </xf>
    <xf numFmtId="0" fontId="26" fillId="2" borderId="26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6" fillId="21" borderId="25" xfId="0" applyFont="1" applyFill="1" applyBorder="1" applyAlignment="1" applyProtection="1">
      <alignment horizontal="center" vertical="center"/>
    </xf>
    <xf numFmtId="0" fontId="129" fillId="2" borderId="253" xfId="0" applyFont="1" applyFill="1" applyBorder="1" applyAlignment="1" applyProtection="1">
      <alignment horizontal="center" vertical="center"/>
    </xf>
    <xf numFmtId="2" fontId="129" fillId="16" borderId="26" xfId="0" applyNumberFormat="1" applyFont="1" applyFill="1" applyBorder="1" applyAlignment="1" applyProtection="1">
      <alignment horizontal="center" vertical="center"/>
    </xf>
    <xf numFmtId="164" fontId="15" fillId="10" borderId="25" xfId="0" applyNumberFormat="1" applyFont="1" applyFill="1" applyBorder="1" applyAlignment="1" applyProtection="1">
      <alignment horizontal="center" vertical="center"/>
    </xf>
    <xf numFmtId="164" fontId="130" fillId="21" borderId="55" xfId="0" applyNumberFormat="1" applyFont="1" applyFill="1" applyBorder="1" applyAlignment="1" applyProtection="1">
      <alignment horizontal="center" vertical="center"/>
    </xf>
    <xf numFmtId="3" fontId="20" fillId="14" borderId="59" xfId="0" applyNumberFormat="1" applyFont="1" applyFill="1" applyBorder="1" applyAlignment="1" applyProtection="1">
      <alignment horizontal="center" vertical="center"/>
    </xf>
    <xf numFmtId="1" fontId="2" fillId="2" borderId="130" xfId="0" applyNumberFormat="1" applyFont="1" applyFill="1" applyBorder="1" applyAlignment="1" applyProtection="1">
      <alignment horizontal="center" vertical="center"/>
    </xf>
    <xf numFmtId="1" fontId="2" fillId="2" borderId="26" xfId="0" applyNumberFormat="1" applyFont="1" applyFill="1" applyBorder="1" applyAlignment="1" applyProtection="1">
      <alignment horizontal="center" vertical="center"/>
    </xf>
    <xf numFmtId="1" fontId="2" fillId="2" borderId="25" xfId="0" applyNumberFormat="1" applyFont="1" applyFill="1" applyBorder="1" applyAlignment="1" applyProtection="1">
      <alignment horizontal="center" vertical="center"/>
    </xf>
    <xf numFmtId="1" fontId="2" fillId="2" borderId="129" xfId="0" applyNumberFormat="1" applyFont="1" applyFill="1" applyBorder="1" applyAlignment="1" applyProtection="1">
      <alignment horizontal="center" vertical="center"/>
    </xf>
    <xf numFmtId="1" fontId="6" fillId="2" borderId="255" xfId="0" applyNumberFormat="1" applyFont="1" applyFill="1" applyBorder="1" applyAlignment="1" applyProtection="1">
      <alignment horizontal="center" vertical="center"/>
    </xf>
    <xf numFmtId="1" fontId="6" fillId="2" borderId="25" xfId="0" applyNumberFormat="1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6" fillId="4" borderId="273" xfId="0" applyFont="1" applyFill="1" applyBorder="1" applyAlignment="1" applyProtection="1">
      <alignment horizontal="center" vertical="center"/>
    </xf>
    <xf numFmtId="1" fontId="33" fillId="0" borderId="6" xfId="0" applyNumberFormat="1" applyFont="1" applyFill="1" applyBorder="1" applyAlignment="1" applyProtection="1">
      <alignment horizontal="center" vertical="center"/>
    </xf>
    <xf numFmtId="1" fontId="30" fillId="2" borderId="8" xfId="0" applyNumberFormat="1" applyFont="1" applyFill="1" applyBorder="1" applyAlignment="1" applyProtection="1">
      <alignment horizontal="center" vertical="center"/>
    </xf>
    <xf numFmtId="1" fontId="30" fillId="2" borderId="6" xfId="0" applyNumberFormat="1" applyFont="1" applyFill="1" applyBorder="1" applyAlignment="1" applyProtection="1">
      <alignment horizontal="center" vertical="center"/>
    </xf>
    <xf numFmtId="1" fontId="30" fillId="2" borderId="11" xfId="0" applyNumberFormat="1" applyFont="1" applyFill="1" applyBorder="1" applyAlignment="1" applyProtection="1">
      <alignment horizontal="center" vertical="center"/>
    </xf>
    <xf numFmtId="1" fontId="30" fillId="2" borderId="5" xfId="0" applyNumberFormat="1" applyFont="1" applyFill="1" applyBorder="1" applyAlignment="1" applyProtection="1">
      <alignment horizontal="center" vertical="center"/>
    </xf>
    <xf numFmtId="1" fontId="30" fillId="2" borderId="265" xfId="0" applyNumberFormat="1" applyFont="1" applyFill="1" applyBorder="1" applyAlignment="1" applyProtection="1">
      <alignment horizontal="center" vertical="center"/>
    </xf>
    <xf numFmtId="1" fontId="30" fillId="2" borderId="251" xfId="0" applyNumberFormat="1" applyFont="1" applyFill="1" applyBorder="1" applyAlignment="1" applyProtection="1">
      <alignment horizontal="center" vertical="center"/>
    </xf>
    <xf numFmtId="164" fontId="30" fillId="2" borderId="53" xfId="0" applyNumberFormat="1" applyFont="1" applyFill="1" applyBorder="1" applyAlignment="1" applyProtection="1">
      <alignment horizontal="center" vertical="center"/>
    </xf>
    <xf numFmtId="0" fontId="44" fillId="2" borderId="11" xfId="0" applyFont="1" applyFill="1" applyBorder="1" applyAlignment="1" applyProtection="1">
      <alignment horizontal="center" vertical="center"/>
    </xf>
    <xf numFmtId="0" fontId="65" fillId="12" borderId="1" xfId="0" applyNumberFormat="1" applyFont="1" applyFill="1" applyBorder="1" applyAlignment="1" applyProtection="1">
      <alignment horizontal="center" vertical="center"/>
    </xf>
    <xf numFmtId="0" fontId="0" fillId="29" borderId="12" xfId="0" applyFill="1" applyBorder="1" applyAlignment="1" applyProtection="1">
      <alignment vertical="center"/>
    </xf>
    <xf numFmtId="0" fontId="8" fillId="23" borderId="58" xfId="0" applyFont="1" applyFill="1" applyBorder="1" applyAlignment="1" applyProtection="1">
      <alignment horizontal="center" vertical="center"/>
    </xf>
    <xf numFmtId="0" fontId="26" fillId="23" borderId="7" xfId="0" applyFont="1" applyFill="1" applyBorder="1" applyAlignment="1" applyProtection="1">
      <alignment horizontal="center" vertical="center"/>
    </xf>
    <xf numFmtId="0" fontId="15" fillId="63" borderId="1" xfId="0" applyFont="1" applyFill="1" applyBorder="1" applyAlignment="1" applyProtection="1">
      <alignment horizontal="center" vertical="center"/>
    </xf>
    <xf numFmtId="0" fontId="25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  <protection locked="0"/>
    </xf>
    <xf numFmtId="0" fontId="26" fillId="63" borderId="2" xfId="0" applyFont="1" applyFill="1" applyBorder="1" applyAlignment="1" applyProtection="1">
      <alignment horizontal="center" vertical="center"/>
      <protection locked="0"/>
    </xf>
    <xf numFmtId="0" fontId="15" fillId="22" borderId="7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5" fillId="48" borderId="197" xfId="0" applyFont="1" applyFill="1" applyBorder="1" applyAlignment="1" applyProtection="1">
      <alignment horizontal="center" vertical="center"/>
    </xf>
    <xf numFmtId="0" fontId="2" fillId="48" borderId="197" xfId="0" applyFont="1" applyFill="1" applyBorder="1" applyAlignment="1" applyProtection="1">
      <alignment horizontal="center" vertical="center"/>
    </xf>
    <xf numFmtId="0" fontId="6" fillId="48" borderId="7" xfId="0" applyFont="1" applyFill="1" applyBorder="1" applyAlignment="1" applyProtection="1">
      <alignment horizontal="center" vertical="center"/>
    </xf>
    <xf numFmtId="0" fontId="5" fillId="5" borderId="344" xfId="0" applyFont="1" applyFill="1" applyBorder="1" applyAlignment="1" applyProtection="1">
      <alignment horizontal="center" vertical="center"/>
    </xf>
    <xf numFmtId="0" fontId="6" fillId="5" borderId="344" xfId="0" applyFont="1" applyFill="1" applyBorder="1" applyAlignment="1" applyProtection="1">
      <alignment horizontal="center" vertical="center"/>
    </xf>
    <xf numFmtId="0" fontId="6" fillId="5" borderId="119" xfId="0" applyFont="1" applyFill="1" applyBorder="1" applyAlignment="1" applyProtection="1">
      <alignment horizontal="center" vertical="center"/>
    </xf>
    <xf numFmtId="0" fontId="6" fillId="4" borderId="197" xfId="0" applyFont="1" applyFill="1" applyBorder="1" applyAlignment="1" applyProtection="1">
      <alignment horizontal="center" vertical="center"/>
    </xf>
    <xf numFmtId="0" fontId="6" fillId="4" borderId="198" xfId="0" applyFont="1" applyFill="1" applyBorder="1" applyAlignment="1" applyProtection="1">
      <alignment horizontal="center" vertical="center"/>
    </xf>
    <xf numFmtId="0" fontId="15" fillId="14" borderId="198" xfId="0" applyFont="1" applyFill="1" applyBorder="1" applyAlignment="1" applyProtection="1">
      <alignment horizontal="center" vertical="center"/>
    </xf>
    <xf numFmtId="0" fontId="56" fillId="5" borderId="197" xfId="0" applyFont="1" applyFill="1" applyBorder="1" applyAlignment="1" applyProtection="1">
      <alignment horizontal="center" vertical="center"/>
    </xf>
    <xf numFmtId="1" fontId="42" fillId="38" borderId="363" xfId="0" applyNumberFormat="1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/>
    </xf>
    <xf numFmtId="1" fontId="14" fillId="38" borderId="362" xfId="0" applyNumberFormat="1" applyFont="1" applyFill="1" applyBorder="1" applyAlignment="1" applyProtection="1">
      <alignment horizontal="center" vertical="center"/>
    </xf>
    <xf numFmtId="1" fontId="14" fillId="38" borderId="363" xfId="0" applyNumberFormat="1" applyFont="1" applyFill="1" applyBorder="1" applyAlignment="1" applyProtection="1">
      <alignment horizontal="center" vertical="center"/>
    </xf>
    <xf numFmtId="1" fontId="14" fillId="38" borderId="360" xfId="0" applyNumberFormat="1" applyFont="1" applyFill="1" applyBorder="1" applyAlignment="1" applyProtection="1">
      <alignment horizontal="center" vertical="center"/>
    </xf>
    <xf numFmtId="1" fontId="14" fillId="38" borderId="361" xfId="0" applyNumberFormat="1" applyFont="1" applyFill="1" applyBorder="1" applyAlignment="1" applyProtection="1">
      <alignment horizontal="center" vertical="center"/>
    </xf>
    <xf numFmtId="1" fontId="14" fillId="38" borderId="359" xfId="0" applyNumberFormat="1" applyFont="1" applyFill="1" applyBorder="1" applyAlignment="1" applyProtection="1">
      <alignment horizontal="center" vertical="center"/>
    </xf>
    <xf numFmtId="1" fontId="23" fillId="38" borderId="363" xfId="0" applyNumberFormat="1" applyFont="1" applyFill="1" applyBorder="1" applyAlignment="1" applyProtection="1">
      <alignment horizontal="center" vertical="center"/>
    </xf>
    <xf numFmtId="1" fontId="23" fillId="38" borderId="360" xfId="0" applyNumberFormat="1" applyFont="1" applyFill="1" applyBorder="1" applyAlignment="1" applyProtection="1">
      <alignment horizontal="center" vertical="center"/>
    </xf>
    <xf numFmtId="0" fontId="44" fillId="21" borderId="2" xfId="0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58" fillId="21" borderId="14" xfId="0" applyFont="1" applyFill="1" applyBorder="1" applyAlignment="1" applyProtection="1">
      <alignment horizontal="center" vertical="center"/>
    </xf>
    <xf numFmtId="0" fontId="54" fillId="21" borderId="11" xfId="0" applyFont="1" applyFill="1" applyBorder="1" applyAlignment="1" applyProtection="1">
      <alignment horizontal="center" vertical="center"/>
    </xf>
    <xf numFmtId="0" fontId="26" fillId="21" borderId="14" xfId="0" applyFont="1" applyFill="1" applyBorder="1" applyAlignment="1" applyProtection="1">
      <alignment horizontal="center" vertical="center"/>
    </xf>
    <xf numFmtId="0" fontId="44" fillId="21" borderId="25" xfId="0" applyFont="1" applyFill="1" applyBorder="1" applyAlignment="1" applyProtection="1">
      <alignment horizontal="center" vertical="center"/>
    </xf>
    <xf numFmtId="0" fontId="58" fillId="21" borderId="104" xfId="0" applyFont="1" applyFill="1" applyBorder="1" applyAlignment="1" applyProtection="1">
      <alignment horizontal="center" vertical="center"/>
    </xf>
    <xf numFmtId="0" fontId="15" fillId="21" borderId="48" xfId="0" applyFont="1" applyFill="1" applyBorder="1" applyAlignment="1" applyProtection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</xf>
    <xf numFmtId="0" fontId="59" fillId="20" borderId="6" xfId="0" applyFont="1" applyFill="1" applyBorder="1" applyAlignment="1" applyProtection="1">
      <alignment horizontal="center" vertical="center"/>
    </xf>
    <xf numFmtId="0" fontId="59" fillId="2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</xf>
    <xf numFmtId="164" fontId="37" fillId="21" borderId="52" xfId="0" applyNumberFormat="1" applyFont="1" applyFill="1" applyBorder="1" applyAlignment="1" applyProtection="1">
      <alignment horizontal="center" vertical="center"/>
    </xf>
    <xf numFmtId="3" fontId="37" fillId="14" borderId="53" xfId="0" applyNumberFormat="1" applyFont="1" applyFill="1" applyBorder="1" applyAlignment="1" applyProtection="1">
      <alignment horizontal="center" vertical="center"/>
    </xf>
    <xf numFmtId="3" fontId="37" fillId="14" borderId="51" xfId="0" applyNumberFormat="1" applyFont="1" applyFill="1" applyBorder="1" applyAlignment="1" applyProtection="1">
      <alignment horizontal="center" vertical="center"/>
    </xf>
    <xf numFmtId="1" fontId="30" fillId="12" borderId="52" xfId="0" applyNumberFormat="1" applyFont="1" applyFill="1" applyBorder="1" applyAlignment="1" applyProtection="1">
      <alignment horizontal="center" vertical="center"/>
    </xf>
    <xf numFmtId="0" fontId="30" fillId="8" borderId="2" xfId="0" applyFont="1" applyFill="1" applyBorder="1" applyAlignment="1" applyProtection="1">
      <alignment vertical="center"/>
    </xf>
    <xf numFmtId="0" fontId="33" fillId="9" borderId="2" xfId="0" applyFont="1" applyFill="1" applyBorder="1" applyAlignment="1" applyProtection="1">
      <alignment vertical="center"/>
    </xf>
    <xf numFmtId="0" fontId="30" fillId="5" borderId="2" xfId="0" applyFont="1" applyFill="1" applyBorder="1" applyAlignment="1" applyProtection="1">
      <alignment horizontal="left" vertical="center"/>
    </xf>
    <xf numFmtId="0" fontId="64" fillId="19" borderId="76" xfId="0" applyFont="1" applyFill="1" applyBorder="1" applyAlignment="1">
      <alignment horizontal="center" vertical="center"/>
    </xf>
    <xf numFmtId="0" fontId="141" fillId="30" borderId="0" xfId="0" applyFont="1" applyFill="1" applyBorder="1" applyAlignment="1">
      <alignment horizontal="center" textRotation="90" wrapText="1"/>
    </xf>
    <xf numFmtId="0" fontId="142" fillId="30" borderId="0" xfId="0" applyFont="1" applyFill="1" applyBorder="1" applyAlignment="1">
      <alignment horizontal="center" textRotation="90" wrapText="1"/>
    </xf>
    <xf numFmtId="0" fontId="141" fillId="31" borderId="0" xfId="0" applyFont="1" applyFill="1" applyBorder="1" applyAlignment="1">
      <alignment horizontal="center" textRotation="90" wrapText="1"/>
    </xf>
    <xf numFmtId="0" fontId="142" fillId="31" borderId="0" xfId="0" applyFont="1" applyFill="1" applyBorder="1" applyAlignment="1">
      <alignment horizontal="center" textRotation="90" wrapText="1"/>
    </xf>
    <xf numFmtId="0" fontId="141" fillId="27" borderId="0" xfId="0" applyFont="1" applyFill="1" applyBorder="1" applyAlignment="1">
      <alignment horizontal="center" textRotation="90" wrapText="1"/>
    </xf>
    <xf numFmtId="0" fontId="142" fillId="27" borderId="0" xfId="0" applyFont="1" applyFill="1" applyBorder="1" applyAlignment="1">
      <alignment horizontal="center" textRotation="90" wrapText="1"/>
    </xf>
    <xf numFmtId="0" fontId="141" fillId="29" borderId="0" xfId="0" applyFont="1" applyFill="1" applyBorder="1" applyAlignment="1">
      <alignment horizontal="center" textRotation="90" wrapText="1"/>
    </xf>
    <xf numFmtId="0" fontId="142" fillId="29" borderId="0" xfId="0" applyFont="1" applyFill="1" applyBorder="1" applyAlignment="1">
      <alignment horizontal="center" textRotation="90" wrapText="1"/>
    </xf>
    <xf numFmtId="0" fontId="141" fillId="15" borderId="0" xfId="0" applyFont="1" applyFill="1" applyBorder="1" applyAlignment="1">
      <alignment horizontal="center" textRotation="90" wrapText="1"/>
    </xf>
    <xf numFmtId="0" fontId="142" fillId="15" borderId="0" xfId="0" applyFont="1" applyFill="1" applyBorder="1" applyAlignment="1">
      <alignment horizontal="center" textRotation="90" wrapText="1"/>
    </xf>
    <xf numFmtId="0" fontId="141" fillId="19" borderId="0" xfId="0" applyFont="1" applyFill="1" applyBorder="1" applyAlignment="1">
      <alignment horizontal="center" textRotation="90" wrapText="1"/>
    </xf>
    <xf numFmtId="0" fontId="142" fillId="19" borderId="0" xfId="0" applyFont="1" applyFill="1" applyBorder="1" applyAlignment="1">
      <alignment horizontal="center" textRotation="90" wrapText="1"/>
    </xf>
    <xf numFmtId="0" fontId="141" fillId="32" borderId="0" xfId="0" applyFont="1" applyFill="1" applyBorder="1" applyAlignment="1">
      <alignment horizontal="center" textRotation="90" wrapText="1"/>
    </xf>
    <xf numFmtId="0" fontId="142" fillId="32" borderId="0" xfId="0" applyFont="1" applyFill="1" applyBorder="1" applyAlignment="1">
      <alignment horizontal="center" textRotation="90" wrapText="1"/>
    </xf>
    <xf numFmtId="0" fontId="72" fillId="30" borderId="0" xfId="0" applyFont="1" applyFill="1" applyBorder="1" applyAlignment="1">
      <alignment horizontal="center" textRotation="90"/>
    </xf>
    <xf numFmtId="0" fontId="72" fillId="31" borderId="0" xfId="0" applyFont="1" applyFill="1" applyBorder="1" applyAlignment="1">
      <alignment horizontal="center" textRotation="90"/>
    </xf>
    <xf numFmtId="0" fontId="72" fillId="27" borderId="0" xfId="0" applyFont="1" applyFill="1" applyBorder="1" applyAlignment="1">
      <alignment horizontal="center" textRotation="90"/>
    </xf>
    <xf numFmtId="0" fontId="143" fillId="29" borderId="0" xfId="0" applyFont="1" applyFill="1" applyBorder="1" applyAlignment="1">
      <alignment horizontal="center" textRotation="90"/>
    </xf>
    <xf numFmtId="0" fontId="72" fillId="15" borderId="0" xfId="0" applyFont="1" applyFill="1" applyBorder="1" applyAlignment="1">
      <alignment horizontal="center" textRotation="90"/>
    </xf>
    <xf numFmtId="0" fontId="72" fillId="19" borderId="0" xfId="0" applyFont="1" applyFill="1" applyBorder="1" applyAlignment="1">
      <alignment horizontal="center" textRotation="90"/>
    </xf>
    <xf numFmtId="0" fontId="72" fillId="32" borderId="0" xfId="0" applyFont="1" applyFill="1" applyBorder="1" applyAlignment="1">
      <alignment horizontal="center" textRotation="90"/>
    </xf>
    <xf numFmtId="0" fontId="143" fillId="15" borderId="0" xfId="0" applyFont="1" applyFill="1" applyBorder="1" applyAlignment="1">
      <alignment horizontal="center" textRotation="90"/>
    </xf>
    <xf numFmtId="1" fontId="144" fillId="30" borderId="4" xfId="0" applyNumberFormat="1" applyFont="1" applyFill="1" applyBorder="1" applyAlignment="1">
      <alignment horizontal="center" vertical="center"/>
    </xf>
    <xf numFmtId="1" fontId="145" fillId="30" borderId="4" xfId="0" applyNumberFormat="1" applyFont="1" applyFill="1" applyBorder="1" applyAlignment="1">
      <alignment horizontal="center" vertical="center"/>
    </xf>
    <xf numFmtId="1" fontId="144" fillId="31" borderId="4" xfId="0" applyNumberFormat="1" applyFont="1" applyFill="1" applyBorder="1" applyAlignment="1">
      <alignment horizontal="center" vertical="center"/>
    </xf>
    <xf numFmtId="1" fontId="145" fillId="31" borderId="4" xfId="0" applyNumberFormat="1" applyFont="1" applyFill="1" applyBorder="1" applyAlignment="1">
      <alignment horizontal="center" vertical="center"/>
    </xf>
    <xf numFmtId="1" fontId="144" fillId="27" borderId="4" xfId="0" applyNumberFormat="1" applyFont="1" applyFill="1" applyBorder="1" applyAlignment="1">
      <alignment horizontal="center" vertical="center"/>
    </xf>
    <xf numFmtId="1" fontId="145" fillId="27" borderId="4" xfId="0" applyNumberFormat="1" applyFont="1" applyFill="1" applyBorder="1" applyAlignment="1">
      <alignment horizontal="center" vertical="center"/>
    </xf>
    <xf numFmtId="1" fontId="144" fillId="29" borderId="4" xfId="0" applyNumberFormat="1" applyFont="1" applyFill="1" applyBorder="1" applyAlignment="1">
      <alignment horizontal="center" vertical="center"/>
    </xf>
    <xf numFmtId="1" fontId="145" fillId="29" borderId="4" xfId="0" applyNumberFormat="1" applyFont="1" applyFill="1" applyBorder="1" applyAlignment="1">
      <alignment horizontal="center" vertical="center"/>
    </xf>
    <xf numFmtId="1" fontId="144" fillId="15" borderId="4" xfId="0" applyNumberFormat="1" applyFont="1" applyFill="1" applyBorder="1" applyAlignment="1">
      <alignment horizontal="center" vertical="center"/>
    </xf>
    <xf numFmtId="1" fontId="145" fillId="15" borderId="4" xfId="0" applyNumberFormat="1" applyFont="1" applyFill="1" applyBorder="1" applyAlignment="1">
      <alignment horizontal="center" vertical="center"/>
    </xf>
    <xf numFmtId="1" fontId="144" fillId="19" borderId="4" xfId="0" applyNumberFormat="1" applyFont="1" applyFill="1" applyBorder="1" applyAlignment="1">
      <alignment horizontal="center" vertical="center"/>
    </xf>
    <xf numFmtId="1" fontId="145" fillId="19" borderId="4" xfId="0" applyNumberFormat="1" applyFont="1" applyFill="1" applyBorder="1" applyAlignment="1">
      <alignment horizontal="center" vertical="center"/>
    </xf>
    <xf numFmtId="1" fontId="144" fillId="32" borderId="4" xfId="0" applyNumberFormat="1" applyFont="1" applyFill="1" applyBorder="1" applyAlignment="1">
      <alignment horizontal="center" vertical="center"/>
    </xf>
    <xf numFmtId="1" fontId="145" fillId="32" borderId="4" xfId="0" applyNumberFormat="1" applyFont="1" applyFill="1" applyBorder="1" applyAlignment="1">
      <alignment horizontal="center" vertical="center"/>
    </xf>
    <xf numFmtId="164" fontId="74" fillId="30" borderId="0" xfId="0" applyNumberFormat="1" applyFont="1" applyFill="1" applyBorder="1" applyAlignment="1">
      <alignment horizontal="left" vertical="center" wrapText="1"/>
    </xf>
    <xf numFmtId="164" fontId="74" fillId="31" borderId="0" xfId="0" applyNumberFormat="1" applyFont="1" applyFill="1" applyBorder="1" applyAlignment="1">
      <alignment horizontal="left" vertical="center" wrapText="1"/>
    </xf>
    <xf numFmtId="164" fontId="74" fillId="27" borderId="0" xfId="0" applyNumberFormat="1" applyFont="1" applyFill="1" applyBorder="1" applyAlignment="1">
      <alignment horizontal="left" vertical="center" wrapText="1"/>
    </xf>
    <xf numFmtId="164" fontId="146" fillId="29" borderId="0" xfId="0" applyNumberFormat="1" applyFont="1" applyFill="1" applyBorder="1" applyAlignment="1">
      <alignment horizontal="left" vertical="center" wrapText="1"/>
    </xf>
    <xf numFmtId="164" fontId="74" fillId="15" borderId="0" xfId="0" applyNumberFormat="1" applyFont="1" applyFill="1" applyBorder="1" applyAlignment="1">
      <alignment horizontal="left" vertical="center" wrapText="1"/>
    </xf>
    <xf numFmtId="164" fontId="74" fillId="19" borderId="0" xfId="0" applyNumberFormat="1" applyFont="1" applyFill="1" applyBorder="1" applyAlignment="1">
      <alignment horizontal="left" vertical="center" wrapText="1"/>
    </xf>
    <xf numFmtId="164" fontId="74" fillId="32" borderId="0" xfId="0" applyNumberFormat="1" applyFont="1" applyFill="1" applyBorder="1" applyAlignment="1">
      <alignment horizontal="left" vertical="center" wrapText="1"/>
    </xf>
    <xf numFmtId="164" fontId="146" fillId="15" borderId="0" xfId="0" applyNumberFormat="1" applyFont="1" applyFill="1" applyBorder="1" applyAlignment="1">
      <alignment horizontal="left" vertical="center" wrapText="1"/>
    </xf>
    <xf numFmtId="164" fontId="74" fillId="30" borderId="0" xfId="0" applyNumberFormat="1" applyFont="1" applyFill="1" applyBorder="1" applyAlignment="1">
      <alignment horizontal="left" vertical="center"/>
    </xf>
    <xf numFmtId="164" fontId="74" fillId="31" borderId="0" xfId="0" applyNumberFormat="1" applyFont="1" applyFill="1" applyBorder="1" applyAlignment="1">
      <alignment horizontal="left" vertical="center"/>
    </xf>
    <xf numFmtId="164" fontId="74" fillId="27" borderId="0" xfId="0" applyNumberFormat="1" applyFont="1" applyFill="1" applyBorder="1" applyAlignment="1">
      <alignment horizontal="left" vertical="center"/>
    </xf>
    <xf numFmtId="164" fontId="146" fillId="29" borderId="0" xfId="0" applyNumberFormat="1" applyFont="1" applyFill="1" applyBorder="1" applyAlignment="1">
      <alignment horizontal="left" vertical="center"/>
    </xf>
    <xf numFmtId="164" fontId="74" fillId="15" borderId="0" xfId="0" applyNumberFormat="1" applyFont="1" applyFill="1" applyBorder="1" applyAlignment="1">
      <alignment horizontal="left" vertical="center"/>
    </xf>
    <xf numFmtId="164" fontId="74" fillId="19" borderId="0" xfId="0" applyNumberFormat="1" applyFont="1" applyFill="1" applyBorder="1" applyAlignment="1">
      <alignment horizontal="left" vertical="center"/>
    </xf>
    <xf numFmtId="164" fontId="74" fillId="32" borderId="0" xfId="0" applyNumberFormat="1" applyFont="1" applyFill="1" applyBorder="1" applyAlignment="1">
      <alignment horizontal="left" vertical="center"/>
    </xf>
    <xf numFmtId="164" fontId="146" fillId="15" borderId="0" xfId="0" applyNumberFormat="1" applyFont="1" applyFill="1" applyBorder="1" applyAlignment="1">
      <alignment horizontal="left" vertical="center"/>
    </xf>
    <xf numFmtId="164" fontId="74" fillId="30" borderId="0" xfId="0" applyNumberFormat="1" applyFont="1" applyFill="1" applyBorder="1" applyAlignment="1">
      <alignment horizontal="center" vertical="center"/>
    </xf>
    <xf numFmtId="164" fontId="74" fillId="31" borderId="0" xfId="0" applyNumberFormat="1" applyFont="1" applyFill="1" applyBorder="1" applyAlignment="1">
      <alignment horizontal="center" vertical="center"/>
    </xf>
    <xf numFmtId="164" fontId="74" fillId="27" borderId="0" xfId="0" applyNumberFormat="1" applyFont="1" applyFill="1" applyBorder="1" applyAlignment="1">
      <alignment horizontal="center" vertical="center"/>
    </xf>
    <xf numFmtId="164" fontId="146" fillId="29" borderId="0" xfId="0" applyNumberFormat="1" applyFont="1" applyFill="1" applyBorder="1" applyAlignment="1">
      <alignment horizontal="center" vertical="center"/>
    </xf>
    <xf numFmtId="164" fontId="74" fillId="15" borderId="0" xfId="0" applyNumberFormat="1" applyFont="1" applyFill="1" applyBorder="1" applyAlignment="1">
      <alignment horizontal="center" vertical="center"/>
    </xf>
    <xf numFmtId="164" fontId="74" fillId="19" borderId="0" xfId="0" applyNumberFormat="1" applyFont="1" applyFill="1" applyBorder="1" applyAlignment="1">
      <alignment horizontal="center" vertical="center"/>
    </xf>
    <xf numFmtId="164" fontId="74" fillId="32" borderId="0" xfId="0" applyNumberFormat="1" applyFont="1" applyFill="1" applyBorder="1" applyAlignment="1">
      <alignment horizontal="center" vertical="center"/>
    </xf>
    <xf numFmtId="164" fontId="146" fillId="15" borderId="0" xfId="0" applyNumberFormat="1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/>
    </xf>
    <xf numFmtId="0" fontId="77" fillId="31" borderId="0" xfId="0" applyFont="1" applyFill="1" applyAlignment="1">
      <alignment horizontal="center"/>
    </xf>
    <xf numFmtId="0" fontId="77" fillId="27" borderId="0" xfId="0" applyFont="1" applyFill="1" applyAlignment="1">
      <alignment horizontal="center"/>
    </xf>
    <xf numFmtId="0" fontId="147" fillId="29" borderId="0" xfId="0" applyFont="1" applyFill="1" applyAlignment="1">
      <alignment horizontal="center"/>
    </xf>
    <xf numFmtId="0" fontId="77" fillId="15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77" fillId="32" borderId="0" xfId="0" applyFont="1" applyFill="1" applyAlignment="1">
      <alignment horizontal="center"/>
    </xf>
    <xf numFmtId="0" fontId="147" fillId="15" borderId="0" xfId="0" applyFont="1" applyFill="1" applyAlignment="1">
      <alignment horizontal="center"/>
    </xf>
    <xf numFmtId="2" fontId="92" fillId="19" borderId="0" xfId="0" applyNumberFormat="1" applyFont="1" applyFill="1" applyBorder="1" applyAlignment="1">
      <alignment horizontal="center" vertical="center" wrapText="1"/>
    </xf>
    <xf numFmtId="2" fontId="92" fillId="19" borderId="5" xfId="0" applyNumberFormat="1" applyFont="1" applyFill="1" applyBorder="1" applyAlignment="1">
      <alignment horizontal="center" vertical="center" wrapText="1"/>
    </xf>
    <xf numFmtId="0" fontId="143" fillId="19" borderId="0" xfId="0" applyFont="1" applyFill="1" applyBorder="1" applyAlignment="1">
      <alignment horizontal="center" textRotation="90"/>
    </xf>
    <xf numFmtId="164" fontId="146" fillId="19" borderId="0" xfId="0" applyNumberFormat="1" applyFont="1" applyFill="1" applyBorder="1" applyAlignment="1">
      <alignment horizontal="left" vertical="center" wrapText="1"/>
    </xf>
    <xf numFmtId="164" fontId="146" fillId="19" borderId="0" xfId="0" applyNumberFormat="1" applyFont="1" applyFill="1" applyBorder="1" applyAlignment="1">
      <alignment horizontal="left" vertical="center"/>
    </xf>
    <xf numFmtId="164" fontId="146" fillId="19" borderId="0" xfId="0" applyNumberFormat="1" applyFont="1" applyFill="1" applyBorder="1" applyAlignment="1">
      <alignment horizontal="center" vertical="center"/>
    </xf>
    <xf numFmtId="0" fontId="147" fillId="19" borderId="0" xfId="0" applyFont="1" applyFill="1" applyAlignment="1">
      <alignment horizontal="center"/>
    </xf>
    <xf numFmtId="2" fontId="29" fillId="15" borderId="21" xfId="0" applyNumberFormat="1" applyFont="1" applyFill="1" applyBorder="1" applyAlignment="1">
      <alignment horizontal="center" vertical="center"/>
    </xf>
    <xf numFmtId="2" fontId="29" fillId="15" borderId="14" xfId="0" applyNumberFormat="1" applyFont="1" applyFill="1" applyBorder="1" applyAlignment="1">
      <alignment horizontal="center" vertical="center"/>
    </xf>
    <xf numFmtId="0" fontId="110" fillId="19" borderId="12" xfId="0" applyFont="1" applyFill="1" applyBorder="1" applyAlignment="1">
      <alignment horizontal="right" vertical="center"/>
    </xf>
    <xf numFmtId="0" fontId="111" fillId="19" borderId="21" xfId="0" applyFont="1" applyFill="1" applyBorder="1" applyAlignment="1">
      <alignment horizontal="center" vertical="center"/>
    </xf>
    <xf numFmtId="0" fontId="111" fillId="19" borderId="14" xfId="0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102" fillId="51" borderId="4" xfId="0" applyFont="1" applyFill="1" applyBorder="1" applyAlignment="1" applyProtection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15" fillId="21" borderId="7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</xf>
    <xf numFmtId="0" fontId="15" fillId="21" borderId="1" xfId="0" applyFont="1" applyFill="1" applyBorder="1" applyAlignment="1" applyProtection="1">
      <alignment horizontal="center" vertical="center"/>
    </xf>
    <xf numFmtId="0" fontId="151" fillId="12" borderId="48" xfId="0" applyFont="1" applyFill="1" applyBorder="1" applyAlignment="1" applyProtection="1">
      <alignment horizontal="center" vertical="center"/>
    </xf>
    <xf numFmtId="0" fontId="151" fillId="21" borderId="1" xfId="0" applyFont="1" applyFill="1" applyBorder="1" applyAlignment="1" applyProtection="1">
      <alignment horizontal="center" vertical="center"/>
    </xf>
    <xf numFmtId="0" fontId="151" fillId="12" borderId="1" xfId="0" applyFont="1" applyFill="1" applyBorder="1" applyAlignment="1" applyProtection="1">
      <alignment horizontal="center" vertical="center"/>
    </xf>
    <xf numFmtId="0" fontId="11" fillId="0" borderId="0" xfId="0" applyFont="1" applyBorder="1" applyAlignment="1">
      <alignment horizontal="left" vertical="center"/>
    </xf>
    <xf numFmtId="1" fontId="45" fillId="0" borderId="0" xfId="0" applyNumberFormat="1" applyFont="1" applyBorder="1" applyAlignment="1">
      <alignment horizontal="left" vertical="center"/>
    </xf>
    <xf numFmtId="166" fontId="23" fillId="0" borderId="0" xfId="0" applyNumberFormat="1" applyFont="1" applyBorder="1" applyAlignment="1">
      <alignment horizontal="left" textRotation="90"/>
    </xf>
    <xf numFmtId="2" fontId="23" fillId="0" borderId="0" xfId="0" applyNumberFormat="1" applyFont="1" applyBorder="1" applyAlignment="1">
      <alignment horizontal="left" vertical="center" wrapText="1"/>
    </xf>
    <xf numFmtId="164" fontId="44" fillId="37" borderId="0" xfId="0" applyNumberFormat="1" applyFont="1" applyFill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168" fontId="8" fillId="12" borderId="115" xfId="0" applyNumberFormat="1" applyFont="1" applyFill="1" applyBorder="1" applyAlignment="1" applyProtection="1">
      <alignment horizontal="center" vertical="center"/>
    </xf>
    <xf numFmtId="49" fontId="58" fillId="12" borderId="10" xfId="0" applyNumberFormat="1" applyFont="1" applyFill="1" applyBorder="1" applyAlignment="1" applyProtection="1">
      <alignment horizontal="center" vertical="center"/>
    </xf>
    <xf numFmtId="49" fontId="45" fillId="13" borderId="1" xfId="0" applyNumberFormat="1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57" fillId="45" borderId="21" xfId="0" applyFont="1" applyFill="1" applyBorder="1" applyAlignment="1" applyProtection="1">
      <alignment horizontal="center" vertical="center"/>
    </xf>
    <xf numFmtId="0" fontId="23" fillId="45" borderId="364" xfId="0" applyFont="1" applyFill="1" applyBorder="1" applyAlignment="1" applyProtection="1">
      <alignment horizontal="center" vertical="center"/>
    </xf>
    <xf numFmtId="0" fontId="151" fillId="12" borderId="13" xfId="0" applyFont="1" applyFill="1" applyBorder="1" applyAlignment="1" applyProtection="1">
      <alignment horizontal="center" vertical="center"/>
    </xf>
    <xf numFmtId="0" fontId="26" fillId="50" borderId="1" xfId="0" applyFont="1" applyFill="1" applyBorder="1" applyAlignment="1" applyProtection="1">
      <alignment horizontal="center" vertical="center"/>
    </xf>
    <xf numFmtId="0" fontId="15" fillId="50" borderId="1" xfId="0" applyFont="1" applyFill="1" applyBorder="1" applyAlignment="1" applyProtection="1">
      <alignment horizontal="center" vertical="center"/>
    </xf>
    <xf numFmtId="0" fontId="14" fillId="43" borderId="3" xfId="0" applyFont="1" applyFill="1" applyBorder="1" applyAlignment="1" applyProtection="1">
      <alignment horizontal="center" vertical="center"/>
    </xf>
    <xf numFmtId="0" fontId="14" fillId="16" borderId="3" xfId="0" applyFont="1" applyFill="1" applyBorder="1" applyAlignment="1" applyProtection="1">
      <alignment horizontal="center" vertical="center"/>
    </xf>
    <xf numFmtId="0" fontId="14" fillId="51" borderId="3" xfId="0" applyFont="1" applyFill="1" applyBorder="1" applyAlignment="1" applyProtection="1">
      <alignment horizontal="center" vertical="center"/>
    </xf>
    <xf numFmtId="0" fontId="15" fillId="21" borderId="13" xfId="0" applyFont="1" applyFill="1" applyBorder="1" applyAlignment="1" applyProtection="1">
      <alignment horizontal="center" vertical="center"/>
    </xf>
    <xf numFmtId="0" fontId="11" fillId="43" borderId="4" xfId="0" applyFont="1" applyFill="1" applyBorder="1" applyAlignment="1" applyProtection="1">
      <alignment horizontal="center" vertical="center"/>
    </xf>
    <xf numFmtId="0" fontId="11" fillId="16" borderId="4" xfId="0" applyFont="1" applyFill="1" applyBorder="1" applyAlignment="1" applyProtection="1">
      <alignment horizontal="center" vertical="center"/>
    </xf>
    <xf numFmtId="0" fontId="151" fillId="12" borderId="7" xfId="0" applyFont="1" applyFill="1" applyBorder="1" applyAlignment="1" applyProtection="1">
      <alignment horizontal="center" vertical="center"/>
    </xf>
    <xf numFmtId="0" fontId="15" fillId="16" borderId="9" xfId="0" applyFont="1" applyFill="1" applyBorder="1" applyAlignment="1" applyProtection="1">
      <alignment horizontal="center" vertical="center"/>
    </xf>
    <xf numFmtId="0" fontId="15" fillId="16" borderId="13" xfId="0" applyFont="1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63" fillId="0" borderId="44" xfId="0" applyFont="1" applyBorder="1" applyAlignment="1" applyProtection="1">
      <alignment vertical="center"/>
    </xf>
    <xf numFmtId="0" fontId="63" fillId="0" borderId="0" xfId="0" applyFont="1" applyAlignment="1" applyProtection="1">
      <alignment vertical="center"/>
    </xf>
    <xf numFmtId="0" fontId="18" fillId="0" borderId="44" xfId="0" applyFont="1" applyBorder="1" applyAlignment="1" applyProtection="1">
      <alignment vertical="center"/>
    </xf>
    <xf numFmtId="0" fontId="118" fillId="0" borderId="44" xfId="0" applyFont="1" applyBorder="1" applyAlignment="1" applyProtection="1">
      <alignment horizontal="right"/>
    </xf>
    <xf numFmtId="0" fontId="50" fillId="0" borderId="0" xfId="0" applyFont="1" applyAlignment="1" applyProtection="1">
      <alignment textRotation="90"/>
    </xf>
    <xf numFmtId="0" fontId="50" fillId="0" borderId="0" xfId="0" applyFont="1" applyAlignment="1" applyProtection="1">
      <alignment horizontal="center" textRotation="90"/>
    </xf>
    <xf numFmtId="49" fontId="3" fillId="0" borderId="0" xfId="0" applyNumberFormat="1" applyFont="1" applyAlignment="1" applyProtection="1">
      <alignment horizontal="center" vertical="center"/>
    </xf>
    <xf numFmtId="0" fontId="44" fillId="13" borderId="48" xfId="0" applyFont="1" applyFill="1" applyBorder="1" applyAlignment="1" applyProtection="1">
      <alignment horizontal="center" vertical="center"/>
    </xf>
    <xf numFmtId="0" fontId="44" fillId="13" borderId="7" xfId="0" applyFont="1" applyFill="1" applyBorder="1" applyAlignment="1" applyProtection="1">
      <alignment horizontal="center" vertical="center"/>
    </xf>
    <xf numFmtId="0" fontId="65" fillId="12" borderId="2" xfId="0" applyFont="1" applyFill="1" applyBorder="1" applyAlignment="1" applyProtection="1">
      <alignment horizontal="center" vertical="center"/>
    </xf>
    <xf numFmtId="0" fontId="44" fillId="13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4" fillId="50" borderId="2" xfId="0" applyFont="1" applyFill="1" applyBorder="1" applyAlignment="1" applyProtection="1">
      <alignment horizontal="center" vertical="center"/>
    </xf>
    <xf numFmtId="0" fontId="8" fillId="0" borderId="58" xfId="0" applyFont="1" applyBorder="1" applyAlignment="1" applyProtection="1">
      <alignment horizontal="center" vertical="center"/>
    </xf>
    <xf numFmtId="0" fontId="45" fillId="50" borderId="2" xfId="0" applyFont="1" applyFill="1" applyBorder="1" applyAlignment="1" applyProtection="1">
      <alignment horizontal="center" vertical="center"/>
    </xf>
    <xf numFmtId="0" fontId="45" fillId="53" borderId="2" xfId="0" applyFont="1" applyFill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vertical="center"/>
    </xf>
    <xf numFmtId="1" fontId="14" fillId="0" borderId="1" xfId="0" applyNumberFormat="1" applyFont="1" applyBorder="1" applyAlignment="1" applyProtection="1">
      <alignment horizontal="center" vertical="center"/>
    </xf>
    <xf numFmtId="0" fontId="2" fillId="0" borderId="58" xfId="0" applyFont="1" applyBorder="1" applyAlignment="1" applyProtection="1">
      <alignment horizontal="center" vertical="center"/>
    </xf>
    <xf numFmtId="1" fontId="14" fillId="0" borderId="13" xfId="0" applyNumberFormat="1" applyFont="1" applyBorder="1" applyAlignment="1" applyProtection="1">
      <alignment horizontal="center" vertical="center"/>
    </xf>
    <xf numFmtId="1" fontId="23" fillId="0" borderId="1" xfId="0" applyNumberFormat="1" applyFont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9" fillId="0" borderId="58" xfId="0" applyFont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30" fillId="0" borderId="14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1" fontId="23" fillId="0" borderId="26" xfId="0" applyNumberFormat="1" applyFont="1" applyBorder="1" applyAlignment="1" applyProtection="1">
      <alignment horizontal="center" vertical="center"/>
    </xf>
    <xf numFmtId="1" fontId="23" fillId="0" borderId="6" xfId="0" applyNumberFormat="1" applyFont="1" applyBorder="1" applyAlignment="1" applyProtection="1">
      <alignment horizontal="center" vertical="center"/>
    </xf>
    <xf numFmtId="1" fontId="33" fillId="0" borderId="1" xfId="0" applyNumberFormat="1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/>
    </xf>
    <xf numFmtId="0" fontId="30" fillId="0" borderId="58" xfId="0" applyFont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6" fillId="0" borderId="0" xfId="0" applyFont="1" applyAlignment="1" applyProtection="1">
      <alignment horizontal="center" vertical="center"/>
    </xf>
    <xf numFmtId="164" fontId="30" fillId="0" borderId="0" xfId="0" applyNumberFormat="1" applyFont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164" fontId="5" fillId="0" borderId="0" xfId="0" applyNumberFormat="1" applyFont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" fontId="13" fillId="0" borderId="0" xfId="0" applyNumberFormat="1" applyFont="1" applyAlignment="1" applyProtection="1">
      <alignment horizontal="center" vertical="center"/>
    </xf>
    <xf numFmtId="3" fontId="6" fillId="0" borderId="0" xfId="0" applyNumberFormat="1" applyFont="1" applyAlignment="1" applyProtection="1">
      <alignment horizontal="center" vertical="center"/>
    </xf>
    <xf numFmtId="164" fontId="15" fillId="0" borderId="0" xfId="0" applyNumberFormat="1" applyFont="1" applyAlignment="1" applyProtection="1">
      <alignment horizontal="center" vertical="center"/>
    </xf>
    <xf numFmtId="164" fontId="1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right" vertical="center"/>
    </xf>
    <xf numFmtId="164" fontId="6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44" fillId="0" borderId="0" xfId="0" applyFont="1" applyAlignment="1" applyProtection="1">
      <alignment horizontal="center" vertical="center" wrapText="1"/>
    </xf>
    <xf numFmtId="0" fontId="19" fillId="0" borderId="62" xfId="0" applyFont="1" applyBorder="1" applyAlignment="1" applyProtection="1">
      <alignment vertical="center"/>
    </xf>
    <xf numFmtId="1" fontId="45" fillId="0" borderId="0" xfId="0" applyNumberFormat="1" applyFont="1" applyAlignment="1" applyProtection="1">
      <alignment horizontal="center" vertical="center"/>
    </xf>
    <xf numFmtId="1" fontId="8" fillId="0" borderId="0" xfId="0" applyNumberFormat="1" applyFont="1" applyAlignment="1" applyProtection="1">
      <alignment horizontal="center" vertical="center"/>
    </xf>
    <xf numFmtId="0" fontId="18" fillId="0" borderId="14" xfId="0" applyFont="1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1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</xf>
    <xf numFmtId="0" fontId="0" fillId="2" borderId="0" xfId="0" applyFill="1" applyAlignment="1" applyProtection="1">
      <alignment vertical="center"/>
    </xf>
    <xf numFmtId="0" fontId="43" fillId="0" borderId="0" xfId="0" applyFont="1" applyAlignment="1" applyProtection="1">
      <alignment horizontal="left" vertical="center"/>
    </xf>
    <xf numFmtId="1" fontId="5" fillId="2" borderId="0" xfId="0" applyNumberFormat="1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2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vertical="center" wrapText="1"/>
    </xf>
    <xf numFmtId="3" fontId="2" fillId="0" borderId="0" xfId="0" applyNumberFormat="1" applyFont="1" applyAlignment="1" applyProtection="1">
      <alignment horizontal="center" vertical="center" wrapText="1"/>
    </xf>
    <xf numFmtId="0" fontId="30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vertical="top"/>
    </xf>
    <xf numFmtId="1" fontId="45" fillId="32" borderId="75" xfId="0" applyNumberFormat="1" applyFont="1" applyFill="1" applyBorder="1" applyAlignment="1">
      <alignment horizontal="center" vertical="center"/>
    </xf>
    <xf numFmtId="166" fontId="8" fillId="32" borderId="67" xfId="0" applyNumberFormat="1" applyFont="1" applyFill="1" applyBorder="1" applyAlignment="1">
      <alignment horizontal="center" textRotation="90"/>
    </xf>
    <xf numFmtId="0" fontId="64" fillId="32" borderId="70" xfId="0" applyFont="1" applyFill="1" applyBorder="1" applyAlignment="1">
      <alignment horizontal="center" vertical="center"/>
    </xf>
    <xf numFmtId="0" fontId="64" fillId="32" borderId="67" xfId="0" applyFont="1" applyFill="1" applyBorder="1" applyAlignment="1">
      <alignment horizontal="center"/>
    </xf>
    <xf numFmtId="1" fontId="44" fillId="32" borderId="72" xfId="0" applyNumberFormat="1" applyFont="1" applyFill="1" applyBorder="1" applyAlignment="1">
      <alignment horizontal="center"/>
    </xf>
    <xf numFmtId="0" fontId="44" fillId="32" borderId="72" xfId="0" applyFont="1" applyFill="1" applyBorder="1" applyAlignment="1">
      <alignment horizontal="center"/>
    </xf>
    <xf numFmtId="0" fontId="45" fillId="32" borderId="72" xfId="0" applyFont="1" applyFill="1" applyBorder="1" applyAlignment="1">
      <alignment horizontal="center" vertical="center"/>
    </xf>
    <xf numFmtId="1" fontId="45" fillId="19" borderId="67" xfId="0" applyNumberFormat="1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2" fontId="92" fillId="32" borderId="0" xfId="0" applyNumberFormat="1" applyFont="1" applyFill="1" applyBorder="1" applyAlignment="1">
      <alignment horizontal="center" vertical="center" wrapText="1"/>
    </xf>
    <xf numFmtId="2" fontId="92" fillId="32" borderId="5" xfId="0" applyNumberFormat="1" applyFont="1" applyFill="1" applyBorder="1" applyAlignment="1">
      <alignment horizontal="center" vertical="center" wrapText="1"/>
    </xf>
    <xf numFmtId="0" fontId="143" fillId="32" borderId="0" xfId="0" applyFont="1" applyFill="1" applyBorder="1" applyAlignment="1">
      <alignment horizontal="center" textRotation="90"/>
    </xf>
    <xf numFmtId="164" fontId="146" fillId="32" borderId="0" xfId="0" applyNumberFormat="1" applyFont="1" applyFill="1" applyBorder="1" applyAlignment="1">
      <alignment horizontal="left" vertical="center" wrapText="1"/>
    </xf>
    <xf numFmtId="164" fontId="146" fillId="32" borderId="0" xfId="0" applyNumberFormat="1" applyFont="1" applyFill="1" applyBorder="1" applyAlignment="1">
      <alignment horizontal="left" vertical="center"/>
    </xf>
    <xf numFmtId="164" fontId="146" fillId="32" borderId="0" xfId="0" applyNumberFormat="1" applyFont="1" applyFill="1" applyBorder="1" applyAlignment="1">
      <alignment horizontal="center" vertical="center"/>
    </xf>
    <xf numFmtId="0" fontId="147" fillId="32" borderId="0" xfId="0" applyFont="1" applyFill="1" applyAlignment="1">
      <alignment horizontal="center"/>
    </xf>
    <xf numFmtId="0" fontId="41" fillId="12" borderId="365" xfId="0" applyFont="1" applyFill="1" applyBorder="1" applyAlignment="1" applyProtection="1">
      <alignment horizontal="center" vertical="center"/>
    </xf>
    <xf numFmtId="0" fontId="15" fillId="12" borderId="365" xfId="0" applyFont="1" applyFill="1" applyBorder="1" applyAlignment="1" applyProtection="1">
      <alignment horizontal="center" vertical="center"/>
    </xf>
    <xf numFmtId="0" fontId="26" fillId="12" borderId="365" xfId="0" applyFont="1" applyFill="1" applyBorder="1" applyAlignment="1" applyProtection="1">
      <alignment horizontal="center" vertical="center"/>
    </xf>
    <xf numFmtId="0" fontId="26" fillId="12" borderId="261" xfId="0" applyFont="1" applyFill="1" applyBorder="1" applyAlignment="1" applyProtection="1">
      <alignment horizontal="center" vertical="center"/>
    </xf>
    <xf numFmtId="0" fontId="26" fillId="21" borderId="25" xfId="0" applyFont="1" applyFill="1" applyBorder="1" applyAlignment="1" applyProtection="1">
      <alignment horizontal="center" vertical="center"/>
    </xf>
    <xf numFmtId="0" fontId="54" fillId="12" borderId="7" xfId="0" applyFont="1" applyFill="1" applyBorder="1" applyAlignment="1" applyProtection="1">
      <alignment horizontal="center" vertical="center"/>
    </xf>
    <xf numFmtId="0" fontId="54" fillId="12" borderId="1" xfId="0" applyFont="1" applyFill="1" applyBorder="1" applyAlignment="1" applyProtection="1">
      <alignment horizontal="center" vertical="center"/>
    </xf>
    <xf numFmtId="0" fontId="54" fillId="21" borderId="104" xfId="0" applyFont="1" applyFill="1" applyBorder="1" applyAlignment="1" applyProtection="1">
      <alignment horizontal="center" vertical="center"/>
    </xf>
    <xf numFmtId="0" fontId="26" fillId="23" borderId="365" xfId="0" applyFont="1" applyFill="1" applyBorder="1" applyAlignment="1" applyProtection="1">
      <alignment horizontal="center" vertical="center"/>
    </xf>
    <xf numFmtId="0" fontId="26" fillId="12" borderId="2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</xf>
    <xf numFmtId="0" fontId="26" fillId="12" borderId="10" xfId="0" applyFont="1" applyFill="1" applyBorder="1" applyAlignment="1" applyProtection="1">
      <alignment horizontal="center" vertical="center"/>
    </xf>
    <xf numFmtId="0" fontId="26" fillId="12" borderId="4" xfId="0" applyFont="1" applyFill="1" applyBorder="1" applyAlignment="1" applyProtection="1">
      <alignment horizontal="center" vertical="center"/>
    </xf>
    <xf numFmtId="0" fontId="15" fillId="12" borderId="2" xfId="0" applyFont="1" applyFill="1" applyBorder="1" applyAlignment="1" applyProtection="1">
      <alignment horizontal="center" vertical="center"/>
    </xf>
    <xf numFmtId="0" fontId="52" fillId="12" borderId="2" xfId="0" applyFont="1" applyFill="1" applyBorder="1" applyAlignment="1" applyProtection="1">
      <alignment horizontal="center" vertical="center"/>
    </xf>
    <xf numFmtId="0" fontId="41" fillId="12" borderId="1" xfId="0" applyFont="1" applyFill="1" applyBorder="1" applyAlignment="1" applyProtection="1">
      <alignment horizontal="center" vertical="center"/>
    </xf>
    <xf numFmtId="0" fontId="52" fillId="12" borderId="1" xfId="0" applyFont="1" applyFill="1" applyBorder="1" applyAlignment="1" applyProtection="1">
      <alignment horizontal="center" vertical="center"/>
    </xf>
    <xf numFmtId="0" fontId="6" fillId="5" borderId="4" xfId="0" applyFont="1" applyFill="1" applyBorder="1" applyAlignment="1" applyProtection="1">
      <alignment vertical="center"/>
    </xf>
    <xf numFmtId="0" fontId="6" fillId="8" borderId="3" xfId="0" applyFont="1" applyFill="1" applyBorder="1" applyAlignment="1" applyProtection="1">
      <alignment vertical="center"/>
    </xf>
    <xf numFmtId="0" fontId="15" fillId="14" borderId="4" xfId="0" applyFont="1" applyFill="1" applyBorder="1" applyAlignment="1" applyProtection="1">
      <alignment vertical="center"/>
    </xf>
    <xf numFmtId="0" fontId="15" fillId="22" borderId="4" xfId="0" applyFont="1" applyFill="1" applyBorder="1" applyAlignment="1" applyProtection="1">
      <alignment vertical="center"/>
    </xf>
    <xf numFmtId="0" fontId="6" fillId="8" borderId="4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48" borderId="4" xfId="0" applyFont="1" applyFill="1" applyBorder="1" applyAlignment="1" applyProtection="1">
      <alignment vertical="center"/>
    </xf>
    <xf numFmtId="0" fontId="15" fillId="9" borderId="4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5" borderId="3" xfId="0" applyFont="1" applyFill="1" applyBorder="1" applyAlignment="1" applyProtection="1">
      <alignment vertical="center"/>
    </xf>
    <xf numFmtId="0" fontId="30" fillId="2" borderId="4" xfId="0" applyFont="1" applyFill="1" applyBorder="1" applyAlignment="1" applyProtection="1">
      <alignment vertical="center"/>
    </xf>
    <xf numFmtId="0" fontId="30" fillId="8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vertical="center"/>
    </xf>
    <xf numFmtId="0" fontId="33" fillId="9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horizontal="left" vertical="center"/>
    </xf>
    <xf numFmtId="0" fontId="30" fillId="4" borderId="4" xfId="0" applyFont="1" applyFill="1" applyBorder="1" applyAlignment="1" applyProtection="1">
      <alignment vertical="center"/>
    </xf>
    <xf numFmtId="0" fontId="33" fillId="14" borderId="4" xfId="0" applyFont="1" applyFill="1" applyBorder="1" applyAlignment="1" applyProtection="1">
      <alignment vertical="center"/>
    </xf>
    <xf numFmtId="0" fontId="30" fillId="2" borderId="5" xfId="0" applyFont="1" applyFill="1" applyBorder="1" applyAlignment="1" applyProtection="1">
      <alignment vertical="center"/>
    </xf>
    <xf numFmtId="0" fontId="30" fillId="2" borderId="3" xfId="0" applyFont="1" applyFill="1" applyBorder="1" applyAlignment="1" applyProtection="1">
      <alignment vertical="center"/>
    </xf>
    <xf numFmtId="0" fontId="30" fillId="2" borderId="0" xfId="0" applyFont="1" applyFill="1" applyBorder="1" applyAlignment="1" applyProtection="1">
      <alignment vertical="center"/>
    </xf>
    <xf numFmtId="0" fontId="30" fillId="5" borderId="3" xfId="0" applyFont="1" applyFill="1" applyBorder="1" applyAlignment="1" applyProtection="1">
      <alignment vertical="center"/>
    </xf>
    <xf numFmtId="0" fontId="30" fillId="2" borderId="129" xfId="0" applyFont="1" applyFill="1" applyBorder="1" applyAlignment="1" applyProtection="1">
      <alignment vertical="center"/>
    </xf>
    <xf numFmtId="0" fontId="152" fillId="54" borderId="365" xfId="0" applyFont="1" applyFill="1" applyBorder="1" applyAlignment="1" applyProtection="1">
      <alignment horizontal="center" vertical="center"/>
    </xf>
    <xf numFmtId="0" fontId="152" fillId="54" borderId="1" xfId="0" applyFont="1" applyFill="1" applyBorder="1" applyAlignment="1" applyProtection="1">
      <alignment horizontal="center" vertical="center"/>
    </xf>
    <xf numFmtId="0" fontId="15" fillId="9" borderId="4" xfId="0" applyFont="1" applyFill="1" applyBorder="1" applyAlignment="1" applyProtection="1">
      <alignment vertical="top"/>
    </xf>
    <xf numFmtId="0" fontId="52" fillId="12" borderId="261" xfId="0" applyFont="1" applyFill="1" applyBorder="1" applyAlignment="1" applyProtection="1">
      <alignment horizontal="center" vertical="center"/>
    </xf>
    <xf numFmtId="0" fontId="15" fillId="22" borderId="3" xfId="0" applyFont="1" applyFill="1" applyBorder="1" applyAlignment="1" applyProtection="1">
      <alignment vertical="top"/>
    </xf>
    <xf numFmtId="0" fontId="11" fillId="43" borderId="3" xfId="0" applyFont="1" applyFill="1" applyBorder="1" applyAlignment="1" applyProtection="1">
      <alignment horizontal="center" vertical="center"/>
    </xf>
    <xf numFmtId="0" fontId="11" fillId="16" borderId="3" xfId="0" applyFont="1" applyFill="1" applyBorder="1" applyAlignment="1" applyProtection="1">
      <alignment horizontal="center" vertical="center"/>
    </xf>
    <xf numFmtId="0" fontId="152" fillId="54" borderId="13" xfId="0" applyFont="1" applyFill="1" applyBorder="1" applyAlignment="1" applyProtection="1">
      <alignment horizontal="center" vertical="center"/>
    </xf>
    <xf numFmtId="1" fontId="44" fillId="12" borderId="1" xfId="0" applyNumberFormat="1" applyFont="1" applyFill="1" applyBorder="1" applyAlignment="1" applyProtection="1">
      <alignment horizontal="center" vertical="center"/>
    </xf>
    <xf numFmtId="0" fontId="153" fillId="64" borderId="2" xfId="0" applyNumberFormat="1" applyFont="1" applyFill="1" applyBorder="1" applyAlignment="1" applyProtection="1">
      <alignment horizontal="center" vertical="center"/>
    </xf>
    <xf numFmtId="49" fontId="154" fillId="64" borderId="10" xfId="0" applyNumberFormat="1" applyFont="1" applyFill="1" applyBorder="1" applyAlignment="1" applyProtection="1">
      <alignment horizontal="center" vertical="center"/>
    </xf>
    <xf numFmtId="1" fontId="45" fillId="55" borderId="75" xfId="0" applyNumberFormat="1" applyFont="1" applyFill="1" applyBorder="1" applyAlignment="1">
      <alignment horizontal="center" vertical="center"/>
    </xf>
    <xf numFmtId="166" fontId="8" fillId="55" borderId="67" xfId="0" applyNumberFormat="1" applyFont="1" applyFill="1" applyBorder="1" applyAlignment="1">
      <alignment horizontal="center" textRotation="90"/>
    </xf>
    <xf numFmtId="0" fontId="64" fillId="55" borderId="76" xfId="0" applyFont="1" applyFill="1" applyBorder="1" applyAlignment="1">
      <alignment horizontal="center" vertical="center"/>
    </xf>
    <xf numFmtId="0" fontId="64" fillId="55" borderId="67" xfId="0" applyFont="1" applyFill="1" applyBorder="1" applyAlignment="1">
      <alignment horizontal="center"/>
    </xf>
    <xf numFmtId="1" fontId="44" fillId="55" borderId="72" xfId="0" applyNumberFormat="1" applyFont="1" applyFill="1" applyBorder="1" applyAlignment="1">
      <alignment horizontal="center"/>
    </xf>
    <xf numFmtId="0" fontId="44" fillId="55" borderId="72" xfId="0" applyFont="1" applyFill="1" applyBorder="1" applyAlignment="1">
      <alignment horizontal="center"/>
    </xf>
    <xf numFmtId="0" fontId="45" fillId="55" borderId="72" xfId="0" applyFont="1" applyFill="1" applyBorder="1" applyAlignment="1">
      <alignment horizontal="center" vertical="center"/>
    </xf>
    <xf numFmtId="164" fontId="1" fillId="55" borderId="0" xfId="0" applyNumberFormat="1" applyFont="1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0" fontId="6" fillId="5" borderId="4" xfId="0" applyFont="1" applyFill="1" applyBorder="1" applyAlignment="1" applyProtection="1">
      <alignment vertical="top"/>
    </xf>
    <xf numFmtId="0" fontId="41" fillId="12" borderId="2" xfId="0" applyFont="1" applyFill="1" applyBorder="1" applyAlignment="1" applyProtection="1">
      <alignment horizontal="center" vertical="center"/>
    </xf>
    <xf numFmtId="1" fontId="8" fillId="12" borderId="369" xfId="0" applyNumberFormat="1" applyFont="1" applyFill="1" applyBorder="1" applyAlignment="1">
      <alignment horizontal="center" vertical="center"/>
    </xf>
    <xf numFmtId="0" fontId="40" fillId="13" borderId="370" xfId="0" applyFont="1" applyFill="1" applyBorder="1" applyAlignment="1">
      <alignment horizontal="center" textRotation="90"/>
    </xf>
    <xf numFmtId="0" fontId="27" fillId="0" borderId="371" xfId="0" applyFont="1" applyFill="1" applyBorder="1" applyAlignment="1">
      <alignment horizontal="center" vertical="center"/>
    </xf>
    <xf numFmtId="0" fontId="27" fillId="0" borderId="369" xfId="0" applyFont="1" applyFill="1" applyBorder="1" applyAlignment="1">
      <alignment horizontal="center" vertical="center"/>
    </xf>
    <xf numFmtId="0" fontId="111" fillId="19" borderId="50" xfId="0" applyFont="1" applyFill="1" applyBorder="1" applyAlignment="1">
      <alignment horizontal="center" vertical="center"/>
    </xf>
    <xf numFmtId="0" fontId="103" fillId="19" borderId="54" xfId="0" applyFont="1" applyFill="1" applyBorder="1" applyAlignment="1">
      <alignment horizontal="center" vertical="center"/>
    </xf>
    <xf numFmtId="0" fontId="29" fillId="19" borderId="54" xfId="0" applyFont="1" applyFill="1" applyBorder="1" applyAlignment="1">
      <alignment horizontal="center" vertical="center"/>
    </xf>
    <xf numFmtId="2" fontId="29" fillId="19" borderId="54" xfId="0" applyNumberFormat="1" applyFont="1" applyFill="1" applyBorder="1" applyAlignment="1">
      <alignment horizontal="center" vertical="center"/>
    </xf>
    <xf numFmtId="0" fontId="111" fillId="32" borderId="54" xfId="0" applyFont="1" applyFill="1" applyBorder="1" applyAlignment="1">
      <alignment horizontal="center" vertical="center"/>
    </xf>
    <xf numFmtId="0" fontId="103" fillId="32" borderId="54" xfId="0" applyFont="1" applyFill="1" applyBorder="1" applyAlignment="1">
      <alignment horizontal="center" vertical="center"/>
    </xf>
    <xf numFmtId="0" fontId="29" fillId="32" borderId="54" xfId="0" applyFont="1" applyFill="1" applyBorder="1" applyAlignment="1">
      <alignment horizontal="center" vertical="center"/>
    </xf>
    <xf numFmtId="2" fontId="29" fillId="32" borderId="54" xfId="0" applyNumberFormat="1" applyFont="1" applyFill="1" applyBorder="1" applyAlignment="1">
      <alignment horizontal="center" vertical="center"/>
    </xf>
    <xf numFmtId="0" fontId="111" fillId="30" borderId="54" xfId="0" applyFont="1" applyFill="1" applyBorder="1" applyAlignment="1">
      <alignment horizontal="center" vertical="center"/>
    </xf>
    <xf numFmtId="0" fontId="103" fillId="30" borderId="54" xfId="0" applyFont="1" applyFill="1" applyBorder="1" applyAlignment="1">
      <alignment horizontal="center" vertical="center"/>
    </xf>
    <xf numFmtId="0" fontId="29" fillId="30" borderId="54" xfId="0" applyFont="1" applyFill="1" applyBorder="1" applyAlignment="1">
      <alignment horizontal="center" vertical="center"/>
    </xf>
    <xf numFmtId="2" fontId="29" fillId="30" borderId="54" xfId="0" applyNumberFormat="1" applyFont="1" applyFill="1" applyBorder="1" applyAlignment="1">
      <alignment horizontal="center" vertical="center"/>
    </xf>
    <xf numFmtId="0" fontId="111" fillId="31" borderId="54" xfId="0" applyFont="1" applyFill="1" applyBorder="1" applyAlignment="1">
      <alignment horizontal="center" vertical="center"/>
    </xf>
    <xf numFmtId="0" fontId="103" fillId="31" borderId="54" xfId="0" applyFont="1" applyFill="1" applyBorder="1" applyAlignment="1">
      <alignment horizontal="center" vertical="center"/>
    </xf>
    <xf numFmtId="0" fontId="29" fillId="31" borderId="54" xfId="0" applyFont="1" applyFill="1" applyBorder="1" applyAlignment="1">
      <alignment horizontal="center" vertical="center"/>
    </xf>
    <xf numFmtId="2" fontId="29" fillId="31" borderId="54" xfId="0" applyNumberFormat="1" applyFont="1" applyFill="1" applyBorder="1" applyAlignment="1">
      <alignment horizontal="center" vertical="center"/>
    </xf>
    <xf numFmtId="0" fontId="111" fillId="27" borderId="54" xfId="0" applyFont="1" applyFill="1" applyBorder="1" applyAlignment="1">
      <alignment horizontal="center" vertical="center"/>
    </xf>
    <xf numFmtId="0" fontId="103" fillId="27" borderId="54" xfId="0" applyFont="1" applyFill="1" applyBorder="1" applyAlignment="1">
      <alignment horizontal="center" vertical="center"/>
    </xf>
    <xf numFmtId="0" fontId="29" fillId="27" borderId="54" xfId="0" applyFont="1" applyFill="1" applyBorder="1" applyAlignment="1">
      <alignment horizontal="center" vertical="center"/>
    </xf>
    <xf numFmtId="2" fontId="29" fillId="27" borderId="54" xfId="0" applyNumberFormat="1" applyFont="1" applyFill="1" applyBorder="1" applyAlignment="1">
      <alignment horizontal="center" vertical="center"/>
    </xf>
    <xf numFmtId="0" fontId="111" fillId="29" borderId="54" xfId="0" applyFont="1" applyFill="1" applyBorder="1" applyAlignment="1">
      <alignment horizontal="center" vertical="center"/>
    </xf>
    <xf numFmtId="0" fontId="103" fillId="29" borderId="54" xfId="0" applyFont="1" applyFill="1" applyBorder="1" applyAlignment="1">
      <alignment horizontal="center" vertical="center"/>
    </xf>
    <xf numFmtId="0" fontId="29" fillId="29" borderId="54" xfId="0" applyFont="1" applyFill="1" applyBorder="1" applyAlignment="1">
      <alignment horizontal="center" vertical="center"/>
    </xf>
    <xf numFmtId="2" fontId="29" fillId="29" borderId="54" xfId="0" applyNumberFormat="1" applyFont="1" applyFill="1" applyBorder="1" applyAlignment="1">
      <alignment horizontal="center" vertical="center"/>
    </xf>
    <xf numFmtId="0" fontId="111" fillId="15" borderId="54" xfId="0" applyFont="1" applyFill="1" applyBorder="1" applyAlignment="1">
      <alignment horizontal="center" vertical="center"/>
    </xf>
    <xf numFmtId="0" fontId="103" fillId="15" borderId="54" xfId="0" applyFont="1" applyFill="1" applyBorder="1" applyAlignment="1">
      <alignment horizontal="center" vertical="center"/>
    </xf>
    <xf numFmtId="0" fontId="29" fillId="15" borderId="54" xfId="0" applyFont="1" applyFill="1" applyBorder="1" applyAlignment="1">
      <alignment horizontal="center" vertical="center"/>
    </xf>
    <xf numFmtId="2" fontId="29" fillId="15" borderId="54" xfId="0" applyNumberFormat="1" applyFont="1" applyFill="1" applyBorder="1" applyAlignment="1">
      <alignment horizontal="center" vertical="center"/>
    </xf>
    <xf numFmtId="0" fontId="111" fillId="19" borderId="54" xfId="0" applyFont="1" applyFill="1" applyBorder="1" applyAlignment="1">
      <alignment horizontal="center" vertical="center"/>
    </xf>
    <xf numFmtId="0" fontId="104" fillId="0" borderId="50" xfId="0" applyFont="1" applyFill="1" applyBorder="1" applyAlignment="1">
      <alignment horizontal="center" vertical="center"/>
    </xf>
    <xf numFmtId="0" fontId="116" fillId="0" borderId="54" xfId="0" applyFont="1" applyFill="1" applyBorder="1" applyAlignment="1">
      <alignment horizontal="center" vertical="center"/>
    </xf>
    <xf numFmtId="0" fontId="49" fillId="25" borderId="54" xfId="0" applyFont="1" applyFill="1" applyBorder="1" applyAlignment="1">
      <alignment horizontal="center" vertical="center"/>
    </xf>
    <xf numFmtId="2" fontId="105" fillId="25" borderId="52" xfId="0" applyNumberFormat="1" applyFont="1" applyFill="1" applyBorder="1" applyAlignment="1">
      <alignment horizontal="center" vertical="center"/>
    </xf>
    <xf numFmtId="0" fontId="103" fillId="0" borderId="48" xfId="0" applyFont="1" applyFill="1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26" fillId="65" borderId="1" xfId="0" applyFont="1" applyFill="1" applyBorder="1" applyAlignment="1" applyProtection="1">
      <alignment horizontal="center" vertical="center"/>
      <protection locked="0"/>
    </xf>
    <xf numFmtId="0" fontId="26" fillId="65" borderId="13" xfId="0" applyFont="1" applyFill="1" applyBorder="1" applyAlignment="1" applyProtection="1">
      <alignment horizontal="center" vertical="center"/>
      <protection locked="0"/>
    </xf>
    <xf numFmtId="0" fontId="26" fillId="65" borderId="7" xfId="0" applyFont="1" applyFill="1" applyBorder="1" applyAlignment="1" applyProtection="1">
      <alignment horizontal="center" vertical="center"/>
      <protection locked="0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15" fillId="66" borderId="1" xfId="0" applyFont="1" applyFill="1" applyBorder="1" applyAlignment="1" applyProtection="1">
      <alignment horizontal="center" vertical="center"/>
      <protection locked="0"/>
    </xf>
    <xf numFmtId="0" fontId="15" fillId="12" borderId="261" xfId="0" applyFont="1" applyFill="1" applyBorder="1" applyAlignment="1" applyProtection="1">
      <alignment horizontal="center" vertical="center"/>
    </xf>
    <xf numFmtId="0" fontId="155" fillId="12" borderId="1" xfId="0" applyFont="1" applyFill="1" applyBorder="1" applyAlignment="1" applyProtection="1">
      <alignment horizontal="center" vertical="center"/>
    </xf>
    <xf numFmtId="0" fontId="155" fillId="23" borderId="13" xfId="0" applyFont="1" applyFill="1" applyBorder="1" applyAlignment="1" applyProtection="1">
      <alignment horizontal="center" vertical="center"/>
    </xf>
    <xf numFmtId="0" fontId="155" fillId="12" borderId="13" xfId="0" applyFont="1" applyFill="1" applyBorder="1" applyAlignment="1" applyProtection="1">
      <alignment horizontal="center" vertical="center"/>
    </xf>
    <xf numFmtId="0" fontId="23" fillId="45" borderId="21" xfId="0" applyFont="1" applyFill="1" applyBorder="1" applyAlignment="1" applyProtection="1">
      <alignment horizontal="center" vertical="center"/>
    </xf>
    <xf numFmtId="0" fontId="57" fillId="45" borderId="372" xfId="0" applyFont="1" applyFill="1" applyBorder="1" applyAlignment="1" applyProtection="1">
      <alignment horizontal="center" vertical="center"/>
    </xf>
    <xf numFmtId="0" fontId="143" fillId="30" borderId="0" xfId="0" applyFont="1" applyFill="1" applyBorder="1" applyAlignment="1">
      <alignment horizontal="center" textRotation="90"/>
    </xf>
    <xf numFmtId="164" fontId="146" fillId="30" borderId="0" xfId="0" applyNumberFormat="1" applyFont="1" applyFill="1" applyBorder="1" applyAlignment="1">
      <alignment horizontal="left" vertical="center" wrapText="1"/>
    </xf>
    <xf numFmtId="164" fontId="146" fillId="30" borderId="0" xfId="0" applyNumberFormat="1" applyFont="1" applyFill="1" applyBorder="1" applyAlignment="1">
      <alignment horizontal="left" vertical="center"/>
    </xf>
    <xf numFmtId="164" fontId="146" fillId="30" borderId="0" xfId="0" applyNumberFormat="1" applyFont="1" applyFill="1" applyBorder="1" applyAlignment="1">
      <alignment horizontal="center" vertical="center"/>
    </xf>
    <xf numFmtId="0" fontId="147" fillId="30" borderId="0" xfId="0" applyFont="1" applyFill="1" applyAlignment="1">
      <alignment horizontal="center"/>
    </xf>
    <xf numFmtId="0" fontId="64" fillId="30" borderId="67" xfId="0" applyFont="1" applyFill="1" applyBorder="1" applyAlignment="1">
      <alignment horizontal="center"/>
    </xf>
    <xf numFmtId="1" fontId="44" fillId="30" borderId="72" xfId="0" applyNumberFormat="1" applyFont="1" applyFill="1" applyBorder="1" applyAlignment="1">
      <alignment horizontal="center"/>
    </xf>
    <xf numFmtId="0" fontId="44" fillId="30" borderId="72" xfId="0" applyFont="1" applyFill="1" applyBorder="1" applyAlignment="1">
      <alignment horizontal="center"/>
    </xf>
    <xf numFmtId="0" fontId="45" fillId="30" borderId="72" xfId="0" applyFont="1" applyFill="1" applyBorder="1" applyAlignment="1">
      <alignment horizontal="center" vertical="center"/>
    </xf>
    <xf numFmtId="1" fontId="45" fillId="32" borderId="67" xfId="0" applyNumberFormat="1" applyFont="1" applyFill="1" applyBorder="1" applyAlignment="1">
      <alignment horizontal="center" vertical="center"/>
    </xf>
    <xf numFmtId="1" fontId="45" fillId="30" borderId="374" xfId="0" applyNumberFormat="1" applyFont="1" applyFill="1" applyBorder="1" applyAlignment="1">
      <alignment horizontal="center" vertical="center"/>
    </xf>
    <xf numFmtId="166" fontId="8" fillId="30" borderId="373" xfId="0" applyNumberFormat="1" applyFont="1" applyFill="1" applyBorder="1" applyAlignment="1">
      <alignment horizontal="center" textRotation="90"/>
    </xf>
    <xf numFmtId="0" fontId="64" fillId="30" borderId="375" xfId="0" applyFont="1" applyFill="1" applyBorder="1" applyAlignment="1">
      <alignment horizontal="center" vertical="center"/>
    </xf>
    <xf numFmtId="0" fontId="152" fillId="12" borderId="365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right" vertical="center"/>
    </xf>
    <xf numFmtId="0" fontId="60" fillId="0" borderId="0" xfId="0" applyFont="1" applyFill="1" applyBorder="1" applyAlignment="1">
      <alignment horizontal="center" vertical="center"/>
    </xf>
    <xf numFmtId="0" fontId="26" fillId="67" borderId="2" xfId="0" applyFont="1" applyFill="1" applyBorder="1" applyAlignment="1" applyProtection="1">
      <alignment horizontal="center" vertical="center"/>
      <protection locked="0"/>
    </xf>
    <xf numFmtId="0" fontId="26" fillId="66" borderId="2" xfId="0" applyFont="1" applyFill="1" applyBorder="1" applyAlignment="1" applyProtection="1">
      <alignment horizontal="center" vertical="center"/>
      <protection locked="0"/>
    </xf>
    <xf numFmtId="0" fontId="26" fillId="65" borderId="21" xfId="0" applyFont="1" applyFill="1" applyBorder="1" applyAlignment="1" applyProtection="1">
      <alignment horizontal="center" vertical="center"/>
      <protection locked="0"/>
    </xf>
    <xf numFmtId="0" fontId="26" fillId="66" borderId="21" xfId="0" applyFont="1" applyFill="1" applyBorder="1" applyAlignment="1" applyProtection="1">
      <alignment horizontal="center" vertical="center"/>
      <protection locked="0"/>
    </xf>
    <xf numFmtId="0" fontId="26" fillId="49" borderId="21" xfId="0" applyFont="1" applyFill="1" applyBorder="1" applyAlignment="1" applyProtection="1">
      <alignment horizontal="center" vertical="center"/>
    </xf>
    <xf numFmtId="0" fontId="26" fillId="12" borderId="21" xfId="0" applyFont="1" applyFill="1" applyBorder="1" applyAlignment="1" applyProtection="1">
      <alignment horizontal="center" vertical="center"/>
    </xf>
    <xf numFmtId="0" fontId="54" fillId="12" borderId="21" xfId="0" applyFont="1" applyFill="1" applyBorder="1" applyAlignment="1" applyProtection="1">
      <alignment horizontal="center" vertical="center"/>
    </xf>
    <xf numFmtId="0" fontId="26" fillId="12" borderId="377" xfId="0" applyFont="1" applyFill="1" applyBorder="1" applyAlignment="1" applyProtection="1">
      <alignment horizontal="center" vertical="center"/>
    </xf>
    <xf numFmtId="0" fontId="26" fillId="12" borderId="74" xfId="0" applyFont="1" applyFill="1" applyBorder="1" applyAlignment="1" applyProtection="1">
      <alignment horizontal="center" vertical="center"/>
    </xf>
    <xf numFmtId="0" fontId="156" fillId="65" borderId="21" xfId="0" applyFont="1" applyFill="1" applyBorder="1" applyAlignment="1" applyProtection="1">
      <alignment vertical="top" textRotation="90"/>
      <protection locked="0"/>
    </xf>
    <xf numFmtId="0" fontId="156" fillId="65" borderId="74" xfId="0" applyFont="1" applyFill="1" applyBorder="1" applyAlignment="1" applyProtection="1">
      <alignment vertical="top" textRotation="90"/>
      <protection locked="0"/>
    </xf>
    <xf numFmtId="0" fontId="157" fillId="65" borderId="21" xfId="0" applyFont="1" applyFill="1" applyBorder="1" applyAlignment="1" applyProtection="1">
      <alignment vertical="center" textRotation="90"/>
      <protection locked="0"/>
    </xf>
    <xf numFmtId="0" fontId="52" fillId="12" borderId="365" xfId="0" applyFont="1" applyFill="1" applyBorder="1" applyAlignment="1" applyProtection="1">
      <alignment horizontal="center" vertical="center"/>
    </xf>
    <xf numFmtId="0" fontId="152" fillId="12" borderId="2" xfId="0" applyFont="1" applyFill="1" applyBorder="1" applyAlignment="1" applyProtection="1">
      <alignment horizontal="center" vertical="center"/>
    </xf>
    <xf numFmtId="0" fontId="15" fillId="22" borderId="4" xfId="0" applyFont="1" applyFill="1" applyBorder="1" applyAlignment="1" applyProtection="1">
      <alignment vertical="top"/>
    </xf>
    <xf numFmtId="49" fontId="159" fillId="64" borderId="1" xfId="0" applyNumberFormat="1" applyFont="1" applyFill="1" applyBorder="1" applyAlignment="1" applyProtection="1">
      <alignment horizontal="center" vertical="center"/>
    </xf>
    <xf numFmtId="0" fontId="158" fillId="64" borderId="1" xfId="0" applyNumberFormat="1" applyFont="1" applyFill="1" applyBorder="1" applyAlignment="1" applyProtection="1">
      <alignment horizontal="center" vertical="center"/>
    </xf>
    <xf numFmtId="0" fontId="26" fillId="12" borderId="2" xfId="0" applyFont="1" applyFill="1" applyBorder="1" applyAlignment="1" applyProtection="1">
      <alignment horizontal="center" vertical="center"/>
      <protection locked="0"/>
    </xf>
    <xf numFmtId="0" fontId="15" fillId="11" borderId="2" xfId="0" applyFont="1" applyFill="1" applyBorder="1" applyAlignment="1" applyProtection="1">
      <alignment horizontal="center" vertical="center"/>
    </xf>
    <xf numFmtId="0" fontId="152" fillId="12" borderId="13" xfId="0" applyFont="1" applyFill="1" applyBorder="1" applyAlignment="1" applyProtection="1">
      <alignment horizontal="center" vertical="center"/>
    </xf>
    <xf numFmtId="0" fontId="52" fillId="12" borderId="13" xfId="0" applyFont="1" applyFill="1" applyBorder="1" applyAlignment="1" applyProtection="1">
      <alignment horizontal="center" vertical="center"/>
    </xf>
    <xf numFmtId="0" fontId="41" fillId="12" borderId="13" xfId="0" applyFont="1" applyFill="1" applyBorder="1" applyAlignment="1" applyProtection="1">
      <alignment horizontal="center" vertical="center"/>
    </xf>
    <xf numFmtId="0" fontId="152" fillId="12" borderId="1" xfId="0" applyFont="1" applyFill="1" applyBorder="1" applyAlignment="1" applyProtection="1">
      <alignment horizontal="center" vertical="center"/>
    </xf>
    <xf numFmtId="0" fontId="152" fillId="12" borderId="2" xfId="0" applyFont="1" applyFill="1" applyBorder="1" applyAlignment="1" applyProtection="1">
      <alignment horizontal="center" vertical="center"/>
      <protection locked="0"/>
    </xf>
    <xf numFmtId="0" fontId="15" fillId="12" borderId="2" xfId="0" applyFont="1" applyFill="1" applyBorder="1" applyAlignment="1" applyProtection="1">
      <alignment horizontal="center" vertical="center"/>
      <protection locked="0"/>
    </xf>
    <xf numFmtId="0" fontId="52" fillId="12" borderId="2" xfId="0" applyFont="1" applyFill="1" applyBorder="1" applyAlignment="1" applyProtection="1">
      <alignment horizontal="center" vertical="center"/>
      <protection locked="0"/>
    </xf>
    <xf numFmtId="0" fontId="41" fillId="12" borderId="2" xfId="0" applyFont="1" applyFill="1" applyBorder="1" applyAlignment="1" applyProtection="1">
      <alignment horizontal="center" vertical="center"/>
      <protection locked="0"/>
    </xf>
    <xf numFmtId="0" fontId="108" fillId="37" borderId="379" xfId="0" applyFont="1" applyFill="1" applyBorder="1" applyAlignment="1">
      <alignment horizontal="center" textRotation="90"/>
    </xf>
    <xf numFmtId="0" fontId="108" fillId="37" borderId="378" xfId="0" applyFont="1" applyFill="1" applyBorder="1" applyAlignment="1">
      <alignment horizontal="center" textRotation="90"/>
    </xf>
    <xf numFmtId="1" fontId="45" fillId="55" borderId="374" xfId="0" applyNumberFormat="1" applyFont="1" applyFill="1" applyBorder="1" applyAlignment="1">
      <alignment horizontal="center" vertical="center"/>
    </xf>
    <xf numFmtId="166" fontId="8" fillId="55" borderId="373" xfId="0" applyNumberFormat="1" applyFont="1" applyFill="1" applyBorder="1" applyAlignment="1">
      <alignment horizontal="center" textRotation="90"/>
    </xf>
    <xf numFmtId="0" fontId="64" fillId="55" borderId="375" xfId="0" applyFont="1" applyFill="1" applyBorder="1" applyAlignment="1">
      <alignment horizontal="center" vertical="center"/>
    </xf>
    <xf numFmtId="0" fontId="36" fillId="0" borderId="24" xfId="1" applyFont="1" applyFill="1" applyBorder="1" applyAlignment="1">
      <alignment horizontal="center" vertical="center"/>
    </xf>
    <xf numFmtId="0" fontId="27" fillId="0" borderId="380" xfId="0" applyFont="1" applyFill="1" applyBorder="1" applyAlignment="1">
      <alignment horizontal="center" vertical="center"/>
    </xf>
    <xf numFmtId="0" fontId="27" fillId="0" borderId="381" xfId="0" applyFont="1" applyFill="1" applyBorder="1" applyAlignment="1">
      <alignment horizontal="center" vertical="center"/>
    </xf>
    <xf numFmtId="0" fontId="27" fillId="0" borderId="382" xfId="0" applyFont="1" applyFill="1" applyBorder="1" applyAlignment="1">
      <alignment horizontal="center" vertical="center"/>
    </xf>
    <xf numFmtId="0" fontId="27" fillId="0" borderId="383" xfId="0" applyFont="1" applyFill="1" applyBorder="1" applyAlignment="1">
      <alignment horizontal="center" vertical="center"/>
    </xf>
    <xf numFmtId="0" fontId="160" fillId="0" borderId="0" xfId="0" applyFont="1" applyFill="1" applyAlignment="1" applyProtection="1">
      <alignment horizontal="center" vertical="center"/>
    </xf>
    <xf numFmtId="1" fontId="161" fillId="38" borderId="363" xfId="0" applyNumberFormat="1" applyFont="1" applyFill="1" applyBorder="1" applyAlignment="1" applyProtection="1">
      <alignment horizontal="center" vertical="center"/>
    </xf>
    <xf numFmtId="49" fontId="158" fillId="64" borderId="1" xfId="0" applyNumberFormat="1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60" fillId="50" borderId="2" xfId="0" applyFont="1" applyFill="1" applyBorder="1" applyAlignment="1" applyProtection="1">
      <alignment horizontal="center" vertical="center"/>
      <protection locked="0"/>
    </xf>
    <xf numFmtId="0" fontId="162" fillId="50" borderId="2" xfId="0" applyFont="1" applyFill="1" applyBorder="1" applyAlignment="1" applyProtection="1">
      <alignment horizontal="center" vertical="center"/>
      <protection locked="0"/>
    </xf>
    <xf numFmtId="0" fontId="15" fillId="9" borderId="3" xfId="0" applyFont="1" applyFill="1" applyBorder="1" applyAlignment="1" applyProtection="1">
      <alignment vertical="top"/>
    </xf>
    <xf numFmtId="0" fontId="15" fillId="11" borderId="1" xfId="0" applyFont="1" applyFill="1" applyBorder="1" applyAlignment="1" applyProtection="1">
      <alignment horizontal="center" vertical="center"/>
    </xf>
    <xf numFmtId="0" fontId="26" fillId="68" borderId="1" xfId="0" applyFont="1" applyFill="1" applyBorder="1" applyAlignment="1" applyProtection="1">
      <alignment horizontal="center" vertical="center"/>
      <protection locked="0"/>
    </xf>
    <xf numFmtId="0" fontId="15" fillId="68" borderId="1" xfId="0" applyFont="1" applyFill="1" applyBorder="1" applyAlignment="1" applyProtection="1">
      <alignment horizontal="center" vertical="center"/>
      <protection locked="0"/>
    </xf>
    <xf numFmtId="0" fontId="163" fillId="43" borderId="81" xfId="0" applyFont="1" applyFill="1" applyBorder="1" applyAlignment="1" applyProtection="1">
      <alignment horizontal="center" vertical="center"/>
    </xf>
    <xf numFmtId="0" fontId="163" fillId="43" borderId="84" xfId="0" applyFont="1" applyFill="1" applyBorder="1" applyAlignment="1" applyProtection="1">
      <alignment horizontal="center" vertical="center"/>
    </xf>
    <xf numFmtId="1" fontId="45" fillId="31" borderId="374" xfId="0" applyNumberFormat="1" applyFont="1" applyFill="1" applyBorder="1" applyAlignment="1">
      <alignment horizontal="center" vertical="center"/>
    </xf>
    <xf numFmtId="2" fontId="91" fillId="31" borderId="12" xfId="0" applyNumberFormat="1" applyFont="1" applyFill="1" applyBorder="1" applyAlignment="1">
      <alignment vertical="center" wrapText="1"/>
    </xf>
    <xf numFmtId="0" fontId="64" fillId="31" borderId="376" xfId="0" applyFont="1" applyFill="1" applyBorder="1" applyAlignment="1">
      <alignment horizontal="center" vertical="center"/>
    </xf>
    <xf numFmtId="1" fontId="44" fillId="31" borderId="79" xfId="0" applyNumberFormat="1" applyFont="1" applyFill="1" applyBorder="1" applyAlignment="1">
      <alignment horizontal="center"/>
    </xf>
    <xf numFmtId="0" fontId="44" fillId="31" borderId="79" xfId="0" applyFont="1" applyFill="1" applyBorder="1" applyAlignment="1">
      <alignment horizontal="center"/>
    </xf>
    <xf numFmtId="0" fontId="45" fillId="31" borderId="72" xfId="0" applyFont="1" applyFill="1" applyBorder="1" applyAlignment="1">
      <alignment horizontal="center" vertical="center"/>
    </xf>
    <xf numFmtId="0" fontId="43" fillId="31" borderId="79" xfId="0" applyFont="1" applyFill="1" applyBorder="1" applyAlignment="1">
      <alignment horizontal="center" vertical="center"/>
    </xf>
    <xf numFmtId="166" fontId="8" fillId="31" borderId="373" xfId="0" applyNumberFormat="1" applyFont="1" applyFill="1" applyBorder="1" applyAlignment="1">
      <alignment horizontal="center" textRotation="90"/>
    </xf>
    <xf numFmtId="0" fontId="140" fillId="24" borderId="0" xfId="0" applyFont="1" applyFill="1" applyBorder="1" applyAlignment="1">
      <alignment vertical="center"/>
    </xf>
    <xf numFmtId="2" fontId="92" fillId="31" borderId="0" xfId="0" applyNumberFormat="1" applyFont="1" applyFill="1" applyBorder="1" applyAlignment="1">
      <alignment horizontal="center" vertical="center" wrapText="1"/>
    </xf>
    <xf numFmtId="2" fontId="92" fillId="31" borderId="5" xfId="0" applyNumberFormat="1" applyFont="1" applyFill="1" applyBorder="1" applyAlignment="1">
      <alignment horizontal="center" vertical="center" wrapText="1"/>
    </xf>
    <xf numFmtId="0" fontId="143" fillId="31" borderId="0" xfId="0" applyFont="1" applyFill="1" applyBorder="1" applyAlignment="1">
      <alignment horizontal="center" textRotation="90"/>
    </xf>
    <xf numFmtId="164" fontId="146" fillId="31" borderId="0" xfId="0" applyNumberFormat="1" applyFont="1" applyFill="1" applyBorder="1" applyAlignment="1">
      <alignment horizontal="left" vertical="center" wrapText="1"/>
    </xf>
    <xf numFmtId="164" fontId="146" fillId="31" borderId="0" xfId="0" applyNumberFormat="1" applyFont="1" applyFill="1" applyBorder="1" applyAlignment="1">
      <alignment horizontal="left" vertical="center"/>
    </xf>
    <xf numFmtId="164" fontId="146" fillId="31" borderId="0" xfId="0" applyNumberFormat="1" applyFont="1" applyFill="1" applyBorder="1" applyAlignment="1">
      <alignment horizontal="center" vertical="center"/>
    </xf>
    <xf numFmtId="0" fontId="147" fillId="31" borderId="0" xfId="0" applyFont="1" applyFill="1" applyAlignment="1">
      <alignment horizontal="center"/>
    </xf>
    <xf numFmtId="0" fontId="60" fillId="31" borderId="0" xfId="0" applyFont="1" applyFill="1" applyBorder="1" applyAlignment="1">
      <alignment horizontal="center" vertical="center"/>
    </xf>
    <xf numFmtId="0" fontId="26" fillId="31" borderId="0" xfId="0" applyFont="1" applyFill="1" applyAlignment="1">
      <alignment horizontal="center" vertical="center"/>
    </xf>
    <xf numFmtId="0" fontId="29" fillId="31" borderId="8" xfId="0" applyFont="1" applyFill="1" applyBorder="1" applyAlignment="1">
      <alignment horizontal="right" vertical="center"/>
    </xf>
    <xf numFmtId="2" fontId="29" fillId="31" borderId="6" xfId="0" applyNumberFormat="1" applyFont="1" applyFill="1" applyBorder="1" applyAlignment="1">
      <alignment horizontal="center" vertical="center"/>
    </xf>
    <xf numFmtId="2" fontId="29" fillId="31" borderId="11" xfId="0" applyNumberFormat="1" applyFont="1" applyFill="1" applyBorder="1" applyAlignment="1">
      <alignment horizontal="center" vertical="center"/>
    </xf>
    <xf numFmtId="2" fontId="29" fillId="31" borderId="52" xfId="0" applyNumberFormat="1" applyFont="1" applyFill="1" applyBorder="1" applyAlignment="1">
      <alignment horizontal="center" vertical="center"/>
    </xf>
    <xf numFmtId="0" fontId="8" fillId="0" borderId="74" xfId="0" applyFont="1" applyBorder="1" applyAlignment="1">
      <alignment horizontal="center"/>
    </xf>
    <xf numFmtId="166" fontId="8" fillId="30" borderId="65" xfId="0" applyNumberFormat="1" applyFont="1" applyFill="1" applyBorder="1" applyAlignment="1">
      <alignment horizontal="center" textRotation="90"/>
    </xf>
    <xf numFmtId="166" fontId="8" fillId="27" borderId="66" xfId="0" applyNumberFormat="1" applyFont="1" applyFill="1" applyBorder="1" applyAlignment="1">
      <alignment horizontal="center" textRotation="90"/>
    </xf>
    <xf numFmtId="0" fontId="26" fillId="12" borderId="13" xfId="0" applyFont="1" applyFill="1" applyBorder="1" applyAlignment="1" applyProtection="1">
      <alignment horizontal="center" vertical="center"/>
      <protection locked="0"/>
    </xf>
    <xf numFmtId="0" fontId="64" fillId="31" borderId="375" xfId="0" applyFont="1" applyFill="1" applyBorder="1" applyAlignment="1">
      <alignment horizontal="center" vertical="center"/>
    </xf>
    <xf numFmtId="0" fontId="60" fillId="50" borderId="2" xfId="0" applyFont="1" applyFill="1" applyBorder="1" applyAlignment="1" applyProtection="1">
      <alignment horizontal="center" vertical="center"/>
    </xf>
    <xf numFmtId="0" fontId="162" fillId="50" borderId="2" xfId="0" applyFont="1" applyFill="1" applyBorder="1" applyAlignment="1" applyProtection="1">
      <alignment horizontal="center" vertical="center"/>
    </xf>
    <xf numFmtId="166" fontId="8" fillId="31" borderId="12" xfId="0" applyNumberFormat="1" applyFont="1" applyFill="1" applyBorder="1" applyAlignment="1">
      <alignment horizontal="center" textRotation="90"/>
    </xf>
    <xf numFmtId="166" fontId="8" fillId="31" borderId="374" xfId="0" applyNumberFormat="1" applyFont="1" applyFill="1" applyBorder="1" applyAlignment="1">
      <alignment horizontal="center" textRotation="90"/>
    </xf>
    <xf numFmtId="0" fontId="5" fillId="0" borderId="0" xfId="0" applyFont="1" applyBorder="1" applyAlignment="1" applyProtection="1">
      <alignment vertical="center" shrinkToFit="1"/>
    </xf>
    <xf numFmtId="0" fontId="8" fillId="0" borderId="384" xfId="0" applyFont="1" applyFill="1" applyBorder="1" applyAlignment="1" applyProtection="1">
      <alignment horizontal="center" vertical="center"/>
    </xf>
    <xf numFmtId="0" fontId="2" fillId="0" borderId="384" xfId="0" applyFont="1" applyFill="1" applyBorder="1" applyAlignment="1" applyProtection="1">
      <alignment horizontal="center" vertical="center"/>
    </xf>
    <xf numFmtId="0" fontId="9" fillId="0" borderId="384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</xf>
    <xf numFmtId="0" fontId="30" fillId="0" borderId="384" xfId="0" applyFont="1" applyFill="1" applyBorder="1" applyAlignment="1" applyProtection="1">
      <alignment horizontal="center" vertical="center"/>
    </xf>
    <xf numFmtId="0" fontId="45" fillId="55" borderId="0" xfId="0" applyFont="1" applyFill="1" applyBorder="1" applyAlignment="1">
      <alignment horizontal="center" vertical="center"/>
    </xf>
    <xf numFmtId="164" fontId="44" fillId="55" borderId="0" xfId="0" applyNumberFormat="1" applyFont="1" applyFill="1" applyBorder="1" applyAlignment="1">
      <alignment horizontal="center" vertical="center"/>
    </xf>
    <xf numFmtId="166" fontId="8" fillId="55" borderId="374" xfId="0" applyNumberFormat="1" applyFont="1" applyFill="1" applyBorder="1" applyAlignment="1">
      <alignment horizontal="center" textRotation="90"/>
    </xf>
    <xf numFmtId="0" fontId="155" fillId="12" borderId="2" xfId="0" applyFont="1" applyFill="1" applyBorder="1" applyAlignment="1" applyProtection="1">
      <alignment horizontal="center" vertical="center"/>
    </xf>
    <xf numFmtId="0" fontId="15" fillId="14" borderId="4" xfId="0" applyFont="1" applyFill="1" applyBorder="1" applyAlignment="1" applyProtection="1">
      <alignment horizontal="center" vertical="center"/>
    </xf>
    <xf numFmtId="1" fontId="15" fillId="69" borderId="385" xfId="0" applyNumberFormat="1" applyFont="1" applyFill="1" applyBorder="1" applyAlignment="1" applyProtection="1">
      <alignment horizontal="center" vertical="center"/>
    </xf>
    <xf numFmtId="1" fontId="155" fillId="69" borderId="385" xfId="0" applyNumberFormat="1" applyFont="1" applyFill="1" applyBorder="1" applyAlignment="1" applyProtection="1">
      <alignment horizontal="center" vertical="center"/>
    </xf>
    <xf numFmtId="1" fontId="14" fillId="69" borderId="385" xfId="0" applyNumberFormat="1" applyFont="1" applyFill="1" applyBorder="1" applyAlignment="1" applyProtection="1">
      <alignment horizontal="center" vertical="center"/>
    </xf>
    <xf numFmtId="0" fontId="59" fillId="69" borderId="385" xfId="0" applyFont="1" applyFill="1" applyBorder="1" applyAlignment="1" applyProtection="1">
      <alignment horizontal="center" vertical="center"/>
    </xf>
    <xf numFmtId="1" fontId="23" fillId="69" borderId="385" xfId="0" applyNumberFormat="1" applyFont="1" applyFill="1" applyBorder="1" applyAlignment="1" applyProtection="1">
      <alignment horizontal="center" vertical="center"/>
    </xf>
    <xf numFmtId="0" fontId="9" fillId="69" borderId="385" xfId="0" applyFont="1" applyFill="1" applyBorder="1" applyAlignment="1" applyProtection="1">
      <alignment horizontal="center" vertical="center"/>
    </xf>
    <xf numFmtId="1" fontId="33" fillId="69" borderId="385" xfId="0" applyNumberFormat="1" applyFont="1" applyFill="1" applyBorder="1" applyAlignment="1" applyProtection="1">
      <alignment horizontal="center" vertical="center"/>
    </xf>
    <xf numFmtId="1" fontId="10" fillId="69" borderId="385" xfId="0" applyNumberFormat="1" applyFont="1" applyFill="1" applyBorder="1" applyAlignment="1" applyProtection="1">
      <alignment horizontal="center" vertical="center"/>
    </xf>
    <xf numFmtId="0" fontId="8" fillId="69" borderId="385" xfId="0" applyFont="1" applyFill="1" applyBorder="1" applyAlignment="1" applyProtection="1">
      <alignment horizontal="center" vertical="center"/>
    </xf>
    <xf numFmtId="0" fontId="2" fillId="69" borderId="385" xfId="0" applyFont="1" applyFill="1" applyBorder="1" applyAlignment="1" applyProtection="1">
      <alignment horizontal="center" vertical="center"/>
    </xf>
    <xf numFmtId="0" fontId="30" fillId="69" borderId="385" xfId="0" applyFont="1" applyFill="1" applyBorder="1" applyAlignment="1" applyProtection="1">
      <alignment horizontal="center" vertical="center"/>
    </xf>
    <xf numFmtId="0" fontId="15" fillId="21" borderId="2" xfId="0" applyFont="1" applyFill="1" applyBorder="1" applyAlignment="1" applyProtection="1">
      <alignment horizontal="center" vertical="center"/>
    </xf>
    <xf numFmtId="168" fontId="8" fillId="12" borderId="385" xfId="0" applyNumberFormat="1" applyFont="1" applyFill="1" applyBorder="1" applyAlignment="1" applyProtection="1">
      <alignment horizontal="center" vertical="center"/>
    </xf>
    <xf numFmtId="168" fontId="8" fillId="12" borderId="97" xfId="0" applyNumberFormat="1" applyFont="1" applyFill="1" applyBorder="1" applyAlignment="1" applyProtection="1">
      <alignment horizontal="center" vertical="center"/>
    </xf>
    <xf numFmtId="168" fontId="8" fillId="12" borderId="98" xfId="0" applyNumberFormat="1" applyFont="1" applyFill="1" applyBorder="1" applyAlignment="1" applyProtection="1">
      <alignment horizontal="center" vertical="center"/>
    </xf>
    <xf numFmtId="0" fontId="26" fillId="11" borderId="1" xfId="0" applyFont="1" applyFill="1" applyBorder="1" applyAlignment="1" applyProtection="1">
      <alignment horizontal="center" vertical="center"/>
    </xf>
    <xf numFmtId="0" fontId="26" fillId="21" borderId="13" xfId="0" applyFont="1" applyFill="1" applyBorder="1" applyAlignment="1" applyProtection="1">
      <alignment horizontal="center" vertical="center"/>
    </xf>
    <xf numFmtId="49" fontId="58" fillId="12" borderId="1" xfId="0" applyNumberFormat="1" applyFont="1" applyFill="1" applyBorder="1" applyAlignment="1" applyProtection="1">
      <alignment horizontal="center" vertical="center"/>
    </xf>
    <xf numFmtId="1" fontId="164" fillId="38" borderId="363" xfId="0" applyNumberFormat="1" applyFont="1" applyFill="1" applyBorder="1" applyAlignment="1" applyProtection="1">
      <alignment horizontal="center" vertical="center"/>
    </xf>
    <xf numFmtId="1" fontId="15" fillId="69" borderId="2" xfId="0" applyNumberFormat="1" applyFont="1" applyFill="1" applyBorder="1" applyAlignment="1" applyProtection="1">
      <alignment horizontal="left" vertical="center"/>
    </xf>
    <xf numFmtId="0" fontId="15" fillId="7" borderId="2" xfId="0" applyFont="1" applyFill="1" applyBorder="1" applyAlignment="1" applyProtection="1">
      <alignment vertical="center"/>
    </xf>
    <xf numFmtId="0" fontId="15" fillId="7" borderId="4" xfId="0" applyFont="1" applyFill="1" applyBorder="1" applyAlignment="1" applyProtection="1">
      <alignment vertical="center"/>
    </xf>
    <xf numFmtId="0" fontId="23" fillId="7" borderId="4" xfId="0" applyFont="1" applyFill="1" applyBorder="1" applyAlignment="1" applyProtection="1">
      <alignment horizontal="center" vertical="center"/>
    </xf>
    <xf numFmtId="2" fontId="91" fillId="31" borderId="0" xfId="0" applyNumberFormat="1" applyFont="1" applyFill="1" applyBorder="1" applyAlignment="1">
      <alignment horizontal="center" vertical="center" wrapText="1"/>
    </xf>
    <xf numFmtId="0" fontId="15" fillId="70" borderId="2" xfId="0" applyFont="1" applyFill="1" applyBorder="1" applyAlignment="1">
      <alignment horizontal="left" vertical="center"/>
    </xf>
    <xf numFmtId="0" fontId="26" fillId="11" borderId="1" xfId="0" applyFont="1" applyFill="1" applyBorder="1" applyAlignment="1" applyProtection="1">
      <alignment horizontal="center" vertical="center"/>
      <protection locked="0"/>
    </xf>
    <xf numFmtId="0" fontId="26" fillId="21" borderId="13" xfId="0" applyFont="1" applyFill="1" applyBorder="1" applyAlignment="1" applyProtection="1">
      <alignment horizontal="center" vertical="center"/>
      <protection locked="0"/>
    </xf>
    <xf numFmtId="0" fontId="68" fillId="12" borderId="2" xfId="0" applyFont="1" applyFill="1" applyBorder="1" applyAlignment="1" applyProtection="1">
      <alignment horizontal="center" vertical="center"/>
    </xf>
    <xf numFmtId="0" fontId="15" fillId="43" borderId="2" xfId="0" applyFont="1" applyFill="1" applyBorder="1" applyAlignment="1" applyProtection="1">
      <alignment vertical="center"/>
    </xf>
    <xf numFmtId="0" fontId="15" fillId="43" borderId="4" xfId="0" applyFont="1" applyFill="1" applyBorder="1" applyAlignment="1" applyProtection="1">
      <alignment vertical="center"/>
    </xf>
    <xf numFmtId="0" fontId="23" fillId="43" borderId="4" xfId="0" applyFont="1" applyFill="1" applyBorder="1" applyAlignment="1" applyProtection="1">
      <alignment horizontal="center" vertical="center"/>
    </xf>
    <xf numFmtId="0" fontId="33" fillId="43" borderId="2" xfId="0" applyFont="1" applyFill="1" applyBorder="1" applyAlignment="1" applyProtection="1">
      <alignment vertical="center"/>
    </xf>
    <xf numFmtId="0" fontId="33" fillId="43" borderId="4" xfId="0" applyFont="1" applyFill="1" applyBorder="1" applyAlignment="1" applyProtection="1">
      <alignment vertical="center"/>
    </xf>
    <xf numFmtId="0" fontId="15" fillId="43" borderId="2" xfId="0" applyFont="1" applyFill="1" applyBorder="1" applyAlignment="1" applyProtection="1">
      <alignment horizontal="center" vertical="center"/>
    </xf>
    <xf numFmtId="0" fontId="102" fillId="43" borderId="2" xfId="0" applyFont="1" applyFill="1" applyBorder="1" applyAlignment="1" applyProtection="1">
      <alignment horizontal="center" vertical="center"/>
    </xf>
    <xf numFmtId="0" fontId="14" fillId="43" borderId="2" xfId="0" applyFont="1" applyFill="1" applyBorder="1" applyAlignment="1" applyProtection="1">
      <alignment horizontal="center" vertical="center"/>
    </xf>
    <xf numFmtId="0" fontId="15" fillId="43" borderId="2" xfId="0" applyFont="1" applyFill="1" applyBorder="1" applyAlignment="1">
      <alignment horizontal="left" vertical="center"/>
    </xf>
    <xf numFmtId="0" fontId="23" fillId="45" borderId="21" xfId="0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2" fontId="91" fillId="31" borderId="0" xfId="0" applyNumberFormat="1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1" fontId="15" fillId="69" borderId="10" xfId="0" applyNumberFormat="1" applyFont="1" applyFill="1" applyBorder="1" applyAlignment="1" applyProtection="1">
      <alignment horizontal="left" vertical="center"/>
    </xf>
    <xf numFmtId="0" fontId="15" fillId="70" borderId="10" xfId="0" applyFont="1" applyFill="1" applyBorder="1" applyAlignment="1" applyProtection="1">
      <alignment vertical="center"/>
    </xf>
    <xf numFmtId="1" fontId="15" fillId="69" borderId="3" xfId="0" applyNumberFormat="1" applyFont="1" applyFill="1" applyBorder="1" applyAlignment="1" applyProtection="1">
      <alignment horizontal="left" vertical="center"/>
    </xf>
    <xf numFmtId="0" fontId="15" fillId="70" borderId="3" xfId="0" applyFont="1" applyFill="1" applyBorder="1" applyAlignment="1" applyProtection="1">
      <alignment vertical="top"/>
    </xf>
    <xf numFmtId="1" fontId="15" fillId="69" borderId="3" xfId="0" applyNumberFormat="1" applyFont="1" applyFill="1" applyBorder="1" applyAlignment="1" applyProtection="1">
      <alignment horizontal="center" vertical="center"/>
    </xf>
    <xf numFmtId="0" fontId="23" fillId="70" borderId="3" xfId="0" applyFont="1" applyFill="1" applyBorder="1" applyAlignment="1" applyProtection="1">
      <alignment horizontal="center" vertical="center"/>
    </xf>
    <xf numFmtId="49" fontId="0" fillId="17" borderId="10" xfId="0" applyNumberFormat="1" applyFill="1" applyBorder="1" applyAlignment="1" applyProtection="1">
      <alignment horizontal="center" vertical="center" wrapText="1"/>
    </xf>
    <xf numFmtId="49" fontId="0" fillId="17" borderId="3" xfId="0" applyNumberFormat="1" applyFill="1" applyBorder="1" applyAlignment="1" applyProtection="1">
      <alignment horizontal="center" vertical="center" wrapText="1"/>
    </xf>
    <xf numFmtId="49" fontId="0" fillId="17" borderId="9" xfId="0" applyNumberFormat="1" applyFill="1" applyBorder="1" applyAlignment="1" applyProtection="1">
      <alignment horizontal="center" vertical="center" wrapText="1"/>
    </xf>
    <xf numFmtId="49" fontId="0" fillId="17" borderId="14" xfId="0" applyNumberFormat="1" applyFill="1" applyBorder="1" applyAlignment="1" applyProtection="1">
      <alignment horizontal="center" vertical="center" wrapText="1"/>
    </xf>
    <xf numFmtId="49" fontId="0" fillId="17" borderId="0" xfId="0" applyNumberFormat="1" applyFill="1" applyBorder="1" applyAlignment="1" applyProtection="1">
      <alignment horizontal="center" vertical="center" wrapText="1"/>
    </xf>
    <xf numFmtId="49" fontId="0" fillId="17" borderId="12" xfId="0" applyNumberFormat="1" applyFill="1" applyBorder="1" applyAlignment="1" applyProtection="1">
      <alignment horizontal="center" vertical="center" wrapText="1"/>
    </xf>
    <xf numFmtId="49" fontId="0" fillId="17" borderId="11" xfId="0" applyNumberFormat="1" applyFill="1" applyBorder="1" applyAlignment="1" applyProtection="1">
      <alignment horizontal="center" vertical="center" wrapText="1"/>
    </xf>
    <xf numFmtId="49" fontId="0" fillId="17" borderId="5" xfId="0" applyNumberFormat="1" applyFill="1" applyBorder="1" applyAlignment="1" applyProtection="1">
      <alignment horizontal="center" vertical="center" wrapText="1"/>
    </xf>
    <xf numFmtId="49" fontId="0" fillId="17" borderId="8" xfId="0" applyNumberFormat="1" applyFill="1" applyBorder="1" applyAlignment="1" applyProtection="1">
      <alignment horizontal="center" vertical="center" wrapText="1"/>
    </xf>
    <xf numFmtId="0" fontId="57" fillId="43" borderId="10" xfId="0" applyFont="1" applyFill="1" applyBorder="1" applyAlignment="1" applyProtection="1">
      <alignment horizontal="center" vertical="center"/>
    </xf>
    <xf numFmtId="0" fontId="57" fillId="43" borderId="3" xfId="0" applyFont="1" applyFill="1" applyBorder="1" applyAlignment="1" applyProtection="1">
      <alignment horizontal="center" vertical="center"/>
    </xf>
    <xf numFmtId="0" fontId="57" fillId="43" borderId="11" xfId="0" applyFont="1" applyFill="1" applyBorder="1" applyAlignment="1" applyProtection="1">
      <alignment horizontal="center" vertical="center"/>
    </xf>
    <xf numFmtId="0" fontId="57" fillId="43" borderId="5" xfId="0" applyFont="1" applyFill="1" applyBorder="1" applyAlignment="1" applyProtection="1">
      <alignment horizontal="center" vertical="center"/>
    </xf>
    <xf numFmtId="0" fontId="4" fillId="16" borderId="3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 vertical="center"/>
    </xf>
    <xf numFmtId="0" fontId="5" fillId="51" borderId="3" xfId="0" applyFont="1" applyFill="1" applyBorder="1" applyAlignment="1" applyProtection="1">
      <alignment horizontal="center" vertical="center"/>
    </xf>
    <xf numFmtId="0" fontId="5" fillId="51" borderId="5" xfId="0" applyFont="1" applyFill="1" applyBorder="1" applyAlignment="1" applyProtection="1">
      <alignment horizontal="center" vertical="center"/>
    </xf>
    <xf numFmtId="0" fontId="1" fillId="17" borderId="10" xfId="0" applyFont="1" applyFill="1" applyBorder="1" applyAlignment="1" applyProtection="1">
      <alignment horizontal="center" vertical="center"/>
    </xf>
    <xf numFmtId="0" fontId="1" fillId="17" borderId="3" xfId="0" applyFont="1" applyFill="1" applyBorder="1" applyAlignment="1" applyProtection="1">
      <alignment horizontal="center" vertical="center"/>
    </xf>
    <xf numFmtId="0" fontId="1" fillId="17" borderId="9" xfId="0" applyFont="1" applyFill="1" applyBorder="1" applyAlignment="1" applyProtection="1">
      <alignment horizontal="center" vertical="center"/>
    </xf>
    <xf numFmtId="0" fontId="1" fillId="17" borderId="11" xfId="0" applyFont="1" applyFill="1" applyBorder="1" applyAlignment="1" applyProtection="1">
      <alignment horizontal="center" vertical="center"/>
    </xf>
    <xf numFmtId="0" fontId="1" fillId="17" borderId="5" xfId="0" applyFont="1" applyFill="1" applyBorder="1" applyAlignment="1" applyProtection="1">
      <alignment horizontal="center" vertical="center"/>
    </xf>
    <xf numFmtId="0" fontId="1" fillId="17" borderId="8" xfId="0" applyFont="1" applyFill="1" applyBorder="1" applyAlignment="1" applyProtection="1">
      <alignment horizontal="center" vertical="center"/>
    </xf>
    <xf numFmtId="0" fontId="23" fillId="45" borderId="13" xfId="0" applyFont="1" applyFill="1" applyBorder="1" applyAlignment="1" applyProtection="1">
      <alignment horizontal="center" vertical="center"/>
    </xf>
    <xf numFmtId="0" fontId="23" fillId="45" borderId="21" xfId="0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148" fillId="43" borderId="10" xfId="0" applyFont="1" applyFill="1" applyBorder="1" applyAlignment="1" applyProtection="1">
      <alignment horizontal="center" vertical="center"/>
    </xf>
    <xf numFmtId="0" fontId="148" fillId="43" borderId="3" xfId="0" applyFont="1" applyFill="1" applyBorder="1" applyAlignment="1" applyProtection="1">
      <alignment horizontal="center" vertical="center"/>
    </xf>
    <xf numFmtId="0" fontId="148" fillId="43" borderId="9" xfId="0" applyFont="1" applyFill="1" applyBorder="1" applyAlignment="1" applyProtection="1">
      <alignment horizontal="center" vertical="center"/>
    </xf>
    <xf numFmtId="0" fontId="148" fillId="43" borderId="11" xfId="0" applyFont="1" applyFill="1" applyBorder="1" applyAlignment="1" applyProtection="1">
      <alignment horizontal="center" vertical="center"/>
    </xf>
    <xf numFmtId="0" fontId="148" fillId="43" borderId="5" xfId="0" applyFont="1" applyFill="1" applyBorder="1" applyAlignment="1" applyProtection="1">
      <alignment horizontal="center" vertical="center"/>
    </xf>
    <xf numFmtId="0" fontId="148" fillId="43" borderId="8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/>
    </xf>
    <xf numFmtId="0" fontId="18" fillId="6" borderId="14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/>
    </xf>
    <xf numFmtId="0" fontId="18" fillId="6" borderId="12" xfId="0" applyFont="1" applyFill="1" applyBorder="1" applyAlignment="1" applyProtection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0" fillId="7" borderId="10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1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21" fillId="18" borderId="10" xfId="0" applyFont="1" applyFill="1" applyBorder="1" applyAlignment="1" applyProtection="1">
      <alignment horizontal="center" vertical="center"/>
    </xf>
    <xf numFmtId="0" fontId="21" fillId="18" borderId="3" xfId="0" applyFont="1" applyFill="1" applyBorder="1" applyAlignment="1" applyProtection="1">
      <alignment horizontal="center" vertical="center"/>
    </xf>
    <xf numFmtId="0" fontId="21" fillId="18" borderId="9" xfId="0" applyFont="1" applyFill="1" applyBorder="1" applyAlignment="1" applyProtection="1">
      <alignment horizontal="center" vertical="center"/>
    </xf>
    <xf numFmtId="0" fontId="21" fillId="18" borderId="11" xfId="0" applyFont="1" applyFill="1" applyBorder="1" applyAlignment="1" applyProtection="1">
      <alignment horizontal="center" vertical="center"/>
    </xf>
    <xf numFmtId="0" fontId="21" fillId="18" borderId="5" xfId="0" applyFont="1" applyFill="1" applyBorder="1" applyAlignment="1" applyProtection="1">
      <alignment horizontal="center" vertical="center"/>
    </xf>
    <xf numFmtId="0" fontId="21" fillId="18" borderId="8" xfId="0" applyFont="1" applyFill="1" applyBorder="1" applyAlignment="1" applyProtection="1">
      <alignment horizontal="center" vertical="center"/>
    </xf>
    <xf numFmtId="0" fontId="41" fillId="43" borderId="2" xfId="0" applyFont="1" applyFill="1" applyBorder="1" applyAlignment="1" applyProtection="1">
      <alignment horizontal="center" vertical="center" wrapText="1"/>
    </xf>
    <xf numFmtId="0" fontId="41" fillId="43" borderId="4" xfId="0" applyFont="1" applyFill="1" applyBorder="1" applyAlignment="1" applyProtection="1">
      <alignment horizontal="center" vertical="center" wrapText="1"/>
    </xf>
    <xf numFmtId="0" fontId="68" fillId="16" borderId="4" xfId="0" applyFont="1" applyFill="1" applyBorder="1" applyAlignment="1" applyProtection="1">
      <alignment horizontal="center" vertical="center" wrapText="1"/>
    </xf>
    <xf numFmtId="0" fontId="68" fillId="51" borderId="4" xfId="0" applyFont="1" applyFill="1" applyBorder="1" applyAlignment="1" applyProtection="1">
      <alignment horizontal="center" vertical="center" wrapText="1"/>
    </xf>
    <xf numFmtId="0" fontId="68" fillId="51" borderId="7" xfId="0" applyFont="1" applyFill="1" applyBorder="1" applyAlignment="1" applyProtection="1">
      <alignment horizontal="center" vertical="center" wrapText="1"/>
    </xf>
    <xf numFmtId="0" fontId="0" fillId="17" borderId="10" xfId="0" applyFill="1" applyBorder="1" applyAlignment="1" applyProtection="1">
      <alignment horizontal="center" vertical="center"/>
    </xf>
    <xf numFmtId="0" fontId="0" fillId="17" borderId="3" xfId="0" applyFill="1" applyBorder="1" applyAlignment="1" applyProtection="1">
      <alignment horizontal="center" vertical="center"/>
    </xf>
    <xf numFmtId="0" fontId="0" fillId="17" borderId="9" xfId="0" applyFill="1" applyBorder="1" applyAlignment="1" applyProtection="1">
      <alignment horizontal="center" vertical="center"/>
    </xf>
    <xf numFmtId="0" fontId="0" fillId="17" borderId="11" xfId="0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0" fillId="17" borderId="8" xfId="0" applyFill="1" applyBorder="1" applyAlignment="1" applyProtection="1">
      <alignment horizontal="center" vertical="center"/>
    </xf>
    <xf numFmtId="0" fontId="150" fillId="0" borderId="44" xfId="0" applyFont="1" applyFill="1" applyBorder="1" applyAlignment="1" applyProtection="1">
      <alignment horizontal="left"/>
    </xf>
    <xf numFmtId="0" fontId="18" fillId="0" borderId="44" xfId="0" applyFont="1" applyFill="1" applyBorder="1" applyAlignment="1" applyProtection="1">
      <alignment horizontal="center" vertical="center"/>
    </xf>
    <xf numFmtId="0" fontId="57" fillId="10" borderId="83" xfId="0" applyFont="1" applyFill="1" applyBorder="1" applyAlignment="1" applyProtection="1">
      <alignment horizontal="center" vertical="center" wrapText="1"/>
    </xf>
    <xf numFmtId="0" fontId="57" fillId="10" borderId="23" xfId="0" applyFont="1" applyFill="1" applyBorder="1" applyAlignment="1" applyProtection="1">
      <alignment horizontal="center" vertical="center" wrapText="1"/>
    </xf>
    <xf numFmtId="0" fontId="57" fillId="10" borderId="43" xfId="0" applyFont="1" applyFill="1" applyBorder="1" applyAlignment="1" applyProtection="1">
      <alignment horizontal="center" vertical="center" wrapText="1"/>
    </xf>
    <xf numFmtId="0" fontId="57" fillId="10" borderId="80" xfId="0" applyFont="1" applyFill="1" applyBorder="1" applyAlignment="1" applyProtection="1">
      <alignment horizontal="center" vertical="center" wrapText="1"/>
    </xf>
    <xf numFmtId="0" fontId="57" fillId="10" borderId="5" xfId="0" applyFont="1" applyFill="1" applyBorder="1" applyAlignment="1" applyProtection="1">
      <alignment horizontal="center" vertical="center" wrapText="1"/>
    </xf>
    <xf numFmtId="0" fontId="57" fillId="10" borderId="57" xfId="0" applyFont="1" applyFill="1" applyBorder="1" applyAlignment="1" applyProtection="1">
      <alignment horizontal="center" vertical="center" wrapText="1"/>
    </xf>
    <xf numFmtId="49" fontId="57" fillId="14" borderId="42" xfId="0" applyNumberFormat="1" applyFont="1" applyFill="1" applyBorder="1" applyAlignment="1" applyProtection="1">
      <alignment horizontal="center" vertical="center" wrapText="1"/>
    </xf>
    <xf numFmtId="49" fontId="57" fillId="14" borderId="43" xfId="0" applyNumberFormat="1" applyFont="1" applyFill="1" applyBorder="1" applyAlignment="1" applyProtection="1">
      <alignment horizontal="center" vertical="center" wrapText="1"/>
    </xf>
    <xf numFmtId="0" fontId="52" fillId="3" borderId="42" xfId="0" applyFont="1" applyFill="1" applyBorder="1" applyAlignment="1" applyProtection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</xf>
    <xf numFmtId="0" fontId="52" fillId="3" borderId="39" xfId="0" applyFont="1" applyFill="1" applyBorder="1" applyAlignment="1" applyProtection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 textRotation="90" wrapText="1"/>
    </xf>
    <xf numFmtId="1" fontId="42" fillId="38" borderId="361" xfId="0" applyNumberFormat="1" applyFont="1" applyFill="1" applyBorder="1" applyAlignment="1" applyProtection="1">
      <alignment horizontal="center" vertical="center" textRotation="90" wrapText="1"/>
    </xf>
    <xf numFmtId="1" fontId="42" fillId="38" borderId="362" xfId="0" applyNumberFormat="1" applyFont="1" applyFill="1" applyBorder="1" applyAlignment="1" applyProtection="1">
      <alignment horizontal="center" vertical="center" textRotation="90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52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164" fontId="6" fillId="13" borderId="10" xfId="0" applyNumberFormat="1" applyFont="1" applyFill="1" applyBorder="1" applyAlignment="1" applyProtection="1">
      <alignment horizontal="center" vertical="center" wrapText="1"/>
    </xf>
    <xf numFmtId="164" fontId="6" fillId="13" borderId="11" xfId="0" applyNumberFormat="1" applyFont="1" applyFill="1" applyBorder="1" applyAlignment="1" applyProtection="1">
      <alignment horizontal="center" vertical="center" wrapText="1"/>
    </xf>
    <xf numFmtId="0" fontId="149" fillId="3" borderId="42" xfId="0" applyFont="1" applyFill="1" applyBorder="1" applyAlignment="1" applyProtection="1">
      <alignment horizontal="center" vertical="center"/>
    </xf>
    <xf numFmtId="0" fontId="149" fillId="3" borderId="23" xfId="0" applyFont="1" applyFill="1" applyBorder="1" applyAlignment="1" applyProtection="1">
      <alignment horizontal="center" vertical="center"/>
    </xf>
    <xf numFmtId="0" fontId="149" fillId="3" borderId="56" xfId="0" applyFont="1" applyFill="1" applyBorder="1" applyAlignment="1" applyProtection="1">
      <alignment horizontal="center" vertical="center"/>
    </xf>
    <xf numFmtId="0" fontId="149" fillId="3" borderId="38" xfId="0" applyFont="1" applyFill="1" applyBorder="1" applyAlignment="1" applyProtection="1">
      <alignment horizontal="center" vertical="center"/>
    </xf>
    <xf numFmtId="0" fontId="149" fillId="3" borderId="0" xfId="0" applyFont="1" applyFill="1" applyBorder="1" applyAlignment="1" applyProtection="1">
      <alignment horizontal="center" vertical="center"/>
    </xf>
    <xf numFmtId="0" fontId="149" fillId="3" borderId="61" xfId="0" applyFont="1" applyFill="1" applyBorder="1" applyAlignment="1" applyProtection="1">
      <alignment horizontal="center" vertical="center"/>
    </xf>
    <xf numFmtId="0" fontId="149" fillId="3" borderId="39" xfId="0" applyFont="1" applyFill="1" applyBorder="1" applyAlignment="1" applyProtection="1">
      <alignment horizontal="center" vertical="center"/>
    </xf>
    <xf numFmtId="0" fontId="149" fillId="3" borderId="5" xfId="0" applyFont="1" applyFill="1" applyBorder="1" applyAlignment="1" applyProtection="1">
      <alignment horizontal="center" vertical="center"/>
    </xf>
    <xf numFmtId="0" fontId="149" fillId="3" borderId="47" xfId="0" applyFont="1" applyFill="1" applyBorder="1" applyAlignment="1" applyProtection="1">
      <alignment horizontal="center" vertical="center"/>
    </xf>
    <xf numFmtId="164" fontId="5" fillId="13" borderId="100" xfId="0" applyNumberFormat="1" applyFont="1" applyFill="1" applyBorder="1" applyAlignment="1" applyProtection="1">
      <alignment horizontal="center" vertical="center" wrapText="1"/>
    </xf>
    <xf numFmtId="164" fontId="5" fillId="13" borderId="63" xfId="0" applyNumberFormat="1" applyFont="1" applyFill="1" applyBorder="1" applyAlignment="1" applyProtection="1">
      <alignment horizontal="center" vertical="center" wrapText="1"/>
    </xf>
    <xf numFmtId="164" fontId="5" fillId="13" borderId="101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horizontal="center" vertical="center"/>
    </xf>
    <xf numFmtId="0" fontId="19" fillId="7" borderId="16" xfId="0" applyFont="1" applyFill="1" applyBorder="1" applyAlignment="1" applyProtection="1">
      <alignment horizontal="center" vertical="center"/>
    </xf>
    <xf numFmtId="0" fontId="19" fillId="7" borderId="17" xfId="0" applyFont="1" applyFill="1" applyBorder="1" applyAlignment="1" applyProtection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</xf>
    <xf numFmtId="0" fontId="19" fillId="7" borderId="19" xfId="0" applyFont="1" applyFill="1" applyBorder="1" applyAlignment="1" applyProtection="1">
      <alignment horizontal="center" vertical="center"/>
    </xf>
    <xf numFmtId="0" fontId="19" fillId="7" borderId="20" xfId="0" applyFont="1" applyFill="1" applyBorder="1" applyAlignment="1" applyProtection="1">
      <alignment horizontal="center" vertical="center"/>
    </xf>
    <xf numFmtId="0" fontId="18" fillId="7" borderId="15" xfId="0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18" fillId="7" borderId="19" xfId="0" applyFont="1" applyFill="1" applyBorder="1" applyAlignment="1" applyProtection="1">
      <alignment horizontal="center" vertical="center"/>
    </xf>
    <xf numFmtId="0" fontId="18" fillId="7" borderId="20" xfId="0" applyFont="1" applyFill="1" applyBorder="1" applyAlignment="1" applyProtection="1">
      <alignment horizontal="center" vertical="center"/>
    </xf>
    <xf numFmtId="164" fontId="5" fillId="13" borderId="386" xfId="0" applyNumberFormat="1" applyFont="1" applyFill="1" applyBorder="1" applyAlignment="1" applyProtection="1">
      <alignment horizontal="center" vertical="center" wrapText="1"/>
    </xf>
    <xf numFmtId="164" fontId="5" fillId="13" borderId="387" xfId="0" applyNumberFormat="1" applyFont="1" applyFill="1" applyBorder="1" applyAlignment="1" applyProtection="1">
      <alignment horizontal="center" vertical="center" wrapText="1"/>
    </xf>
    <xf numFmtId="164" fontId="5" fillId="13" borderId="388" xfId="0" applyNumberFormat="1" applyFont="1" applyFill="1" applyBorder="1" applyAlignment="1" applyProtection="1">
      <alignment horizontal="center" vertical="center" wrapText="1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 wrapText="1" shrinkToFit="1"/>
    </xf>
    <xf numFmtId="164" fontId="33" fillId="21" borderId="52" xfId="0" applyNumberFormat="1" applyFont="1" applyFill="1" applyBorder="1" applyAlignment="1" applyProtection="1">
      <alignment horizontal="center" vertical="center" wrapText="1" shrinkToFit="1"/>
    </xf>
    <xf numFmtId="3" fontId="11" fillId="14" borderId="51" xfId="0" applyNumberFormat="1" applyFont="1" applyFill="1" applyBorder="1" applyAlignment="1" applyProtection="1">
      <alignment horizontal="center" vertical="center" wrapText="1"/>
    </xf>
    <xf numFmtId="3" fontId="11" fillId="14" borderId="58" xfId="0" applyNumberFormat="1" applyFont="1" applyFill="1" applyBorder="1" applyAlignment="1" applyProtection="1">
      <alignment horizontal="center" vertical="center" wrapText="1"/>
    </xf>
    <xf numFmtId="164" fontId="7" fillId="13" borderId="88" xfId="0" applyNumberFormat="1" applyFont="1" applyFill="1" applyBorder="1" applyAlignment="1" applyProtection="1">
      <alignment horizontal="center" vertical="center" textRotation="90" wrapText="1"/>
    </xf>
    <xf numFmtId="164" fontId="7" fillId="13" borderId="103" xfId="0" applyNumberFormat="1" applyFont="1" applyFill="1" applyBorder="1" applyAlignment="1" applyProtection="1">
      <alignment horizontal="center" vertical="center" textRotation="90" wrapText="1"/>
    </xf>
    <xf numFmtId="164" fontId="7" fillId="13" borderId="89" xfId="0" applyNumberFormat="1" applyFont="1" applyFill="1" applyBorder="1" applyAlignment="1" applyProtection="1">
      <alignment horizontal="center" vertical="center" textRotation="90" wrapText="1"/>
    </xf>
    <xf numFmtId="0" fontId="52" fillId="3" borderId="95" xfId="0" applyFont="1" applyFill="1" applyBorder="1" applyAlignment="1" applyProtection="1">
      <alignment horizontal="center" vertical="center"/>
    </xf>
    <xf numFmtId="0" fontId="52" fillId="3" borderId="92" xfId="0" applyFont="1" applyFill="1" applyBorder="1" applyAlignment="1" applyProtection="1">
      <alignment horizontal="center" vertical="center"/>
    </xf>
    <xf numFmtId="0" fontId="52" fillId="3" borderId="96" xfId="0" applyFont="1" applyFill="1" applyBorder="1" applyAlignment="1" applyProtection="1">
      <alignment horizontal="center" vertical="center"/>
    </xf>
    <xf numFmtId="0" fontId="52" fillId="3" borderId="97" xfId="0" applyFont="1" applyFill="1" applyBorder="1" applyAlignment="1" applyProtection="1">
      <alignment horizontal="center" vertical="center"/>
    </xf>
    <xf numFmtId="0" fontId="52" fillId="3" borderId="1" xfId="0" applyFont="1" applyFill="1" applyBorder="1" applyAlignment="1" applyProtection="1">
      <alignment horizontal="center" vertical="center"/>
    </xf>
    <xf numFmtId="0" fontId="52" fillId="3" borderId="49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textRotation="90"/>
    </xf>
    <xf numFmtId="0" fontId="50" fillId="0" borderId="0" xfId="0" applyFont="1" applyBorder="1" applyAlignment="1" applyProtection="1">
      <alignment horizontal="center"/>
    </xf>
    <xf numFmtId="0" fontId="51" fillId="0" borderId="0" xfId="0" applyFont="1" applyBorder="1" applyAlignment="1" applyProtection="1">
      <alignment horizontal="center" vertical="center" textRotation="90"/>
    </xf>
    <xf numFmtId="0" fontId="50" fillId="0" borderId="0" xfId="0" applyFont="1" applyBorder="1" applyAlignment="1" applyProtection="1">
      <alignment horizontal="center" vertical="top"/>
    </xf>
    <xf numFmtId="0" fontId="41" fillId="43" borderId="36" xfId="0" applyFont="1" applyFill="1" applyBorder="1" applyAlignment="1" applyProtection="1">
      <alignment horizontal="center" vertical="center" textRotation="90" wrapText="1"/>
    </xf>
    <xf numFmtId="0" fontId="41" fillId="43" borderId="46" xfId="0" applyFont="1" applyFill="1" applyBorder="1" applyAlignment="1" applyProtection="1">
      <alignment horizontal="center" vertical="center" textRotation="90" wrapText="1"/>
    </xf>
    <xf numFmtId="0" fontId="41" fillId="43" borderId="37" xfId="0" applyFont="1" applyFill="1" applyBorder="1" applyAlignment="1" applyProtection="1">
      <alignment horizontal="center" vertical="center" textRotation="90" wrapText="1"/>
    </xf>
    <xf numFmtId="164" fontId="48" fillId="16" borderId="85" xfId="0" applyNumberFormat="1" applyFont="1" applyFill="1" applyBorder="1" applyAlignment="1" applyProtection="1">
      <alignment horizontal="center" vertical="center" textRotation="90" wrapText="1"/>
    </xf>
    <xf numFmtId="164" fontId="48" fillId="16" borderId="86" xfId="0" applyNumberFormat="1" applyFont="1" applyFill="1" applyBorder="1" applyAlignment="1" applyProtection="1">
      <alignment horizontal="center" vertical="center" textRotation="90" wrapText="1"/>
    </xf>
    <xf numFmtId="164" fontId="48" fillId="16" borderId="87" xfId="0" applyNumberFormat="1" applyFont="1" applyFill="1" applyBorder="1" applyAlignment="1" applyProtection="1">
      <alignment horizontal="center" vertical="center" textRotation="90" wrapText="1"/>
    </xf>
    <xf numFmtId="1" fontId="48" fillId="51" borderId="36" xfId="0" applyNumberFormat="1" applyFont="1" applyFill="1" applyBorder="1" applyAlignment="1" applyProtection="1">
      <alignment horizontal="center" vertical="center" textRotation="90" wrapText="1"/>
    </xf>
    <xf numFmtId="1" fontId="48" fillId="51" borderId="46" xfId="0" applyNumberFormat="1" applyFont="1" applyFill="1" applyBorder="1" applyAlignment="1" applyProtection="1">
      <alignment horizontal="center" vertical="center" textRotation="90" wrapText="1"/>
    </xf>
    <xf numFmtId="1" fontId="48" fillId="51" borderId="37" xfId="0" applyNumberFormat="1" applyFont="1" applyFill="1" applyBorder="1" applyAlignment="1" applyProtection="1">
      <alignment horizontal="center" vertical="center" textRotation="90" wrapText="1"/>
    </xf>
    <xf numFmtId="1" fontId="42" fillId="43" borderId="366" xfId="0" applyNumberFormat="1" applyFont="1" applyFill="1" applyBorder="1" applyAlignment="1" applyProtection="1">
      <alignment horizontal="center" vertical="center" textRotation="90" wrapText="1"/>
    </xf>
    <xf numFmtId="1" fontId="42" fillId="43" borderId="367" xfId="0" applyNumberFormat="1" applyFont="1" applyFill="1" applyBorder="1" applyAlignment="1" applyProtection="1">
      <alignment horizontal="center" vertical="center" textRotation="90" wrapText="1"/>
    </xf>
    <xf numFmtId="1" fontId="42" fillId="43" borderId="368" xfId="0" applyNumberFormat="1" applyFont="1" applyFill="1" applyBorder="1" applyAlignment="1" applyProtection="1">
      <alignment horizontal="center" vertical="center" textRotation="90" wrapText="1"/>
    </xf>
    <xf numFmtId="0" fontId="5" fillId="0" borderId="0" xfId="0" applyFont="1" applyBorder="1" applyAlignment="1" applyProtection="1">
      <alignment horizontal="right" shrinkToFit="1"/>
    </xf>
    <xf numFmtId="0" fontId="12" fillId="18" borderId="10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right" vertical="center"/>
    </xf>
    <xf numFmtId="0" fontId="12" fillId="18" borderId="11" xfId="0" applyFont="1" applyFill="1" applyBorder="1" applyAlignment="1" applyProtection="1">
      <alignment horizontal="right" vertical="center"/>
    </xf>
    <xf numFmtId="0" fontId="12" fillId="18" borderId="5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left" vertical="center"/>
    </xf>
    <xf numFmtId="0" fontId="12" fillId="18" borderId="9" xfId="0" applyFont="1" applyFill="1" applyBorder="1" applyAlignment="1" applyProtection="1">
      <alignment horizontal="left" vertical="center"/>
    </xf>
    <xf numFmtId="0" fontId="12" fillId="18" borderId="5" xfId="0" applyFont="1" applyFill="1" applyBorder="1" applyAlignment="1" applyProtection="1">
      <alignment horizontal="left" vertical="center"/>
    </xf>
    <xf numFmtId="0" fontId="12" fillId="18" borderId="8" xfId="0" applyFont="1" applyFill="1" applyBorder="1" applyAlignment="1" applyProtection="1">
      <alignment horizontal="left" vertical="center"/>
    </xf>
    <xf numFmtId="0" fontId="5" fillId="51" borderId="9" xfId="0" applyFont="1" applyFill="1" applyBorder="1" applyAlignment="1" applyProtection="1">
      <alignment horizontal="center" vertical="center"/>
    </xf>
    <xf numFmtId="0" fontId="5" fillId="51" borderId="8" xfId="0" applyFont="1" applyFill="1" applyBorder="1" applyAlignment="1" applyProtection="1">
      <alignment horizontal="center" vertical="center"/>
    </xf>
    <xf numFmtId="0" fontId="26" fillId="30" borderId="14" xfId="0" applyFont="1" applyFill="1" applyBorder="1" applyAlignment="1">
      <alignment horizontal="center" vertical="center" textRotation="90" wrapText="1"/>
    </xf>
    <xf numFmtId="0" fontId="26" fillId="31" borderId="14" xfId="0" applyFont="1" applyFill="1" applyBorder="1" applyAlignment="1">
      <alignment horizontal="center" vertical="center" textRotation="90" wrapText="1"/>
    </xf>
    <xf numFmtId="0" fontId="26" fillId="31" borderId="11" xfId="0" applyFont="1" applyFill="1" applyBorder="1" applyAlignment="1">
      <alignment horizontal="center" vertical="center" textRotation="90" wrapText="1"/>
    </xf>
    <xf numFmtId="0" fontId="29" fillId="0" borderId="0" xfId="0" applyFont="1" applyFill="1" applyAlignment="1">
      <alignment horizontal="right" vertical="center"/>
    </xf>
    <xf numFmtId="0" fontId="103" fillId="0" borderId="0" xfId="0" applyFont="1" applyFill="1" applyAlignment="1">
      <alignment horizontal="right" vertical="center"/>
    </xf>
    <xf numFmtId="0" fontId="26" fillId="27" borderId="14" xfId="0" applyFont="1" applyFill="1" applyBorder="1" applyAlignment="1">
      <alignment horizontal="center" vertical="center" textRotation="90" wrapText="1"/>
    </xf>
    <xf numFmtId="0" fontId="26" fillId="29" borderId="14" xfId="0" applyFont="1" applyFill="1" applyBorder="1" applyAlignment="1">
      <alignment horizontal="center" vertical="center" textRotation="90" wrapText="1"/>
    </xf>
    <xf numFmtId="0" fontId="26" fillId="15" borderId="14" xfId="0" applyFont="1" applyFill="1" applyBorder="1" applyAlignment="1">
      <alignment horizontal="center" vertical="center" textRotation="90" wrapText="1"/>
    </xf>
    <xf numFmtId="0" fontId="26" fillId="19" borderId="14" xfId="0" applyFont="1" applyFill="1" applyBorder="1" applyAlignment="1">
      <alignment horizontal="center" vertical="center" textRotation="90" wrapText="1"/>
    </xf>
    <xf numFmtId="0" fontId="26" fillId="32" borderId="14" xfId="0" applyFont="1" applyFill="1" applyBorder="1" applyAlignment="1">
      <alignment horizontal="center" vertical="center" textRotation="90" wrapText="1"/>
    </xf>
    <xf numFmtId="0" fontId="39" fillId="14" borderId="2" xfId="0" applyFont="1" applyFill="1" applyBorder="1" applyAlignment="1">
      <alignment horizontal="center"/>
    </xf>
    <xf numFmtId="0" fontId="39" fillId="14" borderId="4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18" fillId="19" borderId="10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9" xfId="0" applyFont="1" applyFill="1" applyBorder="1" applyAlignment="1">
      <alignment horizontal="center" vertical="center"/>
    </xf>
    <xf numFmtId="0" fontId="18" fillId="19" borderId="11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8" xfId="0" applyFont="1" applyFill="1" applyBorder="1" applyAlignment="1">
      <alignment horizontal="center" vertical="center"/>
    </xf>
    <xf numFmtId="0" fontId="106" fillId="37" borderId="3" xfId="0" applyFont="1" applyFill="1" applyBorder="1" applyAlignment="1">
      <alignment horizontal="center" vertical="center"/>
    </xf>
    <xf numFmtId="0" fontId="106" fillId="37" borderId="9" xfId="0" applyFont="1" applyFill="1" applyBorder="1" applyAlignment="1">
      <alignment horizontal="center" vertical="center"/>
    </xf>
    <xf numFmtId="0" fontId="106" fillId="37" borderId="5" xfId="0" applyFont="1" applyFill="1" applyBorder="1" applyAlignment="1">
      <alignment horizontal="center" vertical="center"/>
    </xf>
    <xf numFmtId="0" fontId="106" fillId="37" borderId="8" xfId="0" applyFont="1" applyFill="1" applyBorder="1" applyAlignment="1">
      <alignment horizontal="center" vertical="center"/>
    </xf>
    <xf numFmtId="0" fontId="26" fillId="19" borderId="10" xfId="0" applyFont="1" applyFill="1" applyBorder="1" applyAlignment="1">
      <alignment horizontal="center" vertical="center" textRotation="90" wrapText="1"/>
    </xf>
    <xf numFmtId="0" fontId="31" fillId="2" borderId="23" xfId="0" applyFont="1" applyFill="1" applyBorder="1" applyAlignment="1">
      <alignment horizontal="center" vertical="center" textRotation="90"/>
    </xf>
    <xf numFmtId="0" fontId="31" fillId="2" borderId="0" xfId="0" applyFont="1" applyFill="1" applyBorder="1" applyAlignment="1">
      <alignment horizontal="center" vertical="center" textRotation="90"/>
    </xf>
    <xf numFmtId="0" fontId="31" fillId="2" borderId="44" xfId="0" applyFont="1" applyFill="1" applyBorder="1" applyAlignment="1">
      <alignment horizontal="center" vertical="center" textRotation="90"/>
    </xf>
    <xf numFmtId="0" fontId="112" fillId="47" borderId="23" xfId="0" applyFont="1" applyFill="1" applyBorder="1" applyAlignment="1">
      <alignment horizontal="center" vertical="center" textRotation="90"/>
    </xf>
    <xf numFmtId="0" fontId="112" fillId="47" borderId="0" xfId="0" applyFont="1" applyFill="1" applyBorder="1" applyAlignment="1">
      <alignment horizontal="center" vertical="center" textRotation="90"/>
    </xf>
    <xf numFmtId="0" fontId="112" fillId="47" borderId="44" xfId="0" applyFont="1" applyFill="1" applyBorder="1" applyAlignment="1">
      <alignment horizontal="center" vertical="center" textRotation="90"/>
    </xf>
    <xf numFmtId="0" fontId="38" fillId="42" borderId="12" xfId="0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/>
    </xf>
    <xf numFmtId="0" fontId="101" fillId="42" borderId="14" xfId="0" applyFont="1" applyFill="1" applyBorder="1" applyAlignment="1">
      <alignment horizontal="center" vertical="center"/>
    </xf>
    <xf numFmtId="0" fontId="101" fillId="42" borderId="12" xfId="0" applyFont="1" applyFill="1" applyBorder="1" applyAlignment="1">
      <alignment horizontal="center" vertical="center"/>
    </xf>
    <xf numFmtId="10" fontId="99" fillId="42" borderId="21" xfId="0" applyNumberFormat="1" applyFont="1" applyFill="1" applyBorder="1" applyAlignment="1">
      <alignment horizontal="center" vertical="center"/>
    </xf>
    <xf numFmtId="10" fontId="99" fillId="42" borderId="14" xfId="0" applyNumberFormat="1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" fontId="89" fillId="42" borderId="0" xfId="0" applyNumberFormat="1" applyFont="1" applyFill="1" applyBorder="1" applyAlignment="1">
      <alignment horizontal="center" vertical="center"/>
    </xf>
    <xf numFmtId="164" fontId="89" fillId="42" borderId="0" xfId="0" applyNumberFormat="1" applyFont="1" applyFill="1" applyBorder="1" applyAlignment="1">
      <alignment horizontal="center" vertical="center"/>
    </xf>
    <xf numFmtId="0" fontId="101" fillId="42" borderId="21" xfId="0" applyFont="1" applyFill="1" applyBorder="1" applyAlignment="1">
      <alignment horizontal="center" vertical="center"/>
    </xf>
    <xf numFmtId="0" fontId="89" fillId="42" borderId="0" xfId="0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 textRotation="90"/>
    </xf>
    <xf numFmtId="0" fontId="38" fillId="42" borderId="12" xfId="0" applyFont="1" applyFill="1" applyBorder="1" applyAlignment="1">
      <alignment horizontal="center" vertical="center" wrapText="1"/>
    </xf>
    <xf numFmtId="0" fontId="38" fillId="42" borderId="21" xfId="0" applyFont="1" applyFill="1" applyBorder="1" applyAlignment="1">
      <alignment horizontal="center" vertical="center" wrapText="1"/>
    </xf>
    <xf numFmtId="0" fontId="100" fillId="42" borderId="21" xfId="0" applyFont="1" applyFill="1" applyBorder="1" applyAlignment="1">
      <alignment horizontal="center" vertical="center" wrapText="1"/>
    </xf>
    <xf numFmtId="0" fontId="100" fillId="42" borderId="14" xfId="0" applyFont="1" applyFill="1" applyBorder="1" applyAlignment="1">
      <alignment horizontal="center" vertical="center" wrapText="1"/>
    </xf>
    <xf numFmtId="2" fontId="91" fillId="29" borderId="0" xfId="0" applyNumberFormat="1" applyFont="1" applyFill="1" applyBorder="1" applyAlignment="1">
      <alignment horizontal="center" vertical="center" wrapText="1"/>
    </xf>
    <xf numFmtId="2" fontId="91" fillId="15" borderId="0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32" borderId="0" xfId="0" applyNumberFormat="1" applyFont="1" applyFill="1" applyBorder="1" applyAlignment="1">
      <alignment horizontal="center" vertical="center" wrapText="1"/>
    </xf>
    <xf numFmtId="2" fontId="91" fillId="30" borderId="0" xfId="0" applyNumberFormat="1" applyFont="1" applyFill="1" applyBorder="1" applyAlignment="1">
      <alignment horizontal="center" vertical="center" wrapText="1"/>
    </xf>
    <xf numFmtId="2" fontId="91" fillId="31" borderId="0" xfId="0" applyNumberFormat="1" applyFont="1" applyFill="1" applyBorder="1" applyAlignment="1">
      <alignment horizontal="center" vertical="center" wrapText="1"/>
    </xf>
    <xf numFmtId="2" fontId="91" fillId="15" borderId="67" xfId="0" applyNumberFormat="1" applyFont="1" applyFill="1" applyBorder="1" applyAlignment="1">
      <alignment horizontal="center" vertical="center" wrapText="1"/>
    </xf>
    <xf numFmtId="2" fontId="91" fillId="15" borderId="65" xfId="0" applyNumberFormat="1" applyFont="1" applyFill="1" applyBorder="1" applyAlignment="1">
      <alignment horizontal="center" vertical="center" wrapText="1"/>
    </xf>
    <xf numFmtId="2" fontId="91" fillId="19" borderId="67" xfId="0" applyNumberFormat="1" applyFont="1" applyFill="1" applyBorder="1" applyAlignment="1">
      <alignment horizontal="center" vertical="center" wrapText="1"/>
    </xf>
    <xf numFmtId="2" fontId="91" fillId="19" borderId="65" xfId="0" applyNumberFormat="1" applyFont="1" applyFill="1" applyBorder="1" applyAlignment="1">
      <alignment horizontal="center" vertical="center" wrapText="1"/>
    </xf>
    <xf numFmtId="2" fontId="91" fillId="32" borderId="67" xfId="0" applyNumberFormat="1" applyFont="1" applyFill="1" applyBorder="1" applyAlignment="1">
      <alignment horizontal="center" vertical="center" wrapText="1"/>
    </xf>
    <xf numFmtId="2" fontId="91" fillId="32" borderId="65" xfId="0" applyNumberFormat="1" applyFont="1" applyFill="1" applyBorder="1" applyAlignment="1">
      <alignment horizontal="center" vertical="center" wrapText="1"/>
    </xf>
    <xf numFmtId="2" fontId="91" fillId="30" borderId="67" xfId="0" applyNumberFormat="1" applyFont="1" applyFill="1" applyBorder="1" applyAlignment="1">
      <alignment horizontal="center" vertical="center" wrapText="1"/>
    </xf>
    <xf numFmtId="2" fontId="91" fillId="30" borderId="65" xfId="0" applyNumberFormat="1" applyFont="1" applyFill="1" applyBorder="1" applyAlignment="1">
      <alignment horizontal="center" vertical="center" wrapText="1"/>
    </xf>
    <xf numFmtId="2" fontId="91" fillId="31" borderId="67" xfId="0" applyNumberFormat="1" applyFont="1" applyFill="1" applyBorder="1" applyAlignment="1">
      <alignment horizontal="center" vertical="center" wrapText="1"/>
    </xf>
    <xf numFmtId="2" fontId="91" fillId="31" borderId="65" xfId="0" applyNumberFormat="1" applyFont="1" applyFill="1" applyBorder="1" applyAlignment="1">
      <alignment horizontal="center" vertical="center" wrapText="1"/>
    </xf>
    <xf numFmtId="2" fontId="91" fillId="27" borderId="67" xfId="0" applyNumberFormat="1" applyFont="1" applyFill="1" applyBorder="1" applyAlignment="1">
      <alignment horizontal="center" vertical="center" wrapText="1"/>
    </xf>
    <xf numFmtId="2" fontId="91" fillId="27" borderId="0" xfId="0" applyNumberFormat="1" applyFont="1" applyFill="1" applyBorder="1" applyAlignment="1">
      <alignment horizontal="center" vertical="center" wrapText="1"/>
    </xf>
    <xf numFmtId="0" fontId="61" fillId="15" borderId="0" xfId="0" applyFont="1" applyFill="1" applyBorder="1" applyAlignment="1">
      <alignment horizontal="center" vertical="center"/>
    </xf>
    <xf numFmtId="0" fontId="61" fillId="19" borderId="0" xfId="0" applyFont="1" applyFill="1" applyBorder="1" applyAlignment="1">
      <alignment horizontal="center" vertical="center"/>
    </xf>
    <xf numFmtId="0" fontId="61" fillId="19" borderId="65" xfId="0" applyFont="1" applyFill="1" applyBorder="1" applyAlignment="1">
      <alignment horizontal="center" vertical="center"/>
    </xf>
    <xf numFmtId="0" fontId="61" fillId="32" borderId="67" xfId="0" applyFont="1" applyFill="1" applyBorder="1" applyAlignment="1">
      <alignment horizontal="center" vertical="center"/>
    </xf>
    <xf numFmtId="0" fontId="61" fillId="32" borderId="0" xfId="0" applyFont="1" applyFill="1" applyBorder="1" applyAlignment="1">
      <alignment horizontal="center" vertical="center"/>
    </xf>
    <xf numFmtId="0" fontId="61" fillId="30" borderId="373" xfId="0" applyFont="1" applyFill="1" applyBorder="1" applyAlignment="1">
      <alignment horizontal="center" vertical="center"/>
    </xf>
    <xf numFmtId="0" fontId="61" fillId="30" borderId="0" xfId="0" applyFont="1" applyFill="1" applyBorder="1" applyAlignment="1">
      <alignment horizontal="center" vertical="center"/>
    </xf>
    <xf numFmtId="0" fontId="61" fillId="31" borderId="373" xfId="0" applyFont="1" applyFill="1" applyBorder="1" applyAlignment="1">
      <alignment horizontal="center" vertical="center"/>
    </xf>
    <xf numFmtId="0" fontId="61" fillId="31" borderId="0" xfId="0" applyFont="1" applyFill="1" applyBorder="1" applyAlignment="1">
      <alignment horizontal="center" vertical="center"/>
    </xf>
    <xf numFmtId="0" fontId="61" fillId="31" borderId="12" xfId="0" applyFont="1" applyFill="1" applyBorder="1" applyAlignment="1">
      <alignment horizontal="center" vertical="center"/>
    </xf>
    <xf numFmtId="2" fontId="16" fillId="30" borderId="0" xfId="0" applyNumberFormat="1" applyFont="1" applyFill="1" applyBorder="1" applyAlignment="1">
      <alignment horizontal="center" vertical="center" wrapText="1"/>
    </xf>
    <xf numFmtId="2" fontId="16" fillId="30" borderId="65" xfId="0" applyNumberFormat="1" applyFont="1" applyFill="1" applyBorder="1" applyAlignment="1">
      <alignment horizontal="center" vertical="center" wrapText="1"/>
    </xf>
    <xf numFmtId="2" fontId="16" fillId="31" borderId="67" xfId="0" applyNumberFormat="1" applyFont="1" applyFill="1" applyBorder="1" applyAlignment="1">
      <alignment horizontal="center" wrapText="1"/>
    </xf>
    <xf numFmtId="2" fontId="16" fillId="31" borderId="0" xfId="0" applyNumberFormat="1" applyFont="1" applyFill="1" applyBorder="1" applyAlignment="1">
      <alignment horizontal="center" wrapText="1"/>
    </xf>
    <xf numFmtId="2" fontId="16" fillId="31" borderId="65" xfId="0" applyNumberFormat="1" applyFont="1" applyFill="1" applyBorder="1" applyAlignment="1">
      <alignment horizontal="center" wrapText="1"/>
    </xf>
    <xf numFmtId="2" fontId="16" fillId="27" borderId="67" xfId="0" applyNumberFormat="1" applyFont="1" applyFill="1" applyBorder="1" applyAlignment="1">
      <alignment horizontal="center" vertical="center" wrapText="1"/>
    </xf>
    <xf numFmtId="2" fontId="16" fillId="27" borderId="0" xfId="0" applyNumberFormat="1" applyFont="1" applyFill="1" applyBorder="1" applyAlignment="1">
      <alignment horizontal="center" vertical="center" wrapText="1"/>
    </xf>
    <xf numFmtId="2" fontId="16" fillId="27" borderId="65" xfId="0" applyNumberFormat="1" applyFont="1" applyFill="1" applyBorder="1" applyAlignment="1">
      <alignment horizontal="center" vertical="center" wrapText="1"/>
    </xf>
    <xf numFmtId="2" fontId="16" fillId="29" borderId="67" xfId="0" applyNumberFormat="1" applyFont="1" applyFill="1" applyBorder="1" applyAlignment="1">
      <alignment horizontal="center" vertical="center" wrapText="1"/>
    </xf>
    <xf numFmtId="2" fontId="16" fillId="29" borderId="0" xfId="0" applyNumberFormat="1" applyFont="1" applyFill="1" applyBorder="1" applyAlignment="1">
      <alignment horizontal="center" vertical="center" wrapText="1"/>
    </xf>
    <xf numFmtId="2" fontId="16" fillId="29" borderId="65" xfId="0" applyNumberFormat="1" applyFont="1" applyFill="1" applyBorder="1" applyAlignment="1">
      <alignment horizontal="center" vertical="center" wrapText="1"/>
    </xf>
    <xf numFmtId="0" fontId="61" fillId="19" borderId="66" xfId="0" applyFont="1" applyFill="1" applyBorder="1" applyAlignment="1">
      <alignment horizontal="center" vertical="center"/>
    </xf>
    <xf numFmtId="0" fontId="61" fillId="32" borderId="66" xfId="0" applyFont="1" applyFill="1" applyBorder="1" applyAlignment="1">
      <alignment horizontal="center" vertical="center"/>
    </xf>
    <xf numFmtId="0" fontId="61" fillId="30" borderId="66" xfId="0" applyFont="1" applyFill="1" applyBorder="1" applyAlignment="1">
      <alignment horizontal="center" vertical="center"/>
    </xf>
    <xf numFmtId="0" fontId="61" fillId="31" borderId="67" xfId="0" applyFont="1" applyFill="1" applyBorder="1" applyAlignment="1">
      <alignment horizontal="center" vertical="center"/>
    </xf>
    <xf numFmtId="0" fontId="61" fillId="31" borderId="65" xfId="0" applyFont="1" applyFill="1" applyBorder="1" applyAlignment="1">
      <alignment horizontal="center" vertical="center"/>
    </xf>
    <xf numFmtId="0" fontId="61" fillId="27" borderId="67" xfId="0" applyFont="1" applyFill="1" applyBorder="1" applyAlignment="1">
      <alignment horizontal="center" vertical="center"/>
    </xf>
    <xf numFmtId="0" fontId="61" fillId="27" borderId="0" xfId="0" applyFont="1" applyFill="1" applyBorder="1" applyAlignment="1">
      <alignment horizontal="center" vertical="center"/>
    </xf>
    <xf numFmtId="0" fontId="61" fillId="27" borderId="65" xfId="0" applyFont="1" applyFill="1" applyBorder="1" applyAlignment="1">
      <alignment horizontal="center" vertical="center"/>
    </xf>
    <xf numFmtId="0" fontId="61" fillId="29" borderId="67" xfId="0" applyFont="1" applyFill="1" applyBorder="1" applyAlignment="1">
      <alignment horizontal="center" vertical="center"/>
    </xf>
    <xf numFmtId="0" fontId="61" fillId="29" borderId="0" xfId="0" applyFont="1" applyFill="1" applyBorder="1" applyAlignment="1">
      <alignment horizontal="center" vertical="center"/>
    </xf>
    <xf numFmtId="0" fontId="90" fillId="44" borderId="0" xfId="0" applyFont="1" applyFill="1" applyBorder="1" applyAlignment="1">
      <alignment horizontal="center" vertical="center"/>
    </xf>
    <xf numFmtId="0" fontId="61" fillId="30" borderId="65" xfId="0" applyFont="1" applyFill="1" applyBorder="1" applyAlignment="1">
      <alignment horizontal="center" vertical="center"/>
    </xf>
    <xf numFmtId="0" fontId="61" fillId="31" borderId="66" xfId="0" applyFont="1" applyFill="1" applyBorder="1" applyAlignment="1">
      <alignment horizontal="center" vertical="center"/>
    </xf>
    <xf numFmtId="0" fontId="61" fillId="27" borderId="66" xfId="0" applyFont="1" applyFill="1" applyBorder="1" applyAlignment="1">
      <alignment horizontal="center" vertical="center"/>
    </xf>
    <xf numFmtId="0" fontId="61" fillId="29" borderId="66" xfId="0" applyFont="1" applyFill="1" applyBorder="1" applyAlignment="1">
      <alignment horizontal="center" vertical="center"/>
    </xf>
    <xf numFmtId="0" fontId="61" fillId="15" borderId="66" xfId="0" applyFont="1" applyFill="1" applyBorder="1" applyAlignment="1">
      <alignment horizontal="center" vertical="center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0" fillId="2" borderId="14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horizontal="center" vertical="center" shrinkToFit="1"/>
    </xf>
    <xf numFmtId="164" fontId="5" fillId="13" borderId="105" xfId="0" applyNumberFormat="1" applyFont="1" applyFill="1" applyBorder="1" applyAlignment="1" applyProtection="1">
      <alignment horizontal="center" vertical="center" wrapText="1"/>
    </xf>
    <xf numFmtId="164" fontId="5" fillId="13" borderId="64" xfId="0" applyNumberFormat="1" applyFont="1" applyFill="1" applyBorder="1" applyAlignment="1" applyProtection="1">
      <alignment horizontal="center" vertical="center" wrapText="1"/>
    </xf>
    <xf numFmtId="164" fontId="5" fillId="13" borderId="106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Border="1" applyAlignment="1" applyProtection="1">
      <alignment horizontal="center" vertical="top" textRotation="90"/>
    </xf>
    <xf numFmtId="0" fontId="157" fillId="65" borderId="13" xfId="0" applyFont="1" applyFill="1" applyBorder="1" applyAlignment="1" applyProtection="1">
      <alignment horizontal="center" vertical="center" textRotation="90"/>
      <protection locked="0"/>
    </xf>
    <xf numFmtId="0" fontId="157" fillId="65" borderId="21" xfId="0" applyFont="1" applyFill="1" applyBorder="1" applyAlignment="1" applyProtection="1">
      <alignment horizontal="center" vertical="center" textRotation="90"/>
      <protection locked="0"/>
    </xf>
    <xf numFmtId="0" fontId="23" fillId="45" borderId="9" xfId="0" applyFont="1" applyFill="1" applyBorder="1" applyAlignment="1" applyProtection="1">
      <alignment horizontal="center" vertical="center"/>
    </xf>
    <xf numFmtId="0" fontId="23" fillId="45" borderId="12" xfId="0" applyFont="1" applyFill="1" applyBorder="1" applyAlignment="1" applyProtection="1">
      <alignment horizontal="center" vertical="center"/>
    </xf>
    <xf numFmtId="0" fontId="23" fillId="45" borderId="8" xfId="0" applyFont="1" applyFill="1" applyBorder="1" applyAlignment="1" applyProtection="1">
      <alignment horizontal="center" vertical="center"/>
    </xf>
    <xf numFmtId="0" fontId="150" fillId="0" borderId="44" xfId="0" applyFont="1" applyBorder="1" applyAlignment="1" applyProtection="1">
      <alignment horizontal="left"/>
    </xf>
    <xf numFmtId="0" fontId="18" fillId="0" borderId="44" xfId="0" applyFont="1" applyBorder="1" applyAlignment="1" applyProtection="1">
      <alignment horizontal="center" vertical="center"/>
    </xf>
    <xf numFmtId="0" fontId="149" fillId="3" borderId="0" xfId="0" applyFont="1" applyFill="1" applyAlignment="1" applyProtection="1">
      <alignment horizontal="center" vertical="center"/>
    </xf>
    <xf numFmtId="0" fontId="6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shrinkToFit="1"/>
    </xf>
    <xf numFmtId="0" fontId="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textRotation="90"/>
    </xf>
    <xf numFmtId="0" fontId="50" fillId="0" borderId="0" xfId="0" applyFont="1" applyAlignment="1" applyProtection="1">
      <alignment horizontal="center"/>
    </xf>
    <xf numFmtId="0" fontId="51" fillId="0" borderId="0" xfId="0" applyFont="1" applyAlignment="1" applyProtection="1">
      <alignment horizontal="center" textRotation="90"/>
    </xf>
    <xf numFmtId="0" fontId="50" fillId="0" borderId="0" xfId="0" applyFont="1" applyAlignment="1" applyProtection="1">
      <alignment horizontal="center" vertical="top"/>
    </xf>
    <xf numFmtId="1" fontId="42" fillId="43" borderId="10" xfId="0" applyNumberFormat="1" applyFont="1" applyFill="1" applyBorder="1" applyAlignment="1" applyProtection="1">
      <alignment horizontal="center" vertical="center" textRotation="90" wrapText="1"/>
    </xf>
    <xf numFmtId="1" fontId="42" fillId="43" borderId="14" xfId="0" applyNumberFormat="1" applyFont="1" applyFill="1" applyBorder="1" applyAlignment="1" applyProtection="1">
      <alignment horizontal="center" vertical="center" textRotation="90" wrapText="1"/>
    </xf>
    <xf numFmtId="1" fontId="42" fillId="43" borderId="11" xfId="0" applyNumberFormat="1" applyFont="1" applyFill="1" applyBorder="1" applyAlignment="1" applyProtection="1">
      <alignment horizontal="center" vertical="center" textRotation="90" wrapText="1"/>
    </xf>
    <xf numFmtId="0" fontId="148" fillId="43" borderId="14" xfId="0" applyFont="1" applyFill="1" applyBorder="1" applyAlignment="1" applyProtection="1">
      <alignment horizontal="center" vertical="center"/>
    </xf>
    <xf numFmtId="0" fontId="148" fillId="43" borderId="0" xfId="0" applyFont="1" applyFill="1" applyAlignment="1" applyProtection="1">
      <alignment horizontal="center" vertical="center"/>
    </xf>
    <xf numFmtId="0" fontId="18" fillId="6" borderId="0" xfId="0" applyFont="1" applyFill="1" applyAlignment="1" applyProtection="1">
      <alignment horizontal="center" vertical="center"/>
    </xf>
    <xf numFmtId="0" fontId="68" fillId="16" borderId="3" xfId="0" applyFont="1" applyFill="1" applyBorder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9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left" vertical="center" wrapText="1"/>
    </xf>
    <xf numFmtId="0" fontId="0" fillId="2" borderId="0" xfId="0" applyFill="1" applyAlignment="1" applyProtection="1">
      <alignment horizontal="center" vertical="center"/>
    </xf>
    <xf numFmtId="49" fontId="0" fillId="17" borderId="0" xfId="0" applyNumberFormat="1" applyFill="1" applyAlignment="1" applyProtection="1">
      <alignment horizontal="center" vertical="center" wrapText="1"/>
    </xf>
    <xf numFmtId="0" fontId="18" fillId="0" borderId="44" xfId="0" applyFont="1" applyFill="1" applyBorder="1" applyAlignment="1" applyProtection="1">
      <alignment horizontal="left"/>
    </xf>
    <xf numFmtId="0" fontId="57" fillId="3" borderId="42" xfId="0" applyFont="1" applyFill="1" applyBorder="1" applyAlignment="1" applyProtection="1">
      <alignment horizontal="center" vertical="center"/>
    </xf>
    <xf numFmtId="0" fontId="57" fillId="3" borderId="23" xfId="0" applyFont="1" applyFill="1" applyBorder="1" applyAlignment="1" applyProtection="1">
      <alignment horizontal="center" vertical="center"/>
    </xf>
    <xf numFmtId="0" fontId="57" fillId="3" borderId="56" xfId="0" applyFont="1" applyFill="1" applyBorder="1" applyAlignment="1" applyProtection="1">
      <alignment horizontal="center" vertical="center"/>
    </xf>
    <xf numFmtId="0" fontId="57" fillId="3" borderId="38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57" fillId="3" borderId="61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 vertical="center"/>
    </xf>
    <xf numFmtId="0" fontId="57" fillId="3" borderId="5" xfId="0" applyFont="1" applyFill="1" applyBorder="1" applyAlignment="1" applyProtection="1">
      <alignment horizontal="center" vertical="center"/>
    </xf>
    <xf numFmtId="0" fontId="57" fillId="3" borderId="47" xfId="0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textRotation="90"/>
    </xf>
    <xf numFmtId="1" fontId="42" fillId="43" borderId="51" xfId="0" applyNumberFormat="1" applyFont="1" applyFill="1" applyBorder="1" applyAlignment="1" applyProtection="1">
      <alignment horizontal="center" vertical="center" textRotation="90" wrapText="1"/>
    </xf>
    <xf numFmtId="1" fontId="42" fillId="43" borderId="58" xfId="0" applyNumberFormat="1" applyFont="1" applyFill="1" applyBorder="1" applyAlignment="1" applyProtection="1">
      <alignment horizontal="center" vertical="center" textRotation="90" wrapText="1"/>
    </xf>
    <xf numFmtId="1" fontId="42" fillId="43" borderId="53" xfId="0" applyNumberFormat="1" applyFont="1" applyFill="1" applyBorder="1" applyAlignment="1" applyProtection="1">
      <alignment horizontal="center" vertical="center" textRotation="90" wrapText="1"/>
    </xf>
    <xf numFmtId="0" fontId="50" fillId="0" borderId="0" xfId="0" applyFont="1" applyBorder="1" applyAlignment="1" applyProtection="1">
      <alignment horizontal="center" textRotation="90"/>
    </xf>
    <xf numFmtId="0" fontId="57" fillId="45" borderId="1" xfId="0" applyFont="1" applyFill="1" applyBorder="1" applyAlignment="1" applyProtection="1">
      <alignment horizontal="center" vertical="center"/>
    </xf>
    <xf numFmtId="0" fontId="0" fillId="16" borderId="10" xfId="0" applyFill="1" applyBorder="1" applyAlignment="1" applyProtection="1">
      <alignment horizontal="center" vertical="center"/>
    </xf>
    <xf numFmtId="0" fontId="0" fillId="16" borderId="3" xfId="0" applyFill="1" applyBorder="1" applyAlignment="1" applyProtection="1">
      <alignment horizontal="center" vertical="center"/>
    </xf>
    <xf numFmtId="0" fontId="0" fillId="16" borderId="11" xfId="0" applyFill="1" applyBorder="1" applyAlignment="1" applyProtection="1">
      <alignment horizontal="center" vertical="center"/>
    </xf>
    <xf numFmtId="0" fontId="0" fillId="16" borderId="5" xfId="0" applyFill="1" applyBorder="1" applyAlignment="1" applyProtection="1">
      <alignment horizontal="center" vertical="center"/>
    </xf>
    <xf numFmtId="0" fontId="21" fillId="18" borderId="1" xfId="0" applyFont="1" applyFill="1" applyBorder="1" applyAlignment="1" applyProtection="1">
      <alignment horizontal="center" vertical="center"/>
    </xf>
    <xf numFmtId="0" fontId="23" fillId="45" borderId="1" xfId="0" applyFont="1" applyFill="1" applyBorder="1" applyAlignment="1" applyProtection="1">
      <alignment horizontal="center" vertical="center"/>
    </xf>
    <xf numFmtId="0" fontId="18" fillId="9" borderId="10" xfId="0" applyFont="1" applyFill="1" applyBorder="1" applyAlignment="1" applyProtection="1">
      <alignment horizontal="center" vertical="center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11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7" fillId="45" borderId="6" xfId="0" applyFont="1" applyFill="1" applyBorder="1" applyAlignment="1" applyProtection="1">
      <alignment horizontal="center" vertical="center"/>
    </xf>
    <xf numFmtId="0" fontId="12" fillId="18" borderId="7" xfId="0" applyFont="1" applyFill="1" applyBorder="1" applyAlignment="1" applyProtection="1">
      <alignment horizontal="center" vertical="center"/>
    </xf>
    <xf numFmtId="0" fontId="12" fillId="18" borderId="1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left" vertical="center"/>
    </xf>
    <xf numFmtId="0" fontId="57" fillId="10" borderId="23" xfId="0" applyFont="1" applyFill="1" applyBorder="1" applyAlignment="1" applyProtection="1">
      <alignment horizontal="center" vertical="center"/>
    </xf>
    <xf numFmtId="0" fontId="57" fillId="10" borderId="0" xfId="0" applyFont="1" applyFill="1" applyBorder="1" applyAlignment="1" applyProtection="1">
      <alignment horizontal="center" vertical="center"/>
    </xf>
    <xf numFmtId="0" fontId="57" fillId="10" borderId="5" xfId="0" applyFont="1" applyFill="1" applyBorder="1" applyAlignment="1" applyProtection="1">
      <alignment horizontal="center" vertical="center"/>
    </xf>
    <xf numFmtId="49" fontId="57" fillId="14" borderId="23" xfId="0" applyNumberFormat="1" applyFont="1" applyFill="1" applyBorder="1" applyAlignment="1" applyProtection="1">
      <alignment horizontal="center" vertical="center" wrapText="1"/>
    </xf>
    <xf numFmtId="0" fontId="52" fillId="3" borderId="43" xfId="0" applyFont="1" applyFill="1" applyBorder="1" applyAlignment="1" applyProtection="1">
      <alignment horizontal="center" vertical="center"/>
    </xf>
    <xf numFmtId="0" fontId="52" fillId="3" borderId="57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49" fontId="42" fillId="14" borderId="5" xfId="0" applyNumberFormat="1" applyFont="1" applyFill="1" applyBorder="1" applyAlignment="1" applyProtection="1">
      <alignment horizontal="center" vertical="center" wrapText="1"/>
    </xf>
    <xf numFmtId="49" fontId="41" fillId="14" borderId="39" xfId="0" applyNumberFormat="1" applyFont="1" applyFill="1" applyBorder="1" applyAlignment="1" applyProtection="1">
      <alignment horizontal="center" vertical="center" wrapText="1"/>
    </xf>
    <xf numFmtId="49" fontId="41" fillId="14" borderId="5" xfId="0" applyNumberFormat="1" applyFont="1" applyFill="1" applyBorder="1" applyAlignment="1" applyProtection="1">
      <alignment horizontal="center" vertical="center" wrapText="1"/>
    </xf>
    <xf numFmtId="0" fontId="16" fillId="13" borderId="36" xfId="0" applyFont="1" applyFill="1" applyBorder="1" applyAlignment="1" applyProtection="1">
      <alignment horizontal="center" vertical="center"/>
    </xf>
    <xf numFmtId="0" fontId="16" fillId="13" borderId="46" xfId="0" applyFont="1" applyFill="1" applyBorder="1" applyAlignment="1" applyProtection="1">
      <alignment horizontal="center" vertical="center"/>
    </xf>
    <xf numFmtId="0" fontId="16" fillId="13" borderId="13" xfId="0" applyFont="1" applyFill="1" applyBorder="1" applyAlignment="1" applyProtection="1">
      <alignment horizontal="center" vertical="center" wrapText="1"/>
    </xf>
    <xf numFmtId="0" fontId="16" fillId="13" borderId="21" xfId="0" applyFont="1" applyFill="1" applyBorder="1" applyAlignment="1" applyProtection="1">
      <alignment horizontal="center" vertical="center" wrapText="1"/>
    </xf>
    <xf numFmtId="164" fontId="41" fillId="10" borderId="10" xfId="0" applyNumberFormat="1" applyFont="1" applyFill="1" applyBorder="1" applyAlignment="1" applyProtection="1">
      <alignment horizontal="center" vertical="center" shrinkToFit="1"/>
    </xf>
    <xf numFmtId="164" fontId="41" fillId="10" borderId="14" xfId="0" applyNumberFormat="1" applyFont="1" applyFill="1" applyBorder="1" applyAlignment="1" applyProtection="1">
      <alignment horizontal="center" vertical="center" shrinkToFit="1"/>
    </xf>
    <xf numFmtId="164" fontId="33" fillId="21" borderId="261" xfId="0" applyNumberFormat="1" applyFont="1" applyFill="1" applyBorder="1" applyAlignment="1" applyProtection="1">
      <alignment horizontal="center" vertical="center" wrapText="1" shrinkToFit="1"/>
    </xf>
    <xf numFmtId="164" fontId="33" fillId="21" borderId="9" xfId="0" applyNumberFormat="1" applyFont="1" applyFill="1" applyBorder="1" applyAlignment="1" applyProtection="1">
      <alignment horizontal="center" vertical="center" wrapText="1" shrinkToFit="1"/>
    </xf>
    <xf numFmtId="164" fontId="33" fillId="21" borderId="38" xfId="0" applyNumberFormat="1" applyFont="1" applyFill="1" applyBorder="1" applyAlignment="1" applyProtection="1">
      <alignment horizontal="center" vertical="center" wrapText="1" shrinkToFit="1"/>
    </xf>
    <xf numFmtId="164" fontId="33" fillId="21" borderId="12" xfId="0" applyNumberFormat="1" applyFont="1" applyFill="1" applyBorder="1" applyAlignment="1" applyProtection="1">
      <alignment horizontal="center" vertical="center" wrapText="1" shrinkToFit="1"/>
    </xf>
    <xf numFmtId="0" fontId="8" fillId="0" borderId="45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61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0" fillId="16" borderId="9" xfId="0" applyFill="1" applyBorder="1" applyAlignment="1" applyProtection="1">
      <alignment horizontal="center" vertical="center"/>
    </xf>
    <xf numFmtId="0" fontId="0" fillId="16" borderId="8" xfId="0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59" xfId="0" applyNumberFormat="1" applyFont="1" applyFill="1" applyBorder="1" applyAlignment="1" applyProtection="1">
      <alignment horizontal="center" vertical="center" wrapText="1"/>
    </xf>
    <xf numFmtId="164" fontId="5" fillId="13" borderId="262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164" fontId="5" fillId="13" borderId="1" xfId="0" applyNumberFormat="1" applyFont="1" applyFill="1" applyBorder="1" applyAlignment="1" applyProtection="1">
      <alignment horizontal="center" vertical="center" wrapText="1"/>
    </xf>
    <xf numFmtId="164" fontId="6" fillId="13" borderId="1" xfId="0" applyNumberFormat="1" applyFont="1" applyFill="1" applyBorder="1" applyAlignment="1" applyProtection="1">
      <alignment horizontal="center" vertical="center" wrapText="1"/>
    </xf>
    <xf numFmtId="0" fontId="18" fillId="0" borderId="4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center" vertical="center"/>
    </xf>
    <xf numFmtId="0" fontId="57" fillId="3" borderId="42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57" fillId="3" borderId="38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47" xfId="0" applyFont="1" applyFill="1" applyBorder="1" applyAlignment="1">
      <alignment horizontal="center" vertical="center"/>
    </xf>
    <xf numFmtId="0" fontId="57" fillId="10" borderId="23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49" fontId="57" fillId="14" borderId="42" xfId="0" applyNumberFormat="1" applyFont="1" applyFill="1" applyBorder="1" applyAlignment="1">
      <alignment horizontal="center" vertical="center" wrapText="1"/>
    </xf>
    <xf numFmtId="49" fontId="57" fillId="14" borderId="23" xfId="0" applyNumberFormat="1" applyFont="1" applyFill="1" applyBorder="1" applyAlignment="1">
      <alignment horizontal="center" vertical="center" wrapText="1"/>
    </xf>
    <xf numFmtId="49" fontId="57" fillId="14" borderId="43" xfId="0" applyNumberFormat="1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2" fillId="3" borderId="5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textRotation="90"/>
    </xf>
    <xf numFmtId="0" fontId="50" fillId="0" borderId="0" xfId="0" applyFont="1" applyBorder="1" applyAlignment="1">
      <alignment horizontal="center" textRotation="90"/>
    </xf>
    <xf numFmtId="0" fontId="51" fillId="0" borderId="0" xfId="0" applyFont="1" applyBorder="1" applyAlignment="1">
      <alignment horizontal="center" textRotation="90"/>
    </xf>
    <xf numFmtId="49" fontId="42" fillId="14" borderId="39" xfId="0" applyNumberFormat="1" applyFont="1" applyFill="1" applyBorder="1" applyAlignment="1">
      <alignment horizontal="center" vertical="center" wrapText="1"/>
    </xf>
    <xf numFmtId="49" fontId="42" fillId="14" borderId="5" xfId="0" applyNumberFormat="1" applyFont="1" applyFill="1" applyBorder="1" applyAlignment="1">
      <alignment horizontal="center" vertical="center" wrapText="1"/>
    </xf>
    <xf numFmtId="49" fontId="41" fillId="14" borderId="39" xfId="0" applyNumberFormat="1" applyFont="1" applyFill="1" applyBorder="1" applyAlignment="1">
      <alignment horizontal="center" vertical="center" wrapText="1"/>
    </xf>
    <xf numFmtId="49" fontId="41" fillId="14" borderId="5" xfId="0" applyNumberFormat="1" applyFont="1" applyFill="1" applyBorder="1" applyAlignment="1">
      <alignment horizontal="center" vertical="center" wrapText="1"/>
    </xf>
    <xf numFmtId="164" fontId="5" fillId="13" borderId="50" xfId="0" applyNumberFormat="1" applyFont="1" applyFill="1" applyBorder="1" applyAlignment="1">
      <alignment horizontal="center" vertical="center" wrapText="1"/>
    </xf>
    <xf numFmtId="164" fontId="5" fillId="13" borderId="54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21" xfId="0" applyNumberFormat="1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/>
    </xf>
    <xf numFmtId="0" fontId="52" fillId="3" borderId="39" xfId="0" applyFont="1" applyFill="1" applyBorder="1" applyAlignment="1">
      <alignment horizontal="center" vertical="center"/>
    </xf>
    <xf numFmtId="164" fontId="5" fillId="13" borderId="259" xfId="0" applyNumberFormat="1" applyFont="1" applyFill="1" applyBorder="1" applyAlignment="1">
      <alignment horizontal="center" vertical="center" wrapText="1"/>
    </xf>
    <xf numFmtId="164" fontId="5" fillId="13" borderId="262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228" xfId="0" applyFont="1" applyBorder="1" applyAlignment="1">
      <alignment horizontal="center" vertical="center"/>
    </xf>
    <xf numFmtId="0" fontId="8" fillId="0" borderId="26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6" fillId="13" borderId="260" xfId="0" applyNumberFormat="1" applyFont="1" applyFill="1" applyBorder="1" applyAlignment="1">
      <alignment horizontal="center" vertical="center" wrapText="1"/>
    </xf>
    <xf numFmtId="164" fontId="6" fillId="13" borderId="263" xfId="0" applyNumberFormat="1" applyFont="1" applyFill="1" applyBorder="1" applyAlignment="1">
      <alignment horizontal="center" vertical="center" wrapText="1"/>
    </xf>
    <xf numFmtId="164" fontId="6" fillId="13" borderId="252" xfId="0" applyNumberFormat="1" applyFont="1" applyFill="1" applyBorder="1" applyAlignment="1">
      <alignment horizontal="center" vertical="center" wrapText="1"/>
    </xf>
    <xf numFmtId="164" fontId="6" fillId="13" borderId="234" xfId="0" applyNumberFormat="1" applyFont="1" applyFill="1" applyBorder="1" applyAlignment="1">
      <alignment horizontal="center" vertical="center" wrapText="1"/>
    </xf>
    <xf numFmtId="164" fontId="6" fillId="13" borderId="251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/>
    </xf>
    <xf numFmtId="164" fontId="5" fillId="13" borderId="51" xfId="0" applyNumberFormat="1" applyFont="1" applyFill="1" applyBorder="1" applyAlignment="1">
      <alignment horizontal="center" vertical="center" wrapText="1"/>
    </xf>
    <xf numFmtId="164" fontId="5" fillId="13" borderId="58" xfId="0" applyNumberFormat="1" applyFont="1" applyFill="1" applyBorder="1" applyAlignment="1">
      <alignment horizontal="center" vertical="center" wrapText="1"/>
    </xf>
    <xf numFmtId="164" fontId="5" fillId="13" borderId="53" xfId="0" applyNumberFormat="1" applyFont="1" applyFill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21" xfId="0" applyFont="1" applyFill="1" applyBorder="1" applyAlignment="1">
      <alignment horizontal="center" vertical="center" wrapText="1"/>
    </xf>
    <xf numFmtId="164" fontId="41" fillId="10" borderId="10" xfId="0" applyNumberFormat="1" applyFont="1" applyFill="1" applyBorder="1" applyAlignment="1">
      <alignment horizontal="center" vertical="center" shrinkToFit="1"/>
    </xf>
    <xf numFmtId="164" fontId="41" fillId="10" borderId="14" xfId="0" applyNumberFormat="1" applyFont="1" applyFill="1" applyBorder="1" applyAlignment="1">
      <alignment horizontal="center" vertical="center" shrinkToFit="1"/>
    </xf>
    <xf numFmtId="164" fontId="33" fillId="21" borderId="261" xfId="0" applyNumberFormat="1" applyFont="1" applyFill="1" applyBorder="1" applyAlignment="1">
      <alignment horizontal="center" vertical="center" wrapText="1" shrinkToFit="1"/>
    </xf>
    <xf numFmtId="164" fontId="33" fillId="21" borderId="9" xfId="0" applyNumberFormat="1" applyFont="1" applyFill="1" applyBorder="1" applyAlignment="1">
      <alignment horizontal="center" vertical="center" wrapText="1" shrinkToFit="1"/>
    </xf>
    <xf numFmtId="164" fontId="33" fillId="21" borderId="38" xfId="0" applyNumberFormat="1" applyFont="1" applyFill="1" applyBorder="1" applyAlignment="1">
      <alignment horizontal="center" vertical="center" wrapText="1" shrinkToFit="1"/>
    </xf>
    <xf numFmtId="164" fontId="33" fillId="21" borderId="12" xfId="0" applyNumberFormat="1" applyFont="1" applyFill="1" applyBorder="1" applyAlignment="1">
      <alignment horizontal="center" vertical="center" wrapText="1" shrinkToFit="1"/>
    </xf>
    <xf numFmtId="3" fontId="11" fillId="14" borderId="51" xfId="0" applyNumberFormat="1" applyFont="1" applyFill="1" applyBorder="1" applyAlignment="1">
      <alignment horizontal="center" vertical="center" wrapText="1"/>
    </xf>
    <xf numFmtId="3" fontId="11" fillId="14" borderId="58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6" fillId="13" borderId="36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8" fillId="9" borderId="11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left" vertical="center"/>
    </xf>
    <xf numFmtId="0" fontId="12" fillId="18" borderId="9" xfId="0" applyFont="1" applyFill="1" applyBorder="1" applyAlignment="1">
      <alignment horizontal="left" vertical="center"/>
    </xf>
    <xf numFmtId="0" fontId="12" fillId="18" borderId="5" xfId="0" applyFont="1" applyFill="1" applyBorder="1" applyAlignment="1">
      <alignment horizontal="left" vertical="center"/>
    </xf>
    <xf numFmtId="0" fontId="12" fillId="18" borderId="8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49" fontId="0" fillId="17" borderId="10" xfId="0" applyNumberFormat="1" applyFill="1" applyBorder="1" applyAlignment="1">
      <alignment horizontal="center" vertical="center" wrapText="1"/>
    </xf>
    <xf numFmtId="49" fontId="0" fillId="17" borderId="3" xfId="0" applyNumberFormat="1" applyFill="1" applyBorder="1" applyAlignment="1">
      <alignment horizontal="center" vertical="center" wrapText="1"/>
    </xf>
    <xf numFmtId="49" fontId="0" fillId="17" borderId="9" xfId="0" applyNumberFormat="1" applyFill="1" applyBorder="1" applyAlignment="1">
      <alignment horizontal="center" vertical="center" wrapText="1"/>
    </xf>
    <xf numFmtId="49" fontId="0" fillId="17" borderId="14" xfId="0" applyNumberFormat="1" applyFill="1" applyBorder="1" applyAlignment="1">
      <alignment horizontal="center" vertical="center" wrapText="1"/>
    </xf>
    <xf numFmtId="49" fontId="0" fillId="17" borderId="0" xfId="0" applyNumberFormat="1" applyFill="1" applyBorder="1" applyAlignment="1">
      <alignment horizontal="center" vertical="center" wrapText="1"/>
    </xf>
    <xf numFmtId="49" fontId="0" fillId="17" borderId="12" xfId="0" applyNumberFormat="1" applyFill="1" applyBorder="1" applyAlignment="1">
      <alignment horizontal="center" vertical="center" wrapText="1"/>
    </xf>
    <xf numFmtId="49" fontId="0" fillId="17" borderId="11" xfId="0" applyNumberFormat="1" applyFill="1" applyBorder="1" applyAlignment="1">
      <alignment horizontal="center" vertical="center" wrapText="1"/>
    </xf>
    <xf numFmtId="49" fontId="0" fillId="17" borderId="5" xfId="0" applyNumberFormat="1" applyFill="1" applyBorder="1" applyAlignment="1">
      <alignment horizontal="center" vertical="center" wrapText="1"/>
    </xf>
    <xf numFmtId="49" fontId="0" fillId="17" borderId="8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/>
    </xf>
    <xf numFmtId="0" fontId="8" fillId="0" borderId="138" xfId="0" applyFont="1" applyBorder="1" applyAlignment="1">
      <alignment horizontal="center" vertical="center" textRotation="90"/>
    </xf>
    <xf numFmtId="0" fontId="41" fillId="3" borderId="3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1" fillId="10" borderId="84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229" xfId="0" applyFont="1" applyFill="1" applyBorder="1" applyAlignment="1">
      <alignment horizontal="center" vertical="center"/>
    </xf>
    <xf numFmtId="0" fontId="41" fillId="10" borderId="80" xfId="0" applyFont="1" applyFill="1" applyBorder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231" xfId="0" applyFont="1" applyFill="1" applyBorder="1" applyAlignment="1">
      <alignment horizontal="center" vertical="center"/>
    </xf>
    <xf numFmtId="49" fontId="41" fillId="14" borderId="3" xfId="0" applyNumberFormat="1" applyFont="1" applyFill="1" applyBorder="1" applyAlignment="1">
      <alignment horizontal="center" vertical="center" wrapText="1"/>
    </xf>
    <xf numFmtId="49" fontId="41" fillId="14" borderId="181" xfId="0" applyNumberFormat="1" applyFont="1" applyFill="1" applyBorder="1" applyAlignment="1">
      <alignment horizontal="center" vertical="center" wrapText="1"/>
    </xf>
    <xf numFmtId="0" fontId="41" fillId="3" borderId="173" xfId="0" applyFont="1" applyFill="1" applyBorder="1" applyAlignment="1">
      <alignment horizontal="center" vertical="center"/>
    </xf>
    <xf numFmtId="0" fontId="41" fillId="3" borderId="175" xfId="0" applyFont="1" applyFill="1" applyBorder="1" applyAlignment="1">
      <alignment horizontal="center" vertical="center"/>
    </xf>
    <xf numFmtId="0" fontId="1" fillId="0" borderId="138" xfId="0" applyNumberFormat="1" applyFont="1" applyFill="1" applyBorder="1" applyAlignment="1">
      <alignment horizontal="center" vertical="center"/>
    </xf>
    <xf numFmtId="0" fontId="16" fillId="13" borderId="235" xfId="0" applyFont="1" applyFill="1" applyBorder="1" applyAlignment="1">
      <alignment horizontal="center" vertical="center"/>
    </xf>
    <xf numFmtId="0" fontId="16" fillId="13" borderId="143" xfId="0" applyFont="1" applyFill="1" applyBorder="1" applyAlignment="1">
      <alignment horizontal="center" vertical="center" wrapText="1"/>
    </xf>
    <xf numFmtId="164" fontId="41" fillId="10" borderId="233" xfId="0" applyNumberFormat="1" applyFont="1" applyFill="1" applyBorder="1" applyAlignment="1">
      <alignment horizontal="center" vertical="center" shrinkToFit="1"/>
    </xf>
    <xf numFmtId="164" fontId="41" fillId="10" borderId="236" xfId="0" applyNumberFormat="1" applyFont="1" applyFill="1" applyBorder="1" applyAlignment="1">
      <alignment horizontal="center" vertical="center" shrinkToFit="1"/>
    </xf>
    <xf numFmtId="164" fontId="37" fillId="21" borderId="3" xfId="0" applyNumberFormat="1" applyFont="1" applyFill="1" applyBorder="1" applyAlignment="1">
      <alignment horizontal="center" vertical="center" wrapText="1" shrinkToFit="1"/>
    </xf>
    <xf numFmtId="164" fontId="37" fillId="21" borderId="9" xfId="0" applyNumberFormat="1" applyFont="1" applyFill="1" applyBorder="1" applyAlignment="1">
      <alignment horizontal="center" vertical="center" wrapText="1" shrinkToFit="1"/>
    </xf>
    <xf numFmtId="164" fontId="37" fillId="21" borderId="138" xfId="0" applyNumberFormat="1" applyFont="1" applyFill="1" applyBorder="1" applyAlignment="1">
      <alignment horizontal="center" vertical="center" wrapText="1" shrinkToFit="1"/>
    </xf>
    <xf numFmtId="164" fontId="37" fillId="21" borderId="167" xfId="0" applyNumberFormat="1" applyFont="1" applyFill="1" applyBorder="1" applyAlignment="1">
      <alignment horizontal="center" vertical="center" wrapText="1" shrinkToFit="1"/>
    </xf>
    <xf numFmtId="0" fontId="8" fillId="0" borderId="228" xfId="0" applyFont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1" fillId="3" borderId="230" xfId="0" applyFont="1" applyFill="1" applyBorder="1" applyAlignment="1">
      <alignment horizontal="center" vertical="center"/>
    </xf>
    <xf numFmtId="0" fontId="41" fillId="3" borderId="181" xfId="0" applyFont="1" applyFill="1" applyBorder="1" applyAlignment="1">
      <alignment horizontal="center" vertical="center"/>
    </xf>
    <xf numFmtId="0" fontId="41" fillId="3" borderId="232" xfId="0" applyFont="1" applyFill="1" applyBorder="1" applyAlignment="1">
      <alignment horizontal="center" vertical="center"/>
    </xf>
    <xf numFmtId="0" fontId="41" fillId="3" borderId="174" xfId="0" applyFont="1" applyFill="1" applyBorder="1" applyAlignment="1">
      <alignment horizontal="center" vertical="center"/>
    </xf>
    <xf numFmtId="49" fontId="11" fillId="14" borderId="5" xfId="0" applyNumberFormat="1" applyFont="1" applyFill="1" applyBorder="1" applyAlignment="1">
      <alignment horizontal="center" vertical="center" wrapText="1"/>
    </xf>
    <xf numFmtId="3" fontId="11" fillId="14" borderId="170" xfId="0" applyNumberFormat="1" applyFont="1" applyFill="1" applyBorder="1" applyAlignment="1">
      <alignment horizontal="center" vertical="center" wrapText="1"/>
    </xf>
    <xf numFmtId="3" fontId="11" fillId="14" borderId="179" xfId="0" applyNumberFormat="1" applyFont="1" applyFill="1" applyBorder="1" applyAlignment="1">
      <alignment horizontal="center" vertical="center" wrapText="1"/>
    </xf>
    <xf numFmtId="164" fontId="6" fillId="13" borderId="173" xfId="0" applyNumberFormat="1" applyFont="1" applyFill="1" applyBorder="1" applyAlignment="1">
      <alignment horizontal="center" vertical="center" wrapText="1"/>
    </xf>
    <xf numFmtId="164" fontId="6" fillId="13" borderId="192" xfId="0" applyNumberFormat="1" applyFont="1" applyFill="1" applyBorder="1" applyAlignment="1">
      <alignment horizontal="center" vertical="center" wrapText="1"/>
    </xf>
    <xf numFmtId="164" fontId="6" fillId="13" borderId="237" xfId="0" applyNumberFormat="1" applyFont="1" applyFill="1" applyBorder="1" applyAlignment="1">
      <alignment horizontal="center" vertical="center" wrapText="1"/>
    </xf>
    <xf numFmtId="164" fontId="5" fillId="13" borderId="12" xfId="0" applyNumberFormat="1" applyFont="1" applyFill="1" applyBorder="1" applyAlignment="1">
      <alignment horizontal="center" vertical="center" wrapText="1"/>
    </xf>
    <xf numFmtId="164" fontId="5" fillId="13" borderId="167" xfId="0" applyNumberFormat="1" applyFont="1" applyFill="1" applyBorder="1" applyAlignment="1">
      <alignment horizontal="center" vertical="center" wrapText="1"/>
    </xf>
    <xf numFmtId="164" fontId="6" fillId="13" borderId="0" xfId="0" applyNumberFormat="1" applyFont="1" applyFill="1" applyBorder="1" applyAlignment="1">
      <alignment horizontal="center" vertical="center" wrapText="1"/>
    </xf>
    <xf numFmtId="164" fontId="6" fillId="13" borderId="138" xfId="0" applyNumberFormat="1" applyFont="1" applyFill="1" applyBorder="1" applyAlignment="1">
      <alignment horizontal="center" vertical="center" wrapText="1"/>
    </xf>
    <xf numFmtId="164" fontId="5" fillId="13" borderId="156" xfId="0" applyNumberFormat="1" applyFont="1" applyFill="1" applyBorder="1" applyAlignment="1">
      <alignment horizontal="center" vertical="center" wrapText="1"/>
    </xf>
    <xf numFmtId="164" fontId="5" fillId="13" borderId="179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21" fillId="18" borderId="10" xfId="0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4" fontId="6" fillId="13" borderId="137" xfId="0" applyNumberFormat="1" applyFont="1" applyFill="1" applyBorder="1" applyAlignment="1">
      <alignment horizontal="center" vertical="center" wrapText="1"/>
    </xf>
    <xf numFmtId="164" fontId="6" fillId="13" borderId="180" xfId="0" applyNumberFormat="1" applyFont="1" applyFill="1" applyBorder="1" applyAlignment="1">
      <alignment horizontal="center" vertical="center" wrapText="1"/>
    </xf>
    <xf numFmtId="164" fontId="6" fillId="13" borderId="178" xfId="0" applyNumberFormat="1" applyFont="1" applyFill="1" applyBorder="1" applyAlignment="1">
      <alignment horizontal="center" vertical="center" wrapText="1"/>
    </xf>
    <xf numFmtId="164" fontId="6" fillId="13" borderId="142" xfId="0" applyNumberFormat="1" applyFont="1" applyFill="1" applyBorder="1" applyAlignment="1">
      <alignment horizontal="center" vertical="center" wrapText="1"/>
    </xf>
    <xf numFmtId="49" fontId="127" fillId="14" borderId="170" xfId="0" applyNumberFormat="1" applyFont="1" applyFill="1" applyBorder="1" applyAlignment="1">
      <alignment horizontal="center" vertical="center" wrapText="1"/>
    </xf>
    <xf numFmtId="49" fontId="127" fillId="14" borderId="156" xfId="0" applyNumberFormat="1" applyFont="1" applyFill="1" applyBorder="1" applyAlignment="1">
      <alignment horizontal="center" vertical="center" wrapText="1"/>
    </xf>
    <xf numFmtId="49" fontId="127" fillId="14" borderId="179" xfId="0" applyNumberFormat="1" applyFont="1" applyFill="1" applyBorder="1" applyAlignment="1">
      <alignment horizontal="center" vertical="center" wrapText="1"/>
    </xf>
    <xf numFmtId="0" fontId="15" fillId="3" borderId="176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77" xfId="0" applyFont="1" applyFill="1" applyBorder="1" applyAlignment="1">
      <alignment horizontal="center" vertical="center"/>
    </xf>
    <xf numFmtId="0" fontId="11" fillId="3" borderId="13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32" xfId="0" applyFont="1" applyFill="1" applyBorder="1" applyAlignment="1">
      <alignment horizontal="center" vertical="center"/>
    </xf>
    <xf numFmtId="164" fontId="6" fillId="13" borderId="165" xfId="0" applyNumberFormat="1" applyFont="1" applyFill="1" applyBorder="1" applyAlignment="1">
      <alignment horizontal="center" vertical="center" wrapText="1"/>
    </xf>
    <xf numFmtId="164" fontId="6" fillId="13" borderId="166" xfId="0" applyNumberFormat="1" applyFont="1" applyFill="1" applyBorder="1" applyAlignment="1">
      <alignment horizontal="center" vertical="center" wrapText="1"/>
    </xf>
    <xf numFmtId="0" fontId="15" fillId="3" borderId="164" xfId="0" applyFont="1" applyFill="1" applyBorder="1" applyAlignment="1">
      <alignment horizontal="center" vertical="center"/>
    </xf>
    <xf numFmtId="0" fontId="127" fillId="10" borderId="176" xfId="0" applyFont="1" applyFill="1" applyBorder="1" applyAlignment="1">
      <alignment horizontal="center" vertical="center"/>
    </xf>
    <xf numFmtId="0" fontId="127" fillId="10" borderId="4" xfId="0" applyFont="1" applyFill="1" applyBorder="1" applyAlignment="1">
      <alignment horizontal="center" vertical="center"/>
    </xf>
    <xf numFmtId="164" fontId="128" fillId="10" borderId="10" xfId="0" applyNumberFormat="1" applyFont="1" applyFill="1" applyBorder="1" applyAlignment="1">
      <alignment horizontal="center" vertical="center" shrinkToFit="1"/>
    </xf>
    <xf numFmtId="164" fontId="128" fillId="10" borderId="144" xfId="0" applyNumberFormat="1" applyFont="1" applyFill="1" applyBorder="1" applyAlignment="1">
      <alignment horizontal="center" vertical="center" shrinkToFit="1"/>
    </xf>
    <xf numFmtId="0" fontId="16" fillId="13" borderId="133" xfId="0" applyFont="1" applyFill="1" applyBorder="1" applyAlignment="1">
      <alignment horizontal="center" vertical="center"/>
    </xf>
    <xf numFmtId="0" fontId="16" fillId="13" borderId="142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164" fontId="6" fillId="13" borderId="143" xfId="0" applyNumberFormat="1" applyFont="1" applyFill="1" applyBorder="1" applyAlignment="1">
      <alignment horizontal="center" vertical="center" wrapText="1"/>
    </xf>
    <xf numFmtId="164" fontId="6" fillId="13" borderId="10" xfId="0" applyNumberFormat="1" applyFont="1" applyFill="1" applyBorder="1" applyAlignment="1">
      <alignment horizontal="center" vertical="center" wrapText="1"/>
    </xf>
    <xf numFmtId="164" fontId="6" fillId="13" borderId="144" xfId="0" applyNumberFormat="1" applyFont="1" applyFill="1" applyBorder="1" applyAlignment="1">
      <alignment horizontal="center" vertical="center" wrapText="1"/>
    </xf>
    <xf numFmtId="164" fontId="6" fillId="13" borderId="12" xfId="0" applyNumberFormat="1" applyFont="1" applyFill="1" applyBorder="1" applyAlignment="1">
      <alignment horizontal="center" vertical="center" wrapText="1"/>
    </xf>
    <xf numFmtId="164" fontId="6" fillId="13" borderId="167" xfId="0" applyNumberFormat="1" applyFont="1" applyFill="1" applyBorder="1" applyAlignment="1">
      <alignment horizontal="center" vertical="center" wrapText="1"/>
    </xf>
    <xf numFmtId="0" fontId="5" fillId="0" borderId="138" xfId="0" applyFont="1" applyBorder="1" applyAlignment="1">
      <alignment horizontal="center" vertical="center" shrinkToFit="1"/>
    </xf>
    <xf numFmtId="0" fontId="5" fillId="13" borderId="13" xfId="0" applyFont="1" applyFill="1" applyBorder="1" applyAlignment="1">
      <alignment horizontal="center" vertical="center" wrapText="1"/>
    </xf>
    <xf numFmtId="0" fontId="5" fillId="13" borderId="14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5" fillId="13" borderId="143" xfId="0" applyNumberFormat="1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21" fillId="18" borderId="187" xfId="0" applyFont="1" applyFill="1" applyBorder="1" applyAlignment="1">
      <alignment horizontal="center" vertical="center"/>
    </xf>
    <xf numFmtId="0" fontId="21" fillId="18" borderId="188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8" fillId="18" borderId="189" xfId="0" applyFont="1" applyFill="1" applyBorder="1" applyAlignment="1">
      <alignment horizontal="center" vertical="center"/>
    </xf>
    <xf numFmtId="0" fontId="21" fillId="18" borderId="189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9" xfId="0" applyFont="1" applyFill="1" applyBorder="1" applyAlignment="1">
      <alignment horizontal="center" vertical="center"/>
    </xf>
    <xf numFmtId="0" fontId="12" fillId="18" borderId="11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14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143" xfId="0" applyFont="1" applyBorder="1" applyAlignment="1">
      <alignment horizontal="center" vertical="center" wrapText="1"/>
    </xf>
    <xf numFmtId="164" fontId="4" fillId="55" borderId="10" xfId="0" applyNumberFormat="1" applyFont="1" applyFill="1" applyBorder="1" applyAlignment="1">
      <alignment horizontal="center" vertical="center" shrinkToFit="1"/>
    </xf>
    <xf numFmtId="164" fontId="4" fillId="55" borderId="144" xfId="0" applyNumberFormat="1" applyFont="1" applyFill="1" applyBorder="1" applyAlignment="1">
      <alignment horizontal="center" vertical="center" shrinkToFit="1"/>
    </xf>
    <xf numFmtId="164" fontId="5" fillId="0" borderId="133" xfId="0" applyNumberFormat="1" applyFont="1" applyBorder="1" applyAlignment="1">
      <alignment horizontal="center" vertical="center" wrapText="1"/>
    </xf>
    <xf numFmtId="164" fontId="5" fillId="0" borderId="142" xfId="0" applyNumberFormat="1" applyFont="1" applyBorder="1" applyAlignment="1">
      <alignment horizontal="center" vertical="center" wrapText="1"/>
    </xf>
    <xf numFmtId="0" fontId="5" fillId="55" borderId="164" xfId="0" applyFont="1" applyFill="1" applyBorder="1" applyAlignment="1">
      <alignment horizontal="center" vertical="center"/>
    </xf>
    <xf numFmtId="0" fontId="5" fillId="2" borderId="164" xfId="0" applyFont="1" applyFill="1" applyBorder="1" applyAlignment="1">
      <alignment horizontal="center" vertical="center"/>
    </xf>
    <xf numFmtId="0" fontId="5" fillId="2" borderId="131" xfId="0" applyFont="1" applyFill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44" xfId="0" applyNumberFormat="1" applyFont="1" applyBorder="1" applyAlignment="1">
      <alignment horizontal="center" vertical="center" wrapText="1"/>
    </xf>
    <xf numFmtId="164" fontId="5" fillId="0" borderId="165" xfId="0" applyNumberFormat="1" applyFont="1" applyBorder="1" applyAlignment="1">
      <alignment horizontal="center" vertical="center" wrapText="1"/>
    </xf>
    <xf numFmtId="164" fontId="5" fillId="0" borderId="166" xfId="0" applyNumberFormat="1" applyFont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67" xfId="0" applyNumberFormat="1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143" xfId="0" applyNumberFormat="1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164" fontId="5" fillId="0" borderId="143" xfId="0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2" fillId="2" borderId="157" xfId="0" applyFont="1" applyFill="1" applyBorder="1" applyAlignment="1">
      <alignment horizontal="center" vertical="center" textRotation="90"/>
    </xf>
    <xf numFmtId="0" fontId="32" fillId="2" borderId="21" xfId="0" applyFont="1" applyFill="1" applyBorder="1" applyAlignment="1">
      <alignment horizontal="center" vertical="center" textRotation="90"/>
    </xf>
    <xf numFmtId="0" fontId="32" fillId="2" borderId="6" xfId="0" applyFont="1" applyFill="1" applyBorder="1" applyAlignment="1">
      <alignment horizontal="center" vertical="center" textRotation="90"/>
    </xf>
    <xf numFmtId="0" fontId="2" fillId="0" borderId="3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8" fillId="0" borderId="136" xfId="0" applyFont="1" applyBorder="1" applyAlignment="1">
      <alignment horizontal="center"/>
    </xf>
    <xf numFmtId="0" fontId="18" fillId="0" borderId="135" xfId="0" applyFont="1" applyBorder="1" applyAlignment="1">
      <alignment horizontal="center"/>
    </xf>
    <xf numFmtId="0" fontId="18" fillId="0" borderId="134" xfId="0" applyFont="1" applyBorder="1" applyAlignment="1">
      <alignment horizontal="center"/>
    </xf>
    <xf numFmtId="0" fontId="8" fillId="2" borderId="5" xfId="0" applyFont="1" applyFill="1" applyBorder="1" applyAlignment="1" applyProtection="1">
      <alignment horizontal="center" vertical="center"/>
    </xf>
    <xf numFmtId="0" fontId="8" fillId="2" borderId="129" xfId="0" applyFont="1" applyFill="1" applyBorder="1" applyAlignment="1" applyProtection="1">
      <alignment horizontal="center" vertical="center"/>
    </xf>
    <xf numFmtId="0" fontId="6" fillId="0" borderId="384" xfId="0" applyFont="1" applyFill="1" applyBorder="1" applyAlignment="1" applyProtection="1">
      <alignment horizontal="center" vertical="center"/>
    </xf>
    <xf numFmtId="0" fontId="3" fillId="0" borderId="384" xfId="0" applyFont="1" applyFill="1" applyBorder="1" applyAlignment="1" applyProtection="1">
      <alignment horizontal="center" vertical="center"/>
    </xf>
    <xf numFmtId="0" fontId="54" fillId="21" borderId="25" xfId="0" applyFont="1" applyFill="1" applyBorder="1" applyAlignment="1" applyProtection="1">
      <alignment horizontal="center" vertical="center"/>
    </xf>
    <xf numFmtId="0" fontId="15" fillId="43" borderId="84" xfId="0" applyFont="1" applyFill="1" applyBorder="1" applyAlignment="1" applyProtection="1">
      <alignment horizontal="center" vertical="center"/>
    </xf>
    <xf numFmtId="1" fontId="45" fillId="51" borderId="3" xfId="0" applyNumberFormat="1" applyFont="1" applyFill="1" applyBorder="1" applyAlignment="1" applyProtection="1">
      <alignment horizontal="center" vertical="center"/>
    </xf>
    <xf numFmtId="1" fontId="14" fillId="43" borderId="10" xfId="0" applyNumberFormat="1" applyFont="1" applyFill="1" applyBorder="1" applyAlignment="1" applyProtection="1">
      <alignment horizontal="center" vertical="center"/>
    </xf>
    <xf numFmtId="164" fontId="34" fillId="21" borderId="54" xfId="0" applyNumberFormat="1" applyFont="1" applyFill="1" applyBorder="1" applyAlignment="1" applyProtection="1">
      <alignment horizontal="center" vertical="center"/>
    </xf>
    <xf numFmtId="164" fontId="33" fillId="21" borderId="55" xfId="0" applyNumberFormat="1" applyFont="1" applyFill="1" applyBorder="1" applyAlignment="1" applyProtection="1">
      <alignment horizontal="center" vertical="center"/>
    </xf>
    <xf numFmtId="164" fontId="33" fillId="14" borderId="59" xfId="0" applyNumberFormat="1" applyFont="1" applyFill="1" applyBorder="1" applyAlignment="1" applyProtection="1">
      <alignment horizontal="center" vertical="center"/>
    </xf>
    <xf numFmtId="1" fontId="8" fillId="12" borderId="52" xfId="0" applyNumberFormat="1" applyFont="1" applyFill="1" applyBorder="1" applyAlignment="1" applyProtection="1">
      <alignment horizontal="center" vertical="center"/>
    </xf>
    <xf numFmtId="0" fontId="30" fillId="5" borderId="5" xfId="0" applyFont="1" applyFill="1" applyBorder="1" applyAlignment="1" applyProtection="1">
      <alignment vertical="center"/>
    </xf>
    <xf numFmtId="0" fontId="30" fillId="5" borderId="5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49" fontId="44" fillId="21" borderId="10" xfId="0" applyNumberFormat="1" applyFont="1" applyFill="1" applyBorder="1" applyAlignment="1" applyProtection="1">
      <alignment horizontal="center" vertical="center"/>
    </xf>
    <xf numFmtId="49" fontId="41" fillId="14" borderId="0" xfId="0" applyNumberFormat="1" applyFont="1" applyFill="1" applyBorder="1" applyAlignment="1" applyProtection="1">
      <alignment horizontal="center" vertical="center"/>
    </xf>
    <xf numFmtId="49" fontId="41" fillId="14" borderId="15" xfId="0" applyNumberFormat="1" applyFont="1" applyFill="1" applyBorder="1" applyAlignment="1" applyProtection="1">
      <alignment horizontal="center" vertical="center"/>
    </xf>
    <xf numFmtId="49" fontId="41" fillId="14" borderId="16" xfId="0" applyNumberFormat="1" applyFont="1" applyFill="1" applyBorder="1" applyAlignment="1" applyProtection="1">
      <alignment horizontal="center" vertical="center"/>
    </xf>
    <xf numFmtId="49" fontId="41" fillId="14" borderId="17" xfId="0" applyNumberFormat="1" applyFont="1" applyFill="1" applyBorder="1" applyAlignment="1" applyProtection="1">
      <alignment horizontal="center" vertical="center"/>
    </xf>
    <xf numFmtId="49" fontId="41" fillId="14" borderId="62" xfId="0" applyNumberFormat="1" applyFont="1" applyFill="1" applyBorder="1" applyAlignment="1" applyProtection="1">
      <alignment horizontal="center" vertical="center"/>
    </xf>
    <xf numFmtId="49" fontId="41" fillId="14" borderId="387" xfId="0" applyNumberFormat="1" applyFont="1" applyFill="1" applyBorder="1" applyAlignment="1" applyProtection="1">
      <alignment horizontal="center" vertical="center"/>
    </xf>
    <xf numFmtId="49" fontId="11" fillId="14" borderId="389" xfId="0" applyNumberFormat="1" applyFont="1" applyFill="1" applyBorder="1" applyAlignment="1" applyProtection="1">
      <alignment horizontal="center" vertical="center"/>
    </xf>
    <xf numFmtId="49" fontId="11" fillId="14" borderId="390" xfId="0" applyNumberFormat="1" applyFont="1" applyFill="1" applyBorder="1" applyAlignment="1" applyProtection="1">
      <alignment horizontal="center" vertical="center"/>
    </xf>
    <xf numFmtId="0" fontId="3" fillId="5" borderId="4" xfId="0" applyFont="1" applyFill="1" applyBorder="1" applyAlignment="1" applyProtection="1">
      <alignment horizontal="center" vertical="center"/>
    </xf>
    <xf numFmtId="0" fontId="3" fillId="5" borderId="385" xfId="0" applyFont="1" applyFill="1" applyBorder="1" applyAlignment="1" applyProtection="1">
      <alignment horizontal="center" vertical="center"/>
    </xf>
    <xf numFmtId="0" fontId="3" fillId="8" borderId="4" xfId="0" applyFont="1" applyFill="1" applyBorder="1" applyAlignment="1" applyProtection="1">
      <alignment horizontal="center" vertical="center"/>
    </xf>
    <xf numFmtId="0" fontId="3" fillId="8" borderId="385" xfId="0" applyFont="1" applyFill="1" applyBorder="1" applyAlignment="1" applyProtection="1">
      <alignment horizontal="center" vertical="center"/>
    </xf>
    <xf numFmtId="0" fontId="42" fillId="14" borderId="4" xfId="0" applyFont="1" applyFill="1" applyBorder="1" applyAlignment="1" applyProtection="1">
      <alignment horizontal="center" vertical="center"/>
    </xf>
    <xf numFmtId="0" fontId="42" fillId="14" borderId="385" xfId="0" applyFont="1" applyFill="1" applyBorder="1" applyAlignment="1" applyProtection="1">
      <alignment horizontal="center" vertical="center"/>
    </xf>
    <xf numFmtId="0" fontId="42" fillId="22" borderId="4" xfId="0" applyFont="1" applyFill="1" applyBorder="1" applyAlignment="1" applyProtection="1">
      <alignment horizontal="center" vertical="center"/>
    </xf>
    <xf numFmtId="0" fontId="42" fillId="22" borderId="385" xfId="0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 applyProtection="1">
      <alignment horizontal="center" vertical="center"/>
    </xf>
    <xf numFmtId="0" fontId="3" fillId="2" borderId="385" xfId="0" applyFont="1" applyFill="1" applyBorder="1" applyAlignment="1" applyProtection="1">
      <alignment horizontal="center" vertical="center"/>
    </xf>
    <xf numFmtId="0" fontId="42" fillId="9" borderId="4" xfId="0" applyFont="1" applyFill="1" applyBorder="1" applyAlignment="1" applyProtection="1">
      <alignment horizontal="center" vertical="center"/>
    </xf>
    <xf numFmtId="0" fontId="42" fillId="9" borderId="385" xfId="0" applyFont="1" applyFill="1" applyBorder="1" applyAlignment="1" applyProtection="1">
      <alignment horizontal="center" vertical="center"/>
    </xf>
    <xf numFmtId="0" fontId="3" fillId="8" borderId="391" xfId="0" applyFont="1" applyFill="1" applyBorder="1" applyAlignment="1" applyProtection="1">
      <alignment horizontal="center" vertical="center"/>
    </xf>
    <xf numFmtId="0" fontId="3" fillId="8" borderId="392" xfId="0" applyFont="1" applyFill="1" applyBorder="1" applyAlignment="1" applyProtection="1">
      <alignment horizontal="center" vertical="center"/>
    </xf>
    <xf numFmtId="0" fontId="167" fillId="71" borderId="2" xfId="0" applyNumberFormat="1" applyFont="1" applyFill="1" applyBorder="1" applyAlignment="1" applyProtection="1">
      <alignment horizontal="center" vertical="center"/>
    </xf>
    <xf numFmtId="0" fontId="167" fillId="71" borderId="4" xfId="0" applyNumberFormat="1" applyFont="1" applyFill="1" applyBorder="1" applyAlignment="1" applyProtection="1">
      <alignment horizontal="center" vertical="center"/>
    </xf>
    <xf numFmtId="0" fontId="167" fillId="71" borderId="7" xfId="0" applyNumberFormat="1" applyFont="1" applyFill="1" applyBorder="1" applyAlignment="1" applyProtection="1">
      <alignment horizontal="center" vertical="center"/>
    </xf>
    <xf numFmtId="0" fontId="166" fillId="64" borderId="2" xfId="0" applyFont="1" applyFill="1" applyBorder="1" applyAlignment="1" applyProtection="1">
      <alignment horizontal="center" vertical="center"/>
    </xf>
    <xf numFmtId="0" fontId="166" fillId="64" borderId="4" xfId="0" applyFont="1" applyFill="1" applyBorder="1" applyAlignment="1" applyProtection="1">
      <alignment horizontal="center" vertical="center"/>
    </xf>
    <xf numFmtId="0" fontId="166" fillId="64" borderId="7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0" fontId="18" fillId="0" borderId="11" xfId="0" applyFont="1" applyFill="1" applyBorder="1" applyAlignment="1" applyProtection="1">
      <alignment vertical="center"/>
    </xf>
    <xf numFmtId="0" fontId="18" fillId="0" borderId="5" xfId="0" applyFont="1" applyFill="1" applyBorder="1" applyAlignment="1" applyProtection="1">
      <alignment vertical="center"/>
    </xf>
    <xf numFmtId="0" fontId="33" fillId="45" borderId="393" xfId="0" applyFont="1" applyFill="1" applyBorder="1" applyAlignment="1" applyProtection="1">
      <alignment horizontal="center" vertical="center"/>
    </xf>
    <xf numFmtId="0" fontId="14" fillId="45" borderId="4" xfId="0" applyFont="1" applyFill="1" applyBorder="1" applyAlignment="1" applyProtection="1">
      <alignment horizontal="center" vertical="center"/>
    </xf>
    <xf numFmtId="0" fontId="14" fillId="45" borderId="7" xfId="0" applyFont="1" applyFill="1" applyBorder="1" applyAlignment="1" applyProtection="1">
      <alignment horizontal="center" vertical="center"/>
    </xf>
    <xf numFmtId="49" fontId="168" fillId="17" borderId="10" xfId="0" applyNumberFormat="1" applyFont="1" applyFill="1" applyBorder="1" applyAlignment="1" applyProtection="1">
      <alignment horizontal="center" vertical="center"/>
    </xf>
    <xf numFmtId="49" fontId="168" fillId="17" borderId="3" xfId="0" applyNumberFormat="1" applyFont="1" applyFill="1" applyBorder="1" applyAlignment="1" applyProtection="1">
      <alignment horizontal="center" vertical="center"/>
    </xf>
    <xf numFmtId="49" fontId="168" fillId="17" borderId="9" xfId="0" applyNumberFormat="1" applyFont="1" applyFill="1" applyBorder="1" applyAlignment="1" applyProtection="1">
      <alignment horizontal="center" vertical="center"/>
    </xf>
    <xf numFmtId="49" fontId="168" fillId="17" borderId="11" xfId="0" applyNumberFormat="1" applyFont="1" applyFill="1" applyBorder="1" applyAlignment="1" applyProtection="1">
      <alignment horizontal="center" vertical="center"/>
    </xf>
    <xf numFmtId="49" fontId="168" fillId="17" borderId="5" xfId="0" applyNumberFormat="1" applyFont="1" applyFill="1" applyBorder="1" applyAlignment="1" applyProtection="1">
      <alignment horizontal="center" vertical="center"/>
    </xf>
    <xf numFmtId="49" fontId="168" fillId="17" borderId="8" xfId="0" applyNumberFormat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2" xr:uid="{F91C1C89-41C5-409A-A979-81D871A03BFF}"/>
    <cellStyle name="Normal_TRISYNTH" xfId="1" xr:uid="{00000000-0005-0000-0000-000001000000}"/>
  </cellStyles>
  <dxfs count="394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</dxfs>
  <tableStyles count="0" defaultTableStyle="TableStyleMedium9" defaultPivotStyle="PivotStyleLight16"/>
  <colors>
    <mruColors>
      <color rgb="FF009900"/>
      <color rgb="FF920000"/>
      <color rgb="FF3BB61A"/>
      <color rgb="FF3DA8C1"/>
      <color rgb="FF37A818"/>
      <color rgb="FFFFFFCC"/>
      <color rgb="FFAC0000"/>
      <color rgb="FFFF5050"/>
      <color rgb="FFFF9933"/>
      <color rgb="FFFFAE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37160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190500</xdr:colOff>
      <xdr:row>3</xdr:row>
      <xdr:rowOff>9525</xdr:rowOff>
    </xdr:from>
    <xdr:to>
      <xdr:col>8</xdr:col>
      <xdr:colOff>173019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533525" y="800100"/>
          <a:ext cx="915969" cy="619125"/>
          <a:chOff x="170529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70529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8</xdr:col>
      <xdr:colOff>228600</xdr:colOff>
      <xdr:row>5</xdr:row>
      <xdr:rowOff>114298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200276" y="876300"/>
          <a:ext cx="56197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  <xdr:twoCellAnchor editAs="oneCell">
    <xdr:from>
      <xdr:col>8</xdr:col>
      <xdr:colOff>228600</xdr:colOff>
      <xdr:row>4</xdr:row>
      <xdr:rowOff>68356</xdr:rowOff>
    </xdr:from>
    <xdr:to>
      <xdr:col>10</xdr:col>
      <xdr:colOff>18439</xdr:colOff>
      <xdr:row>5</xdr:row>
      <xdr:rowOff>124895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CAAD081-6009-4D42-A139-9345B8E7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3394" y="1200150"/>
          <a:ext cx="204457" cy="213421"/>
        </a:xfrm>
        <a:prstGeom prst="rect">
          <a:avLst/>
        </a:prstGeom>
      </xdr:spPr>
    </xdr:pic>
    <xdr:clientData/>
  </xdr:twoCellAnchor>
  <xdr:twoCellAnchor>
    <xdr:from>
      <xdr:col>8</xdr:col>
      <xdr:colOff>180977</xdr:colOff>
      <xdr:row>3</xdr:row>
      <xdr:rowOff>228600</xdr:rowOff>
    </xdr:from>
    <xdr:to>
      <xdr:col>10</xdr:col>
      <xdr:colOff>19050</xdr:colOff>
      <xdr:row>4</xdr:row>
      <xdr:rowOff>104775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BBF5081-360E-44F0-A449-3C56D4D9FE26}"/>
            </a:ext>
          </a:extLst>
        </xdr:cNvPr>
        <xdr:cNvSpPr txBox="1"/>
      </xdr:nvSpPr>
      <xdr:spPr>
        <a:xfrm>
          <a:off x="2457452" y="1019175"/>
          <a:ext cx="257173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009900"/>
              </a:solidFill>
            </a:rPr>
            <a:t>DS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352550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130986</xdr:colOff>
      <xdr:row>130</xdr:row>
      <xdr:rowOff>28575</xdr:rowOff>
    </xdr:from>
    <xdr:to>
      <xdr:col>20</xdr:col>
      <xdr:colOff>180975</xdr:colOff>
      <xdr:row>142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8D127240-27B7-43DB-B50F-E515D0942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611" y="20278725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142</xdr:row>
      <xdr:rowOff>47625</xdr:rowOff>
    </xdr:from>
    <xdr:to>
      <xdr:col>22</xdr:col>
      <xdr:colOff>0</xdr:colOff>
      <xdr:row>154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3E8112B8-0837-4E21-B381-279556AED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258377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167</xdr:row>
      <xdr:rowOff>66675</xdr:rowOff>
    </xdr:from>
    <xdr:to>
      <xdr:col>23</xdr:col>
      <xdr:colOff>213491</xdr:colOff>
      <xdr:row>179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B7F8386B-2775-4A2C-8EA3-03C60861E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736532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154</xdr:row>
      <xdr:rowOff>66675</xdr:rowOff>
    </xdr:from>
    <xdr:to>
      <xdr:col>21</xdr:col>
      <xdr:colOff>76200</xdr:colOff>
      <xdr:row>167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83B1FC70-7EF8-450B-BC58-F9AC261B4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488882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130</xdr:row>
      <xdr:rowOff>28575</xdr:rowOff>
    </xdr:from>
    <xdr:to>
      <xdr:col>21</xdr:col>
      <xdr:colOff>180975</xdr:colOff>
      <xdr:row>142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6886" y="1943100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142</xdr:row>
      <xdr:rowOff>47625</xdr:rowOff>
    </xdr:from>
    <xdr:to>
      <xdr:col>23</xdr:col>
      <xdr:colOff>0</xdr:colOff>
      <xdr:row>154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89452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167</xdr:row>
      <xdr:rowOff>66675</xdr:rowOff>
    </xdr:from>
    <xdr:to>
      <xdr:col>24</xdr:col>
      <xdr:colOff>213491</xdr:colOff>
      <xdr:row>179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37267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154</xdr:row>
      <xdr:rowOff>66675</xdr:rowOff>
    </xdr:from>
    <xdr:to>
      <xdr:col>22</xdr:col>
      <xdr:colOff>76200</xdr:colOff>
      <xdr:row>167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12502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15415" y="119443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485900" y="8001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5530" y="1050581"/>
          <a:ext cx="21717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2249806" y="870585"/>
          <a:ext cx="48387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495425" y="10572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1485900" y="838200"/>
          <a:ext cx="877869" cy="619125"/>
          <a:chOff x="1659255" y="775335"/>
          <a:chExt cx="885489" cy="61912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2266951" y="914400"/>
          <a:ext cx="4572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54305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142875</xdr:colOff>
      <xdr:row>3</xdr:row>
      <xdr:rowOff>9525</xdr:rowOff>
    </xdr:from>
    <xdr:to>
      <xdr:col>7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57350" y="8382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543050" y="115252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495425" y="11620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8/MPT%20S08E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9/MPT%20S09E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0/MPT%20S10E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/MPT%20S11E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b/MPT%20S11bE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2/MPT%20S12E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HUGO</v>
          </cell>
          <cell r="C4" t="str">
            <v>BOBOS</v>
          </cell>
        </row>
        <row r="5">
          <cell r="B5" t="str">
            <v>JON</v>
          </cell>
          <cell r="C5" t="str">
            <v>BOBOS</v>
          </cell>
        </row>
        <row r="6">
          <cell r="B6" t="str">
            <v>HUGO</v>
          </cell>
          <cell r="C6" t="str">
            <v>DAMS</v>
          </cell>
        </row>
        <row r="7">
          <cell r="B7" t="str">
            <v>FD</v>
          </cell>
          <cell r="C7" t="str">
            <v>DJOH</v>
          </cell>
        </row>
        <row r="8">
          <cell r="B8" t="str">
            <v>DAMS</v>
          </cell>
          <cell r="C8" t="str">
            <v>FD</v>
          </cell>
        </row>
        <row r="9">
          <cell r="B9" t="str">
            <v>DAMS</v>
          </cell>
          <cell r="C9" t="str">
            <v>ROB</v>
          </cell>
        </row>
        <row r="10">
          <cell r="B10" t="str">
            <v>DAMS</v>
          </cell>
          <cell r="C10" t="str">
            <v>ROB</v>
          </cell>
        </row>
        <row r="11">
          <cell r="B11" t="str">
            <v>DAMS</v>
          </cell>
          <cell r="C11" t="str">
            <v>THOMAS J.</v>
          </cell>
        </row>
        <row r="12">
          <cell r="B12" t="str">
            <v>HUGO</v>
          </cell>
          <cell r="C12" t="str">
            <v>FD</v>
          </cell>
        </row>
        <row r="13">
          <cell r="B13">
            <v>0</v>
          </cell>
          <cell r="C13">
            <v>0</v>
          </cell>
        </row>
        <row r="14">
          <cell r="B14" t="str">
            <v>HUGO</v>
          </cell>
          <cell r="C14" t="str">
            <v>FD</v>
          </cell>
        </row>
        <row r="15">
          <cell r="B15" t="str">
            <v>HUGO</v>
          </cell>
          <cell r="C15" t="str">
            <v>FLORA</v>
          </cell>
        </row>
        <row r="16">
          <cell r="B16" t="str">
            <v>FD</v>
          </cell>
          <cell r="C16" t="str">
            <v>FRED</v>
          </cell>
        </row>
        <row r="17">
          <cell r="B17" t="str">
            <v>JON</v>
          </cell>
          <cell r="C17" t="str">
            <v>FRED</v>
          </cell>
        </row>
        <row r="18">
          <cell r="B18" t="str">
            <v>FRED</v>
          </cell>
          <cell r="C18" t="str">
            <v>ISA</v>
          </cell>
        </row>
        <row r="19">
          <cell r="B19" t="str">
            <v>FD</v>
          </cell>
          <cell r="C19" t="str">
            <v>JON</v>
          </cell>
        </row>
        <row r="20">
          <cell r="B20" t="str">
            <v>FD</v>
          </cell>
          <cell r="C20" t="str">
            <v>OLIV</v>
          </cell>
        </row>
        <row r="21">
          <cell r="B21" t="str">
            <v>FLORA</v>
          </cell>
          <cell r="C21" t="str">
            <v>TOMY</v>
          </cell>
        </row>
        <row r="22">
          <cell r="B22" t="str">
            <v>ROB</v>
          </cell>
          <cell r="C22" t="str">
            <v>FRED</v>
          </cell>
        </row>
        <row r="23">
          <cell r="B23" t="str">
            <v>ROB</v>
          </cell>
          <cell r="C23" t="str">
            <v>JON</v>
          </cell>
        </row>
        <row r="24">
          <cell r="B24" t="str">
            <v>ROB</v>
          </cell>
          <cell r="C24" t="str">
            <v>MARION</v>
          </cell>
        </row>
        <row r="25">
          <cell r="B25" t="str">
            <v>HUGO</v>
          </cell>
          <cell r="C25" t="str">
            <v>PILOU</v>
          </cell>
        </row>
        <row r="26">
          <cell r="B26" t="str">
            <v>HUGO</v>
          </cell>
          <cell r="C26" t="str">
            <v>PILOU</v>
          </cell>
        </row>
        <row r="27">
          <cell r="B27" t="str">
            <v>HUGO</v>
          </cell>
          <cell r="C27" t="str">
            <v>ROMAIN</v>
          </cell>
        </row>
        <row r="28">
          <cell r="B28" t="str">
            <v>HUGO</v>
          </cell>
          <cell r="C28" t="str">
            <v>THOMAS J.</v>
          </cell>
        </row>
        <row r="29">
          <cell r="B29" t="str">
            <v>ROB</v>
          </cell>
          <cell r="C29" t="str">
            <v>THOMAS J.</v>
          </cell>
        </row>
        <row r="30">
          <cell r="B30" t="str">
            <v>FRED</v>
          </cell>
          <cell r="C30" t="str">
            <v>TOMY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 A.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 A.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 A.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 A.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 A.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 A.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 A.</v>
          </cell>
          <cell r="C76" t="str">
            <v>CYRILLE</v>
          </cell>
        </row>
        <row r="77">
          <cell r="B77" t="str">
            <v>FRANCK A.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 A.</v>
          </cell>
          <cell r="C79" t="str">
            <v>FRANCKY</v>
          </cell>
        </row>
        <row r="80">
          <cell r="B80" t="str">
            <v>FRANCK A.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 A.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 A.</v>
          </cell>
          <cell r="C96" t="str">
            <v>FD</v>
          </cell>
        </row>
        <row r="97">
          <cell r="B97" t="str">
            <v>JON</v>
          </cell>
          <cell r="C97" t="str">
            <v>FRANCK A.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 A.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 A.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 A.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 A.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 A.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 A.</v>
          </cell>
          <cell r="C160" t="str">
            <v>DAMS</v>
          </cell>
        </row>
        <row r="161">
          <cell r="B161" t="str">
            <v>ROB</v>
          </cell>
          <cell r="C161" t="str">
            <v>FRANCK A.</v>
          </cell>
        </row>
        <row r="162">
          <cell r="B162" t="str">
            <v>FRANCK A.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 A.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 A.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 A.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 A.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 A.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 A.</v>
          </cell>
          <cell r="C222" t="str">
            <v>PILOU</v>
          </cell>
        </row>
        <row r="223">
          <cell r="B223" t="str">
            <v>ROB</v>
          </cell>
          <cell r="C223" t="str">
            <v>FRANCK A.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>
            <v>0</v>
          </cell>
          <cell r="C227">
            <v>0</v>
          </cell>
        </row>
        <row r="228">
          <cell r="B228">
            <v>0</v>
          </cell>
          <cell r="C228">
            <v>0</v>
          </cell>
        </row>
        <row r="229">
          <cell r="B229">
            <v>0</v>
          </cell>
          <cell r="C229">
            <v>0</v>
          </cell>
        </row>
        <row r="230">
          <cell r="B230">
            <v>0</v>
          </cell>
          <cell r="C23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1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>
            <v>0</v>
          </cell>
          <cell r="C383">
            <v>0</v>
          </cell>
        </row>
        <row r="384">
          <cell r="B384">
            <v>0</v>
          </cell>
          <cell r="C384">
            <v>0</v>
          </cell>
        </row>
        <row r="385">
          <cell r="B385">
            <v>0</v>
          </cell>
          <cell r="C385">
            <v>0</v>
          </cell>
        </row>
        <row r="386">
          <cell r="B386">
            <v>0</v>
          </cell>
          <cell r="C386">
            <v>0</v>
          </cell>
        </row>
        <row r="387">
          <cell r="B387">
            <v>0</v>
          </cell>
          <cell r="C387">
            <v>0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Podiums"/>
      <sheetName val="INTEGRAL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>
            <v>0</v>
          </cell>
          <cell r="C569">
            <v>0</v>
          </cell>
        </row>
        <row r="570">
          <cell r="B570">
            <v>0</v>
          </cell>
          <cell r="C570">
            <v>0</v>
          </cell>
        </row>
        <row r="571">
          <cell r="B571">
            <v>0</v>
          </cell>
          <cell r="C571">
            <v>0</v>
          </cell>
        </row>
        <row r="572">
          <cell r="B572">
            <v>0</v>
          </cell>
          <cell r="C572">
            <v>0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75">
          <cell r="B575">
            <v>0</v>
          </cell>
          <cell r="C575">
            <v>0</v>
          </cell>
        </row>
        <row r="576">
          <cell r="B576">
            <v>0</v>
          </cell>
          <cell r="C576">
            <v>0</v>
          </cell>
        </row>
        <row r="577">
          <cell r="B577">
            <v>0</v>
          </cell>
          <cell r="C577">
            <v>0</v>
          </cell>
        </row>
        <row r="578">
          <cell r="B578">
            <v>0</v>
          </cell>
          <cell r="C578">
            <v>0</v>
          </cell>
        </row>
        <row r="579">
          <cell r="B579">
            <v>0</v>
          </cell>
          <cell r="C579">
            <v>0</v>
          </cell>
        </row>
        <row r="580">
          <cell r="B580">
            <v>0</v>
          </cell>
          <cell r="C580">
            <v>0</v>
          </cell>
        </row>
        <row r="581">
          <cell r="B581">
            <v>0</v>
          </cell>
          <cell r="C581">
            <v>0</v>
          </cell>
        </row>
        <row r="582">
          <cell r="B582">
            <v>0</v>
          </cell>
          <cell r="C582">
            <v>0</v>
          </cell>
        </row>
        <row r="583">
          <cell r="B583">
            <v>0</v>
          </cell>
          <cell r="C583">
            <v>0</v>
          </cell>
        </row>
        <row r="584">
          <cell r="B584">
            <v>0</v>
          </cell>
          <cell r="C584">
            <v>0</v>
          </cell>
        </row>
        <row r="585">
          <cell r="B585">
            <v>0</v>
          </cell>
          <cell r="C585">
            <v>0</v>
          </cell>
        </row>
        <row r="586">
          <cell r="B586">
            <v>0</v>
          </cell>
          <cell r="C586">
            <v>0</v>
          </cell>
        </row>
        <row r="587">
          <cell r="B587">
            <v>0</v>
          </cell>
          <cell r="C587">
            <v>0</v>
          </cell>
        </row>
        <row r="588">
          <cell r="B588">
            <v>0</v>
          </cell>
          <cell r="C588">
            <v>0</v>
          </cell>
        </row>
        <row r="589">
          <cell r="B589">
            <v>0</v>
          </cell>
          <cell r="C589">
            <v>0</v>
          </cell>
        </row>
        <row r="590">
          <cell r="B590">
            <v>0</v>
          </cell>
          <cell r="C590">
            <v>0</v>
          </cell>
        </row>
        <row r="591">
          <cell r="B591">
            <v>0</v>
          </cell>
          <cell r="C591">
            <v>0</v>
          </cell>
        </row>
        <row r="592">
          <cell r="B592">
            <v>0</v>
          </cell>
          <cell r="C592">
            <v>0</v>
          </cell>
        </row>
        <row r="593">
          <cell r="B593">
            <v>0</v>
          </cell>
          <cell r="C593">
            <v>0</v>
          </cell>
        </row>
        <row r="594">
          <cell r="B594">
            <v>0</v>
          </cell>
          <cell r="C594">
            <v>0</v>
          </cell>
        </row>
        <row r="595">
          <cell r="B595">
            <v>0</v>
          </cell>
          <cell r="C595">
            <v>0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0</v>
          </cell>
          <cell r="C598">
            <v>0</v>
          </cell>
        </row>
        <row r="599">
          <cell r="B599">
            <v>0</v>
          </cell>
          <cell r="C599">
            <v>0</v>
          </cell>
        </row>
        <row r="600">
          <cell r="B600">
            <v>0</v>
          </cell>
          <cell r="C600">
            <v>0</v>
          </cell>
        </row>
        <row r="601">
          <cell r="B601">
            <v>0</v>
          </cell>
          <cell r="C601">
            <v>0</v>
          </cell>
        </row>
        <row r="602">
          <cell r="B602">
            <v>0</v>
          </cell>
          <cell r="C602">
            <v>0</v>
          </cell>
        </row>
        <row r="603">
          <cell r="B603">
            <v>0</v>
          </cell>
          <cell r="C603">
            <v>0</v>
          </cell>
        </row>
        <row r="604">
          <cell r="B604">
            <v>0</v>
          </cell>
          <cell r="C604">
            <v>0</v>
          </cell>
        </row>
        <row r="605">
          <cell r="B605">
            <v>0</v>
          </cell>
          <cell r="C605">
            <v>0</v>
          </cell>
        </row>
        <row r="606">
          <cell r="B606">
            <v>0</v>
          </cell>
          <cell r="C606">
            <v>0</v>
          </cell>
        </row>
        <row r="607">
          <cell r="B607">
            <v>0</v>
          </cell>
          <cell r="C607">
            <v>0</v>
          </cell>
        </row>
        <row r="608">
          <cell r="B608">
            <v>0</v>
          </cell>
          <cell r="C608">
            <v>0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1">
          <cell r="B611">
            <v>0</v>
          </cell>
          <cell r="C611">
            <v>0</v>
          </cell>
        </row>
        <row r="612">
          <cell r="B612">
            <v>0</v>
          </cell>
          <cell r="C612">
            <v>0</v>
          </cell>
        </row>
      </sheetData>
      <sheetData sheetId="3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</sheetData>
      <sheetData sheetId="4">
        <row r="7">
          <cell r="B7" t="str">
            <v>Aldo</v>
          </cell>
          <cell r="C7">
            <v>1</v>
          </cell>
          <cell r="E7">
            <v>0</v>
          </cell>
          <cell r="K7">
            <v>0</v>
          </cell>
          <cell r="Q7">
            <v>0</v>
          </cell>
        </row>
        <row r="8">
          <cell r="B8" t="str">
            <v>Alex</v>
          </cell>
          <cell r="C8">
            <v>1</v>
          </cell>
          <cell r="E8">
            <v>1</v>
          </cell>
          <cell r="K8">
            <v>1</v>
          </cell>
          <cell r="Q8">
            <v>0</v>
          </cell>
        </row>
        <row r="9">
          <cell r="B9" t="str">
            <v>Angélique</v>
          </cell>
          <cell r="C9">
            <v>2</v>
          </cell>
          <cell r="E9">
            <v>0</v>
          </cell>
          <cell r="K9">
            <v>0</v>
          </cell>
          <cell r="Q9">
            <v>0</v>
          </cell>
        </row>
        <row r="10">
          <cell r="B10" t="str">
            <v>Anthony</v>
          </cell>
          <cell r="C10">
            <v>1</v>
          </cell>
          <cell r="E10">
            <v>0</v>
          </cell>
          <cell r="K10">
            <v>0</v>
          </cell>
          <cell r="Q10">
            <v>0</v>
          </cell>
        </row>
        <row r="11">
          <cell r="B11" t="str">
            <v>Arnaud</v>
          </cell>
          <cell r="C11">
            <v>1</v>
          </cell>
          <cell r="E11">
            <v>0</v>
          </cell>
          <cell r="K11">
            <v>0</v>
          </cell>
          <cell r="Q11">
            <v>0</v>
          </cell>
        </row>
        <row r="12">
          <cell r="B12" t="str">
            <v>Aurélien</v>
          </cell>
          <cell r="C12">
            <v>8</v>
          </cell>
          <cell r="E12">
            <v>0</v>
          </cell>
          <cell r="K12">
            <v>3</v>
          </cell>
          <cell r="Q12">
            <v>0</v>
          </cell>
        </row>
        <row r="13">
          <cell r="B13" t="str">
            <v>Baptiste</v>
          </cell>
          <cell r="C13">
            <v>2</v>
          </cell>
          <cell r="E13">
            <v>0</v>
          </cell>
          <cell r="K13">
            <v>0</v>
          </cell>
          <cell r="Q13">
            <v>0</v>
          </cell>
        </row>
        <row r="14">
          <cell r="B14" t="str">
            <v>Biko</v>
          </cell>
          <cell r="C14">
            <v>1</v>
          </cell>
          <cell r="E14">
            <v>0</v>
          </cell>
          <cell r="K14">
            <v>0</v>
          </cell>
          <cell r="Q14">
            <v>0</v>
          </cell>
        </row>
        <row r="15">
          <cell r="B15" t="str">
            <v>Bobos</v>
          </cell>
          <cell r="C15">
            <v>26</v>
          </cell>
          <cell r="E15">
            <v>5</v>
          </cell>
          <cell r="K15">
            <v>10</v>
          </cell>
          <cell r="Q15">
            <v>3</v>
          </cell>
        </row>
        <row r="16">
          <cell r="B16" t="str">
            <v>Bruno</v>
          </cell>
          <cell r="C16">
            <v>3</v>
          </cell>
          <cell r="E16">
            <v>0</v>
          </cell>
          <cell r="K16">
            <v>0</v>
          </cell>
          <cell r="Q16">
            <v>0</v>
          </cell>
        </row>
        <row r="17">
          <cell r="B17" t="str">
            <v>Cédric J.</v>
          </cell>
          <cell r="C17">
            <v>4</v>
          </cell>
          <cell r="E17">
            <v>0</v>
          </cell>
          <cell r="K17">
            <v>0</v>
          </cell>
          <cell r="Q17">
            <v>1</v>
          </cell>
        </row>
        <row r="18">
          <cell r="B18" t="str">
            <v>Cédric V.</v>
          </cell>
          <cell r="C18">
            <v>2</v>
          </cell>
          <cell r="E18">
            <v>1</v>
          </cell>
          <cell r="K18">
            <v>2</v>
          </cell>
          <cell r="Q18">
            <v>0</v>
          </cell>
        </row>
        <row r="19">
          <cell r="B19" t="str">
            <v>Cédric1</v>
          </cell>
          <cell r="C19">
            <v>1</v>
          </cell>
          <cell r="E19">
            <v>0</v>
          </cell>
          <cell r="K19">
            <v>0</v>
          </cell>
          <cell r="Q19">
            <v>0</v>
          </cell>
        </row>
        <row r="20">
          <cell r="B20" t="str">
            <v>Célia</v>
          </cell>
          <cell r="C20">
            <v>1</v>
          </cell>
          <cell r="E20">
            <v>0</v>
          </cell>
          <cell r="K20">
            <v>0</v>
          </cell>
          <cell r="Q20">
            <v>0</v>
          </cell>
        </row>
        <row r="21">
          <cell r="B21" t="str">
            <v>Claude</v>
          </cell>
          <cell r="C21">
            <v>13</v>
          </cell>
          <cell r="E21">
            <v>0</v>
          </cell>
          <cell r="K21">
            <v>1</v>
          </cell>
          <cell r="Q21">
            <v>4</v>
          </cell>
        </row>
        <row r="22">
          <cell r="B22" t="str">
            <v>Corinne</v>
          </cell>
          <cell r="C22">
            <v>2</v>
          </cell>
          <cell r="E22">
            <v>0</v>
          </cell>
          <cell r="K22">
            <v>0</v>
          </cell>
          <cell r="Q22">
            <v>0</v>
          </cell>
        </row>
        <row r="23">
          <cell r="B23" t="str">
            <v>Cyril D.</v>
          </cell>
          <cell r="C23">
            <v>1</v>
          </cell>
          <cell r="E23">
            <v>0</v>
          </cell>
          <cell r="K23">
            <v>0</v>
          </cell>
          <cell r="Q23">
            <v>0</v>
          </cell>
        </row>
        <row r="24">
          <cell r="B24" t="str">
            <v>Cyrille</v>
          </cell>
          <cell r="C24">
            <v>54</v>
          </cell>
          <cell r="E24">
            <v>5</v>
          </cell>
          <cell r="K24">
            <v>14</v>
          </cell>
          <cell r="Q24">
            <v>0</v>
          </cell>
        </row>
        <row r="25">
          <cell r="B25" t="str">
            <v>Dalila</v>
          </cell>
          <cell r="C25">
            <v>1</v>
          </cell>
          <cell r="E25">
            <v>0</v>
          </cell>
          <cell r="K25">
            <v>0</v>
          </cell>
          <cell r="Q25">
            <v>1</v>
          </cell>
        </row>
        <row r="26">
          <cell r="B26" t="str">
            <v>Dams</v>
          </cell>
          <cell r="C26">
            <v>88</v>
          </cell>
          <cell r="E26">
            <v>6</v>
          </cell>
          <cell r="K26">
            <v>26</v>
          </cell>
          <cell r="Q26">
            <v>3</v>
          </cell>
        </row>
        <row r="27">
          <cell r="B27" t="str">
            <v>Dany</v>
          </cell>
          <cell r="C27">
            <v>2</v>
          </cell>
          <cell r="E27">
            <v>0</v>
          </cell>
          <cell r="K27">
            <v>0</v>
          </cell>
          <cell r="Q27">
            <v>0</v>
          </cell>
        </row>
        <row r="28">
          <cell r="B28" t="str">
            <v>Djoh</v>
          </cell>
          <cell r="C28">
            <v>21</v>
          </cell>
          <cell r="E28">
            <v>4</v>
          </cell>
          <cell r="K28">
            <v>6</v>
          </cell>
          <cell r="Q28">
            <v>3</v>
          </cell>
        </row>
        <row r="29">
          <cell r="B29" t="str">
            <v>Dorian</v>
          </cell>
          <cell r="C29">
            <v>8</v>
          </cell>
          <cell r="E29">
            <v>1</v>
          </cell>
          <cell r="K29">
            <v>2</v>
          </cell>
          <cell r="Q29">
            <v>0</v>
          </cell>
        </row>
        <row r="30">
          <cell r="B30" t="str">
            <v>Dums</v>
          </cell>
          <cell r="C30">
            <v>9</v>
          </cell>
          <cell r="E30">
            <v>1</v>
          </cell>
          <cell r="K30">
            <v>5</v>
          </cell>
          <cell r="Q30">
            <v>1</v>
          </cell>
        </row>
        <row r="31">
          <cell r="B31" t="str">
            <v>Elisa</v>
          </cell>
          <cell r="C31">
            <v>1</v>
          </cell>
          <cell r="E31">
            <v>0</v>
          </cell>
          <cell r="K31">
            <v>0</v>
          </cell>
          <cell r="Q31">
            <v>0</v>
          </cell>
        </row>
        <row r="32">
          <cell r="B32" t="str">
            <v>Elise</v>
          </cell>
          <cell r="C32">
            <v>4</v>
          </cell>
          <cell r="E32">
            <v>0</v>
          </cell>
          <cell r="K32">
            <v>1</v>
          </cell>
          <cell r="Q32">
            <v>0</v>
          </cell>
        </row>
        <row r="33">
          <cell r="B33" t="str">
            <v>Eric</v>
          </cell>
          <cell r="C33">
            <v>3</v>
          </cell>
          <cell r="E33">
            <v>0</v>
          </cell>
          <cell r="K33">
            <v>0</v>
          </cell>
          <cell r="Q33">
            <v>0</v>
          </cell>
        </row>
        <row r="34">
          <cell r="B34" t="str">
            <v>Fabio</v>
          </cell>
          <cell r="C34">
            <v>3</v>
          </cell>
          <cell r="E34">
            <v>0</v>
          </cell>
          <cell r="K34">
            <v>0</v>
          </cell>
          <cell r="Q34">
            <v>2</v>
          </cell>
        </row>
        <row r="35">
          <cell r="B35" t="str">
            <v>Fabrice</v>
          </cell>
          <cell r="C35">
            <v>23</v>
          </cell>
          <cell r="E35">
            <v>2</v>
          </cell>
          <cell r="K35">
            <v>3</v>
          </cell>
          <cell r="Q35">
            <v>2</v>
          </cell>
        </row>
        <row r="36">
          <cell r="B36" t="str">
            <v>Flora</v>
          </cell>
          <cell r="C36">
            <v>15</v>
          </cell>
          <cell r="E36">
            <v>0</v>
          </cell>
          <cell r="K36">
            <v>2</v>
          </cell>
          <cell r="Q36">
            <v>1</v>
          </cell>
        </row>
        <row r="37">
          <cell r="B37" t="str">
            <v>Franck</v>
          </cell>
          <cell r="C37">
            <v>53</v>
          </cell>
          <cell r="E37">
            <v>1</v>
          </cell>
          <cell r="K37">
            <v>12</v>
          </cell>
          <cell r="Q37">
            <v>3</v>
          </cell>
        </row>
        <row r="38">
          <cell r="B38" t="str">
            <v>Franck (JP)</v>
          </cell>
          <cell r="C38">
            <v>1</v>
          </cell>
          <cell r="E38">
            <v>0</v>
          </cell>
          <cell r="K38">
            <v>0</v>
          </cell>
          <cell r="Q38">
            <v>0</v>
          </cell>
        </row>
        <row r="39">
          <cell r="B39" t="str">
            <v>Franck-David</v>
          </cell>
          <cell r="C39">
            <v>53</v>
          </cell>
          <cell r="E39">
            <v>8</v>
          </cell>
          <cell r="K39">
            <v>21</v>
          </cell>
          <cell r="Q39">
            <v>2</v>
          </cell>
        </row>
        <row r="40">
          <cell r="B40" t="str">
            <v>Francky</v>
          </cell>
          <cell r="C40">
            <v>14</v>
          </cell>
          <cell r="E40">
            <v>0</v>
          </cell>
          <cell r="K40">
            <v>3</v>
          </cell>
          <cell r="Q40">
            <v>5</v>
          </cell>
        </row>
        <row r="41">
          <cell r="B41" t="str">
            <v>Fred</v>
          </cell>
          <cell r="C41">
            <v>65</v>
          </cell>
          <cell r="E41">
            <v>6</v>
          </cell>
          <cell r="K41">
            <v>20</v>
          </cell>
          <cell r="Q41">
            <v>5</v>
          </cell>
        </row>
        <row r="42">
          <cell r="B42" t="str">
            <v>Fred S.</v>
          </cell>
          <cell r="C42">
            <v>27</v>
          </cell>
          <cell r="E42">
            <v>2</v>
          </cell>
          <cell r="K42">
            <v>8</v>
          </cell>
          <cell r="Q42">
            <v>3</v>
          </cell>
        </row>
        <row r="43">
          <cell r="B43" t="str">
            <v>Fredouille</v>
          </cell>
          <cell r="C43">
            <v>4</v>
          </cell>
          <cell r="E43">
            <v>1</v>
          </cell>
          <cell r="K43">
            <v>1</v>
          </cell>
          <cell r="Q43">
            <v>0</v>
          </cell>
        </row>
        <row r="44">
          <cell r="B44" t="str">
            <v>Geoffroy</v>
          </cell>
          <cell r="C44">
            <v>1</v>
          </cell>
          <cell r="E44">
            <v>0</v>
          </cell>
          <cell r="K44">
            <v>0</v>
          </cell>
          <cell r="Q44">
            <v>0</v>
          </cell>
        </row>
        <row r="45">
          <cell r="B45" t="str">
            <v>Guichon</v>
          </cell>
          <cell r="C45">
            <v>15</v>
          </cell>
          <cell r="E45">
            <v>1</v>
          </cell>
          <cell r="K45">
            <v>2</v>
          </cell>
          <cell r="Q45">
            <v>2</v>
          </cell>
        </row>
        <row r="46">
          <cell r="B46" t="str">
            <v>Hugo</v>
          </cell>
          <cell r="C46">
            <v>7</v>
          </cell>
          <cell r="E46">
            <v>2</v>
          </cell>
          <cell r="K46">
            <v>2</v>
          </cell>
          <cell r="Q46">
            <v>2</v>
          </cell>
        </row>
        <row r="47">
          <cell r="B47" t="str">
            <v>Isa</v>
          </cell>
          <cell r="C47">
            <v>7</v>
          </cell>
          <cell r="E47">
            <v>0</v>
          </cell>
          <cell r="K47">
            <v>1</v>
          </cell>
          <cell r="Q47">
            <v>1</v>
          </cell>
        </row>
        <row r="48">
          <cell r="B48" t="str">
            <v>Jaype</v>
          </cell>
          <cell r="C48">
            <v>12</v>
          </cell>
          <cell r="E48">
            <v>0</v>
          </cell>
          <cell r="K48">
            <v>1</v>
          </cell>
          <cell r="Q48">
            <v>2</v>
          </cell>
        </row>
        <row r="49">
          <cell r="B49" t="str">
            <v>Jean-Philippe</v>
          </cell>
          <cell r="C49">
            <v>1</v>
          </cell>
          <cell r="E49">
            <v>0</v>
          </cell>
          <cell r="K49">
            <v>0</v>
          </cell>
          <cell r="Q49">
            <v>0</v>
          </cell>
        </row>
        <row r="50">
          <cell r="B50" t="str">
            <v>Jédy</v>
          </cell>
          <cell r="C50">
            <v>3</v>
          </cell>
          <cell r="E50">
            <v>0</v>
          </cell>
          <cell r="K50">
            <v>0</v>
          </cell>
          <cell r="Q50">
            <v>1</v>
          </cell>
        </row>
        <row r="51">
          <cell r="B51" t="str">
            <v>Jérome</v>
          </cell>
          <cell r="C51">
            <v>1</v>
          </cell>
          <cell r="E51">
            <v>0</v>
          </cell>
          <cell r="K51">
            <v>0</v>
          </cell>
          <cell r="Q51">
            <v>1</v>
          </cell>
        </row>
        <row r="52">
          <cell r="B52" t="str">
            <v>Jonathan</v>
          </cell>
          <cell r="C52">
            <v>29</v>
          </cell>
          <cell r="E52">
            <v>1</v>
          </cell>
          <cell r="K52">
            <v>4</v>
          </cell>
          <cell r="Q52">
            <v>0</v>
          </cell>
        </row>
        <row r="53">
          <cell r="B53" t="str">
            <v>Jouls</v>
          </cell>
          <cell r="C53">
            <v>29</v>
          </cell>
          <cell r="E53">
            <v>1</v>
          </cell>
          <cell r="K53">
            <v>7</v>
          </cell>
          <cell r="Q53">
            <v>3</v>
          </cell>
        </row>
        <row r="54">
          <cell r="B54" t="str">
            <v>Jude</v>
          </cell>
          <cell r="C54">
            <v>14</v>
          </cell>
          <cell r="E54">
            <v>3</v>
          </cell>
          <cell r="K54">
            <v>3</v>
          </cell>
          <cell r="Q54">
            <v>2</v>
          </cell>
        </row>
        <row r="55">
          <cell r="B55" t="str">
            <v>Julie</v>
          </cell>
          <cell r="C55">
            <v>18</v>
          </cell>
          <cell r="E55">
            <v>0</v>
          </cell>
          <cell r="K55">
            <v>4</v>
          </cell>
          <cell r="Q55">
            <v>1</v>
          </cell>
        </row>
        <row r="56">
          <cell r="B56" t="str">
            <v>Julien D.</v>
          </cell>
          <cell r="C56">
            <v>6</v>
          </cell>
          <cell r="E56">
            <v>1</v>
          </cell>
          <cell r="K56">
            <v>2</v>
          </cell>
          <cell r="Q56">
            <v>0</v>
          </cell>
        </row>
        <row r="57">
          <cell r="B57" t="str">
            <v>Julien S.</v>
          </cell>
          <cell r="C57">
            <v>1</v>
          </cell>
          <cell r="E57">
            <v>1</v>
          </cell>
          <cell r="K57">
            <v>1</v>
          </cell>
          <cell r="Q57">
            <v>0</v>
          </cell>
        </row>
        <row r="58">
          <cell r="B58" t="str">
            <v>Karl</v>
          </cell>
          <cell r="C58">
            <v>24</v>
          </cell>
          <cell r="E58">
            <v>0</v>
          </cell>
          <cell r="K58">
            <v>4</v>
          </cell>
          <cell r="Q58">
            <v>1</v>
          </cell>
        </row>
        <row r="59">
          <cell r="B59" t="str">
            <v>Logan</v>
          </cell>
          <cell r="C59">
            <v>11</v>
          </cell>
          <cell r="E59">
            <v>1</v>
          </cell>
          <cell r="K59">
            <v>2</v>
          </cell>
          <cell r="Q59">
            <v>1</v>
          </cell>
        </row>
        <row r="60">
          <cell r="B60" t="str">
            <v>Loïc</v>
          </cell>
          <cell r="C60">
            <v>9</v>
          </cell>
          <cell r="E60">
            <v>0</v>
          </cell>
          <cell r="K60">
            <v>1</v>
          </cell>
          <cell r="Q60">
            <v>0</v>
          </cell>
        </row>
        <row r="61">
          <cell r="B61" t="str">
            <v>Loïc (Zinc)</v>
          </cell>
          <cell r="C61">
            <v>1</v>
          </cell>
          <cell r="E61">
            <v>0</v>
          </cell>
          <cell r="K61">
            <v>0</v>
          </cell>
          <cell r="Q61">
            <v>0</v>
          </cell>
        </row>
        <row r="62">
          <cell r="B62" t="str">
            <v>Lucille</v>
          </cell>
          <cell r="C62">
            <v>1</v>
          </cell>
          <cell r="E62">
            <v>0</v>
          </cell>
          <cell r="K62">
            <v>0</v>
          </cell>
          <cell r="Q62">
            <v>0</v>
          </cell>
        </row>
        <row r="63">
          <cell r="B63" t="str">
            <v>Marie</v>
          </cell>
          <cell r="C63">
            <v>7</v>
          </cell>
          <cell r="E63">
            <v>0</v>
          </cell>
          <cell r="K63">
            <v>1</v>
          </cell>
          <cell r="Q63">
            <v>2</v>
          </cell>
        </row>
        <row r="64">
          <cell r="B64" t="str">
            <v>Marie-Cécile</v>
          </cell>
          <cell r="C64">
            <v>2</v>
          </cell>
          <cell r="E64">
            <v>0</v>
          </cell>
          <cell r="K64">
            <v>0</v>
          </cell>
          <cell r="Q64">
            <v>0</v>
          </cell>
        </row>
        <row r="65">
          <cell r="B65" t="str">
            <v>Marilyn</v>
          </cell>
          <cell r="C65">
            <v>10</v>
          </cell>
          <cell r="E65">
            <v>0</v>
          </cell>
          <cell r="K65">
            <v>2</v>
          </cell>
          <cell r="Q65">
            <v>0</v>
          </cell>
        </row>
        <row r="66">
          <cell r="B66" t="str">
            <v>Marion</v>
          </cell>
          <cell r="C66">
            <v>6</v>
          </cell>
          <cell r="E66">
            <v>0</v>
          </cell>
          <cell r="K66">
            <v>1</v>
          </cell>
          <cell r="Q66">
            <v>0</v>
          </cell>
        </row>
        <row r="67">
          <cell r="B67" t="str">
            <v>Mat</v>
          </cell>
          <cell r="C67">
            <v>3</v>
          </cell>
          <cell r="E67">
            <v>1</v>
          </cell>
          <cell r="K67">
            <v>1</v>
          </cell>
          <cell r="Q67">
            <v>1</v>
          </cell>
        </row>
        <row r="68">
          <cell r="B68" t="str">
            <v>Math T.</v>
          </cell>
          <cell r="C68">
            <v>14</v>
          </cell>
          <cell r="E68">
            <v>0</v>
          </cell>
          <cell r="K68">
            <v>1</v>
          </cell>
          <cell r="Q68">
            <v>1</v>
          </cell>
        </row>
        <row r="69">
          <cell r="B69" t="str">
            <v>Mathias</v>
          </cell>
          <cell r="C69">
            <v>12</v>
          </cell>
          <cell r="E69">
            <v>1</v>
          </cell>
          <cell r="K69">
            <v>2</v>
          </cell>
          <cell r="Q69">
            <v>2</v>
          </cell>
        </row>
        <row r="70">
          <cell r="B70" t="str">
            <v>Mathieu S.</v>
          </cell>
          <cell r="C70">
            <v>1</v>
          </cell>
          <cell r="E70">
            <v>0</v>
          </cell>
          <cell r="K70">
            <v>0</v>
          </cell>
          <cell r="Q70">
            <v>0</v>
          </cell>
        </row>
        <row r="71">
          <cell r="B71" t="str">
            <v>Matt</v>
          </cell>
          <cell r="C71">
            <v>1</v>
          </cell>
          <cell r="E71">
            <v>0</v>
          </cell>
          <cell r="K71">
            <v>0</v>
          </cell>
          <cell r="Q71">
            <v>0</v>
          </cell>
        </row>
        <row r="72">
          <cell r="B72" t="str">
            <v>Maud</v>
          </cell>
          <cell r="C72">
            <v>5</v>
          </cell>
          <cell r="E72">
            <v>0</v>
          </cell>
          <cell r="K72">
            <v>0</v>
          </cell>
          <cell r="Q72">
            <v>1</v>
          </cell>
        </row>
        <row r="73">
          <cell r="B73" t="str">
            <v>Max</v>
          </cell>
          <cell r="C73">
            <v>21</v>
          </cell>
          <cell r="E73">
            <v>1</v>
          </cell>
          <cell r="K73">
            <v>3</v>
          </cell>
          <cell r="Q73">
            <v>3</v>
          </cell>
        </row>
        <row r="74">
          <cell r="B74" t="str">
            <v>Menos</v>
          </cell>
          <cell r="C74">
            <v>1</v>
          </cell>
          <cell r="E74">
            <v>0</v>
          </cell>
          <cell r="K74">
            <v>0</v>
          </cell>
          <cell r="Q74">
            <v>0</v>
          </cell>
        </row>
        <row r="75">
          <cell r="B75" t="str">
            <v>Nico</v>
          </cell>
          <cell r="C75">
            <v>1</v>
          </cell>
          <cell r="E75">
            <v>0</v>
          </cell>
          <cell r="K75">
            <v>0</v>
          </cell>
          <cell r="Q75">
            <v>0</v>
          </cell>
        </row>
        <row r="76">
          <cell r="B76" t="str">
            <v>Nil</v>
          </cell>
          <cell r="C76">
            <v>2</v>
          </cell>
          <cell r="E76">
            <v>0</v>
          </cell>
          <cell r="K76">
            <v>0</v>
          </cell>
          <cell r="Q76">
            <v>1</v>
          </cell>
        </row>
        <row r="77">
          <cell r="B77" t="str">
            <v>Oliv</v>
          </cell>
          <cell r="C77">
            <v>35</v>
          </cell>
          <cell r="E77">
            <v>0</v>
          </cell>
          <cell r="K77">
            <v>6</v>
          </cell>
          <cell r="Q77">
            <v>1</v>
          </cell>
        </row>
        <row r="78">
          <cell r="B78" t="str">
            <v>Olivier</v>
          </cell>
          <cell r="C78">
            <v>4</v>
          </cell>
          <cell r="E78">
            <v>0</v>
          </cell>
          <cell r="K78">
            <v>0</v>
          </cell>
          <cell r="Q78">
            <v>2</v>
          </cell>
        </row>
        <row r="79">
          <cell r="B79" t="str">
            <v>Pilou</v>
          </cell>
          <cell r="C79">
            <v>43</v>
          </cell>
          <cell r="E79">
            <v>6</v>
          </cell>
          <cell r="K79">
            <v>16</v>
          </cell>
          <cell r="Q79">
            <v>1</v>
          </cell>
        </row>
        <row r="80">
          <cell r="B80" t="str">
            <v>Rob</v>
          </cell>
          <cell r="C80">
            <v>72</v>
          </cell>
          <cell r="E80">
            <v>9</v>
          </cell>
          <cell r="K80">
            <v>23</v>
          </cell>
          <cell r="Q80">
            <v>4</v>
          </cell>
        </row>
        <row r="81">
          <cell r="B81" t="str">
            <v>Rom</v>
          </cell>
          <cell r="C81">
            <v>1</v>
          </cell>
          <cell r="E81">
            <v>0</v>
          </cell>
          <cell r="K81">
            <v>0</v>
          </cell>
          <cell r="Q81">
            <v>1</v>
          </cell>
        </row>
        <row r="82">
          <cell r="B82" t="str">
            <v>Romain</v>
          </cell>
          <cell r="C82">
            <v>28</v>
          </cell>
          <cell r="E82">
            <v>4</v>
          </cell>
          <cell r="K82">
            <v>9</v>
          </cell>
          <cell r="Q82">
            <v>2</v>
          </cell>
        </row>
        <row r="83">
          <cell r="B83" t="str">
            <v>Seb</v>
          </cell>
          <cell r="C83">
            <v>8</v>
          </cell>
          <cell r="E83">
            <v>1</v>
          </cell>
          <cell r="K83">
            <v>1</v>
          </cell>
          <cell r="Q83">
            <v>0</v>
          </cell>
        </row>
        <row r="84">
          <cell r="B84" t="str">
            <v>Steven</v>
          </cell>
          <cell r="C84">
            <v>1</v>
          </cell>
          <cell r="E84">
            <v>0</v>
          </cell>
          <cell r="K84">
            <v>0</v>
          </cell>
          <cell r="Q84">
            <v>1</v>
          </cell>
        </row>
        <row r="85">
          <cell r="B85" t="str">
            <v>Sylvain</v>
          </cell>
          <cell r="C85">
            <v>1</v>
          </cell>
          <cell r="E85">
            <v>0</v>
          </cell>
          <cell r="K85">
            <v>1</v>
          </cell>
          <cell r="Q85">
            <v>0</v>
          </cell>
        </row>
        <row r="86">
          <cell r="B86" t="str">
            <v>Thom</v>
          </cell>
          <cell r="C86">
            <v>8</v>
          </cell>
          <cell r="E86">
            <v>1</v>
          </cell>
          <cell r="K86">
            <v>1</v>
          </cell>
          <cell r="Q86">
            <v>0</v>
          </cell>
        </row>
        <row r="87">
          <cell r="B87" t="str">
            <v>Thomas (pote de Tomy)</v>
          </cell>
          <cell r="C87">
            <v>3</v>
          </cell>
          <cell r="E87">
            <v>1</v>
          </cell>
          <cell r="K87">
            <v>2</v>
          </cell>
          <cell r="Q87">
            <v>1</v>
          </cell>
        </row>
        <row r="88">
          <cell r="B88" t="str">
            <v>Thomas J.</v>
          </cell>
          <cell r="C88">
            <v>8</v>
          </cell>
          <cell r="E88">
            <v>0</v>
          </cell>
          <cell r="K88">
            <v>1</v>
          </cell>
          <cell r="Q88">
            <v>1</v>
          </cell>
        </row>
        <row r="89">
          <cell r="B89" t="str">
            <v>Toat's</v>
          </cell>
          <cell r="C89">
            <v>1</v>
          </cell>
          <cell r="E89">
            <v>0</v>
          </cell>
          <cell r="K89">
            <v>0</v>
          </cell>
          <cell r="Q89">
            <v>1</v>
          </cell>
        </row>
        <row r="90">
          <cell r="B90" t="str">
            <v>Tom</v>
          </cell>
          <cell r="C90">
            <v>1</v>
          </cell>
          <cell r="E90">
            <v>0</v>
          </cell>
          <cell r="K90">
            <v>0</v>
          </cell>
          <cell r="Q90">
            <v>0</v>
          </cell>
        </row>
        <row r="91">
          <cell r="B91" t="str">
            <v>Tomy</v>
          </cell>
          <cell r="C91">
            <v>32</v>
          </cell>
          <cell r="E91">
            <v>4</v>
          </cell>
          <cell r="K91">
            <v>9</v>
          </cell>
          <cell r="Q91">
            <v>3</v>
          </cell>
        </row>
        <row r="92">
          <cell r="B92" t="str">
            <v>Tonio</v>
          </cell>
          <cell r="C92">
            <v>1</v>
          </cell>
          <cell r="E92">
            <v>0</v>
          </cell>
          <cell r="K92">
            <v>0</v>
          </cell>
          <cell r="Q92">
            <v>0</v>
          </cell>
        </row>
        <row r="93">
          <cell r="B93" t="str">
            <v>Totoche</v>
          </cell>
          <cell r="C93">
            <v>1</v>
          </cell>
          <cell r="E93">
            <v>1</v>
          </cell>
          <cell r="K93">
            <v>1</v>
          </cell>
          <cell r="Q93">
            <v>0</v>
          </cell>
        </row>
        <row r="94">
          <cell r="B94" t="str">
            <v>Vince</v>
          </cell>
          <cell r="C94">
            <v>2</v>
          </cell>
          <cell r="E94">
            <v>0</v>
          </cell>
          <cell r="K94">
            <v>0</v>
          </cell>
          <cell r="Q94">
            <v>1</v>
          </cell>
        </row>
        <row r="95">
          <cell r="B95" t="str">
            <v>William</v>
          </cell>
          <cell r="C95">
            <v>1</v>
          </cell>
          <cell r="E95">
            <v>0</v>
          </cell>
          <cell r="K95">
            <v>0</v>
          </cell>
          <cell r="Q95">
            <v>1</v>
          </cell>
        </row>
        <row r="96">
          <cell r="B96" t="str">
            <v>Yann</v>
          </cell>
          <cell r="C96">
            <v>13</v>
          </cell>
          <cell r="E96">
            <v>3</v>
          </cell>
          <cell r="K96">
            <v>8</v>
          </cell>
          <cell r="Q96">
            <v>1</v>
          </cell>
        </row>
        <row r="97">
          <cell r="B97" t="str">
            <v>Zven</v>
          </cell>
          <cell r="C97">
            <v>1</v>
          </cell>
          <cell r="E97">
            <v>0</v>
          </cell>
          <cell r="K97">
            <v>0</v>
          </cell>
          <cell r="Q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>
            <v>0</v>
          </cell>
          <cell r="C759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62">
          <cell r="B762">
            <v>0</v>
          </cell>
          <cell r="C762">
            <v>0</v>
          </cell>
        </row>
        <row r="763">
          <cell r="B763">
            <v>0</v>
          </cell>
          <cell r="C763">
            <v>0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0</v>
          </cell>
          <cell r="C766">
            <v>0</v>
          </cell>
        </row>
        <row r="767">
          <cell r="B767">
            <v>0</v>
          </cell>
          <cell r="C767">
            <v>0</v>
          </cell>
        </row>
        <row r="768">
          <cell r="B768">
            <v>0</v>
          </cell>
          <cell r="C768">
            <v>0</v>
          </cell>
        </row>
        <row r="769">
          <cell r="B769">
            <v>0</v>
          </cell>
          <cell r="C769">
            <v>0</v>
          </cell>
        </row>
        <row r="770">
          <cell r="B770">
            <v>0</v>
          </cell>
          <cell r="C770">
            <v>0</v>
          </cell>
        </row>
        <row r="771">
          <cell r="B771">
            <v>0</v>
          </cell>
          <cell r="C77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0</v>
          </cell>
        </row>
        <row r="774">
          <cell r="B774">
            <v>0</v>
          </cell>
          <cell r="C774">
            <v>0</v>
          </cell>
        </row>
        <row r="775">
          <cell r="B775">
            <v>0</v>
          </cell>
          <cell r="C775">
            <v>0</v>
          </cell>
        </row>
        <row r="776">
          <cell r="B776">
            <v>0</v>
          </cell>
          <cell r="C776">
            <v>0</v>
          </cell>
        </row>
        <row r="777">
          <cell r="B777">
            <v>0</v>
          </cell>
          <cell r="C777">
            <v>0</v>
          </cell>
        </row>
        <row r="778">
          <cell r="B778">
            <v>0</v>
          </cell>
          <cell r="C778">
            <v>0</v>
          </cell>
        </row>
        <row r="779">
          <cell r="B779">
            <v>0</v>
          </cell>
          <cell r="C779">
            <v>0</v>
          </cell>
        </row>
        <row r="780">
          <cell r="B780">
            <v>0</v>
          </cell>
          <cell r="C780">
            <v>0</v>
          </cell>
        </row>
        <row r="781">
          <cell r="B781">
            <v>0</v>
          </cell>
          <cell r="C781">
            <v>0</v>
          </cell>
        </row>
        <row r="782">
          <cell r="B782">
            <v>0</v>
          </cell>
          <cell r="C782">
            <v>0</v>
          </cell>
        </row>
        <row r="783">
          <cell r="B783">
            <v>0</v>
          </cell>
          <cell r="C783">
            <v>0</v>
          </cell>
        </row>
        <row r="784">
          <cell r="B784">
            <v>0</v>
          </cell>
          <cell r="C784">
            <v>0</v>
          </cell>
        </row>
        <row r="785">
          <cell r="B785">
            <v>0</v>
          </cell>
          <cell r="C785">
            <v>0</v>
          </cell>
        </row>
        <row r="786">
          <cell r="B786">
            <v>0</v>
          </cell>
          <cell r="C786">
            <v>0</v>
          </cell>
        </row>
        <row r="787">
          <cell r="B787">
            <v>0</v>
          </cell>
          <cell r="C787">
            <v>0</v>
          </cell>
        </row>
        <row r="788">
          <cell r="B788">
            <v>0</v>
          </cell>
          <cell r="C788">
            <v>0</v>
          </cell>
        </row>
        <row r="789">
          <cell r="B789">
            <v>0</v>
          </cell>
          <cell r="C789">
            <v>0</v>
          </cell>
        </row>
        <row r="790">
          <cell r="B790">
            <v>0</v>
          </cell>
          <cell r="C790">
            <v>0</v>
          </cell>
        </row>
        <row r="791">
          <cell r="B791">
            <v>0</v>
          </cell>
          <cell r="C791">
            <v>0</v>
          </cell>
        </row>
        <row r="792">
          <cell r="B792">
            <v>0</v>
          </cell>
          <cell r="C792">
            <v>0</v>
          </cell>
        </row>
        <row r="793">
          <cell r="B793">
            <v>0</v>
          </cell>
          <cell r="C793">
            <v>0</v>
          </cell>
        </row>
        <row r="794">
          <cell r="B794">
            <v>0</v>
          </cell>
          <cell r="C794">
            <v>0</v>
          </cell>
        </row>
        <row r="795">
          <cell r="B795">
            <v>0</v>
          </cell>
          <cell r="C795">
            <v>0</v>
          </cell>
        </row>
        <row r="796">
          <cell r="B796">
            <v>0</v>
          </cell>
          <cell r="C796">
            <v>0</v>
          </cell>
        </row>
        <row r="797">
          <cell r="B797">
            <v>0</v>
          </cell>
          <cell r="C797">
            <v>0</v>
          </cell>
        </row>
        <row r="798">
          <cell r="B798">
            <v>0</v>
          </cell>
          <cell r="C798">
            <v>0</v>
          </cell>
        </row>
        <row r="799">
          <cell r="B799">
            <v>0</v>
          </cell>
          <cell r="C799">
            <v>0</v>
          </cell>
        </row>
        <row r="800">
          <cell r="B800">
            <v>0</v>
          </cell>
          <cell r="C800">
            <v>0</v>
          </cell>
        </row>
        <row r="801">
          <cell r="B801">
            <v>0</v>
          </cell>
          <cell r="C801">
            <v>0</v>
          </cell>
        </row>
        <row r="802">
          <cell r="B802">
            <v>0</v>
          </cell>
          <cell r="C802">
            <v>0</v>
          </cell>
        </row>
        <row r="803">
          <cell r="B803">
            <v>0</v>
          </cell>
          <cell r="C803">
            <v>0</v>
          </cell>
        </row>
        <row r="804">
          <cell r="B804">
            <v>0</v>
          </cell>
          <cell r="C804">
            <v>0</v>
          </cell>
        </row>
        <row r="805">
          <cell r="B805">
            <v>0</v>
          </cell>
          <cell r="C805">
            <v>0</v>
          </cell>
        </row>
        <row r="806">
          <cell r="B806">
            <v>0</v>
          </cell>
          <cell r="C806">
            <v>0</v>
          </cell>
        </row>
        <row r="807">
          <cell r="B807">
            <v>0</v>
          </cell>
          <cell r="C807">
            <v>0</v>
          </cell>
        </row>
        <row r="808">
          <cell r="B808">
            <v>0</v>
          </cell>
          <cell r="C808">
            <v>0</v>
          </cell>
        </row>
        <row r="809">
          <cell r="B809">
            <v>0</v>
          </cell>
          <cell r="C809">
            <v>0</v>
          </cell>
        </row>
        <row r="810">
          <cell r="B810">
            <v>0</v>
          </cell>
          <cell r="C810">
            <v>0</v>
          </cell>
        </row>
        <row r="811">
          <cell r="B811">
            <v>0</v>
          </cell>
          <cell r="C811">
            <v>0</v>
          </cell>
        </row>
        <row r="812">
          <cell r="B812">
            <v>0</v>
          </cell>
          <cell r="C812">
            <v>0</v>
          </cell>
        </row>
        <row r="813">
          <cell r="B813">
            <v>0</v>
          </cell>
          <cell r="C813">
            <v>0</v>
          </cell>
        </row>
        <row r="814">
          <cell r="B814">
            <v>0</v>
          </cell>
          <cell r="C814">
            <v>0</v>
          </cell>
        </row>
        <row r="815">
          <cell r="B815">
            <v>0</v>
          </cell>
          <cell r="C815">
            <v>0</v>
          </cell>
        </row>
        <row r="816">
          <cell r="B816">
            <v>0</v>
          </cell>
          <cell r="C816">
            <v>0</v>
          </cell>
        </row>
        <row r="817">
          <cell r="B817">
            <v>0</v>
          </cell>
          <cell r="C817">
            <v>0</v>
          </cell>
        </row>
        <row r="818">
          <cell r="B818">
            <v>0</v>
          </cell>
          <cell r="C818">
            <v>0</v>
          </cell>
        </row>
        <row r="819">
          <cell r="B819">
            <v>0</v>
          </cell>
          <cell r="C819">
            <v>0</v>
          </cell>
        </row>
        <row r="820">
          <cell r="B820">
            <v>0</v>
          </cell>
          <cell r="C820">
            <v>0</v>
          </cell>
        </row>
        <row r="821">
          <cell r="B821">
            <v>0</v>
          </cell>
          <cell r="C821">
            <v>0</v>
          </cell>
        </row>
        <row r="822">
          <cell r="B822">
            <v>0</v>
          </cell>
          <cell r="C822">
            <v>0</v>
          </cell>
        </row>
        <row r="823">
          <cell r="B823">
            <v>0</v>
          </cell>
          <cell r="C823">
            <v>0</v>
          </cell>
        </row>
        <row r="824">
          <cell r="B824">
            <v>0</v>
          </cell>
          <cell r="C824">
            <v>0</v>
          </cell>
        </row>
        <row r="825">
          <cell r="B825">
            <v>0</v>
          </cell>
          <cell r="C825">
            <v>0</v>
          </cell>
        </row>
        <row r="826">
          <cell r="B826">
            <v>0</v>
          </cell>
          <cell r="C826">
            <v>0</v>
          </cell>
        </row>
        <row r="827">
          <cell r="B827">
            <v>0</v>
          </cell>
          <cell r="C827">
            <v>0</v>
          </cell>
        </row>
        <row r="828">
          <cell r="B828">
            <v>0</v>
          </cell>
          <cell r="C828">
            <v>0</v>
          </cell>
        </row>
        <row r="829">
          <cell r="B829">
            <v>0</v>
          </cell>
          <cell r="C829">
            <v>0</v>
          </cell>
        </row>
        <row r="830">
          <cell r="B830">
            <v>0</v>
          </cell>
          <cell r="C830">
            <v>0</v>
          </cell>
        </row>
        <row r="831">
          <cell r="B831">
            <v>0</v>
          </cell>
          <cell r="C831">
            <v>0</v>
          </cell>
        </row>
        <row r="832">
          <cell r="B832">
            <v>0</v>
          </cell>
          <cell r="C832">
            <v>0</v>
          </cell>
        </row>
        <row r="833">
          <cell r="B833">
            <v>0</v>
          </cell>
          <cell r="C833">
            <v>0</v>
          </cell>
        </row>
        <row r="834">
          <cell r="B834">
            <v>0</v>
          </cell>
          <cell r="C834">
            <v>0</v>
          </cell>
        </row>
        <row r="835">
          <cell r="B835">
            <v>0</v>
          </cell>
          <cell r="C835">
            <v>0</v>
          </cell>
        </row>
        <row r="836">
          <cell r="B836">
            <v>0</v>
          </cell>
          <cell r="C836">
            <v>0</v>
          </cell>
        </row>
        <row r="837">
          <cell r="B837">
            <v>0</v>
          </cell>
          <cell r="C837">
            <v>0</v>
          </cell>
        </row>
        <row r="838">
          <cell r="B838">
            <v>0</v>
          </cell>
          <cell r="C838">
            <v>0</v>
          </cell>
        </row>
        <row r="839">
          <cell r="B839">
            <v>0</v>
          </cell>
          <cell r="C839">
            <v>0</v>
          </cell>
        </row>
        <row r="840">
          <cell r="B840">
            <v>0</v>
          </cell>
          <cell r="C840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 t="str">
            <v>CYRILLE</v>
          </cell>
          <cell r="C759" t="str">
            <v>ROB</v>
          </cell>
        </row>
        <row r="760">
          <cell r="B760" t="str">
            <v>JON</v>
          </cell>
          <cell r="C760" t="str">
            <v>MATHIAS</v>
          </cell>
        </row>
        <row r="761">
          <cell r="B761" t="str">
            <v>DAMS</v>
          </cell>
          <cell r="C761" t="str">
            <v>FD</v>
          </cell>
        </row>
        <row r="762">
          <cell r="B762" t="str">
            <v>MATH T.</v>
          </cell>
          <cell r="C762" t="str">
            <v>CLAUDE</v>
          </cell>
        </row>
        <row r="763">
          <cell r="B763" t="str">
            <v>THOMAS S.</v>
          </cell>
          <cell r="C763" t="str">
            <v>KARL</v>
          </cell>
        </row>
        <row r="764">
          <cell r="B764" t="str">
            <v>CYRILLE</v>
          </cell>
          <cell r="C764" t="str">
            <v>LOGAN</v>
          </cell>
        </row>
        <row r="765">
          <cell r="B765" t="str">
            <v>OLIV</v>
          </cell>
          <cell r="C765" t="str">
            <v>NIL</v>
          </cell>
        </row>
        <row r="766">
          <cell r="B766" t="str">
            <v>FRANCK</v>
          </cell>
          <cell r="C766" t="str">
            <v>FRANCKY</v>
          </cell>
        </row>
        <row r="767">
          <cell r="B767" t="str">
            <v>MATH T.</v>
          </cell>
          <cell r="C767" t="str">
            <v>FABRICE</v>
          </cell>
        </row>
        <row r="768">
          <cell r="B768" t="str">
            <v>CYRILLE</v>
          </cell>
          <cell r="C768" t="str">
            <v>JON</v>
          </cell>
        </row>
        <row r="769">
          <cell r="B769" t="str">
            <v>FRANCK</v>
          </cell>
          <cell r="C769" t="str">
            <v>OLIV</v>
          </cell>
        </row>
        <row r="770">
          <cell r="B770" t="str">
            <v>CYRILLE</v>
          </cell>
          <cell r="C770" t="str">
            <v>THOMAS S.</v>
          </cell>
        </row>
        <row r="771">
          <cell r="B771" t="str">
            <v>CYRILLE</v>
          </cell>
          <cell r="C771" t="str">
            <v>FRED</v>
          </cell>
        </row>
        <row r="772">
          <cell r="B772" t="str">
            <v>ARNAUD E.</v>
          </cell>
          <cell r="C772" t="str">
            <v>FRANCK</v>
          </cell>
        </row>
        <row r="773">
          <cell r="B773" t="str">
            <v>ARNAUD E.</v>
          </cell>
          <cell r="C773" t="str">
            <v>MATH T.</v>
          </cell>
        </row>
        <row r="774">
          <cell r="B774" t="str">
            <v>DAMS</v>
          </cell>
          <cell r="C774" t="str">
            <v>CYRILLE</v>
          </cell>
        </row>
        <row r="775">
          <cell r="B775" t="str">
            <v>DAMS</v>
          </cell>
          <cell r="C775" t="str">
            <v>ARNAUD E.</v>
          </cell>
        </row>
        <row r="776">
          <cell r="B776" t="str">
            <v>FD</v>
          </cell>
          <cell r="C776" t="str">
            <v>NADINE</v>
          </cell>
        </row>
        <row r="777">
          <cell r="B777" t="str">
            <v>LOGAN</v>
          </cell>
          <cell r="C777" t="str">
            <v>OLIV</v>
          </cell>
        </row>
        <row r="778">
          <cell r="B778" t="str">
            <v>LOGAN</v>
          </cell>
          <cell r="C778" t="str">
            <v>FRED S.</v>
          </cell>
        </row>
        <row r="779">
          <cell r="B779" t="str">
            <v>FD</v>
          </cell>
          <cell r="C779" t="str">
            <v>CATHY</v>
          </cell>
        </row>
        <row r="780">
          <cell r="B780" t="str">
            <v>LOGAN</v>
          </cell>
          <cell r="C780" t="str">
            <v>FRANCK</v>
          </cell>
        </row>
        <row r="781">
          <cell r="B781" t="str">
            <v>FD</v>
          </cell>
          <cell r="C781" t="str">
            <v>CYRILLE</v>
          </cell>
        </row>
        <row r="782">
          <cell r="B782" t="str">
            <v>FABRICE</v>
          </cell>
          <cell r="C782" t="str">
            <v>THOMAS S.</v>
          </cell>
        </row>
        <row r="783">
          <cell r="B783" t="str">
            <v>FRED</v>
          </cell>
          <cell r="C783" t="str">
            <v>LOGAN</v>
          </cell>
        </row>
        <row r="784">
          <cell r="B784" t="str">
            <v>FD</v>
          </cell>
          <cell r="C784" t="str">
            <v>KARL</v>
          </cell>
        </row>
        <row r="785">
          <cell r="B785" t="str">
            <v>FABRICE</v>
          </cell>
          <cell r="C785" t="str">
            <v>FRED</v>
          </cell>
        </row>
        <row r="786">
          <cell r="B786" t="str">
            <v>FABRICE</v>
          </cell>
          <cell r="C786" t="str">
            <v>FD</v>
          </cell>
        </row>
        <row r="787">
          <cell r="B787" t="str">
            <v>CYRILLE</v>
          </cell>
          <cell r="C787" t="str">
            <v>JON</v>
          </cell>
        </row>
        <row r="788">
          <cell r="B788" t="str">
            <v>MATHIAS</v>
          </cell>
          <cell r="C788" t="str">
            <v>NIL</v>
          </cell>
        </row>
        <row r="789">
          <cell r="B789" t="str">
            <v>FRED</v>
          </cell>
          <cell r="C789" t="str">
            <v>KARL</v>
          </cell>
        </row>
        <row r="790">
          <cell r="B790" t="str">
            <v>MATH T.</v>
          </cell>
          <cell r="C790" t="str">
            <v>FRED S.</v>
          </cell>
        </row>
        <row r="791">
          <cell r="B791" t="str">
            <v>FD</v>
          </cell>
          <cell r="C791" t="str">
            <v>TOMY</v>
          </cell>
        </row>
        <row r="792">
          <cell r="B792" t="str">
            <v>JEROME C.</v>
          </cell>
          <cell r="C792" t="str">
            <v>FD</v>
          </cell>
        </row>
        <row r="793">
          <cell r="B793" t="str">
            <v>MATH T.</v>
          </cell>
          <cell r="C793" t="str">
            <v>FABRICE</v>
          </cell>
        </row>
        <row r="794">
          <cell r="B794" t="str">
            <v>CYRILLE</v>
          </cell>
          <cell r="C794" t="str">
            <v>MATH T.</v>
          </cell>
        </row>
        <row r="795">
          <cell r="B795" t="str">
            <v>CYRILLE</v>
          </cell>
          <cell r="C795" t="str">
            <v>FRED</v>
          </cell>
        </row>
        <row r="796">
          <cell r="B796" t="str">
            <v>JEROME C.</v>
          </cell>
          <cell r="C796" t="str">
            <v>MATHIAS</v>
          </cell>
        </row>
        <row r="797">
          <cell r="B797" t="str">
            <v>OLIV</v>
          </cell>
          <cell r="C797" t="str">
            <v>ARNAUD E.</v>
          </cell>
        </row>
        <row r="798">
          <cell r="B798" t="str">
            <v>CYRILLE</v>
          </cell>
          <cell r="C798" t="str">
            <v>DAMS</v>
          </cell>
        </row>
        <row r="799">
          <cell r="B799" t="str">
            <v>CYRILLE</v>
          </cell>
          <cell r="C799" t="str">
            <v>OLIV</v>
          </cell>
        </row>
        <row r="800">
          <cell r="B800" t="str">
            <v>CYRILLE</v>
          </cell>
          <cell r="C800" t="str">
            <v>JEROME C.</v>
          </cell>
        </row>
        <row r="801">
          <cell r="B801" t="str">
            <v>FRED</v>
          </cell>
          <cell r="C801" t="str">
            <v>BOBOS</v>
          </cell>
        </row>
        <row r="802">
          <cell r="B802" t="str">
            <v>FD</v>
          </cell>
          <cell r="C802" t="str">
            <v>FABRICE</v>
          </cell>
        </row>
        <row r="803">
          <cell r="B803" t="str">
            <v>FD</v>
          </cell>
          <cell r="C803" t="str">
            <v>KARL</v>
          </cell>
        </row>
        <row r="804">
          <cell r="B804" t="str">
            <v>JON</v>
          </cell>
          <cell r="C804" t="str">
            <v>FRED S.</v>
          </cell>
        </row>
        <row r="805">
          <cell r="B805" t="str">
            <v>OLIV</v>
          </cell>
          <cell r="C805" t="str">
            <v>FRED</v>
          </cell>
        </row>
        <row r="806">
          <cell r="B806" t="str">
            <v>OLIV</v>
          </cell>
          <cell r="C806" t="str">
            <v>ROB</v>
          </cell>
        </row>
        <row r="807">
          <cell r="B807" t="str">
            <v>JEROME C.</v>
          </cell>
          <cell r="C807" t="str">
            <v>MATHIAS</v>
          </cell>
        </row>
        <row r="808">
          <cell r="B808" t="str">
            <v>JEROME C.</v>
          </cell>
          <cell r="C808" t="str">
            <v>NIL</v>
          </cell>
        </row>
        <row r="809">
          <cell r="B809" t="str">
            <v>CYRILLE</v>
          </cell>
          <cell r="C809" t="str">
            <v>ARNAUD E.</v>
          </cell>
        </row>
        <row r="810">
          <cell r="B810" t="str">
            <v>JON</v>
          </cell>
          <cell r="C810" t="str">
            <v>CYRILLE</v>
          </cell>
        </row>
        <row r="811">
          <cell r="B811" t="str">
            <v>JEROME C.</v>
          </cell>
          <cell r="C811" t="str">
            <v>FRANCK</v>
          </cell>
        </row>
        <row r="812">
          <cell r="B812" t="str">
            <v>LOGAN</v>
          </cell>
          <cell r="C812" t="str">
            <v>DAMS</v>
          </cell>
        </row>
        <row r="813">
          <cell r="B813" t="str">
            <v>OLIV</v>
          </cell>
          <cell r="C813" t="str">
            <v>FD</v>
          </cell>
        </row>
        <row r="814">
          <cell r="B814" t="str">
            <v>JEROME C.</v>
          </cell>
          <cell r="C814" t="str">
            <v>JON</v>
          </cell>
        </row>
        <row r="815">
          <cell r="B815" t="str">
            <v>CLAUDE</v>
          </cell>
          <cell r="C815" t="str">
            <v>LOGAN</v>
          </cell>
        </row>
        <row r="816">
          <cell r="B816" t="str">
            <v>CLAUDE</v>
          </cell>
          <cell r="C816" t="str">
            <v>JEROME C.</v>
          </cell>
        </row>
        <row r="817">
          <cell r="B817" t="str">
            <v>OLIV</v>
          </cell>
          <cell r="C817" t="str">
            <v>CLAUDE</v>
          </cell>
        </row>
        <row r="818">
          <cell r="B818" t="str">
            <v>DAMS</v>
          </cell>
          <cell r="C818" t="str">
            <v>FABRICE</v>
          </cell>
        </row>
        <row r="819">
          <cell r="B819" t="str">
            <v>OLIV</v>
          </cell>
          <cell r="C819" t="str">
            <v>JON</v>
          </cell>
        </row>
        <row r="820">
          <cell r="B820" t="str">
            <v>CYRILLE</v>
          </cell>
          <cell r="C820" t="str">
            <v>FRED</v>
          </cell>
        </row>
        <row r="821">
          <cell r="B821" t="str">
            <v>OLIV</v>
          </cell>
          <cell r="C821" t="str">
            <v>MATHIAS</v>
          </cell>
        </row>
        <row r="822">
          <cell r="B822" t="str">
            <v>FD</v>
          </cell>
          <cell r="C822" t="str">
            <v>KARL</v>
          </cell>
        </row>
        <row r="823">
          <cell r="B823" t="str">
            <v>FD</v>
          </cell>
          <cell r="C823" t="str">
            <v>DAMS</v>
          </cell>
        </row>
        <row r="824">
          <cell r="B824" t="str">
            <v>PILOU</v>
          </cell>
          <cell r="C824" t="str">
            <v>CLAUDE</v>
          </cell>
        </row>
        <row r="825">
          <cell r="B825" t="str">
            <v>OLIV</v>
          </cell>
          <cell r="C825" t="str">
            <v>ARNAUD E.</v>
          </cell>
        </row>
        <row r="826">
          <cell r="B826" t="str">
            <v>OLIV</v>
          </cell>
          <cell r="C826" t="str">
            <v>CYRILLE</v>
          </cell>
        </row>
        <row r="827">
          <cell r="B827" t="str">
            <v>PILOU</v>
          </cell>
          <cell r="C827" t="str">
            <v>OLIV</v>
          </cell>
        </row>
        <row r="828">
          <cell r="B828" t="str">
            <v>FD</v>
          </cell>
          <cell r="C828" t="str">
            <v>PILOU</v>
          </cell>
        </row>
        <row r="829">
          <cell r="B829" t="str">
            <v>FRED</v>
          </cell>
          <cell r="C829" t="str">
            <v>FABRICE</v>
          </cell>
        </row>
        <row r="830">
          <cell r="B830" t="str">
            <v>FRED</v>
          </cell>
          <cell r="C830" t="str">
            <v>LOGAN</v>
          </cell>
        </row>
        <row r="831">
          <cell r="B831" t="str">
            <v>JON</v>
          </cell>
          <cell r="C831" t="str">
            <v>ARNAUD E.</v>
          </cell>
        </row>
        <row r="832">
          <cell r="B832" t="str">
            <v>ERIC</v>
          </cell>
          <cell r="C832" t="str">
            <v>FRANCK</v>
          </cell>
        </row>
        <row r="833">
          <cell r="B833" t="str">
            <v>THOMAS S.</v>
          </cell>
          <cell r="C833" t="str">
            <v>CYRILLE</v>
          </cell>
        </row>
        <row r="834">
          <cell r="B834" t="str">
            <v>ERIC</v>
          </cell>
          <cell r="C834" t="str">
            <v>FRED S.</v>
          </cell>
        </row>
        <row r="835">
          <cell r="B835" t="str">
            <v>TOMY</v>
          </cell>
          <cell r="C835" t="str">
            <v>DAMS</v>
          </cell>
        </row>
        <row r="836">
          <cell r="B836" t="str">
            <v>ROB</v>
          </cell>
          <cell r="C836" t="str">
            <v>JON</v>
          </cell>
        </row>
        <row r="837">
          <cell r="B837" t="str">
            <v>FRED</v>
          </cell>
          <cell r="C837" t="str">
            <v>JEROME C.</v>
          </cell>
        </row>
        <row r="838">
          <cell r="B838" t="str">
            <v>FRED</v>
          </cell>
          <cell r="C838" t="str">
            <v>TOMY</v>
          </cell>
        </row>
        <row r="839">
          <cell r="B839" t="str">
            <v>FRED</v>
          </cell>
          <cell r="C839" t="str">
            <v>ROB</v>
          </cell>
        </row>
        <row r="840">
          <cell r="B840" t="str">
            <v>ERIC</v>
          </cell>
          <cell r="C840" t="str">
            <v>THOMAS S.</v>
          </cell>
        </row>
        <row r="841">
          <cell r="B841" t="str">
            <v>ERIC</v>
          </cell>
          <cell r="C841" t="str">
            <v>FRED</v>
          </cell>
        </row>
        <row r="842">
          <cell r="B842" t="str">
            <v>FABRICE</v>
          </cell>
          <cell r="C842" t="str">
            <v>CLAUDE</v>
          </cell>
        </row>
        <row r="843">
          <cell r="B843" t="str">
            <v>FRED</v>
          </cell>
          <cell r="C843" t="str">
            <v>FRANCK</v>
          </cell>
        </row>
        <row r="844">
          <cell r="B844" t="str">
            <v>OLIV</v>
          </cell>
          <cell r="C844" t="str">
            <v>ARNAUD E.</v>
          </cell>
        </row>
        <row r="845">
          <cell r="B845" t="str">
            <v>FD</v>
          </cell>
          <cell r="C845" t="str">
            <v>NIL</v>
          </cell>
        </row>
        <row r="846">
          <cell r="B846" t="str">
            <v>OLIV</v>
          </cell>
          <cell r="C846" t="str">
            <v>CYRILLE</v>
          </cell>
        </row>
        <row r="847">
          <cell r="B847" t="str">
            <v>JON</v>
          </cell>
          <cell r="C847" t="str">
            <v>DAMS</v>
          </cell>
        </row>
        <row r="848">
          <cell r="B848" t="str">
            <v>JON</v>
          </cell>
          <cell r="C848" t="str">
            <v>KARL</v>
          </cell>
        </row>
        <row r="849">
          <cell r="B849" t="str">
            <v>JON</v>
          </cell>
          <cell r="C849" t="str">
            <v>FRED</v>
          </cell>
        </row>
        <row r="850">
          <cell r="B850" t="str">
            <v>JON</v>
          </cell>
          <cell r="C850" t="str">
            <v>FABRICE</v>
          </cell>
        </row>
        <row r="851">
          <cell r="B851" t="str">
            <v>JON</v>
          </cell>
          <cell r="C851" t="str">
            <v>PILOU</v>
          </cell>
        </row>
        <row r="852">
          <cell r="B852" t="str">
            <v>JON</v>
          </cell>
          <cell r="C852" t="str">
            <v>FD</v>
          </cell>
        </row>
        <row r="853">
          <cell r="B853" t="str">
            <v>JON</v>
          </cell>
          <cell r="C853" t="str">
            <v>OLIV</v>
          </cell>
        </row>
        <row r="854">
          <cell r="B854" t="str">
            <v>LOÏC H.</v>
          </cell>
          <cell r="C854" t="str">
            <v>DAMS</v>
          </cell>
        </row>
        <row r="855">
          <cell r="B855" t="str">
            <v>CLAUDE</v>
          </cell>
          <cell r="C855" t="str">
            <v>PILOU</v>
          </cell>
        </row>
        <row r="856">
          <cell r="B856" t="str">
            <v>CLAUDE</v>
          </cell>
          <cell r="C856" t="str">
            <v>CYRILLE</v>
          </cell>
        </row>
        <row r="857">
          <cell r="B857" t="str">
            <v>KARL</v>
          </cell>
          <cell r="C857" t="str">
            <v>FRED</v>
          </cell>
        </row>
        <row r="858">
          <cell r="B858" t="str">
            <v>JON</v>
          </cell>
          <cell r="C858" t="str">
            <v>ARNAUD E.</v>
          </cell>
        </row>
        <row r="859">
          <cell r="B859" t="str">
            <v>TOMY</v>
          </cell>
          <cell r="C859" t="str">
            <v>NIL</v>
          </cell>
        </row>
        <row r="860">
          <cell r="B860" t="str">
            <v>TOMY</v>
          </cell>
          <cell r="C860" t="str">
            <v>FABRICE</v>
          </cell>
        </row>
        <row r="861">
          <cell r="B861" t="str">
            <v>CLAUDE</v>
          </cell>
          <cell r="C861" t="str">
            <v>FD</v>
          </cell>
        </row>
        <row r="862">
          <cell r="B862" t="str">
            <v>CLAUDE</v>
          </cell>
          <cell r="C862" t="str">
            <v>JON</v>
          </cell>
        </row>
        <row r="863">
          <cell r="B863" t="str">
            <v>TOMY</v>
          </cell>
          <cell r="C863" t="str">
            <v>LOÏC H.</v>
          </cell>
        </row>
        <row r="864">
          <cell r="B864" t="str">
            <v>KARL</v>
          </cell>
          <cell r="C864" t="str">
            <v>FRANCKY</v>
          </cell>
        </row>
        <row r="865">
          <cell r="B865" t="str">
            <v>CLAUDE</v>
          </cell>
          <cell r="C865" t="str">
            <v>KARL</v>
          </cell>
        </row>
        <row r="866">
          <cell r="B866" t="str">
            <v>CLAUDE</v>
          </cell>
          <cell r="C866" t="str">
            <v>TOMY</v>
          </cell>
        </row>
        <row r="867">
          <cell r="B867" t="str">
            <v>FD</v>
          </cell>
          <cell r="C867" t="str">
            <v>FRANCK</v>
          </cell>
        </row>
        <row r="868">
          <cell r="B868" t="str">
            <v>FRED</v>
          </cell>
          <cell r="C868" t="str">
            <v>OLIV</v>
          </cell>
        </row>
        <row r="869">
          <cell r="B869" t="str">
            <v>FABRICE</v>
          </cell>
          <cell r="C869" t="str">
            <v>CYRILLE</v>
          </cell>
        </row>
        <row r="870">
          <cell r="B870" t="str">
            <v>FABRICE</v>
          </cell>
          <cell r="C870" t="str">
            <v>JON</v>
          </cell>
        </row>
        <row r="871">
          <cell r="B871" t="str">
            <v>DAMS</v>
          </cell>
          <cell r="C871" t="str">
            <v>FRED</v>
          </cell>
        </row>
        <row r="872">
          <cell r="B872" t="str">
            <v>DAMS</v>
          </cell>
          <cell r="C872" t="str">
            <v>NIL</v>
          </cell>
        </row>
        <row r="873">
          <cell r="B873" t="str">
            <v>FD</v>
          </cell>
          <cell r="C873" t="str">
            <v>PILOU</v>
          </cell>
        </row>
        <row r="874">
          <cell r="B874" t="str">
            <v>FD</v>
          </cell>
          <cell r="C874" t="str">
            <v>FABRICE</v>
          </cell>
        </row>
        <row r="875">
          <cell r="B875" t="str">
            <v>FD</v>
          </cell>
          <cell r="C875" t="str">
            <v>DAMS</v>
          </cell>
        </row>
        <row r="876">
          <cell r="B876" t="str">
            <v>MATHIAS</v>
          </cell>
          <cell r="C876" t="str">
            <v>KARL</v>
          </cell>
        </row>
        <row r="877">
          <cell r="B877" t="str">
            <v>ISA</v>
          </cell>
          <cell r="C877" t="str">
            <v>ERIC</v>
          </cell>
        </row>
        <row r="878">
          <cell r="B878" t="str">
            <v>FRED S.</v>
          </cell>
          <cell r="C878" t="str">
            <v>FABRICE</v>
          </cell>
        </row>
        <row r="879">
          <cell r="B879" t="str">
            <v>CLAUDE</v>
          </cell>
          <cell r="C879" t="str">
            <v>LOGAN</v>
          </cell>
        </row>
        <row r="880">
          <cell r="B880" t="str">
            <v>CLAUDE</v>
          </cell>
          <cell r="C880" t="str">
            <v>ISA</v>
          </cell>
        </row>
        <row r="881">
          <cell r="B881" t="str">
            <v>PILOU</v>
          </cell>
          <cell r="C881" t="str">
            <v>OLIV</v>
          </cell>
        </row>
        <row r="882">
          <cell r="B882" t="str">
            <v>ROB</v>
          </cell>
          <cell r="C882" t="str">
            <v>FRED</v>
          </cell>
        </row>
        <row r="883">
          <cell r="B883" t="str">
            <v>MATHIAS</v>
          </cell>
          <cell r="C883" t="str">
            <v>NIL</v>
          </cell>
        </row>
        <row r="884">
          <cell r="B884" t="str">
            <v>MATHIAS</v>
          </cell>
          <cell r="C884" t="str">
            <v>FRANCK</v>
          </cell>
        </row>
        <row r="885">
          <cell r="B885" t="str">
            <v>JEROME C.</v>
          </cell>
          <cell r="C885" t="str">
            <v>JON</v>
          </cell>
        </row>
        <row r="886">
          <cell r="B886" t="str">
            <v>CLAUDE</v>
          </cell>
          <cell r="C886" t="str">
            <v>ROB</v>
          </cell>
        </row>
        <row r="887">
          <cell r="B887" t="str">
            <v>JEROME C.</v>
          </cell>
          <cell r="C887" t="str">
            <v>FRED S.</v>
          </cell>
        </row>
        <row r="888">
          <cell r="B888" t="str">
            <v>JEROME C.</v>
          </cell>
          <cell r="C888" t="str">
            <v>ARNAUD E.</v>
          </cell>
        </row>
        <row r="889">
          <cell r="B889" t="str">
            <v>JEROME C.</v>
          </cell>
          <cell r="C889" t="str">
            <v>MATHIAS</v>
          </cell>
        </row>
        <row r="890">
          <cell r="B890" t="str">
            <v>DAMS</v>
          </cell>
          <cell r="C890" t="str">
            <v>PILOU</v>
          </cell>
        </row>
        <row r="891">
          <cell r="B891" t="str">
            <v>CLAUDE</v>
          </cell>
          <cell r="C891" t="str">
            <v>DAMS</v>
          </cell>
        </row>
        <row r="892">
          <cell r="B892" t="str">
            <v>CLAUDE</v>
          </cell>
          <cell r="C892" t="str">
            <v>JEROME C.</v>
          </cell>
        </row>
        <row r="893">
          <cell r="B893" t="str">
            <v>TOMY</v>
          </cell>
          <cell r="C893" t="str">
            <v>CLAUDE</v>
          </cell>
        </row>
        <row r="894">
          <cell r="B894" t="str">
            <v>PILOU</v>
          </cell>
          <cell r="C894" t="str">
            <v>LOÏC H.</v>
          </cell>
        </row>
        <row r="895">
          <cell r="B895" t="str">
            <v>OLIV</v>
          </cell>
          <cell r="C895" t="str">
            <v>JON</v>
          </cell>
        </row>
        <row r="896">
          <cell r="B896" t="str">
            <v>FABRICE</v>
          </cell>
          <cell r="C896" t="str">
            <v>KARL</v>
          </cell>
        </row>
        <row r="897">
          <cell r="B897" t="str">
            <v>FABRICE</v>
          </cell>
          <cell r="C897" t="str">
            <v>ARNAUD E.</v>
          </cell>
        </row>
        <row r="898">
          <cell r="B898" t="str">
            <v>OLIV</v>
          </cell>
          <cell r="C898" t="str">
            <v>DAMS</v>
          </cell>
        </row>
        <row r="899">
          <cell r="B899" t="str">
            <v>OLIV</v>
          </cell>
          <cell r="C899" t="str">
            <v>TOMY</v>
          </cell>
        </row>
        <row r="900">
          <cell r="B900" t="str">
            <v>PILOU</v>
          </cell>
          <cell r="C900" t="str">
            <v>FRED</v>
          </cell>
        </row>
        <row r="901">
          <cell r="B901" t="str">
            <v>PILOU</v>
          </cell>
          <cell r="C901" t="str">
            <v>FABRICE</v>
          </cell>
        </row>
        <row r="902">
          <cell r="B902" t="str">
            <v>FD</v>
          </cell>
          <cell r="C902" t="str">
            <v>OLIV</v>
          </cell>
        </row>
        <row r="903">
          <cell r="B903" t="str">
            <v>FD</v>
          </cell>
          <cell r="C903" t="str">
            <v>PILOU</v>
          </cell>
        </row>
        <row r="904">
          <cell r="B904" t="str">
            <v>FABRICE</v>
          </cell>
          <cell r="C904" t="str">
            <v>OLIV</v>
          </cell>
        </row>
        <row r="905">
          <cell r="B905" t="str">
            <v>DAMS</v>
          </cell>
          <cell r="C905" t="str">
            <v>CYRILLE</v>
          </cell>
        </row>
        <row r="906">
          <cell r="B906" t="str">
            <v>NIL</v>
          </cell>
          <cell r="C906" t="str">
            <v>FRED</v>
          </cell>
        </row>
        <row r="907">
          <cell r="B907" t="str">
            <v>NIL</v>
          </cell>
          <cell r="C907" t="str">
            <v>ROB</v>
          </cell>
        </row>
        <row r="908">
          <cell r="B908" t="str">
            <v>CLAUDE</v>
          </cell>
          <cell r="C908" t="str">
            <v>KARL</v>
          </cell>
        </row>
        <row r="909">
          <cell r="B909" t="str">
            <v>CLAUDE</v>
          </cell>
          <cell r="C909" t="str">
            <v>FABRICE</v>
          </cell>
        </row>
        <row r="910">
          <cell r="B910" t="str">
            <v>FD</v>
          </cell>
          <cell r="C910" t="str">
            <v>CLAUDE</v>
          </cell>
        </row>
        <row r="911">
          <cell r="B911" t="str">
            <v>NIL</v>
          </cell>
          <cell r="C911" t="str">
            <v>ARNAUD E.</v>
          </cell>
        </row>
        <row r="912">
          <cell r="B912" t="str">
            <v>FD</v>
          </cell>
          <cell r="C912" t="str">
            <v>DAMS</v>
          </cell>
        </row>
        <row r="913">
          <cell r="B913" t="str">
            <v>PILOU</v>
          </cell>
          <cell r="C913" t="str">
            <v>FD</v>
          </cell>
        </row>
        <row r="914">
          <cell r="B914" t="str">
            <v>PILOU</v>
          </cell>
          <cell r="C914" t="str">
            <v>NIL</v>
          </cell>
        </row>
        <row r="915">
          <cell r="B915" t="str">
            <v>JUDE</v>
          </cell>
          <cell r="C915" t="str">
            <v>FRED</v>
          </cell>
        </row>
        <row r="916">
          <cell r="B916" t="str">
            <v>PILOU</v>
          </cell>
          <cell r="C916" t="str">
            <v>JEROME C.</v>
          </cell>
        </row>
        <row r="917">
          <cell r="B917">
            <v>0</v>
          </cell>
          <cell r="C917" t="str">
            <v>FRANCKY</v>
          </cell>
        </row>
        <row r="918">
          <cell r="B918" t="str">
            <v>OLIV</v>
          </cell>
          <cell r="C918" t="str">
            <v>KARL</v>
          </cell>
        </row>
        <row r="919">
          <cell r="B919" t="str">
            <v>OLIV</v>
          </cell>
          <cell r="C919" t="str">
            <v>FRED S.</v>
          </cell>
        </row>
        <row r="920">
          <cell r="B920" t="str">
            <v>JUDE</v>
          </cell>
          <cell r="C920" t="str">
            <v>DAMS</v>
          </cell>
        </row>
        <row r="921">
          <cell r="B921" t="str">
            <v>FRANCK</v>
          </cell>
          <cell r="C921" t="str">
            <v>FD</v>
          </cell>
        </row>
        <row r="922">
          <cell r="B922" t="str">
            <v>ARNAUD E.</v>
          </cell>
          <cell r="C922" t="str">
            <v>FRANCK</v>
          </cell>
        </row>
        <row r="923">
          <cell r="B923" t="str">
            <v>PILOU</v>
          </cell>
          <cell r="C923" t="str">
            <v>OLIV</v>
          </cell>
        </row>
        <row r="924">
          <cell r="B924" t="str">
            <v>JUDE</v>
          </cell>
          <cell r="C924" t="str">
            <v>ARNAUD E.</v>
          </cell>
        </row>
        <row r="925">
          <cell r="B925" t="str">
            <v>PILOU</v>
          </cell>
          <cell r="C925" t="str">
            <v>JUDE</v>
          </cell>
        </row>
        <row r="926">
          <cell r="B926" t="str">
            <v>FD</v>
          </cell>
          <cell r="C926" t="str">
            <v>FRANCKY</v>
          </cell>
        </row>
        <row r="927">
          <cell r="B927" t="str">
            <v>MATH T.</v>
          </cell>
          <cell r="C927" t="str">
            <v>JON</v>
          </cell>
        </row>
        <row r="928">
          <cell r="B928" t="str">
            <v>FRANCK</v>
          </cell>
          <cell r="C928" t="str">
            <v>ROB</v>
          </cell>
        </row>
        <row r="929">
          <cell r="B929" t="str">
            <v>FRED S.</v>
          </cell>
          <cell r="C929" t="str">
            <v>FRED</v>
          </cell>
        </row>
        <row r="930">
          <cell r="B930" t="str">
            <v>FRED S.</v>
          </cell>
          <cell r="C930" t="str">
            <v>CHRISTOPHE</v>
          </cell>
        </row>
        <row r="931">
          <cell r="B931" t="str">
            <v>KARL</v>
          </cell>
          <cell r="C931" t="str">
            <v>DAMS</v>
          </cell>
        </row>
        <row r="932">
          <cell r="B932" t="str">
            <v>FD</v>
          </cell>
          <cell r="C932" t="str">
            <v>MATH T.</v>
          </cell>
        </row>
        <row r="933">
          <cell r="B933" t="str">
            <v>FRED S.</v>
          </cell>
          <cell r="C933" t="str">
            <v>KARL</v>
          </cell>
        </row>
        <row r="934">
          <cell r="B934" t="str">
            <v>FD</v>
          </cell>
          <cell r="C934" t="str">
            <v>ARNAUD E.</v>
          </cell>
        </row>
        <row r="935">
          <cell r="B935" t="str">
            <v>CYRILLE</v>
          </cell>
          <cell r="C935" t="str">
            <v>FRANCK</v>
          </cell>
        </row>
        <row r="936">
          <cell r="B936" t="str">
            <v>FD</v>
          </cell>
          <cell r="C936" t="str">
            <v>FRED S.</v>
          </cell>
        </row>
        <row r="937">
          <cell r="B937" t="str">
            <v>FD</v>
          </cell>
          <cell r="C937" t="str">
            <v>CYRILLE</v>
          </cell>
        </row>
        <row r="938">
          <cell r="B938">
            <v>0</v>
          </cell>
          <cell r="C938">
            <v>0</v>
          </cell>
        </row>
        <row r="939">
          <cell r="B939">
            <v>0</v>
          </cell>
          <cell r="C939">
            <v>0</v>
          </cell>
        </row>
        <row r="940">
          <cell r="B940">
            <v>0</v>
          </cell>
          <cell r="C940">
            <v>0</v>
          </cell>
        </row>
        <row r="941">
          <cell r="B941">
            <v>0</v>
          </cell>
          <cell r="C941">
            <v>0</v>
          </cell>
        </row>
        <row r="942">
          <cell r="B942">
            <v>0</v>
          </cell>
          <cell r="C942">
            <v>0</v>
          </cell>
        </row>
        <row r="943">
          <cell r="B943">
            <v>0</v>
          </cell>
          <cell r="C943">
            <v>0</v>
          </cell>
        </row>
        <row r="944">
          <cell r="B944">
            <v>0</v>
          </cell>
          <cell r="C944">
            <v>0</v>
          </cell>
        </row>
        <row r="945">
          <cell r="B945">
            <v>0</v>
          </cell>
          <cell r="C945">
            <v>0</v>
          </cell>
        </row>
        <row r="946">
          <cell r="B946">
            <v>0</v>
          </cell>
          <cell r="C946">
            <v>0</v>
          </cell>
        </row>
        <row r="947">
          <cell r="B947">
            <v>0</v>
          </cell>
          <cell r="C947">
            <v>0</v>
          </cell>
        </row>
        <row r="948">
          <cell r="B948">
            <v>0</v>
          </cell>
          <cell r="C948">
            <v>0</v>
          </cell>
        </row>
        <row r="949">
          <cell r="B949">
            <v>0</v>
          </cell>
          <cell r="C949">
            <v>0</v>
          </cell>
        </row>
        <row r="950">
          <cell r="B950">
            <v>0</v>
          </cell>
          <cell r="C950">
            <v>0</v>
          </cell>
        </row>
        <row r="951">
          <cell r="B951">
            <v>0</v>
          </cell>
          <cell r="C951">
            <v>0</v>
          </cell>
        </row>
        <row r="952">
          <cell r="B952">
            <v>0</v>
          </cell>
          <cell r="C952">
            <v>0</v>
          </cell>
        </row>
        <row r="953">
          <cell r="B953">
            <v>0</v>
          </cell>
          <cell r="C953">
            <v>0</v>
          </cell>
        </row>
        <row r="954">
          <cell r="B954">
            <v>0</v>
          </cell>
          <cell r="C954">
            <v>0</v>
          </cell>
        </row>
        <row r="955">
          <cell r="B955">
            <v>0</v>
          </cell>
          <cell r="C955">
            <v>0</v>
          </cell>
        </row>
        <row r="956">
          <cell r="B956">
            <v>0</v>
          </cell>
          <cell r="C956">
            <v>0</v>
          </cell>
        </row>
        <row r="957">
          <cell r="B957">
            <v>0</v>
          </cell>
          <cell r="C957">
            <v>0</v>
          </cell>
        </row>
        <row r="958">
          <cell r="B958">
            <v>0</v>
          </cell>
          <cell r="C958">
            <v>0</v>
          </cell>
        </row>
        <row r="959">
          <cell r="B959">
            <v>0</v>
          </cell>
          <cell r="C959">
            <v>0</v>
          </cell>
        </row>
        <row r="960">
          <cell r="B960">
            <v>0</v>
          </cell>
          <cell r="C960">
            <v>0</v>
          </cell>
        </row>
        <row r="961">
          <cell r="B961">
            <v>0</v>
          </cell>
          <cell r="C961">
            <v>0</v>
          </cell>
        </row>
        <row r="962">
          <cell r="B962">
            <v>0</v>
          </cell>
          <cell r="C962">
            <v>0</v>
          </cell>
        </row>
        <row r="963">
          <cell r="B963">
            <v>0</v>
          </cell>
          <cell r="C963">
            <v>0</v>
          </cell>
        </row>
        <row r="964">
          <cell r="B964">
            <v>0</v>
          </cell>
          <cell r="C964">
            <v>0</v>
          </cell>
        </row>
        <row r="965">
          <cell r="B965">
            <v>0</v>
          </cell>
          <cell r="C965">
            <v>0</v>
          </cell>
        </row>
        <row r="966">
          <cell r="B966">
            <v>0</v>
          </cell>
          <cell r="C966">
            <v>0</v>
          </cell>
        </row>
        <row r="967">
          <cell r="B967">
            <v>0</v>
          </cell>
          <cell r="C967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Classement (2)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/>
      <sheetData sheetId="3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</sheetData>
      <sheetData sheetId="4"/>
      <sheetData sheetId="5"/>
      <sheetData sheetId="6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 t="str">
            <v>Fred S.</v>
          </cell>
        </row>
        <row r="122">
          <cell r="F122" t="str">
            <v>Mathias</v>
          </cell>
        </row>
        <row r="123">
          <cell r="F123" t="str">
            <v>Rob</v>
          </cell>
        </row>
        <row r="124">
          <cell r="F124" t="str">
            <v>Cyrille</v>
          </cell>
        </row>
        <row r="125">
          <cell r="F125" t="str">
            <v>Fred</v>
          </cell>
        </row>
        <row r="126">
          <cell r="F126" t="str">
            <v>Rob</v>
          </cell>
        </row>
        <row r="127">
          <cell r="F127" t="str">
            <v>Mathias</v>
          </cell>
        </row>
        <row r="128">
          <cell r="F128" t="str">
            <v>Mathias</v>
          </cell>
        </row>
        <row r="129">
          <cell r="F129" t="str">
            <v>Oliv</v>
          </cell>
        </row>
        <row r="130">
          <cell r="F130" t="str">
            <v>Franck-David</v>
          </cell>
        </row>
        <row r="131">
          <cell r="F131" t="str">
            <v>Pilou</v>
          </cell>
        </row>
        <row r="132">
          <cell r="F132" t="str">
            <v>Franck-David</v>
          </cell>
        </row>
        <row r="133">
          <cell r="F133" t="str">
            <v>Jérémy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Feuil1"/>
      <sheetName val="Bountys"/>
      <sheetName val="Bountys calculs"/>
      <sheetName val="Gagnants-Perdants"/>
      <sheetName val="INTEGRALE"/>
      <sheetName val="INTEGRALE verrouillée"/>
      <sheetName val="S11"/>
      <sheetName val="S10"/>
      <sheetName val="S09"/>
      <sheetName val="S08"/>
      <sheetName val="S07"/>
      <sheetName val="S06"/>
      <sheetName val="S05"/>
      <sheetName val="S04"/>
      <sheetName val="S03"/>
      <sheetName val="S02"/>
      <sheetName val="S01"/>
      <sheetName val="S00"/>
    </sheetNames>
    <sheetDataSet>
      <sheetData sheetId="0"/>
      <sheetData sheetId="1"/>
      <sheetData sheetId="2"/>
      <sheetData sheetId="3"/>
      <sheetData sheetId="4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  <row r="1133">
          <cell r="B1133" t="str">
            <v>FD</v>
          </cell>
          <cell r="C1133" t="str">
            <v>ROB</v>
          </cell>
        </row>
        <row r="1134">
          <cell r="B1134" t="str">
            <v>CYRILLE</v>
          </cell>
          <cell r="C1134" t="str">
            <v>JON</v>
          </cell>
        </row>
        <row r="1135">
          <cell r="B1135" t="str">
            <v>FLORIAN</v>
          </cell>
          <cell r="C1135" t="str">
            <v>FRANCK</v>
          </cell>
        </row>
        <row r="1136">
          <cell r="B1136" t="str">
            <v>FLORIAN</v>
          </cell>
          <cell r="C1136" t="str">
            <v>JULIE</v>
          </cell>
        </row>
        <row r="1137">
          <cell r="B1137" t="str">
            <v>FLORIAN</v>
          </cell>
          <cell r="C1137" t="str">
            <v>TOMY</v>
          </cell>
        </row>
        <row r="1138">
          <cell r="B1138" t="str">
            <v>FABRICE</v>
          </cell>
          <cell r="C1138" t="str">
            <v>KARL</v>
          </cell>
        </row>
        <row r="1139">
          <cell r="B1139" t="str">
            <v>OLIV</v>
          </cell>
          <cell r="C1139" t="str">
            <v>FLORIAN</v>
          </cell>
        </row>
        <row r="1140">
          <cell r="B1140" t="str">
            <v>DAMS</v>
          </cell>
          <cell r="C1140" t="str">
            <v>FD</v>
          </cell>
        </row>
        <row r="1141">
          <cell r="B1141" t="str">
            <v>CYRILLE</v>
          </cell>
          <cell r="C1141" t="str">
            <v>FABRICE</v>
          </cell>
        </row>
        <row r="1142">
          <cell r="B1142" t="str">
            <v>FRED</v>
          </cell>
          <cell r="C1142" t="str">
            <v>NIL</v>
          </cell>
        </row>
        <row r="1143">
          <cell r="B1143" t="str">
            <v>FRED</v>
          </cell>
          <cell r="C1143" t="str">
            <v>CYRILLE</v>
          </cell>
        </row>
        <row r="1144">
          <cell r="B1144" t="str">
            <v>DAMS</v>
          </cell>
          <cell r="C1144" t="str">
            <v>OLIV</v>
          </cell>
        </row>
        <row r="1145">
          <cell r="B1145" t="str">
            <v>DAMS</v>
          </cell>
          <cell r="C1145" t="str">
            <v>FRED</v>
          </cell>
        </row>
        <row r="1146">
          <cell r="B1146" t="str">
            <v>LOGAN</v>
          </cell>
          <cell r="C1146" t="str">
            <v>CLAUDE</v>
          </cell>
        </row>
        <row r="1147">
          <cell r="B1147" t="str">
            <v>MATH T.</v>
          </cell>
          <cell r="C1147" t="str">
            <v>KARL</v>
          </cell>
        </row>
        <row r="1148">
          <cell r="B1148" t="str">
            <v>NIL</v>
          </cell>
          <cell r="C1148" t="str">
            <v>FRANCK</v>
          </cell>
        </row>
        <row r="1149">
          <cell r="B1149" t="str">
            <v>MATHIAS</v>
          </cell>
          <cell r="C1149" t="str">
            <v>JON</v>
          </cell>
        </row>
        <row r="1150">
          <cell r="B1150" t="str">
            <v>FD</v>
          </cell>
          <cell r="C1150" t="str">
            <v>ARNAUD E.</v>
          </cell>
        </row>
        <row r="1151">
          <cell r="B1151" t="str">
            <v>LOGAN</v>
          </cell>
          <cell r="C1151" t="str">
            <v>NIL</v>
          </cell>
        </row>
        <row r="1152">
          <cell r="B1152" t="str">
            <v>FD</v>
          </cell>
          <cell r="C1152" t="str">
            <v>CYRILLE</v>
          </cell>
        </row>
        <row r="1153">
          <cell r="B1153" t="str">
            <v>FRED S.</v>
          </cell>
          <cell r="C1153" t="str">
            <v>MATH T.</v>
          </cell>
        </row>
        <row r="1154">
          <cell r="B1154" t="str">
            <v>FABRICE</v>
          </cell>
          <cell r="C1154" t="str">
            <v>DAMS</v>
          </cell>
        </row>
        <row r="1155">
          <cell r="B1155" t="str">
            <v>ROB</v>
          </cell>
          <cell r="C1155" t="str">
            <v>FRED S.</v>
          </cell>
        </row>
        <row r="1156">
          <cell r="B1156" t="str">
            <v>FABRICE</v>
          </cell>
          <cell r="C1156" t="str">
            <v>ROB</v>
          </cell>
        </row>
        <row r="1157">
          <cell r="B1157" t="str">
            <v>FRED</v>
          </cell>
          <cell r="C1157" t="str">
            <v>MATHIAS</v>
          </cell>
        </row>
        <row r="1158">
          <cell r="B1158" t="str">
            <v>FRED</v>
          </cell>
          <cell r="C1158" t="str">
            <v>FD</v>
          </cell>
        </row>
        <row r="1159">
          <cell r="B1159" t="str">
            <v>FRED</v>
          </cell>
          <cell r="C1159" t="str">
            <v>OLIV</v>
          </cell>
        </row>
        <row r="1160">
          <cell r="B1160" t="str">
            <v>LOGAN</v>
          </cell>
          <cell r="C1160" t="str">
            <v>FABRICE</v>
          </cell>
        </row>
        <row r="1161">
          <cell r="B1161" t="str">
            <v>LOGAN</v>
          </cell>
          <cell r="C1161" t="str">
            <v>FRED</v>
          </cell>
        </row>
        <row r="1162">
          <cell r="B1162" t="str">
            <v>PILOU</v>
          </cell>
          <cell r="C1162" t="str">
            <v>OLIV</v>
          </cell>
        </row>
        <row r="1163">
          <cell r="B1163" t="str">
            <v>CLAUDE</v>
          </cell>
          <cell r="C1163" t="str">
            <v>TOMY</v>
          </cell>
        </row>
        <row r="1164">
          <cell r="B1164" t="str">
            <v>KARL</v>
          </cell>
          <cell r="C1164" t="str">
            <v>FABRICE</v>
          </cell>
        </row>
        <row r="1165">
          <cell r="B1165" t="str">
            <v>ROB</v>
          </cell>
          <cell r="C1165" t="str">
            <v>FD</v>
          </cell>
        </row>
        <row r="1166">
          <cell r="B1166" t="str">
            <v>ROB</v>
          </cell>
          <cell r="C1166" t="str">
            <v>CLAUDE</v>
          </cell>
        </row>
        <row r="1167">
          <cell r="B1167" t="str">
            <v>KARL</v>
          </cell>
          <cell r="C1167" t="str">
            <v>PILOU</v>
          </cell>
        </row>
        <row r="1168">
          <cell r="B1168" t="str">
            <v>MATHIAS</v>
          </cell>
          <cell r="C1168" t="str">
            <v>FRANCKY</v>
          </cell>
        </row>
        <row r="1169">
          <cell r="B1169" t="str">
            <v>DAMS</v>
          </cell>
          <cell r="C1169" t="str">
            <v>KARL</v>
          </cell>
        </row>
        <row r="1170">
          <cell r="B1170" t="str">
            <v>MATHIAS</v>
          </cell>
          <cell r="C1170" t="str">
            <v>DAMS</v>
          </cell>
        </row>
        <row r="1171">
          <cell r="B1171" t="str">
            <v>ROB</v>
          </cell>
          <cell r="C1171" t="str">
            <v>JON</v>
          </cell>
        </row>
        <row r="1172">
          <cell r="B1172" t="str">
            <v>MATHIAS</v>
          </cell>
          <cell r="C1172" t="str">
            <v>ROB</v>
          </cell>
        </row>
        <row r="1173">
          <cell r="B1173" t="str">
            <v>FRED</v>
          </cell>
          <cell r="C1173" t="str">
            <v>MATHIAS</v>
          </cell>
        </row>
        <row r="1174">
          <cell r="B1174" t="str">
            <v>JON</v>
          </cell>
          <cell r="C1174" t="str">
            <v>NIL</v>
          </cell>
        </row>
        <row r="1175">
          <cell r="B1175" t="str">
            <v>DAMS</v>
          </cell>
          <cell r="C1175" t="str">
            <v>FABRICE</v>
          </cell>
        </row>
        <row r="1176">
          <cell r="B1176" t="str">
            <v>FD</v>
          </cell>
          <cell r="C1176" t="str">
            <v>JEREMY</v>
          </cell>
        </row>
        <row r="1177">
          <cell r="B1177" t="str">
            <v>FD</v>
          </cell>
          <cell r="C1177" t="str">
            <v>KARL</v>
          </cell>
        </row>
        <row r="1178">
          <cell r="B1178" t="str">
            <v>FLORIAN</v>
          </cell>
          <cell r="C1178" t="str">
            <v>JON</v>
          </cell>
        </row>
        <row r="1179">
          <cell r="B1179" t="str">
            <v>CLAUDE</v>
          </cell>
          <cell r="C1179" t="str">
            <v>JULIE</v>
          </cell>
        </row>
        <row r="1180">
          <cell r="B1180" t="str">
            <v>FD</v>
          </cell>
          <cell r="C1180" t="str">
            <v>FRED</v>
          </cell>
        </row>
        <row r="1181">
          <cell r="B1181" t="str">
            <v>DAMS</v>
          </cell>
          <cell r="C1181" t="str">
            <v>ROB</v>
          </cell>
        </row>
        <row r="1182">
          <cell r="B1182" t="str">
            <v>FD</v>
          </cell>
          <cell r="C1182" t="str">
            <v>CLAUDE</v>
          </cell>
        </row>
        <row r="1183">
          <cell r="B1183" t="str">
            <v>FLORIAN</v>
          </cell>
          <cell r="C1183" t="str">
            <v>MATHIAS</v>
          </cell>
        </row>
        <row r="1184">
          <cell r="B1184" t="str">
            <v>FLORIAN</v>
          </cell>
          <cell r="C1184" t="str">
            <v>FD</v>
          </cell>
        </row>
        <row r="1185">
          <cell r="B1185" t="str">
            <v>ARNAUD E.</v>
          </cell>
          <cell r="C1185" t="str">
            <v>FLORIAN</v>
          </cell>
        </row>
        <row r="1186">
          <cell r="B1186" t="str">
            <v>ARNAUD E.</v>
          </cell>
          <cell r="C1186" t="str">
            <v>DAMS</v>
          </cell>
        </row>
        <row r="1187">
          <cell r="B1187" t="str">
            <v>FRED</v>
          </cell>
          <cell r="C1187" t="str">
            <v>MATHIAS</v>
          </cell>
        </row>
        <row r="1188">
          <cell r="B1188" t="str">
            <v>BOBOS</v>
          </cell>
          <cell r="C1188" t="str">
            <v>JON</v>
          </cell>
        </row>
        <row r="1189">
          <cell r="B1189" t="str">
            <v>DAMS</v>
          </cell>
          <cell r="C1189" t="str">
            <v>FRED S.</v>
          </cell>
        </row>
        <row r="1190">
          <cell r="B1190" t="str">
            <v>FABRICE</v>
          </cell>
          <cell r="C1190" t="str">
            <v>JULIE</v>
          </cell>
        </row>
        <row r="1191">
          <cell r="B1191" t="str">
            <v>JEREMY</v>
          </cell>
          <cell r="C1191" t="str">
            <v>MATH T.</v>
          </cell>
        </row>
        <row r="1192">
          <cell r="B1192" t="str">
            <v>ROB</v>
          </cell>
          <cell r="C1192" t="str">
            <v>OLIV</v>
          </cell>
        </row>
        <row r="1193">
          <cell r="B1193" t="str">
            <v>ROB</v>
          </cell>
          <cell r="C1193" t="str">
            <v>BOBOS</v>
          </cell>
        </row>
        <row r="1194">
          <cell r="B1194" t="str">
            <v>ROB</v>
          </cell>
          <cell r="C1194" t="str">
            <v>FD</v>
          </cell>
        </row>
        <row r="1195">
          <cell r="B1195" t="str">
            <v>DAMS</v>
          </cell>
          <cell r="C1195" t="str">
            <v>PILOU</v>
          </cell>
        </row>
        <row r="1196">
          <cell r="B1196" t="str">
            <v>DAMS</v>
          </cell>
          <cell r="C1196" t="str">
            <v>KARL</v>
          </cell>
        </row>
        <row r="1197">
          <cell r="B1197" t="str">
            <v>DAMS</v>
          </cell>
          <cell r="C1197" t="str">
            <v>JEREMY D.</v>
          </cell>
        </row>
        <row r="1198">
          <cell r="B1198" t="str">
            <v>JEREMY</v>
          </cell>
          <cell r="C1198" t="str">
            <v>FRANCK</v>
          </cell>
        </row>
        <row r="1199">
          <cell r="B1199" t="str">
            <v>DAMS</v>
          </cell>
          <cell r="C1199" t="str">
            <v>CYRILLE</v>
          </cell>
        </row>
        <row r="1200">
          <cell r="B1200" t="str">
            <v>DAMS</v>
          </cell>
          <cell r="C1200" t="str">
            <v>FABRICE</v>
          </cell>
        </row>
        <row r="1201">
          <cell r="B1201" t="str">
            <v>FRED</v>
          </cell>
          <cell r="C1201" t="str">
            <v>JEREMY</v>
          </cell>
        </row>
        <row r="1202">
          <cell r="B1202" t="str">
            <v>FRED</v>
          </cell>
          <cell r="C1202" t="str">
            <v>ROB</v>
          </cell>
        </row>
        <row r="1203">
          <cell r="B1203" t="str">
            <v>DAMS</v>
          </cell>
          <cell r="C1203" t="str">
            <v>FRED</v>
          </cell>
        </row>
        <row r="1204">
          <cell r="B1204" t="str">
            <v>MATHIAS</v>
          </cell>
          <cell r="C1204" t="str">
            <v>FABRICE</v>
          </cell>
        </row>
        <row r="1205">
          <cell r="B1205" t="str">
            <v>FD</v>
          </cell>
          <cell r="C1205" t="str">
            <v>CYRILLE</v>
          </cell>
        </row>
        <row r="1206">
          <cell r="B1206" t="str">
            <v>MATHIAS</v>
          </cell>
          <cell r="C1206" t="str">
            <v>PILOU</v>
          </cell>
        </row>
        <row r="1207">
          <cell r="B1207" t="str">
            <v>FD</v>
          </cell>
          <cell r="C1207" t="str">
            <v>OLIV</v>
          </cell>
        </row>
        <row r="1208">
          <cell r="B1208" t="str">
            <v>ROB</v>
          </cell>
          <cell r="C1208" t="str">
            <v>JEREMY</v>
          </cell>
        </row>
        <row r="1209">
          <cell r="B1209" t="str">
            <v>DAMS</v>
          </cell>
          <cell r="C1209" t="str">
            <v>CLAUDE</v>
          </cell>
        </row>
        <row r="1210">
          <cell r="B1210" t="str">
            <v>FRED</v>
          </cell>
          <cell r="C1210" t="str">
            <v>ARNAUD E.</v>
          </cell>
        </row>
        <row r="1211">
          <cell r="B1211" t="str">
            <v>ROB</v>
          </cell>
          <cell r="C1211" t="str">
            <v>NIL</v>
          </cell>
        </row>
        <row r="1212">
          <cell r="B1212" t="str">
            <v>MATHIAS</v>
          </cell>
          <cell r="C1212" t="str">
            <v>FD</v>
          </cell>
        </row>
        <row r="1213">
          <cell r="B1213" t="str">
            <v>MATHIAS</v>
          </cell>
          <cell r="C1213" t="str">
            <v>JON</v>
          </cell>
        </row>
        <row r="1214">
          <cell r="B1214" t="str">
            <v>MATHIAS</v>
          </cell>
          <cell r="C1214" t="str">
            <v>FRED</v>
          </cell>
        </row>
        <row r="1215">
          <cell r="B1215" t="str">
            <v>MATHIAS</v>
          </cell>
          <cell r="C1215" t="str">
            <v>DAMS</v>
          </cell>
        </row>
        <row r="1216">
          <cell r="B1216" t="str">
            <v>MATHIAS</v>
          </cell>
          <cell r="C1216" t="str">
            <v>ROB</v>
          </cell>
        </row>
        <row r="1217">
          <cell r="B1217" t="str">
            <v>CLAUDE</v>
          </cell>
          <cell r="C1217" t="str">
            <v>DAMS</v>
          </cell>
        </row>
        <row r="1218">
          <cell r="B1218" t="str">
            <v>FRED</v>
          </cell>
          <cell r="C1218" t="str">
            <v>JEREMY D.</v>
          </cell>
        </row>
        <row r="1219">
          <cell r="B1219" t="str">
            <v>FRED</v>
          </cell>
          <cell r="C1219" t="str">
            <v>CLAUDE</v>
          </cell>
        </row>
        <row r="1220">
          <cell r="B1220" t="str">
            <v>OLIV</v>
          </cell>
          <cell r="C1220" t="str">
            <v>MATHIAS</v>
          </cell>
        </row>
        <row r="1221">
          <cell r="B1221" t="str">
            <v>LOGAN</v>
          </cell>
          <cell r="C1221" t="str">
            <v>FRED</v>
          </cell>
        </row>
        <row r="1222">
          <cell r="B1222" t="str">
            <v>OLIV</v>
          </cell>
          <cell r="C1222" t="str">
            <v>JON</v>
          </cell>
        </row>
        <row r="1223">
          <cell r="B1223" t="str">
            <v>KARL</v>
          </cell>
          <cell r="C1223" t="str">
            <v>OLIV</v>
          </cell>
        </row>
        <row r="1224">
          <cell r="B1224" t="str">
            <v>KARL</v>
          </cell>
          <cell r="C1224" t="str">
            <v>ROB</v>
          </cell>
        </row>
        <row r="1225">
          <cell r="B1225" t="str">
            <v>LOGAN</v>
          </cell>
          <cell r="C1225" t="str">
            <v>KARL</v>
          </cell>
        </row>
        <row r="1226">
          <cell r="B1226" t="str">
            <v>FD</v>
          </cell>
          <cell r="C1226" t="str">
            <v>LOGAN</v>
          </cell>
        </row>
        <row r="1227">
          <cell r="B1227" t="str">
            <v>FRED</v>
          </cell>
          <cell r="C1227" t="str">
            <v>CYRILLE</v>
          </cell>
        </row>
        <row r="1228">
          <cell r="B1228" t="str">
            <v>MATHIAS</v>
          </cell>
          <cell r="C1228" t="str">
            <v>OLIV</v>
          </cell>
        </row>
        <row r="1229">
          <cell r="B1229" t="str">
            <v>PILOU</v>
          </cell>
          <cell r="C1229" t="str">
            <v>FD</v>
          </cell>
        </row>
        <row r="1230">
          <cell r="B1230" t="str">
            <v>FRANCK</v>
          </cell>
          <cell r="C1230" t="str">
            <v>JEREMY D.</v>
          </cell>
        </row>
        <row r="1231">
          <cell r="B1231" t="str">
            <v>KARL</v>
          </cell>
          <cell r="C1231" t="str">
            <v>ROB</v>
          </cell>
        </row>
        <row r="1232">
          <cell r="B1232" t="str">
            <v>FRANCK</v>
          </cell>
          <cell r="C1232" t="str">
            <v>DAMS</v>
          </cell>
        </row>
        <row r="1233">
          <cell r="B1233" t="str">
            <v>FRANCK</v>
          </cell>
          <cell r="C1233" t="str">
            <v>FABRICE</v>
          </cell>
        </row>
        <row r="1234">
          <cell r="B1234" t="str">
            <v>LOGAN</v>
          </cell>
          <cell r="C1234" t="str">
            <v>JON</v>
          </cell>
        </row>
        <row r="1235">
          <cell r="B1235" t="str">
            <v>PILOU</v>
          </cell>
          <cell r="C1235" t="str">
            <v>FRED</v>
          </cell>
        </row>
        <row r="1236">
          <cell r="B1236" t="str">
            <v>MATHIAS</v>
          </cell>
          <cell r="C1236" t="str">
            <v>NIL</v>
          </cell>
        </row>
        <row r="1237">
          <cell r="B1237" t="str">
            <v>MATHIAS</v>
          </cell>
          <cell r="C1237" t="str">
            <v>FRANCK</v>
          </cell>
        </row>
        <row r="1238">
          <cell r="B1238" t="str">
            <v>MATHIAS</v>
          </cell>
          <cell r="C1238" t="str">
            <v>LOGAN</v>
          </cell>
        </row>
        <row r="1239">
          <cell r="B1239" t="str">
            <v>MATHIAS</v>
          </cell>
          <cell r="C1239" t="str">
            <v>KARL</v>
          </cell>
        </row>
        <row r="1240">
          <cell r="B1240" t="str">
            <v>MATHIAS</v>
          </cell>
          <cell r="C1240" t="str">
            <v>PILOU</v>
          </cell>
        </row>
        <row r="1241">
          <cell r="B1241" t="str">
            <v>MANU</v>
          </cell>
          <cell r="C1241" t="str">
            <v>OLIV</v>
          </cell>
        </row>
        <row r="1242">
          <cell r="B1242" t="str">
            <v>CYRILLE</v>
          </cell>
          <cell r="C1242" t="str">
            <v>FRANCKY</v>
          </cell>
        </row>
        <row r="1243">
          <cell r="B1243" t="str">
            <v>MATHIAS</v>
          </cell>
          <cell r="C1243" t="str">
            <v>ROB</v>
          </cell>
        </row>
        <row r="1244">
          <cell r="B1244" t="str">
            <v>FRED</v>
          </cell>
          <cell r="C1244" t="str">
            <v>CLAUDE</v>
          </cell>
        </row>
        <row r="1245">
          <cell r="B1245" t="str">
            <v>MATHIAS</v>
          </cell>
          <cell r="C1245" t="str">
            <v>DAMS</v>
          </cell>
        </row>
        <row r="1246">
          <cell r="B1246" t="str">
            <v>PILOU</v>
          </cell>
          <cell r="C1246" t="str">
            <v>MANU</v>
          </cell>
        </row>
        <row r="1247">
          <cell r="B1247" t="str">
            <v>JEREMY</v>
          </cell>
          <cell r="C1247" t="str">
            <v>KARL</v>
          </cell>
        </row>
        <row r="1248">
          <cell r="B1248" t="str">
            <v>FRED</v>
          </cell>
          <cell r="C1248" t="str">
            <v>CYRILLE</v>
          </cell>
        </row>
        <row r="1249">
          <cell r="B1249" t="str">
            <v>FRED</v>
          </cell>
          <cell r="C1249" t="str">
            <v>MATHIAS</v>
          </cell>
        </row>
        <row r="1250">
          <cell r="B1250" t="str">
            <v>FRED</v>
          </cell>
          <cell r="C1250" t="str">
            <v>JEREMY</v>
          </cell>
        </row>
        <row r="1251">
          <cell r="B1251" t="str">
            <v>FRED</v>
          </cell>
          <cell r="C1251" t="str">
            <v>PILOU</v>
          </cell>
        </row>
        <row r="1252">
          <cell r="B1252" t="str">
            <v>LOGAN</v>
          </cell>
          <cell r="C1252" t="str">
            <v>CLAUDE</v>
          </cell>
        </row>
        <row r="1253">
          <cell r="B1253" t="str">
            <v>JEREMY D.</v>
          </cell>
          <cell r="C1253" t="str">
            <v>ROB</v>
          </cell>
        </row>
        <row r="1254">
          <cell r="B1254" t="str">
            <v>FRANCKY</v>
          </cell>
          <cell r="C1254" t="str">
            <v>FRED</v>
          </cell>
        </row>
        <row r="1255">
          <cell r="B1255" t="str">
            <v>JEREMY D.</v>
          </cell>
          <cell r="C1255" t="str">
            <v>FABRICE</v>
          </cell>
        </row>
        <row r="1256">
          <cell r="B1256" t="str">
            <v>OLIV</v>
          </cell>
          <cell r="C1256" t="str">
            <v>DAMS</v>
          </cell>
        </row>
        <row r="1257">
          <cell r="B1257" t="str">
            <v>MANU</v>
          </cell>
          <cell r="C1257" t="str">
            <v>JON</v>
          </cell>
        </row>
        <row r="1258">
          <cell r="B1258" t="str">
            <v>ARNAUD</v>
          </cell>
          <cell r="C1258" t="str">
            <v>JEREMY D.</v>
          </cell>
        </row>
        <row r="1259">
          <cell r="B1259" t="str">
            <v>JEREMY P</v>
          </cell>
          <cell r="C1259" t="str">
            <v>ARNAUD</v>
          </cell>
        </row>
        <row r="1260">
          <cell r="B1260" t="str">
            <v>JEREMY</v>
          </cell>
          <cell r="C1260" t="str">
            <v>FRANCKY</v>
          </cell>
        </row>
        <row r="1261">
          <cell r="B1261" t="str">
            <v>JEREMY</v>
          </cell>
          <cell r="C1261" t="str">
            <v>KARL</v>
          </cell>
        </row>
        <row r="1262">
          <cell r="B1262" t="str">
            <v>OLIV</v>
          </cell>
          <cell r="C1262" t="str">
            <v>FRED S.</v>
          </cell>
        </row>
        <row r="1263">
          <cell r="B1263" t="str">
            <v>JEREMY</v>
          </cell>
          <cell r="C1263" t="str">
            <v>MANU</v>
          </cell>
        </row>
        <row r="1264">
          <cell r="B1264" t="str">
            <v>JEREMY</v>
          </cell>
          <cell r="C1264" t="str">
            <v>LOGAN</v>
          </cell>
        </row>
        <row r="1265">
          <cell r="B1265" t="str">
            <v>JEREMY</v>
          </cell>
          <cell r="C1265" t="str">
            <v>PILOU</v>
          </cell>
        </row>
        <row r="1266">
          <cell r="B1266" t="str">
            <v>JEREMY</v>
          </cell>
          <cell r="C1266" t="str">
            <v>OLIV</v>
          </cell>
        </row>
        <row r="1267">
          <cell r="B1267" t="str">
            <v>OLIV</v>
          </cell>
          <cell r="C1267" t="str">
            <v>LOGAN</v>
          </cell>
        </row>
        <row r="1268">
          <cell r="B1268" t="str">
            <v>OLIV</v>
          </cell>
          <cell r="C1268" t="str">
            <v>FRANCK</v>
          </cell>
        </row>
        <row r="1269">
          <cell r="B1269" t="str">
            <v>FRED S.</v>
          </cell>
          <cell r="C1269" t="str">
            <v>NIL</v>
          </cell>
        </row>
        <row r="1270">
          <cell r="B1270" t="str">
            <v>FABRICE</v>
          </cell>
          <cell r="C1270" t="str">
            <v>KARL</v>
          </cell>
        </row>
        <row r="1271">
          <cell r="B1271" t="str">
            <v>FRED S.</v>
          </cell>
          <cell r="C1271" t="str">
            <v>FABRICE</v>
          </cell>
        </row>
        <row r="1272">
          <cell r="B1272" t="str">
            <v>FRED S.</v>
          </cell>
          <cell r="C1272" t="str">
            <v>MATHIAS</v>
          </cell>
        </row>
        <row r="1273">
          <cell r="B1273" t="str">
            <v>FRED S.</v>
          </cell>
          <cell r="C1273" t="str">
            <v>JON</v>
          </cell>
        </row>
        <row r="1274">
          <cell r="B1274" t="str">
            <v>FRED S.</v>
          </cell>
          <cell r="C1274" t="str">
            <v>PILOU</v>
          </cell>
        </row>
        <row r="1275">
          <cell r="B1275" t="str">
            <v>DAMS</v>
          </cell>
          <cell r="C1275" t="str">
            <v>FRED</v>
          </cell>
        </row>
        <row r="1276">
          <cell r="B1276" t="str">
            <v>FRED S.</v>
          </cell>
          <cell r="C1276" t="str">
            <v>DAMS</v>
          </cell>
        </row>
        <row r="1277">
          <cell r="B1277" t="str">
            <v>ARNAUD</v>
          </cell>
          <cell r="C1277" t="str">
            <v>MANU</v>
          </cell>
        </row>
        <row r="1278">
          <cell r="B1278" t="str">
            <v>FRED S.</v>
          </cell>
          <cell r="C1278" t="str">
            <v>ARNAUD</v>
          </cell>
        </row>
        <row r="1279">
          <cell r="B1279" t="str">
            <v>FRED</v>
          </cell>
          <cell r="C1279" t="str">
            <v>ROB</v>
          </cell>
        </row>
        <row r="1280">
          <cell r="B1280" t="str">
            <v>DAMS</v>
          </cell>
          <cell r="C1280" t="str">
            <v>VINCENT</v>
          </cell>
        </row>
        <row r="1281">
          <cell r="B1281" t="str">
            <v>CYRILLE</v>
          </cell>
          <cell r="C1281" t="str">
            <v>MANU</v>
          </cell>
        </row>
        <row r="1282">
          <cell r="B1282" t="str">
            <v>FRED</v>
          </cell>
          <cell r="C1282" t="str">
            <v>FRED S.</v>
          </cell>
        </row>
        <row r="1283">
          <cell r="B1283" t="str">
            <v>FRED</v>
          </cell>
          <cell r="C1283" t="str">
            <v>DAMS</v>
          </cell>
        </row>
        <row r="1284">
          <cell r="B1284" t="str">
            <v>FABRICE</v>
          </cell>
          <cell r="C1284" t="str">
            <v>JON</v>
          </cell>
        </row>
        <row r="1285">
          <cell r="B1285" t="str">
            <v>CYRILLE</v>
          </cell>
          <cell r="C1285" t="str">
            <v>ARNAUD E.</v>
          </cell>
        </row>
        <row r="1286">
          <cell r="B1286" t="str">
            <v>CYRILLE</v>
          </cell>
          <cell r="C1286" t="str">
            <v>OLIV</v>
          </cell>
        </row>
        <row r="1287">
          <cell r="B1287" t="str">
            <v>CYRILLE</v>
          </cell>
          <cell r="C1287" t="str">
            <v>FRED</v>
          </cell>
        </row>
        <row r="1288">
          <cell r="B1288" t="str">
            <v>CYRILLE</v>
          </cell>
          <cell r="C1288" t="str">
            <v>FABRICE</v>
          </cell>
        </row>
        <row r="1289">
          <cell r="B1289" t="str">
            <v>TOMY</v>
          </cell>
          <cell r="C1289" t="str">
            <v>MANU</v>
          </cell>
        </row>
        <row r="1290">
          <cell r="B1290" t="str">
            <v>CYRILLE</v>
          </cell>
          <cell r="C1290" t="str">
            <v>MATHIAS</v>
          </cell>
        </row>
        <row r="1291">
          <cell r="B1291" t="str">
            <v>OLIV</v>
          </cell>
          <cell r="C1291" t="str">
            <v>KARL</v>
          </cell>
        </row>
        <row r="1292">
          <cell r="B1292" t="str">
            <v>TOMY</v>
          </cell>
          <cell r="C1292" t="str">
            <v>FABRICE</v>
          </cell>
        </row>
        <row r="1293">
          <cell r="B1293" t="str">
            <v>ROB</v>
          </cell>
          <cell r="C1293" t="str">
            <v>VINCENT</v>
          </cell>
        </row>
        <row r="1294">
          <cell r="B1294" t="str">
            <v>JEREMY</v>
          </cell>
          <cell r="C1294" t="str">
            <v>ROB</v>
          </cell>
        </row>
        <row r="1295">
          <cell r="B1295" t="str">
            <v>TOMY</v>
          </cell>
          <cell r="C1295" t="str">
            <v>OLIV</v>
          </cell>
        </row>
        <row r="1296">
          <cell r="B1296" t="str">
            <v>TOMY</v>
          </cell>
          <cell r="C1296" t="str">
            <v>JEREMY</v>
          </cell>
        </row>
        <row r="1297">
          <cell r="B1297" t="str">
            <v>DAMS</v>
          </cell>
          <cell r="C1297" t="str">
            <v>PILOU</v>
          </cell>
        </row>
        <row r="1298">
          <cell r="B1298" t="str">
            <v>DAMS</v>
          </cell>
          <cell r="C1298" t="str">
            <v>JON</v>
          </cell>
        </row>
        <row r="1299">
          <cell r="B1299" t="str">
            <v>DAMS</v>
          </cell>
          <cell r="C1299" t="str">
            <v>TOMY</v>
          </cell>
        </row>
        <row r="1300">
          <cell r="B1300" t="str">
            <v>FRED</v>
          </cell>
          <cell r="C1300" t="str">
            <v>CYRILLE</v>
          </cell>
        </row>
        <row r="1301">
          <cell r="B1301" t="str">
            <v>DAMS</v>
          </cell>
          <cell r="C1301" t="str">
            <v>FRED</v>
          </cell>
        </row>
        <row r="1302">
          <cell r="B1302" t="str">
            <v>ROB</v>
          </cell>
          <cell r="C1302" t="str">
            <v>OLIV</v>
          </cell>
        </row>
        <row r="1303">
          <cell r="B1303" t="str">
            <v>FRED</v>
          </cell>
          <cell r="C1303" t="str">
            <v>ARNAUD E.</v>
          </cell>
        </row>
        <row r="1304">
          <cell r="B1304" t="str">
            <v>FRED</v>
          </cell>
          <cell r="C1304" t="str">
            <v>KARL</v>
          </cell>
        </row>
        <row r="1305">
          <cell r="B1305" t="str">
            <v>MAX</v>
          </cell>
          <cell r="C1305" t="str">
            <v>ROB</v>
          </cell>
        </row>
        <row r="1306">
          <cell r="B1306" t="str">
            <v>NIL</v>
          </cell>
          <cell r="C1306" t="str">
            <v>PILOU</v>
          </cell>
        </row>
        <row r="1307">
          <cell r="B1307" t="str">
            <v>MANU</v>
          </cell>
          <cell r="C1307" t="str">
            <v>FABRICE</v>
          </cell>
        </row>
        <row r="1308">
          <cell r="B1308" t="str">
            <v>MATHIAS</v>
          </cell>
          <cell r="C1308" t="str">
            <v>FRED</v>
          </cell>
        </row>
        <row r="1309">
          <cell r="B1309" t="str">
            <v>NIL</v>
          </cell>
          <cell r="C1309" t="str">
            <v>VINCENT</v>
          </cell>
        </row>
        <row r="1310">
          <cell r="B1310" t="str">
            <v>NIL</v>
          </cell>
          <cell r="C1310" t="str">
            <v>CYRILLE</v>
          </cell>
        </row>
        <row r="1311">
          <cell r="B1311" t="str">
            <v>MANU</v>
          </cell>
          <cell r="C1311" t="str">
            <v>MAX</v>
          </cell>
        </row>
        <row r="1312">
          <cell r="B1312" t="str">
            <v>NIL</v>
          </cell>
          <cell r="C1312" t="str">
            <v>JON</v>
          </cell>
        </row>
        <row r="1313">
          <cell r="B1313" t="str">
            <v>DAMS</v>
          </cell>
          <cell r="C1313" t="str">
            <v>MATHIAS</v>
          </cell>
        </row>
        <row r="1314">
          <cell r="B1314" t="str">
            <v>NIL</v>
          </cell>
          <cell r="C1314" t="str">
            <v>DAMS</v>
          </cell>
        </row>
        <row r="1315">
          <cell r="B1315" t="str">
            <v>NIL</v>
          </cell>
          <cell r="C1315" t="str">
            <v>MANU</v>
          </cell>
        </row>
      </sheetData>
      <sheetData sheetId="5"/>
      <sheetData sheetId="6">
        <row r="7">
          <cell r="B7" t="str">
            <v>Aldo</v>
          </cell>
        </row>
        <row r="8">
          <cell r="B8" t="str">
            <v>Alex</v>
          </cell>
        </row>
        <row r="9">
          <cell r="B9" t="str">
            <v>Angélique</v>
          </cell>
        </row>
        <row r="10">
          <cell r="B10" t="str">
            <v>Anthony</v>
          </cell>
        </row>
        <row r="11">
          <cell r="B11" t="str">
            <v>Arnaud</v>
          </cell>
        </row>
        <row r="12">
          <cell r="B12" t="str">
            <v>Arnaud E.</v>
          </cell>
        </row>
        <row r="13">
          <cell r="B13" t="str">
            <v>Aurélien</v>
          </cell>
        </row>
        <row r="14">
          <cell r="B14" t="str">
            <v>Baptiste</v>
          </cell>
        </row>
        <row r="15">
          <cell r="B15" t="str">
            <v>Biko</v>
          </cell>
        </row>
        <row r="16">
          <cell r="B16" t="str">
            <v>Bobos</v>
          </cell>
        </row>
        <row r="17">
          <cell r="B17" t="str">
            <v>Bruno</v>
          </cell>
        </row>
        <row r="18">
          <cell r="B18" t="str">
            <v>Cathy</v>
          </cell>
        </row>
        <row r="19">
          <cell r="B19" t="str">
            <v>Cédric J.</v>
          </cell>
        </row>
        <row r="20">
          <cell r="B20" t="str">
            <v>Cédric V.</v>
          </cell>
        </row>
        <row r="21">
          <cell r="B21" t="str">
            <v>Cédric1</v>
          </cell>
        </row>
        <row r="22">
          <cell r="B22" t="str">
            <v>Célia</v>
          </cell>
        </row>
        <row r="23">
          <cell r="B23" t="str">
            <v>Christophe</v>
          </cell>
        </row>
        <row r="24">
          <cell r="B24" t="str">
            <v>Claude</v>
          </cell>
        </row>
        <row r="25">
          <cell r="B25" t="str">
            <v>Corinne</v>
          </cell>
        </row>
        <row r="26">
          <cell r="B26" t="str">
            <v>Cyril D.</v>
          </cell>
        </row>
        <row r="27">
          <cell r="B27" t="str">
            <v>Cyrille</v>
          </cell>
        </row>
        <row r="28">
          <cell r="B28" t="str">
            <v>Dalila</v>
          </cell>
        </row>
        <row r="29">
          <cell r="B29" t="str">
            <v>Dams</v>
          </cell>
        </row>
        <row r="30">
          <cell r="B30" t="str">
            <v>Dany</v>
          </cell>
        </row>
        <row r="31">
          <cell r="B31" t="str">
            <v>Djoh</v>
          </cell>
        </row>
        <row r="32">
          <cell r="B32" t="str">
            <v>Dorian</v>
          </cell>
        </row>
        <row r="33">
          <cell r="B33" t="str">
            <v>Dums</v>
          </cell>
        </row>
        <row r="34">
          <cell r="B34" t="str">
            <v>Elisa</v>
          </cell>
        </row>
        <row r="35">
          <cell r="B35" t="str">
            <v>Elise</v>
          </cell>
        </row>
        <row r="36">
          <cell r="B36" t="str">
            <v>Eric</v>
          </cell>
        </row>
        <row r="37">
          <cell r="B37" t="str">
            <v>Fabio</v>
          </cell>
        </row>
        <row r="38">
          <cell r="B38" t="str">
            <v>Fabrice</v>
          </cell>
        </row>
        <row r="39">
          <cell r="B39" t="str">
            <v>Flora</v>
          </cell>
        </row>
        <row r="40">
          <cell r="B40" t="str">
            <v>Florian</v>
          </cell>
        </row>
        <row r="41">
          <cell r="B41" t="str">
            <v>Franck</v>
          </cell>
        </row>
        <row r="42">
          <cell r="B42" t="str">
            <v>Franck (JP)</v>
          </cell>
        </row>
        <row r="43">
          <cell r="B43" t="str">
            <v>Franck-David</v>
          </cell>
        </row>
        <row r="44">
          <cell r="B44" t="str">
            <v>Francky</v>
          </cell>
        </row>
        <row r="45">
          <cell r="B45" t="str">
            <v>Fred</v>
          </cell>
        </row>
        <row r="46">
          <cell r="B46" t="str">
            <v>Fred S.</v>
          </cell>
        </row>
        <row r="47">
          <cell r="B47" t="str">
            <v>Fredouille</v>
          </cell>
        </row>
        <row r="48">
          <cell r="B48" t="str">
            <v>Geoffroy</v>
          </cell>
        </row>
        <row r="49">
          <cell r="B49" t="str">
            <v>Guichon</v>
          </cell>
        </row>
        <row r="50">
          <cell r="B50" t="str">
            <v>Hugo</v>
          </cell>
        </row>
        <row r="51">
          <cell r="B51" t="str">
            <v>Isa</v>
          </cell>
        </row>
        <row r="52">
          <cell r="B52" t="str">
            <v>Jaype</v>
          </cell>
        </row>
        <row r="53">
          <cell r="B53" t="str">
            <v>Jean-Baptiste</v>
          </cell>
        </row>
        <row r="54">
          <cell r="B54" t="str">
            <v>Jean-Philippe</v>
          </cell>
        </row>
        <row r="55">
          <cell r="B55" t="str">
            <v>Jédy</v>
          </cell>
        </row>
        <row r="56">
          <cell r="B56" t="str">
            <v>Jérémy</v>
          </cell>
        </row>
        <row r="57">
          <cell r="B57" t="str">
            <v>Jérémy D.</v>
          </cell>
        </row>
        <row r="58">
          <cell r="B58" t="str">
            <v>Jérome</v>
          </cell>
        </row>
        <row r="59">
          <cell r="B59" t="str">
            <v>Jérome C.</v>
          </cell>
        </row>
        <row r="60">
          <cell r="B60" t="str">
            <v>Jonathan</v>
          </cell>
        </row>
        <row r="61">
          <cell r="B61" t="str">
            <v>Jonathan B.</v>
          </cell>
        </row>
        <row r="62">
          <cell r="B62" t="str">
            <v>Jouls</v>
          </cell>
        </row>
        <row r="63">
          <cell r="B63" t="str">
            <v>Jude</v>
          </cell>
        </row>
        <row r="64">
          <cell r="B64" t="str">
            <v>Julie</v>
          </cell>
        </row>
        <row r="65">
          <cell r="B65" t="str">
            <v>Julien D.</v>
          </cell>
        </row>
        <row r="66">
          <cell r="B66" t="str">
            <v>Julien S.</v>
          </cell>
        </row>
        <row r="67">
          <cell r="B67" t="str">
            <v>Karl</v>
          </cell>
        </row>
        <row r="68">
          <cell r="B68" t="str">
            <v>Laure</v>
          </cell>
        </row>
        <row r="69">
          <cell r="B69" t="str">
            <v>Logan</v>
          </cell>
        </row>
        <row r="70">
          <cell r="B70" t="str">
            <v>Loïc</v>
          </cell>
        </row>
        <row r="71">
          <cell r="B71" t="str">
            <v>Loïc H.</v>
          </cell>
        </row>
        <row r="72">
          <cell r="B72" t="str">
            <v>Lucille</v>
          </cell>
        </row>
        <row r="73">
          <cell r="B73" t="str">
            <v>Manu</v>
          </cell>
        </row>
        <row r="74">
          <cell r="B74" t="str">
            <v>Marie</v>
          </cell>
        </row>
        <row r="75">
          <cell r="B75" t="str">
            <v>Marie-Cécile</v>
          </cell>
        </row>
        <row r="76">
          <cell r="B76" t="str">
            <v>Marilyn</v>
          </cell>
        </row>
        <row r="77">
          <cell r="B77" t="str">
            <v>Marion</v>
          </cell>
        </row>
        <row r="78">
          <cell r="B78" t="str">
            <v>Mat</v>
          </cell>
        </row>
        <row r="79">
          <cell r="B79" t="str">
            <v>Math T.</v>
          </cell>
        </row>
        <row r="80">
          <cell r="B80" t="str">
            <v>Mathias</v>
          </cell>
        </row>
        <row r="81">
          <cell r="B81" t="str">
            <v>Mathieu S.</v>
          </cell>
        </row>
        <row r="82">
          <cell r="B82" t="str">
            <v>Matt</v>
          </cell>
        </row>
        <row r="83">
          <cell r="B83" t="str">
            <v>Maud</v>
          </cell>
        </row>
        <row r="84">
          <cell r="B84" t="str">
            <v>Max</v>
          </cell>
        </row>
        <row r="85">
          <cell r="B85" t="str">
            <v>Menos</v>
          </cell>
        </row>
        <row r="86">
          <cell r="B86" t="str">
            <v>Nadine</v>
          </cell>
        </row>
        <row r="87">
          <cell r="B87" t="str">
            <v>Nico</v>
          </cell>
        </row>
        <row r="88">
          <cell r="B88" t="str">
            <v>Nil</v>
          </cell>
        </row>
        <row r="89">
          <cell r="B89" t="str">
            <v>Oliv</v>
          </cell>
        </row>
        <row r="90">
          <cell r="B90" t="str">
            <v>Olivier</v>
          </cell>
        </row>
        <row r="91">
          <cell r="B91" t="str">
            <v>Pilou</v>
          </cell>
        </row>
        <row r="92">
          <cell r="B92" t="str">
            <v>Rob</v>
          </cell>
        </row>
        <row r="93">
          <cell r="B93" t="str">
            <v>Rom</v>
          </cell>
        </row>
        <row r="94">
          <cell r="B94" t="str">
            <v>Romain</v>
          </cell>
        </row>
        <row r="95">
          <cell r="B95" t="str">
            <v>Seb</v>
          </cell>
        </row>
        <row r="96">
          <cell r="B96" t="str">
            <v>Steven</v>
          </cell>
        </row>
        <row r="97">
          <cell r="B97" t="str">
            <v>Sylvain</v>
          </cell>
        </row>
        <row r="98">
          <cell r="B98" t="str">
            <v>Thomas J.</v>
          </cell>
        </row>
        <row r="99">
          <cell r="B99" t="str">
            <v>Thomas M.</v>
          </cell>
        </row>
        <row r="100">
          <cell r="B100" t="str">
            <v>Thomas S.</v>
          </cell>
        </row>
        <row r="101">
          <cell r="B101" t="str">
            <v>Toat's</v>
          </cell>
        </row>
        <row r="102">
          <cell r="B102" t="str">
            <v>Tom</v>
          </cell>
        </row>
        <row r="103">
          <cell r="B103" t="str">
            <v>Tomy</v>
          </cell>
        </row>
        <row r="104">
          <cell r="B104" t="str">
            <v>Tonio</v>
          </cell>
        </row>
        <row r="105">
          <cell r="B105" t="str">
            <v>Totoche</v>
          </cell>
        </row>
        <row r="106">
          <cell r="B106" t="str">
            <v>Vince</v>
          </cell>
        </row>
        <row r="107">
          <cell r="B107" t="str">
            <v>Vincent</v>
          </cell>
        </row>
        <row r="108">
          <cell r="B108" t="str">
            <v>William</v>
          </cell>
        </row>
        <row r="109">
          <cell r="B109" t="str">
            <v>Yann</v>
          </cell>
        </row>
        <row r="110">
          <cell r="B110" t="str">
            <v>Zven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>
            <v>8</v>
          </cell>
        </row>
        <row r="6">
          <cell r="E6">
            <v>10</v>
          </cell>
          <cell r="F6">
            <v>6</v>
          </cell>
        </row>
        <row r="7">
          <cell r="F7">
            <v>16</v>
          </cell>
        </row>
        <row r="8">
          <cell r="F8">
            <v>9</v>
          </cell>
        </row>
        <row r="9">
          <cell r="E9">
            <v>15</v>
          </cell>
        </row>
        <row r="10">
          <cell r="E10">
            <v>7</v>
          </cell>
          <cell r="F10">
            <v>7</v>
          </cell>
        </row>
        <row r="11">
          <cell r="E11">
            <v>6</v>
          </cell>
          <cell r="F11">
            <v>8</v>
          </cell>
        </row>
        <row r="12">
          <cell r="E12">
            <v>12</v>
          </cell>
          <cell r="F12">
            <v>13</v>
          </cell>
        </row>
        <row r="14">
          <cell r="E14">
            <v>2</v>
          </cell>
          <cell r="F14">
            <v>5</v>
          </cell>
        </row>
        <row r="16">
          <cell r="F16">
            <v>11</v>
          </cell>
        </row>
        <row r="20">
          <cell r="E20">
            <v>4</v>
          </cell>
          <cell r="F20">
            <v>4</v>
          </cell>
        </row>
        <row r="23">
          <cell r="E23">
            <v>3</v>
          </cell>
          <cell r="F23">
            <v>1</v>
          </cell>
        </row>
        <row r="24">
          <cell r="E24">
            <v>5</v>
          </cell>
        </row>
      </sheetData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94">
          <cell r="B94" t="str">
            <v>DAMS</v>
          </cell>
          <cell r="C94" t="str">
            <v>CYRILLE</v>
          </cell>
        </row>
        <row r="95">
          <cell r="B95" t="str">
            <v>FRANCK A.</v>
          </cell>
          <cell r="C95" t="str">
            <v>FD</v>
          </cell>
        </row>
        <row r="96">
          <cell r="B96" t="str">
            <v>JON</v>
          </cell>
          <cell r="C96" t="str">
            <v>FRANCK A.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 A.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 A.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 A.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 A.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 A.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 A.</v>
          </cell>
          <cell r="C159" t="str">
            <v>DAMS</v>
          </cell>
        </row>
        <row r="160">
          <cell r="B160" t="str">
            <v>ROB</v>
          </cell>
          <cell r="C160" t="str">
            <v>FRANCK A.</v>
          </cell>
        </row>
        <row r="161">
          <cell r="B161" t="str">
            <v>FRANCK A.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 A.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 A.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 A.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 A.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>
            <v>0</v>
          </cell>
          <cell r="C197">
            <v>0</v>
          </cell>
        </row>
        <row r="198">
          <cell r="B198">
            <v>0</v>
          </cell>
          <cell r="C198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D165"/>
  <sheetViews>
    <sheetView showGridLines="0" tabSelected="1" zoomScaleNormal="100" workbookViewId="0">
      <selection activeCell="Z2" sqref="Z2:AD3"/>
    </sheetView>
  </sheetViews>
  <sheetFormatPr baseColWidth="10" defaultColWidth="11.42578125" defaultRowHeight="15" x14ac:dyDescent="0.25"/>
  <cols>
    <col min="1" max="1" width="4.28515625" style="651" bestFit="1" customWidth="1"/>
    <col min="2" max="2" width="0.85546875" style="202" customWidth="1"/>
    <col min="3" max="3" width="10.5703125" style="203" bestFit="1" customWidth="1"/>
    <col min="4" max="4" width="4.42578125" style="203" bestFit="1" customWidth="1"/>
    <col min="5" max="5" width="3.28515625" style="204" customWidth="1"/>
    <col min="6" max="9" width="3.5703125" style="205" customWidth="1"/>
    <col min="10" max="10" width="2.7109375" style="206" customWidth="1"/>
    <col min="11" max="11" width="1.140625" style="206" customWidth="1"/>
    <col min="12" max="26" width="5.7109375" style="209" customWidth="1"/>
    <col min="27" max="27" width="5.7109375" style="312" customWidth="1"/>
    <col min="28" max="31" width="5.7109375" style="313" customWidth="1"/>
    <col min="32" max="32" width="8.140625" style="313" customWidth="1"/>
    <col min="33" max="34" width="6.7109375" style="313" customWidth="1"/>
    <col min="35" max="36" width="6.7109375" style="202" customWidth="1"/>
    <col min="37" max="37" width="6.7109375" style="213" customWidth="1"/>
    <col min="38" max="39" width="7.28515625" style="213" customWidth="1"/>
    <col min="40" max="40" width="5.7109375" style="213" customWidth="1"/>
    <col min="41" max="41" width="5.7109375" style="349" customWidth="1"/>
    <col min="42" max="42" width="5.7109375" style="340" customWidth="1"/>
    <col min="43" max="49" width="4.85546875" style="213" customWidth="1"/>
    <col min="50" max="51" width="4.85546875" style="913" customWidth="1"/>
    <col min="52" max="52" width="5.7109375" style="213" bestFit="1" customWidth="1"/>
    <col min="53" max="53" width="5.85546875" style="213" customWidth="1"/>
    <col min="54" max="54" width="4.5703125" style="213" bestFit="1" customWidth="1"/>
    <col min="55" max="55" width="5.85546875" style="211" bestFit="1" customWidth="1"/>
    <col min="56" max="56" width="4.5703125" style="211" bestFit="1" customWidth="1"/>
    <col min="57" max="16384" width="11.42578125" style="202"/>
  </cols>
  <sheetData>
    <row r="1" spans="1:56" ht="24" thickBot="1" x14ac:dyDescent="0.4">
      <c r="L1" s="3950" t="s">
        <v>923</v>
      </c>
      <c r="M1" s="3950"/>
      <c r="N1" s="3950"/>
      <c r="O1" s="3950"/>
      <c r="P1" s="207"/>
      <c r="Q1" s="208"/>
      <c r="R1" s="208"/>
      <c r="T1" s="207"/>
      <c r="U1" s="207"/>
      <c r="V1" s="207"/>
      <c r="W1" s="207"/>
      <c r="X1" s="207"/>
      <c r="Y1" s="207"/>
      <c r="Z1" s="210"/>
      <c r="AA1" s="210"/>
      <c r="AB1" s="210"/>
      <c r="AC1" s="210"/>
      <c r="AD1" s="210"/>
      <c r="AE1" s="210"/>
      <c r="AF1" s="3951"/>
      <c r="AG1" s="3951"/>
      <c r="AH1" s="3951"/>
      <c r="AI1" s="3951"/>
      <c r="AJ1" s="3951"/>
      <c r="AK1" s="3951"/>
      <c r="AM1" s="210"/>
      <c r="AN1" s="210"/>
      <c r="AO1" s="3738" t="s">
        <v>924</v>
      </c>
      <c r="AP1" s="213"/>
      <c r="AQ1" s="202"/>
      <c r="AR1" s="202"/>
      <c r="AS1" s="202"/>
      <c r="AT1" s="202"/>
      <c r="AU1" s="913"/>
      <c r="AV1" s="913"/>
      <c r="AW1" s="202"/>
      <c r="AX1" s="202"/>
      <c r="AY1" s="202"/>
      <c r="AZ1" s="202"/>
      <c r="BA1" s="202"/>
      <c r="BB1" s="202"/>
      <c r="BC1" s="202"/>
      <c r="BD1" s="202"/>
    </row>
    <row r="2" spans="1:56" ht="24" customHeight="1" thickTop="1" x14ac:dyDescent="0.25">
      <c r="L2" s="3973" t="s">
        <v>25</v>
      </c>
      <c r="M2" s="3974"/>
      <c r="N2" s="3974"/>
      <c r="O2" s="3974"/>
      <c r="P2" s="3974"/>
      <c r="Q2" s="3974"/>
      <c r="R2" s="3974"/>
      <c r="S2" s="3974"/>
      <c r="T2" s="3974"/>
      <c r="U2" s="3974"/>
      <c r="V2" s="3974"/>
      <c r="W2" s="3974"/>
      <c r="X2" s="3974"/>
      <c r="Y2" s="3975"/>
      <c r="Z2" s="3952" t="s">
        <v>861</v>
      </c>
      <c r="AA2" s="3953"/>
      <c r="AB2" s="3953"/>
      <c r="AC2" s="3953"/>
      <c r="AD2" s="3954"/>
      <c r="AE2" s="3958" t="s">
        <v>324</v>
      </c>
      <c r="AF2" s="3959"/>
      <c r="AG2" s="3960" t="s">
        <v>49</v>
      </c>
      <c r="AH2" s="3961"/>
      <c r="AI2" s="3961"/>
      <c r="AJ2" s="3961"/>
      <c r="AK2" s="3961"/>
      <c r="AL2" s="4015" t="s">
        <v>304</v>
      </c>
      <c r="AM2" s="4018" t="s">
        <v>321</v>
      </c>
      <c r="AN2" s="4019"/>
      <c r="AO2" s="4020"/>
      <c r="AP2" s="213"/>
      <c r="AQ2" s="202"/>
      <c r="AR2" s="202"/>
      <c r="AS2" s="202"/>
      <c r="AT2" s="913"/>
      <c r="AU2" s="913"/>
      <c r="AV2" s="202"/>
      <c r="AW2" s="202"/>
      <c r="AX2" s="202"/>
      <c r="AY2" s="202"/>
      <c r="AZ2" s="202"/>
      <c r="BA2" s="202"/>
      <c r="BB2" s="202"/>
      <c r="BC2" s="202"/>
      <c r="BD2" s="202"/>
    </row>
    <row r="3" spans="1:56" ht="14.25" customHeight="1" x14ac:dyDescent="0.2">
      <c r="E3" s="4024"/>
      <c r="F3" s="4025"/>
      <c r="G3" s="4025"/>
      <c r="H3" s="4025"/>
      <c r="I3" s="4026"/>
      <c r="L3" s="3976"/>
      <c r="M3" s="3977"/>
      <c r="N3" s="3977"/>
      <c r="O3" s="3977"/>
      <c r="P3" s="3977"/>
      <c r="Q3" s="3977"/>
      <c r="R3" s="3977"/>
      <c r="S3" s="3977"/>
      <c r="T3" s="3977"/>
      <c r="U3" s="3977"/>
      <c r="V3" s="3977"/>
      <c r="W3" s="3977"/>
      <c r="X3" s="3977"/>
      <c r="Y3" s="3978"/>
      <c r="Z3" s="3955"/>
      <c r="AA3" s="3956"/>
      <c r="AB3" s="3956"/>
      <c r="AC3" s="3956"/>
      <c r="AD3" s="3957"/>
      <c r="AE3" s="3881" t="s">
        <v>202</v>
      </c>
      <c r="AF3" s="214">
        <v>250000</v>
      </c>
      <c r="AG3" s="3962"/>
      <c r="AH3" s="3963"/>
      <c r="AI3" s="3963"/>
      <c r="AJ3" s="3963"/>
      <c r="AK3" s="3963"/>
      <c r="AL3" s="4016"/>
      <c r="AM3" s="4021"/>
      <c r="AN3" s="4022"/>
      <c r="AO3" s="4023"/>
      <c r="AP3" s="213"/>
      <c r="AQ3" s="202"/>
      <c r="AR3" s="202"/>
      <c r="AS3" s="202"/>
      <c r="AT3" s="202"/>
      <c r="AU3" s="913"/>
      <c r="AV3" s="913"/>
      <c r="AW3" s="202"/>
      <c r="AX3" s="202"/>
      <c r="AY3" s="202"/>
      <c r="AZ3" s="202"/>
      <c r="BA3" s="202"/>
      <c r="BB3" s="202"/>
      <c r="BC3" s="202"/>
      <c r="BD3" s="202"/>
    </row>
    <row r="4" spans="1:56" ht="27" customHeight="1" x14ac:dyDescent="0.25">
      <c r="E4" s="4024"/>
      <c r="F4" s="4027"/>
      <c r="G4" s="4027"/>
      <c r="H4" s="4027"/>
      <c r="I4" s="4026"/>
      <c r="L4" s="3979"/>
      <c r="M4" s="3980"/>
      <c r="N4" s="3980"/>
      <c r="O4" s="3980"/>
      <c r="P4" s="3980"/>
      <c r="Q4" s="3980"/>
      <c r="R4" s="3980"/>
      <c r="S4" s="3980"/>
      <c r="T4" s="3980"/>
      <c r="U4" s="3980"/>
      <c r="V4" s="3980"/>
      <c r="W4" s="3980"/>
      <c r="X4" s="3980"/>
      <c r="Y4" s="3981"/>
      <c r="Z4" s="4028" t="s">
        <v>321</v>
      </c>
      <c r="AA4" s="4031" t="s">
        <v>50</v>
      </c>
      <c r="AB4" s="4034" t="s">
        <v>232</v>
      </c>
      <c r="AC4" s="4037" t="s">
        <v>322</v>
      </c>
      <c r="AD4" s="3964" t="s">
        <v>821</v>
      </c>
      <c r="AE4" s="664" t="s">
        <v>203</v>
      </c>
      <c r="AF4" s="216">
        <f>SUM(AF7:AF114)</f>
        <v>250030</v>
      </c>
      <c r="AG4" s="3967" t="s">
        <v>925</v>
      </c>
      <c r="AH4" s="3969" t="s">
        <v>926</v>
      </c>
      <c r="AI4" s="3971" t="s">
        <v>3</v>
      </c>
      <c r="AJ4" s="3982" t="s">
        <v>937</v>
      </c>
      <c r="AK4" s="4001" t="s">
        <v>326</v>
      </c>
      <c r="AL4" s="4016"/>
      <c r="AM4" s="3982" t="s">
        <v>925</v>
      </c>
      <c r="AN4" s="4004" t="s">
        <v>190</v>
      </c>
      <c r="AO4" s="4007" t="s">
        <v>178</v>
      </c>
      <c r="AP4" s="213"/>
      <c r="AQ4" s="202"/>
      <c r="AR4" s="202"/>
      <c r="AS4" s="202"/>
      <c r="AT4" s="202"/>
      <c r="AU4" s="913"/>
      <c r="AV4" s="913"/>
      <c r="AW4" s="202"/>
      <c r="AX4" s="202"/>
      <c r="AY4" s="202"/>
      <c r="AZ4" s="202"/>
      <c r="BA4" s="202"/>
      <c r="BB4" s="202"/>
      <c r="BC4" s="202"/>
      <c r="BD4" s="202"/>
    </row>
    <row r="5" spans="1:56" s="217" customFormat="1" ht="12" customHeight="1" x14ac:dyDescent="0.25">
      <c r="A5" s="651"/>
      <c r="C5" s="218"/>
      <c r="D5" s="218"/>
      <c r="E5" s="4024"/>
      <c r="F5" s="921"/>
      <c r="G5" s="3879"/>
      <c r="H5" s="3879"/>
      <c r="I5" s="4026"/>
      <c r="J5" s="4010"/>
      <c r="K5" s="219"/>
      <c r="L5" s="220" t="s">
        <v>87</v>
      </c>
      <c r="M5" s="221" t="s">
        <v>26</v>
      </c>
      <c r="N5" s="2532" t="s">
        <v>27</v>
      </c>
      <c r="O5" s="2532" t="s">
        <v>28</v>
      </c>
      <c r="P5" s="2532" t="s">
        <v>328</v>
      </c>
      <c r="Q5" s="3756" t="s">
        <v>883</v>
      </c>
      <c r="R5" s="2532" t="s">
        <v>329</v>
      </c>
      <c r="S5" s="221" t="s">
        <v>330</v>
      </c>
      <c r="T5" s="2532" t="s">
        <v>32</v>
      </c>
      <c r="U5" s="222" t="s">
        <v>234</v>
      </c>
      <c r="V5" s="2532" t="s">
        <v>408</v>
      </c>
      <c r="W5" s="2532" t="s">
        <v>34</v>
      </c>
      <c r="X5" s="2532" t="s">
        <v>64</v>
      </c>
      <c r="Y5" s="223" t="s">
        <v>109</v>
      </c>
      <c r="Z5" s="4029"/>
      <c r="AA5" s="4032"/>
      <c r="AB5" s="4035"/>
      <c r="AC5" s="4038"/>
      <c r="AD5" s="3965"/>
      <c r="AE5" s="4011" t="s">
        <v>323</v>
      </c>
      <c r="AF5" s="4013" t="s">
        <v>179</v>
      </c>
      <c r="AG5" s="3968"/>
      <c r="AH5" s="3970"/>
      <c r="AI5" s="3972"/>
      <c r="AJ5" s="3983"/>
      <c r="AK5" s="4002"/>
      <c r="AL5" s="4016"/>
      <c r="AM5" s="3983"/>
      <c r="AN5" s="4005"/>
      <c r="AO5" s="4008"/>
      <c r="AU5" s="914"/>
      <c r="AV5" s="914"/>
    </row>
    <row r="6" spans="1:56" s="217" customFormat="1" ht="12" customHeight="1" x14ac:dyDescent="0.25">
      <c r="A6" s="651"/>
      <c r="B6" s="224"/>
      <c r="C6" s="225"/>
      <c r="D6" s="225"/>
      <c r="E6" s="4024"/>
      <c r="F6" s="921"/>
      <c r="G6" s="3879"/>
      <c r="H6" s="3879"/>
      <c r="I6" s="4026"/>
      <c r="J6" s="4010"/>
      <c r="K6" s="226"/>
      <c r="L6" s="227" t="s">
        <v>928</v>
      </c>
      <c r="M6" s="228" t="s">
        <v>929</v>
      </c>
      <c r="N6" s="3505" t="s">
        <v>930</v>
      </c>
      <c r="O6" s="3505" t="s">
        <v>612</v>
      </c>
      <c r="P6" s="3505" t="s">
        <v>613</v>
      </c>
      <c r="Q6" s="3755" t="s">
        <v>764</v>
      </c>
      <c r="R6" s="3505" t="s">
        <v>614</v>
      </c>
      <c r="S6" s="3505" t="s">
        <v>615</v>
      </c>
      <c r="T6" s="3505" t="s">
        <v>938</v>
      </c>
      <c r="U6" s="3854" t="s">
        <v>940</v>
      </c>
      <c r="V6" s="228" t="s">
        <v>790</v>
      </c>
      <c r="W6" s="228" t="s">
        <v>791</v>
      </c>
      <c r="X6" s="228"/>
      <c r="Y6" s="4573" t="s">
        <v>936</v>
      </c>
      <c r="Z6" s="4030"/>
      <c r="AA6" s="4033"/>
      <c r="AB6" s="4036"/>
      <c r="AC6" s="4039"/>
      <c r="AD6" s="3966"/>
      <c r="AE6" s="4012"/>
      <c r="AF6" s="4014"/>
      <c r="AG6" s="670">
        <v>169</v>
      </c>
      <c r="AH6" s="671">
        <f>COUNTIF(L116:X116,"&gt;0")</f>
        <v>11</v>
      </c>
      <c r="AI6" s="680">
        <f t="shared" ref="AI6" si="0">AG6+AH6</f>
        <v>180</v>
      </c>
      <c r="AJ6" s="3984"/>
      <c r="AK6" s="4003"/>
      <c r="AL6" s="4017"/>
      <c r="AM6" s="3984"/>
      <c r="AN6" s="4006"/>
      <c r="AO6" s="4009"/>
      <c r="AU6" s="914"/>
      <c r="AV6" s="914"/>
    </row>
    <row r="7" spans="1:56" ht="11.1" customHeight="1" x14ac:dyDescent="0.25">
      <c r="A7" s="651">
        <v>1</v>
      </c>
      <c r="B7" s="238"/>
      <c r="C7" s="883" t="s">
        <v>131</v>
      </c>
      <c r="D7" s="3754" t="s">
        <v>884</v>
      </c>
      <c r="E7" s="1551">
        <f t="shared" ref="E7:E16" si="1">AL7</f>
        <v>29</v>
      </c>
      <c r="F7" s="3870" t="s">
        <v>918</v>
      </c>
      <c r="G7" s="929" t="s">
        <v>269</v>
      </c>
      <c r="H7" s="926"/>
      <c r="I7" s="3836" t="s">
        <v>177</v>
      </c>
      <c r="J7" s="3837"/>
      <c r="K7" s="3825"/>
      <c r="L7" s="3752">
        <v>17</v>
      </c>
      <c r="M7" s="3617"/>
      <c r="N7" s="3852">
        <v>7</v>
      </c>
      <c r="O7" s="3762">
        <v>19</v>
      </c>
      <c r="P7" s="3762">
        <v>17</v>
      </c>
      <c r="Q7" s="3721"/>
      <c r="R7" s="3852">
        <v>3</v>
      </c>
      <c r="S7" s="3759"/>
      <c r="T7" s="3762">
        <v>18</v>
      </c>
      <c r="U7" s="3762">
        <v>18</v>
      </c>
      <c r="V7" s="3788">
        <v>10</v>
      </c>
      <c r="W7" s="3862"/>
      <c r="X7" s="3862"/>
      <c r="Y7" s="655" t="s">
        <v>664</v>
      </c>
      <c r="Z7" s="801">
        <f>IF(AH7&gt;7,SUM(LARGE(L7:X7,{1;2;3;4;5;6;7})),SUM(L7:X7))</f>
        <v>106</v>
      </c>
      <c r="AA7" s="661">
        <f t="shared" ref="AA7:AA27" si="2">IF(AB7&gt;0,IF(AB7&gt;7,Z7/7,Z7/AB7),"-")</f>
        <v>15.142857142857142</v>
      </c>
      <c r="AB7" s="799">
        <f t="shared" ref="AB7:AB27" si="3">COUNTIF(L7:X7,"&gt;=0")</f>
        <v>8</v>
      </c>
      <c r="AC7" s="803">
        <f t="shared" ref="AC7:AC27" si="4">IF((AB7&gt;=7),LARGE(L7:X7,7),"-")</f>
        <v>7</v>
      </c>
      <c r="AD7" s="3372">
        <v>107</v>
      </c>
      <c r="AE7" s="665">
        <f>IF((Y7="x"),(IF(Z7&lt;(MAX(Z$7:Z$108)/2),(MAX(Z$7:Z$108)/2),Z7)),"-")</f>
        <v>106</v>
      </c>
      <c r="AF7" s="236">
        <f>IF((Y7="x"),CEILING((AF$3/SUMIF($Y$7:$Y$114,"=x",$AE$7:$AE$114)*AE7),5),"-")</f>
        <v>20200</v>
      </c>
      <c r="AG7" s="905">
        <v>119</v>
      </c>
      <c r="AH7" s="237">
        <f t="shared" ref="AH7:AH27" si="5">COUNTIF(L7:X7,"&gt;=0")</f>
        <v>8</v>
      </c>
      <c r="AI7" s="250">
        <f t="shared" ref="AI7:AI27" si="6">AG7+AH7</f>
        <v>127</v>
      </c>
      <c r="AJ7" s="3850">
        <f t="array" ref="AJ7">MAX(IF('INTEGRALE verrouillée'!$B$7:$B$114=C7,'INTEGRALE verrouillée'!$E$7:$E$114))</f>
        <v>39913</v>
      </c>
      <c r="AK7" s="3849">
        <f t="array" ref="AK7">MAX(IF('INTEGRALE verrouillée'!$B$7:$B$114=C7,'INTEGRALE verrouillée'!$F$7:$F$114))</f>
        <v>45016</v>
      </c>
      <c r="AL7" s="675">
        <v>29</v>
      </c>
      <c r="AM7" s="672">
        <v>1075</v>
      </c>
      <c r="AN7" s="673">
        <f t="shared" ref="AN7:AN27" si="7">SUM(L7:X7)+AM7</f>
        <v>1184</v>
      </c>
      <c r="AO7" s="230">
        <f t="shared" ref="AO7:AO27" si="8">AN7/AI7</f>
        <v>9.3228346456692908</v>
      </c>
      <c r="AP7" s="213"/>
      <c r="AQ7" s="202"/>
      <c r="AR7" s="202"/>
      <c r="AS7" s="202"/>
      <c r="AT7" s="202"/>
      <c r="AU7" s="913"/>
      <c r="AV7" s="913"/>
      <c r="AW7" s="202"/>
      <c r="AX7" s="202"/>
      <c r="AY7" s="202"/>
      <c r="AZ7" s="202"/>
      <c r="BA7" s="202"/>
      <c r="BB7" s="202"/>
      <c r="BC7" s="202"/>
      <c r="BD7" s="202"/>
    </row>
    <row r="8" spans="1:56" s="206" customFormat="1" ht="11.1" customHeight="1" x14ac:dyDescent="0.25">
      <c r="A8" s="651">
        <v>2</v>
      </c>
      <c r="B8" s="238"/>
      <c r="C8" s="3882" t="s">
        <v>138</v>
      </c>
      <c r="D8" s="3884" t="s">
        <v>888</v>
      </c>
      <c r="E8" s="3886">
        <f t="shared" si="1"/>
        <v>5</v>
      </c>
      <c r="F8" s="3870"/>
      <c r="G8" s="930"/>
      <c r="H8" s="927" t="s">
        <v>156</v>
      </c>
      <c r="I8" s="3836"/>
      <c r="J8" s="3837" t="s">
        <v>156</v>
      </c>
      <c r="K8" s="3825"/>
      <c r="L8" s="3737">
        <v>20</v>
      </c>
      <c r="M8" s="181">
        <v>2</v>
      </c>
      <c r="N8" s="181">
        <v>1</v>
      </c>
      <c r="O8" s="3617">
        <v>1</v>
      </c>
      <c r="P8" s="3622">
        <v>14</v>
      </c>
      <c r="Q8" s="3759">
        <v>15</v>
      </c>
      <c r="R8" s="181">
        <v>6</v>
      </c>
      <c r="S8" s="875">
        <v>1</v>
      </c>
      <c r="T8" s="875">
        <v>2</v>
      </c>
      <c r="U8" s="875">
        <v>7</v>
      </c>
      <c r="V8" s="3759">
        <v>17</v>
      </c>
      <c r="W8" s="3818"/>
      <c r="X8" s="3818"/>
      <c r="Y8" s="655" t="s">
        <v>664</v>
      </c>
      <c r="Z8" s="801">
        <f>IF(AH8&gt;7,SUM(LARGE(L8:X8,{1;2;3;4;5;6;7})),SUM(L8:X8))</f>
        <v>81</v>
      </c>
      <c r="AA8" s="661">
        <f t="shared" si="2"/>
        <v>11.571428571428571</v>
      </c>
      <c r="AB8" s="799">
        <f t="shared" si="3"/>
        <v>11</v>
      </c>
      <c r="AC8" s="803">
        <f t="shared" si="4"/>
        <v>2</v>
      </c>
      <c r="AD8" s="3372">
        <v>84</v>
      </c>
      <c r="AE8" s="665">
        <f>IF((Y8="x"),(IF(Z8&lt;(MAX(Z$7:Z$108)/2),(MAX(Z$7:Z$108)/2),Z8)),"-")</f>
        <v>81</v>
      </c>
      <c r="AF8" s="236">
        <f>IF((Y8="x"),CEILING((AF$3/SUMIF($Y$7:$Y$114,"=x",$AE$7:$AE$114)*AE8),5),"-")</f>
        <v>15435</v>
      </c>
      <c r="AG8" s="905">
        <v>103</v>
      </c>
      <c r="AH8" s="237">
        <f t="shared" si="5"/>
        <v>11</v>
      </c>
      <c r="AI8" s="250">
        <f t="shared" si="6"/>
        <v>114</v>
      </c>
      <c r="AJ8" s="3850">
        <f t="array" ref="AJ8">MAX(IF('INTEGRALE verrouillée'!$B$7:$B$114=C8,'INTEGRALE verrouillée'!$E$7:$E$114))</f>
        <v>40809</v>
      </c>
      <c r="AK8" s="3849">
        <f t="array" ref="AK8">MAX(IF('INTEGRALE verrouillée'!$B$7:$B$114=C8,'INTEGRALE verrouillée'!$F$7:$F$114))</f>
        <v>45016</v>
      </c>
      <c r="AL8" s="675">
        <v>5</v>
      </c>
      <c r="AM8" s="672">
        <v>663</v>
      </c>
      <c r="AN8" s="673">
        <f t="shared" si="7"/>
        <v>749</v>
      </c>
      <c r="AO8" s="230">
        <f t="shared" si="8"/>
        <v>6.5701754385964914</v>
      </c>
      <c r="AP8" s="213"/>
      <c r="AU8" s="915"/>
      <c r="AV8" s="915"/>
    </row>
    <row r="9" spans="1:56" s="206" customFormat="1" ht="11.1" customHeight="1" x14ac:dyDescent="0.25">
      <c r="A9" s="651">
        <v>3</v>
      </c>
      <c r="B9" s="238"/>
      <c r="C9" s="887" t="s">
        <v>192</v>
      </c>
      <c r="D9" s="3754" t="s">
        <v>878</v>
      </c>
      <c r="E9" s="1548">
        <f t="shared" si="1"/>
        <v>16</v>
      </c>
      <c r="F9" s="3870" t="s">
        <v>156</v>
      </c>
      <c r="G9" s="929" t="s">
        <v>269</v>
      </c>
      <c r="H9" s="926" t="s">
        <v>269</v>
      </c>
      <c r="I9" s="3836" t="s">
        <v>156</v>
      </c>
      <c r="J9" s="3837"/>
      <c r="K9" s="3825"/>
      <c r="L9" s="3610">
        <v>0</v>
      </c>
      <c r="M9" s="3617">
        <v>6</v>
      </c>
      <c r="N9" s="3753">
        <v>16</v>
      </c>
      <c r="O9" s="3617">
        <v>9</v>
      </c>
      <c r="P9" s="3668">
        <v>12</v>
      </c>
      <c r="Q9" s="3760">
        <v>12</v>
      </c>
      <c r="R9" s="3515">
        <v>11</v>
      </c>
      <c r="S9" s="3515">
        <v>12</v>
      </c>
      <c r="T9" s="875">
        <v>0</v>
      </c>
      <c r="U9" s="875">
        <v>0</v>
      </c>
      <c r="V9" s="875">
        <v>0</v>
      </c>
      <c r="W9" s="3818"/>
      <c r="X9" s="3818"/>
      <c r="Y9" s="655" t="s">
        <v>664</v>
      </c>
      <c r="Z9" s="801">
        <f>IF(AH9&gt;7,SUM(LARGE(L9:X9,{1;2;3;4;5;6;7})),SUM(L9:X9))</f>
        <v>78</v>
      </c>
      <c r="AA9" s="661">
        <f t="shared" si="2"/>
        <v>11.142857142857142</v>
      </c>
      <c r="AB9" s="799">
        <f t="shared" si="3"/>
        <v>11</v>
      </c>
      <c r="AC9" s="803">
        <f t="shared" si="4"/>
        <v>6</v>
      </c>
      <c r="AD9" s="3372">
        <v>82</v>
      </c>
      <c r="AE9" s="665">
        <f>IF((Y9="x"),(IF(Z9&lt;(MAX(Z$7:Z$108)/2),(MAX(Z$7:Z$108)/2),Z9)),"-")</f>
        <v>78</v>
      </c>
      <c r="AF9" s="236">
        <f>IF((Y9="x"),CEILING((AF$3/SUMIF($Y$7:$Y$114,"=x",$AE$7:$AE$114)*AE9),5),"-")</f>
        <v>14865</v>
      </c>
      <c r="AG9" s="905">
        <v>131</v>
      </c>
      <c r="AH9" s="237">
        <f t="shared" si="5"/>
        <v>11</v>
      </c>
      <c r="AI9" s="250">
        <f t="shared" si="6"/>
        <v>142</v>
      </c>
      <c r="AJ9" s="3850">
        <f t="array" ref="AJ9">MAX(IF('INTEGRALE verrouillée'!$B$7:$B$114=C9,'INTEGRALE verrouillée'!$E$7:$E$114))</f>
        <v>39389</v>
      </c>
      <c r="AK9" s="3849">
        <f t="array" ref="AK9">MAX(IF('INTEGRALE verrouillée'!$B$7:$B$114=C9,'INTEGRALE verrouillée'!$F$7:$F$114))</f>
        <v>45016</v>
      </c>
      <c r="AL9" s="675">
        <v>16</v>
      </c>
      <c r="AM9" s="672">
        <v>949</v>
      </c>
      <c r="AN9" s="673">
        <f t="shared" si="7"/>
        <v>1027</v>
      </c>
      <c r="AO9" s="230">
        <f t="shared" si="8"/>
        <v>7.232394366197183</v>
      </c>
      <c r="AU9" s="915"/>
      <c r="AV9" s="915"/>
    </row>
    <row r="10" spans="1:56" s="206" customFormat="1" ht="11.1" customHeight="1" x14ac:dyDescent="0.25">
      <c r="A10" s="651">
        <v>4</v>
      </c>
      <c r="B10" s="238"/>
      <c r="C10" s="3883" t="s">
        <v>133</v>
      </c>
      <c r="D10" s="3885"/>
      <c r="E10" s="3887">
        <f t="shared" si="1"/>
        <v>17</v>
      </c>
      <c r="F10" s="3870" t="s">
        <v>351</v>
      </c>
      <c r="G10" s="929" t="s">
        <v>351</v>
      </c>
      <c r="H10" s="926" t="s">
        <v>156</v>
      </c>
      <c r="I10" s="3836"/>
      <c r="J10" s="3837" t="s">
        <v>156</v>
      </c>
      <c r="K10" s="3825"/>
      <c r="L10" s="3610">
        <v>7</v>
      </c>
      <c r="M10" s="3668">
        <v>12</v>
      </c>
      <c r="N10" s="181">
        <v>6</v>
      </c>
      <c r="O10" s="3623">
        <v>14</v>
      </c>
      <c r="P10" s="181">
        <v>3</v>
      </c>
      <c r="Q10" s="3721">
        <v>0</v>
      </c>
      <c r="R10" s="875">
        <v>1</v>
      </c>
      <c r="S10" s="3515">
        <v>11</v>
      </c>
      <c r="T10" s="3515">
        <v>11</v>
      </c>
      <c r="U10" s="875">
        <v>2</v>
      </c>
      <c r="V10" s="3761">
        <v>12</v>
      </c>
      <c r="W10" s="3818"/>
      <c r="X10" s="3818"/>
      <c r="Y10" s="655" t="s">
        <v>664</v>
      </c>
      <c r="Z10" s="801">
        <f>IF(AH10&gt;7,SUM(LARGE(L10:X10,{1;2;3;4;5;6;7})),SUM(L10:X10))</f>
        <v>73</v>
      </c>
      <c r="AA10" s="661">
        <f t="shared" si="2"/>
        <v>10.428571428571429</v>
      </c>
      <c r="AB10" s="799">
        <f t="shared" si="3"/>
        <v>11</v>
      </c>
      <c r="AC10" s="803">
        <f t="shared" si="4"/>
        <v>6</v>
      </c>
      <c r="AD10" s="3778">
        <v>114</v>
      </c>
      <c r="AE10" s="665">
        <f>IF((Y10="x"),(IF(Z10&lt;(MAX(Z$7:Z$108)/2),(MAX(Z$7:Z$108)/2),Z10)),"-")</f>
        <v>73</v>
      </c>
      <c r="AF10" s="236">
        <f>IF((Y10="x"),CEILING((AF$3/SUMIF($Y$7:$Y$114,"=x",$AE$7:$AE$114)*AE10),5),"-")</f>
        <v>13915</v>
      </c>
      <c r="AG10" s="905">
        <v>168</v>
      </c>
      <c r="AH10" s="237">
        <f t="shared" si="5"/>
        <v>11</v>
      </c>
      <c r="AI10" s="250">
        <f t="shared" si="6"/>
        <v>179</v>
      </c>
      <c r="AJ10" s="3850">
        <f t="array" ref="AJ10">MAX(IF('INTEGRALE verrouillée'!$B$7:$B$114=C10,'INTEGRALE verrouillée'!$E$7:$E$114))</f>
        <v>39227</v>
      </c>
      <c r="AK10" s="3849">
        <f t="array" ref="AK10">MAX(IF('INTEGRALE verrouillée'!$B$7:$B$114=C10,'INTEGRALE verrouillée'!$F$7:$F$114))</f>
        <v>45016</v>
      </c>
      <c r="AL10" s="675">
        <v>17</v>
      </c>
      <c r="AM10" s="672">
        <v>1301</v>
      </c>
      <c r="AN10" s="673">
        <f t="shared" si="7"/>
        <v>1380</v>
      </c>
      <c r="AO10" s="618">
        <f t="shared" si="8"/>
        <v>7.7094972067039107</v>
      </c>
      <c r="AU10" s="915"/>
      <c r="AV10" s="915"/>
    </row>
    <row r="11" spans="1:56" s="206" customFormat="1" ht="11.1" customHeight="1" x14ac:dyDescent="0.25">
      <c r="A11" s="651">
        <v>5</v>
      </c>
      <c r="B11" s="238"/>
      <c r="C11" s="654" t="s">
        <v>206</v>
      </c>
      <c r="D11" s="3627" t="s">
        <v>878</v>
      </c>
      <c r="E11" s="1553">
        <f t="shared" si="1"/>
        <v>2</v>
      </c>
      <c r="F11" s="3870"/>
      <c r="G11" s="929"/>
      <c r="H11" s="926"/>
      <c r="I11" s="3836" t="s">
        <v>156</v>
      </c>
      <c r="J11" s="3837"/>
      <c r="K11" s="3825"/>
      <c r="L11" s="3609">
        <v>13</v>
      </c>
      <c r="M11" s="3491">
        <v>7</v>
      </c>
      <c r="N11" s="3491">
        <v>5</v>
      </c>
      <c r="O11" s="3848">
        <v>12</v>
      </c>
      <c r="P11" s="3835"/>
      <c r="Q11" s="3721">
        <v>2</v>
      </c>
      <c r="R11" s="3853">
        <v>8</v>
      </c>
      <c r="S11" s="3753">
        <v>19</v>
      </c>
      <c r="T11" s="3853">
        <v>7</v>
      </c>
      <c r="U11" s="875"/>
      <c r="V11" s="875"/>
      <c r="W11" s="3863"/>
      <c r="X11" s="3863"/>
      <c r="Y11" s="655" t="s">
        <v>664</v>
      </c>
      <c r="Z11" s="801">
        <f>IF(AH11&gt;7,SUM(LARGE(L11:X11,{1;2;3;4;5;6;7})),SUM(L11:X11))</f>
        <v>71</v>
      </c>
      <c r="AA11" s="661">
        <f t="shared" si="2"/>
        <v>10.142857142857142</v>
      </c>
      <c r="AB11" s="799">
        <f t="shared" si="3"/>
        <v>8</v>
      </c>
      <c r="AC11" s="803">
        <f t="shared" si="4"/>
        <v>5</v>
      </c>
      <c r="AD11" s="3855">
        <v>67</v>
      </c>
      <c r="AE11" s="665">
        <f>IF((Y11="x"),(IF(Z11&lt;(MAX(Z$7:Z$108)/2),(MAX(Z$7:Z$108)/2),Z11)),"-")</f>
        <v>71</v>
      </c>
      <c r="AF11" s="236">
        <f>IF((Y11="x"),CEILING((AF$3/SUMIF($Y$7:$Y$114,"=x",$AE$7:$AE$114)*AE11),5),"-")</f>
        <v>13530</v>
      </c>
      <c r="AG11" s="905">
        <v>50</v>
      </c>
      <c r="AH11" s="237">
        <f t="shared" si="5"/>
        <v>8</v>
      </c>
      <c r="AI11" s="250">
        <f t="shared" si="6"/>
        <v>58</v>
      </c>
      <c r="AJ11" s="3850">
        <f t="array" ref="AJ11">MAX(IF('INTEGRALE verrouillée'!$B$7:$B$114=C11,'INTEGRALE verrouillée'!$E$7:$E$114))</f>
        <v>41670</v>
      </c>
      <c r="AK11" s="3849">
        <f t="array" ref="AK11">MAX(IF('INTEGRALE verrouillée'!$B$7:$B$114=C11,'INTEGRALE verrouillée'!$F$7:$F$114))</f>
        <v>44981</v>
      </c>
      <c r="AL11" s="675">
        <v>2</v>
      </c>
      <c r="AM11" s="672">
        <v>332</v>
      </c>
      <c r="AN11" s="673">
        <f t="shared" si="7"/>
        <v>405</v>
      </c>
      <c r="AO11" s="230">
        <f t="shared" si="8"/>
        <v>6.9827586206896548</v>
      </c>
      <c r="AU11" s="915"/>
      <c r="AV11" s="915"/>
    </row>
    <row r="12" spans="1:56" s="206" customFormat="1" ht="11.1" customHeight="1" x14ac:dyDescent="0.25">
      <c r="A12" s="651">
        <v>6</v>
      </c>
      <c r="B12" s="238"/>
      <c r="C12" s="654" t="s">
        <v>141</v>
      </c>
      <c r="D12" s="3627" t="s">
        <v>878</v>
      </c>
      <c r="E12" s="1553">
        <f t="shared" si="1"/>
        <v>10</v>
      </c>
      <c r="F12" s="3870"/>
      <c r="G12" s="929" t="s">
        <v>156</v>
      </c>
      <c r="H12" s="926" t="s">
        <v>156</v>
      </c>
      <c r="I12" s="3836" t="s">
        <v>156</v>
      </c>
      <c r="J12" s="3837"/>
      <c r="K12" s="3825"/>
      <c r="L12" s="3610">
        <v>5</v>
      </c>
      <c r="M12" s="3753">
        <v>17</v>
      </c>
      <c r="N12" s="181"/>
      <c r="O12" s="3492">
        <v>11</v>
      </c>
      <c r="P12" s="3491">
        <v>4</v>
      </c>
      <c r="Q12" s="3721"/>
      <c r="R12" s="875">
        <v>9</v>
      </c>
      <c r="S12" s="875">
        <v>6</v>
      </c>
      <c r="T12" s="875">
        <v>9</v>
      </c>
      <c r="U12" s="877">
        <v>11</v>
      </c>
      <c r="V12" s="875">
        <v>7</v>
      </c>
      <c r="W12" s="3818"/>
      <c r="X12" s="3818"/>
      <c r="Y12" s="655" t="s">
        <v>664</v>
      </c>
      <c r="Z12" s="801">
        <f>IF(AH12&gt;7,SUM(LARGE(L12:X12,{1;2;3;4;5;6;7})),SUM(L12:X12))</f>
        <v>70</v>
      </c>
      <c r="AA12" s="661">
        <f t="shared" si="2"/>
        <v>10</v>
      </c>
      <c r="AB12" s="799">
        <f t="shared" si="3"/>
        <v>9</v>
      </c>
      <c r="AC12" s="803">
        <f t="shared" si="4"/>
        <v>6</v>
      </c>
      <c r="AD12" s="3372">
        <v>79</v>
      </c>
      <c r="AE12" s="665">
        <f>IF((Y12="x"),(IF(Z12&lt;(MAX(Z$7:Z$108)/2),(MAX(Z$7:Z$108)/2),Z12)),"-")</f>
        <v>70</v>
      </c>
      <c r="AF12" s="236">
        <f>IF((Y12="x"),CEILING((AF$3/SUMIF($Y$7:$Y$114,"=x",$AE$7:$AE$114)*AE12),5),"-")</f>
        <v>13340</v>
      </c>
      <c r="AG12" s="905">
        <v>95</v>
      </c>
      <c r="AH12" s="237">
        <f t="shared" si="5"/>
        <v>9</v>
      </c>
      <c r="AI12" s="250">
        <f t="shared" si="6"/>
        <v>104</v>
      </c>
      <c r="AJ12" s="3850">
        <f t="array" ref="AJ12">MAX(IF('INTEGRALE verrouillée'!$B$7:$B$114=C12,'INTEGRALE verrouillée'!$E$7:$E$114))</f>
        <v>39445</v>
      </c>
      <c r="AK12" s="3849">
        <f t="array" ref="AK12">MAX(IF('INTEGRALE verrouillée'!$B$7:$B$114=C12,'INTEGRALE verrouillée'!$F$7:$F$114))</f>
        <v>45016</v>
      </c>
      <c r="AL12" s="675">
        <v>10</v>
      </c>
      <c r="AM12" s="672">
        <v>791</v>
      </c>
      <c r="AN12" s="673">
        <f t="shared" si="7"/>
        <v>870</v>
      </c>
      <c r="AO12" s="230">
        <f t="shared" si="8"/>
        <v>8.365384615384615</v>
      </c>
      <c r="AU12" s="915"/>
      <c r="AV12" s="915"/>
    </row>
    <row r="13" spans="1:56" s="206" customFormat="1" ht="11.1" customHeight="1" x14ac:dyDescent="0.25">
      <c r="A13" s="651">
        <v>7</v>
      </c>
      <c r="B13" s="238"/>
      <c r="C13" s="3857" t="s">
        <v>140</v>
      </c>
      <c r="D13" s="3858"/>
      <c r="E13" s="3859">
        <f t="shared" si="1"/>
        <v>12</v>
      </c>
      <c r="F13" s="3870" t="s">
        <v>177</v>
      </c>
      <c r="G13" s="929"/>
      <c r="H13" s="926" t="s">
        <v>269</v>
      </c>
      <c r="I13" s="3836" t="s">
        <v>269</v>
      </c>
      <c r="J13" s="3837" t="s">
        <v>156</v>
      </c>
      <c r="K13" s="3825"/>
      <c r="L13" s="3610">
        <v>8</v>
      </c>
      <c r="M13" s="3617">
        <v>3</v>
      </c>
      <c r="N13" s="3617">
        <v>2</v>
      </c>
      <c r="O13" s="181">
        <v>2</v>
      </c>
      <c r="P13" s="3621">
        <v>10</v>
      </c>
      <c r="Q13" s="3761">
        <v>10</v>
      </c>
      <c r="R13" s="875">
        <v>7</v>
      </c>
      <c r="S13" s="3760">
        <v>16</v>
      </c>
      <c r="T13" s="875">
        <v>5</v>
      </c>
      <c r="U13" s="875">
        <v>8</v>
      </c>
      <c r="V13" s="875">
        <v>2</v>
      </c>
      <c r="W13" s="3818"/>
      <c r="X13" s="3818"/>
      <c r="Y13" s="655" t="s">
        <v>664</v>
      </c>
      <c r="Z13" s="801">
        <f>IF(AH13&gt;7,SUM(LARGE(L13:X13,{1;2;3;4;5;6;7})),SUM(L13:X13))</f>
        <v>64</v>
      </c>
      <c r="AA13" s="661">
        <f t="shared" si="2"/>
        <v>9.1428571428571423</v>
      </c>
      <c r="AB13" s="799">
        <f t="shared" si="3"/>
        <v>11</v>
      </c>
      <c r="AC13" s="803">
        <f t="shared" si="4"/>
        <v>5</v>
      </c>
      <c r="AD13" s="3372">
        <v>111</v>
      </c>
      <c r="AE13" s="665">
        <f>IF((Y13="x"),(IF(Z13&lt;(MAX(Z$7:Z$108)/2),(MAX(Z$7:Z$108)/2),Z13)),"-")</f>
        <v>64</v>
      </c>
      <c r="AF13" s="236">
        <f>IF((Y13="x"),CEILING((AF$3/SUMIF($Y$7:$Y$114,"=x",$AE$7:$AE$114)*AE13),5),"-")</f>
        <v>12200</v>
      </c>
      <c r="AG13" s="905">
        <v>146</v>
      </c>
      <c r="AH13" s="237">
        <f t="shared" si="5"/>
        <v>11</v>
      </c>
      <c r="AI13" s="250">
        <f t="shared" si="6"/>
        <v>157</v>
      </c>
      <c r="AJ13" s="3850">
        <f t="array" ref="AJ13">MAX(IF('INTEGRALE verrouillée'!$B$7:$B$114=C13,'INTEGRALE verrouillée'!$E$7:$E$114))</f>
        <v>39913</v>
      </c>
      <c r="AK13" s="3849">
        <f t="array" ref="AK13">MAX(IF('INTEGRALE verrouillée'!$B$7:$B$114=C13,'INTEGRALE verrouillée'!$F$7:$F$114))</f>
        <v>45016</v>
      </c>
      <c r="AL13" s="675">
        <v>12</v>
      </c>
      <c r="AM13" s="672">
        <v>1077</v>
      </c>
      <c r="AN13" s="673">
        <f t="shared" si="7"/>
        <v>1150</v>
      </c>
      <c r="AO13" s="230">
        <f t="shared" si="8"/>
        <v>7.3248407643312099</v>
      </c>
      <c r="AU13" s="915"/>
      <c r="AV13" s="915"/>
    </row>
    <row r="14" spans="1:56" s="206" customFormat="1" ht="11.1" customHeight="1" x14ac:dyDescent="0.25">
      <c r="A14" s="651">
        <v>8</v>
      </c>
      <c r="B14" s="247"/>
      <c r="C14" s="246" t="s">
        <v>221</v>
      </c>
      <c r="D14" s="3629"/>
      <c r="E14" s="1550">
        <f t="shared" si="1"/>
        <v>7</v>
      </c>
      <c r="F14" s="3870"/>
      <c r="G14" s="929" t="s">
        <v>156</v>
      </c>
      <c r="H14" s="926" t="s">
        <v>269</v>
      </c>
      <c r="I14" s="3836"/>
      <c r="J14" s="3837"/>
      <c r="K14" s="3825"/>
      <c r="L14" s="3610">
        <v>3</v>
      </c>
      <c r="M14" s="3621">
        <v>10</v>
      </c>
      <c r="N14" s="3624">
        <v>13</v>
      </c>
      <c r="O14" s="181">
        <v>5</v>
      </c>
      <c r="P14" s="181">
        <v>6</v>
      </c>
      <c r="Q14" s="3721"/>
      <c r="R14" s="3623">
        <v>13</v>
      </c>
      <c r="S14" s="181">
        <v>7</v>
      </c>
      <c r="T14" s="181"/>
      <c r="U14" s="875">
        <v>6</v>
      </c>
      <c r="V14" s="875">
        <v>8</v>
      </c>
      <c r="W14" s="3818"/>
      <c r="X14" s="3818"/>
      <c r="Y14" s="655" t="s">
        <v>664</v>
      </c>
      <c r="Z14" s="801">
        <f>IF(AH14&gt;7,SUM(LARGE(L14:X14,{1;2;3;4;5;6;7})),SUM(L14:X14))</f>
        <v>63</v>
      </c>
      <c r="AA14" s="661">
        <f t="shared" si="2"/>
        <v>9</v>
      </c>
      <c r="AB14" s="799">
        <f t="shared" si="3"/>
        <v>9</v>
      </c>
      <c r="AC14" s="803">
        <f t="shared" si="4"/>
        <v>6</v>
      </c>
      <c r="AD14" s="3372">
        <v>102</v>
      </c>
      <c r="AE14" s="665">
        <f>IF((Y14="x"),(IF(Z14&lt;(MAX(Z$7:Z$108)/2),(MAX(Z$7:Z$108)/2),Z14)),"-")</f>
        <v>63</v>
      </c>
      <c r="AF14" s="236">
        <f>IF((Y14="x"),CEILING((AF$3/SUMIF($Y$7:$Y$114,"=x",$AE$7:$AE$114)*AE14),5),"-")</f>
        <v>12005</v>
      </c>
      <c r="AG14" s="905">
        <v>60</v>
      </c>
      <c r="AH14" s="237">
        <f t="shared" si="5"/>
        <v>9</v>
      </c>
      <c r="AI14" s="250">
        <f t="shared" si="6"/>
        <v>69</v>
      </c>
      <c r="AJ14" s="3850">
        <f t="array" ref="AJ14">MAX(IF('INTEGRALE verrouillée'!$B$7:$B$114=C14,'INTEGRALE verrouillée'!$E$7:$E$114))</f>
        <v>41754</v>
      </c>
      <c r="AK14" s="3849">
        <f t="array" ref="AK14">MAX(IF('INTEGRALE verrouillée'!$B$7:$B$114=C14,'INTEGRALE verrouillée'!$F$7:$F$114))</f>
        <v>45016</v>
      </c>
      <c r="AL14" s="675">
        <v>7</v>
      </c>
      <c r="AM14" s="672">
        <v>517</v>
      </c>
      <c r="AN14" s="673">
        <f t="shared" si="7"/>
        <v>588</v>
      </c>
      <c r="AO14" s="230">
        <f t="shared" si="8"/>
        <v>8.5217391304347831</v>
      </c>
      <c r="AU14" s="915"/>
      <c r="AV14" s="915"/>
    </row>
    <row r="15" spans="1:56" ht="11.1" customHeight="1" x14ac:dyDescent="0.25">
      <c r="A15" s="651">
        <v>9</v>
      </c>
      <c r="B15" s="238"/>
      <c r="C15" s="892" t="s">
        <v>337</v>
      </c>
      <c r="D15" s="3626"/>
      <c r="E15" s="1549">
        <f t="shared" si="1"/>
        <v>3</v>
      </c>
      <c r="F15" s="3870"/>
      <c r="G15" s="929"/>
      <c r="H15" s="926"/>
      <c r="I15" s="3836"/>
      <c r="J15" s="3837"/>
      <c r="K15" s="3825"/>
      <c r="L15" s="3610">
        <v>4</v>
      </c>
      <c r="M15" s="3622">
        <v>14</v>
      </c>
      <c r="N15" s="181">
        <v>0</v>
      </c>
      <c r="O15" s="3624">
        <v>16</v>
      </c>
      <c r="P15" s="181">
        <v>5</v>
      </c>
      <c r="Q15" s="3721">
        <v>1</v>
      </c>
      <c r="R15" s="875">
        <v>2</v>
      </c>
      <c r="S15" s="3668">
        <v>14</v>
      </c>
      <c r="T15" s="875">
        <v>6</v>
      </c>
      <c r="U15" s="875">
        <v>1</v>
      </c>
      <c r="V15" s="875">
        <v>1</v>
      </c>
      <c r="W15" s="3818"/>
      <c r="X15" s="3818"/>
      <c r="Y15" s="655" t="s">
        <v>664</v>
      </c>
      <c r="Z15" s="801">
        <f>IF(AH15&gt;7,SUM(LARGE(L15:X15,{1;2;3;4;5;6;7})),SUM(L15:X15))</f>
        <v>61</v>
      </c>
      <c r="AA15" s="661">
        <f t="shared" si="2"/>
        <v>8.7142857142857135</v>
      </c>
      <c r="AB15" s="799">
        <f t="shared" si="3"/>
        <v>11</v>
      </c>
      <c r="AC15" s="803">
        <f t="shared" si="4"/>
        <v>2</v>
      </c>
      <c r="AD15" s="3372">
        <v>72</v>
      </c>
      <c r="AE15" s="665">
        <f>IF((Y15="x"),(IF(Z15&lt;(MAX(Z$7:Z$108)/2),(MAX(Z$7:Z$108)/2),Z15)),"-")</f>
        <v>61</v>
      </c>
      <c r="AF15" s="236">
        <f>IF((Y15="x"),CEILING((AF$3/SUMIF($Y$7:$Y$114,"=x",$AE$7:$AE$114)*AE15),5),"-")</f>
        <v>11625</v>
      </c>
      <c r="AG15" s="905">
        <v>26</v>
      </c>
      <c r="AH15" s="237">
        <f t="shared" si="5"/>
        <v>11</v>
      </c>
      <c r="AI15" s="250">
        <f t="shared" si="6"/>
        <v>37</v>
      </c>
      <c r="AJ15" s="3850">
        <f t="array" ref="AJ15">MAX(IF('INTEGRALE verrouillée'!$B$7:$B$114=C15,'INTEGRALE verrouillée'!$E$7:$E$114))</f>
        <v>43077</v>
      </c>
      <c r="AK15" s="3849">
        <f t="array" ref="AK15">MAX(IF('INTEGRALE verrouillée'!$B$7:$B$114=C15,'INTEGRALE verrouillée'!$F$7:$F$114))</f>
        <v>45016</v>
      </c>
      <c r="AL15" s="675">
        <v>3</v>
      </c>
      <c r="AM15" s="672">
        <v>197</v>
      </c>
      <c r="AN15" s="673">
        <f t="shared" si="7"/>
        <v>261</v>
      </c>
      <c r="AO15" s="230">
        <f t="shared" si="8"/>
        <v>7.0540540540540544</v>
      </c>
      <c r="AP15" s="213"/>
      <c r="AQ15" s="202"/>
      <c r="AR15" s="202"/>
      <c r="AS15" s="202"/>
      <c r="AT15" s="202"/>
      <c r="AU15" s="915"/>
      <c r="AV15" s="915"/>
      <c r="AW15" s="202"/>
      <c r="AX15" s="202"/>
      <c r="AY15" s="202"/>
      <c r="AZ15" s="202"/>
      <c r="BA15" s="202"/>
      <c r="BB15" s="202"/>
      <c r="BC15" s="202"/>
      <c r="BD15" s="202"/>
    </row>
    <row r="16" spans="1:56" s="206" customFormat="1" ht="11.1" customHeight="1" x14ac:dyDescent="0.25">
      <c r="A16" s="651">
        <v>9</v>
      </c>
      <c r="B16" s="238"/>
      <c r="C16" s="246" t="s">
        <v>847</v>
      </c>
      <c r="D16" s="3629"/>
      <c r="E16" s="1550">
        <f t="shared" si="1"/>
        <v>2</v>
      </c>
      <c r="F16" s="3871"/>
      <c r="G16" s="932"/>
      <c r="H16" s="3479"/>
      <c r="I16" s="3836"/>
      <c r="J16" s="3837"/>
      <c r="K16" s="3825"/>
      <c r="L16" s="3608">
        <v>15</v>
      </c>
      <c r="M16" s="3617">
        <v>5</v>
      </c>
      <c r="N16" s="181">
        <v>3</v>
      </c>
      <c r="O16" s="3864">
        <v>0</v>
      </c>
      <c r="P16" s="3617">
        <v>0</v>
      </c>
      <c r="Q16" s="3721">
        <v>5</v>
      </c>
      <c r="R16" s="875">
        <v>5</v>
      </c>
      <c r="S16" s="181">
        <v>0</v>
      </c>
      <c r="T16" s="875">
        <v>4</v>
      </c>
      <c r="U16" s="3761">
        <v>13</v>
      </c>
      <c r="V16" s="3760">
        <v>14</v>
      </c>
      <c r="W16" s="3818"/>
      <c r="X16" s="3818"/>
      <c r="Y16" s="655" t="s">
        <v>664</v>
      </c>
      <c r="Z16" s="801">
        <f>IF(AH16&gt;7,SUM(LARGE(L16:X16,{1;2;3;4;5;6;7})),SUM(L16:X16))</f>
        <v>61</v>
      </c>
      <c r="AA16" s="661">
        <f t="shared" si="2"/>
        <v>8.7142857142857135</v>
      </c>
      <c r="AB16" s="799">
        <f t="shared" si="3"/>
        <v>11</v>
      </c>
      <c r="AC16" s="803">
        <f t="shared" si="4"/>
        <v>4</v>
      </c>
      <c r="AD16" s="3372">
        <v>77</v>
      </c>
      <c r="AE16" s="665">
        <f>IF((Y16="x"),(IF(Z16&lt;(MAX(Z$7:Z$108)/2),(MAX(Z$7:Z$108)/2),Z16)),"-")</f>
        <v>61</v>
      </c>
      <c r="AF16" s="236">
        <f>IF((Y16="x"),CEILING((AF$3/SUMIF($Y$7:$Y$114,"=x",$AE$7:$AE$114)*AE16),5),"-")</f>
        <v>11625</v>
      </c>
      <c r="AG16" s="905">
        <v>29</v>
      </c>
      <c r="AH16" s="237">
        <f t="shared" si="5"/>
        <v>11</v>
      </c>
      <c r="AI16" s="250">
        <f t="shared" si="6"/>
        <v>40</v>
      </c>
      <c r="AJ16" s="3850">
        <f t="array" ref="AJ16">MAX(IF('INTEGRALE verrouillée'!$B$7:$B$114=C16,'INTEGRALE verrouillée'!$E$7:$E$114))</f>
        <v>43525</v>
      </c>
      <c r="AK16" s="3849">
        <f t="array" ref="AK16">MAX(IF('INTEGRALE verrouillée'!$B$7:$B$114=C16,'INTEGRALE verrouillée'!$F$7:$F$114))</f>
        <v>45016</v>
      </c>
      <c r="AL16" s="675">
        <v>2</v>
      </c>
      <c r="AM16" s="672">
        <v>223</v>
      </c>
      <c r="AN16" s="673">
        <f t="shared" si="7"/>
        <v>287</v>
      </c>
      <c r="AO16" s="230">
        <f t="shared" si="8"/>
        <v>7.1749999999999998</v>
      </c>
      <c r="AU16" s="915"/>
      <c r="AV16" s="915"/>
    </row>
    <row r="17" spans="1:56" ht="11.1" customHeight="1" x14ac:dyDescent="0.25">
      <c r="A17" s="651">
        <v>11</v>
      </c>
      <c r="B17" s="238"/>
      <c r="C17" s="699" t="s">
        <v>855</v>
      </c>
      <c r="D17" s="3633"/>
      <c r="E17" s="1555"/>
      <c r="F17" s="3870"/>
      <c r="G17" s="929"/>
      <c r="H17" s="926"/>
      <c r="I17" s="3836"/>
      <c r="J17" s="3837"/>
      <c r="K17" s="3825"/>
      <c r="L17" s="3609">
        <v>12</v>
      </c>
      <c r="M17" s="3617">
        <v>8</v>
      </c>
      <c r="N17" s="874">
        <v>9</v>
      </c>
      <c r="O17" s="3617">
        <v>7</v>
      </c>
      <c r="P17" s="3617">
        <v>2</v>
      </c>
      <c r="Q17" s="3721">
        <v>3</v>
      </c>
      <c r="R17" s="875">
        <v>4</v>
      </c>
      <c r="S17" s="875">
        <v>8</v>
      </c>
      <c r="T17" s="875">
        <v>3</v>
      </c>
      <c r="U17" s="875"/>
      <c r="V17" s="875">
        <v>6</v>
      </c>
      <c r="W17" s="3818"/>
      <c r="X17" s="3818"/>
      <c r="Y17" s="655" t="s">
        <v>664</v>
      </c>
      <c r="Z17" s="801">
        <f>IF(AH17&gt;7,SUM(LARGE(L17:X17,{1;2;3;4;5;6;7})),SUM(L17:X17))</f>
        <v>54</v>
      </c>
      <c r="AA17" s="661">
        <f t="shared" si="2"/>
        <v>7.7142857142857144</v>
      </c>
      <c r="AB17" s="799">
        <f t="shared" si="3"/>
        <v>10</v>
      </c>
      <c r="AC17" s="803">
        <f t="shared" si="4"/>
        <v>4</v>
      </c>
      <c r="AD17" s="3372">
        <v>55</v>
      </c>
      <c r="AE17" s="665">
        <f>IF((Y17="x"),(IF(Z17&lt;(MAX(Z$7:Z$108)/2),(MAX(Z$7:Z$108)/2),Z17)),"-")</f>
        <v>54</v>
      </c>
      <c r="AF17" s="236">
        <f>IF((Y17="x"),CEILING((AF$3/SUMIF($Y$7:$Y$114,"=x",$AE$7:$AE$114)*AE17),5),"-")</f>
        <v>10290</v>
      </c>
      <c r="AG17" s="906">
        <v>22</v>
      </c>
      <c r="AH17" s="237">
        <f t="shared" si="5"/>
        <v>10</v>
      </c>
      <c r="AI17" s="250">
        <f t="shared" si="6"/>
        <v>32</v>
      </c>
      <c r="AJ17" s="3850">
        <f t="array" ref="AJ17">MAX(IF('INTEGRALE verrouillée'!$B$7:$B$114=C17,'INTEGRALE verrouillée'!$E$7:$E$114))</f>
        <v>43574</v>
      </c>
      <c r="AK17" s="3849">
        <f t="array" ref="AK17">MAX(IF('INTEGRALE verrouillée'!$B$7:$B$114=C17,'INTEGRALE verrouillée'!$F$7:$F$114))</f>
        <v>45016</v>
      </c>
      <c r="AL17" s="675"/>
      <c r="AM17" s="672">
        <v>97</v>
      </c>
      <c r="AN17" s="673">
        <f t="shared" si="7"/>
        <v>159</v>
      </c>
      <c r="AO17" s="230">
        <f t="shared" si="8"/>
        <v>4.96875</v>
      </c>
      <c r="AP17" s="213"/>
      <c r="AQ17" s="202"/>
      <c r="AR17" s="202"/>
      <c r="AS17" s="202"/>
      <c r="AT17" s="202"/>
      <c r="AU17" s="915"/>
      <c r="AV17" s="915"/>
      <c r="AW17" s="202"/>
      <c r="AX17" s="202"/>
      <c r="AY17" s="202"/>
      <c r="AZ17" s="202"/>
      <c r="BA17" s="202"/>
      <c r="BB17" s="202"/>
      <c r="BC17" s="202"/>
      <c r="BD17" s="202"/>
    </row>
    <row r="18" spans="1:56" ht="11.1" customHeight="1" x14ac:dyDescent="0.25">
      <c r="A18" s="651">
        <v>12</v>
      </c>
      <c r="B18" s="238"/>
      <c r="C18" s="246" t="s">
        <v>45</v>
      </c>
      <c r="D18" s="3629"/>
      <c r="E18" s="1550">
        <f>AL18</f>
        <v>3</v>
      </c>
      <c r="F18" s="3870"/>
      <c r="G18" s="929"/>
      <c r="H18" s="926"/>
      <c r="I18" s="3836"/>
      <c r="J18" s="3837"/>
      <c r="K18" s="3825"/>
      <c r="L18" s="3610">
        <v>9</v>
      </c>
      <c r="M18" s="3617">
        <v>0</v>
      </c>
      <c r="N18" s="181"/>
      <c r="O18" s="181">
        <v>3</v>
      </c>
      <c r="P18" s="181">
        <v>7</v>
      </c>
      <c r="Q18" s="3721"/>
      <c r="R18" s="875"/>
      <c r="S18" s="875">
        <v>5</v>
      </c>
      <c r="T18" s="3761">
        <v>13</v>
      </c>
      <c r="U18" s="875">
        <v>9</v>
      </c>
      <c r="V18" s="875">
        <v>4</v>
      </c>
      <c r="W18" s="3818"/>
      <c r="X18" s="3818"/>
      <c r="Y18" s="655" t="s">
        <v>664</v>
      </c>
      <c r="Z18" s="801">
        <f>IF(AH18&gt;7,SUM(LARGE(L18:X18,{1;2;3;4;5;6;7})),SUM(L18:X18))</f>
        <v>50</v>
      </c>
      <c r="AA18" s="661">
        <f t="shared" si="2"/>
        <v>7.1428571428571432</v>
      </c>
      <c r="AB18" s="799">
        <f t="shared" si="3"/>
        <v>8</v>
      </c>
      <c r="AC18" s="803">
        <f t="shared" si="4"/>
        <v>3</v>
      </c>
      <c r="AD18" s="3372">
        <v>92</v>
      </c>
      <c r="AE18" s="665">
        <f>IF((Y18="x"),(IF(Z18&lt;(MAX(Z$7:Z$108)/2),(MAX(Z$7:Z$108)/2),Z18)),"-")</f>
        <v>53</v>
      </c>
      <c r="AF18" s="236">
        <f>IF((Y18="x"),CEILING((AF$3/SUMIF($Y$7:$Y$114,"=x",$AE$7:$AE$114)*AE18),5),"-")</f>
        <v>10100</v>
      </c>
      <c r="AG18" s="906">
        <v>94</v>
      </c>
      <c r="AH18" s="237">
        <f t="shared" si="5"/>
        <v>8</v>
      </c>
      <c r="AI18" s="250">
        <f t="shared" si="6"/>
        <v>102</v>
      </c>
      <c r="AJ18" s="3850">
        <f t="array" ref="AJ18">MAX(IF('INTEGRALE verrouillée'!$B$7:$B$114=C18,'INTEGRALE verrouillée'!$E$7:$E$114))</f>
        <v>39913</v>
      </c>
      <c r="AK18" s="3849">
        <f t="array" ref="AK18">MAX(IF('INTEGRALE verrouillée'!$B$7:$B$114=C18,'INTEGRALE verrouillée'!$F$7:$F$114))</f>
        <v>45016</v>
      </c>
      <c r="AL18" s="675">
        <v>3</v>
      </c>
      <c r="AM18" s="672">
        <v>673</v>
      </c>
      <c r="AN18" s="673">
        <f t="shared" si="7"/>
        <v>723</v>
      </c>
      <c r="AO18" s="230">
        <f t="shared" si="8"/>
        <v>7.0882352941176467</v>
      </c>
      <c r="AP18" s="213"/>
      <c r="AQ18" s="202"/>
      <c r="AR18" s="202"/>
      <c r="AS18" s="202"/>
      <c r="AT18" s="202"/>
      <c r="AU18" s="915"/>
      <c r="AV18" s="915"/>
      <c r="AW18" s="202"/>
      <c r="AX18" s="202"/>
      <c r="AY18" s="202"/>
      <c r="AZ18" s="202"/>
      <c r="BA18" s="202"/>
      <c r="BB18" s="202"/>
      <c r="BC18" s="202"/>
      <c r="BD18" s="202"/>
    </row>
    <row r="19" spans="1:56" ht="11.1" customHeight="1" x14ac:dyDescent="0.25">
      <c r="A19" s="651">
        <v>13</v>
      </c>
      <c r="B19" s="238"/>
      <c r="C19" s="892" t="s">
        <v>194</v>
      </c>
      <c r="D19" s="3626"/>
      <c r="E19" s="1549">
        <f>AL19</f>
        <v>5</v>
      </c>
      <c r="F19" s="3872"/>
      <c r="G19" s="930"/>
      <c r="H19" s="927"/>
      <c r="I19" s="3836"/>
      <c r="J19" s="3837"/>
      <c r="K19" s="3825"/>
      <c r="L19" s="3610">
        <v>1</v>
      </c>
      <c r="M19" s="3617"/>
      <c r="N19" s="181">
        <v>4</v>
      </c>
      <c r="O19" s="181"/>
      <c r="P19" s="181"/>
      <c r="Q19" s="3721">
        <v>6</v>
      </c>
      <c r="R19" s="3760">
        <v>15</v>
      </c>
      <c r="S19" s="875">
        <v>4</v>
      </c>
      <c r="T19" s="875">
        <v>8</v>
      </c>
      <c r="U19" s="875">
        <v>4</v>
      </c>
      <c r="V19" s="875"/>
      <c r="W19" s="3818"/>
      <c r="X19" s="3818"/>
      <c r="Y19" s="655" t="s">
        <v>664</v>
      </c>
      <c r="Z19" s="802">
        <f>IF(AH19&gt;7,SUM(LARGE(L19:X19,{1;2;3;4;5;6;7})),SUM(L19:X19))</f>
        <v>42</v>
      </c>
      <c r="AA19" s="661">
        <f t="shared" si="2"/>
        <v>6</v>
      </c>
      <c r="AB19" s="800">
        <f t="shared" si="3"/>
        <v>7</v>
      </c>
      <c r="AC19" s="803">
        <f t="shared" si="4"/>
        <v>1</v>
      </c>
      <c r="AD19" s="3373">
        <v>81</v>
      </c>
      <c r="AE19" s="676">
        <f>IF((Y19="x"),(IF(Z19&lt;(MAX(Z$7:Z$108)/2),(MAX(Z$7:Z$108)/2),Z19)),"-")</f>
        <v>53</v>
      </c>
      <c r="AF19" s="236">
        <f>IF((Y19="x"),CEILING((AF$3/SUMIF($Y$7:$Y$114,"=x",$AE$7:$AE$114)*AE19),5),"-")</f>
        <v>10100</v>
      </c>
      <c r="AG19" s="906">
        <v>93</v>
      </c>
      <c r="AH19" s="237">
        <f t="shared" si="5"/>
        <v>7</v>
      </c>
      <c r="AI19" s="250">
        <f t="shared" si="6"/>
        <v>100</v>
      </c>
      <c r="AJ19" s="3850">
        <f t="array" ref="AJ19">MAX(IF('INTEGRALE verrouillée'!$B$7:$B$114=C19,'INTEGRALE verrouillée'!$E$7:$E$114))</f>
        <v>41152</v>
      </c>
      <c r="AK19" s="3849">
        <f t="array" ref="AK19">MAX(IF('INTEGRALE verrouillée'!$B$7:$B$114=C19,'INTEGRALE verrouillée'!$F$7:$F$114))</f>
        <v>45002</v>
      </c>
      <c r="AL19" s="675">
        <v>5</v>
      </c>
      <c r="AM19" s="672">
        <v>642</v>
      </c>
      <c r="AN19" s="673">
        <f t="shared" si="7"/>
        <v>684</v>
      </c>
      <c r="AO19" s="230">
        <f t="shared" si="8"/>
        <v>6.84</v>
      </c>
      <c r="AP19" s="213"/>
      <c r="AQ19" s="202"/>
      <c r="AR19" s="202"/>
      <c r="AS19" s="202"/>
      <c r="AT19" s="202"/>
      <c r="AU19" s="915"/>
      <c r="AV19" s="915"/>
      <c r="AW19" s="202"/>
      <c r="AX19" s="202"/>
      <c r="AY19" s="202"/>
      <c r="AZ19" s="202"/>
      <c r="BA19" s="202"/>
      <c r="BB19" s="202"/>
      <c r="BC19" s="202"/>
      <c r="BD19" s="202"/>
    </row>
    <row r="20" spans="1:56" s="206" customFormat="1" ht="11.1" customHeight="1" x14ac:dyDescent="0.25">
      <c r="A20" s="651">
        <v>14</v>
      </c>
      <c r="B20" s="238"/>
      <c r="C20" s="246" t="s">
        <v>284</v>
      </c>
      <c r="D20" s="3629"/>
      <c r="E20" s="1550">
        <f>AL20</f>
        <v>2</v>
      </c>
      <c r="F20" s="3870"/>
      <c r="G20" s="929"/>
      <c r="H20" s="926"/>
      <c r="I20" s="3836"/>
      <c r="J20" s="3837"/>
      <c r="K20" s="3825"/>
      <c r="L20" s="3610"/>
      <c r="M20" s="3617"/>
      <c r="N20" s="3623">
        <v>11</v>
      </c>
      <c r="O20" s="874"/>
      <c r="P20" s="181">
        <v>1</v>
      </c>
      <c r="Q20" s="3721"/>
      <c r="R20" s="875"/>
      <c r="S20" s="875">
        <v>9</v>
      </c>
      <c r="T20" s="875"/>
      <c r="U20" s="3760">
        <v>15</v>
      </c>
      <c r="V20" s="875">
        <v>3</v>
      </c>
      <c r="W20" s="3818"/>
      <c r="X20" s="3818"/>
      <c r="Y20" s="655" t="s">
        <v>664</v>
      </c>
      <c r="Z20" s="802">
        <f>IF(AH20&gt;7,SUM(LARGE(L20:X20,{1;2;3;4;5;6;7})),SUM(L20:X20))</f>
        <v>39</v>
      </c>
      <c r="AA20" s="661">
        <f t="shared" si="2"/>
        <v>7.8</v>
      </c>
      <c r="AB20" s="800">
        <f t="shared" si="3"/>
        <v>5</v>
      </c>
      <c r="AC20" s="803" t="str">
        <f t="shared" si="4"/>
        <v>-</v>
      </c>
      <c r="AD20" s="3373">
        <v>82</v>
      </c>
      <c r="AE20" s="676">
        <f>IF((Y20="x"),(IF(Z20&lt;(MAX(Z$7:Z$108)/2),(MAX(Z$7:Z$108)/2),Z20)),"-")</f>
        <v>53</v>
      </c>
      <c r="AF20" s="236">
        <f>IF((Y20="x"),CEILING((AF$3/SUMIF($Y$7:$Y$114,"=x",$AE$7:$AE$114)*AE20),5),"-")</f>
        <v>10100</v>
      </c>
      <c r="AG20" s="905">
        <v>46</v>
      </c>
      <c r="AH20" s="237">
        <f t="shared" si="5"/>
        <v>5</v>
      </c>
      <c r="AI20" s="250">
        <f t="shared" si="6"/>
        <v>51</v>
      </c>
      <c r="AJ20" s="3850">
        <f t="array" ref="AJ20">MAX(IF('INTEGRALE verrouillée'!$B$7:$B$114=C20,'INTEGRALE verrouillée'!$E$7:$E$114))</f>
        <v>42356</v>
      </c>
      <c r="AK20" s="3849">
        <f t="array" ref="AK20">MAX(IF('INTEGRALE verrouillée'!$B$7:$B$114=C20,'INTEGRALE verrouillée'!$F$7:$F$114))</f>
        <v>45016</v>
      </c>
      <c r="AL20" s="675">
        <v>2</v>
      </c>
      <c r="AM20" s="672">
        <v>402</v>
      </c>
      <c r="AN20" s="673">
        <f t="shared" si="7"/>
        <v>441</v>
      </c>
      <c r="AO20" s="230">
        <f t="shared" si="8"/>
        <v>8.6470588235294112</v>
      </c>
      <c r="AU20" s="913"/>
      <c r="AV20" s="913"/>
    </row>
    <row r="21" spans="1:56" s="241" customFormat="1" ht="11.1" customHeight="1" x14ac:dyDescent="0.25">
      <c r="A21" s="651">
        <v>15</v>
      </c>
      <c r="B21" s="238"/>
      <c r="C21" s="244" t="s">
        <v>182</v>
      </c>
      <c r="D21" s="3630"/>
      <c r="E21" s="1552"/>
      <c r="F21" s="3870"/>
      <c r="G21" s="929"/>
      <c r="H21" s="926" t="s">
        <v>156</v>
      </c>
      <c r="I21" s="3836"/>
      <c r="J21" s="3837"/>
      <c r="K21" s="3825"/>
      <c r="L21" s="3610">
        <v>2</v>
      </c>
      <c r="M21" s="3617">
        <v>1</v>
      </c>
      <c r="N21" s="181"/>
      <c r="O21" s="3617"/>
      <c r="P21" s="3617"/>
      <c r="Q21" s="3721">
        <v>7</v>
      </c>
      <c r="R21" s="181">
        <v>0</v>
      </c>
      <c r="S21" s="3617">
        <v>2</v>
      </c>
      <c r="T21" s="3622">
        <v>15</v>
      </c>
      <c r="U21" s="3617">
        <v>3</v>
      </c>
      <c r="V21" s="3617">
        <v>5</v>
      </c>
      <c r="W21" s="3757"/>
      <c r="X21" s="3757"/>
      <c r="Y21" s="655" t="s">
        <v>664</v>
      </c>
      <c r="Z21" s="802">
        <f>IF(AH21&gt;7,SUM(LARGE(L21:X21,{1;2;3;4;5;6;7})),SUM(L21:X21))</f>
        <v>35</v>
      </c>
      <c r="AA21" s="661">
        <f t="shared" si="2"/>
        <v>5</v>
      </c>
      <c r="AB21" s="800">
        <f t="shared" si="3"/>
        <v>8</v>
      </c>
      <c r="AC21" s="803">
        <f t="shared" si="4"/>
        <v>1</v>
      </c>
      <c r="AD21" s="3373">
        <v>74</v>
      </c>
      <c r="AE21" s="676">
        <f>IF((Y21="x"),(IF(Z21&lt;(MAX(Z$7:Z$108)/2),(MAX(Z$7:Z$108)/2),Z21)),"-")</f>
        <v>53</v>
      </c>
      <c r="AF21" s="236">
        <f>IF((Y21="x"),CEILING((AF$3/SUMIF($Y$7:$Y$114,"=x",$AE$7:$AE$114)*AE21),5),"-")</f>
        <v>10100</v>
      </c>
      <c r="AG21" s="905">
        <v>93</v>
      </c>
      <c r="AH21" s="237">
        <f t="shared" si="5"/>
        <v>8</v>
      </c>
      <c r="AI21" s="250">
        <f t="shared" si="6"/>
        <v>101</v>
      </c>
      <c r="AJ21" s="3850">
        <f t="array" ref="AJ21">MAX(IF('INTEGRALE verrouillée'!$B$7:$B$114=C21,'INTEGRALE verrouillée'!$E$7:$E$114))</f>
        <v>41516</v>
      </c>
      <c r="AK21" s="3849">
        <f t="array" ref="AK21">MAX(IF('INTEGRALE verrouillée'!$B$7:$B$114=C21,'INTEGRALE verrouillée'!$F$7:$F$114))</f>
        <v>45016</v>
      </c>
      <c r="AL21" s="675"/>
      <c r="AM21" s="672">
        <v>565</v>
      </c>
      <c r="AN21" s="673">
        <f t="shared" si="7"/>
        <v>600</v>
      </c>
      <c r="AO21" s="230">
        <f t="shared" si="8"/>
        <v>5.9405940594059405</v>
      </c>
      <c r="AU21" s="913"/>
      <c r="AV21" s="913"/>
      <c r="AY21" s="3777"/>
    </row>
    <row r="22" spans="1:56" s="241" customFormat="1" ht="11.1" customHeight="1" x14ac:dyDescent="0.25">
      <c r="A22" s="651">
        <v>16</v>
      </c>
      <c r="B22" s="238"/>
      <c r="C22" s="246" t="s">
        <v>181</v>
      </c>
      <c r="D22" s="3629" t="s">
        <v>878</v>
      </c>
      <c r="E22" s="1550">
        <f>AL22</f>
        <v>5</v>
      </c>
      <c r="F22" s="3870"/>
      <c r="G22" s="929"/>
      <c r="H22" s="926"/>
      <c r="I22" s="3836"/>
      <c r="J22" s="3837"/>
      <c r="K22" s="3825"/>
      <c r="L22" s="3610"/>
      <c r="M22" s="3617"/>
      <c r="N22" s="181"/>
      <c r="O22" s="181">
        <v>8</v>
      </c>
      <c r="P22" s="181"/>
      <c r="Q22" s="3721"/>
      <c r="R22" s="3759">
        <v>18</v>
      </c>
      <c r="S22" s="3617"/>
      <c r="T22" s="3617"/>
      <c r="U22" s="3617">
        <v>5</v>
      </c>
      <c r="V22" s="3617"/>
      <c r="W22" s="3757"/>
      <c r="X22" s="3757"/>
      <c r="Y22" s="655" t="s">
        <v>664</v>
      </c>
      <c r="Z22" s="801">
        <f>IF(AH22&gt;7,SUM(LARGE(L22:X22,{1;2;3;4;5;6;7})),SUM(L22:X22))</f>
        <v>31</v>
      </c>
      <c r="AA22" s="661">
        <f t="shared" si="2"/>
        <v>10.333333333333334</v>
      </c>
      <c r="AB22" s="799">
        <f t="shared" si="3"/>
        <v>3</v>
      </c>
      <c r="AC22" s="803" t="str">
        <f t="shared" si="4"/>
        <v>-</v>
      </c>
      <c r="AD22" s="3372">
        <v>47</v>
      </c>
      <c r="AE22" s="665">
        <f>IF((Y22="x"),(IF(Z22&lt;(MAX(Z$7:Z$108)/2),(MAX(Z$7:Z$108)/2),Z22)),"-")</f>
        <v>53</v>
      </c>
      <c r="AF22" s="236">
        <f>IF((Y22="x"),CEILING((AF$3/SUMIF($Y$7:$Y$114,"=x",$AE$7:$AE$114)*AE22),5),"-")</f>
        <v>10100</v>
      </c>
      <c r="AG22" s="905">
        <v>50</v>
      </c>
      <c r="AH22" s="237">
        <f t="shared" si="5"/>
        <v>3</v>
      </c>
      <c r="AI22" s="250">
        <f t="shared" si="6"/>
        <v>53</v>
      </c>
      <c r="AJ22" s="3850">
        <f t="array" ref="AJ22">MAX(IF('INTEGRALE verrouillée'!$B$7:$B$114=C22,'INTEGRALE verrouillée'!$E$7:$E$114))</f>
        <v>41516</v>
      </c>
      <c r="AK22" s="3849">
        <f t="array" ref="AK22">MAX(IF('INTEGRALE verrouillée'!$B$7:$B$114=C22,'INTEGRALE verrouillée'!$F$7:$F$114))</f>
        <v>45002</v>
      </c>
      <c r="AL22" s="675">
        <v>5</v>
      </c>
      <c r="AM22" s="672">
        <v>318</v>
      </c>
      <c r="AN22" s="673">
        <f t="shared" si="7"/>
        <v>349</v>
      </c>
      <c r="AO22" s="230">
        <f t="shared" si="8"/>
        <v>6.5849056603773581</v>
      </c>
      <c r="AU22" s="915"/>
      <c r="AV22" s="915"/>
    </row>
    <row r="23" spans="1:56" s="241" customFormat="1" ht="11.1" customHeight="1" x14ac:dyDescent="0.25">
      <c r="A23" s="651">
        <v>17</v>
      </c>
      <c r="B23" s="238"/>
      <c r="C23" s="240" t="s">
        <v>914</v>
      </c>
      <c r="D23" s="3625"/>
      <c r="E23" s="1556">
        <f>AL23</f>
        <v>1</v>
      </c>
      <c r="F23" s="3870"/>
      <c r="G23" s="929"/>
      <c r="H23" s="926"/>
      <c r="I23" s="3836"/>
      <c r="J23" s="3837"/>
      <c r="K23" s="3825"/>
      <c r="L23" s="3610">
        <v>10</v>
      </c>
      <c r="M23" s="3617"/>
      <c r="N23" s="181"/>
      <c r="O23" s="3617">
        <v>6</v>
      </c>
      <c r="P23" s="3617"/>
      <c r="Q23" s="3721"/>
      <c r="R23" s="875"/>
      <c r="S23" s="3617"/>
      <c r="T23" s="3617"/>
      <c r="U23" s="3617"/>
      <c r="V23" s="3617"/>
      <c r="W23" s="3757"/>
      <c r="X23" s="3757"/>
      <c r="Y23" s="655" t="s">
        <v>664</v>
      </c>
      <c r="Z23" s="802">
        <f>IF(AH23&gt;7,SUM(LARGE(L23:X23,{1;2;3;4;5;6;7})),SUM(L23:X23))</f>
        <v>16</v>
      </c>
      <c r="AA23" s="661">
        <f t="shared" si="2"/>
        <v>8</v>
      </c>
      <c r="AB23" s="800">
        <f t="shared" si="3"/>
        <v>2</v>
      </c>
      <c r="AC23" s="803" t="str">
        <f t="shared" si="4"/>
        <v>-</v>
      </c>
      <c r="AD23" s="3373">
        <v>20</v>
      </c>
      <c r="AE23" s="676">
        <f>IF((Y23="x"),(IF(Z23&lt;(MAX(Z$7:Z$108)/2),(MAX(Z$7:Z$108)/2),Z23)),"-")</f>
        <v>53</v>
      </c>
      <c r="AF23" s="236">
        <f>IF((Y23="x"),CEILING((AF$3/SUMIF($Y$7:$Y$114,"=x",$AE$7:$AE$114)*AE23),5),"-")</f>
        <v>10100</v>
      </c>
      <c r="AG23" s="905">
        <v>2</v>
      </c>
      <c r="AH23" s="237">
        <f t="shared" si="5"/>
        <v>2</v>
      </c>
      <c r="AI23" s="250">
        <f t="shared" si="6"/>
        <v>4</v>
      </c>
      <c r="AJ23" s="3850">
        <f t="array" ref="AJ23">MAX(IF('INTEGRALE verrouillée'!$B$7:$B$114=C23,'INTEGRALE verrouillée'!$E$7:$E$114))</f>
        <v>44680</v>
      </c>
      <c r="AK23" s="3849">
        <f t="array" ref="AK23">MAX(IF('INTEGRALE verrouillée'!$B$7:$B$114=C23,'INTEGRALE verrouillée'!$F$7:$F$114))</f>
        <v>44862</v>
      </c>
      <c r="AL23" s="675">
        <v>1</v>
      </c>
      <c r="AM23" s="672">
        <v>20</v>
      </c>
      <c r="AN23" s="673">
        <f t="shared" si="7"/>
        <v>36</v>
      </c>
      <c r="AO23" s="230">
        <f t="shared" si="8"/>
        <v>9</v>
      </c>
      <c r="AU23" s="913"/>
      <c r="AV23" s="913"/>
    </row>
    <row r="24" spans="1:56" s="241" customFormat="1" ht="11.1" customHeight="1" x14ac:dyDescent="0.25">
      <c r="A24" s="651">
        <v>18</v>
      </c>
      <c r="B24" s="238"/>
      <c r="C24" s="244" t="s">
        <v>913</v>
      </c>
      <c r="D24" s="3630"/>
      <c r="E24" s="1552"/>
      <c r="F24" s="3870"/>
      <c r="G24" s="929"/>
      <c r="H24" s="926"/>
      <c r="I24" s="3836"/>
      <c r="J24" s="3837"/>
      <c r="K24" s="3825"/>
      <c r="L24" s="3610"/>
      <c r="M24" s="3617"/>
      <c r="N24" s="181"/>
      <c r="O24" s="3617"/>
      <c r="P24" s="3617">
        <v>8</v>
      </c>
      <c r="Q24" s="3835"/>
      <c r="R24" s="875"/>
      <c r="S24" s="3617">
        <v>3</v>
      </c>
      <c r="T24" s="3617"/>
      <c r="U24" s="3617"/>
      <c r="V24" s="3617"/>
      <c r="W24" s="3757"/>
      <c r="X24" s="3757"/>
      <c r="Y24" s="655" t="s">
        <v>664</v>
      </c>
      <c r="Z24" s="802">
        <f>IF(AH24&gt;7,SUM(LARGE(L24:X24,{1;2;3;4;5;6;7})),SUM(L24:X24))</f>
        <v>11</v>
      </c>
      <c r="AA24" s="661">
        <f t="shared" si="2"/>
        <v>5.5</v>
      </c>
      <c r="AB24" s="800">
        <f t="shared" si="3"/>
        <v>2</v>
      </c>
      <c r="AC24" s="803" t="str">
        <f t="shared" si="4"/>
        <v>-</v>
      </c>
      <c r="AD24" s="3373">
        <v>16</v>
      </c>
      <c r="AE24" s="676">
        <f>IF((Y24="x"),(IF(Z24&lt;(MAX(Z$7:Z$108)/2),(MAX(Z$7:Z$108)/2),Z24)),"-")</f>
        <v>53</v>
      </c>
      <c r="AF24" s="236">
        <f>IF((Y24="x"),CEILING((AF$3/SUMIF($Y$7:$Y$114,"=x",$AE$7:$AE$114)*AE24),5),"-")</f>
        <v>10100</v>
      </c>
      <c r="AG24" s="905">
        <v>1</v>
      </c>
      <c r="AH24" s="237">
        <f t="shared" si="5"/>
        <v>2</v>
      </c>
      <c r="AI24" s="250">
        <f t="shared" si="6"/>
        <v>3</v>
      </c>
      <c r="AJ24" s="3850">
        <f t="array" ref="AJ24">MAX(IF('INTEGRALE verrouillée'!$B$7:$B$114=C24,'INTEGRALE verrouillée'!$E$7:$E$114))</f>
        <v>44680</v>
      </c>
      <c r="AK24" s="3849">
        <f t="array" ref="AK24">MAX(IF('INTEGRALE verrouillée'!$B$7:$B$114=C24,'INTEGRALE verrouillée'!$F$7:$F$114))</f>
        <v>44960</v>
      </c>
      <c r="AL24" s="675"/>
      <c r="AM24" s="672">
        <v>16</v>
      </c>
      <c r="AN24" s="673">
        <f t="shared" si="7"/>
        <v>27</v>
      </c>
      <c r="AO24" s="230">
        <f t="shared" si="8"/>
        <v>9</v>
      </c>
      <c r="AU24" s="913"/>
      <c r="AV24" s="913"/>
    </row>
    <row r="25" spans="1:56" s="241" customFormat="1" ht="11.1" customHeight="1" x14ac:dyDescent="0.25">
      <c r="A25" s="651">
        <v>19</v>
      </c>
      <c r="B25" s="238"/>
      <c r="C25" s="246" t="s">
        <v>226</v>
      </c>
      <c r="D25" s="3629"/>
      <c r="E25" s="1550">
        <f>AL25</f>
        <v>2</v>
      </c>
      <c r="F25" s="3870"/>
      <c r="G25" s="929"/>
      <c r="H25" s="926" t="s">
        <v>156</v>
      </c>
      <c r="I25" s="3836"/>
      <c r="J25" s="3837"/>
      <c r="K25" s="3825"/>
      <c r="L25" s="3610">
        <v>6</v>
      </c>
      <c r="M25" s="3617"/>
      <c r="N25" s="181"/>
      <c r="O25" s="181">
        <v>4</v>
      </c>
      <c r="P25" s="181"/>
      <c r="Q25" s="3835"/>
      <c r="R25" s="181"/>
      <c r="S25" s="3617"/>
      <c r="T25" s="3617"/>
      <c r="U25" s="3617"/>
      <c r="V25" s="3617"/>
      <c r="W25" s="3757"/>
      <c r="X25" s="3757"/>
      <c r="Y25" s="655" t="s">
        <v>664</v>
      </c>
      <c r="Z25" s="801">
        <f>IF(AH25&gt;7,SUM(LARGE(L25:X25,{1;2;3;4;5;6;7})),SUM(L25:X25))</f>
        <v>10</v>
      </c>
      <c r="AA25" s="661">
        <f t="shared" si="2"/>
        <v>5</v>
      </c>
      <c r="AB25" s="799">
        <f t="shared" si="3"/>
        <v>2</v>
      </c>
      <c r="AC25" s="803" t="str">
        <f t="shared" si="4"/>
        <v>-</v>
      </c>
      <c r="AD25" s="3372">
        <v>61</v>
      </c>
      <c r="AE25" s="665">
        <f>IF((Y25="x"),(IF(Z25&lt;(MAX(Z$7:Z$108)/2),(MAX(Z$7:Z$108)/2),Z25)),"-")</f>
        <v>53</v>
      </c>
      <c r="AF25" s="236">
        <f>IF((Y25="x"),CEILING((AF$3/SUMIF($Y$7:$Y$114,"=x",$AE$7:$AE$114)*AE25),5),"-")</f>
        <v>10100</v>
      </c>
      <c r="AG25" s="905">
        <v>93</v>
      </c>
      <c r="AH25" s="237">
        <f t="shared" si="5"/>
        <v>2</v>
      </c>
      <c r="AI25" s="250">
        <f t="shared" si="6"/>
        <v>95</v>
      </c>
      <c r="AJ25" s="3850">
        <f t="array" ref="AJ25">MAX(IF('INTEGRALE verrouillée'!$B$7:$B$114=C25,'INTEGRALE verrouillée'!$E$7:$E$114))</f>
        <v>40222</v>
      </c>
      <c r="AK25" s="3849">
        <f t="array" ref="AK25">MAX(IF('INTEGRALE verrouillée'!$B$7:$B$114=C25,'INTEGRALE verrouillée'!$F$7:$F$114))</f>
        <v>44862</v>
      </c>
      <c r="AL25" s="675">
        <v>2</v>
      </c>
      <c r="AM25" s="672">
        <v>606</v>
      </c>
      <c r="AN25" s="673">
        <f t="shared" si="7"/>
        <v>616</v>
      </c>
      <c r="AO25" s="230">
        <f t="shared" si="8"/>
        <v>6.4842105263157892</v>
      </c>
      <c r="AU25" s="915"/>
      <c r="AV25" s="915"/>
    </row>
    <row r="26" spans="1:56" s="241" customFormat="1" ht="11.1" customHeight="1" x14ac:dyDescent="0.25">
      <c r="A26" s="651">
        <v>20</v>
      </c>
      <c r="B26" s="238"/>
      <c r="C26" s="244" t="s">
        <v>934</v>
      </c>
      <c r="D26" s="3630"/>
      <c r="E26" s="1552"/>
      <c r="F26" s="3871"/>
      <c r="G26" s="932"/>
      <c r="H26" s="3479"/>
      <c r="I26" s="3836"/>
      <c r="J26" s="3837"/>
      <c r="K26" s="3825"/>
      <c r="L26" s="3610"/>
      <c r="M26" s="3617"/>
      <c r="N26" s="181"/>
      <c r="O26" s="181"/>
      <c r="P26" s="181"/>
      <c r="Q26" s="3835">
        <v>4</v>
      </c>
      <c r="R26" s="875"/>
      <c r="S26" s="3617"/>
      <c r="T26" s="3617">
        <v>1</v>
      </c>
      <c r="U26" s="3617"/>
      <c r="V26" s="3617"/>
      <c r="W26" s="3757"/>
      <c r="X26" s="3757"/>
      <c r="Y26" s="655" t="s">
        <v>664</v>
      </c>
      <c r="Z26" s="801">
        <f>IF(AH26&gt;7,SUM(LARGE(L26:X26,{1;2;3;4;5;6;7})),SUM(L26:X26))</f>
        <v>5</v>
      </c>
      <c r="AA26" s="661">
        <f t="shared" si="2"/>
        <v>2.5</v>
      </c>
      <c r="AB26" s="799">
        <f t="shared" si="3"/>
        <v>2</v>
      </c>
      <c r="AC26" s="803" t="str">
        <f t="shared" si="4"/>
        <v>-</v>
      </c>
      <c r="AD26" s="3372" t="s">
        <v>0</v>
      </c>
      <c r="AE26" s="665">
        <f>IF((Y26="x"),(IF(Z26&lt;(MAX(Z$7:Z$108)/2),(MAX(Z$7:Z$108)/2),Z26)),"-")</f>
        <v>53</v>
      </c>
      <c r="AF26" s="236">
        <f>IF((Y26="x"),CEILING((AF$3/SUMIF($Y$7:$Y$114,"=x",$AE$7:$AE$114)*AE26),5),"-")</f>
        <v>10100</v>
      </c>
      <c r="AG26" s="905">
        <v>0</v>
      </c>
      <c r="AH26" s="237">
        <f t="shared" si="5"/>
        <v>2</v>
      </c>
      <c r="AI26" s="250">
        <f t="shared" si="6"/>
        <v>2</v>
      </c>
      <c r="AJ26" s="3850">
        <f t="array" ref="AJ26">MAX(IF('INTEGRALE verrouillée'!$B$7:$B$114=C26,'INTEGRALE verrouillée'!$E$7:$E$114))</f>
        <v>44913</v>
      </c>
      <c r="AK26" s="3849">
        <f t="array" ref="AK26">MAX(IF('INTEGRALE verrouillée'!$B$7:$B$114=C26,'INTEGRALE verrouillée'!$F$7:$F$114))</f>
        <v>44981</v>
      </c>
      <c r="AL26" s="675"/>
      <c r="AM26" s="672">
        <v>0</v>
      </c>
      <c r="AN26" s="673">
        <f t="shared" si="7"/>
        <v>5</v>
      </c>
      <c r="AO26" s="230">
        <f t="shared" si="8"/>
        <v>2.5</v>
      </c>
      <c r="AU26" s="915"/>
      <c r="AV26" s="915"/>
    </row>
    <row r="27" spans="1:56" s="241" customFormat="1" ht="11.1" customHeight="1" x14ac:dyDescent="0.25">
      <c r="A27" s="651">
        <v>21</v>
      </c>
      <c r="B27" s="238"/>
      <c r="C27" s="244" t="s">
        <v>58</v>
      </c>
      <c r="D27" s="3630"/>
      <c r="E27" s="1552"/>
      <c r="F27" s="3871"/>
      <c r="G27" s="932"/>
      <c r="H27" s="3479"/>
      <c r="I27" s="3836"/>
      <c r="J27" s="3837"/>
      <c r="K27" s="3825"/>
      <c r="L27" s="3610"/>
      <c r="M27" s="3617">
        <v>4</v>
      </c>
      <c r="N27" s="181"/>
      <c r="O27" s="181"/>
      <c r="P27" s="181"/>
      <c r="Q27" s="3835"/>
      <c r="R27" s="875"/>
      <c r="S27" s="3617"/>
      <c r="T27" s="3617"/>
      <c r="U27" s="3617"/>
      <c r="V27" s="3617"/>
      <c r="W27" s="3757"/>
      <c r="X27" s="3757"/>
      <c r="Y27" s="655" t="s">
        <v>664</v>
      </c>
      <c r="Z27" s="801">
        <f>IF(AH27&gt;7,SUM(LARGE(L27:X27,{1;2;3;4;5;6;7})),SUM(L27:X27))</f>
        <v>4</v>
      </c>
      <c r="AA27" s="661">
        <f t="shared" si="2"/>
        <v>4</v>
      </c>
      <c r="AB27" s="799">
        <f t="shared" si="3"/>
        <v>1</v>
      </c>
      <c r="AC27" s="803" t="str">
        <f t="shared" si="4"/>
        <v>-</v>
      </c>
      <c r="AD27" s="3372">
        <v>34</v>
      </c>
      <c r="AE27" s="665">
        <f>IF((Y27="x"),(IF(Z27&lt;(MAX(Z$7:Z$108)/2),(MAX(Z$7:Z$108)/2),Z27)),"-")</f>
        <v>53</v>
      </c>
      <c r="AF27" s="236">
        <f>IF((Y27="x"),CEILING((AF$3/SUMIF($Y$7:$Y$114,"=x",$AE$7:$AE$114)*AE27),5),"-")</f>
        <v>10100</v>
      </c>
      <c r="AG27" s="905">
        <v>33</v>
      </c>
      <c r="AH27" s="237">
        <f t="shared" si="5"/>
        <v>1</v>
      </c>
      <c r="AI27" s="250">
        <f t="shared" si="6"/>
        <v>34</v>
      </c>
      <c r="AJ27" s="3850">
        <f t="array" ref="AJ27">MAX(IF('INTEGRALE verrouillée'!$B$7:$B$114=C27,'INTEGRALE verrouillée'!$E$7:$E$114))</f>
        <v>40145</v>
      </c>
      <c r="AK27" s="3849">
        <f t="array" ref="AK27">MAX(IF('INTEGRALE verrouillée'!$B$7:$B$114=C27,'INTEGRALE verrouillée'!$F$7:$F$114))</f>
        <v>44820</v>
      </c>
      <c r="AL27" s="675"/>
      <c r="AM27" s="672">
        <v>168</v>
      </c>
      <c r="AN27" s="673">
        <f t="shared" si="7"/>
        <v>172</v>
      </c>
      <c r="AO27" s="230">
        <f t="shared" si="8"/>
        <v>5.0588235294117645</v>
      </c>
      <c r="AU27" s="915"/>
      <c r="AV27" s="915"/>
    </row>
    <row r="28" spans="1:56" s="241" customFormat="1" ht="11.1" customHeight="1" x14ac:dyDescent="0.25">
      <c r="A28" s="651">
        <v>22</v>
      </c>
      <c r="B28" s="238"/>
      <c r="C28" s="654" t="s">
        <v>193</v>
      </c>
      <c r="D28" s="3627"/>
      <c r="E28" s="1553">
        <f>AL28</f>
        <v>6</v>
      </c>
      <c r="F28" s="3870"/>
      <c r="G28" s="929"/>
      <c r="H28" s="926" t="s">
        <v>269</v>
      </c>
      <c r="I28" s="3836" t="s">
        <v>156</v>
      </c>
      <c r="J28" s="3837"/>
      <c r="K28" s="3825"/>
      <c r="L28" s="3610"/>
      <c r="M28" s="3617"/>
      <c r="N28" s="181"/>
      <c r="O28" s="181"/>
      <c r="P28" s="181"/>
      <c r="Q28" s="3617"/>
      <c r="R28" s="875"/>
      <c r="S28" s="3617"/>
      <c r="T28" s="3617"/>
      <c r="U28" s="3617"/>
      <c r="V28" s="3617"/>
      <c r="W28" s="3617"/>
      <c r="X28" s="3617"/>
      <c r="Y28" s="3821"/>
      <c r="Z28" s="801"/>
      <c r="AA28" s="661"/>
      <c r="AB28" s="799"/>
      <c r="AC28" s="803"/>
      <c r="AD28" s="3372">
        <v>69</v>
      </c>
      <c r="AE28" s="665" t="str">
        <f>IF((Y28="x"),(IF(Z28&lt;(MAX(Z$7:Z$108)/2),(MAX(Z$7:Z$108)/2),Z28)),"-")</f>
        <v>-</v>
      </c>
      <c r="AF28" s="236" t="str">
        <f>IF((Y28="x"),CEILING((AF$3/SUMIF($Y$7:$Y$114,"=x",$AE$7:$AE$114)*AE28),5),"-")</f>
        <v>-</v>
      </c>
      <c r="AG28" s="905">
        <v>68</v>
      </c>
      <c r="AH28" s="237">
        <f t="shared" ref="AH28:AH33" si="9">COUNTIF(L28:X28,"&gt;=0")</f>
        <v>0</v>
      </c>
      <c r="AI28" s="250">
        <f t="shared" ref="AI28:AI33" si="10">AG28+AH28</f>
        <v>68</v>
      </c>
      <c r="AJ28" s="3850">
        <f t="array" ref="AJ28">MAX(IF('INTEGRALE verrouillée'!$B$7:$B$114=C28,'INTEGRALE verrouillée'!$E$7:$E$114))</f>
        <v>41208</v>
      </c>
      <c r="AK28" s="3849">
        <f t="array" ref="AK28">MAX(IF('INTEGRALE verrouillée'!$B$7:$B$114=C28,'INTEGRALE verrouillée'!$F$7:$F$114))</f>
        <v>44631</v>
      </c>
      <c r="AL28" s="675">
        <v>6</v>
      </c>
      <c r="AM28" s="672">
        <v>522</v>
      </c>
      <c r="AN28" s="673">
        <f t="shared" ref="AN28:AN33" si="11">SUM(L28:X28)+AM28</f>
        <v>522</v>
      </c>
      <c r="AO28" s="230">
        <f t="shared" ref="AO28:AO33" si="12">AN28/AI28</f>
        <v>7.6764705882352944</v>
      </c>
      <c r="AU28" s="913"/>
      <c r="AV28" s="913"/>
    </row>
    <row r="29" spans="1:56" s="241" customFormat="1" ht="11.1" customHeight="1" x14ac:dyDescent="0.25">
      <c r="A29" s="651">
        <v>23</v>
      </c>
      <c r="B29" s="238"/>
      <c r="C29" s="244" t="s">
        <v>345</v>
      </c>
      <c r="D29" s="3630"/>
      <c r="E29" s="1552"/>
      <c r="F29" s="3871"/>
      <c r="G29" s="932"/>
      <c r="H29" s="3479"/>
      <c r="I29" s="3836"/>
      <c r="J29" s="3837"/>
      <c r="K29" s="3825"/>
      <c r="L29" s="3610"/>
      <c r="M29" s="3622"/>
      <c r="N29" s="181"/>
      <c r="O29" s="3617"/>
      <c r="P29" s="3617"/>
      <c r="Q29" s="3617"/>
      <c r="R29" s="181"/>
      <c r="S29" s="3617"/>
      <c r="T29" s="3617"/>
      <c r="U29" s="3617"/>
      <c r="V29" s="3617"/>
      <c r="W29" s="3617"/>
      <c r="X29" s="3617"/>
      <c r="Y29" s="3821"/>
      <c r="Z29" s="801"/>
      <c r="AA29" s="661"/>
      <c r="AB29" s="799"/>
      <c r="AC29" s="803"/>
      <c r="AD29" s="3372">
        <v>23</v>
      </c>
      <c r="AE29" s="665" t="str">
        <f>IF((Y29="x"),(IF(Z29&lt;(MAX(Z$7:Z$108)/2),(MAX(Z$7:Z$108)/2),Z29)),"-")</f>
        <v>-</v>
      </c>
      <c r="AF29" s="236" t="str">
        <f>IF((Y29="x"),CEILING((AF$3/SUMIF($Y$7:$Y$114,"=x",$AE$7:$AE$114)*AE29),5),"-")</f>
        <v>-</v>
      </c>
      <c r="AG29" s="905">
        <v>10</v>
      </c>
      <c r="AH29" s="237">
        <f t="shared" si="9"/>
        <v>0</v>
      </c>
      <c r="AI29" s="250">
        <f t="shared" si="10"/>
        <v>10</v>
      </c>
      <c r="AJ29" s="3850">
        <f t="array" ref="AJ29">MAX(IF('INTEGRALE verrouillée'!$B$7:$B$114=C29,'INTEGRALE verrouillée'!$E$7:$E$114))</f>
        <v>43245</v>
      </c>
      <c r="AK29" s="3849">
        <f t="array" ref="AK29">MAX(IF('INTEGRALE verrouillée'!$B$7:$B$114=C29,'INTEGRALE verrouillée'!$F$7:$F$114))</f>
        <v>44631</v>
      </c>
      <c r="AL29" s="675"/>
      <c r="AM29" s="672">
        <v>55</v>
      </c>
      <c r="AN29" s="673">
        <f t="shared" si="11"/>
        <v>55</v>
      </c>
      <c r="AO29" s="657">
        <f t="shared" si="12"/>
        <v>5.5</v>
      </c>
      <c r="AU29" s="915"/>
      <c r="AV29" s="915"/>
    </row>
    <row r="30" spans="1:56" s="241" customFormat="1" ht="11.1" customHeight="1" x14ac:dyDescent="0.25">
      <c r="A30" s="651">
        <v>24</v>
      </c>
      <c r="B30" s="247"/>
      <c r="C30" s="699" t="s">
        <v>908</v>
      </c>
      <c r="D30" s="3633"/>
      <c r="E30" s="1555"/>
      <c r="F30" s="3871"/>
      <c r="G30" s="932"/>
      <c r="H30" s="3479"/>
      <c r="I30" s="3836"/>
      <c r="J30" s="3837"/>
      <c r="K30" s="3825"/>
      <c r="L30" s="3610"/>
      <c r="M30" s="181"/>
      <c r="N30" s="181"/>
      <c r="O30" s="181"/>
      <c r="P30" s="181"/>
      <c r="Q30" s="3617"/>
      <c r="R30" s="3719"/>
      <c r="S30" s="3617"/>
      <c r="T30" s="3617"/>
      <c r="U30" s="3617"/>
      <c r="V30" s="3617"/>
      <c r="W30" s="3617"/>
      <c r="X30" s="3617"/>
      <c r="Y30" s="3821"/>
      <c r="Z30" s="801"/>
      <c r="AA30" s="661"/>
      <c r="AB30" s="799"/>
      <c r="AC30" s="803"/>
      <c r="AD30" s="3372">
        <v>12</v>
      </c>
      <c r="AE30" s="665" t="str">
        <f>IF((Y30="x"),(IF(Z30&lt;(MAX(Z$7:Z$108)/2),(MAX(Z$7:Z$108)/2),Z30)),"-")</f>
        <v>-</v>
      </c>
      <c r="AF30" s="236" t="str">
        <f>IF((Y30="x"),CEILING((AF$3/SUMIF($Y$7:$Y$114,"=x",$AE$7:$AE$114)*AE30),5),"-")</f>
        <v>-</v>
      </c>
      <c r="AG30" s="905">
        <v>1</v>
      </c>
      <c r="AH30" s="237">
        <f t="shared" si="9"/>
        <v>0</v>
      </c>
      <c r="AI30" s="250">
        <f t="shared" si="10"/>
        <v>1</v>
      </c>
      <c r="AJ30" s="3850">
        <f t="array" ref="AJ30">MAX(IF('INTEGRALE verrouillée'!$B$7:$B$114=C30,'INTEGRALE verrouillée'!$E$7:$E$114))</f>
        <v>44631</v>
      </c>
      <c r="AK30" s="3849">
        <f t="array" ref="AK30">MAX(IF('INTEGRALE verrouillée'!$B$7:$B$114=C30,'INTEGRALE verrouillée'!$F$7:$F$114))</f>
        <v>44631</v>
      </c>
      <c r="AL30" s="675"/>
      <c r="AM30" s="672">
        <v>12</v>
      </c>
      <c r="AN30" s="673">
        <f t="shared" si="11"/>
        <v>12</v>
      </c>
      <c r="AO30" s="230">
        <f t="shared" si="12"/>
        <v>12</v>
      </c>
      <c r="AU30" s="913"/>
      <c r="AV30" s="913"/>
    </row>
    <row r="31" spans="1:56" s="206" customFormat="1" ht="11.1" customHeight="1" x14ac:dyDescent="0.25">
      <c r="A31" s="651">
        <v>25</v>
      </c>
      <c r="B31" s="238"/>
      <c r="C31" s="246" t="s">
        <v>142</v>
      </c>
      <c r="D31" s="3629"/>
      <c r="E31" s="1550">
        <f>AL31</f>
        <v>4</v>
      </c>
      <c r="F31" s="3870"/>
      <c r="G31" s="929"/>
      <c r="H31" s="926"/>
      <c r="I31" s="3836"/>
      <c r="J31" s="3837"/>
      <c r="K31" s="3825"/>
      <c r="L31" s="3610"/>
      <c r="M31" s="3617"/>
      <c r="N31" s="181"/>
      <c r="O31" s="181"/>
      <c r="P31" s="181"/>
      <c r="Q31" s="3617"/>
      <c r="R31" s="181"/>
      <c r="S31" s="3617"/>
      <c r="T31" s="3617"/>
      <c r="U31" s="3617"/>
      <c r="V31" s="3617"/>
      <c r="W31" s="3617"/>
      <c r="X31" s="3617"/>
      <c r="Y31" s="3821"/>
      <c r="Z31" s="801"/>
      <c r="AA31" s="661"/>
      <c r="AB31" s="799"/>
      <c r="AC31" s="803"/>
      <c r="AD31" s="3372">
        <v>6</v>
      </c>
      <c r="AE31" s="665" t="str">
        <f>IF((Y31="x"),(IF(Z31&lt;(MAX(Z$7:Z$108)/2),(MAX(Z$7:Z$108)/2),Z31)),"-")</f>
        <v>-</v>
      </c>
      <c r="AF31" s="236" t="str">
        <f>IF((Y31="x"),CEILING((AF$3/SUMIF($Y$7:$Y$114,"=x",$AE$7:$AE$114)*AE31),5),"-")</f>
        <v>-</v>
      </c>
      <c r="AG31" s="905">
        <v>42</v>
      </c>
      <c r="AH31" s="237">
        <f t="shared" si="9"/>
        <v>0</v>
      </c>
      <c r="AI31" s="250">
        <f t="shared" si="10"/>
        <v>42</v>
      </c>
      <c r="AJ31" s="3850">
        <f t="array" ref="AJ31">MAX(IF('INTEGRALE verrouillée'!$B$7:$B$114=C31,'INTEGRALE verrouillée'!$E$7:$E$114))</f>
        <v>39263</v>
      </c>
      <c r="AK31" s="3849">
        <f t="array" ref="AK31">MAX(IF('INTEGRALE verrouillée'!$B$7:$B$114=C31,'INTEGRALE verrouillée'!$F$7:$F$114))</f>
        <v>44617</v>
      </c>
      <c r="AL31" s="675">
        <v>4</v>
      </c>
      <c r="AM31" s="672">
        <v>268</v>
      </c>
      <c r="AN31" s="673">
        <f t="shared" si="11"/>
        <v>268</v>
      </c>
      <c r="AO31" s="230">
        <f t="shared" si="12"/>
        <v>6.3809523809523814</v>
      </c>
      <c r="AU31" s="915"/>
      <c r="AV31" s="915"/>
    </row>
    <row r="32" spans="1:56" s="206" customFormat="1" ht="11.1" customHeight="1" x14ac:dyDescent="0.25">
      <c r="A32" s="651">
        <v>26</v>
      </c>
      <c r="B32" s="238"/>
      <c r="C32" s="240" t="s">
        <v>223</v>
      </c>
      <c r="D32" s="3625"/>
      <c r="E32" s="1556">
        <f>AL32</f>
        <v>1</v>
      </c>
      <c r="F32" s="3870"/>
      <c r="G32" s="929"/>
      <c r="H32" s="926"/>
      <c r="I32" s="3836"/>
      <c r="J32" s="3837"/>
      <c r="K32" s="3825"/>
      <c r="L32" s="3610"/>
      <c r="M32" s="3617"/>
      <c r="N32" s="181"/>
      <c r="O32" s="181"/>
      <c r="P32" s="181"/>
      <c r="Q32" s="3617"/>
      <c r="R32" s="3719"/>
      <c r="S32" s="3617"/>
      <c r="T32" s="3617"/>
      <c r="U32" s="3617"/>
      <c r="V32" s="3617"/>
      <c r="W32" s="3617"/>
      <c r="X32" s="3617"/>
      <c r="Y32" s="3821"/>
      <c r="Z32" s="801"/>
      <c r="AA32" s="661"/>
      <c r="AB32" s="799"/>
      <c r="AC32" s="803"/>
      <c r="AD32" s="3372">
        <v>60</v>
      </c>
      <c r="AE32" s="665" t="str">
        <f>IF((Y32="x"),(IF(Z32&lt;(MAX(Z$7:Z$108)/2),(MAX(Z$7:Z$108)/2),Z32)),"-")</f>
        <v>-</v>
      </c>
      <c r="AF32" s="236" t="str">
        <f>IF((Y32="x"),CEILING((AF$3/SUMIF($Y$7:$Y$114,"=x",$AE$7:$AE$114)*AE32),5),"-")</f>
        <v>-</v>
      </c>
      <c r="AG32" s="905">
        <v>41</v>
      </c>
      <c r="AH32" s="237">
        <f t="shared" si="9"/>
        <v>0</v>
      </c>
      <c r="AI32" s="250">
        <f t="shared" si="10"/>
        <v>41</v>
      </c>
      <c r="AJ32" s="3850">
        <f t="array" ref="AJ32">MAX(IF('INTEGRALE verrouillée'!$B$7:$B$114=C32,'INTEGRALE verrouillée'!$E$7:$E$114))</f>
        <v>41180</v>
      </c>
      <c r="AK32" s="3849">
        <f t="array" ref="AK32">MAX(IF('INTEGRALE verrouillée'!$B$7:$B$114=C32,'INTEGRALE verrouillée'!$F$7:$F$114))</f>
        <v>44477</v>
      </c>
      <c r="AL32" s="675">
        <v>1</v>
      </c>
      <c r="AM32" s="672">
        <v>279</v>
      </c>
      <c r="AN32" s="673">
        <f t="shared" si="11"/>
        <v>279</v>
      </c>
      <c r="AO32" s="230">
        <f t="shared" si="12"/>
        <v>6.8048780487804876</v>
      </c>
      <c r="AU32" s="915"/>
      <c r="AV32" s="915"/>
    </row>
    <row r="33" spans="1:48" s="284" customFormat="1" ht="11.1" customHeight="1" x14ac:dyDescent="0.25">
      <c r="A33" s="651">
        <v>27</v>
      </c>
      <c r="B33" s="238"/>
      <c r="C33" s="244" t="s">
        <v>57</v>
      </c>
      <c r="D33" s="3630"/>
      <c r="E33" s="1552"/>
      <c r="F33" s="3870"/>
      <c r="G33" s="929"/>
      <c r="H33" s="926"/>
      <c r="I33" s="3836"/>
      <c r="J33" s="3837"/>
      <c r="K33" s="3825"/>
      <c r="L33" s="3610"/>
      <c r="M33" s="3617"/>
      <c r="N33" s="3623"/>
      <c r="O33" s="181"/>
      <c r="P33" s="181"/>
      <c r="Q33" s="3617"/>
      <c r="R33" s="3719"/>
      <c r="S33" s="3617"/>
      <c r="T33" s="3617"/>
      <c r="U33" s="3617"/>
      <c r="V33" s="3617"/>
      <c r="W33" s="3617"/>
      <c r="X33" s="3617"/>
      <c r="Y33" s="3820"/>
      <c r="Z33" s="801"/>
      <c r="AA33" s="661"/>
      <c r="AB33" s="799"/>
      <c r="AC33" s="803"/>
      <c r="AD33" s="3372">
        <v>28</v>
      </c>
      <c r="AE33" s="665" t="str">
        <f>IF((Y33="x"),(IF(Z33&lt;(MAX(Z$7:Z$108)/2),(MAX(Z$7:Z$108)/2),Z33)),"-")</f>
        <v>-</v>
      </c>
      <c r="AF33" s="236" t="str">
        <f>IF((Y33="x"),CEILING((AF$3/SUMIF($Y$7:$Y$114,"=x",$AE$7:$AE$114)*AE33),5),"-")</f>
        <v>-</v>
      </c>
      <c r="AG33" s="905">
        <v>10</v>
      </c>
      <c r="AH33" s="237">
        <f t="shared" si="9"/>
        <v>0</v>
      </c>
      <c r="AI33" s="250">
        <f t="shared" si="10"/>
        <v>10</v>
      </c>
      <c r="AJ33" s="3850">
        <f t="array" ref="AJ33">MAX(IF('INTEGRALE verrouillée'!$B$7:$B$114=C33,'INTEGRALE verrouillée'!$E$7:$E$114))</f>
        <v>40145</v>
      </c>
      <c r="AK33" s="3849">
        <f t="array" ref="AK33">MAX(IF('INTEGRALE verrouillée'!$B$7:$B$114=C33,'INTEGRALE verrouillée'!$F$7:$F$114))</f>
        <v>44456</v>
      </c>
      <c r="AL33" s="675"/>
      <c r="AM33" s="672">
        <v>56</v>
      </c>
      <c r="AN33" s="673">
        <f t="shared" si="11"/>
        <v>56</v>
      </c>
      <c r="AO33" s="230">
        <f t="shared" si="12"/>
        <v>5.6</v>
      </c>
      <c r="AU33" s="916"/>
      <c r="AV33" s="916"/>
    </row>
    <row r="34" spans="1:48" s="206" customFormat="1" ht="11.1" customHeight="1" x14ac:dyDescent="0.25">
      <c r="A34" s="651">
        <v>28</v>
      </c>
      <c r="B34" s="238"/>
      <c r="C34" s="654" t="s">
        <v>132</v>
      </c>
      <c r="D34" s="3627"/>
      <c r="E34" s="1553">
        <f>AL34</f>
        <v>10</v>
      </c>
      <c r="F34" s="3870"/>
      <c r="G34" s="929" t="s">
        <v>156</v>
      </c>
      <c r="H34" s="926" t="s">
        <v>156</v>
      </c>
      <c r="I34" s="3836" t="s">
        <v>269</v>
      </c>
      <c r="J34" s="3837"/>
      <c r="K34" s="3825"/>
      <c r="L34" s="3610"/>
      <c r="M34" s="3617"/>
      <c r="N34" s="181"/>
      <c r="O34" s="3624"/>
      <c r="P34" s="3624"/>
      <c r="Q34" s="3617"/>
      <c r="R34" s="181"/>
      <c r="S34" s="3617"/>
      <c r="T34" s="3617"/>
      <c r="U34" s="3617"/>
      <c r="V34" s="3617"/>
      <c r="W34" s="3617"/>
      <c r="X34" s="3617"/>
      <c r="Y34" s="895"/>
      <c r="Z34" s="801"/>
      <c r="AA34" s="661"/>
      <c r="AB34" s="799"/>
      <c r="AC34" s="803"/>
      <c r="AD34" s="3372">
        <v>86</v>
      </c>
      <c r="AE34" s="665"/>
      <c r="AF34" s="236"/>
      <c r="AG34" s="905">
        <v>108</v>
      </c>
      <c r="AH34" s="237">
        <f t="shared" ref="AH34:AH47" si="13">COUNTIF(L34:X34,"&gt;=0")</f>
        <v>0</v>
      </c>
      <c r="AI34" s="250">
        <f t="shared" ref="AI34" si="14">AG34+AH34</f>
        <v>108</v>
      </c>
      <c r="AJ34" s="3850">
        <f t="array" ref="AJ34">MAX(IF('INTEGRALE verrouillée'!$B$7:$B$114=C34,'INTEGRALE verrouillée'!$E$7:$E$114))</f>
        <v>39445</v>
      </c>
      <c r="AK34" s="3849">
        <f t="array" ref="AK34">MAX(IF('INTEGRALE verrouillée'!$B$7:$B$114=C34,'INTEGRALE verrouillée'!$F$7:$F$114))</f>
        <v>43861</v>
      </c>
      <c r="AL34" s="675">
        <v>10</v>
      </c>
      <c r="AM34" s="672">
        <v>837</v>
      </c>
      <c r="AN34" s="673">
        <f t="shared" ref="AN34:AN39" si="15">SUM(L34:X34)+AM34</f>
        <v>837</v>
      </c>
      <c r="AO34" s="230">
        <f t="shared" ref="AO34" si="16">AN34/AI34</f>
        <v>7.75</v>
      </c>
      <c r="AU34" s="915"/>
      <c r="AV34" s="915"/>
    </row>
    <row r="35" spans="1:48" s="284" customFormat="1" ht="11.1" customHeight="1" x14ac:dyDescent="0.25">
      <c r="A35" s="651">
        <v>29</v>
      </c>
      <c r="B35" s="238"/>
      <c r="C35" s="244" t="s">
        <v>61</v>
      </c>
      <c r="D35" s="3630"/>
      <c r="E35" s="1552"/>
      <c r="F35" s="3870"/>
      <c r="G35" s="929"/>
      <c r="H35" s="926"/>
      <c r="I35" s="3836"/>
      <c r="J35" s="3837"/>
      <c r="K35" s="3825"/>
      <c r="L35" s="3610"/>
      <c r="M35" s="3617"/>
      <c r="N35" s="181"/>
      <c r="O35" s="181"/>
      <c r="P35" s="181"/>
      <c r="Q35" s="3617"/>
      <c r="R35" s="181"/>
      <c r="S35" s="3617"/>
      <c r="T35" s="3617"/>
      <c r="U35" s="3617"/>
      <c r="V35" s="3617"/>
      <c r="W35" s="3617"/>
      <c r="X35" s="3617"/>
      <c r="Y35" s="895"/>
      <c r="Z35" s="801"/>
      <c r="AA35" s="661"/>
      <c r="AB35" s="799"/>
      <c r="AC35" s="803"/>
      <c r="AD35" s="3372">
        <v>11</v>
      </c>
      <c r="AE35" s="665"/>
      <c r="AF35" s="236"/>
      <c r="AG35" s="905">
        <v>22</v>
      </c>
      <c r="AH35" s="237">
        <f t="shared" si="13"/>
        <v>0</v>
      </c>
      <c r="AI35" s="250">
        <f t="shared" ref="AI35:AI41" si="17">AG35+AH35</f>
        <v>22</v>
      </c>
      <c r="AJ35" s="3850">
        <f t="array" ref="AJ35">MAX(IF('INTEGRALE verrouillée'!$B$7:$B$114=C35,'INTEGRALE verrouillée'!$E$7:$E$114))</f>
        <v>40222</v>
      </c>
      <c r="AK35" s="3849">
        <f t="array" ref="AK35">MAX(IF('INTEGRALE verrouillée'!$B$7:$B$114=C35,'INTEGRALE verrouillée'!$F$7:$F$114))</f>
        <v>43791</v>
      </c>
      <c r="AL35" s="675"/>
      <c r="AM35" s="672">
        <v>115</v>
      </c>
      <c r="AN35" s="673">
        <f t="shared" si="15"/>
        <v>115</v>
      </c>
      <c r="AO35" s="230">
        <f t="shared" ref="AO35:AO41" si="18">AN35/AI35</f>
        <v>5.2272727272727275</v>
      </c>
      <c r="AU35" s="916"/>
      <c r="AV35" s="916"/>
    </row>
    <row r="36" spans="1:48" s="248" customFormat="1" ht="11.1" customHeight="1" x14ac:dyDescent="0.25">
      <c r="A36" s="651">
        <v>30</v>
      </c>
      <c r="B36" s="238"/>
      <c r="C36" s="246" t="s">
        <v>191</v>
      </c>
      <c r="D36" s="3629"/>
      <c r="E36" s="1550">
        <f>AL36</f>
        <v>3</v>
      </c>
      <c r="F36" s="3870"/>
      <c r="G36" s="929"/>
      <c r="H36" s="926"/>
      <c r="I36" s="3836"/>
      <c r="J36" s="3837"/>
      <c r="K36" s="3825"/>
      <c r="L36" s="233"/>
      <c r="M36" s="3620"/>
      <c r="N36" s="181"/>
      <c r="O36" s="3205"/>
      <c r="P36" s="3205"/>
      <c r="Q36" s="3617"/>
      <c r="R36" s="181"/>
      <c r="S36" s="3617"/>
      <c r="T36" s="3617"/>
      <c r="U36" s="3617"/>
      <c r="V36" s="3617"/>
      <c r="W36" s="3617"/>
      <c r="X36" s="3617"/>
      <c r="Y36" s="895"/>
      <c r="Z36" s="801"/>
      <c r="AA36" s="661"/>
      <c r="AB36" s="799"/>
      <c r="AC36" s="803"/>
      <c r="AD36" s="3372">
        <v>15</v>
      </c>
      <c r="AE36" s="665"/>
      <c r="AF36" s="236"/>
      <c r="AG36" s="905">
        <v>18</v>
      </c>
      <c r="AH36" s="237">
        <f t="shared" si="13"/>
        <v>0</v>
      </c>
      <c r="AI36" s="250">
        <f t="shared" si="17"/>
        <v>18</v>
      </c>
      <c r="AJ36" s="3850">
        <f t="array" ref="AJ36">MAX(IF('INTEGRALE verrouillée'!$B$7:$B$114=C36,'INTEGRALE verrouillée'!$E$7:$E$114))</f>
        <v>39263</v>
      </c>
      <c r="AK36" s="3849">
        <f t="array" ref="AK36">MAX(IF('INTEGRALE verrouillée'!$B$7:$B$114=C36,'INTEGRALE verrouillée'!$F$7:$F$114))</f>
        <v>43770</v>
      </c>
      <c r="AL36" s="675">
        <v>3</v>
      </c>
      <c r="AM36" s="672">
        <v>136</v>
      </c>
      <c r="AN36" s="673">
        <f t="shared" si="15"/>
        <v>136</v>
      </c>
      <c r="AO36" s="230">
        <f t="shared" si="18"/>
        <v>7.5555555555555554</v>
      </c>
      <c r="AU36" s="917"/>
      <c r="AV36" s="917"/>
    </row>
    <row r="37" spans="1:48" s="206" customFormat="1" ht="11.1" customHeight="1" x14ac:dyDescent="0.25">
      <c r="A37" s="651">
        <v>31</v>
      </c>
      <c r="B37" s="238"/>
      <c r="C37" s="246" t="s">
        <v>211</v>
      </c>
      <c r="D37" s="3629"/>
      <c r="E37" s="1550">
        <f>AL37</f>
        <v>2</v>
      </c>
      <c r="F37" s="3870"/>
      <c r="G37" s="929"/>
      <c r="H37" s="926"/>
      <c r="I37" s="3836"/>
      <c r="J37" s="3837"/>
      <c r="K37" s="3825"/>
      <c r="L37" s="2579"/>
      <c r="M37" s="3620"/>
      <c r="N37" s="181"/>
      <c r="O37" s="181"/>
      <c r="P37" s="181"/>
      <c r="Q37" s="3617"/>
      <c r="R37" s="181"/>
      <c r="S37" s="3617"/>
      <c r="T37" s="3617"/>
      <c r="U37" s="3617"/>
      <c r="V37" s="3617"/>
      <c r="W37" s="3617"/>
      <c r="X37" s="3617"/>
      <c r="Y37" s="895"/>
      <c r="Z37" s="801"/>
      <c r="AA37" s="661"/>
      <c r="AB37" s="799"/>
      <c r="AC37" s="803"/>
      <c r="AD37" s="3372">
        <v>72</v>
      </c>
      <c r="AE37" s="665"/>
      <c r="AF37" s="236"/>
      <c r="AG37" s="905">
        <v>44</v>
      </c>
      <c r="AH37" s="237">
        <f t="shared" si="13"/>
        <v>0</v>
      </c>
      <c r="AI37" s="250">
        <f t="shared" si="17"/>
        <v>44</v>
      </c>
      <c r="AJ37" s="3850">
        <f t="array" ref="AJ37">MAX(IF('INTEGRALE verrouillée'!$B$7:$B$114=C37,'INTEGRALE verrouillée'!$E$7:$E$114))</f>
        <v>41754</v>
      </c>
      <c r="AK37" s="3849">
        <f t="array" ref="AK37">MAX(IF('INTEGRALE verrouillée'!$B$7:$B$114=C37,'INTEGRALE verrouillée'!$F$7:$F$114))</f>
        <v>43770</v>
      </c>
      <c r="AL37" s="675">
        <v>2</v>
      </c>
      <c r="AM37" s="672">
        <v>344</v>
      </c>
      <c r="AN37" s="673">
        <f t="shared" si="15"/>
        <v>344</v>
      </c>
      <c r="AO37" s="230">
        <f t="shared" si="18"/>
        <v>7.8181818181818183</v>
      </c>
      <c r="AU37" s="915"/>
      <c r="AV37" s="915"/>
    </row>
    <row r="38" spans="1:48" s="206" customFormat="1" ht="11.1" customHeight="1" x14ac:dyDescent="0.25">
      <c r="A38" s="651">
        <v>32</v>
      </c>
      <c r="B38" s="238"/>
      <c r="C38" s="678" t="s">
        <v>210</v>
      </c>
      <c r="D38" s="3631"/>
      <c r="E38" s="1558">
        <f>AL38</f>
        <v>1</v>
      </c>
      <c r="F38" s="3872"/>
      <c r="G38" s="930"/>
      <c r="H38" s="927"/>
      <c r="I38" s="3836"/>
      <c r="J38" s="3837"/>
      <c r="K38" s="3825"/>
      <c r="L38" s="233"/>
      <c r="M38" s="3620"/>
      <c r="N38" s="181"/>
      <c r="O38" s="181"/>
      <c r="P38" s="181"/>
      <c r="Q38" s="3617"/>
      <c r="R38" s="181"/>
      <c r="S38" s="3617"/>
      <c r="T38" s="3617"/>
      <c r="U38" s="3617"/>
      <c r="V38" s="3617"/>
      <c r="W38" s="3617"/>
      <c r="X38" s="3617"/>
      <c r="Y38" s="895"/>
      <c r="Z38" s="801"/>
      <c r="AA38" s="661"/>
      <c r="AB38" s="799"/>
      <c r="AC38" s="803"/>
      <c r="AD38" s="3372">
        <v>8</v>
      </c>
      <c r="AE38" s="665"/>
      <c r="AF38" s="236"/>
      <c r="AG38" s="905">
        <v>10</v>
      </c>
      <c r="AH38" s="237">
        <f t="shared" si="13"/>
        <v>0</v>
      </c>
      <c r="AI38" s="250">
        <f t="shared" si="17"/>
        <v>10</v>
      </c>
      <c r="AJ38" s="3850">
        <f t="array" ref="AJ38">MAX(IF('INTEGRALE verrouillée'!$B$7:$B$114=C38,'INTEGRALE verrouillée'!$E$7:$E$114))</f>
        <v>41754</v>
      </c>
      <c r="AK38" s="3849">
        <f t="array" ref="AK38">MAX(IF('INTEGRALE verrouillée'!$B$7:$B$114=C38,'INTEGRALE verrouillée'!$F$7:$F$114))</f>
        <v>43756</v>
      </c>
      <c r="AL38" s="675">
        <v>1</v>
      </c>
      <c r="AM38" s="672">
        <v>61</v>
      </c>
      <c r="AN38" s="673">
        <f t="shared" si="15"/>
        <v>61</v>
      </c>
      <c r="AO38" s="230">
        <f t="shared" si="18"/>
        <v>6.1</v>
      </c>
      <c r="AU38" s="915"/>
      <c r="AV38" s="915"/>
    </row>
    <row r="39" spans="1:48" s="206" customFormat="1" ht="11.1" customHeight="1" x14ac:dyDescent="0.25">
      <c r="A39" s="651">
        <v>33</v>
      </c>
      <c r="B39" s="238"/>
      <c r="C39" s="246" t="s">
        <v>134</v>
      </c>
      <c r="D39" s="3629"/>
      <c r="E39" s="1550">
        <f>AL39</f>
        <v>2</v>
      </c>
      <c r="F39" s="3870"/>
      <c r="G39" s="929" t="s">
        <v>156</v>
      </c>
      <c r="H39" s="926"/>
      <c r="I39" s="3836"/>
      <c r="J39" s="3837"/>
      <c r="K39" s="3825"/>
      <c r="L39" s="233"/>
      <c r="M39" s="234"/>
      <c r="N39" s="181"/>
      <c r="O39" s="181"/>
      <c r="P39" s="181"/>
      <c r="Q39" s="3617"/>
      <c r="R39" s="181"/>
      <c r="S39" s="3617"/>
      <c r="T39" s="3617"/>
      <c r="U39" s="3617"/>
      <c r="V39" s="3617"/>
      <c r="W39" s="3617"/>
      <c r="X39" s="3617"/>
      <c r="Y39" s="895"/>
      <c r="Z39" s="801"/>
      <c r="AA39" s="661"/>
      <c r="AB39" s="799"/>
      <c r="AC39" s="803"/>
      <c r="AD39" s="3372">
        <v>5</v>
      </c>
      <c r="AE39" s="665"/>
      <c r="AF39" s="236"/>
      <c r="AG39" s="905">
        <v>9</v>
      </c>
      <c r="AH39" s="237">
        <f t="shared" si="13"/>
        <v>0</v>
      </c>
      <c r="AI39" s="250">
        <f t="shared" si="17"/>
        <v>9</v>
      </c>
      <c r="AJ39" s="3850">
        <f t="array" ref="AJ39">MAX(IF('INTEGRALE verrouillée'!$B$7:$B$114=C39,'INTEGRALE verrouillée'!$E$7:$E$114))</f>
        <v>40782</v>
      </c>
      <c r="AK39" s="3849">
        <f t="array" ref="AK39">MAX(IF('INTEGRALE verrouillée'!$B$7:$B$114=C39,'INTEGRALE verrouillée'!$F$7:$F$114))</f>
        <v>43756</v>
      </c>
      <c r="AL39" s="675">
        <v>2</v>
      </c>
      <c r="AM39" s="672">
        <v>45</v>
      </c>
      <c r="AN39" s="673">
        <f t="shared" si="15"/>
        <v>45</v>
      </c>
      <c r="AO39" s="230">
        <f t="shared" si="18"/>
        <v>5</v>
      </c>
      <c r="AU39" s="915"/>
      <c r="AV39" s="915"/>
    </row>
    <row r="40" spans="1:48" s="206" customFormat="1" ht="11.1" customHeight="1" x14ac:dyDescent="0.25">
      <c r="A40" s="651">
        <v>34</v>
      </c>
      <c r="B40" s="238"/>
      <c r="C40" s="244" t="s">
        <v>201</v>
      </c>
      <c r="D40" s="3630"/>
      <c r="E40" s="1552"/>
      <c r="F40" s="3870"/>
      <c r="G40" s="929"/>
      <c r="H40" s="926"/>
      <c r="I40" s="3836"/>
      <c r="J40" s="3837"/>
      <c r="K40" s="3825"/>
      <c r="L40" s="233"/>
      <c r="M40" s="234"/>
      <c r="N40" s="181"/>
      <c r="O40" s="181"/>
      <c r="P40" s="181"/>
      <c r="Q40" s="3617"/>
      <c r="R40" s="181"/>
      <c r="S40" s="3617"/>
      <c r="T40" s="3617"/>
      <c r="U40" s="3617"/>
      <c r="V40" s="3617"/>
      <c r="W40" s="3617"/>
      <c r="X40" s="3617"/>
      <c r="Y40" s="895"/>
      <c r="Z40" s="801"/>
      <c r="AA40" s="661"/>
      <c r="AB40" s="799"/>
      <c r="AC40" s="803"/>
      <c r="AD40" s="3372">
        <v>19</v>
      </c>
      <c r="AE40" s="665"/>
      <c r="AF40" s="236"/>
      <c r="AG40" s="905">
        <v>34</v>
      </c>
      <c r="AH40" s="237">
        <f t="shared" si="13"/>
        <v>0</v>
      </c>
      <c r="AI40" s="250">
        <f t="shared" si="17"/>
        <v>34</v>
      </c>
      <c r="AJ40" s="3850">
        <f t="array" ref="AJ40">MAX(IF('INTEGRALE verrouillée'!$B$7:$B$114=C40,'INTEGRALE verrouillée'!$E$7:$E$114))</f>
        <v>41558</v>
      </c>
      <c r="AK40" s="3849">
        <f t="array" ref="AK40">MAX(IF('INTEGRALE verrouillée'!$B$7:$B$114=C40,'INTEGRALE verrouillée'!$F$7:$F$114))</f>
        <v>43756</v>
      </c>
      <c r="AL40" s="675"/>
      <c r="AM40" s="672">
        <v>229</v>
      </c>
      <c r="AN40" s="673">
        <f t="shared" ref="AN40:AN47" si="19">SUM(L40:X40)+AM40</f>
        <v>229</v>
      </c>
      <c r="AO40" s="230">
        <f t="shared" si="18"/>
        <v>6.7352941176470589</v>
      </c>
      <c r="AU40" s="915"/>
      <c r="AV40" s="915"/>
    </row>
    <row r="41" spans="1:48" s="206" customFormat="1" ht="11.1" customHeight="1" x14ac:dyDescent="0.25">
      <c r="A41" s="651">
        <v>35</v>
      </c>
      <c r="B41" s="238"/>
      <c r="C41" s="3865" t="s">
        <v>135</v>
      </c>
      <c r="D41" s="3866"/>
      <c r="E41" s="3867">
        <f>AL41</f>
        <v>5</v>
      </c>
      <c r="F41" s="3870" t="s">
        <v>156</v>
      </c>
      <c r="G41" s="929"/>
      <c r="H41" s="926"/>
      <c r="I41" s="3836"/>
      <c r="J41" s="3838"/>
      <c r="K41" s="3825"/>
      <c r="L41" s="233"/>
      <c r="M41" s="234"/>
      <c r="N41" s="181"/>
      <c r="O41" s="181"/>
      <c r="P41" s="181"/>
      <c r="Q41" s="3617"/>
      <c r="R41" s="181"/>
      <c r="S41" s="3617"/>
      <c r="T41" s="3617"/>
      <c r="U41" s="3617"/>
      <c r="V41" s="3617"/>
      <c r="W41" s="3617"/>
      <c r="X41" s="3617"/>
      <c r="Y41" s="895"/>
      <c r="Z41" s="801"/>
      <c r="AA41" s="661"/>
      <c r="AB41" s="799"/>
      <c r="AC41" s="803"/>
      <c r="AD41" s="3372">
        <v>13</v>
      </c>
      <c r="AE41" s="665"/>
      <c r="AF41" s="236"/>
      <c r="AG41" s="905">
        <v>31</v>
      </c>
      <c r="AH41" s="237">
        <f t="shared" si="13"/>
        <v>0</v>
      </c>
      <c r="AI41" s="250">
        <f t="shared" si="17"/>
        <v>31</v>
      </c>
      <c r="AJ41" s="3850">
        <f t="array" ref="AJ41">MAX(IF('INTEGRALE verrouillée'!$B$7:$B$114=C41,'INTEGRALE verrouillée'!$E$7:$E$114))</f>
        <v>39227</v>
      </c>
      <c r="AK41" s="3849">
        <f t="array" ref="AK41">MAX(IF('INTEGRALE verrouillée'!$B$7:$B$114=C41,'INTEGRALE verrouillée'!$F$7:$F$114))</f>
        <v>43455</v>
      </c>
      <c r="AL41" s="675">
        <v>5</v>
      </c>
      <c r="AM41" s="672">
        <v>205</v>
      </c>
      <c r="AN41" s="673">
        <f t="shared" si="19"/>
        <v>205</v>
      </c>
      <c r="AO41" s="230">
        <f t="shared" si="18"/>
        <v>6.612903225806452</v>
      </c>
      <c r="AU41" s="915"/>
      <c r="AV41" s="915"/>
    </row>
    <row r="42" spans="1:48" s="206" customFormat="1" ht="11.1" customHeight="1" x14ac:dyDescent="0.25">
      <c r="A42" s="651">
        <v>36</v>
      </c>
      <c r="B42" s="238"/>
      <c r="C42" s="244" t="s">
        <v>606</v>
      </c>
      <c r="D42" s="3630"/>
      <c r="E42" s="1552"/>
      <c r="F42" s="3870"/>
      <c r="G42" s="929"/>
      <c r="H42" s="926"/>
      <c r="I42" s="3836"/>
      <c r="J42" s="3838"/>
      <c r="K42" s="3825"/>
      <c r="L42" s="233"/>
      <c r="M42" s="234"/>
      <c r="N42" s="181"/>
      <c r="O42" s="181"/>
      <c r="P42" s="181"/>
      <c r="Q42" s="3617"/>
      <c r="R42" s="181"/>
      <c r="S42" s="3617"/>
      <c r="T42" s="3617"/>
      <c r="U42" s="3617"/>
      <c r="V42" s="3617"/>
      <c r="W42" s="3617"/>
      <c r="X42" s="3617"/>
      <c r="Y42" s="895"/>
      <c r="Z42" s="801"/>
      <c r="AA42" s="661"/>
      <c r="AB42" s="799"/>
      <c r="AC42" s="803"/>
      <c r="AD42" s="3372">
        <v>19</v>
      </c>
      <c r="AE42" s="665"/>
      <c r="AF42" s="236"/>
      <c r="AG42" s="905">
        <v>2</v>
      </c>
      <c r="AH42" s="237">
        <f t="shared" si="13"/>
        <v>0</v>
      </c>
      <c r="AI42" s="250">
        <f t="shared" ref="AI42:AI47" si="20">AG42+AH42</f>
        <v>2</v>
      </c>
      <c r="AJ42" s="3850">
        <f t="array" ref="AJ42">MAX(IF('INTEGRALE verrouillée'!$B$7:$B$114=C42,'INTEGRALE verrouillée'!$E$7:$E$114))</f>
        <v>43343</v>
      </c>
      <c r="AK42" s="3849">
        <f t="array" ref="AK42">MAX(IF('INTEGRALE verrouillée'!$B$7:$B$114=C42,'INTEGRALE verrouillée'!$F$7:$F$114))</f>
        <v>43434</v>
      </c>
      <c r="AL42" s="675"/>
      <c r="AM42" s="672">
        <v>19</v>
      </c>
      <c r="AN42" s="673">
        <f t="shared" si="19"/>
        <v>19</v>
      </c>
      <c r="AO42" s="230">
        <f t="shared" ref="AO42:AO47" si="21">AN42/AI42</f>
        <v>9.5</v>
      </c>
      <c r="AU42" s="915"/>
      <c r="AV42" s="915"/>
    </row>
    <row r="43" spans="1:48" s="206" customFormat="1" ht="11.1" customHeight="1" x14ac:dyDescent="0.25">
      <c r="A43" s="651">
        <v>37</v>
      </c>
      <c r="B43" s="247"/>
      <c r="C43" s="244" t="s">
        <v>340</v>
      </c>
      <c r="D43" s="3630"/>
      <c r="E43" s="1552"/>
      <c r="F43" s="3870"/>
      <c r="G43" s="929"/>
      <c r="H43" s="926"/>
      <c r="I43" s="3836"/>
      <c r="J43" s="3838"/>
      <c r="K43" s="3825"/>
      <c r="L43" s="233"/>
      <c r="M43" s="234"/>
      <c r="N43" s="181"/>
      <c r="O43" s="181"/>
      <c r="P43" s="181"/>
      <c r="Q43" s="3617"/>
      <c r="R43" s="181"/>
      <c r="S43" s="3617"/>
      <c r="T43" s="3617"/>
      <c r="U43" s="3617"/>
      <c r="V43" s="3617"/>
      <c r="W43" s="3617"/>
      <c r="X43" s="3617"/>
      <c r="Y43" s="904"/>
      <c r="Z43" s="801"/>
      <c r="AA43" s="661"/>
      <c r="AB43" s="799"/>
      <c r="AC43" s="803"/>
      <c r="AD43" s="3372">
        <v>12</v>
      </c>
      <c r="AE43" s="665"/>
      <c r="AF43" s="236"/>
      <c r="AG43" s="905">
        <v>1</v>
      </c>
      <c r="AH43" s="237">
        <f t="shared" si="13"/>
        <v>0</v>
      </c>
      <c r="AI43" s="250">
        <f t="shared" si="20"/>
        <v>1</v>
      </c>
      <c r="AJ43" s="3850">
        <f t="array" ref="AJ43">MAX(IF('INTEGRALE verrouillée'!$B$7:$B$114=C43,'INTEGRALE verrouillée'!$E$7:$E$114))</f>
        <v>43147</v>
      </c>
      <c r="AK43" s="3849">
        <f t="array" ref="AK43">MAX(IF('INTEGRALE verrouillée'!$B$7:$B$114=C43,'INTEGRALE verrouillée'!$F$7:$F$114))</f>
        <v>43147</v>
      </c>
      <c r="AL43" s="675"/>
      <c r="AM43" s="672">
        <v>12</v>
      </c>
      <c r="AN43" s="673">
        <f t="shared" si="19"/>
        <v>12</v>
      </c>
      <c r="AO43" s="230">
        <f t="shared" si="21"/>
        <v>12</v>
      </c>
      <c r="AU43" s="915"/>
      <c r="AV43" s="915"/>
    </row>
    <row r="44" spans="1:48" s="206" customFormat="1" ht="11.1" customHeight="1" x14ac:dyDescent="0.25">
      <c r="A44" s="651">
        <v>38</v>
      </c>
      <c r="B44" s="238"/>
      <c r="C44" s="244" t="s">
        <v>313</v>
      </c>
      <c r="D44" s="3630"/>
      <c r="E44" s="1552"/>
      <c r="F44" s="3871"/>
      <c r="G44" s="932"/>
      <c r="H44" s="3479"/>
      <c r="I44" s="3836"/>
      <c r="J44" s="3838"/>
      <c r="K44" s="3825"/>
      <c r="L44" s="233"/>
      <c r="M44" s="234"/>
      <c r="N44" s="181"/>
      <c r="O44" s="181"/>
      <c r="P44" s="181"/>
      <c r="Q44" s="3617"/>
      <c r="R44" s="181"/>
      <c r="S44" s="3617"/>
      <c r="T44" s="3617"/>
      <c r="U44" s="3617"/>
      <c r="V44" s="3617"/>
      <c r="W44" s="3617"/>
      <c r="X44" s="3617"/>
      <c r="Y44" s="904"/>
      <c r="Z44" s="801"/>
      <c r="AA44" s="661"/>
      <c r="AB44" s="799"/>
      <c r="AC44" s="803"/>
      <c r="AD44" s="3372">
        <v>14</v>
      </c>
      <c r="AE44" s="665"/>
      <c r="AF44" s="236"/>
      <c r="AG44" s="905">
        <v>5</v>
      </c>
      <c r="AH44" s="237">
        <f t="shared" si="13"/>
        <v>0</v>
      </c>
      <c r="AI44" s="250">
        <f t="shared" si="20"/>
        <v>5</v>
      </c>
      <c r="AJ44" s="3850">
        <f t="array" ref="AJ44">MAX(IF('INTEGRALE verrouillée'!$B$7:$B$114=C44,'INTEGRALE verrouillée'!$E$7:$E$114))</f>
        <v>40606</v>
      </c>
      <c r="AK44" s="3849">
        <f t="array" ref="AK44">MAX(IF('INTEGRALE verrouillée'!$B$7:$B$114=C44,'INTEGRALE verrouillée'!$F$7:$F$114))</f>
        <v>43105</v>
      </c>
      <c r="AL44" s="675"/>
      <c r="AM44" s="672">
        <v>25</v>
      </c>
      <c r="AN44" s="673">
        <f t="shared" si="19"/>
        <v>25</v>
      </c>
      <c r="AO44" s="230">
        <f t="shared" si="21"/>
        <v>5</v>
      </c>
      <c r="AU44" s="915"/>
      <c r="AV44" s="915"/>
    </row>
    <row r="45" spans="1:48" s="206" customFormat="1" ht="11.1" customHeight="1" x14ac:dyDescent="0.25">
      <c r="A45" s="651">
        <v>39</v>
      </c>
      <c r="B45" s="238"/>
      <c r="C45" s="244" t="s">
        <v>157</v>
      </c>
      <c r="D45" s="3630"/>
      <c r="E45" s="1552"/>
      <c r="F45" s="3871"/>
      <c r="G45" s="932"/>
      <c r="H45" s="3479"/>
      <c r="I45" s="3836"/>
      <c r="J45" s="3838"/>
      <c r="K45" s="3826"/>
      <c r="L45" s="233"/>
      <c r="M45" s="234"/>
      <c r="N45" s="181"/>
      <c r="O45" s="181"/>
      <c r="P45" s="181"/>
      <c r="Q45" s="3617"/>
      <c r="R45" s="181"/>
      <c r="S45" s="3617"/>
      <c r="T45" s="3617"/>
      <c r="U45" s="3617"/>
      <c r="V45" s="3617"/>
      <c r="W45" s="3617"/>
      <c r="X45" s="3617"/>
      <c r="Y45" s="904"/>
      <c r="Z45" s="801"/>
      <c r="AA45" s="661"/>
      <c r="AB45" s="799"/>
      <c r="AC45" s="803"/>
      <c r="AD45" s="3372">
        <v>8</v>
      </c>
      <c r="AE45" s="665"/>
      <c r="AF45" s="236"/>
      <c r="AG45" s="685">
        <v>2</v>
      </c>
      <c r="AH45" s="237">
        <f t="shared" si="13"/>
        <v>0</v>
      </c>
      <c r="AI45" s="250">
        <f t="shared" si="20"/>
        <v>2</v>
      </c>
      <c r="AJ45" s="3850">
        <f t="array" ref="AJ45">MAX(IF('INTEGRALE verrouillée'!$B$7:$B$114=C45,'INTEGRALE verrouillée'!$E$7:$E$114))</f>
        <v>41348</v>
      </c>
      <c r="AK45" s="3849">
        <f t="array" ref="AK45">MAX(IF('INTEGRALE verrouillée'!$B$7:$B$114=C45,'INTEGRALE verrouillée'!$F$7:$F$114))</f>
        <v>43105</v>
      </c>
      <c r="AL45" s="694"/>
      <c r="AM45" s="695">
        <v>8</v>
      </c>
      <c r="AN45" s="673">
        <f t="shared" si="19"/>
        <v>8</v>
      </c>
      <c r="AO45" s="230">
        <f t="shared" si="21"/>
        <v>4</v>
      </c>
      <c r="AU45" s="915"/>
      <c r="AV45" s="915"/>
    </row>
    <row r="46" spans="1:48" s="206" customFormat="1" ht="11.1" customHeight="1" x14ac:dyDescent="0.25">
      <c r="A46" s="651">
        <v>40</v>
      </c>
      <c r="B46" s="238"/>
      <c r="C46" s="244" t="s">
        <v>279</v>
      </c>
      <c r="D46" s="3630"/>
      <c r="E46" s="1552"/>
      <c r="F46" s="3870"/>
      <c r="G46" s="929"/>
      <c r="H46" s="926"/>
      <c r="I46" s="3836"/>
      <c r="J46" s="3838"/>
      <c r="K46" s="3825"/>
      <c r="L46" s="233"/>
      <c r="M46" s="234"/>
      <c r="N46" s="181"/>
      <c r="O46" s="181"/>
      <c r="P46" s="181"/>
      <c r="Q46" s="3617"/>
      <c r="R46" s="181"/>
      <c r="S46" s="3617"/>
      <c r="T46" s="3617"/>
      <c r="U46" s="3617"/>
      <c r="V46" s="3617"/>
      <c r="W46" s="3617"/>
      <c r="X46" s="3617"/>
      <c r="Y46" s="904"/>
      <c r="Z46" s="801"/>
      <c r="AA46" s="661"/>
      <c r="AB46" s="799"/>
      <c r="AC46" s="803"/>
      <c r="AD46" s="3372">
        <v>9</v>
      </c>
      <c r="AE46" s="665"/>
      <c r="AF46" s="236"/>
      <c r="AG46" s="905">
        <v>13</v>
      </c>
      <c r="AH46" s="237">
        <f t="shared" si="13"/>
        <v>0</v>
      </c>
      <c r="AI46" s="250">
        <f t="shared" si="20"/>
        <v>13</v>
      </c>
      <c r="AJ46" s="3850">
        <f t="array" ref="AJ46">MAX(IF('INTEGRALE verrouillée'!$B$7:$B$114=C46,'INTEGRALE verrouillée'!$E$7:$E$114))</f>
        <v>42307</v>
      </c>
      <c r="AK46" s="3849">
        <f t="array" ref="AK46">MAX(IF('INTEGRALE verrouillée'!$B$7:$B$114=C46,'INTEGRALE verrouillée'!$F$7:$F$114))</f>
        <v>43007</v>
      </c>
      <c r="AL46" s="675"/>
      <c r="AM46" s="672">
        <v>103</v>
      </c>
      <c r="AN46" s="673">
        <f t="shared" si="19"/>
        <v>103</v>
      </c>
      <c r="AO46" s="230">
        <f t="shared" si="21"/>
        <v>7.9230769230769234</v>
      </c>
      <c r="AU46" s="915"/>
      <c r="AV46" s="915"/>
    </row>
    <row r="47" spans="1:48" s="206" customFormat="1" ht="11.1" customHeight="1" x14ac:dyDescent="0.25">
      <c r="A47" s="651">
        <v>41</v>
      </c>
      <c r="B47" s="238"/>
      <c r="C47" s="244" t="s">
        <v>333</v>
      </c>
      <c r="D47" s="3630"/>
      <c r="E47" s="1552"/>
      <c r="F47" s="3870"/>
      <c r="G47" s="929"/>
      <c r="H47" s="926"/>
      <c r="I47" s="3836"/>
      <c r="J47" s="3838"/>
      <c r="K47" s="3825"/>
      <c r="L47" s="233"/>
      <c r="M47" s="234"/>
      <c r="N47" s="181"/>
      <c r="O47" s="181"/>
      <c r="P47" s="181"/>
      <c r="Q47" s="3617"/>
      <c r="R47" s="181"/>
      <c r="S47" s="3617"/>
      <c r="T47" s="3617"/>
      <c r="U47" s="3617"/>
      <c r="V47" s="3617"/>
      <c r="W47" s="3617"/>
      <c r="X47" s="3617"/>
      <c r="Y47" s="904"/>
      <c r="Z47" s="801"/>
      <c r="AA47" s="661"/>
      <c r="AB47" s="799"/>
      <c r="AC47" s="803"/>
      <c r="AD47" s="3372">
        <v>11</v>
      </c>
      <c r="AE47" s="665"/>
      <c r="AF47" s="236"/>
      <c r="AG47" s="905">
        <v>2</v>
      </c>
      <c r="AH47" s="237">
        <f t="shared" si="13"/>
        <v>0</v>
      </c>
      <c r="AI47" s="250">
        <f t="shared" si="20"/>
        <v>2</v>
      </c>
      <c r="AJ47" s="3850">
        <f t="array" ref="AJ47">MAX(IF('INTEGRALE verrouillée'!$B$7:$B$114=C47,'INTEGRALE verrouillée'!$E$7:$E$114))</f>
        <v>42979</v>
      </c>
      <c r="AK47" s="3849">
        <f t="array" ref="AK47">MAX(IF('INTEGRALE verrouillée'!$B$7:$B$114=C47,'INTEGRALE verrouillée'!$F$7:$F$114))</f>
        <v>43007</v>
      </c>
      <c r="AL47" s="675"/>
      <c r="AM47" s="672">
        <v>11</v>
      </c>
      <c r="AN47" s="673">
        <f t="shared" si="19"/>
        <v>11</v>
      </c>
      <c r="AO47" s="230">
        <f t="shared" si="21"/>
        <v>5.5</v>
      </c>
      <c r="AU47" s="915"/>
      <c r="AV47" s="915"/>
    </row>
    <row r="48" spans="1:48" s="206" customFormat="1" ht="11.1" customHeight="1" x14ac:dyDescent="0.25">
      <c r="A48" s="651">
        <v>42</v>
      </c>
      <c r="B48" s="238"/>
      <c r="C48" s="772" t="s">
        <v>297</v>
      </c>
      <c r="D48" s="3634"/>
      <c r="E48" s="3384">
        <f>AL48</f>
        <v>1</v>
      </c>
      <c r="F48" s="3870"/>
      <c r="G48" s="929"/>
      <c r="H48" s="926"/>
      <c r="I48" s="3836"/>
      <c r="J48" s="3838"/>
      <c r="K48" s="3825"/>
      <c r="L48" s="243"/>
      <c r="M48" s="836"/>
      <c r="N48" s="875"/>
      <c r="O48" s="875"/>
      <c r="P48" s="3617"/>
      <c r="Q48" s="3617"/>
      <c r="R48" s="875"/>
      <c r="S48" s="3617"/>
      <c r="T48" s="3617"/>
      <c r="U48" s="3617"/>
      <c r="V48" s="3617"/>
      <c r="W48" s="3617"/>
      <c r="X48" s="3617"/>
      <c r="Y48" s="896"/>
      <c r="Z48" s="802"/>
      <c r="AA48" s="806"/>
      <c r="AB48" s="800"/>
      <c r="AC48" s="804"/>
      <c r="AD48" s="3366"/>
      <c r="AE48" s="676"/>
      <c r="AF48" s="658"/>
      <c r="AG48" s="906">
        <v>6</v>
      </c>
      <c r="AH48" s="710">
        <f>COUNTIF(L48:X48,"&gt;=0")</f>
        <v>0</v>
      </c>
      <c r="AI48" s="711">
        <f>AG48+AH48</f>
        <v>6</v>
      </c>
      <c r="AJ48" s="3850">
        <f t="array" ref="AJ48">MAX(IF('INTEGRALE verrouillée'!$B$7:$B$114=C48,'INTEGRALE verrouillée'!$E$7:$E$114))</f>
        <v>39227</v>
      </c>
      <c r="AK48" s="3849">
        <f t="array" ref="AK48">MAX(IF('INTEGRALE verrouillée'!$B$7:$B$114=C48,'INTEGRALE verrouillée'!$F$7:$F$114))</f>
        <v>42720</v>
      </c>
      <c r="AL48" s="713">
        <v>1</v>
      </c>
      <c r="AM48" s="714">
        <v>52</v>
      </c>
      <c r="AN48" s="673">
        <f>SUM(L48:X48)+AM48</f>
        <v>52</v>
      </c>
      <c r="AO48" s="716">
        <f>AN48/AI48</f>
        <v>8.6666666666666661</v>
      </c>
      <c r="AU48" s="915"/>
      <c r="AV48" s="915"/>
    </row>
    <row r="49" spans="1:56" s="206" customFormat="1" ht="11.1" customHeight="1" x14ac:dyDescent="0.25">
      <c r="A49" s="651">
        <v>43</v>
      </c>
      <c r="B49" s="238"/>
      <c r="C49" s="272" t="s">
        <v>126</v>
      </c>
      <c r="D49" s="3633"/>
      <c r="E49" s="1555"/>
      <c r="F49" s="3871"/>
      <c r="G49" s="932"/>
      <c r="H49" s="3479"/>
      <c r="I49" s="3836"/>
      <c r="J49" s="3839"/>
      <c r="K49" s="3825"/>
      <c r="L49" s="243"/>
      <c r="M49" s="836"/>
      <c r="N49" s="875"/>
      <c r="O49" s="875"/>
      <c r="P49" s="3617"/>
      <c r="Q49" s="3617"/>
      <c r="R49" s="875"/>
      <c r="S49" s="3617"/>
      <c r="T49" s="3617"/>
      <c r="U49" s="3617"/>
      <c r="V49" s="3617"/>
      <c r="W49" s="3617"/>
      <c r="X49" s="3617"/>
      <c r="Y49" s="2737"/>
      <c r="Z49" s="4563"/>
      <c r="AA49" s="806"/>
      <c r="AB49" s="4564"/>
      <c r="AC49" s="4565"/>
      <c r="AD49" s="3369"/>
      <c r="AE49" s="2632"/>
      <c r="AF49" s="658"/>
      <c r="AG49" s="906">
        <v>5</v>
      </c>
      <c r="AH49" s="710"/>
      <c r="AI49" s="711">
        <f>AG49+AH49</f>
        <v>5</v>
      </c>
      <c r="AJ49" s="3850">
        <f t="array" ref="AJ49">MAX(IF('INTEGRALE verrouillée'!$B$7:$B$114=C49,'INTEGRALE verrouillée'!$E$7:$E$114))</f>
        <v>41152</v>
      </c>
      <c r="AK49" s="3849">
        <f t="array" ref="AK49">MAX(IF('INTEGRALE verrouillée'!$B$7:$B$114=C49,'INTEGRALE verrouillée'!$F$7:$F$114))</f>
        <v>42356</v>
      </c>
      <c r="AL49" s="713"/>
      <c r="AM49" s="714">
        <v>24</v>
      </c>
      <c r="AN49" s="673">
        <f>SUM(L49:X49)+AM49</f>
        <v>24</v>
      </c>
      <c r="AO49" s="716">
        <f>AN49/AI49</f>
        <v>4.8</v>
      </c>
      <c r="AP49" s="248"/>
      <c r="AQ49" s="248"/>
      <c r="AR49" s="248"/>
      <c r="AS49" s="248"/>
      <c r="AT49" s="248"/>
      <c r="AU49" s="917"/>
      <c r="AV49" s="917"/>
      <c r="AW49" s="248"/>
      <c r="AX49" s="248"/>
      <c r="AY49" s="248"/>
      <c r="AZ49" s="248"/>
      <c r="BA49" s="248"/>
      <c r="BB49" s="248"/>
      <c r="BC49" s="248"/>
      <c r="BD49" s="248"/>
    </row>
    <row r="50" spans="1:56" s="206" customFormat="1" ht="11.1" customHeight="1" x14ac:dyDescent="0.25">
      <c r="A50" s="651">
        <v>44</v>
      </c>
      <c r="B50" s="247"/>
      <c r="C50" s="272" t="s">
        <v>86</v>
      </c>
      <c r="D50" s="3643"/>
      <c r="E50" s="1555"/>
      <c r="F50" s="3870"/>
      <c r="G50" s="929"/>
      <c r="H50" s="926"/>
      <c r="I50" s="3836"/>
      <c r="J50" s="3839"/>
      <c r="K50" s="3825"/>
      <c r="L50" s="243"/>
      <c r="M50" s="836"/>
      <c r="N50" s="875"/>
      <c r="O50" s="875"/>
      <c r="P50" s="3617"/>
      <c r="Q50" s="3617"/>
      <c r="R50" s="875"/>
      <c r="S50" s="3617"/>
      <c r="T50" s="3617"/>
      <c r="U50" s="3617"/>
      <c r="V50" s="3617"/>
      <c r="W50" s="3617"/>
      <c r="X50" s="3617"/>
      <c r="Y50" s="2737"/>
      <c r="Z50" s="4563"/>
      <c r="AA50" s="806"/>
      <c r="AB50" s="4564"/>
      <c r="AC50" s="4565"/>
      <c r="AD50" s="3369"/>
      <c r="AE50" s="2632"/>
      <c r="AF50" s="658"/>
      <c r="AG50" s="906">
        <v>8</v>
      </c>
      <c r="AH50" s="710"/>
      <c r="AI50" s="711">
        <f>AG50+AH50</f>
        <v>8</v>
      </c>
      <c r="AJ50" s="3850">
        <f t="array" ref="AJ50">MAX(IF('INTEGRALE verrouillée'!$B$7:$B$114=C50,'INTEGRALE verrouillée'!$E$7:$E$114))</f>
        <v>40809</v>
      </c>
      <c r="AK50" s="3849">
        <f t="array" ref="AK50">MAX(IF('INTEGRALE verrouillée'!$B$7:$B$114=C50,'INTEGRALE verrouillée'!$F$7:$F$114))</f>
        <v>42174</v>
      </c>
      <c r="AL50" s="713"/>
      <c r="AM50" s="714">
        <v>51</v>
      </c>
      <c r="AN50" s="673">
        <f>SUM(L50:X50)+AM50</f>
        <v>51</v>
      </c>
      <c r="AO50" s="716">
        <f>AN50/AI50</f>
        <v>6.375</v>
      </c>
      <c r="AP50" s="248"/>
      <c r="AQ50" s="248"/>
      <c r="AR50" s="248"/>
      <c r="AS50" s="248"/>
      <c r="AT50" s="248"/>
      <c r="AU50" s="917"/>
      <c r="AV50" s="917"/>
      <c r="AW50" s="248"/>
      <c r="AX50" s="248"/>
      <c r="AY50" s="248"/>
      <c r="AZ50" s="248"/>
      <c r="BA50" s="248"/>
      <c r="BB50" s="248"/>
      <c r="BC50" s="248"/>
      <c r="BD50" s="248"/>
    </row>
    <row r="51" spans="1:56" s="206" customFormat="1" ht="11.1" customHeight="1" x14ac:dyDescent="0.25">
      <c r="A51" s="651">
        <v>45</v>
      </c>
      <c r="B51" s="238"/>
      <c r="C51" s="3393" t="s">
        <v>139</v>
      </c>
      <c r="D51" s="3636"/>
      <c r="E51" s="1550">
        <f>AL51</f>
        <v>4</v>
      </c>
      <c r="F51" s="3870"/>
      <c r="G51" s="929"/>
      <c r="H51" s="926"/>
      <c r="I51" s="3836"/>
      <c r="J51" s="3839"/>
      <c r="K51" s="3825"/>
      <c r="L51" s="233"/>
      <c r="M51" s="234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370"/>
      <c r="Z51" s="660"/>
      <c r="AA51" s="661"/>
      <c r="AB51" s="662"/>
      <c r="AC51" s="663"/>
      <c r="AD51" s="3368"/>
      <c r="AE51" s="235"/>
      <c r="AF51" s="236"/>
      <c r="AG51" s="905">
        <v>28</v>
      </c>
      <c r="AH51" s="237"/>
      <c r="AI51" s="250">
        <f>AG51+AH51</f>
        <v>28</v>
      </c>
      <c r="AJ51" s="3850">
        <f t="array" ref="AJ51">MAX(IF('INTEGRALE verrouillée'!$B$7:$B$114=C51,'INTEGRALE verrouillée'!$E$7:$E$114))</f>
        <v>39308</v>
      </c>
      <c r="AK51" s="3849">
        <f t="array" ref="AK51">MAX(IF('INTEGRALE verrouillée'!$B$7:$B$114=C51,'INTEGRALE verrouillée'!$F$7:$F$114))</f>
        <v>42104</v>
      </c>
      <c r="AL51" s="675">
        <v>4</v>
      </c>
      <c r="AM51" s="672">
        <v>199</v>
      </c>
      <c r="AN51" s="673">
        <f>SUM(L51:X51)+AM51</f>
        <v>199</v>
      </c>
      <c r="AO51" s="230">
        <f>AN51/AI51</f>
        <v>7.1071428571428568</v>
      </c>
      <c r="AP51" s="248"/>
      <c r="AQ51" s="248"/>
      <c r="AR51" s="248"/>
      <c r="AS51" s="248"/>
      <c r="AT51" s="248"/>
      <c r="AU51" s="917"/>
      <c r="AV51" s="917"/>
      <c r="AW51" s="248"/>
      <c r="AX51" s="248"/>
      <c r="AY51" s="248"/>
      <c r="AZ51" s="248"/>
      <c r="BA51" s="248"/>
      <c r="BB51" s="248"/>
      <c r="BC51" s="248"/>
      <c r="BD51" s="248"/>
    </row>
    <row r="52" spans="1:56" s="206" customFormat="1" ht="11.1" customHeight="1" x14ac:dyDescent="0.25">
      <c r="A52" s="651">
        <v>46</v>
      </c>
      <c r="B52" s="238"/>
      <c r="C52" s="268" t="s">
        <v>153</v>
      </c>
      <c r="D52" s="3637"/>
      <c r="E52" s="1556">
        <f>AL52</f>
        <v>1</v>
      </c>
      <c r="F52" s="3870"/>
      <c r="G52" s="929"/>
      <c r="H52" s="926"/>
      <c r="I52" s="3836"/>
      <c r="J52" s="3839"/>
      <c r="K52" s="3825"/>
      <c r="L52" s="233"/>
      <c r="M52" s="234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370"/>
      <c r="Z52" s="660"/>
      <c r="AA52" s="661"/>
      <c r="AB52" s="662"/>
      <c r="AC52" s="663"/>
      <c r="AD52" s="3368"/>
      <c r="AE52" s="235"/>
      <c r="AF52" s="236"/>
      <c r="AG52" s="905">
        <v>15</v>
      </c>
      <c r="AH52" s="237"/>
      <c r="AI52" s="250">
        <f>AG52+AH52</f>
        <v>15</v>
      </c>
      <c r="AJ52" s="3850">
        <f t="array" ref="AJ52">MAX(IF('INTEGRALE verrouillée'!$B$7:$B$114=C52,'INTEGRALE verrouillée'!$E$7:$E$114))</f>
        <v>41334</v>
      </c>
      <c r="AK52" s="3849">
        <f t="array" ref="AK52">MAX(IF('INTEGRALE verrouillée'!$B$7:$B$114=C52,'INTEGRALE verrouillée'!$F$7:$F$114))</f>
        <v>42034</v>
      </c>
      <c r="AL52" s="675">
        <v>1</v>
      </c>
      <c r="AM52" s="672">
        <v>87</v>
      </c>
      <c r="AN52" s="673">
        <f>SUM(L52:X52)+AM52</f>
        <v>87</v>
      </c>
      <c r="AO52" s="276">
        <f>AN52/AI52</f>
        <v>5.8</v>
      </c>
      <c r="AP52" s="248"/>
      <c r="AQ52" s="248"/>
      <c r="AR52" s="248"/>
      <c r="AS52" s="248"/>
      <c r="AT52" s="248"/>
      <c r="AU52" s="917"/>
      <c r="AV52" s="917"/>
      <c r="AW52" s="248"/>
      <c r="AX52" s="248"/>
      <c r="AY52" s="248"/>
      <c r="AZ52" s="248"/>
      <c r="BA52" s="248"/>
      <c r="BB52" s="248"/>
      <c r="BC52" s="248"/>
      <c r="BD52" s="248"/>
    </row>
    <row r="53" spans="1:56" s="248" customFormat="1" ht="11.1" customHeight="1" x14ac:dyDescent="0.25">
      <c r="A53" s="651">
        <v>47</v>
      </c>
      <c r="B53" s="231"/>
      <c r="C53" s="3868" t="s">
        <v>196</v>
      </c>
      <c r="D53" s="3869"/>
      <c r="E53" s="3867">
        <f>AL53</f>
        <v>3</v>
      </c>
      <c r="F53" s="3872" t="s">
        <v>156</v>
      </c>
      <c r="G53" s="930" t="s">
        <v>156</v>
      </c>
      <c r="H53" s="927"/>
      <c r="I53" s="3836"/>
      <c r="J53" s="3839"/>
      <c r="K53" s="3825"/>
      <c r="L53" s="233"/>
      <c r="M53" s="234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370"/>
      <c r="Z53" s="660"/>
      <c r="AA53" s="661"/>
      <c r="AB53" s="662"/>
      <c r="AC53" s="663"/>
      <c r="AD53" s="3368"/>
      <c r="AE53" s="235"/>
      <c r="AF53" s="236"/>
      <c r="AG53" s="905">
        <v>13</v>
      </c>
      <c r="AH53" s="237"/>
      <c r="AI53" s="250">
        <f>AG53+AH53</f>
        <v>13</v>
      </c>
      <c r="AJ53" s="3850">
        <f t="array" ref="AJ53">MAX(IF('INTEGRALE verrouillée'!$B$7:$B$114=C53,'INTEGRALE verrouillée'!$E$7:$E$114))</f>
        <v>39227</v>
      </c>
      <c r="AK53" s="3849">
        <f t="array" ref="AK53">MAX(IF('INTEGRALE verrouillée'!$B$7:$B$114=C53,'INTEGRALE verrouillée'!$F$7:$F$114))</f>
        <v>41996</v>
      </c>
      <c r="AL53" s="675">
        <v>3</v>
      </c>
      <c r="AM53" s="672">
        <v>128</v>
      </c>
      <c r="AN53" s="673">
        <f>SUM(L53:X53)+AM53</f>
        <v>128</v>
      </c>
      <c r="AO53" s="230">
        <f>AN53/AI53</f>
        <v>9.8461538461538467</v>
      </c>
      <c r="AU53" s="917"/>
      <c r="AV53" s="917"/>
    </row>
    <row r="54" spans="1:56" s="248" customFormat="1" ht="11.1" customHeight="1" x14ac:dyDescent="0.25">
      <c r="A54" s="651">
        <v>48</v>
      </c>
      <c r="B54" s="238"/>
      <c r="C54" s="263" t="s">
        <v>227</v>
      </c>
      <c r="D54" s="3640"/>
      <c r="E54" s="1559">
        <f>AL54</f>
        <v>1</v>
      </c>
      <c r="F54" s="3870"/>
      <c r="G54" s="929"/>
      <c r="H54" s="926"/>
      <c r="I54" s="3836"/>
      <c r="J54" s="3839"/>
      <c r="K54" s="3825"/>
      <c r="L54" s="233"/>
      <c r="M54" s="234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370"/>
      <c r="Z54" s="660"/>
      <c r="AA54" s="661"/>
      <c r="AB54" s="662"/>
      <c r="AC54" s="663"/>
      <c r="AD54" s="3368"/>
      <c r="AE54" s="235"/>
      <c r="AF54" s="666"/>
      <c r="AG54" s="905">
        <v>29</v>
      </c>
      <c r="AH54" s="237"/>
      <c r="AI54" s="250">
        <f>AG54+AH54</f>
        <v>29</v>
      </c>
      <c r="AJ54" s="3850">
        <f t="array" ref="AJ54">MAX(IF('INTEGRALE verrouillée'!$B$7:$B$114=C54,'INTEGRALE verrouillée'!$E$7:$E$114))</f>
        <v>39227</v>
      </c>
      <c r="AK54" s="3849">
        <f t="array" ref="AK54">MAX(IF('INTEGRALE verrouillée'!$B$7:$B$114=C54,'INTEGRALE verrouillée'!$F$7:$F$114))</f>
        <v>41698</v>
      </c>
      <c r="AL54" s="675">
        <v>1</v>
      </c>
      <c r="AM54" s="672">
        <v>163</v>
      </c>
      <c r="AN54" s="673">
        <f>SUM(L54:X54)+AM54</f>
        <v>163</v>
      </c>
      <c r="AO54" s="230">
        <f>AN54/AI54</f>
        <v>5.6206896551724137</v>
      </c>
      <c r="AU54" s="917"/>
      <c r="AV54" s="917"/>
    </row>
    <row r="55" spans="1:56" s="248" customFormat="1" ht="11.1" customHeight="1" x14ac:dyDescent="0.25">
      <c r="A55" s="651">
        <v>49</v>
      </c>
      <c r="B55" s="238"/>
      <c r="C55" s="622" t="s">
        <v>136</v>
      </c>
      <c r="D55" s="3641"/>
      <c r="E55" s="1553">
        <f>AL55</f>
        <v>4</v>
      </c>
      <c r="F55" s="3870"/>
      <c r="G55" s="929"/>
      <c r="H55" s="926" t="s">
        <v>156</v>
      </c>
      <c r="I55" s="3836" t="s">
        <v>156</v>
      </c>
      <c r="J55" s="3839"/>
      <c r="K55" s="3825"/>
      <c r="L55" s="233"/>
      <c r="M55" s="234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370"/>
      <c r="Z55" s="660"/>
      <c r="AA55" s="661"/>
      <c r="AB55" s="662"/>
      <c r="AC55" s="663"/>
      <c r="AD55" s="3368"/>
      <c r="AE55" s="235"/>
      <c r="AF55" s="666"/>
      <c r="AG55" s="905">
        <v>21</v>
      </c>
      <c r="AH55" s="237"/>
      <c r="AI55" s="250">
        <f>AG55+AH55</f>
        <v>21</v>
      </c>
      <c r="AJ55" s="3850">
        <f t="array" ref="AJ55">MAX(IF('INTEGRALE verrouillée'!$B$7:$B$114=C55,'INTEGRALE verrouillée'!$E$7:$E$114))</f>
        <v>39227</v>
      </c>
      <c r="AK55" s="3849">
        <f t="array" ref="AK55">MAX(IF('INTEGRALE verrouillée'!$B$7:$B$114=C55,'INTEGRALE verrouillée'!$F$7:$F$114))</f>
        <v>41670</v>
      </c>
      <c r="AL55" s="675">
        <v>4</v>
      </c>
      <c r="AM55" s="672">
        <v>134</v>
      </c>
      <c r="AN55" s="673">
        <f>SUM(L55:X55)+AM55</f>
        <v>134</v>
      </c>
      <c r="AO55" s="657">
        <f>AN55/AI55</f>
        <v>6.3809523809523814</v>
      </c>
      <c r="AU55" s="917"/>
      <c r="AV55" s="917"/>
    </row>
    <row r="56" spans="1:56" s="248" customFormat="1" ht="11.1" customHeight="1" x14ac:dyDescent="0.25">
      <c r="A56" s="651">
        <v>50</v>
      </c>
      <c r="B56" s="231"/>
      <c r="C56" s="268" t="s">
        <v>137</v>
      </c>
      <c r="D56" s="3637"/>
      <c r="E56" s="1556">
        <f>AL56</f>
        <v>1</v>
      </c>
      <c r="F56" s="3870"/>
      <c r="G56" s="929"/>
      <c r="H56" s="926"/>
      <c r="I56" s="3836"/>
      <c r="J56" s="3839"/>
      <c r="K56" s="3825"/>
      <c r="L56" s="233"/>
      <c r="M56" s="234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370"/>
      <c r="Z56" s="660"/>
      <c r="AA56" s="661"/>
      <c r="AB56" s="662"/>
      <c r="AC56" s="663"/>
      <c r="AD56" s="3368"/>
      <c r="AE56" s="235"/>
      <c r="AF56" s="666"/>
      <c r="AG56" s="905">
        <v>4</v>
      </c>
      <c r="AH56" s="237"/>
      <c r="AI56" s="250">
        <f>AG56+AH56</f>
        <v>4</v>
      </c>
      <c r="AJ56" s="3850">
        <f t="array" ref="AJ56">MAX(IF('INTEGRALE verrouillée'!$B$7:$B$114=C56,'INTEGRALE verrouillée'!$E$7:$E$114))</f>
        <v>40145</v>
      </c>
      <c r="AK56" s="3849">
        <f t="array" ref="AK56">MAX(IF('INTEGRALE verrouillée'!$B$7:$B$114=C56,'INTEGRALE verrouillée'!$F$7:$F$114))</f>
        <v>41607</v>
      </c>
      <c r="AL56" s="675">
        <v>1</v>
      </c>
      <c r="AM56" s="672">
        <v>24</v>
      </c>
      <c r="AN56" s="673">
        <f>SUM(L56:X56)+AM56</f>
        <v>24</v>
      </c>
      <c r="AO56" s="657">
        <f>AN56/AI56</f>
        <v>6</v>
      </c>
      <c r="AP56" s="206"/>
      <c r="AQ56" s="206"/>
      <c r="AR56" s="206"/>
      <c r="AS56" s="206"/>
      <c r="AT56" s="206"/>
      <c r="AU56" s="915"/>
      <c r="AV56" s="915"/>
      <c r="AW56" s="206"/>
      <c r="AX56" s="206"/>
      <c r="AY56" s="206"/>
      <c r="AZ56" s="206"/>
      <c r="BA56" s="206"/>
      <c r="BB56" s="206"/>
      <c r="BC56" s="206"/>
      <c r="BD56" s="206"/>
    </row>
    <row r="57" spans="1:56" s="248" customFormat="1" ht="11.1" customHeight="1" x14ac:dyDescent="0.25">
      <c r="A57" s="651">
        <v>51</v>
      </c>
      <c r="B57" s="247"/>
      <c r="C57" s="253" t="s">
        <v>65</v>
      </c>
      <c r="D57" s="3635"/>
      <c r="E57" s="1561"/>
      <c r="F57" s="3870"/>
      <c r="G57" s="929"/>
      <c r="H57" s="926"/>
      <c r="I57" s="3836"/>
      <c r="J57" s="3839"/>
      <c r="K57" s="3826"/>
      <c r="L57" s="233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3377"/>
      <c r="Z57" s="660"/>
      <c r="AA57" s="661"/>
      <c r="AB57" s="662"/>
      <c r="AC57" s="663"/>
      <c r="AD57" s="3368"/>
      <c r="AE57" s="256"/>
      <c r="AF57" s="257"/>
      <c r="AG57" s="905">
        <v>2</v>
      </c>
      <c r="AH57" s="237"/>
      <c r="AI57" s="250">
        <f>AG57+AH57</f>
        <v>2</v>
      </c>
      <c r="AJ57" s="3850">
        <f t="array" ref="AJ57">MAX(IF('INTEGRALE verrouillée'!$B$7:$B$114=C57,'INTEGRALE verrouillée'!$E$7:$E$114))</f>
        <v>40424</v>
      </c>
      <c r="AK57" s="3849">
        <f t="array" ref="AK57">MAX(IF('INTEGRALE verrouillée'!$B$7:$B$114=C57,'INTEGRALE verrouillée'!$F$7:$F$114))</f>
        <v>41432</v>
      </c>
      <c r="AL57" s="675"/>
      <c r="AM57" s="672">
        <v>10</v>
      </c>
      <c r="AN57" s="673">
        <f>SUM(L57:X57)+AM57</f>
        <v>10</v>
      </c>
      <c r="AO57" s="276">
        <f>AN57/AI57</f>
        <v>5</v>
      </c>
      <c r="AP57" s="206"/>
      <c r="AQ57" s="206"/>
      <c r="AR57" s="206"/>
      <c r="AS57" s="206"/>
      <c r="AT57" s="206"/>
      <c r="AU57" s="915"/>
      <c r="AV57" s="915"/>
      <c r="AW57" s="206"/>
      <c r="AX57" s="206"/>
      <c r="AY57" s="206"/>
      <c r="AZ57" s="206"/>
      <c r="BA57" s="206"/>
      <c r="BB57" s="206"/>
      <c r="BC57" s="206"/>
      <c r="BD57" s="206"/>
    </row>
    <row r="58" spans="1:56" s="248" customFormat="1" ht="11.1" customHeight="1" x14ac:dyDescent="0.25">
      <c r="A58" s="651">
        <v>52</v>
      </c>
      <c r="B58" s="238"/>
      <c r="C58" s="263" t="s">
        <v>238</v>
      </c>
      <c r="D58" s="3640"/>
      <c r="E58" s="1562">
        <f>AL58</f>
        <v>1</v>
      </c>
      <c r="F58" s="3870"/>
      <c r="G58" s="929"/>
      <c r="H58" s="926"/>
      <c r="I58" s="3836"/>
      <c r="J58" s="3839"/>
      <c r="K58" s="3826"/>
      <c r="L58" s="233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370"/>
      <c r="Z58" s="660"/>
      <c r="AA58" s="661"/>
      <c r="AB58" s="662"/>
      <c r="AC58" s="663"/>
      <c r="AD58" s="3368"/>
      <c r="AE58" s="235"/>
      <c r="AF58" s="236"/>
      <c r="AG58" s="905">
        <v>8</v>
      </c>
      <c r="AH58" s="237"/>
      <c r="AI58" s="250">
        <f>AG58+AH58</f>
        <v>8</v>
      </c>
      <c r="AJ58" s="3850">
        <f t="array" ref="AJ58">MAX(IF('INTEGRALE verrouillée'!$B$7:$B$114=C58,'INTEGRALE verrouillée'!$E$7:$E$114))</f>
        <v>39410</v>
      </c>
      <c r="AK58" s="3849">
        <f t="array" ref="AK58">MAX(IF('INTEGRALE verrouillée'!$B$7:$B$114=C58,'INTEGRALE verrouillée'!$F$7:$F$114))</f>
        <v>41397</v>
      </c>
      <c r="AL58" s="675">
        <v>1</v>
      </c>
      <c r="AM58" s="672">
        <v>50</v>
      </c>
      <c r="AN58" s="673">
        <f>SUM(L58:X58)+AM58</f>
        <v>50</v>
      </c>
      <c r="AO58" s="276">
        <f>AN58/AI58</f>
        <v>6.25</v>
      </c>
      <c r="AU58" s="917"/>
      <c r="AV58" s="917"/>
    </row>
    <row r="59" spans="1:56" s="248" customFormat="1" ht="11.1" customHeight="1" x14ac:dyDescent="0.25">
      <c r="A59" s="651">
        <v>53</v>
      </c>
      <c r="B59" s="238"/>
      <c r="C59" s="253" t="s">
        <v>37</v>
      </c>
      <c r="D59" s="3635"/>
      <c r="E59" s="1561"/>
      <c r="F59" s="3870"/>
      <c r="G59" s="929"/>
      <c r="H59" s="926"/>
      <c r="I59" s="3836"/>
      <c r="J59" s="3841"/>
      <c r="K59" s="3825"/>
      <c r="L59" s="233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3377"/>
      <c r="Z59" s="660"/>
      <c r="AA59" s="661"/>
      <c r="AB59" s="662"/>
      <c r="AC59" s="663"/>
      <c r="AD59" s="3368"/>
      <c r="AE59" s="256"/>
      <c r="AF59" s="261"/>
      <c r="AG59" s="905">
        <v>4</v>
      </c>
      <c r="AH59" s="237"/>
      <c r="AI59" s="250">
        <f>AG59+AH59</f>
        <v>4</v>
      </c>
      <c r="AJ59" s="3850">
        <f t="array" ref="AJ59">MAX(IF('INTEGRALE verrouillée'!$B$7:$B$114=C59,'INTEGRALE verrouillée'!$E$7:$E$114))</f>
        <v>39718</v>
      </c>
      <c r="AK59" s="3849">
        <f t="array" ref="AK59">MAX(IF('INTEGRALE verrouillée'!$B$7:$B$114=C59,'INTEGRALE verrouillée'!$F$7:$F$114))</f>
        <v>41397</v>
      </c>
      <c r="AL59" s="675"/>
      <c r="AM59" s="672">
        <v>28</v>
      </c>
      <c r="AN59" s="673">
        <f>SUM(L59:X59)+AM59</f>
        <v>28</v>
      </c>
      <c r="AO59" s="230">
        <f>AN59/AI59</f>
        <v>7</v>
      </c>
      <c r="AU59" s="917"/>
      <c r="AV59" s="917"/>
    </row>
    <row r="60" spans="1:56" s="248" customFormat="1" ht="11.1" customHeight="1" x14ac:dyDescent="0.25">
      <c r="A60" s="651">
        <v>54</v>
      </c>
      <c r="B60" s="247"/>
      <c r="C60" s="253" t="s">
        <v>149</v>
      </c>
      <c r="D60" s="3635"/>
      <c r="E60" s="1561"/>
      <c r="F60" s="3870"/>
      <c r="G60" s="929"/>
      <c r="H60" s="926"/>
      <c r="I60" s="3836"/>
      <c r="J60" s="3842"/>
      <c r="K60" s="3827"/>
      <c r="L60" s="233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3377"/>
      <c r="Z60" s="660"/>
      <c r="AA60" s="661"/>
      <c r="AB60" s="662"/>
      <c r="AC60" s="663"/>
      <c r="AD60" s="3368"/>
      <c r="AE60" s="256"/>
      <c r="AF60" s="257"/>
      <c r="AG60" s="905">
        <v>2</v>
      </c>
      <c r="AH60" s="237"/>
      <c r="AI60" s="250">
        <f>AG60+AH60</f>
        <v>2</v>
      </c>
      <c r="AJ60" s="3850">
        <f t="array" ref="AJ60">MAX(IF('INTEGRALE verrouillée'!$B$7:$B$114=C60,'INTEGRALE verrouillée'!$E$7:$E$114))</f>
        <v>41306</v>
      </c>
      <c r="AK60" s="3849">
        <f t="array" ref="AK60">MAX(IF('INTEGRALE verrouillée'!$B$7:$B$114=C60,'INTEGRALE verrouillée'!$F$7:$F$114))</f>
        <v>41397</v>
      </c>
      <c r="AL60" s="675"/>
      <c r="AM60" s="672">
        <v>5</v>
      </c>
      <c r="AN60" s="673">
        <f>SUM(L60:X60)+AM60</f>
        <v>5</v>
      </c>
      <c r="AO60" s="262">
        <f>AN60/AI60</f>
        <v>2.5</v>
      </c>
      <c r="AU60" s="917"/>
      <c r="AV60" s="917"/>
    </row>
    <row r="61" spans="1:56" s="248" customFormat="1" ht="11.1" customHeight="1" x14ac:dyDescent="0.25">
      <c r="A61" s="651">
        <v>55</v>
      </c>
      <c r="B61" s="247"/>
      <c r="C61" s="253" t="s">
        <v>160</v>
      </c>
      <c r="D61" s="3635"/>
      <c r="E61" s="1561"/>
      <c r="F61" s="3870"/>
      <c r="G61" s="929"/>
      <c r="H61" s="926"/>
      <c r="I61" s="3836"/>
      <c r="J61" s="3841"/>
      <c r="K61" s="3826"/>
      <c r="L61" s="233"/>
      <c r="M61" s="234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3377"/>
      <c r="Z61" s="660"/>
      <c r="AA61" s="661"/>
      <c r="AB61" s="662"/>
      <c r="AC61" s="663"/>
      <c r="AD61" s="3368"/>
      <c r="AE61" s="668"/>
      <c r="AF61" s="236"/>
      <c r="AG61" s="905">
        <v>2</v>
      </c>
      <c r="AH61" s="237"/>
      <c r="AI61" s="250">
        <f>AG61+AH61</f>
        <v>2</v>
      </c>
      <c r="AJ61" s="3850">
        <f t="array" ref="AJ61">MAX(IF('INTEGRALE verrouillée'!$B$7:$B$114=C61,'INTEGRALE verrouillée'!$E$7:$E$114))</f>
        <v>41362</v>
      </c>
      <c r="AK61" s="3849">
        <f t="array" ref="AK61">MAX(IF('INTEGRALE verrouillée'!$B$7:$B$114=C61,'INTEGRALE verrouillée'!$F$7:$F$114))</f>
        <v>41397</v>
      </c>
      <c r="AL61" s="675"/>
      <c r="AM61" s="672">
        <v>6</v>
      </c>
      <c r="AN61" s="673">
        <f>SUM(L61:X61)+AM61</f>
        <v>6</v>
      </c>
      <c r="AO61" s="230">
        <f>AN61/AI61</f>
        <v>3</v>
      </c>
      <c r="AP61" s="206"/>
      <c r="AQ61" s="206"/>
      <c r="AR61" s="206"/>
      <c r="AS61" s="206"/>
      <c r="AT61" s="206"/>
      <c r="AU61" s="915"/>
      <c r="AV61" s="915"/>
      <c r="AW61" s="206"/>
      <c r="AX61" s="206"/>
      <c r="AY61" s="206"/>
      <c r="AZ61" s="206"/>
      <c r="BA61" s="206"/>
      <c r="BB61" s="206"/>
      <c r="BC61" s="206"/>
      <c r="BD61" s="206"/>
    </row>
    <row r="62" spans="1:56" s="248" customFormat="1" ht="11.1" customHeight="1" x14ac:dyDescent="0.25">
      <c r="A62" s="651">
        <v>56</v>
      </c>
      <c r="B62" s="247"/>
      <c r="C62" s="253" t="s">
        <v>63</v>
      </c>
      <c r="D62" s="3635"/>
      <c r="E62" s="1561"/>
      <c r="F62" s="3870"/>
      <c r="G62" s="929"/>
      <c r="H62" s="926"/>
      <c r="I62" s="3836"/>
      <c r="J62" s="3841"/>
      <c r="K62" s="3825"/>
      <c r="L62" s="233"/>
      <c r="M62" s="234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3377"/>
      <c r="Z62" s="660"/>
      <c r="AA62" s="661"/>
      <c r="AB62" s="662"/>
      <c r="AC62" s="663"/>
      <c r="AD62" s="3368"/>
      <c r="AE62" s="256"/>
      <c r="AF62" s="257"/>
      <c r="AG62" s="905">
        <v>4</v>
      </c>
      <c r="AH62" s="237"/>
      <c r="AI62" s="250">
        <f>AG62+AH62</f>
        <v>4</v>
      </c>
      <c r="AJ62" s="3850">
        <f t="array" ref="AJ62">MAX(IF('INTEGRALE verrouillée'!$B$7:$B$114=C62,'INTEGRALE verrouillée'!$E$7:$E$114))</f>
        <v>40243</v>
      </c>
      <c r="AK62" s="3849">
        <f t="array" ref="AK62">MAX(IF('INTEGRALE verrouillée'!$B$7:$B$114=C62,'INTEGRALE verrouillée'!$F$7:$F$114))</f>
        <v>41117</v>
      </c>
      <c r="AL62" s="675"/>
      <c r="AM62" s="672">
        <v>7</v>
      </c>
      <c r="AN62" s="673">
        <f>SUM(L62:X62)+AM62</f>
        <v>7</v>
      </c>
      <c r="AO62" s="230">
        <f>AN62/AI62</f>
        <v>1.75</v>
      </c>
      <c r="AU62" s="917"/>
      <c r="AV62" s="917"/>
    </row>
    <row r="63" spans="1:56" s="248" customFormat="1" ht="11.1" customHeight="1" x14ac:dyDescent="0.25">
      <c r="A63" s="651">
        <v>57</v>
      </c>
      <c r="B63" s="247"/>
      <c r="C63" s="263" t="s">
        <v>144</v>
      </c>
      <c r="D63" s="3640"/>
      <c r="E63" s="1562">
        <f>AL63</f>
        <v>1</v>
      </c>
      <c r="F63" s="3870"/>
      <c r="G63" s="929"/>
      <c r="H63" s="926"/>
      <c r="I63" s="3836"/>
      <c r="J63" s="3839"/>
      <c r="K63" s="3826"/>
      <c r="L63" s="233"/>
      <c r="M63" s="234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370"/>
      <c r="Z63" s="660"/>
      <c r="AA63" s="661"/>
      <c r="AB63" s="662"/>
      <c r="AC63" s="663"/>
      <c r="AD63" s="3368"/>
      <c r="AE63" s="235"/>
      <c r="AF63" s="236"/>
      <c r="AG63" s="905">
        <v>3</v>
      </c>
      <c r="AH63" s="237"/>
      <c r="AI63" s="250">
        <f>AG63+AH63</f>
        <v>3</v>
      </c>
      <c r="AJ63" s="3850">
        <f t="array" ref="AJ63">MAX(IF('INTEGRALE verrouillée'!$B$7:$B$114=C63,'INTEGRALE verrouillée'!$E$7:$E$114))</f>
        <v>40222</v>
      </c>
      <c r="AK63" s="3849">
        <f t="array" ref="AK63">MAX(IF('INTEGRALE verrouillée'!$B$7:$B$114=C63,'INTEGRALE verrouillée'!$F$7:$F$114))</f>
        <v>41040</v>
      </c>
      <c r="AL63" s="675">
        <v>1</v>
      </c>
      <c r="AM63" s="672">
        <v>19</v>
      </c>
      <c r="AN63" s="673">
        <f>SUM(L63:X63)+AM63</f>
        <v>19</v>
      </c>
      <c r="AO63" s="276">
        <f>AN63/AI63</f>
        <v>6.333333333333333</v>
      </c>
      <c r="AU63" s="917"/>
      <c r="AV63" s="917"/>
    </row>
    <row r="64" spans="1:56" s="248" customFormat="1" ht="11.1" customHeight="1" x14ac:dyDescent="0.25">
      <c r="A64" s="651">
        <v>58</v>
      </c>
      <c r="B64" s="247"/>
      <c r="C64" s="253" t="s">
        <v>83</v>
      </c>
      <c r="D64" s="3635"/>
      <c r="E64" s="1561"/>
      <c r="F64" s="3870"/>
      <c r="G64" s="929"/>
      <c r="H64" s="926"/>
      <c r="I64" s="3836"/>
      <c r="J64" s="3839"/>
      <c r="K64" s="3826"/>
      <c r="L64" s="233"/>
      <c r="M64" s="234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3377"/>
      <c r="Z64" s="660"/>
      <c r="AA64" s="661"/>
      <c r="AB64" s="662"/>
      <c r="AC64" s="663"/>
      <c r="AD64" s="3368"/>
      <c r="AE64" s="256"/>
      <c r="AF64" s="257"/>
      <c r="AG64" s="905">
        <v>2</v>
      </c>
      <c r="AH64" s="237"/>
      <c r="AI64" s="250">
        <f>AG64+AH64</f>
        <v>2</v>
      </c>
      <c r="AJ64" s="3850">
        <f t="array" ref="AJ64">MAX(IF('INTEGRALE verrouillée'!$B$7:$B$114=C64,'INTEGRALE verrouillée'!$E$7:$E$114))</f>
        <v>40695</v>
      </c>
      <c r="AK64" s="3849">
        <f t="array" ref="AK64">MAX(IF('INTEGRALE verrouillée'!$B$7:$B$114=C64,'INTEGRALE verrouillée'!$F$7:$F$114))</f>
        <v>40962</v>
      </c>
      <c r="AL64" s="693"/>
      <c r="AM64" s="672">
        <v>7</v>
      </c>
      <c r="AN64" s="673">
        <f>SUM(L64:X64)+AM64</f>
        <v>7</v>
      </c>
      <c r="AO64" s="230">
        <f>AN64/AI64</f>
        <v>3.5</v>
      </c>
      <c r="AU64" s="917"/>
      <c r="AV64" s="917"/>
    </row>
    <row r="65" spans="1:56" s="206" customFormat="1" ht="11.1" customHeight="1" x14ac:dyDescent="0.25">
      <c r="A65" s="651">
        <v>59</v>
      </c>
      <c r="B65" s="247"/>
      <c r="C65" s="253" t="s">
        <v>36</v>
      </c>
      <c r="D65" s="3635"/>
      <c r="E65" s="1561"/>
      <c r="F65" s="3870"/>
      <c r="G65" s="929"/>
      <c r="H65" s="926"/>
      <c r="I65" s="3836"/>
      <c r="J65" s="3844"/>
      <c r="K65" s="4561"/>
      <c r="L65" s="233"/>
      <c r="M65" s="234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3377"/>
      <c r="Z65" s="660"/>
      <c r="AA65" s="661"/>
      <c r="AB65" s="662"/>
      <c r="AC65" s="663"/>
      <c r="AD65" s="3368"/>
      <c r="AE65" s="256"/>
      <c r="AF65" s="257"/>
      <c r="AG65" s="905">
        <v>6</v>
      </c>
      <c r="AH65" s="237"/>
      <c r="AI65" s="250">
        <f>AG65+AH65</f>
        <v>6</v>
      </c>
      <c r="AJ65" s="3850">
        <f t="array" ref="AJ65">MAX(IF('INTEGRALE verrouillée'!$B$7:$B$114=C65,'INTEGRALE verrouillée'!$E$7:$E$114))</f>
        <v>39718</v>
      </c>
      <c r="AK65" s="3849">
        <f t="array" ref="AK65">MAX(IF('INTEGRALE verrouillée'!$B$7:$B$114=C65,'INTEGRALE verrouillée'!$F$7:$F$114))</f>
        <v>40879</v>
      </c>
      <c r="AL65" s="675"/>
      <c r="AM65" s="672">
        <v>29</v>
      </c>
      <c r="AN65" s="673">
        <f>SUM(L65:X65)+AM65</f>
        <v>29</v>
      </c>
      <c r="AO65" s="230">
        <f>AN65/AI65</f>
        <v>4.833333333333333</v>
      </c>
      <c r="AP65" s="248"/>
      <c r="AQ65" s="248"/>
      <c r="AR65" s="248"/>
      <c r="AS65" s="248"/>
      <c r="AT65" s="248"/>
      <c r="AU65" s="917"/>
      <c r="AV65" s="917"/>
      <c r="AW65" s="248"/>
      <c r="AX65" s="248"/>
      <c r="AY65" s="248"/>
      <c r="AZ65" s="248"/>
      <c r="BA65" s="248"/>
      <c r="BB65" s="248"/>
      <c r="BC65" s="248"/>
      <c r="BD65" s="248"/>
    </row>
    <row r="66" spans="1:56" s="206" customFormat="1" ht="11.1" customHeight="1" x14ac:dyDescent="0.25">
      <c r="A66" s="651">
        <v>60</v>
      </c>
      <c r="B66" s="238"/>
      <c r="C66" s="253" t="s">
        <v>43</v>
      </c>
      <c r="D66" s="3635"/>
      <c r="E66" s="1561"/>
      <c r="F66" s="3870"/>
      <c r="G66" s="929"/>
      <c r="H66" s="926"/>
      <c r="I66" s="3836"/>
      <c r="J66" s="3839"/>
      <c r="K66" s="3825"/>
      <c r="L66" s="233"/>
      <c r="M66" s="234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370"/>
      <c r="Z66" s="660"/>
      <c r="AA66" s="661"/>
      <c r="AB66" s="662"/>
      <c r="AC66" s="663"/>
      <c r="AD66" s="3368"/>
      <c r="AE66" s="235"/>
      <c r="AF66" s="236"/>
      <c r="AG66" s="905">
        <v>15</v>
      </c>
      <c r="AH66" s="237"/>
      <c r="AI66" s="250">
        <f>AG66+AH66</f>
        <v>15</v>
      </c>
      <c r="AJ66" s="3850">
        <f t="array" ref="AJ66">MAX(IF('INTEGRALE verrouillée'!$B$7:$B$114=C66,'INTEGRALE verrouillée'!$E$7:$E$114))</f>
        <v>39809</v>
      </c>
      <c r="AK66" s="3849">
        <f t="array" ref="AK66">MAX(IF('INTEGRALE verrouillée'!$B$7:$B$114=C66,'INTEGRALE verrouillée'!$F$7:$F$114))</f>
        <v>40782</v>
      </c>
      <c r="AL66" s="675"/>
      <c r="AM66" s="672">
        <v>66</v>
      </c>
      <c r="AN66" s="673">
        <f>SUM(L66:X66)+AM66</f>
        <v>66</v>
      </c>
      <c r="AO66" s="230">
        <f>AN66/AI66</f>
        <v>4.4000000000000004</v>
      </c>
      <c r="AP66" s="248"/>
      <c r="AQ66" s="248"/>
      <c r="AR66" s="248"/>
      <c r="AS66" s="248"/>
      <c r="AT66" s="248"/>
      <c r="AU66" s="917"/>
      <c r="AV66" s="917"/>
      <c r="AW66" s="248"/>
      <c r="AX66" s="248"/>
      <c r="AY66" s="248"/>
      <c r="AZ66" s="248"/>
      <c r="BA66" s="248"/>
      <c r="BB66" s="248"/>
      <c r="BC66" s="248"/>
      <c r="BD66" s="248"/>
    </row>
    <row r="67" spans="1:56" s="206" customFormat="1" ht="11.1" customHeight="1" x14ac:dyDescent="0.25">
      <c r="A67" s="651">
        <v>61</v>
      </c>
      <c r="B67" s="247"/>
      <c r="C67" s="2930" t="s">
        <v>143</v>
      </c>
      <c r="D67" s="4570"/>
      <c r="E67" s="4571">
        <f>AL67</f>
        <v>1</v>
      </c>
      <c r="F67" s="3870"/>
      <c r="G67" s="929"/>
      <c r="H67" s="926"/>
      <c r="I67" s="3836"/>
      <c r="J67" s="3841"/>
      <c r="K67" s="3826"/>
      <c r="L67" s="233"/>
      <c r="M67" s="234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3133"/>
      <c r="Z67" s="790"/>
      <c r="AA67" s="791"/>
      <c r="AB67" s="792"/>
      <c r="AC67" s="677"/>
      <c r="AD67" s="3367"/>
      <c r="AE67" s="880"/>
      <c r="AF67" s="882"/>
      <c r="AG67" s="4569">
        <v>2</v>
      </c>
      <c r="AH67" s="237"/>
      <c r="AI67" s="250">
        <f>AG67+AH67</f>
        <v>2</v>
      </c>
      <c r="AJ67" s="3850">
        <f t="array" ref="AJ67">MAX(IF('INTEGRALE verrouillée'!$B$7:$B$114=C67,'INTEGRALE verrouillée'!$E$7:$E$114))</f>
        <v>40327</v>
      </c>
      <c r="AK67" s="3849">
        <f t="array" ref="AK67">MAX(IF('INTEGRALE verrouillée'!$B$7:$B$114=C67,'INTEGRALE verrouillée'!$F$7:$F$114))</f>
        <v>40697</v>
      </c>
      <c r="AL67" s="675">
        <v>1</v>
      </c>
      <c r="AM67" s="672">
        <v>19</v>
      </c>
      <c r="AN67" s="673">
        <f>SUM(L67:X67)+AM67</f>
        <v>19</v>
      </c>
      <c r="AO67" s="258">
        <f>AN67/AI67</f>
        <v>9.5</v>
      </c>
      <c r="AP67" s="248"/>
      <c r="AQ67" s="248"/>
      <c r="AR67" s="248"/>
      <c r="AS67" s="248"/>
      <c r="AT67" s="248"/>
      <c r="AU67" s="917"/>
      <c r="AV67" s="917"/>
      <c r="AW67" s="248"/>
      <c r="AX67" s="248"/>
      <c r="AY67" s="248"/>
      <c r="AZ67" s="248"/>
      <c r="BA67" s="248"/>
      <c r="BB67" s="248"/>
      <c r="BC67" s="248"/>
      <c r="BD67" s="248"/>
    </row>
    <row r="68" spans="1:56" s="206" customFormat="1" ht="11.1" customHeight="1" x14ac:dyDescent="0.25">
      <c r="A68" s="651">
        <v>62</v>
      </c>
      <c r="B68" s="247"/>
      <c r="C68" s="253" t="s">
        <v>31</v>
      </c>
      <c r="D68" s="3635"/>
      <c r="E68" s="1561"/>
      <c r="F68" s="3870"/>
      <c r="G68" s="929"/>
      <c r="H68" s="926"/>
      <c r="I68" s="3836"/>
      <c r="J68" s="3845"/>
      <c r="K68" s="3825"/>
      <c r="L68" s="233"/>
      <c r="M68" s="234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3377"/>
      <c r="Z68" s="660"/>
      <c r="AA68" s="661"/>
      <c r="AB68" s="662"/>
      <c r="AC68" s="663"/>
      <c r="AD68" s="3368"/>
      <c r="AE68" s="256"/>
      <c r="AF68" s="257"/>
      <c r="AG68" s="905">
        <v>3</v>
      </c>
      <c r="AH68" s="237"/>
      <c r="AI68" s="250">
        <f>AG68+AH68</f>
        <v>3</v>
      </c>
      <c r="AJ68" s="3850">
        <f t="array" ref="AJ68">MAX(IF('INTEGRALE verrouillée'!$B$7:$B$114=C68,'INTEGRALE verrouillée'!$E$7:$E$114))</f>
        <v>39445</v>
      </c>
      <c r="AK68" s="3849">
        <f t="array" ref="AK68">MAX(IF('INTEGRALE verrouillée'!$B$7:$B$114=C68,'INTEGRALE verrouillée'!$F$7:$F$114))</f>
        <v>40620</v>
      </c>
      <c r="AL68" s="675"/>
      <c r="AM68" s="672">
        <v>16</v>
      </c>
      <c r="AN68" s="673">
        <f>SUM(L68:X68)+AM68</f>
        <v>16</v>
      </c>
      <c r="AO68" s="258">
        <f>AN68/AI68</f>
        <v>5.333333333333333</v>
      </c>
      <c r="AP68" s="248"/>
      <c r="AQ68" s="248"/>
      <c r="AR68" s="248"/>
      <c r="AS68" s="248"/>
      <c r="AT68" s="248"/>
      <c r="AU68" s="917"/>
      <c r="AV68" s="917"/>
      <c r="AW68" s="248"/>
      <c r="AX68" s="248"/>
      <c r="AY68" s="248"/>
      <c r="AZ68" s="248"/>
      <c r="BA68" s="248"/>
      <c r="BB68" s="248"/>
      <c r="BC68" s="248"/>
      <c r="BD68" s="248"/>
    </row>
    <row r="69" spans="1:56" s="206" customFormat="1" ht="11.1" customHeight="1" x14ac:dyDescent="0.25">
      <c r="A69" s="651">
        <v>63</v>
      </c>
      <c r="B69" s="247"/>
      <c r="C69" s="253" t="s">
        <v>8</v>
      </c>
      <c r="D69" s="3635"/>
      <c r="E69" s="1561"/>
      <c r="F69" s="3870"/>
      <c r="G69" s="929"/>
      <c r="H69" s="926"/>
      <c r="I69" s="3836"/>
      <c r="J69" s="3846"/>
      <c r="K69" s="4560"/>
      <c r="L69" s="233"/>
      <c r="M69" s="234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3377"/>
      <c r="Z69" s="660"/>
      <c r="AA69" s="661"/>
      <c r="AB69" s="662"/>
      <c r="AC69" s="663"/>
      <c r="AD69" s="3368"/>
      <c r="AE69" s="256"/>
      <c r="AF69" s="257"/>
      <c r="AG69" s="905">
        <v>7</v>
      </c>
      <c r="AH69" s="237"/>
      <c r="AI69" s="250">
        <f>AG69+AH69</f>
        <v>7</v>
      </c>
      <c r="AJ69" s="3850">
        <f t="array" ref="AJ69">MAX(IF('INTEGRALE verrouillée'!$B$7:$B$114=C69,'INTEGRALE verrouillée'!$E$7:$E$114))</f>
        <v>39354</v>
      </c>
      <c r="AK69" s="3849">
        <f t="array" ref="AK69">MAX(IF('INTEGRALE verrouillée'!$B$7:$B$114=C69,'INTEGRALE verrouillée'!$F$7:$F$114))</f>
        <v>40522</v>
      </c>
      <c r="AL69" s="675"/>
      <c r="AM69" s="672">
        <v>34</v>
      </c>
      <c r="AN69" s="673">
        <f>SUM(L69:X69)+AM69</f>
        <v>34</v>
      </c>
      <c r="AO69" s="258">
        <f>AN69/AI69</f>
        <v>4.8571428571428568</v>
      </c>
      <c r="AP69" s="248"/>
      <c r="AQ69" s="248"/>
      <c r="AR69" s="248"/>
      <c r="AS69" s="248"/>
      <c r="AT69" s="248"/>
      <c r="AU69" s="917"/>
      <c r="AV69" s="917"/>
      <c r="AW69" s="248"/>
      <c r="AX69" s="248"/>
      <c r="AY69" s="248"/>
      <c r="AZ69" s="248"/>
      <c r="BA69" s="248"/>
      <c r="BB69" s="248"/>
      <c r="BC69" s="248"/>
      <c r="BD69" s="248"/>
    </row>
    <row r="70" spans="1:56" s="248" customFormat="1" ht="11.1" customHeight="1" x14ac:dyDescent="0.25">
      <c r="A70" s="651">
        <v>64</v>
      </c>
      <c r="B70" s="238"/>
      <c r="C70" s="272" t="s">
        <v>2</v>
      </c>
      <c r="D70" s="3643"/>
      <c r="E70" s="1563"/>
      <c r="F70" s="3870"/>
      <c r="G70" s="929"/>
      <c r="H70" s="926"/>
      <c r="I70" s="3836"/>
      <c r="J70" s="3844"/>
      <c r="K70" s="3825"/>
      <c r="L70" s="233"/>
      <c r="M70" s="234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3376"/>
      <c r="Z70" s="660"/>
      <c r="AA70" s="661"/>
      <c r="AB70" s="662"/>
      <c r="AC70" s="663"/>
      <c r="AD70" s="3369"/>
      <c r="AE70" s="667"/>
      <c r="AF70" s="789"/>
      <c r="AG70" s="905">
        <v>12</v>
      </c>
      <c r="AH70" s="237"/>
      <c r="AI70" s="250">
        <f>AG70+AH70</f>
        <v>12</v>
      </c>
      <c r="AJ70" s="3850">
        <f t="array" ref="AJ70">MAX(IF('INTEGRALE verrouillée'!$B$7:$B$114=C70,'INTEGRALE verrouillée'!$E$7:$E$114))</f>
        <v>39227</v>
      </c>
      <c r="AK70" s="3849">
        <f t="array" ref="AK70">MAX(IF('INTEGRALE verrouillée'!$B$7:$B$114=C70,'INTEGRALE verrouillée'!$F$7:$F$114))</f>
        <v>40480</v>
      </c>
      <c r="AL70" s="675"/>
      <c r="AM70" s="672">
        <v>29</v>
      </c>
      <c r="AN70" s="673">
        <f>SUM(L70:X70)+AM70</f>
        <v>29</v>
      </c>
      <c r="AO70" s="258">
        <f>AN70/AI70</f>
        <v>2.4166666666666665</v>
      </c>
      <c r="AP70" s="206"/>
      <c r="AQ70" s="206"/>
      <c r="AR70" s="206"/>
      <c r="AS70" s="206"/>
      <c r="AT70" s="206"/>
      <c r="AU70" s="915"/>
      <c r="AV70" s="915"/>
      <c r="AW70" s="206"/>
      <c r="AX70" s="206"/>
      <c r="AY70" s="206"/>
      <c r="AZ70" s="206"/>
      <c r="BA70" s="206"/>
      <c r="BB70" s="206"/>
      <c r="BC70" s="206"/>
      <c r="BD70" s="206"/>
    </row>
    <row r="71" spans="1:56" s="248" customFormat="1" ht="11.1" customHeight="1" x14ac:dyDescent="0.25">
      <c r="A71" s="651">
        <v>65</v>
      </c>
      <c r="B71" s="231"/>
      <c r="C71" s="272" t="s">
        <v>1</v>
      </c>
      <c r="D71" s="3643"/>
      <c r="E71" s="1563"/>
      <c r="F71" s="3870"/>
      <c r="G71" s="929"/>
      <c r="H71" s="926"/>
      <c r="I71" s="3836"/>
      <c r="J71" s="3842"/>
      <c r="K71" s="3825"/>
      <c r="L71" s="233"/>
      <c r="M71" s="234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3376"/>
      <c r="Z71" s="660"/>
      <c r="AA71" s="661"/>
      <c r="AB71" s="662"/>
      <c r="AC71" s="663"/>
      <c r="AD71" s="3369"/>
      <c r="AE71" s="667"/>
      <c r="AF71" s="789"/>
      <c r="AG71" s="905">
        <v>9</v>
      </c>
      <c r="AH71" s="237"/>
      <c r="AI71" s="250">
        <f>AG71+AH71</f>
        <v>9</v>
      </c>
      <c r="AJ71" s="3850">
        <f t="array" ref="AJ71">MAX(IF('INTEGRALE verrouillée'!$B$7:$B$114=C71,'INTEGRALE verrouillée'!$E$7:$E$114))</f>
        <v>39227</v>
      </c>
      <c r="AK71" s="3849">
        <f t="array" ref="AK71">MAX(IF('INTEGRALE verrouillée'!$B$7:$B$114=C71,'INTEGRALE verrouillée'!$F$7:$F$114))</f>
        <v>40466</v>
      </c>
      <c r="AL71" s="675"/>
      <c r="AM71" s="672">
        <v>45</v>
      </c>
      <c r="AN71" s="673">
        <f>SUM(L71:X71)+AM71</f>
        <v>45</v>
      </c>
      <c r="AO71" s="258">
        <f>AN71/AI71</f>
        <v>5</v>
      </c>
      <c r="AP71" s="206"/>
      <c r="AQ71" s="206"/>
      <c r="AR71" s="206"/>
      <c r="AS71" s="206"/>
      <c r="AT71" s="206"/>
      <c r="AU71" s="915"/>
      <c r="AV71" s="915"/>
      <c r="AW71" s="206"/>
      <c r="AX71" s="206"/>
      <c r="AY71" s="206"/>
      <c r="AZ71" s="206"/>
      <c r="BA71" s="206"/>
      <c r="BB71" s="206"/>
      <c r="BC71" s="206"/>
      <c r="BD71" s="206"/>
    </row>
    <row r="72" spans="1:56" s="248" customFormat="1" ht="11.1" customHeight="1" x14ac:dyDescent="0.25">
      <c r="A72" s="651">
        <v>66</v>
      </c>
      <c r="B72" s="238"/>
      <c r="C72" s="268" t="s">
        <v>145</v>
      </c>
      <c r="D72" s="3637"/>
      <c r="E72" s="1565">
        <f>AL72</f>
        <v>1</v>
      </c>
      <c r="F72" s="3870"/>
      <c r="G72" s="929" t="s">
        <v>156</v>
      </c>
      <c r="H72" s="926"/>
      <c r="I72" s="3836"/>
      <c r="J72" s="3839"/>
      <c r="K72" s="3825"/>
      <c r="L72" s="233"/>
      <c r="M72" s="234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3377"/>
      <c r="Z72" s="660"/>
      <c r="AA72" s="661"/>
      <c r="AB72" s="662"/>
      <c r="AC72" s="663"/>
      <c r="AD72" s="3368"/>
      <c r="AE72" s="256"/>
      <c r="AF72" s="257"/>
      <c r="AG72" s="905">
        <v>9</v>
      </c>
      <c r="AH72" s="237"/>
      <c r="AI72" s="250">
        <f>AG72+AH72</f>
        <v>9</v>
      </c>
      <c r="AJ72" s="3850">
        <f t="array" ref="AJ72">MAX(IF('INTEGRALE verrouillée'!$B$7:$B$114=C72,'INTEGRALE verrouillée'!$E$7:$E$114))</f>
        <v>39599</v>
      </c>
      <c r="AK72" s="3849">
        <f t="array" ref="AK72">MAX(IF('INTEGRALE verrouillée'!$B$7:$B$114=C72,'INTEGRALE verrouillée'!$F$7:$F$114))</f>
        <v>40466</v>
      </c>
      <c r="AL72" s="675">
        <v>1</v>
      </c>
      <c r="AM72" s="672">
        <v>71</v>
      </c>
      <c r="AN72" s="673">
        <f>SUM(L72:X72)+AM72</f>
        <v>71</v>
      </c>
      <c r="AO72" s="258">
        <f>AN72/AI72</f>
        <v>7.8888888888888893</v>
      </c>
      <c r="AP72" s="206"/>
      <c r="AQ72" s="206"/>
      <c r="AR72" s="206"/>
      <c r="AS72" s="206"/>
      <c r="AT72" s="206"/>
      <c r="AU72" s="915"/>
      <c r="AV72" s="915"/>
      <c r="AW72" s="206"/>
      <c r="AX72" s="206"/>
      <c r="AY72" s="206"/>
      <c r="AZ72" s="206"/>
      <c r="BA72" s="206"/>
      <c r="BB72" s="206"/>
      <c r="BC72" s="206"/>
      <c r="BD72" s="206"/>
    </row>
    <row r="73" spans="1:56" s="248" customFormat="1" ht="11.1" customHeight="1" x14ac:dyDescent="0.25">
      <c r="A73" s="651">
        <v>67</v>
      </c>
      <c r="B73" s="247"/>
      <c r="C73" s="698" t="s">
        <v>60</v>
      </c>
      <c r="D73" s="3644"/>
      <c r="E73" s="1564"/>
      <c r="F73" s="3870"/>
      <c r="G73" s="929"/>
      <c r="H73" s="926"/>
      <c r="I73" s="3836"/>
      <c r="J73" s="3841"/>
      <c r="K73" s="3829"/>
      <c r="L73" s="233"/>
      <c r="M73" s="234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3380"/>
      <c r="Z73" s="660"/>
      <c r="AA73" s="661"/>
      <c r="AB73" s="662"/>
      <c r="AC73" s="663"/>
      <c r="AD73" s="3370"/>
      <c r="AE73" s="4566"/>
      <c r="AF73" s="2866"/>
      <c r="AG73" s="905">
        <v>3</v>
      </c>
      <c r="AH73" s="684"/>
      <c r="AI73" s="250">
        <f>AG73+AH73</f>
        <v>3</v>
      </c>
      <c r="AJ73" s="3850">
        <f t="array" ref="AJ73">MAX(IF('INTEGRALE verrouillée'!$B$7:$B$114=C73,'INTEGRALE verrouillée'!$E$7:$E$114))</f>
        <v>40215</v>
      </c>
      <c r="AK73" s="3849">
        <f t="array" ref="AK73">MAX(IF('INTEGRALE verrouillée'!$B$7:$B$114=C73,'INTEGRALE verrouillée'!$F$7:$F$114))</f>
        <v>40271</v>
      </c>
      <c r="AL73" s="690"/>
      <c r="AM73" s="691">
        <v>11</v>
      </c>
      <c r="AN73" s="673">
        <f>SUM(L73:X73)+AM73</f>
        <v>11</v>
      </c>
      <c r="AO73" s="262">
        <f>AN73/AI73</f>
        <v>3.6666666666666665</v>
      </c>
      <c r="AP73" s="206"/>
      <c r="AQ73" s="206"/>
      <c r="AR73" s="206"/>
      <c r="AS73" s="206"/>
      <c r="AT73" s="206"/>
      <c r="AU73" s="915"/>
      <c r="AV73" s="915"/>
      <c r="AW73" s="206"/>
      <c r="AX73" s="206"/>
      <c r="AY73" s="206"/>
      <c r="AZ73" s="206"/>
      <c r="BA73" s="206"/>
      <c r="BB73" s="206"/>
      <c r="BC73" s="206"/>
      <c r="BD73" s="206"/>
    </row>
    <row r="74" spans="1:56" s="248" customFormat="1" ht="11.1" customHeight="1" x14ac:dyDescent="0.25">
      <c r="A74" s="651">
        <v>68</v>
      </c>
      <c r="B74" s="247"/>
      <c r="C74" s="268" t="s">
        <v>224</v>
      </c>
      <c r="D74" s="3637"/>
      <c r="E74" s="1565">
        <f>AL74</f>
        <v>1</v>
      </c>
      <c r="F74" s="3870"/>
      <c r="G74" s="929" t="s">
        <v>156</v>
      </c>
      <c r="H74" s="926"/>
      <c r="I74" s="3836"/>
      <c r="J74" s="3841"/>
      <c r="K74" s="3825"/>
      <c r="L74" s="233"/>
      <c r="M74" s="234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3377"/>
      <c r="Z74" s="660"/>
      <c r="AA74" s="661"/>
      <c r="AB74" s="662"/>
      <c r="AC74" s="663"/>
      <c r="AD74" s="3368"/>
      <c r="AE74" s="256"/>
      <c r="AF74" s="261"/>
      <c r="AG74" s="905">
        <v>6</v>
      </c>
      <c r="AH74" s="684"/>
      <c r="AI74" s="250">
        <f>AG74+AH74</f>
        <v>6</v>
      </c>
      <c r="AJ74" s="3850">
        <f t="array" ref="AJ74">MAX(IF('INTEGRALE verrouillée'!$B$7:$B$114=C74,'INTEGRALE verrouillée'!$E$7:$E$114))</f>
        <v>39718</v>
      </c>
      <c r="AK74" s="3849">
        <f t="array" ref="AK74">MAX(IF('INTEGRALE verrouillée'!$B$7:$B$114=C74,'INTEGRALE verrouillée'!$F$7:$F$114))</f>
        <v>40215</v>
      </c>
      <c r="AL74" s="690">
        <v>1</v>
      </c>
      <c r="AM74" s="691">
        <v>41</v>
      </c>
      <c r="AN74" s="673">
        <f>SUM(L74:X74)+AM74</f>
        <v>41</v>
      </c>
      <c r="AO74" s="262">
        <f>AN74/AI74</f>
        <v>6.833333333333333</v>
      </c>
      <c r="AP74" s="206"/>
      <c r="AQ74" s="206"/>
      <c r="AR74" s="206"/>
      <c r="AS74" s="206"/>
      <c r="AT74" s="206"/>
      <c r="AU74" s="915"/>
      <c r="AV74" s="915"/>
      <c r="AW74" s="206"/>
      <c r="AX74" s="206"/>
      <c r="AY74" s="206"/>
      <c r="AZ74" s="206"/>
      <c r="BA74" s="206"/>
      <c r="BB74" s="206"/>
      <c r="BC74" s="206"/>
      <c r="BD74" s="206"/>
    </row>
    <row r="75" spans="1:56" s="248" customFormat="1" ht="11.1" customHeight="1" x14ac:dyDescent="0.25">
      <c r="A75" s="651">
        <v>69</v>
      </c>
      <c r="B75" s="247"/>
      <c r="C75" s="253" t="s">
        <v>55</v>
      </c>
      <c r="D75" s="3635"/>
      <c r="E75" s="1561"/>
      <c r="F75" s="3870"/>
      <c r="G75" s="929"/>
      <c r="H75" s="926"/>
      <c r="I75" s="3836"/>
      <c r="J75" s="3841"/>
      <c r="K75" s="3828"/>
      <c r="L75" s="233"/>
      <c r="M75" s="234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3377"/>
      <c r="Z75" s="660"/>
      <c r="AA75" s="661"/>
      <c r="AB75" s="662"/>
      <c r="AC75" s="663"/>
      <c r="AD75" s="3368"/>
      <c r="AE75" s="256"/>
      <c r="AF75" s="261"/>
      <c r="AG75" s="905">
        <v>2</v>
      </c>
      <c r="AH75" s="684"/>
      <c r="AI75" s="250">
        <f>AG75+AH75</f>
        <v>2</v>
      </c>
      <c r="AJ75" s="3850">
        <f t="array" ref="AJ75">MAX(IF('INTEGRALE verrouillée'!$B$7:$B$114=C75,'INTEGRALE verrouillée'!$E$7:$E$114))</f>
        <v>40082</v>
      </c>
      <c r="AK75" s="3849">
        <f t="array" ref="AK75">MAX(IF('INTEGRALE verrouillée'!$B$7:$B$114=C75,'INTEGRALE verrouillée'!$F$7:$F$114))</f>
        <v>40138</v>
      </c>
      <c r="AL75" s="690"/>
      <c r="AM75" s="691">
        <v>8</v>
      </c>
      <c r="AN75" s="673">
        <f>SUM(L75:X75)+AM75</f>
        <v>8</v>
      </c>
      <c r="AO75" s="262">
        <f>AN75/AI75</f>
        <v>4</v>
      </c>
      <c r="AP75" s="206"/>
      <c r="AQ75" s="206"/>
      <c r="AR75" s="206"/>
      <c r="AS75" s="206"/>
      <c r="AT75" s="206"/>
      <c r="AU75" s="915"/>
      <c r="AV75" s="915"/>
      <c r="AW75" s="206"/>
      <c r="AX75" s="206"/>
      <c r="AY75" s="206"/>
      <c r="AZ75" s="206"/>
      <c r="BA75" s="206"/>
      <c r="BB75" s="206"/>
      <c r="BC75" s="206"/>
      <c r="BD75" s="206"/>
    </row>
    <row r="76" spans="1:56" s="248" customFormat="1" ht="11.1" customHeight="1" x14ac:dyDescent="0.25">
      <c r="A76" s="651">
        <v>70</v>
      </c>
      <c r="B76" s="238"/>
      <c r="C76" s="622" t="s">
        <v>195</v>
      </c>
      <c r="D76" s="3641"/>
      <c r="E76" s="1568">
        <f>AL76</f>
        <v>1</v>
      </c>
      <c r="F76" s="3870"/>
      <c r="G76" s="929"/>
      <c r="H76" s="926"/>
      <c r="I76" s="3836" t="s">
        <v>156</v>
      </c>
      <c r="J76" s="3841"/>
      <c r="K76" s="3828"/>
      <c r="L76" s="233"/>
      <c r="M76" s="234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3377"/>
      <c r="Z76" s="660"/>
      <c r="AA76" s="661"/>
      <c r="AB76" s="662"/>
      <c r="AC76" s="663"/>
      <c r="AD76" s="3368"/>
      <c r="AE76" s="256"/>
      <c r="AF76" s="261"/>
      <c r="AG76" s="905">
        <v>8</v>
      </c>
      <c r="AH76" s="684"/>
      <c r="AI76" s="250">
        <f>AG76+AH76</f>
        <v>8</v>
      </c>
      <c r="AJ76" s="3850">
        <f t="array" ref="AJ76">MAX(IF('INTEGRALE verrouillée'!$B$7:$B$114=C76,'INTEGRALE verrouillée'!$E$7:$E$114))</f>
        <v>39263</v>
      </c>
      <c r="AK76" s="3849">
        <f t="array" ref="AK76">MAX(IF('INTEGRALE verrouillée'!$B$7:$B$114=C76,'INTEGRALE verrouillée'!$F$7:$F$114))</f>
        <v>40082</v>
      </c>
      <c r="AL76" s="690">
        <v>1</v>
      </c>
      <c r="AM76" s="691">
        <v>52</v>
      </c>
      <c r="AN76" s="673">
        <f>SUM(L76:X76)+AM76</f>
        <v>52</v>
      </c>
      <c r="AO76" s="262">
        <f>AN76/AI76</f>
        <v>6.5</v>
      </c>
      <c r="AP76" s="206"/>
      <c r="AQ76" s="206"/>
      <c r="AR76" s="206"/>
      <c r="AS76" s="206"/>
      <c r="AT76" s="206"/>
      <c r="AU76" s="915"/>
      <c r="AV76" s="915"/>
      <c r="AW76" s="206"/>
      <c r="AX76" s="206"/>
      <c r="AY76" s="206"/>
      <c r="AZ76" s="206"/>
      <c r="BA76" s="206"/>
      <c r="BB76" s="206"/>
      <c r="BC76" s="206"/>
      <c r="BD76" s="206"/>
    </row>
    <row r="77" spans="1:56" s="248" customFormat="1" ht="11.1" customHeight="1" x14ac:dyDescent="0.25">
      <c r="A77" s="651">
        <v>71</v>
      </c>
      <c r="B77" s="238"/>
      <c r="C77" s="253" t="s">
        <v>11</v>
      </c>
      <c r="D77" s="3635"/>
      <c r="E77" s="1561"/>
      <c r="F77" s="3870"/>
      <c r="G77" s="929"/>
      <c r="H77" s="926"/>
      <c r="I77" s="3836"/>
      <c r="J77" s="3841"/>
      <c r="K77" s="3829"/>
      <c r="L77" s="233"/>
      <c r="M77" s="234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3377"/>
      <c r="Z77" s="660"/>
      <c r="AA77" s="661"/>
      <c r="AB77" s="662"/>
      <c r="AC77" s="663"/>
      <c r="AD77" s="3368"/>
      <c r="AE77" s="256"/>
      <c r="AF77" s="261"/>
      <c r="AG77" s="905">
        <v>8</v>
      </c>
      <c r="AH77" s="684"/>
      <c r="AI77" s="250">
        <f>AG77+AH77</f>
        <v>8</v>
      </c>
      <c r="AJ77" s="3850">
        <f t="array" ref="AJ77">MAX(IF('INTEGRALE verrouillée'!$B$7:$B$114=C77,'INTEGRALE verrouillée'!$E$7:$E$114))</f>
        <v>39227</v>
      </c>
      <c r="AK77" s="3849">
        <f t="array" ref="AK77">MAX(IF('INTEGRALE verrouillée'!$B$7:$B$114=C77,'INTEGRALE verrouillée'!$F$7:$F$114))</f>
        <v>39934</v>
      </c>
      <c r="AL77" s="690"/>
      <c r="AM77" s="691">
        <v>61</v>
      </c>
      <c r="AN77" s="673">
        <f>SUM(L77:X77)+AM77</f>
        <v>61</v>
      </c>
      <c r="AO77" s="280">
        <f>AN77/AI77</f>
        <v>7.625</v>
      </c>
      <c r="AP77" s="206"/>
      <c r="AQ77" s="206"/>
      <c r="AR77" s="206"/>
      <c r="AS77" s="206"/>
      <c r="AT77" s="206"/>
      <c r="AU77" s="915"/>
      <c r="AV77" s="915"/>
      <c r="AW77" s="206"/>
      <c r="AX77" s="206"/>
      <c r="AY77" s="206"/>
      <c r="AZ77" s="206"/>
      <c r="BA77" s="206"/>
      <c r="BB77" s="206"/>
      <c r="BC77" s="206"/>
      <c r="BD77" s="206"/>
    </row>
    <row r="78" spans="1:56" s="248" customFormat="1" ht="11.1" customHeight="1" x14ac:dyDescent="0.25">
      <c r="A78" s="651">
        <v>72</v>
      </c>
      <c r="B78" s="238"/>
      <c r="C78" s="253" t="s">
        <v>7</v>
      </c>
      <c r="D78" s="3635"/>
      <c r="E78" s="1561"/>
      <c r="F78" s="3870"/>
      <c r="G78" s="929"/>
      <c r="H78" s="926"/>
      <c r="I78" s="3836"/>
      <c r="J78" s="3841"/>
      <c r="K78" s="3829"/>
      <c r="L78" s="233"/>
      <c r="M78" s="234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3377"/>
      <c r="Z78" s="660"/>
      <c r="AA78" s="661"/>
      <c r="AB78" s="662"/>
      <c r="AC78" s="663"/>
      <c r="AD78" s="3368"/>
      <c r="AE78" s="256"/>
      <c r="AF78" s="261"/>
      <c r="AG78" s="905">
        <v>10</v>
      </c>
      <c r="AH78" s="684"/>
      <c r="AI78" s="250">
        <f>AG78+AH78</f>
        <v>10</v>
      </c>
      <c r="AJ78" s="3850">
        <f t="array" ref="AJ78">MAX(IF('INTEGRALE verrouillée'!$B$7:$B$114=C78,'INTEGRALE verrouillée'!$E$7:$E$114))</f>
        <v>39354</v>
      </c>
      <c r="AK78" s="3849">
        <f t="array" ref="AK78">MAX(IF('INTEGRALE verrouillée'!$B$7:$B$114=C78,'INTEGRALE verrouillée'!$F$7:$F$114))</f>
        <v>39879</v>
      </c>
      <c r="AL78" s="690"/>
      <c r="AM78" s="691">
        <v>54</v>
      </c>
      <c r="AN78" s="673">
        <f>SUM(L78:X78)+AM78</f>
        <v>54</v>
      </c>
      <c r="AO78" s="280">
        <f>AN78/AI78</f>
        <v>5.4</v>
      </c>
      <c r="AP78" s="206"/>
      <c r="AQ78" s="206"/>
      <c r="AR78" s="206"/>
      <c r="AS78" s="206"/>
      <c r="AT78" s="206"/>
      <c r="AU78" s="915"/>
      <c r="AV78" s="915"/>
      <c r="AW78" s="206"/>
      <c r="AX78" s="206"/>
      <c r="AY78" s="206"/>
      <c r="AZ78" s="206"/>
      <c r="BA78" s="206"/>
      <c r="BB78" s="206"/>
      <c r="BC78" s="206"/>
      <c r="BD78" s="206"/>
    </row>
    <row r="79" spans="1:56" s="248" customFormat="1" ht="11.1" customHeight="1" x14ac:dyDescent="0.25">
      <c r="A79" s="651">
        <v>73</v>
      </c>
      <c r="B79" s="247"/>
      <c r="C79" s="263" t="s">
        <v>197</v>
      </c>
      <c r="D79" s="3640"/>
      <c r="E79" s="1562">
        <f>AL79</f>
        <v>1</v>
      </c>
      <c r="F79" s="3870"/>
      <c r="G79" s="929"/>
      <c r="H79" s="926"/>
      <c r="I79" s="3836"/>
      <c r="J79" s="3845"/>
      <c r="K79" s="3828"/>
      <c r="L79" s="233"/>
      <c r="M79" s="234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3377"/>
      <c r="Z79" s="660"/>
      <c r="AA79" s="661"/>
      <c r="AB79" s="662"/>
      <c r="AC79" s="663"/>
      <c r="AD79" s="3368"/>
      <c r="AE79" s="256"/>
      <c r="AF79" s="261"/>
      <c r="AG79" s="905">
        <v>8</v>
      </c>
      <c r="AH79" s="684"/>
      <c r="AI79" s="250">
        <f>AG79+AH79</f>
        <v>8</v>
      </c>
      <c r="AJ79" s="3850">
        <f t="array" ref="AJ79">MAX(IF('INTEGRALE verrouillée'!$B$7:$B$114=C79,'INTEGRALE verrouillée'!$E$7:$E$114))</f>
        <v>39227</v>
      </c>
      <c r="AK79" s="3849">
        <f t="array" ref="AK79">MAX(IF('INTEGRALE verrouillée'!$B$7:$B$114=C79,'INTEGRALE verrouillée'!$F$7:$F$114))</f>
        <v>39599</v>
      </c>
      <c r="AL79" s="690">
        <v>1</v>
      </c>
      <c r="AM79" s="692">
        <v>61</v>
      </c>
      <c r="AN79" s="673">
        <f>SUM(L79:X79)+AM79</f>
        <v>61</v>
      </c>
      <c r="AO79" s="262">
        <f>AN79/AI79</f>
        <v>7.625</v>
      </c>
      <c r="AP79" s="206"/>
      <c r="AQ79" s="206"/>
      <c r="AR79" s="206"/>
      <c r="AS79" s="206"/>
      <c r="AT79" s="206"/>
      <c r="AU79" s="915"/>
      <c r="AV79" s="915"/>
      <c r="AW79" s="206"/>
      <c r="AX79" s="206"/>
      <c r="AY79" s="206"/>
      <c r="AZ79" s="206"/>
      <c r="BA79" s="206"/>
      <c r="BB79" s="206"/>
      <c r="BC79" s="206"/>
      <c r="BD79" s="206"/>
    </row>
    <row r="80" spans="1:56" s="248" customFormat="1" ht="11.1" customHeight="1" x14ac:dyDescent="0.25">
      <c r="A80" s="651">
        <v>74</v>
      </c>
      <c r="B80" s="247"/>
      <c r="C80" s="253" t="s">
        <v>6</v>
      </c>
      <c r="D80" s="3635"/>
      <c r="E80" s="1561"/>
      <c r="F80" s="3870"/>
      <c r="G80" s="929"/>
      <c r="H80" s="926"/>
      <c r="I80" s="3836"/>
      <c r="J80" s="3845"/>
      <c r="K80" s="4572"/>
      <c r="L80" s="233"/>
      <c r="M80" s="234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3377"/>
      <c r="Z80" s="660"/>
      <c r="AA80" s="661"/>
      <c r="AB80" s="662"/>
      <c r="AC80" s="663"/>
      <c r="AD80" s="3368"/>
      <c r="AE80" s="256"/>
      <c r="AF80" s="261"/>
      <c r="AG80" s="905">
        <v>5</v>
      </c>
      <c r="AH80" s="684"/>
      <c r="AI80" s="250">
        <f>AG80+AH80</f>
        <v>5</v>
      </c>
      <c r="AJ80" s="3850">
        <f t="array" ref="AJ80">MAX(IF('INTEGRALE verrouillée'!$B$7:$B$114=C80,'INTEGRALE verrouillée'!$E$7:$E$114))</f>
        <v>39389</v>
      </c>
      <c r="AK80" s="3849">
        <f t="array" ref="AK80">MAX(IF('INTEGRALE verrouillée'!$B$7:$B$114=C80,'INTEGRALE verrouillée'!$F$7:$F$114))</f>
        <v>39536</v>
      </c>
      <c r="AL80" s="690"/>
      <c r="AM80" s="691">
        <v>14</v>
      </c>
      <c r="AN80" s="673">
        <f>SUM(L80:X80)+AM80</f>
        <v>14</v>
      </c>
      <c r="AO80" s="262">
        <f>AN80/AI80</f>
        <v>2.8</v>
      </c>
      <c r="AU80" s="917"/>
      <c r="AV80" s="917"/>
    </row>
    <row r="81" spans="1:56" s="248" customFormat="1" ht="11.1" customHeight="1" x14ac:dyDescent="0.25">
      <c r="A81" s="651">
        <v>75</v>
      </c>
      <c r="B81" s="247"/>
      <c r="C81" s="251" t="s">
        <v>5</v>
      </c>
      <c r="D81" s="3642"/>
      <c r="E81" s="1560"/>
      <c r="F81" s="3870"/>
      <c r="G81" s="929"/>
      <c r="H81" s="926"/>
      <c r="I81" s="3836"/>
      <c r="J81" s="3845"/>
      <c r="K81" s="3829"/>
      <c r="L81" s="233"/>
      <c r="M81" s="234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3133"/>
      <c r="Z81" s="660"/>
      <c r="AA81" s="661"/>
      <c r="AB81" s="662"/>
      <c r="AC81" s="663"/>
      <c r="AD81" s="3367"/>
      <c r="AE81" s="880"/>
      <c r="AF81" s="3303"/>
      <c r="AG81" s="905">
        <v>3</v>
      </c>
      <c r="AH81" s="684"/>
      <c r="AI81" s="250">
        <f>AG81+AH81</f>
        <v>3</v>
      </c>
      <c r="AJ81" s="3850">
        <f t="array" ref="AJ81">MAX(IF('INTEGRALE verrouillée'!$B$7:$B$114=C81,'INTEGRALE verrouillée'!$E$7:$E$114))</f>
        <v>39263</v>
      </c>
      <c r="AK81" s="3849">
        <f t="array" ref="AK81">MAX(IF('INTEGRALE verrouillée'!$B$7:$B$114=C81,'INTEGRALE verrouillée'!$F$7:$F$114))</f>
        <v>39389</v>
      </c>
      <c r="AL81" s="690"/>
      <c r="AM81" s="691">
        <v>8</v>
      </c>
      <c r="AN81" s="673">
        <f>SUM(L81:X81)+AM81</f>
        <v>8</v>
      </c>
      <c r="AO81" s="262">
        <f>AN81/AI81</f>
        <v>2.6666666666666665</v>
      </c>
      <c r="AP81" s="213"/>
      <c r="AQ81" s="202"/>
      <c r="AR81" s="202"/>
      <c r="AS81" s="202"/>
      <c r="AT81" s="202"/>
      <c r="AU81" s="913"/>
      <c r="AV81" s="913"/>
      <c r="AW81" s="202"/>
      <c r="AX81" s="202"/>
      <c r="AY81" s="202"/>
      <c r="AZ81" s="202"/>
      <c r="BA81" s="202"/>
      <c r="BB81" s="202"/>
      <c r="BC81" s="202"/>
      <c r="BD81" s="202"/>
    </row>
    <row r="82" spans="1:56" s="248" customFormat="1" ht="11.1" customHeight="1" x14ac:dyDescent="0.25">
      <c r="A82" s="651">
        <v>76</v>
      </c>
      <c r="B82" s="238"/>
      <c r="C82" s="253" t="s">
        <v>51</v>
      </c>
      <c r="D82" s="3635"/>
      <c r="E82" s="1561"/>
      <c r="F82" s="3870"/>
      <c r="G82" s="929"/>
      <c r="H82" s="926"/>
      <c r="I82" s="3836"/>
      <c r="J82" s="3845"/>
      <c r="K82" s="3828"/>
      <c r="L82" s="233"/>
      <c r="M82" s="234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3377"/>
      <c r="Z82" s="660"/>
      <c r="AA82" s="661"/>
      <c r="AB82" s="662"/>
      <c r="AC82" s="663"/>
      <c r="AD82" s="3368"/>
      <c r="AE82" s="256"/>
      <c r="AF82" s="261"/>
      <c r="AG82" s="905">
        <v>2</v>
      </c>
      <c r="AH82" s="684"/>
      <c r="AI82" s="250">
        <f>AG82+AH82</f>
        <v>2</v>
      </c>
      <c r="AJ82" s="3850">
        <f t="array" ref="AJ82">MAX(IF('INTEGRALE verrouillée'!$B$7:$B$114=C82,'INTEGRALE verrouillée'!$E$7:$E$114))</f>
        <v>39227</v>
      </c>
      <c r="AK82" s="3849">
        <f t="array" ref="AK82">MAX(IF('INTEGRALE verrouillée'!$B$7:$B$114=C82,'INTEGRALE verrouillée'!$F$7:$F$114))</f>
        <v>39263</v>
      </c>
      <c r="AL82" s="690"/>
      <c r="AM82" s="691">
        <v>8</v>
      </c>
      <c r="AN82" s="673">
        <f>SUM(L82:X82)+AM82</f>
        <v>8</v>
      </c>
      <c r="AO82" s="262">
        <f>AN82/AI82</f>
        <v>4</v>
      </c>
      <c r="AP82" s="213"/>
      <c r="AQ82" s="202"/>
      <c r="AR82" s="202"/>
      <c r="AS82" s="202"/>
      <c r="AT82" s="202"/>
      <c r="AU82" s="913"/>
      <c r="AV82" s="913"/>
      <c r="AW82" s="202"/>
      <c r="AX82" s="202"/>
      <c r="AY82" s="202"/>
      <c r="AZ82" s="202"/>
      <c r="BA82" s="202"/>
      <c r="BB82" s="202"/>
      <c r="BC82" s="202"/>
      <c r="BD82" s="202"/>
    </row>
    <row r="83" spans="1:56" s="248" customFormat="1" ht="11.1" customHeight="1" x14ac:dyDescent="0.25">
      <c r="A83" s="651">
        <v>77</v>
      </c>
      <c r="B83" s="238"/>
      <c r="C83" s="253" t="s">
        <v>315</v>
      </c>
      <c r="D83" s="3630"/>
      <c r="E83" s="1552"/>
      <c r="F83" s="3870"/>
      <c r="G83" s="929"/>
      <c r="H83" s="926"/>
      <c r="I83" s="3836"/>
      <c r="J83" s="3838"/>
      <c r="K83" s="3829"/>
      <c r="L83" s="233"/>
      <c r="M83" s="234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895"/>
      <c r="Z83" s="801"/>
      <c r="AA83" s="661"/>
      <c r="AB83" s="799"/>
      <c r="AC83" s="803"/>
      <c r="AD83" s="3365"/>
      <c r="AE83" s="665"/>
      <c r="AF83" s="236"/>
      <c r="AG83" s="905">
        <v>1</v>
      </c>
      <c r="AH83" s="237">
        <f>COUNTIF(L83:X83,"&gt;=0")</f>
        <v>0</v>
      </c>
      <c r="AI83" s="250">
        <f>AG83+AH83</f>
        <v>1</v>
      </c>
      <c r="AJ83" s="3850">
        <f t="array" ref="AJ83">MAX(IF('INTEGRALE verrouillée'!$B$7:$B$114=C83,'INTEGRALE verrouillée'!$E$7:$E$114))</f>
        <v>42902</v>
      </c>
      <c r="AK83" s="3849">
        <f t="array" ref="AK83">MAX(IF('INTEGRALE verrouillée'!$B$7:$B$114=C83,'INTEGRALE verrouillée'!$F$7:$F$114))</f>
        <v>42902</v>
      </c>
      <c r="AL83" s="675"/>
      <c r="AM83" s="672">
        <v>4</v>
      </c>
      <c r="AN83" s="673">
        <f>SUM(L83:X83)+AM83</f>
        <v>4</v>
      </c>
      <c r="AO83" s="230">
        <f>AN83/AI83</f>
        <v>4</v>
      </c>
      <c r="AP83" s="206"/>
      <c r="AQ83" s="206"/>
      <c r="AR83" s="206"/>
      <c r="AS83" s="206"/>
      <c r="AT83" s="206"/>
      <c r="AU83" s="915"/>
      <c r="AV83" s="915"/>
      <c r="AW83" s="206"/>
      <c r="AX83" s="206"/>
      <c r="AY83" s="206"/>
      <c r="AZ83" s="206"/>
      <c r="BA83" s="206"/>
      <c r="BB83" s="206"/>
      <c r="BC83" s="206"/>
      <c r="BD83" s="206"/>
    </row>
    <row r="84" spans="1:56" s="248" customFormat="1" ht="11.1" customHeight="1" x14ac:dyDescent="0.25">
      <c r="A84" s="651">
        <v>78</v>
      </c>
      <c r="B84" s="238"/>
      <c r="C84" s="253" t="s">
        <v>310</v>
      </c>
      <c r="D84" s="3630"/>
      <c r="E84" s="1552"/>
      <c r="F84" s="3870"/>
      <c r="G84" s="929"/>
      <c r="H84" s="926"/>
      <c r="I84" s="3836"/>
      <c r="J84" s="3838"/>
      <c r="K84" s="3829"/>
      <c r="L84" s="233"/>
      <c r="M84" s="234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895"/>
      <c r="Z84" s="801"/>
      <c r="AA84" s="661"/>
      <c r="AB84" s="799"/>
      <c r="AC84" s="803"/>
      <c r="AD84" s="3365"/>
      <c r="AE84" s="665"/>
      <c r="AF84" s="236"/>
      <c r="AG84" s="905">
        <v>1</v>
      </c>
      <c r="AH84" s="237">
        <f>COUNTIF(L84:X84,"&gt;=0")</f>
        <v>0</v>
      </c>
      <c r="AI84" s="250">
        <f>AG84+AH84</f>
        <v>1</v>
      </c>
      <c r="AJ84" s="3850">
        <f t="array" ref="AJ84">MAX(IF('INTEGRALE verrouillée'!$B$7:$B$114=C84,'INTEGRALE verrouillée'!$E$7:$E$114))</f>
        <v>42643</v>
      </c>
      <c r="AK84" s="3849">
        <f t="array" ref="AK84">MAX(IF('INTEGRALE verrouillée'!$B$7:$B$114=C84,'INTEGRALE verrouillée'!$F$7:$F$114))</f>
        <v>42643</v>
      </c>
      <c r="AL84" s="675"/>
      <c r="AM84" s="672">
        <v>3</v>
      </c>
      <c r="AN84" s="673">
        <f>SUM(L84:X84)+AM84</f>
        <v>3</v>
      </c>
      <c r="AO84" s="230">
        <f>AN84/AI84</f>
        <v>3</v>
      </c>
      <c r="AP84" s="206"/>
      <c r="AQ84" s="206"/>
      <c r="AR84" s="206"/>
      <c r="AS84" s="206"/>
      <c r="AT84" s="206"/>
      <c r="AU84" s="915"/>
      <c r="AV84" s="915"/>
      <c r="AW84" s="206"/>
      <c r="AX84" s="206"/>
      <c r="AY84" s="206"/>
      <c r="AZ84" s="206"/>
      <c r="BA84" s="206"/>
      <c r="BB84" s="206"/>
      <c r="BC84" s="206"/>
      <c r="BD84" s="206"/>
    </row>
    <row r="85" spans="1:56" s="248" customFormat="1" ht="11.1" customHeight="1" x14ac:dyDescent="0.25">
      <c r="A85" s="651">
        <v>79</v>
      </c>
      <c r="B85" s="238"/>
      <c r="C85" s="253" t="s">
        <v>311</v>
      </c>
      <c r="D85" s="3630"/>
      <c r="E85" s="1552"/>
      <c r="F85" s="3870"/>
      <c r="G85" s="929"/>
      <c r="H85" s="926"/>
      <c r="I85" s="3836"/>
      <c r="J85" s="3838"/>
      <c r="K85" s="3829"/>
      <c r="L85" s="233"/>
      <c r="M85" s="234"/>
      <c r="N85" s="181"/>
      <c r="O85" s="181"/>
      <c r="P85" s="181"/>
      <c r="Q85" s="181"/>
      <c r="R85" s="181"/>
      <c r="S85" s="884"/>
      <c r="T85" s="884"/>
      <c r="U85" s="884"/>
      <c r="V85" s="884"/>
      <c r="W85" s="884"/>
      <c r="X85" s="884"/>
      <c r="Y85" s="895"/>
      <c r="Z85" s="801"/>
      <c r="AA85" s="661"/>
      <c r="AB85" s="799"/>
      <c r="AC85" s="803"/>
      <c r="AD85" s="3365"/>
      <c r="AE85" s="665"/>
      <c r="AF85" s="236"/>
      <c r="AG85" s="905">
        <v>1</v>
      </c>
      <c r="AH85" s="237">
        <f>COUNTIF(L85:X85,"&gt;=0")</f>
        <v>0</v>
      </c>
      <c r="AI85" s="250">
        <f>AG85+AH85</f>
        <v>1</v>
      </c>
      <c r="AJ85" s="3850">
        <f t="array" ref="AJ85">MAX(IF('INTEGRALE verrouillée'!$B$7:$B$114=C85,'INTEGRALE verrouillée'!$E$7:$E$114))</f>
        <v>42643</v>
      </c>
      <c r="AK85" s="3849">
        <f t="array" ref="AK85">MAX(IF('INTEGRALE verrouillée'!$B$7:$B$114=C85,'INTEGRALE verrouillée'!$F$7:$F$114))</f>
        <v>42643</v>
      </c>
      <c r="AL85" s="675"/>
      <c r="AM85" s="672">
        <v>0</v>
      </c>
      <c r="AN85" s="673">
        <f>SUM(L85:X85)+AM85</f>
        <v>0</v>
      </c>
      <c r="AO85" s="230">
        <f>AN85/AI85</f>
        <v>0</v>
      </c>
      <c r="AP85" s="206"/>
      <c r="AQ85" s="206"/>
      <c r="AR85" s="206"/>
      <c r="AS85" s="206"/>
      <c r="AT85" s="206"/>
      <c r="AU85" s="915"/>
      <c r="AV85" s="915"/>
      <c r="AW85" s="206"/>
      <c r="AX85" s="206"/>
      <c r="AY85" s="206"/>
      <c r="AZ85" s="206"/>
      <c r="BA85" s="206"/>
      <c r="BB85" s="206"/>
      <c r="BC85" s="206"/>
      <c r="BD85" s="206"/>
    </row>
    <row r="86" spans="1:56" s="248" customFormat="1" ht="11.1" customHeight="1" x14ac:dyDescent="0.25">
      <c r="A86" s="651">
        <v>80</v>
      </c>
      <c r="B86" s="238"/>
      <c r="C86" s="253" t="s">
        <v>293</v>
      </c>
      <c r="D86" s="3630"/>
      <c r="E86" s="1552"/>
      <c r="F86" s="3871"/>
      <c r="G86" s="932"/>
      <c r="H86" s="3479"/>
      <c r="I86" s="3836"/>
      <c r="J86" s="3839"/>
      <c r="K86" s="3829"/>
      <c r="L86" s="233"/>
      <c r="M86" s="234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370"/>
      <c r="Z86" s="660"/>
      <c r="AA86" s="661"/>
      <c r="AB86" s="662"/>
      <c r="AC86" s="663"/>
      <c r="AD86" s="3368"/>
      <c r="AE86" s="235"/>
      <c r="AF86" s="666"/>
      <c r="AG86" s="905">
        <v>1</v>
      </c>
      <c r="AH86" s="237"/>
      <c r="AI86" s="250">
        <f>AG86+AH86</f>
        <v>1</v>
      </c>
      <c r="AJ86" s="3850">
        <f t="array" ref="AJ86">MAX(IF('INTEGRALE verrouillée'!$B$7:$B$114=C86,'INTEGRALE verrouillée'!$E$7:$E$114))</f>
        <v>42367</v>
      </c>
      <c r="AK86" s="3849">
        <f t="array" ref="AK86">MAX(IF('INTEGRALE verrouillée'!$B$7:$B$114=C86,'INTEGRALE verrouillée'!$F$7:$F$114))</f>
        <v>42367</v>
      </c>
      <c r="AL86" s="675"/>
      <c r="AM86" s="672">
        <v>3</v>
      </c>
      <c r="AN86" s="673">
        <f>SUM(L86:X86)+AM86</f>
        <v>3</v>
      </c>
      <c r="AO86" s="230">
        <f>AN86/AI86</f>
        <v>3</v>
      </c>
      <c r="AP86" s="206"/>
      <c r="AQ86" s="206"/>
      <c r="AR86" s="206"/>
      <c r="AS86" s="206"/>
      <c r="AT86" s="206"/>
      <c r="AU86" s="915"/>
      <c r="AV86" s="915"/>
      <c r="AW86" s="206"/>
      <c r="AX86" s="206"/>
      <c r="AY86" s="206"/>
      <c r="AZ86" s="206"/>
      <c r="BA86" s="206"/>
      <c r="BB86" s="206"/>
      <c r="BC86" s="206"/>
      <c r="BD86" s="206"/>
    </row>
    <row r="87" spans="1:56" s="206" customFormat="1" ht="11.1" customHeight="1" x14ac:dyDescent="0.25">
      <c r="A87" s="651">
        <v>81</v>
      </c>
      <c r="B87" s="238"/>
      <c r="C87" s="253" t="s">
        <v>264</v>
      </c>
      <c r="D87" s="3635"/>
      <c r="E87" s="1552"/>
      <c r="F87" s="3870"/>
      <c r="G87" s="929"/>
      <c r="H87" s="926"/>
      <c r="I87" s="3836"/>
      <c r="J87" s="3839"/>
      <c r="K87" s="3829"/>
      <c r="L87" s="233"/>
      <c r="M87" s="234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3379"/>
      <c r="Z87" s="660"/>
      <c r="AA87" s="661"/>
      <c r="AB87" s="662"/>
      <c r="AC87" s="663"/>
      <c r="AD87" s="3368"/>
      <c r="AE87" s="235"/>
      <c r="AF87" s="236"/>
      <c r="AG87" s="905">
        <v>1</v>
      </c>
      <c r="AH87" s="237"/>
      <c r="AI87" s="250">
        <f>AG87+AH87</f>
        <v>1</v>
      </c>
      <c r="AJ87" s="3850">
        <f t="array" ref="AJ87">MAX(IF('INTEGRALE verrouillée'!$B$7:$B$114=C87,'INTEGRALE verrouillée'!$E$7:$E$114))</f>
        <v>42062</v>
      </c>
      <c r="AK87" s="3849">
        <f t="array" ref="AK87">MAX(IF('INTEGRALE verrouillée'!$B$7:$B$114=C87,'INTEGRALE verrouillée'!$F$7:$F$114))</f>
        <v>42062</v>
      </c>
      <c r="AL87" s="675"/>
      <c r="AM87" s="672">
        <v>6</v>
      </c>
      <c r="AN87" s="673">
        <f>SUM(L87:X87)+AM87</f>
        <v>6</v>
      </c>
      <c r="AO87" s="230">
        <f>AN87/AI87</f>
        <v>6</v>
      </c>
      <c r="AP87" s="248"/>
      <c r="AQ87" s="248"/>
      <c r="AR87" s="248"/>
      <c r="AS87" s="248"/>
      <c r="AT87" s="248"/>
      <c r="AU87" s="917"/>
      <c r="AV87" s="917"/>
      <c r="AW87" s="248"/>
      <c r="AX87" s="248"/>
      <c r="AY87" s="248"/>
      <c r="AZ87" s="248"/>
      <c r="BA87" s="248"/>
      <c r="BB87" s="248"/>
      <c r="BC87" s="248"/>
      <c r="BD87" s="248"/>
    </row>
    <row r="88" spans="1:56" s="206" customFormat="1" ht="11.1" customHeight="1" x14ac:dyDescent="0.25">
      <c r="A88" s="651">
        <v>82</v>
      </c>
      <c r="B88" s="238"/>
      <c r="C88" s="272" t="s">
        <v>262</v>
      </c>
      <c r="D88" s="3643"/>
      <c r="E88" s="1555"/>
      <c r="F88" s="3872"/>
      <c r="G88" s="930"/>
      <c r="H88" s="927"/>
      <c r="I88" s="3836"/>
      <c r="J88" s="3839"/>
      <c r="K88" s="3829"/>
      <c r="L88" s="233"/>
      <c r="M88" s="234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2722"/>
      <c r="Z88" s="660"/>
      <c r="AA88" s="661"/>
      <c r="AB88" s="662"/>
      <c r="AC88" s="663"/>
      <c r="AD88" s="3369"/>
      <c r="AE88" s="2632"/>
      <c r="AF88" s="658"/>
      <c r="AG88" s="905">
        <v>1</v>
      </c>
      <c r="AH88" s="237"/>
      <c r="AI88" s="250">
        <f>AG88+AH88</f>
        <v>1</v>
      </c>
      <c r="AJ88" s="3850">
        <f t="array" ref="AJ88">MAX(IF('INTEGRALE verrouillée'!$B$7:$B$114=C88,'INTEGRALE verrouillée'!$E$7:$E$114))</f>
        <v>41996</v>
      </c>
      <c r="AK88" s="3849">
        <f t="array" ref="AK88">MAX(IF('INTEGRALE verrouillée'!$B$7:$B$114=C88,'INTEGRALE verrouillée'!$F$7:$F$114))</f>
        <v>41996</v>
      </c>
      <c r="AL88" s="675"/>
      <c r="AM88" s="672">
        <v>2</v>
      </c>
      <c r="AN88" s="673">
        <f>SUM(L88:X88)+AM88</f>
        <v>2</v>
      </c>
      <c r="AO88" s="258">
        <f>AN88/AI88</f>
        <v>2</v>
      </c>
      <c r="AP88" s="248"/>
      <c r="AQ88" s="248"/>
      <c r="AR88" s="248"/>
      <c r="AS88" s="248"/>
      <c r="AT88" s="248"/>
      <c r="AU88" s="917"/>
      <c r="AV88" s="917"/>
      <c r="AW88" s="248"/>
      <c r="AX88" s="248"/>
      <c r="AY88" s="248"/>
      <c r="AZ88" s="248"/>
      <c r="BA88" s="248"/>
      <c r="BB88" s="248"/>
      <c r="BC88" s="248"/>
      <c r="BD88" s="248"/>
    </row>
    <row r="89" spans="1:56" s="206" customFormat="1" ht="11.1" customHeight="1" x14ac:dyDescent="0.25">
      <c r="A89" s="651">
        <v>83</v>
      </c>
      <c r="B89" s="238"/>
      <c r="C89" s="272" t="s">
        <v>236</v>
      </c>
      <c r="D89" s="3643"/>
      <c r="E89" s="1555"/>
      <c r="F89" s="3870"/>
      <c r="G89" s="929"/>
      <c r="H89" s="926"/>
      <c r="I89" s="3836"/>
      <c r="J89" s="3839"/>
      <c r="K89" s="3829"/>
      <c r="L89" s="233"/>
      <c r="M89" s="234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2737"/>
      <c r="Z89" s="660"/>
      <c r="AA89" s="661"/>
      <c r="AB89" s="662"/>
      <c r="AC89" s="663"/>
      <c r="AD89" s="3369"/>
      <c r="AE89" s="2632"/>
      <c r="AF89" s="658"/>
      <c r="AG89" s="905">
        <v>1</v>
      </c>
      <c r="AH89" s="237"/>
      <c r="AI89" s="250">
        <f>AG89+AH89</f>
        <v>1</v>
      </c>
      <c r="AJ89" s="3850">
        <f t="array" ref="AJ89">MAX(IF('INTEGRALE verrouillée'!$B$7:$B$114=C89,'INTEGRALE verrouillée'!$E$7:$E$114))</f>
        <v>41943</v>
      </c>
      <c r="AK89" s="3849">
        <f t="array" ref="AK89">MAX(IF('INTEGRALE verrouillée'!$B$7:$B$114=C89,'INTEGRALE verrouillée'!$F$7:$F$114))</f>
        <v>41943</v>
      </c>
      <c r="AL89" s="675"/>
      <c r="AM89" s="672">
        <v>12</v>
      </c>
      <c r="AN89" s="673">
        <f>SUM(L89:X89)+AM89</f>
        <v>12</v>
      </c>
      <c r="AO89" s="230">
        <f>AN89/AI89</f>
        <v>12</v>
      </c>
      <c r="AP89" s="248"/>
      <c r="AQ89" s="248"/>
      <c r="AR89" s="248"/>
      <c r="AS89" s="248"/>
      <c r="AT89" s="248"/>
      <c r="AU89" s="917"/>
      <c r="AV89" s="917"/>
      <c r="AW89" s="248"/>
      <c r="AX89" s="248"/>
      <c r="AY89" s="248"/>
      <c r="AZ89" s="248"/>
      <c r="BA89" s="248"/>
      <c r="BB89" s="248"/>
      <c r="BC89" s="248"/>
      <c r="BD89" s="248"/>
    </row>
    <row r="90" spans="1:56" s="206" customFormat="1" ht="11.1" customHeight="1" x14ac:dyDescent="0.25">
      <c r="A90" s="651">
        <v>84</v>
      </c>
      <c r="B90" s="238"/>
      <c r="C90" s="771" t="s">
        <v>218</v>
      </c>
      <c r="D90" s="3646"/>
      <c r="E90" s="4559"/>
      <c r="F90" s="3870"/>
      <c r="G90" s="929"/>
      <c r="H90" s="926"/>
      <c r="I90" s="3836"/>
      <c r="J90" s="3839"/>
      <c r="K90" s="3829"/>
      <c r="L90" s="233"/>
      <c r="M90" s="234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4562"/>
      <c r="Z90" s="660"/>
      <c r="AA90" s="661"/>
      <c r="AB90" s="662"/>
      <c r="AC90" s="663"/>
      <c r="AD90" s="3370"/>
      <c r="AE90" s="4567"/>
      <c r="AF90" s="4568"/>
      <c r="AG90" s="905">
        <v>1</v>
      </c>
      <c r="AH90" s="237"/>
      <c r="AI90" s="250">
        <f>AG90+AH90</f>
        <v>1</v>
      </c>
      <c r="AJ90" s="3850">
        <f t="array" ref="AJ90">MAX(IF('INTEGRALE verrouillée'!$B$7:$B$114=C90,'INTEGRALE verrouillée'!$E$7:$E$114))</f>
        <v>41880</v>
      </c>
      <c r="AK90" s="3849">
        <f t="array" ref="AK90">MAX(IF('INTEGRALE verrouillée'!$B$7:$B$114=C90,'INTEGRALE verrouillée'!$F$7:$F$114))</f>
        <v>41880</v>
      </c>
      <c r="AL90" s="675"/>
      <c r="AM90" s="672">
        <v>2</v>
      </c>
      <c r="AN90" s="673">
        <f>SUM(L90:X90)+AM90</f>
        <v>2</v>
      </c>
      <c r="AO90" s="230">
        <f>AN90/AI90</f>
        <v>2</v>
      </c>
      <c r="AP90" s="248"/>
      <c r="AQ90" s="248"/>
      <c r="AR90" s="248"/>
      <c r="AS90" s="248"/>
      <c r="AT90" s="248"/>
      <c r="AU90" s="917"/>
      <c r="AV90" s="917"/>
      <c r="AW90" s="248"/>
      <c r="AX90" s="248"/>
      <c r="AY90" s="248"/>
      <c r="AZ90" s="248"/>
      <c r="BA90" s="248"/>
      <c r="BB90" s="248"/>
      <c r="BC90" s="248"/>
      <c r="BD90" s="248"/>
    </row>
    <row r="91" spans="1:56" s="206" customFormat="1" ht="11.1" customHeight="1" x14ac:dyDescent="0.25">
      <c r="A91" s="651">
        <v>85</v>
      </c>
      <c r="B91" s="247"/>
      <c r="C91" s="3395" t="s">
        <v>222</v>
      </c>
      <c r="D91" s="3639"/>
      <c r="E91" s="1556">
        <f>AL91</f>
        <v>1</v>
      </c>
      <c r="F91" s="3871"/>
      <c r="G91" s="929"/>
      <c r="H91" s="3479"/>
      <c r="I91" s="3836"/>
      <c r="J91" s="3839"/>
      <c r="K91" s="3828"/>
      <c r="L91" s="233"/>
      <c r="M91" s="234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3377"/>
      <c r="Z91" s="660"/>
      <c r="AA91" s="661"/>
      <c r="AB91" s="662"/>
      <c r="AC91" s="663"/>
      <c r="AD91" s="3368"/>
      <c r="AE91" s="256"/>
      <c r="AF91" s="261"/>
      <c r="AG91" s="905">
        <v>1</v>
      </c>
      <c r="AH91" s="237"/>
      <c r="AI91" s="250">
        <f>AG91+AH91</f>
        <v>1</v>
      </c>
      <c r="AJ91" s="3850">
        <f t="array" ref="AJ91">MAX(IF('INTEGRALE verrouillée'!$B$7:$B$114=C91,'INTEGRALE verrouillée'!$E$7:$E$114))</f>
        <v>41782</v>
      </c>
      <c r="AK91" s="3849">
        <f t="array" ref="AK91">MAX(IF('INTEGRALE verrouillée'!$B$7:$B$114=C91,'INTEGRALE verrouillée'!$F$7:$F$114))</f>
        <v>41782</v>
      </c>
      <c r="AL91" s="675">
        <v>1</v>
      </c>
      <c r="AM91" s="672">
        <v>12</v>
      </c>
      <c r="AN91" s="673">
        <f>SUM(L91:X91)+AM91</f>
        <v>12</v>
      </c>
      <c r="AO91" s="230">
        <f>AN91/AI91</f>
        <v>12</v>
      </c>
      <c r="AP91" s="248"/>
      <c r="AQ91" s="248"/>
      <c r="AR91" s="248"/>
      <c r="AS91" s="248"/>
      <c r="AT91" s="248"/>
      <c r="AU91" s="917"/>
      <c r="AV91" s="917"/>
      <c r="AW91" s="248"/>
      <c r="AX91" s="248"/>
      <c r="AY91" s="248"/>
      <c r="AZ91" s="248"/>
      <c r="BA91" s="248"/>
      <c r="BB91" s="248"/>
      <c r="BC91" s="248"/>
      <c r="BD91" s="248"/>
    </row>
    <row r="92" spans="1:56" s="206" customFormat="1" ht="11.1" customHeight="1" x14ac:dyDescent="0.2">
      <c r="A92" s="651">
        <v>86</v>
      </c>
      <c r="B92" s="247"/>
      <c r="C92" s="251" t="s">
        <v>205</v>
      </c>
      <c r="D92" s="3642"/>
      <c r="E92" s="4558"/>
      <c r="F92" s="3870"/>
      <c r="G92" s="929"/>
      <c r="H92" s="926"/>
      <c r="I92" s="3836"/>
      <c r="J92" s="3839"/>
      <c r="K92" s="3829"/>
      <c r="L92" s="233"/>
      <c r="M92" s="234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3375"/>
      <c r="Z92" s="660"/>
      <c r="AA92" s="661"/>
      <c r="AB92" s="662"/>
      <c r="AC92" s="663"/>
      <c r="AD92" s="3368"/>
      <c r="AE92" s="235"/>
      <c r="AF92" s="666"/>
      <c r="AG92" s="905">
        <v>1</v>
      </c>
      <c r="AH92" s="237"/>
      <c r="AI92" s="250">
        <f>AG92+AH92</f>
        <v>1</v>
      </c>
      <c r="AJ92" s="3850">
        <f t="array" ref="AJ92">MAX(IF('INTEGRALE verrouillée'!$B$7:$B$114=C92,'INTEGRALE verrouillée'!$E$7:$E$114))</f>
        <v>41607</v>
      </c>
      <c r="AK92" s="3849">
        <f t="array" ref="AK92">MAX(IF('INTEGRALE verrouillée'!$B$7:$B$114=C92,'INTEGRALE verrouillée'!$F$7:$F$114))</f>
        <v>41607</v>
      </c>
      <c r="AL92" s="675"/>
      <c r="AM92" s="672">
        <v>5</v>
      </c>
      <c r="AN92" s="673">
        <f>SUM(L92:X92)+AM92</f>
        <v>5</v>
      </c>
      <c r="AO92" s="657">
        <f>AN92/AI92</f>
        <v>5</v>
      </c>
      <c r="AU92" s="915"/>
      <c r="AV92" s="915"/>
    </row>
    <row r="93" spans="1:56" s="206" customFormat="1" ht="11.1" customHeight="1" x14ac:dyDescent="0.25">
      <c r="A93" s="651">
        <v>87</v>
      </c>
      <c r="B93" s="247"/>
      <c r="C93" s="253" t="s">
        <v>169</v>
      </c>
      <c r="D93" s="3635"/>
      <c r="E93" s="1561"/>
      <c r="F93" s="3870"/>
      <c r="G93" s="929"/>
      <c r="H93" s="926"/>
      <c r="I93" s="3836"/>
      <c r="J93" s="3840"/>
      <c r="K93" s="3828"/>
      <c r="L93" s="233"/>
      <c r="M93" s="234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370"/>
      <c r="Z93" s="660"/>
      <c r="AA93" s="661"/>
      <c r="AB93" s="662"/>
      <c r="AC93" s="663"/>
      <c r="AD93" s="3368"/>
      <c r="AE93" s="668"/>
      <c r="AF93" s="275"/>
      <c r="AG93" s="685">
        <v>1</v>
      </c>
      <c r="AH93" s="686"/>
      <c r="AI93" s="250">
        <f>AG93+AH93</f>
        <v>1</v>
      </c>
      <c r="AJ93" s="3850">
        <f t="array" ref="AJ93">MAX(IF('INTEGRALE verrouillée'!$B$7:$B$114=C93,'INTEGRALE verrouillée'!$E$7:$E$114))</f>
        <v>41432</v>
      </c>
      <c r="AK93" s="3849">
        <f t="array" ref="AK93">MAX(IF('INTEGRALE verrouillée'!$B$7:$B$114=C93,'INTEGRALE verrouillée'!$F$7:$F$114))</f>
        <v>41432</v>
      </c>
      <c r="AL93" s="694"/>
      <c r="AM93" s="695">
        <v>4</v>
      </c>
      <c r="AN93" s="673">
        <f>SUM(L93:X93)+AM93</f>
        <v>4</v>
      </c>
      <c r="AO93" s="230">
        <f>AN93/AI93</f>
        <v>4</v>
      </c>
      <c r="AU93" s="915"/>
      <c r="AV93" s="915"/>
    </row>
    <row r="94" spans="1:56" s="206" customFormat="1" ht="11.1" customHeight="1" x14ac:dyDescent="0.25">
      <c r="A94" s="651">
        <v>88</v>
      </c>
      <c r="B94" s="238"/>
      <c r="C94" s="253" t="s">
        <v>168</v>
      </c>
      <c r="D94" s="3635"/>
      <c r="E94" s="1561"/>
      <c r="F94" s="3870"/>
      <c r="G94" s="929"/>
      <c r="H94" s="926"/>
      <c r="I94" s="3836"/>
      <c r="J94" s="3840"/>
      <c r="K94" s="3828"/>
      <c r="L94" s="233"/>
      <c r="M94" s="234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370"/>
      <c r="Z94" s="660"/>
      <c r="AA94" s="661"/>
      <c r="AB94" s="662"/>
      <c r="AC94" s="663"/>
      <c r="AD94" s="3368"/>
      <c r="AE94" s="668"/>
      <c r="AF94" s="275"/>
      <c r="AG94" s="685">
        <v>1</v>
      </c>
      <c r="AH94" s="686"/>
      <c r="AI94" s="250">
        <f>AG94+AH94</f>
        <v>1</v>
      </c>
      <c r="AJ94" s="3850">
        <f t="array" ref="AJ94">MAX(IF('INTEGRALE verrouillée'!$B$7:$B$114=C94,'INTEGRALE verrouillée'!$E$7:$E$114))</f>
        <v>41397</v>
      </c>
      <c r="AK94" s="3849">
        <f t="array" ref="AK94">MAX(IF('INTEGRALE verrouillée'!$B$7:$B$114=C94,'INTEGRALE verrouillée'!$F$7:$F$114))</f>
        <v>41397</v>
      </c>
      <c r="AL94" s="694"/>
      <c r="AM94" s="695">
        <v>7</v>
      </c>
      <c r="AN94" s="673">
        <f>SUM(L94:X94)+AM94</f>
        <v>7</v>
      </c>
      <c r="AO94" s="230">
        <f>AN94/AI94</f>
        <v>7</v>
      </c>
      <c r="AP94" s="248"/>
      <c r="AQ94" s="248"/>
      <c r="AR94" s="248"/>
      <c r="AS94" s="248"/>
      <c r="AT94" s="248"/>
      <c r="AU94" s="917"/>
      <c r="AV94" s="917"/>
      <c r="AW94" s="248"/>
      <c r="AX94" s="248"/>
      <c r="AY94" s="248"/>
      <c r="AZ94" s="248"/>
      <c r="BA94" s="248"/>
      <c r="BB94" s="248"/>
      <c r="BC94" s="248"/>
      <c r="BD94" s="248"/>
    </row>
    <row r="95" spans="1:56" s="206" customFormat="1" ht="11.1" customHeight="1" x14ac:dyDescent="0.25">
      <c r="A95" s="651">
        <v>89</v>
      </c>
      <c r="B95" s="247"/>
      <c r="C95" s="253" t="s">
        <v>167</v>
      </c>
      <c r="D95" s="3635"/>
      <c r="E95" s="1561"/>
      <c r="F95" s="3870"/>
      <c r="G95" s="929"/>
      <c r="H95" s="926"/>
      <c r="I95" s="3836"/>
      <c r="J95" s="3840"/>
      <c r="K95" s="3828"/>
      <c r="L95" s="233"/>
      <c r="M95" s="234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370"/>
      <c r="Z95" s="660"/>
      <c r="AA95" s="661"/>
      <c r="AB95" s="662"/>
      <c r="AC95" s="663"/>
      <c r="AD95" s="3368"/>
      <c r="AE95" s="668"/>
      <c r="AF95" s="275"/>
      <c r="AG95" s="685">
        <v>1</v>
      </c>
      <c r="AH95" s="686"/>
      <c r="AI95" s="250">
        <f>AG95+AH95</f>
        <v>1</v>
      </c>
      <c r="AJ95" s="3850">
        <f t="array" ref="AJ95">MAX(IF('INTEGRALE verrouillée'!$B$7:$B$114=C95,'INTEGRALE verrouillée'!$E$7:$E$114))</f>
        <v>41397</v>
      </c>
      <c r="AK95" s="3849">
        <f t="array" ref="AK95">MAX(IF('INTEGRALE verrouillée'!$B$7:$B$114=C95,'INTEGRALE verrouillée'!$F$7:$F$114))</f>
        <v>41397</v>
      </c>
      <c r="AL95" s="694"/>
      <c r="AM95" s="695">
        <v>10</v>
      </c>
      <c r="AN95" s="673">
        <f>SUM(L95:X95)+AM95</f>
        <v>10</v>
      </c>
      <c r="AO95" s="276">
        <f>AN95/AI95</f>
        <v>10</v>
      </c>
      <c r="AP95" s="248"/>
      <c r="AQ95" s="248"/>
      <c r="AR95" s="248"/>
      <c r="AS95" s="248"/>
      <c r="AT95" s="248"/>
      <c r="AU95" s="917"/>
      <c r="AV95" s="917"/>
      <c r="AW95" s="248"/>
      <c r="AX95" s="248"/>
      <c r="AY95" s="248"/>
      <c r="AZ95" s="248"/>
      <c r="BA95" s="248"/>
      <c r="BB95" s="248"/>
      <c r="BC95" s="248"/>
      <c r="BD95" s="248"/>
    </row>
    <row r="96" spans="1:56" s="206" customFormat="1" ht="11.1" customHeight="1" x14ac:dyDescent="0.25">
      <c r="A96" s="651">
        <v>90</v>
      </c>
      <c r="B96" s="247"/>
      <c r="C96" s="253" t="s">
        <v>118</v>
      </c>
      <c r="D96" s="3635"/>
      <c r="E96" s="1561"/>
      <c r="F96" s="3870"/>
      <c r="G96" s="929"/>
      <c r="H96" s="926"/>
      <c r="I96" s="3836"/>
      <c r="J96" s="3843"/>
      <c r="K96" s="3830"/>
      <c r="L96" s="233"/>
      <c r="M96" s="234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370"/>
      <c r="Z96" s="660"/>
      <c r="AA96" s="661"/>
      <c r="AB96" s="662"/>
      <c r="AC96" s="663"/>
      <c r="AD96" s="3368"/>
      <c r="AE96" s="256"/>
      <c r="AF96" s="278"/>
      <c r="AG96" s="685">
        <v>1</v>
      </c>
      <c r="AH96" s="686"/>
      <c r="AI96" s="250">
        <f>AG96+AH96</f>
        <v>1</v>
      </c>
      <c r="AJ96" s="3850">
        <f t="array" ref="AJ96">MAX(IF('INTEGRALE verrouillée'!$B$7:$B$114=C96,'INTEGRALE verrouillée'!$E$7:$E$114))</f>
        <v>41040</v>
      </c>
      <c r="AK96" s="3849">
        <f t="array" ref="AK96">MAX(IF('INTEGRALE verrouillée'!$B$7:$B$114=C96,'INTEGRALE verrouillée'!$F$7:$F$114))</f>
        <v>41040</v>
      </c>
      <c r="AL96" s="694"/>
      <c r="AM96" s="695">
        <v>5</v>
      </c>
      <c r="AN96" s="673">
        <f>SUM(L96:X96)+AM96</f>
        <v>5</v>
      </c>
      <c r="AO96" s="230">
        <f>AN96/AI96</f>
        <v>5</v>
      </c>
      <c r="AP96" s="248"/>
      <c r="AQ96" s="248"/>
      <c r="AR96" s="248"/>
      <c r="AS96" s="248"/>
      <c r="AT96" s="248"/>
      <c r="AU96" s="917"/>
      <c r="AV96" s="917"/>
      <c r="AW96" s="248"/>
      <c r="AX96" s="248"/>
      <c r="AY96" s="248"/>
      <c r="AZ96" s="248"/>
      <c r="BA96" s="248"/>
      <c r="BB96" s="248"/>
      <c r="BC96" s="248"/>
      <c r="BD96" s="248"/>
    </row>
    <row r="97" spans="1:56" s="206" customFormat="1" ht="11.1" customHeight="1" x14ac:dyDescent="0.25">
      <c r="A97" s="651">
        <v>91</v>
      </c>
      <c r="B97" s="247"/>
      <c r="C97" s="253" t="s">
        <v>117</v>
      </c>
      <c r="D97" s="3635"/>
      <c r="E97" s="1561"/>
      <c r="F97" s="3870"/>
      <c r="G97" s="929"/>
      <c r="H97" s="926"/>
      <c r="I97" s="3836"/>
      <c r="J97" s="3843"/>
      <c r="K97" s="3830"/>
      <c r="L97" s="233"/>
      <c r="M97" s="234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370"/>
      <c r="Z97" s="660"/>
      <c r="AA97" s="661"/>
      <c r="AB97" s="662"/>
      <c r="AC97" s="663"/>
      <c r="AD97" s="3368"/>
      <c r="AE97" s="256"/>
      <c r="AF97" s="278"/>
      <c r="AG97" s="685">
        <v>1</v>
      </c>
      <c r="AH97" s="686"/>
      <c r="AI97" s="250">
        <f>AG97+AH97</f>
        <v>1</v>
      </c>
      <c r="AJ97" s="3850">
        <f t="array" ref="AJ97">MAX(IF('INTEGRALE verrouillée'!$B$7:$B$114=C97,'INTEGRALE verrouillée'!$E$7:$E$114))</f>
        <v>41040</v>
      </c>
      <c r="AK97" s="3849">
        <f t="array" ref="AK97">MAX(IF('INTEGRALE verrouillée'!$B$7:$B$114=C97,'INTEGRALE verrouillée'!$F$7:$F$114))</f>
        <v>41040</v>
      </c>
      <c r="AL97" s="694"/>
      <c r="AM97" s="695">
        <v>2</v>
      </c>
      <c r="AN97" s="673">
        <f>SUM(L97:X97)+AM97</f>
        <v>2</v>
      </c>
      <c r="AO97" s="276">
        <f>AN97/AI97</f>
        <v>2</v>
      </c>
      <c r="AP97" s="248"/>
      <c r="AQ97" s="248"/>
      <c r="AR97" s="248"/>
      <c r="AS97" s="248"/>
      <c r="AT97" s="248"/>
      <c r="AU97" s="917"/>
      <c r="AV97" s="917"/>
      <c r="AW97" s="248"/>
      <c r="AX97" s="248"/>
      <c r="AY97" s="248"/>
      <c r="AZ97" s="248"/>
      <c r="BA97" s="248"/>
      <c r="BB97" s="248"/>
      <c r="BC97" s="248"/>
      <c r="BD97" s="248"/>
    </row>
    <row r="98" spans="1:56" s="206" customFormat="1" ht="11.1" customHeight="1" x14ac:dyDescent="0.25">
      <c r="A98" s="651">
        <v>92</v>
      </c>
      <c r="B98" s="238"/>
      <c r="C98" s="253" t="s">
        <v>82</v>
      </c>
      <c r="D98" s="3635"/>
      <c r="E98" s="1561"/>
      <c r="F98" s="3870"/>
      <c r="G98" s="929"/>
      <c r="H98" s="926"/>
      <c r="I98" s="3836"/>
      <c r="J98" s="3843"/>
      <c r="K98" s="3830"/>
      <c r="L98" s="233"/>
      <c r="M98" s="234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370"/>
      <c r="Z98" s="660"/>
      <c r="AA98" s="661"/>
      <c r="AB98" s="662"/>
      <c r="AC98" s="663"/>
      <c r="AD98" s="3368"/>
      <c r="AE98" s="256"/>
      <c r="AF98" s="278"/>
      <c r="AG98" s="685">
        <v>1</v>
      </c>
      <c r="AH98" s="686"/>
      <c r="AI98" s="250">
        <f>AG98+AH98</f>
        <v>1</v>
      </c>
      <c r="AJ98" s="3850">
        <f t="array" ref="AJ98">MAX(IF('INTEGRALE verrouillée'!$B$7:$B$114=C98,'INTEGRALE verrouillée'!$E$7:$E$114))</f>
        <v>40663</v>
      </c>
      <c r="AK98" s="3849">
        <f t="array" ref="AK98">MAX(IF('INTEGRALE verrouillée'!$B$7:$B$114=C98,'INTEGRALE verrouillée'!$F$7:$F$114))</f>
        <v>40663</v>
      </c>
      <c r="AL98" s="694"/>
      <c r="AM98" s="695">
        <v>2</v>
      </c>
      <c r="AN98" s="673">
        <f>SUM(L98:X98)+AM98</f>
        <v>2</v>
      </c>
      <c r="AO98" s="280">
        <f>AN98/AI98</f>
        <v>2</v>
      </c>
      <c r="AP98" s="248"/>
      <c r="AQ98" s="248"/>
      <c r="AR98" s="248"/>
      <c r="AS98" s="248"/>
      <c r="AT98" s="248"/>
      <c r="AU98" s="917"/>
      <c r="AV98" s="917"/>
      <c r="AW98" s="248"/>
      <c r="AX98" s="248"/>
      <c r="AY98" s="248"/>
      <c r="AZ98" s="248"/>
      <c r="BA98" s="248"/>
      <c r="BB98" s="248"/>
      <c r="BC98" s="248"/>
      <c r="BD98" s="248"/>
    </row>
    <row r="99" spans="1:56" ht="11.1" customHeight="1" x14ac:dyDescent="0.25">
      <c r="A99" s="651">
        <v>93</v>
      </c>
      <c r="B99" s="231"/>
      <c r="C99" s="253" t="s">
        <v>80</v>
      </c>
      <c r="D99" s="3635"/>
      <c r="E99" s="1561"/>
      <c r="F99" s="3870"/>
      <c r="G99" s="929"/>
      <c r="H99" s="926"/>
      <c r="I99" s="3836"/>
      <c r="J99" s="3843"/>
      <c r="K99" s="3830"/>
      <c r="L99" s="233"/>
      <c r="M99" s="234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370"/>
      <c r="Z99" s="660"/>
      <c r="AA99" s="661"/>
      <c r="AB99" s="662"/>
      <c r="AC99" s="663"/>
      <c r="AD99" s="3368"/>
      <c r="AE99" s="256"/>
      <c r="AF99" s="278"/>
      <c r="AG99" s="685">
        <v>1</v>
      </c>
      <c r="AH99" s="686"/>
      <c r="AI99" s="250">
        <f>AG99+AH99</f>
        <v>1</v>
      </c>
      <c r="AJ99" s="3850">
        <f t="array" ref="AJ99">MAX(IF('INTEGRALE verrouillée'!$B$7:$B$114=C99,'INTEGRALE verrouillée'!$E$7:$E$114))</f>
        <v>40571</v>
      </c>
      <c r="AK99" s="3849">
        <f t="array" ref="AK99">MAX(IF('INTEGRALE verrouillée'!$B$7:$B$114=C99,'INTEGRALE verrouillée'!$F$7:$F$114))</f>
        <v>40571</v>
      </c>
      <c r="AL99" s="694"/>
      <c r="AM99" s="695">
        <v>5</v>
      </c>
      <c r="AN99" s="673">
        <f>SUM(L99:X99)+AM99</f>
        <v>5</v>
      </c>
      <c r="AO99" s="280">
        <f>AN99/AI99</f>
        <v>5</v>
      </c>
      <c r="AP99" s="248"/>
      <c r="AQ99" s="248"/>
      <c r="AR99" s="248"/>
      <c r="AS99" s="248"/>
      <c r="AT99" s="248"/>
      <c r="AU99" s="917"/>
      <c r="AV99" s="917"/>
      <c r="AW99" s="248"/>
      <c r="AX99" s="248"/>
      <c r="AY99" s="248"/>
      <c r="AZ99" s="248"/>
      <c r="BA99" s="248"/>
      <c r="BB99" s="248"/>
      <c r="BC99" s="248"/>
      <c r="BD99" s="248"/>
    </row>
    <row r="100" spans="1:56" s="206" customFormat="1" ht="11.1" customHeight="1" x14ac:dyDescent="0.25">
      <c r="A100" s="651">
        <v>94</v>
      </c>
      <c r="B100" s="238"/>
      <c r="C100" s="253" t="s">
        <v>47</v>
      </c>
      <c r="D100" s="3635"/>
      <c r="E100" s="1561"/>
      <c r="F100" s="3870"/>
      <c r="G100" s="929"/>
      <c r="H100" s="926"/>
      <c r="I100" s="3836"/>
      <c r="J100" s="3843"/>
      <c r="K100" s="3830"/>
      <c r="L100" s="233"/>
      <c r="M100" s="234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370"/>
      <c r="Z100" s="660"/>
      <c r="AA100" s="661"/>
      <c r="AB100" s="662"/>
      <c r="AC100" s="663"/>
      <c r="AD100" s="3368"/>
      <c r="AE100" s="256"/>
      <c r="AF100" s="282"/>
      <c r="AG100" s="685">
        <v>1</v>
      </c>
      <c r="AH100" s="686"/>
      <c r="AI100" s="250">
        <f>AG100+AH100</f>
        <v>1</v>
      </c>
      <c r="AJ100" s="3850">
        <f t="array" ref="AJ100">MAX(IF('INTEGRALE verrouillée'!$B$7:$B$114=C100,'INTEGRALE verrouillée'!$E$7:$E$114))</f>
        <v>39963</v>
      </c>
      <c r="AK100" s="3849">
        <f t="array" ref="AK100">MAX(IF('INTEGRALE verrouillée'!$B$7:$B$114=C100,'INTEGRALE verrouillée'!$F$7:$F$114))</f>
        <v>39963</v>
      </c>
      <c r="AL100" s="694"/>
      <c r="AM100" s="695">
        <v>4</v>
      </c>
      <c r="AN100" s="673">
        <f>SUM(L100:X100)+AM100</f>
        <v>4</v>
      </c>
      <c r="AO100" s="280">
        <f>AN100/AI100</f>
        <v>4</v>
      </c>
      <c r="AU100" s="915"/>
      <c r="AV100" s="915"/>
    </row>
    <row r="101" spans="1:56" s="206" customFormat="1" ht="11.1" customHeight="1" x14ac:dyDescent="0.25">
      <c r="A101" s="651">
        <v>95</v>
      </c>
      <c r="B101" s="247"/>
      <c r="C101" s="253" t="s">
        <v>46</v>
      </c>
      <c r="D101" s="3635"/>
      <c r="E101" s="1561"/>
      <c r="F101" s="3870"/>
      <c r="G101" s="929"/>
      <c r="H101" s="926"/>
      <c r="I101" s="3836"/>
      <c r="J101" s="3843"/>
      <c r="K101" s="3830"/>
      <c r="L101" s="233"/>
      <c r="M101" s="234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370"/>
      <c r="Z101" s="660"/>
      <c r="AA101" s="661"/>
      <c r="AB101" s="662"/>
      <c r="AC101" s="663"/>
      <c r="AD101" s="3368"/>
      <c r="AE101" s="256"/>
      <c r="AF101" s="282"/>
      <c r="AG101" s="685">
        <v>1</v>
      </c>
      <c r="AH101" s="686"/>
      <c r="AI101" s="250">
        <f>AG101+AH101</f>
        <v>1</v>
      </c>
      <c r="AJ101" s="3850">
        <f t="array" ref="AJ101">MAX(IF('INTEGRALE verrouillée'!$B$7:$B$114=C101,'INTEGRALE verrouillée'!$E$7:$E$114))</f>
        <v>39934</v>
      </c>
      <c r="AK101" s="3849">
        <f t="array" ref="AK101">MAX(IF('INTEGRALE verrouillée'!$B$7:$B$114=C101,'INTEGRALE verrouillée'!$F$7:$F$114))</f>
        <v>39934</v>
      </c>
      <c r="AL101" s="694"/>
      <c r="AM101" s="695">
        <v>10</v>
      </c>
      <c r="AN101" s="673">
        <f>SUM(L101:X101)+AM101</f>
        <v>10</v>
      </c>
      <c r="AO101" s="262">
        <f>AN101/AI101</f>
        <v>10</v>
      </c>
      <c r="AU101" s="915"/>
      <c r="AV101" s="915"/>
    </row>
    <row r="102" spans="1:56" s="206" customFormat="1" ht="11.1" customHeight="1" x14ac:dyDescent="0.25">
      <c r="A102" s="651">
        <v>96</v>
      </c>
      <c r="B102" s="247"/>
      <c r="C102" s="263" t="s">
        <v>147</v>
      </c>
      <c r="D102" s="3640"/>
      <c r="E102" s="1562">
        <f>AL102</f>
        <v>1</v>
      </c>
      <c r="F102" s="3870"/>
      <c r="G102" s="929"/>
      <c r="H102" s="926"/>
      <c r="I102" s="3836"/>
      <c r="J102" s="3843"/>
      <c r="K102" s="3830"/>
      <c r="L102" s="233"/>
      <c r="M102" s="234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370"/>
      <c r="Z102" s="660"/>
      <c r="AA102" s="661"/>
      <c r="AB102" s="662"/>
      <c r="AC102" s="663"/>
      <c r="AD102" s="3368"/>
      <c r="AE102" s="256"/>
      <c r="AF102" s="282"/>
      <c r="AG102" s="685">
        <v>1</v>
      </c>
      <c r="AH102" s="686"/>
      <c r="AI102" s="250">
        <f>AG102+AH102</f>
        <v>1</v>
      </c>
      <c r="AJ102" s="3850">
        <f t="array" ref="AJ102">MAX(IF('INTEGRALE verrouillée'!$B$7:$B$114=C102,'INTEGRALE verrouillée'!$E$7:$E$114))</f>
        <v>39879</v>
      </c>
      <c r="AK102" s="3849">
        <f t="array" ref="AK102">MAX(IF('INTEGRALE verrouillée'!$B$7:$B$114=C102,'INTEGRALE verrouillée'!$F$7:$F$114))</f>
        <v>39879</v>
      </c>
      <c r="AL102" s="694">
        <v>1</v>
      </c>
      <c r="AM102" s="695">
        <v>13</v>
      </c>
      <c r="AN102" s="673">
        <f>SUM(L102:X102)+AM102</f>
        <v>13</v>
      </c>
      <c r="AO102" s="262">
        <f>AN102/AI102</f>
        <v>13</v>
      </c>
      <c r="AU102" s="915"/>
      <c r="AV102" s="915"/>
    </row>
    <row r="103" spans="1:56" ht="11.1" customHeight="1" x14ac:dyDescent="0.25">
      <c r="A103" s="651">
        <v>97</v>
      </c>
      <c r="B103" s="231"/>
      <c r="C103" s="263" t="s">
        <v>146</v>
      </c>
      <c r="D103" s="3640"/>
      <c r="E103" s="1562">
        <f>AL103</f>
        <v>1</v>
      </c>
      <c r="F103" s="3870"/>
      <c r="G103" s="929"/>
      <c r="H103" s="926"/>
      <c r="I103" s="3836"/>
      <c r="J103" s="3843"/>
      <c r="K103" s="3830"/>
      <c r="L103" s="233"/>
      <c r="M103" s="234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370"/>
      <c r="Z103" s="660"/>
      <c r="AA103" s="661"/>
      <c r="AB103" s="662"/>
      <c r="AC103" s="663"/>
      <c r="AD103" s="3368"/>
      <c r="AE103" s="256"/>
      <c r="AF103" s="282"/>
      <c r="AG103" s="685">
        <v>1</v>
      </c>
      <c r="AH103" s="686"/>
      <c r="AI103" s="250">
        <f>AG103+AH103</f>
        <v>1</v>
      </c>
      <c r="AJ103" s="3850">
        <f t="array" ref="AJ103">MAX(IF('INTEGRALE verrouillée'!$B$7:$B$114=C103,'INTEGRALE verrouillée'!$E$7:$E$114))</f>
        <v>39809</v>
      </c>
      <c r="AK103" s="3849">
        <f t="array" ref="AK103">MAX(IF('INTEGRALE verrouillée'!$B$7:$B$114=C103,'INTEGRALE verrouillée'!$F$7:$F$114))</f>
        <v>39809</v>
      </c>
      <c r="AL103" s="694">
        <v>1</v>
      </c>
      <c r="AM103" s="695">
        <v>13</v>
      </c>
      <c r="AN103" s="673">
        <f>SUM(L103:X103)+AM103</f>
        <v>13</v>
      </c>
      <c r="AO103" s="280">
        <f>AN103/AI103</f>
        <v>13</v>
      </c>
      <c r="AP103" s="213"/>
      <c r="AQ103" s="202"/>
      <c r="AR103" s="202"/>
      <c r="AS103" s="202"/>
      <c r="AT103" s="202"/>
      <c r="AU103" s="913"/>
      <c r="AV103" s="913"/>
      <c r="AW103" s="202"/>
      <c r="AX103" s="202"/>
      <c r="AY103" s="202"/>
      <c r="AZ103" s="202"/>
      <c r="BA103" s="202"/>
      <c r="BB103" s="202"/>
      <c r="BC103" s="202"/>
      <c r="BD103" s="202"/>
    </row>
    <row r="104" spans="1:56" s="248" customFormat="1" ht="11.1" customHeight="1" x14ac:dyDescent="0.25">
      <c r="A104" s="651">
        <v>98</v>
      </c>
      <c r="B104" s="247"/>
      <c r="C104" s="253" t="s">
        <v>42</v>
      </c>
      <c r="D104" s="3635"/>
      <c r="E104" s="1561"/>
      <c r="F104" s="3870"/>
      <c r="G104" s="929"/>
      <c r="H104" s="926"/>
      <c r="I104" s="3836"/>
      <c r="J104" s="3843"/>
      <c r="K104" s="3830"/>
      <c r="L104" s="233"/>
      <c r="M104" s="234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370"/>
      <c r="Z104" s="660"/>
      <c r="AA104" s="661"/>
      <c r="AB104" s="662"/>
      <c r="AC104" s="663"/>
      <c r="AD104" s="3368"/>
      <c r="AE104" s="256"/>
      <c r="AF104" s="282"/>
      <c r="AG104" s="685">
        <v>1</v>
      </c>
      <c r="AH104" s="686"/>
      <c r="AI104" s="250">
        <f>AG104+AH104</f>
        <v>1</v>
      </c>
      <c r="AJ104" s="3850">
        <f t="array" ref="AJ104">MAX(IF('INTEGRALE verrouillée'!$B$7:$B$114=C104,'INTEGRALE verrouillée'!$E$7:$E$114))</f>
        <v>39781</v>
      </c>
      <c r="AK104" s="3849">
        <f t="array" ref="AK104">MAX(IF('INTEGRALE verrouillée'!$B$7:$B$114=C104,'INTEGRALE verrouillée'!$F$7:$F$114))</f>
        <v>39781</v>
      </c>
      <c r="AL104" s="694"/>
      <c r="AM104" s="695">
        <v>0</v>
      </c>
      <c r="AN104" s="673">
        <f>SUM(L104:X104)+AM104</f>
        <v>0</v>
      </c>
      <c r="AO104" s="280">
        <f>AN104/AI104</f>
        <v>0</v>
      </c>
      <c r="AP104" s="206"/>
      <c r="AQ104" s="206"/>
      <c r="AR104" s="206"/>
      <c r="AS104" s="206"/>
      <c r="AT104" s="206"/>
      <c r="AU104" s="915"/>
      <c r="AV104" s="915"/>
      <c r="AW104" s="206"/>
      <c r="AX104" s="206"/>
      <c r="AY104" s="206"/>
      <c r="AZ104" s="206"/>
      <c r="BA104" s="206"/>
      <c r="BB104" s="206"/>
      <c r="BC104" s="206"/>
      <c r="BD104" s="206"/>
    </row>
    <row r="105" spans="1:56" s="283" customFormat="1" ht="11.1" customHeight="1" x14ac:dyDescent="0.25">
      <c r="A105" s="651">
        <v>99</v>
      </c>
      <c r="B105" s="247"/>
      <c r="C105" s="253" t="s">
        <v>40</v>
      </c>
      <c r="D105" s="3635"/>
      <c r="E105" s="1561"/>
      <c r="F105" s="3870"/>
      <c r="G105" s="929"/>
      <c r="H105" s="926"/>
      <c r="I105" s="3836"/>
      <c r="J105" s="3843"/>
      <c r="K105" s="3830"/>
      <c r="L105" s="233"/>
      <c r="M105" s="234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370"/>
      <c r="Z105" s="660"/>
      <c r="AA105" s="661"/>
      <c r="AB105" s="662"/>
      <c r="AC105" s="663"/>
      <c r="AD105" s="3368"/>
      <c r="AE105" s="256"/>
      <c r="AF105" s="282"/>
      <c r="AG105" s="685">
        <v>1</v>
      </c>
      <c r="AH105" s="686"/>
      <c r="AI105" s="250">
        <f>AG105+AH105</f>
        <v>1</v>
      </c>
      <c r="AJ105" s="3850">
        <f t="array" ref="AJ105">MAX(IF('INTEGRALE verrouillée'!$B$7:$B$114=C105,'INTEGRALE verrouillée'!$E$7:$E$114))</f>
        <v>39745</v>
      </c>
      <c r="AK105" s="3849">
        <f t="array" ref="AK105">MAX(IF('INTEGRALE verrouillée'!$B$7:$B$114=C105,'INTEGRALE verrouillée'!$F$7:$F$114))</f>
        <v>39745</v>
      </c>
      <c r="AL105" s="694"/>
      <c r="AM105" s="695">
        <v>0</v>
      </c>
      <c r="AN105" s="673">
        <f>SUM(L105:X105)+AM105</f>
        <v>0</v>
      </c>
      <c r="AO105" s="280">
        <f>AN105/AI105</f>
        <v>0</v>
      </c>
      <c r="AP105" s="206"/>
      <c r="AQ105" s="206"/>
      <c r="AR105" s="206"/>
      <c r="AS105" s="206"/>
      <c r="AT105" s="206"/>
      <c r="AU105" s="915"/>
      <c r="AV105" s="915"/>
      <c r="AW105" s="206"/>
      <c r="AX105" s="206"/>
      <c r="AY105" s="206"/>
      <c r="AZ105" s="206"/>
      <c r="BA105" s="206"/>
      <c r="BB105" s="206"/>
      <c r="BC105" s="206"/>
      <c r="BD105" s="206"/>
    </row>
    <row r="106" spans="1:56" ht="11.1" customHeight="1" x14ac:dyDescent="0.25">
      <c r="A106" s="651">
        <v>100</v>
      </c>
      <c r="B106" s="247"/>
      <c r="C106" s="272" t="s">
        <v>35</v>
      </c>
      <c r="D106" s="3643"/>
      <c r="E106" s="1563"/>
      <c r="F106" s="3870"/>
      <c r="G106" s="929"/>
      <c r="H106" s="926"/>
      <c r="I106" s="3836"/>
      <c r="J106" s="3843"/>
      <c r="K106" s="3830"/>
      <c r="L106" s="233"/>
      <c r="M106" s="234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370"/>
      <c r="Z106" s="660"/>
      <c r="AA106" s="661"/>
      <c r="AB106" s="662"/>
      <c r="AC106" s="663"/>
      <c r="AD106" s="3368"/>
      <c r="AE106" s="256"/>
      <c r="AF106" s="282"/>
      <c r="AG106" s="685">
        <v>1</v>
      </c>
      <c r="AH106" s="686"/>
      <c r="AI106" s="250">
        <f>AG106+AH106</f>
        <v>1</v>
      </c>
      <c r="AJ106" s="3850">
        <f t="array" ref="AJ106">MAX(IF('INTEGRALE verrouillée'!$B$7:$B$114=C106,'INTEGRALE verrouillée'!$E$7:$E$114))</f>
        <v>39564</v>
      </c>
      <c r="AK106" s="3849">
        <f t="array" ref="AK106">MAX(IF('INTEGRALE verrouillée'!$B$7:$B$114=C106,'INTEGRALE verrouillée'!$F$7:$F$114))</f>
        <v>39564</v>
      </c>
      <c r="AL106" s="694"/>
      <c r="AM106" s="695">
        <v>12</v>
      </c>
      <c r="AN106" s="673">
        <f>SUM(L106:X106)+AM106</f>
        <v>12</v>
      </c>
      <c r="AO106" s="280">
        <f>AN106/AI106</f>
        <v>12</v>
      </c>
      <c r="AP106" s="213"/>
      <c r="AQ106" s="202"/>
      <c r="AR106" s="202"/>
      <c r="AS106" s="202"/>
      <c r="AT106" s="202"/>
      <c r="AU106" s="913"/>
      <c r="AV106" s="913"/>
      <c r="AW106" s="202"/>
      <c r="AX106" s="202"/>
      <c r="AY106" s="202"/>
      <c r="AZ106" s="202"/>
      <c r="BA106" s="202"/>
      <c r="BB106" s="202"/>
      <c r="BC106" s="202"/>
      <c r="BD106" s="202"/>
    </row>
    <row r="107" spans="1:56" s="284" customFormat="1" ht="11.1" customHeight="1" x14ac:dyDescent="0.25">
      <c r="A107" s="651">
        <v>101</v>
      </c>
      <c r="B107" s="238"/>
      <c r="C107" s="253" t="s">
        <v>198</v>
      </c>
      <c r="D107" s="3635"/>
      <c r="E107" s="1561"/>
      <c r="F107" s="3870"/>
      <c r="G107" s="929"/>
      <c r="H107" s="926"/>
      <c r="I107" s="3836"/>
      <c r="J107" s="3843"/>
      <c r="K107" s="3830"/>
      <c r="L107" s="233"/>
      <c r="M107" s="234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370"/>
      <c r="Z107" s="660"/>
      <c r="AA107" s="661"/>
      <c r="AB107" s="662"/>
      <c r="AC107" s="663"/>
      <c r="AD107" s="3368"/>
      <c r="AE107" s="256"/>
      <c r="AF107" s="282"/>
      <c r="AG107" s="685">
        <v>1</v>
      </c>
      <c r="AH107" s="686"/>
      <c r="AI107" s="250">
        <f>AG107+AH107</f>
        <v>1</v>
      </c>
      <c r="AJ107" s="3850">
        <f t="array" ref="AJ107">MAX(IF('INTEGRALE verrouillée'!$B$7:$B$114=C107,'INTEGRALE verrouillée'!$E$7:$E$114))</f>
        <v>39480</v>
      </c>
      <c r="AK107" s="3849">
        <f t="array" ref="AK107">MAX(IF('INTEGRALE verrouillée'!$B$7:$B$114=C107,'INTEGRALE verrouillée'!$F$7:$F$114))</f>
        <v>39480</v>
      </c>
      <c r="AL107" s="694"/>
      <c r="AM107" s="695">
        <v>0</v>
      </c>
      <c r="AN107" s="673">
        <f>SUM(L107:X107)+AM107</f>
        <v>0</v>
      </c>
      <c r="AO107" s="280">
        <f>AN107/AI107</f>
        <v>0</v>
      </c>
      <c r="AP107" s="283"/>
      <c r="AQ107" s="283"/>
      <c r="AR107" s="283"/>
      <c r="AS107" s="283"/>
      <c r="AT107" s="283"/>
      <c r="AU107" s="918"/>
      <c r="AV107" s="918"/>
      <c r="AW107" s="283"/>
      <c r="AX107" s="283"/>
      <c r="AY107" s="283"/>
      <c r="AZ107" s="283"/>
      <c r="BA107" s="283"/>
      <c r="BB107" s="283"/>
      <c r="BC107" s="283"/>
      <c r="BD107" s="283"/>
    </row>
    <row r="108" spans="1:56" ht="11.1" customHeight="1" x14ac:dyDescent="0.25">
      <c r="A108" s="651">
        <v>102</v>
      </c>
      <c r="B108" s="247"/>
      <c r="C108" s="253" t="s">
        <v>66</v>
      </c>
      <c r="D108" s="3635"/>
      <c r="E108" s="1561"/>
      <c r="F108" s="3870"/>
      <c r="G108" s="929"/>
      <c r="H108" s="926"/>
      <c r="I108" s="3836"/>
      <c r="J108" s="3847"/>
      <c r="K108" s="3830"/>
      <c r="L108" s="233"/>
      <c r="M108" s="234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370"/>
      <c r="Z108" s="660"/>
      <c r="AA108" s="661"/>
      <c r="AB108" s="662"/>
      <c r="AC108" s="663"/>
      <c r="AD108" s="3368"/>
      <c r="AE108" s="256"/>
      <c r="AF108" s="282"/>
      <c r="AG108" s="685">
        <v>1</v>
      </c>
      <c r="AH108" s="686"/>
      <c r="AI108" s="250">
        <f>AG108+AH108</f>
        <v>1</v>
      </c>
      <c r="AJ108" s="3850">
        <f t="array" ref="AJ108">MAX(IF('INTEGRALE verrouillée'!$B$7:$B$114=C108,'INTEGRALE verrouillée'!$E$7:$E$114))</f>
        <v>39410</v>
      </c>
      <c r="AK108" s="3849">
        <f t="array" ref="AK108">MAX(IF('INTEGRALE verrouillée'!$B$7:$B$114=C108,'INTEGRALE verrouillée'!$F$7:$F$114))</f>
        <v>39410</v>
      </c>
      <c r="AL108" s="694"/>
      <c r="AM108" s="695">
        <v>0</v>
      </c>
      <c r="AN108" s="673">
        <f>SUM(L108:X108)+AM108</f>
        <v>0</v>
      </c>
      <c r="AO108" s="280">
        <f>AN108/AI108</f>
        <v>0</v>
      </c>
      <c r="AP108" s="213"/>
      <c r="AQ108" s="202"/>
      <c r="AR108" s="202"/>
      <c r="AS108" s="202"/>
      <c r="AT108" s="202"/>
      <c r="AU108" s="913"/>
      <c r="AV108" s="913"/>
      <c r="AW108" s="202"/>
      <c r="AX108" s="202"/>
      <c r="AY108" s="202"/>
      <c r="AZ108" s="202"/>
      <c r="BA108" s="202"/>
      <c r="BB108" s="202"/>
      <c r="BC108" s="202"/>
      <c r="BD108" s="202"/>
    </row>
    <row r="109" spans="1:56" ht="11.1" customHeight="1" x14ac:dyDescent="0.25">
      <c r="A109" s="651">
        <v>103</v>
      </c>
      <c r="B109" s="247"/>
      <c r="C109" s="253" t="s">
        <v>15</v>
      </c>
      <c r="D109" s="3635"/>
      <c r="E109" s="1561"/>
      <c r="F109" s="3870"/>
      <c r="G109" s="929"/>
      <c r="H109" s="926"/>
      <c r="I109" s="3836"/>
      <c r="J109" s="3843"/>
      <c r="K109" s="3830"/>
      <c r="L109" s="703"/>
      <c r="M109" s="3613"/>
      <c r="N109" s="3614"/>
      <c r="O109" s="3614"/>
      <c r="P109" s="3614"/>
      <c r="Q109" s="3614"/>
      <c r="R109" s="3614"/>
      <c r="S109" s="3614"/>
      <c r="T109" s="3614"/>
      <c r="U109" s="3614"/>
      <c r="V109" s="3614"/>
      <c r="W109" s="3614"/>
      <c r="X109" s="3614"/>
      <c r="Y109" s="370"/>
      <c r="Z109" s="660"/>
      <c r="AA109" s="661"/>
      <c r="AB109" s="662"/>
      <c r="AC109" s="663"/>
      <c r="AD109" s="3368"/>
      <c r="AE109" s="256"/>
      <c r="AF109" s="282"/>
      <c r="AG109" s="685">
        <v>1</v>
      </c>
      <c r="AH109" s="686"/>
      <c r="AI109" s="250">
        <f>AG109+AH109</f>
        <v>1</v>
      </c>
      <c r="AJ109" s="3850">
        <f t="array" ref="AJ109">MAX(IF('INTEGRALE verrouillée'!$B$7:$B$114=C109,'INTEGRALE verrouillée'!$E$7:$E$114))</f>
        <v>39410</v>
      </c>
      <c r="AK109" s="3849">
        <f t="array" ref="AK109">MAX(IF('INTEGRALE verrouillée'!$B$7:$B$114=C109,'INTEGRALE verrouillée'!$F$7:$F$114))</f>
        <v>39410</v>
      </c>
      <c r="AL109" s="694"/>
      <c r="AM109" s="695">
        <v>4</v>
      </c>
      <c r="AN109" s="673">
        <f>SUM(L109:X109)+AM109</f>
        <v>4</v>
      </c>
      <c r="AO109" s="280">
        <f>AN109/AI109</f>
        <v>4</v>
      </c>
      <c r="AP109" s="284"/>
      <c r="AQ109" s="284"/>
      <c r="AR109" s="284"/>
      <c r="AS109" s="284"/>
      <c r="AT109" s="284"/>
      <c r="AU109" s="916"/>
      <c r="AV109" s="916"/>
      <c r="AW109" s="284"/>
      <c r="AX109" s="284"/>
      <c r="AY109" s="284"/>
      <c r="AZ109" s="284"/>
      <c r="BA109" s="284"/>
      <c r="BB109" s="284"/>
      <c r="BC109" s="284"/>
      <c r="BD109" s="284"/>
    </row>
    <row r="110" spans="1:56" ht="11.1" customHeight="1" x14ac:dyDescent="0.25">
      <c r="A110" s="651">
        <v>104</v>
      </c>
      <c r="B110" s="247"/>
      <c r="C110" s="253" t="s">
        <v>54</v>
      </c>
      <c r="D110" s="3635"/>
      <c r="E110" s="1561"/>
      <c r="F110" s="3870"/>
      <c r="G110" s="929"/>
      <c r="H110" s="926"/>
      <c r="I110" s="3836"/>
      <c r="J110" s="3843"/>
      <c r="K110" s="3830"/>
      <c r="L110" s="233"/>
      <c r="M110" s="234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370"/>
      <c r="Z110" s="660"/>
      <c r="AA110" s="661"/>
      <c r="AB110" s="662"/>
      <c r="AC110" s="663"/>
      <c r="AD110" s="3368"/>
      <c r="AE110" s="256"/>
      <c r="AF110" s="282"/>
      <c r="AG110" s="685">
        <v>1</v>
      </c>
      <c r="AH110" s="686"/>
      <c r="AI110" s="250">
        <f>AG110+AH110</f>
        <v>1</v>
      </c>
      <c r="AJ110" s="3850">
        <f t="array" ref="AJ110">MAX(IF('INTEGRALE verrouillée'!$B$7:$B$114=C110,'INTEGRALE verrouillée'!$E$7:$E$114))</f>
        <v>39308</v>
      </c>
      <c r="AK110" s="3849">
        <f t="array" ref="AK110">MAX(IF('INTEGRALE verrouillée'!$B$7:$B$114=C110,'INTEGRALE verrouillée'!$F$7:$F$114))</f>
        <v>39308</v>
      </c>
      <c r="AL110" s="694"/>
      <c r="AM110" s="695">
        <v>3</v>
      </c>
      <c r="AN110" s="673">
        <f>SUM(L110:X110)+AM110</f>
        <v>3</v>
      </c>
      <c r="AO110" s="280">
        <f>AN110/AI110</f>
        <v>3</v>
      </c>
      <c r="AP110" s="213"/>
      <c r="AQ110" s="202"/>
      <c r="AR110" s="202"/>
      <c r="AS110" s="202"/>
      <c r="AT110" s="202"/>
      <c r="AU110" s="913"/>
      <c r="AV110" s="913"/>
      <c r="AW110" s="202"/>
      <c r="AX110" s="202"/>
      <c r="AY110" s="202"/>
      <c r="AZ110" s="202"/>
      <c r="BA110" s="202"/>
      <c r="BB110" s="202"/>
      <c r="BC110" s="202"/>
      <c r="BD110" s="202"/>
    </row>
    <row r="111" spans="1:56" ht="11.1" customHeight="1" x14ac:dyDescent="0.25">
      <c r="A111" s="651">
        <v>105</v>
      </c>
      <c r="B111" s="247"/>
      <c r="C111" s="253" t="s">
        <v>199</v>
      </c>
      <c r="D111" s="3635"/>
      <c r="E111" s="1561"/>
      <c r="F111" s="3870"/>
      <c r="G111" s="929"/>
      <c r="H111" s="926"/>
      <c r="I111" s="3836"/>
      <c r="J111" s="3843"/>
      <c r="K111" s="3830"/>
      <c r="L111" s="233"/>
      <c r="M111" s="234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370"/>
      <c r="Z111" s="660"/>
      <c r="AA111" s="661"/>
      <c r="AB111" s="662"/>
      <c r="AC111" s="663"/>
      <c r="AD111" s="3368"/>
      <c r="AE111" s="256"/>
      <c r="AF111" s="282"/>
      <c r="AG111" s="685">
        <v>1</v>
      </c>
      <c r="AH111" s="686"/>
      <c r="AI111" s="250">
        <f>AG111+AH111</f>
        <v>1</v>
      </c>
      <c r="AJ111" s="3850">
        <f t="array" ref="AJ111">MAX(IF('INTEGRALE verrouillée'!$B$7:$B$114=C111,'INTEGRALE verrouillée'!$E$7:$E$114))</f>
        <v>39308</v>
      </c>
      <c r="AK111" s="3849">
        <f t="array" ref="AK111">MAX(IF('INTEGRALE verrouillée'!$B$7:$B$114=C111,'INTEGRALE verrouillée'!$F$7:$F$114))</f>
        <v>39308</v>
      </c>
      <c r="AL111" s="694"/>
      <c r="AM111" s="695">
        <v>0</v>
      </c>
      <c r="AN111" s="673">
        <f>SUM(L111:X111)+AM111</f>
        <v>0</v>
      </c>
      <c r="AO111" s="280">
        <f>AN111/AI111</f>
        <v>0</v>
      </c>
      <c r="AP111" s="213"/>
      <c r="AQ111" s="202"/>
      <c r="AR111" s="202"/>
      <c r="AS111" s="202"/>
      <c r="AT111" s="202"/>
      <c r="AU111" s="913"/>
      <c r="AV111" s="913"/>
      <c r="AW111" s="202"/>
      <c r="AX111" s="202"/>
      <c r="AY111" s="202"/>
      <c r="AZ111" s="202"/>
      <c r="BA111" s="202"/>
      <c r="BB111" s="202"/>
      <c r="BC111" s="202"/>
      <c r="BD111" s="202"/>
    </row>
    <row r="112" spans="1:56" ht="11.1" customHeight="1" x14ac:dyDescent="0.25">
      <c r="A112" s="651">
        <v>106</v>
      </c>
      <c r="B112" s="247"/>
      <c r="C112" s="253" t="s">
        <v>53</v>
      </c>
      <c r="D112" s="3635"/>
      <c r="E112" s="1561"/>
      <c r="F112" s="3870"/>
      <c r="G112" s="929"/>
      <c r="H112" s="926"/>
      <c r="I112" s="3836"/>
      <c r="J112" s="3843"/>
      <c r="K112" s="3830"/>
      <c r="L112" s="233"/>
      <c r="M112" s="234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370"/>
      <c r="Z112" s="660"/>
      <c r="AA112" s="661"/>
      <c r="AB112" s="662"/>
      <c r="AC112" s="663"/>
      <c r="AD112" s="3368"/>
      <c r="AE112" s="256"/>
      <c r="AF112" s="282"/>
      <c r="AG112" s="685">
        <v>1</v>
      </c>
      <c r="AH112" s="686"/>
      <c r="AI112" s="250">
        <f>AG112+AH112</f>
        <v>1</v>
      </c>
      <c r="AJ112" s="3850">
        <f t="array" ref="AJ112">MAX(IF('INTEGRALE verrouillée'!$B$7:$B$114=C112,'INTEGRALE verrouillée'!$E$7:$E$114))</f>
        <v>39263</v>
      </c>
      <c r="AK112" s="3849">
        <f t="array" ref="AK112">MAX(IF('INTEGRALE verrouillée'!$B$7:$B$114=C112,'INTEGRALE verrouillée'!$F$7:$F$114))</f>
        <v>39263</v>
      </c>
      <c r="AL112" s="694"/>
      <c r="AM112" s="695">
        <v>6</v>
      </c>
      <c r="AN112" s="673">
        <f>SUM(L112:X112)+AM112</f>
        <v>6</v>
      </c>
      <c r="AO112" s="280">
        <f>AN112/AI112</f>
        <v>6</v>
      </c>
      <c r="AP112" s="213"/>
      <c r="AQ112" s="202"/>
      <c r="AR112" s="202"/>
      <c r="AS112" s="202"/>
      <c r="AT112" s="202"/>
      <c r="AU112" s="913"/>
      <c r="AV112" s="913"/>
      <c r="AW112" s="202"/>
      <c r="AX112" s="202"/>
      <c r="AY112" s="202"/>
      <c r="AZ112" s="202"/>
      <c r="BA112" s="202"/>
      <c r="BB112" s="202"/>
      <c r="BC112" s="202"/>
      <c r="BD112" s="202"/>
    </row>
    <row r="113" spans="1:56" ht="11.1" customHeight="1" x14ac:dyDescent="0.25">
      <c r="A113" s="651">
        <v>107</v>
      </c>
      <c r="B113" s="247"/>
      <c r="C113" s="253" t="s">
        <v>67</v>
      </c>
      <c r="D113" s="3635"/>
      <c r="E113" s="1561"/>
      <c r="F113" s="3870"/>
      <c r="G113" s="929"/>
      <c r="H113" s="926"/>
      <c r="I113" s="3836"/>
      <c r="J113" s="3843"/>
      <c r="K113" s="3830"/>
      <c r="L113" s="233"/>
      <c r="M113" s="234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370"/>
      <c r="Z113" s="660"/>
      <c r="AA113" s="661"/>
      <c r="AB113" s="662"/>
      <c r="AC113" s="663"/>
      <c r="AD113" s="3368"/>
      <c r="AE113" s="256"/>
      <c r="AF113" s="282"/>
      <c r="AG113" s="685">
        <v>1</v>
      </c>
      <c r="AH113" s="686"/>
      <c r="AI113" s="250">
        <f>AG113+AH113</f>
        <v>1</v>
      </c>
      <c r="AJ113" s="3850">
        <f t="array" ref="AJ113">MAX(IF('INTEGRALE verrouillée'!$B$7:$B$114=C113,'INTEGRALE verrouillée'!$E$7:$E$114))</f>
        <v>39227</v>
      </c>
      <c r="AK113" s="3849">
        <f t="array" ref="AK113">MAX(IF('INTEGRALE verrouillée'!$B$7:$B$114=C113,'INTEGRALE verrouillée'!$F$7:$F$114))</f>
        <v>39227</v>
      </c>
      <c r="AL113" s="694"/>
      <c r="AM113" s="695">
        <v>0</v>
      </c>
      <c r="AN113" s="673">
        <f>SUM(L113:X113)+AM113</f>
        <v>0</v>
      </c>
      <c r="AO113" s="280">
        <f>AN113/AI113</f>
        <v>0</v>
      </c>
      <c r="AP113" s="213"/>
      <c r="AQ113" s="202"/>
      <c r="AR113" s="202"/>
      <c r="AS113" s="202"/>
      <c r="AT113" s="202"/>
      <c r="AU113" s="913"/>
      <c r="AV113" s="913"/>
      <c r="AW113" s="202"/>
      <c r="AX113" s="202"/>
      <c r="AY113" s="202"/>
      <c r="AZ113" s="202"/>
      <c r="BA113" s="202"/>
      <c r="BB113" s="202"/>
      <c r="BC113" s="202"/>
      <c r="BD113" s="202"/>
    </row>
    <row r="114" spans="1:56" ht="11.1" customHeight="1" thickBot="1" x14ac:dyDescent="0.3">
      <c r="A114" s="651">
        <v>108</v>
      </c>
      <c r="B114" s="247"/>
      <c r="C114" s="253" t="s">
        <v>52</v>
      </c>
      <c r="D114" s="3635"/>
      <c r="E114" s="1561"/>
      <c r="F114" s="3870"/>
      <c r="G114" s="929"/>
      <c r="H114" s="926"/>
      <c r="I114" s="3836"/>
      <c r="J114" s="3843"/>
      <c r="K114" s="3831"/>
      <c r="L114" s="739"/>
      <c r="M114" s="740"/>
      <c r="N114" s="741"/>
      <c r="O114" s="741"/>
      <c r="P114" s="741"/>
      <c r="Q114" s="741"/>
      <c r="R114" s="741"/>
      <c r="S114" s="741"/>
      <c r="T114" s="741"/>
      <c r="U114" s="741"/>
      <c r="V114" s="741"/>
      <c r="W114" s="741"/>
      <c r="X114" s="741"/>
      <c r="Y114" s="3615"/>
      <c r="Z114" s="793"/>
      <c r="AA114" s="794"/>
      <c r="AB114" s="795"/>
      <c r="AC114" s="743"/>
      <c r="AD114" s="3371"/>
      <c r="AE114" s="744"/>
      <c r="AF114" s="745"/>
      <c r="AG114" s="687">
        <v>1</v>
      </c>
      <c r="AH114" s="688"/>
      <c r="AI114" s="689">
        <f>AG114+AH114</f>
        <v>1</v>
      </c>
      <c r="AJ114" s="3851">
        <f t="array" ref="AJ114">MAX(IF('INTEGRALE verrouillée'!$B$7:$B$114=C114,'INTEGRALE verrouillée'!$E$7:$E$114))</f>
        <v>39227</v>
      </c>
      <c r="AK114" s="3503">
        <f t="array" ref="AK114">MAX(IF('INTEGRALE verrouillée'!$B$7:$B$114=C114,'INTEGRALE verrouillée'!$F$7:$F$114))</f>
        <v>39227</v>
      </c>
      <c r="AL114" s="747"/>
      <c r="AM114" s="696">
        <v>1</v>
      </c>
      <c r="AN114" s="697">
        <f>SUM(L114:X114)+AM114</f>
        <v>1</v>
      </c>
      <c r="AO114" s="674">
        <f>AN114/AI114</f>
        <v>1</v>
      </c>
      <c r="AP114" s="213"/>
      <c r="AQ114" s="202"/>
      <c r="AR114" s="202"/>
      <c r="AS114" s="202"/>
      <c r="AT114" s="202"/>
      <c r="AU114" s="913"/>
      <c r="AV114" s="913"/>
      <c r="AW114" s="202"/>
      <c r="AX114" s="202"/>
      <c r="AY114" s="202"/>
      <c r="AZ114" s="202"/>
      <c r="BA114" s="202"/>
      <c r="BB114" s="202"/>
      <c r="BC114" s="202"/>
      <c r="BD114" s="202"/>
    </row>
    <row r="115" spans="1:56" ht="6" customHeight="1" thickTop="1" x14ac:dyDescent="0.25">
      <c r="A115" s="652"/>
      <c r="C115" s="218"/>
      <c r="D115" s="218"/>
      <c r="E115" s="287"/>
      <c r="F115" s="225"/>
      <c r="G115" s="225"/>
      <c r="H115" s="225"/>
      <c r="I115" s="225"/>
      <c r="J115" s="288"/>
      <c r="K115" s="288"/>
      <c r="L115" s="289"/>
      <c r="M115" s="289"/>
      <c r="N115" s="292"/>
      <c r="O115" s="290"/>
      <c r="P115" s="292"/>
      <c r="Q115" s="291"/>
      <c r="R115" s="292"/>
      <c r="S115" s="291"/>
      <c r="T115" s="291"/>
      <c r="U115" s="291"/>
      <c r="V115" s="291"/>
      <c r="W115" s="291"/>
      <c r="X115" s="292"/>
      <c r="Y115" s="293"/>
      <c r="Z115" s="293"/>
      <c r="AA115" s="293"/>
      <c r="AB115" s="293"/>
      <c r="AC115" s="293"/>
      <c r="AD115" s="293"/>
      <c r="AE115" s="294"/>
      <c r="AF115" s="294"/>
      <c r="AG115" s="294"/>
      <c r="AH115" s="295"/>
      <c r="AI115" s="296"/>
      <c r="AJ115" s="296"/>
      <c r="AK115" s="296"/>
      <c r="AL115" s="297"/>
      <c r="AN115" s="298"/>
      <c r="AO115" s="298"/>
      <c r="AP115" s="298"/>
      <c r="AQ115" s="299"/>
      <c r="AR115" s="299"/>
      <c r="AS115" s="202"/>
      <c r="AT115" s="202"/>
      <c r="AU115" s="913"/>
      <c r="AV115" s="913"/>
      <c r="AW115" s="202"/>
      <c r="AX115" s="202"/>
      <c r="AY115" s="202"/>
      <c r="AZ115" s="202"/>
      <c r="BA115" s="202"/>
      <c r="BB115" s="202"/>
      <c r="BC115" s="202"/>
      <c r="BD115" s="202"/>
    </row>
    <row r="116" spans="1:56" ht="11.1" customHeight="1" x14ac:dyDescent="0.25">
      <c r="C116" s="3985" t="s">
        <v>14</v>
      </c>
      <c r="D116" s="3985"/>
      <c r="E116" s="3985"/>
      <c r="F116" s="3985"/>
      <c r="G116" s="3985"/>
      <c r="H116" s="3985"/>
      <c r="I116" s="3985"/>
      <c r="J116" s="3985"/>
      <c r="K116" s="300"/>
      <c r="L116" s="301">
        <f>COUNTIF(L7:L114,"&gt;=0")</f>
        <v>16</v>
      </c>
      <c r="M116" s="301">
        <f>COUNTIF(M7:M114,"&gt;=0")</f>
        <v>13</v>
      </c>
      <c r="N116" s="302">
        <f>COUNTIF(N7:N114,"&gt;=0")</f>
        <v>12</v>
      </c>
      <c r="O116" s="302">
        <f>COUNTIF(O7:O114,"&gt;=0")</f>
        <v>15</v>
      </c>
      <c r="P116" s="302">
        <f>COUNTIF(P7:P114,"&gt;=0")</f>
        <v>13</v>
      </c>
      <c r="Q116" s="3779">
        <f>COUNTIF(Q7:Q114,"&gt;=0")</f>
        <v>11</v>
      </c>
      <c r="R116" s="302">
        <f>COUNTIF(R7:R114,"&gt;=0")</f>
        <v>14</v>
      </c>
      <c r="S116" s="302">
        <f>COUNTIF(S7:S114,"&gt;=0")</f>
        <v>15</v>
      </c>
      <c r="T116" s="302">
        <f>COUNTIF(T7:T114,"&gt;=0")</f>
        <v>14</v>
      </c>
      <c r="U116" s="302">
        <f>COUNTIF(U7:U114,"&gt;=0")</f>
        <v>14</v>
      </c>
      <c r="V116" s="302">
        <f>COUNTIF(V7:V114,"&gt;=0")</f>
        <v>13</v>
      </c>
      <c r="W116" s="302">
        <f>COUNTIF(W7:W114,"&gt;=0")</f>
        <v>0</v>
      </c>
      <c r="X116" s="302">
        <f>COUNTIF(X7:X114,"&gt;=0")</f>
        <v>0</v>
      </c>
      <c r="Y116" s="769">
        <f>COUNTIF(Y7:Y114,"=x")</f>
        <v>21</v>
      </c>
      <c r="Z116" s="3986" t="s">
        <v>50</v>
      </c>
      <c r="AA116" s="3987"/>
      <c r="AB116" s="3987"/>
      <c r="AC116" s="303"/>
      <c r="AD116" s="303"/>
      <c r="AE116" s="305"/>
      <c r="AF116" s="306"/>
      <c r="AG116" s="306"/>
      <c r="AH116" s="683"/>
      <c r="AI116" s="309">
        <f>SUM(AI7:AI114)</f>
        <v>2383</v>
      </c>
      <c r="AJ116" s="309"/>
      <c r="AK116" s="683" t="s">
        <v>325</v>
      </c>
      <c r="AL116" s="683"/>
      <c r="AM116" s="683"/>
      <c r="AN116" s="683"/>
      <c r="AO116" s="307"/>
      <c r="AP116" s="202"/>
      <c r="AQ116" s="202"/>
      <c r="AR116" s="202"/>
      <c r="AS116" s="202"/>
      <c r="AT116" s="202"/>
      <c r="AU116" s="913"/>
      <c r="AV116" s="913"/>
      <c r="AW116" s="202"/>
      <c r="AX116" s="202"/>
      <c r="AY116" s="202"/>
      <c r="AZ116" s="202"/>
      <c r="BA116" s="202"/>
      <c r="BB116" s="202"/>
      <c r="BC116" s="202"/>
      <c r="BD116" s="202"/>
    </row>
    <row r="117" spans="1:56" ht="11.1" customHeight="1" x14ac:dyDescent="0.25">
      <c r="C117" s="310"/>
      <c r="D117" s="310"/>
      <c r="E117" s="311"/>
      <c r="F117" s="310"/>
      <c r="G117" s="310"/>
      <c r="H117" s="310"/>
      <c r="T117" s="312"/>
      <c r="U117" s="312"/>
      <c r="V117" s="312"/>
      <c r="W117" s="312"/>
      <c r="X117" s="312"/>
      <c r="Y117" s="313"/>
      <c r="Z117" s="314">
        <f>SUM(L116:X116)/COUNTIF(L116:X116,"&gt;0")</f>
        <v>13.636363636363637</v>
      </c>
      <c r="AA117" s="3988" t="s">
        <v>81</v>
      </c>
      <c r="AB117" s="3988"/>
      <c r="AC117" s="303"/>
      <c r="AD117" s="303"/>
      <c r="AE117" s="315"/>
      <c r="AF117" s="316"/>
      <c r="AG117" s="213"/>
      <c r="AH117" s="731"/>
      <c r="AI117" s="732">
        <f>AVERAGE(AI7:AI114)</f>
        <v>22.064814814814813</v>
      </c>
      <c r="AJ117" s="732"/>
      <c r="AK117" s="733" t="s">
        <v>327</v>
      </c>
      <c r="AL117" s="733"/>
      <c r="AM117" s="733"/>
      <c r="AN117" s="733"/>
      <c r="AO117" s="734"/>
      <c r="AP117" s="202"/>
      <c r="AQ117" s="202"/>
      <c r="AR117" s="202"/>
      <c r="AS117" s="202"/>
      <c r="AT117" s="202"/>
      <c r="AU117" s="913"/>
      <c r="AV117" s="913"/>
      <c r="AW117" s="202"/>
      <c r="AX117" s="202"/>
      <c r="AY117" s="202"/>
      <c r="AZ117" s="202"/>
      <c r="BA117" s="202"/>
      <c r="BB117" s="202"/>
      <c r="BC117" s="202"/>
      <c r="BD117" s="202"/>
    </row>
    <row r="118" spans="1:56" ht="11.1" customHeight="1" x14ac:dyDescent="0.25">
      <c r="C118" s="310"/>
      <c r="D118" s="310"/>
      <c r="E118" s="311"/>
      <c r="F118" s="310"/>
      <c r="G118" s="310"/>
      <c r="H118" s="310"/>
      <c r="T118" s="312"/>
      <c r="U118" s="312"/>
      <c r="V118" s="312"/>
      <c r="W118" s="312"/>
      <c r="X118" s="312"/>
      <c r="Y118" s="313"/>
      <c r="Z118" s="313"/>
      <c r="AA118" s="313"/>
      <c r="AE118" s="303"/>
      <c r="AF118" s="303"/>
      <c r="AG118" s="303"/>
      <c r="AH118" s="735"/>
      <c r="AI118" s="736">
        <f>COUNTIF(AL7:AL114,"&gt;=0")</f>
        <v>42</v>
      </c>
      <c r="AJ118" s="736"/>
      <c r="AK118" s="737" t="s">
        <v>59</v>
      </c>
      <c r="AL118" s="737"/>
      <c r="AM118" s="737"/>
      <c r="AN118" s="737"/>
      <c r="AO118" s="738"/>
      <c r="AP118" s="308"/>
      <c r="AQ118" s="308"/>
      <c r="AR118" s="308"/>
      <c r="AS118" s="308"/>
      <c r="AT118" s="317"/>
      <c r="AU118" s="318"/>
      <c r="AV118" s="318"/>
      <c r="AW118" s="319"/>
      <c r="AX118" s="318"/>
      <c r="AY118" s="307"/>
      <c r="AZ118" s="202"/>
      <c r="BA118" s="202"/>
      <c r="BB118" s="202"/>
      <c r="BC118" s="202"/>
      <c r="BD118" s="202"/>
    </row>
    <row r="119" spans="1:56" ht="11.1" customHeight="1" thickBot="1" x14ac:dyDescent="0.3">
      <c r="C119" s="310"/>
      <c r="D119" s="310"/>
      <c r="E119" s="311"/>
      <c r="F119" s="310"/>
      <c r="G119" s="310"/>
      <c r="H119" s="310"/>
      <c r="T119" s="312"/>
      <c r="U119" s="312"/>
      <c r="V119" s="312"/>
      <c r="W119" s="312"/>
      <c r="X119" s="312"/>
      <c r="Y119" s="312"/>
      <c r="Z119" s="313"/>
      <c r="AA119" s="313"/>
      <c r="AF119" s="303"/>
      <c r="AG119" s="303"/>
      <c r="AH119" s="303"/>
      <c r="AI119" s="304"/>
      <c r="AJ119" s="304"/>
      <c r="AK119" s="315"/>
      <c r="AL119" s="315"/>
      <c r="AM119" s="316"/>
      <c r="AO119" s="298"/>
      <c r="AP119" s="308"/>
      <c r="AQ119" s="308"/>
      <c r="AR119" s="308"/>
      <c r="AS119" s="308"/>
      <c r="AT119" s="308"/>
      <c r="AU119" s="308"/>
      <c r="AV119" s="318"/>
      <c r="AW119" s="318"/>
      <c r="AX119" s="317"/>
      <c r="AY119" s="202"/>
      <c r="AZ119" s="202"/>
      <c r="BA119" s="202"/>
      <c r="BB119" s="202"/>
      <c r="BC119" s="202"/>
      <c r="BD119" s="202"/>
    </row>
    <row r="120" spans="1:56" ht="11.1" customHeight="1" thickTop="1" x14ac:dyDescent="0.25">
      <c r="A120" s="653"/>
      <c r="B120" s="320"/>
      <c r="C120" s="321"/>
      <c r="D120" s="321"/>
      <c r="E120" s="322"/>
      <c r="F120" s="323"/>
      <c r="G120" s="323"/>
      <c r="H120" s="323"/>
      <c r="I120" s="323"/>
      <c r="J120" s="324"/>
      <c r="K120" s="324"/>
      <c r="L120" s="325"/>
      <c r="M120" s="325"/>
      <c r="N120" s="325"/>
      <c r="O120" s="325"/>
      <c r="P120" s="325"/>
      <c r="Q120" s="325"/>
      <c r="R120" s="325"/>
      <c r="S120" s="325"/>
      <c r="T120" s="326"/>
      <c r="U120" s="326"/>
      <c r="V120" s="325"/>
      <c r="W120" s="325"/>
      <c r="X120" s="325"/>
      <c r="Y120" s="325"/>
      <c r="Z120" s="325"/>
      <c r="AA120" s="325"/>
      <c r="AB120" s="327"/>
      <c r="AC120" s="327"/>
      <c r="AD120" s="327"/>
      <c r="AE120" s="327"/>
      <c r="AF120" s="327"/>
      <c r="AG120" s="327"/>
      <c r="AH120" s="328"/>
      <c r="AI120" s="328"/>
      <c r="AJ120" s="320"/>
      <c r="AK120" s="329"/>
      <c r="AL120" s="329"/>
      <c r="AM120" s="329"/>
      <c r="AN120" s="329"/>
      <c r="AO120" s="330"/>
      <c r="AP120" s="331"/>
      <c r="AQ120" s="329"/>
      <c r="AR120" s="329"/>
      <c r="AS120" s="329"/>
      <c r="AT120" s="329"/>
      <c r="AU120" s="329"/>
      <c r="AV120" s="329"/>
      <c r="AW120" s="919"/>
      <c r="AX120" s="919"/>
      <c r="AY120" s="329"/>
      <c r="AZ120" s="202"/>
      <c r="BA120" s="202"/>
      <c r="BB120" s="202"/>
      <c r="BC120" s="202"/>
      <c r="BD120" s="202"/>
    </row>
    <row r="121" spans="1:56" ht="11.1" customHeight="1" thickBot="1" x14ac:dyDescent="0.3">
      <c r="G121" s="3824"/>
      <c r="H121" s="4040" t="s">
        <v>162</v>
      </c>
      <c r="I121" s="4040"/>
      <c r="J121" s="4040"/>
      <c r="K121" s="3824"/>
      <c r="AH121" s="202"/>
      <c r="AI121" s="213"/>
      <c r="AJ121" s="213"/>
      <c r="AO121" s="213"/>
      <c r="AP121" s="213"/>
      <c r="AW121" s="913"/>
      <c r="AY121" s="213"/>
      <c r="AZ121" s="211"/>
      <c r="BA121" s="204"/>
      <c r="BB121" s="307"/>
      <c r="BC121" s="202"/>
      <c r="BD121" s="202"/>
    </row>
    <row r="122" spans="1:56" ht="11.1" customHeight="1" x14ac:dyDescent="0.25">
      <c r="F122" s="3824"/>
      <c r="G122" s="3824"/>
      <c r="H122" s="4040"/>
      <c r="I122" s="4040"/>
      <c r="J122" s="4040"/>
      <c r="K122" s="3824"/>
      <c r="L122" s="334" t="s">
        <v>39</v>
      </c>
      <c r="M122" s="334" t="s">
        <v>38</v>
      </c>
      <c r="N122" s="335" t="s">
        <v>314</v>
      </c>
      <c r="O122" s="335" t="s">
        <v>9</v>
      </c>
      <c r="P122" s="334" t="s">
        <v>13</v>
      </c>
      <c r="Q122" s="334" t="s">
        <v>12</v>
      </c>
      <c r="R122" s="334" t="s">
        <v>10</v>
      </c>
      <c r="S122" s="334" t="s">
        <v>163</v>
      </c>
      <c r="T122" s="334" t="s">
        <v>164</v>
      </c>
      <c r="U122" s="334" t="s">
        <v>165</v>
      </c>
      <c r="V122" s="334" t="s">
        <v>166</v>
      </c>
      <c r="W122" s="477"/>
      <c r="X122" s="3989" t="s">
        <v>79</v>
      </c>
      <c r="Y122" s="3990"/>
      <c r="Z122" s="3990"/>
      <c r="AA122" s="3990"/>
      <c r="AB122" s="3990"/>
      <c r="AC122" s="3990"/>
      <c r="AD122" s="3990"/>
      <c r="AE122" s="3990"/>
      <c r="AF122" s="3990"/>
      <c r="AG122" s="3990"/>
      <c r="AH122" s="3990"/>
      <c r="AI122" s="3991"/>
      <c r="AJ122" s="336"/>
      <c r="AK122" s="3995" t="s">
        <v>78</v>
      </c>
      <c r="AL122" s="3996"/>
      <c r="AM122" s="3996"/>
      <c r="AN122" s="3996"/>
      <c r="AO122" s="3996"/>
      <c r="AP122" s="3996"/>
      <c r="AQ122" s="3996"/>
      <c r="AR122" s="3996"/>
      <c r="AS122" s="3996"/>
      <c r="AT122" s="3996"/>
      <c r="AU122" s="3996"/>
      <c r="AV122" s="3997"/>
      <c r="AX122" s="202"/>
      <c r="AY122" s="202"/>
      <c r="AZ122" s="202"/>
      <c r="BA122" s="202"/>
      <c r="BB122" s="202"/>
      <c r="BC122" s="202"/>
      <c r="BD122" s="202"/>
    </row>
    <row r="123" spans="1:56" ht="11.1" customHeight="1" thickBot="1" x14ac:dyDescent="0.3">
      <c r="J123" s="1569" t="s">
        <v>4</v>
      </c>
      <c r="L123" s="3655">
        <v>12</v>
      </c>
      <c r="M123" s="3655">
        <v>13</v>
      </c>
      <c r="N123" s="3655">
        <v>14</v>
      </c>
      <c r="O123" s="3655">
        <v>15</v>
      </c>
      <c r="P123" s="3655">
        <v>16</v>
      </c>
      <c r="Q123" s="3655">
        <v>17</v>
      </c>
      <c r="R123" s="3655">
        <v>18</v>
      </c>
      <c r="S123" s="3655">
        <v>19</v>
      </c>
      <c r="T123" s="3655">
        <v>20</v>
      </c>
      <c r="U123" s="3655">
        <v>21</v>
      </c>
      <c r="V123" s="3655">
        <v>22</v>
      </c>
      <c r="W123" s="3010"/>
      <c r="X123" s="3992"/>
      <c r="Y123" s="3993"/>
      <c r="Z123" s="3993"/>
      <c r="AA123" s="3993"/>
      <c r="AB123" s="3993"/>
      <c r="AC123" s="3993"/>
      <c r="AD123" s="3993"/>
      <c r="AE123" s="3993"/>
      <c r="AF123" s="3993"/>
      <c r="AG123" s="3993"/>
      <c r="AH123" s="3993"/>
      <c r="AI123" s="3994"/>
      <c r="AJ123" s="336"/>
      <c r="AK123" s="3998"/>
      <c r="AL123" s="3999"/>
      <c r="AM123" s="3999"/>
      <c r="AN123" s="3999"/>
      <c r="AO123" s="3999"/>
      <c r="AP123" s="3999"/>
      <c r="AQ123" s="3999"/>
      <c r="AR123" s="3999"/>
      <c r="AS123" s="3999"/>
      <c r="AT123" s="3999"/>
      <c r="AU123" s="3999"/>
      <c r="AV123" s="4000"/>
      <c r="AX123" s="202"/>
      <c r="AY123" s="202"/>
      <c r="AZ123" s="202"/>
      <c r="BA123" s="202"/>
      <c r="BB123" s="202"/>
      <c r="BC123" s="202"/>
      <c r="BD123" s="202"/>
    </row>
    <row r="124" spans="1:56" ht="11.1" customHeight="1" thickBot="1" x14ac:dyDescent="0.3">
      <c r="J124" s="1570" t="s">
        <v>16</v>
      </c>
      <c r="L124" s="717">
        <v>9</v>
      </c>
      <c r="M124" s="339">
        <v>10</v>
      </c>
      <c r="N124" s="339">
        <v>11</v>
      </c>
      <c r="O124" s="339">
        <v>12</v>
      </c>
      <c r="P124" s="339">
        <v>13</v>
      </c>
      <c r="Q124" s="339">
        <v>14</v>
      </c>
      <c r="R124" s="339">
        <v>15</v>
      </c>
      <c r="S124" s="339">
        <v>16</v>
      </c>
      <c r="T124" s="339">
        <v>17</v>
      </c>
      <c r="U124" s="339">
        <v>18</v>
      </c>
      <c r="V124" s="339">
        <v>19</v>
      </c>
      <c r="W124" s="344"/>
      <c r="Z124" s="202"/>
      <c r="AA124" s="202"/>
      <c r="AB124" s="202"/>
      <c r="AC124" s="202"/>
      <c r="AD124" s="202"/>
      <c r="AE124" s="202"/>
      <c r="AF124" s="202"/>
      <c r="AG124" s="202"/>
      <c r="AH124" s="202"/>
      <c r="AJ124" s="213"/>
      <c r="AK124" s="212"/>
      <c r="AL124" s="212"/>
      <c r="AM124" s="212"/>
      <c r="AN124" s="215"/>
      <c r="AO124" s="215"/>
      <c r="AP124" s="215"/>
      <c r="AQ124" s="215"/>
      <c r="AR124" s="215"/>
      <c r="AS124" s="920"/>
      <c r="AT124" s="913"/>
      <c r="AW124" s="3878"/>
      <c r="AX124" s="211"/>
      <c r="AY124" s="213"/>
      <c r="AZ124" s="202"/>
      <c r="BA124" s="202"/>
      <c r="BB124" s="202"/>
      <c r="BC124" s="202"/>
      <c r="BD124" s="202"/>
    </row>
    <row r="125" spans="1:56" ht="11.1" customHeight="1" thickBot="1" x14ac:dyDescent="0.3">
      <c r="J125" s="1569" t="s">
        <v>17</v>
      </c>
      <c r="L125" s="730">
        <v>6</v>
      </c>
      <c r="M125" s="718">
        <v>8</v>
      </c>
      <c r="N125" s="717">
        <v>9</v>
      </c>
      <c r="O125" s="717">
        <v>10</v>
      </c>
      <c r="P125" s="338">
        <v>11</v>
      </c>
      <c r="Q125" s="338">
        <v>12</v>
      </c>
      <c r="R125" s="338">
        <v>13</v>
      </c>
      <c r="S125" s="338">
        <v>14</v>
      </c>
      <c r="T125" s="338">
        <v>15</v>
      </c>
      <c r="U125" s="338">
        <v>16</v>
      </c>
      <c r="V125" s="339">
        <v>17</v>
      </c>
      <c r="W125" s="344"/>
      <c r="X125" s="3911" t="s">
        <v>225</v>
      </c>
      <c r="Y125" s="3914" t="s">
        <v>77</v>
      </c>
      <c r="Z125" s="3915"/>
      <c r="AA125" s="3915"/>
      <c r="AB125" s="3915"/>
      <c r="AC125" s="3915"/>
      <c r="AD125" s="3915"/>
      <c r="AE125" s="3915"/>
      <c r="AF125" s="3916"/>
      <c r="AG125" s="342"/>
      <c r="AH125" s="4602"/>
      <c r="AI125" s="4602"/>
      <c r="AJ125" s="4602"/>
      <c r="AK125" s="3929" t="s">
        <v>4</v>
      </c>
      <c r="AL125" s="3930"/>
      <c r="AM125" s="3933" t="s">
        <v>941</v>
      </c>
      <c r="AN125" s="3934"/>
      <c r="AO125" s="3934"/>
      <c r="AP125" s="3934"/>
      <c r="AQ125" s="3934"/>
      <c r="AR125" s="3934"/>
      <c r="AS125" s="3934"/>
      <c r="AT125" s="3934"/>
      <c r="AU125" s="3934"/>
      <c r="AV125" s="3935"/>
      <c r="AX125" s="202"/>
      <c r="AY125" s="202"/>
      <c r="AZ125" s="202"/>
      <c r="BA125" s="202"/>
      <c r="BB125" s="202"/>
      <c r="BC125" s="202"/>
      <c r="BD125" s="202"/>
    </row>
    <row r="126" spans="1:56" ht="11.1" customHeight="1" thickBot="1" x14ac:dyDescent="0.3">
      <c r="J126" s="1570" t="s">
        <v>18</v>
      </c>
      <c r="L126" s="720">
        <v>4</v>
      </c>
      <c r="M126" s="729">
        <v>5</v>
      </c>
      <c r="N126" s="729">
        <v>6</v>
      </c>
      <c r="O126" s="729">
        <v>7</v>
      </c>
      <c r="P126" s="718">
        <v>9</v>
      </c>
      <c r="Q126" s="717">
        <v>10</v>
      </c>
      <c r="R126" s="717">
        <v>11</v>
      </c>
      <c r="S126" s="339">
        <v>12</v>
      </c>
      <c r="T126" s="339">
        <v>13</v>
      </c>
      <c r="U126" s="339">
        <v>14</v>
      </c>
      <c r="V126" s="339">
        <v>15</v>
      </c>
      <c r="W126" s="344"/>
      <c r="X126" s="3912"/>
      <c r="Y126" s="3917"/>
      <c r="Z126" s="3918"/>
      <c r="AA126" s="3918"/>
      <c r="AB126" s="3918"/>
      <c r="AC126" s="3918"/>
      <c r="AD126" s="3918"/>
      <c r="AE126" s="3918"/>
      <c r="AF126" s="3919"/>
      <c r="AG126" s="4603"/>
      <c r="AH126" s="4604"/>
      <c r="AI126" s="4604"/>
      <c r="AJ126" s="4602"/>
      <c r="AK126" s="3931"/>
      <c r="AL126" s="3932"/>
      <c r="AM126" s="3936"/>
      <c r="AN126" s="3937"/>
      <c r="AO126" s="3937"/>
      <c r="AP126" s="3937"/>
      <c r="AQ126" s="3937"/>
      <c r="AR126" s="3937"/>
      <c r="AS126" s="3937"/>
      <c r="AT126" s="3937"/>
      <c r="AU126" s="3937"/>
      <c r="AV126" s="3938"/>
      <c r="AX126" s="202"/>
      <c r="AY126" s="202"/>
      <c r="AZ126" s="202"/>
      <c r="BA126" s="202"/>
      <c r="BB126" s="202"/>
      <c r="BC126" s="202"/>
      <c r="BD126" s="202"/>
    </row>
    <row r="127" spans="1:56" ht="11.1" customHeight="1" thickBot="1" x14ac:dyDescent="0.3">
      <c r="J127" s="1569" t="s">
        <v>19</v>
      </c>
      <c r="L127" s="719">
        <v>3</v>
      </c>
      <c r="M127" s="725">
        <v>4</v>
      </c>
      <c r="N127" s="726">
        <v>5</v>
      </c>
      <c r="O127" s="725">
        <v>6</v>
      </c>
      <c r="P127" s="727">
        <v>7</v>
      </c>
      <c r="Q127" s="730">
        <v>8</v>
      </c>
      <c r="R127" s="730">
        <v>9</v>
      </c>
      <c r="S127" s="718">
        <v>11</v>
      </c>
      <c r="T127" s="717">
        <v>12</v>
      </c>
      <c r="U127" s="717">
        <v>13</v>
      </c>
      <c r="V127" s="337">
        <v>14</v>
      </c>
      <c r="W127" s="344"/>
      <c r="X127" s="3913"/>
      <c r="Y127" s="3939" t="s">
        <v>833</v>
      </c>
      <c r="Z127" s="3940"/>
      <c r="AA127" s="3940"/>
      <c r="AB127" s="3941" t="s">
        <v>834</v>
      </c>
      <c r="AC127" s="3941"/>
      <c r="AD127" s="3941"/>
      <c r="AE127" s="3942" t="s">
        <v>837</v>
      </c>
      <c r="AF127" s="3943"/>
      <c r="AG127" s="3923" t="s">
        <v>76</v>
      </c>
      <c r="AH127" s="3924"/>
      <c r="AI127" s="3925"/>
      <c r="AJ127" s="343"/>
      <c r="AK127" s="3929" t="s">
        <v>16</v>
      </c>
      <c r="AL127" s="3930"/>
      <c r="AM127" s="3933" t="s">
        <v>902</v>
      </c>
      <c r="AN127" s="3934"/>
      <c r="AO127" s="3934"/>
      <c r="AP127" s="3934"/>
      <c r="AQ127" s="3934"/>
      <c r="AR127" s="3934"/>
      <c r="AS127" s="3934"/>
      <c r="AT127" s="3934"/>
      <c r="AU127" s="3934"/>
      <c r="AV127" s="3935"/>
      <c r="AW127" s="202"/>
      <c r="AX127" s="202"/>
      <c r="AY127" s="202"/>
      <c r="AZ127" s="202"/>
      <c r="BA127" s="202"/>
      <c r="BB127" s="202"/>
      <c r="BC127" s="202"/>
      <c r="BD127" s="202"/>
    </row>
    <row r="128" spans="1:56" ht="11.1" customHeight="1" thickBot="1" x14ac:dyDescent="0.3">
      <c r="J128" s="1570" t="s">
        <v>20</v>
      </c>
      <c r="L128" s="720">
        <v>2</v>
      </c>
      <c r="M128" s="726">
        <v>3</v>
      </c>
      <c r="N128" s="725">
        <v>4</v>
      </c>
      <c r="O128" s="726">
        <v>5</v>
      </c>
      <c r="P128" s="720">
        <v>6</v>
      </c>
      <c r="Q128" s="726">
        <v>7</v>
      </c>
      <c r="R128" s="720">
        <v>8</v>
      </c>
      <c r="S128" s="728">
        <v>9</v>
      </c>
      <c r="T128" s="727">
        <v>10</v>
      </c>
      <c r="U128" s="729">
        <v>11</v>
      </c>
      <c r="V128" s="718">
        <v>13</v>
      </c>
      <c r="W128" s="344"/>
      <c r="X128" s="3880">
        <v>0</v>
      </c>
      <c r="Y128" s="3897" t="s">
        <v>88</v>
      </c>
      <c r="Z128" s="3898"/>
      <c r="AA128" s="3898"/>
      <c r="AB128" s="3901" t="s">
        <v>235</v>
      </c>
      <c r="AC128" s="3901"/>
      <c r="AD128" s="3901"/>
      <c r="AE128" s="3903" t="s">
        <v>107</v>
      </c>
      <c r="AF128" s="3903"/>
      <c r="AG128" s="3923"/>
      <c r="AH128" s="3924"/>
      <c r="AI128" s="3925"/>
      <c r="AJ128" s="343"/>
      <c r="AK128" s="3931"/>
      <c r="AL128" s="3932"/>
      <c r="AM128" s="3936"/>
      <c r="AN128" s="3937"/>
      <c r="AO128" s="3937"/>
      <c r="AP128" s="3937"/>
      <c r="AQ128" s="3937"/>
      <c r="AR128" s="3937"/>
      <c r="AS128" s="3937"/>
      <c r="AT128" s="3937"/>
      <c r="AU128" s="3937"/>
      <c r="AV128" s="3938"/>
      <c r="AW128" s="202"/>
      <c r="AX128" s="202"/>
      <c r="AY128" s="202"/>
      <c r="AZ128" s="202"/>
      <c r="BA128" s="202"/>
      <c r="BB128" s="202"/>
      <c r="BC128" s="202"/>
      <c r="BD128" s="202"/>
    </row>
    <row r="129" spans="9:56" ht="11.1" customHeight="1" x14ac:dyDescent="0.25">
      <c r="J129" s="1569" t="s">
        <v>21</v>
      </c>
      <c r="L129" s="719">
        <v>1</v>
      </c>
      <c r="M129" s="725">
        <v>2</v>
      </c>
      <c r="N129" s="726">
        <v>3</v>
      </c>
      <c r="O129" s="725">
        <v>4</v>
      </c>
      <c r="P129" s="719">
        <v>5</v>
      </c>
      <c r="Q129" s="725">
        <v>6</v>
      </c>
      <c r="R129" s="719">
        <v>7</v>
      </c>
      <c r="S129" s="719">
        <v>8</v>
      </c>
      <c r="T129" s="720">
        <v>9</v>
      </c>
      <c r="U129" s="719">
        <v>10</v>
      </c>
      <c r="V129" s="727">
        <v>11</v>
      </c>
      <c r="W129" s="344"/>
      <c r="X129" s="3508">
        <v>2007</v>
      </c>
      <c r="Y129" s="3899"/>
      <c r="Z129" s="3900"/>
      <c r="AA129" s="3900"/>
      <c r="AB129" s="3902"/>
      <c r="AC129" s="3902"/>
      <c r="AD129" s="3902"/>
      <c r="AE129" s="3904"/>
      <c r="AF129" s="3904"/>
      <c r="AG129" s="3926"/>
      <c r="AH129" s="3927"/>
      <c r="AI129" s="3928"/>
      <c r="AJ129" s="343"/>
      <c r="AK129" s="3929" t="s">
        <v>17</v>
      </c>
      <c r="AL129" s="3930"/>
      <c r="AM129" s="3933" t="s">
        <v>932</v>
      </c>
      <c r="AN129" s="3934"/>
      <c r="AO129" s="3934"/>
      <c r="AP129" s="3934"/>
      <c r="AQ129" s="3934"/>
      <c r="AR129" s="3934"/>
      <c r="AS129" s="3934"/>
      <c r="AT129" s="3934"/>
      <c r="AU129" s="3934"/>
      <c r="AV129" s="3935"/>
      <c r="AX129" s="202"/>
      <c r="AY129" s="202"/>
      <c r="AZ129" s="202"/>
      <c r="BA129" s="202"/>
      <c r="BB129" s="202"/>
      <c r="BC129" s="202"/>
      <c r="BD129" s="202"/>
    </row>
    <row r="130" spans="9:56" ht="11.1" customHeight="1" x14ac:dyDescent="0.25">
      <c r="J130" s="1570" t="s">
        <v>41</v>
      </c>
      <c r="L130" s="720">
        <v>0</v>
      </c>
      <c r="M130" s="726">
        <v>1</v>
      </c>
      <c r="N130" s="725">
        <v>2</v>
      </c>
      <c r="O130" s="726">
        <v>3</v>
      </c>
      <c r="P130" s="720">
        <v>4</v>
      </c>
      <c r="Q130" s="726">
        <v>5</v>
      </c>
      <c r="R130" s="720">
        <v>6</v>
      </c>
      <c r="S130" s="719">
        <v>7</v>
      </c>
      <c r="T130" s="719">
        <v>8</v>
      </c>
      <c r="U130" s="720">
        <v>9</v>
      </c>
      <c r="V130" s="719">
        <v>10</v>
      </c>
      <c r="W130" s="344"/>
      <c r="X130" s="3507">
        <v>1</v>
      </c>
      <c r="Y130" s="3897" t="s">
        <v>235</v>
      </c>
      <c r="Z130" s="3898"/>
      <c r="AA130" s="3898"/>
      <c r="AB130" s="3901" t="s">
        <v>89</v>
      </c>
      <c r="AC130" s="3901"/>
      <c r="AD130" s="3901"/>
      <c r="AE130" s="3903" t="s">
        <v>159</v>
      </c>
      <c r="AF130" s="3903"/>
      <c r="AG130" s="3905" t="s">
        <v>832</v>
      </c>
      <c r="AH130" s="3906"/>
      <c r="AI130" s="3907"/>
      <c r="AJ130" s="343"/>
      <c r="AK130" s="3931"/>
      <c r="AL130" s="3932"/>
      <c r="AM130" s="3936"/>
      <c r="AN130" s="3937"/>
      <c r="AO130" s="3937"/>
      <c r="AP130" s="3937"/>
      <c r="AQ130" s="3937"/>
      <c r="AR130" s="3937"/>
      <c r="AS130" s="3937"/>
      <c r="AT130" s="3937"/>
      <c r="AU130" s="3937"/>
      <c r="AV130" s="3938"/>
      <c r="AX130" s="202"/>
      <c r="AY130" s="202"/>
      <c r="AZ130" s="202"/>
      <c r="BA130" s="202"/>
      <c r="BB130" s="202"/>
      <c r="BC130" s="202"/>
      <c r="BD130" s="202"/>
    </row>
    <row r="131" spans="9:56" ht="11.1" customHeight="1" x14ac:dyDescent="0.25">
      <c r="J131" s="1569" t="s">
        <v>22</v>
      </c>
      <c r="L131" s="721" t="s">
        <v>0</v>
      </c>
      <c r="M131" s="725">
        <v>0</v>
      </c>
      <c r="N131" s="726">
        <v>1</v>
      </c>
      <c r="O131" s="725">
        <v>2</v>
      </c>
      <c r="P131" s="719">
        <v>3</v>
      </c>
      <c r="Q131" s="725">
        <v>4</v>
      </c>
      <c r="R131" s="719">
        <v>5</v>
      </c>
      <c r="S131" s="720">
        <v>6</v>
      </c>
      <c r="T131" s="719">
        <v>7</v>
      </c>
      <c r="U131" s="719">
        <v>8</v>
      </c>
      <c r="V131" s="720">
        <v>9</v>
      </c>
      <c r="W131" s="344"/>
      <c r="X131" s="3508">
        <v>2008</v>
      </c>
      <c r="Y131" s="3899"/>
      <c r="Z131" s="3900"/>
      <c r="AA131" s="3900"/>
      <c r="AB131" s="3902"/>
      <c r="AC131" s="3902"/>
      <c r="AD131" s="3902"/>
      <c r="AE131" s="3904"/>
      <c r="AF131" s="3904"/>
      <c r="AG131" s="3908"/>
      <c r="AH131" s="3909"/>
      <c r="AI131" s="3910"/>
      <c r="AJ131" s="343"/>
      <c r="AK131" s="3929" t="s">
        <v>18</v>
      </c>
      <c r="AL131" s="3930"/>
      <c r="AM131" s="3933" t="s">
        <v>927</v>
      </c>
      <c r="AN131" s="3934"/>
      <c r="AO131" s="3934"/>
      <c r="AP131" s="3934"/>
      <c r="AQ131" s="3934"/>
      <c r="AR131" s="3934"/>
      <c r="AS131" s="3934"/>
      <c r="AT131" s="3934"/>
      <c r="AU131" s="3934"/>
      <c r="AV131" s="3935"/>
      <c r="AW131" s="202"/>
      <c r="AX131" s="202"/>
      <c r="AY131" s="202"/>
      <c r="AZ131" s="202"/>
      <c r="BA131" s="202"/>
      <c r="BB131" s="202"/>
      <c r="BC131" s="202"/>
      <c r="BD131" s="202"/>
    </row>
    <row r="132" spans="9:56" ht="11.1" customHeight="1" x14ac:dyDescent="0.25">
      <c r="J132" s="1570" t="s">
        <v>23</v>
      </c>
      <c r="L132" s="724" t="s">
        <v>0</v>
      </c>
      <c r="M132" s="723" t="s">
        <v>0</v>
      </c>
      <c r="N132" s="725">
        <v>0</v>
      </c>
      <c r="O132" s="726">
        <v>1</v>
      </c>
      <c r="P132" s="720">
        <v>2</v>
      </c>
      <c r="Q132" s="726">
        <v>3</v>
      </c>
      <c r="R132" s="720">
        <v>4</v>
      </c>
      <c r="S132" s="719">
        <v>5</v>
      </c>
      <c r="T132" s="720">
        <v>6</v>
      </c>
      <c r="U132" s="719">
        <v>7</v>
      </c>
      <c r="V132" s="719">
        <v>8</v>
      </c>
      <c r="W132" s="344"/>
      <c r="X132" s="3507">
        <v>2</v>
      </c>
      <c r="Y132" s="3897" t="s">
        <v>89</v>
      </c>
      <c r="Z132" s="3898"/>
      <c r="AA132" s="3898"/>
      <c r="AB132" s="3901" t="s">
        <v>835</v>
      </c>
      <c r="AC132" s="3901"/>
      <c r="AD132" s="3901"/>
      <c r="AE132" s="3903" t="s">
        <v>94</v>
      </c>
      <c r="AF132" s="3903"/>
      <c r="AG132" s="3905" t="s">
        <v>90</v>
      </c>
      <c r="AH132" s="3906"/>
      <c r="AI132" s="3907"/>
      <c r="AJ132" s="343"/>
      <c r="AK132" s="3931"/>
      <c r="AL132" s="3932"/>
      <c r="AM132" s="3936"/>
      <c r="AN132" s="3937"/>
      <c r="AO132" s="3937"/>
      <c r="AP132" s="3937"/>
      <c r="AQ132" s="3937"/>
      <c r="AR132" s="3937"/>
      <c r="AS132" s="3937"/>
      <c r="AT132" s="3937"/>
      <c r="AU132" s="3937"/>
      <c r="AV132" s="3938"/>
      <c r="AX132" s="202"/>
      <c r="AY132" s="202"/>
      <c r="AZ132" s="202"/>
      <c r="BA132" s="202"/>
      <c r="BB132" s="202"/>
      <c r="BC132" s="202"/>
      <c r="BD132" s="202"/>
    </row>
    <row r="133" spans="9:56" ht="11.1" customHeight="1" x14ac:dyDescent="0.25">
      <c r="J133" s="1569" t="s">
        <v>24</v>
      </c>
      <c r="L133" s="721" t="s">
        <v>0</v>
      </c>
      <c r="M133" s="722" t="s">
        <v>0</v>
      </c>
      <c r="N133" s="723" t="s">
        <v>0</v>
      </c>
      <c r="O133" s="725">
        <v>0</v>
      </c>
      <c r="P133" s="719">
        <v>1</v>
      </c>
      <c r="Q133" s="725">
        <v>2</v>
      </c>
      <c r="R133" s="719">
        <v>3</v>
      </c>
      <c r="S133" s="720">
        <v>4</v>
      </c>
      <c r="T133" s="719">
        <v>5</v>
      </c>
      <c r="U133" s="720">
        <v>6</v>
      </c>
      <c r="V133" s="719">
        <v>7</v>
      </c>
      <c r="W133" s="344"/>
      <c r="X133" s="3508">
        <v>2009</v>
      </c>
      <c r="Y133" s="3899"/>
      <c r="Z133" s="3900"/>
      <c r="AA133" s="3900"/>
      <c r="AB133" s="3902"/>
      <c r="AC133" s="3902"/>
      <c r="AD133" s="3902"/>
      <c r="AE133" s="3904"/>
      <c r="AF133" s="3904"/>
      <c r="AG133" s="3908"/>
      <c r="AH133" s="3909"/>
      <c r="AI133" s="3910"/>
      <c r="AJ133" s="343"/>
      <c r="AK133" s="3929" t="s">
        <v>19</v>
      </c>
      <c r="AL133" s="3930"/>
      <c r="AM133" s="3933" t="s">
        <v>931</v>
      </c>
      <c r="AN133" s="3934"/>
      <c r="AO133" s="3934"/>
      <c r="AP133" s="3934"/>
      <c r="AQ133" s="3934"/>
      <c r="AR133" s="3934"/>
      <c r="AS133" s="3934"/>
      <c r="AT133" s="3934"/>
      <c r="AU133" s="3934"/>
      <c r="AV133" s="3935"/>
      <c r="AW133" s="202"/>
      <c r="AX133" s="202"/>
      <c r="AY133" s="202"/>
      <c r="AZ133" s="202"/>
      <c r="BA133" s="202"/>
      <c r="BB133" s="202"/>
      <c r="BC133" s="202"/>
      <c r="BD133" s="202"/>
    </row>
    <row r="134" spans="9:56" ht="11.1" customHeight="1" x14ac:dyDescent="0.25">
      <c r="J134" s="1570" t="s">
        <v>29</v>
      </c>
      <c r="L134" s="724" t="s">
        <v>0</v>
      </c>
      <c r="M134" s="723" t="s">
        <v>0</v>
      </c>
      <c r="N134" s="722" t="s">
        <v>0</v>
      </c>
      <c r="O134" s="723" t="s">
        <v>0</v>
      </c>
      <c r="P134" s="720">
        <v>0</v>
      </c>
      <c r="Q134" s="726">
        <v>1</v>
      </c>
      <c r="R134" s="720">
        <v>2</v>
      </c>
      <c r="S134" s="719">
        <v>3</v>
      </c>
      <c r="T134" s="720">
        <v>4</v>
      </c>
      <c r="U134" s="719">
        <v>5</v>
      </c>
      <c r="V134" s="720">
        <v>6</v>
      </c>
      <c r="W134" s="344"/>
      <c r="X134" s="3507">
        <v>3</v>
      </c>
      <c r="Y134" s="3897" t="s">
        <v>94</v>
      </c>
      <c r="Z134" s="3898"/>
      <c r="AA134" s="3898"/>
      <c r="AB134" s="3901" t="s">
        <v>836</v>
      </c>
      <c r="AC134" s="3901"/>
      <c r="AD134" s="3901"/>
      <c r="AE134" s="3903" t="s">
        <v>159</v>
      </c>
      <c r="AF134" s="3903"/>
      <c r="AG134" s="3905" t="s">
        <v>159</v>
      </c>
      <c r="AH134" s="3906"/>
      <c r="AI134" s="3907"/>
      <c r="AJ134" s="343"/>
      <c r="AK134" s="3931"/>
      <c r="AL134" s="3932"/>
      <c r="AM134" s="3936"/>
      <c r="AN134" s="3937"/>
      <c r="AO134" s="3937"/>
      <c r="AP134" s="3937"/>
      <c r="AQ134" s="3937"/>
      <c r="AR134" s="3937"/>
      <c r="AS134" s="3937"/>
      <c r="AT134" s="3937"/>
      <c r="AU134" s="3937"/>
      <c r="AV134" s="3938"/>
      <c r="AX134" s="202"/>
      <c r="AY134" s="202"/>
      <c r="AZ134" s="202"/>
      <c r="BA134" s="202"/>
      <c r="BB134" s="202"/>
      <c r="BC134" s="202"/>
      <c r="BD134" s="202"/>
    </row>
    <row r="135" spans="9:56" ht="11.1" customHeight="1" x14ac:dyDescent="0.25">
      <c r="J135" s="1569" t="s">
        <v>30</v>
      </c>
      <c r="L135" s="721" t="s">
        <v>0</v>
      </c>
      <c r="M135" s="722" t="s">
        <v>0</v>
      </c>
      <c r="N135" s="723" t="s">
        <v>0</v>
      </c>
      <c r="O135" s="722" t="s">
        <v>0</v>
      </c>
      <c r="P135" s="721" t="s">
        <v>0</v>
      </c>
      <c r="Q135" s="725">
        <v>0</v>
      </c>
      <c r="R135" s="719">
        <v>1</v>
      </c>
      <c r="S135" s="720">
        <v>2</v>
      </c>
      <c r="T135" s="719">
        <v>3</v>
      </c>
      <c r="U135" s="720">
        <v>4</v>
      </c>
      <c r="V135" s="719">
        <v>5</v>
      </c>
      <c r="W135" s="344"/>
      <c r="X135" s="3508">
        <v>2010</v>
      </c>
      <c r="Y135" s="3899"/>
      <c r="Z135" s="3900"/>
      <c r="AA135" s="3900"/>
      <c r="AB135" s="3902"/>
      <c r="AC135" s="3902"/>
      <c r="AD135" s="3902"/>
      <c r="AE135" s="3904"/>
      <c r="AF135" s="3904"/>
      <c r="AG135" s="3908"/>
      <c r="AH135" s="3909"/>
      <c r="AI135" s="3910"/>
      <c r="AJ135" s="343"/>
      <c r="AK135" s="3929" t="s">
        <v>21</v>
      </c>
      <c r="AL135" s="3930"/>
      <c r="AM135" s="3933" t="s">
        <v>846</v>
      </c>
      <c r="AN135" s="3934"/>
      <c r="AO135" s="3934"/>
      <c r="AP135" s="3934"/>
      <c r="AQ135" s="3934"/>
      <c r="AR135" s="3934"/>
      <c r="AS135" s="3934"/>
      <c r="AT135" s="3934"/>
      <c r="AU135" s="3934"/>
      <c r="AV135" s="3935"/>
      <c r="AX135" s="202"/>
      <c r="AY135" s="202"/>
      <c r="AZ135" s="202"/>
      <c r="BA135" s="202"/>
      <c r="BB135" s="202"/>
      <c r="BC135" s="202"/>
      <c r="BD135" s="202"/>
    </row>
    <row r="136" spans="9:56" ht="11.1" customHeight="1" x14ac:dyDescent="0.25">
      <c r="J136" s="1569" t="s">
        <v>33</v>
      </c>
      <c r="L136" s="721" t="s">
        <v>0</v>
      </c>
      <c r="M136" s="722" t="s">
        <v>0</v>
      </c>
      <c r="N136" s="722" t="s">
        <v>0</v>
      </c>
      <c r="O136" s="722" t="s">
        <v>0</v>
      </c>
      <c r="P136" s="721" t="s">
        <v>0</v>
      </c>
      <c r="Q136" s="722" t="s">
        <v>0</v>
      </c>
      <c r="R136" s="719">
        <v>0</v>
      </c>
      <c r="S136" s="719">
        <v>1</v>
      </c>
      <c r="T136" s="720">
        <v>2</v>
      </c>
      <c r="U136" s="719">
        <v>3</v>
      </c>
      <c r="V136" s="720">
        <v>4</v>
      </c>
      <c r="W136" s="344"/>
      <c r="X136" s="3507">
        <v>4</v>
      </c>
      <c r="Y136" s="3897" t="s">
        <v>159</v>
      </c>
      <c r="Z136" s="3898"/>
      <c r="AA136" s="3898"/>
      <c r="AB136" s="3901" t="s">
        <v>101</v>
      </c>
      <c r="AC136" s="3901"/>
      <c r="AD136" s="3901"/>
      <c r="AE136" s="3903" t="s">
        <v>89</v>
      </c>
      <c r="AF136" s="3903"/>
      <c r="AG136" s="3905" t="s">
        <v>101</v>
      </c>
      <c r="AH136" s="3906"/>
      <c r="AI136" s="3907"/>
      <c r="AJ136" s="343"/>
      <c r="AK136" s="3931"/>
      <c r="AL136" s="3932"/>
      <c r="AM136" s="3936"/>
      <c r="AN136" s="3937"/>
      <c r="AO136" s="3937"/>
      <c r="AP136" s="3937"/>
      <c r="AQ136" s="3937"/>
      <c r="AR136" s="3937"/>
      <c r="AS136" s="3937"/>
      <c r="AT136" s="3937"/>
      <c r="AU136" s="3937"/>
      <c r="AV136" s="3938"/>
      <c r="AX136" s="202"/>
      <c r="AY136" s="202"/>
      <c r="AZ136" s="202"/>
      <c r="BA136" s="202"/>
      <c r="BB136" s="202"/>
      <c r="BC136" s="202"/>
      <c r="BD136" s="202"/>
    </row>
    <row r="137" spans="9:56" ht="11.1" customHeight="1" x14ac:dyDescent="0.25">
      <c r="J137" s="1569" t="s">
        <v>56</v>
      </c>
      <c r="L137" s="721" t="s">
        <v>0</v>
      </c>
      <c r="M137" s="722" t="s">
        <v>0</v>
      </c>
      <c r="N137" s="722" t="s">
        <v>0</v>
      </c>
      <c r="O137" s="722" t="s">
        <v>0</v>
      </c>
      <c r="P137" s="721" t="s">
        <v>0</v>
      </c>
      <c r="Q137" s="722" t="s">
        <v>0</v>
      </c>
      <c r="R137" s="722" t="s">
        <v>0</v>
      </c>
      <c r="S137" s="719">
        <v>0</v>
      </c>
      <c r="T137" s="719">
        <v>1</v>
      </c>
      <c r="U137" s="720">
        <v>2</v>
      </c>
      <c r="V137" s="719">
        <v>3</v>
      </c>
      <c r="W137" s="344"/>
      <c r="X137" s="3508">
        <v>2011</v>
      </c>
      <c r="Y137" s="3899"/>
      <c r="Z137" s="3900"/>
      <c r="AA137" s="3900"/>
      <c r="AB137" s="3902"/>
      <c r="AC137" s="3902"/>
      <c r="AD137" s="3902"/>
      <c r="AE137" s="3904"/>
      <c r="AF137" s="3904"/>
      <c r="AG137" s="3908"/>
      <c r="AH137" s="3909"/>
      <c r="AI137" s="3910"/>
      <c r="AJ137" s="343"/>
      <c r="AK137" s="3929" t="s">
        <v>41</v>
      </c>
      <c r="AL137" s="3930"/>
      <c r="AM137" s="3933" t="s">
        <v>854</v>
      </c>
      <c r="AN137" s="3934"/>
      <c r="AO137" s="3934"/>
      <c r="AP137" s="3934"/>
      <c r="AQ137" s="3934"/>
      <c r="AR137" s="3934"/>
      <c r="AS137" s="3934"/>
      <c r="AT137" s="3934"/>
      <c r="AU137" s="3934"/>
      <c r="AV137" s="3935"/>
      <c r="AX137" s="202"/>
      <c r="AY137" s="202"/>
      <c r="AZ137" s="202"/>
      <c r="BA137" s="202"/>
      <c r="BB137" s="202"/>
      <c r="BC137" s="202"/>
      <c r="BD137" s="202"/>
    </row>
    <row r="138" spans="9:56" ht="11.1" customHeight="1" x14ac:dyDescent="0.25">
      <c r="J138" s="1569" t="s">
        <v>48</v>
      </c>
      <c r="L138" s="721" t="s">
        <v>0</v>
      </c>
      <c r="M138" s="722" t="s">
        <v>0</v>
      </c>
      <c r="N138" s="722" t="s">
        <v>0</v>
      </c>
      <c r="O138" s="722" t="s">
        <v>0</v>
      </c>
      <c r="P138" s="721" t="s">
        <v>0</v>
      </c>
      <c r="Q138" s="722" t="s">
        <v>0</v>
      </c>
      <c r="R138" s="722" t="s">
        <v>0</v>
      </c>
      <c r="S138" s="722" t="s">
        <v>0</v>
      </c>
      <c r="T138" s="719">
        <v>0</v>
      </c>
      <c r="U138" s="719">
        <v>1</v>
      </c>
      <c r="V138" s="720">
        <v>2</v>
      </c>
      <c r="W138" s="344"/>
      <c r="X138" s="3507">
        <v>5</v>
      </c>
      <c r="Y138" s="3897" t="s">
        <v>89</v>
      </c>
      <c r="Z138" s="3898"/>
      <c r="AA138" s="3898"/>
      <c r="AB138" s="3901" t="s">
        <v>95</v>
      </c>
      <c r="AC138" s="3901"/>
      <c r="AD138" s="3901"/>
      <c r="AE138" s="3903" t="s">
        <v>208</v>
      </c>
      <c r="AF138" s="3903"/>
      <c r="AG138" s="3905" t="s">
        <v>107</v>
      </c>
      <c r="AH138" s="3906"/>
      <c r="AI138" s="3907"/>
      <c r="AJ138" s="343"/>
      <c r="AK138" s="3931"/>
      <c r="AL138" s="3932"/>
      <c r="AM138" s="3936"/>
      <c r="AN138" s="3937"/>
      <c r="AO138" s="3937"/>
      <c r="AP138" s="3937"/>
      <c r="AQ138" s="3937"/>
      <c r="AR138" s="3937"/>
      <c r="AS138" s="3937"/>
      <c r="AT138" s="3937"/>
      <c r="AU138" s="3937"/>
      <c r="AV138" s="3938"/>
      <c r="AX138" s="202"/>
      <c r="AY138" s="202"/>
      <c r="AZ138" s="202"/>
      <c r="BA138" s="202"/>
      <c r="BB138" s="202"/>
      <c r="BC138" s="202"/>
      <c r="BD138" s="202"/>
    </row>
    <row r="139" spans="9:56" ht="11.1" customHeight="1" x14ac:dyDescent="0.25">
      <c r="J139" s="1569" t="s">
        <v>62</v>
      </c>
      <c r="L139" s="721" t="s">
        <v>0</v>
      </c>
      <c r="M139" s="722" t="s">
        <v>0</v>
      </c>
      <c r="N139" s="722" t="s">
        <v>0</v>
      </c>
      <c r="O139" s="722" t="s">
        <v>0</v>
      </c>
      <c r="P139" s="721" t="s">
        <v>0</v>
      </c>
      <c r="Q139" s="722" t="s">
        <v>0</v>
      </c>
      <c r="R139" s="722" t="s">
        <v>0</v>
      </c>
      <c r="S139" s="722" t="s">
        <v>0</v>
      </c>
      <c r="T139" s="722" t="s">
        <v>0</v>
      </c>
      <c r="U139" s="719">
        <v>0</v>
      </c>
      <c r="V139" s="719">
        <v>1</v>
      </c>
      <c r="W139" s="344"/>
      <c r="X139" s="3508">
        <v>2012</v>
      </c>
      <c r="Y139" s="3899"/>
      <c r="Z139" s="3900"/>
      <c r="AA139" s="3900"/>
      <c r="AB139" s="3902"/>
      <c r="AC139" s="3902"/>
      <c r="AD139" s="3902"/>
      <c r="AE139" s="3904"/>
      <c r="AF139" s="3904"/>
      <c r="AG139" s="3908"/>
      <c r="AH139" s="3909"/>
      <c r="AI139" s="3910"/>
      <c r="AJ139" s="343"/>
      <c r="AK139" s="3929" t="s">
        <v>22</v>
      </c>
      <c r="AL139" s="3930"/>
      <c r="AM139" s="3933" t="s">
        <v>1040</v>
      </c>
      <c r="AN139" s="3934"/>
      <c r="AO139" s="3934"/>
      <c r="AP139" s="3934"/>
      <c r="AQ139" s="3934"/>
      <c r="AR139" s="3934"/>
      <c r="AS139" s="3934"/>
      <c r="AT139" s="3934"/>
      <c r="AU139" s="3934"/>
      <c r="AV139" s="3935"/>
      <c r="AX139" s="202"/>
      <c r="AY139" s="202"/>
      <c r="AZ139" s="202"/>
      <c r="BA139" s="202"/>
      <c r="BB139" s="202"/>
      <c r="BC139" s="202"/>
      <c r="BD139" s="202"/>
    </row>
    <row r="140" spans="9:56" ht="11.1" customHeight="1" x14ac:dyDescent="0.25">
      <c r="J140" s="1569" t="s">
        <v>130</v>
      </c>
      <c r="L140" s="721" t="s">
        <v>0</v>
      </c>
      <c r="M140" s="722" t="s">
        <v>0</v>
      </c>
      <c r="N140" s="722" t="s">
        <v>0</v>
      </c>
      <c r="O140" s="722" t="s">
        <v>0</v>
      </c>
      <c r="P140" s="721" t="s">
        <v>0</v>
      </c>
      <c r="Q140" s="722" t="s">
        <v>0</v>
      </c>
      <c r="R140" s="722" t="s">
        <v>0</v>
      </c>
      <c r="S140" s="722" t="s">
        <v>0</v>
      </c>
      <c r="T140" s="722" t="s">
        <v>0</v>
      </c>
      <c r="U140" s="722" t="s">
        <v>0</v>
      </c>
      <c r="V140" s="719">
        <v>0</v>
      </c>
      <c r="W140" s="344"/>
      <c r="X140" s="3507">
        <v>6</v>
      </c>
      <c r="Y140" s="3897" t="s">
        <v>89</v>
      </c>
      <c r="Z140" s="3898"/>
      <c r="AA140" s="3898"/>
      <c r="AB140" s="3901" t="s">
        <v>830</v>
      </c>
      <c r="AC140" s="3901"/>
      <c r="AD140" s="3901"/>
      <c r="AE140" s="3903" t="s">
        <v>90</v>
      </c>
      <c r="AF140" s="3903"/>
      <c r="AG140" s="3905" t="s">
        <v>129</v>
      </c>
      <c r="AH140" s="3906"/>
      <c r="AI140" s="3907"/>
      <c r="AJ140" s="343"/>
      <c r="AK140" s="3931"/>
      <c r="AL140" s="3932"/>
      <c r="AM140" s="3936"/>
      <c r="AN140" s="3937"/>
      <c r="AO140" s="3937"/>
      <c r="AP140" s="3937"/>
      <c r="AQ140" s="3937"/>
      <c r="AR140" s="3937"/>
      <c r="AS140" s="3937"/>
      <c r="AT140" s="3937"/>
      <c r="AU140" s="3937"/>
      <c r="AV140" s="3938"/>
      <c r="AX140" s="202"/>
      <c r="AY140" s="202"/>
      <c r="AZ140" s="202"/>
      <c r="BA140" s="202"/>
      <c r="BB140" s="202"/>
      <c r="BC140" s="202"/>
      <c r="BD140" s="202"/>
    </row>
    <row r="141" spans="9:56" ht="11.1" customHeight="1" x14ac:dyDescent="0.25">
      <c r="I141" s="1571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508">
        <v>2013</v>
      </c>
      <c r="Y141" s="3899"/>
      <c r="Z141" s="3900"/>
      <c r="AA141" s="3900"/>
      <c r="AB141" s="3902"/>
      <c r="AC141" s="3902"/>
      <c r="AD141" s="3902"/>
      <c r="AE141" s="3904"/>
      <c r="AF141" s="3904"/>
      <c r="AG141" s="3908"/>
      <c r="AH141" s="3909"/>
      <c r="AI141" s="3910"/>
      <c r="AJ141" s="343"/>
      <c r="AK141" s="3929" t="s">
        <v>24</v>
      </c>
      <c r="AL141" s="3930"/>
      <c r="AM141" s="4041">
        <f>COUNTIF(AL$7:AL$114,"=4")</f>
        <v>3</v>
      </c>
      <c r="AN141" s="4042"/>
      <c r="AO141" s="4045" t="s">
        <v>295</v>
      </c>
      <c r="AP141" s="4045"/>
      <c r="AQ141" s="4045"/>
      <c r="AR141" s="4045"/>
      <c r="AS141" s="4045"/>
      <c r="AT141" s="4045"/>
      <c r="AU141" s="4045"/>
      <c r="AV141" s="4046"/>
      <c r="AW141" s="202"/>
      <c r="AX141" s="202"/>
      <c r="AY141" s="202"/>
      <c r="AZ141" s="202"/>
      <c r="BA141" s="202"/>
      <c r="BB141" s="202"/>
      <c r="BC141" s="202"/>
      <c r="BD141" s="202"/>
    </row>
    <row r="142" spans="9:56" ht="11.1" customHeight="1" x14ac:dyDescent="0.25">
      <c r="U142" s="344"/>
      <c r="X142" s="3507">
        <v>7</v>
      </c>
      <c r="Y142" s="3897" t="s">
        <v>830</v>
      </c>
      <c r="Z142" s="3898"/>
      <c r="AA142" s="3898"/>
      <c r="AB142" s="3901" t="s">
        <v>90</v>
      </c>
      <c r="AC142" s="3901"/>
      <c r="AD142" s="3901"/>
      <c r="AE142" s="3903" t="s">
        <v>185</v>
      </c>
      <c r="AF142" s="3903"/>
      <c r="AG142" s="3905" t="s">
        <v>830</v>
      </c>
      <c r="AH142" s="3906"/>
      <c r="AI142" s="3907"/>
      <c r="AJ142" s="343"/>
      <c r="AK142" s="3931"/>
      <c r="AL142" s="3932"/>
      <c r="AM142" s="4043"/>
      <c r="AN142" s="4044"/>
      <c r="AO142" s="4047"/>
      <c r="AP142" s="4047"/>
      <c r="AQ142" s="4047"/>
      <c r="AR142" s="4047"/>
      <c r="AS142" s="4047"/>
      <c r="AT142" s="4047"/>
      <c r="AU142" s="4047"/>
      <c r="AV142" s="4048"/>
      <c r="AW142" s="202"/>
      <c r="AX142" s="202"/>
      <c r="AY142" s="202"/>
      <c r="AZ142" s="202"/>
      <c r="BA142" s="202"/>
      <c r="BB142" s="202"/>
      <c r="BC142" s="202"/>
      <c r="BD142" s="202"/>
    </row>
    <row r="143" spans="9:56" ht="11.1" customHeight="1" x14ac:dyDescent="0.25">
      <c r="U143" s="344"/>
      <c r="X143" s="3508">
        <v>2014</v>
      </c>
      <c r="Y143" s="3899"/>
      <c r="Z143" s="3900"/>
      <c r="AA143" s="3900"/>
      <c r="AB143" s="3902"/>
      <c r="AC143" s="3902"/>
      <c r="AD143" s="3902"/>
      <c r="AE143" s="3904"/>
      <c r="AF143" s="3904"/>
      <c r="AG143" s="3908"/>
      <c r="AH143" s="3909"/>
      <c r="AI143" s="3910"/>
      <c r="AJ143" s="211"/>
      <c r="AK143" s="3929" t="s">
        <v>56</v>
      </c>
      <c r="AL143" s="3930"/>
      <c r="AM143" s="4041">
        <f>COUNTIF(AL$7:AL$114,"=3")</f>
        <v>4</v>
      </c>
      <c r="AN143" s="4042"/>
      <c r="AO143" s="4045" t="s">
        <v>110</v>
      </c>
      <c r="AP143" s="4045"/>
      <c r="AQ143" s="4045"/>
      <c r="AR143" s="4045"/>
      <c r="AS143" s="4045"/>
      <c r="AT143" s="4045"/>
      <c r="AU143" s="4045"/>
      <c r="AV143" s="4046"/>
      <c r="AW143" s="211"/>
      <c r="AX143" s="202"/>
      <c r="AY143" s="202"/>
      <c r="AZ143" s="202"/>
      <c r="BA143" s="202"/>
      <c r="BB143" s="202"/>
      <c r="BC143" s="202"/>
      <c r="BD143" s="202"/>
    </row>
    <row r="144" spans="9:56" ht="11.1" customHeight="1" x14ac:dyDescent="0.25">
      <c r="I144" s="3888" t="s">
        <v>933</v>
      </c>
      <c r="J144" s="3889"/>
      <c r="K144" s="3889"/>
      <c r="L144" s="3889"/>
      <c r="M144" s="3889"/>
      <c r="N144" s="3889"/>
      <c r="O144" s="3889"/>
      <c r="P144" s="3889"/>
      <c r="Q144" s="3889"/>
      <c r="R144" s="3889"/>
      <c r="S144" s="3889"/>
      <c r="T144" s="3889"/>
      <c r="U144" s="3889"/>
      <c r="V144" s="3890"/>
      <c r="X144" s="3507">
        <v>8</v>
      </c>
      <c r="Y144" s="3897" t="s">
        <v>830</v>
      </c>
      <c r="Z144" s="3898"/>
      <c r="AA144" s="3898"/>
      <c r="AB144" s="3901" t="s">
        <v>159</v>
      </c>
      <c r="AC144" s="3901"/>
      <c r="AD144" s="3901"/>
      <c r="AE144" s="3903" t="s">
        <v>129</v>
      </c>
      <c r="AF144" s="3903"/>
      <c r="AG144" s="3905" t="s">
        <v>90</v>
      </c>
      <c r="AH144" s="3906"/>
      <c r="AI144" s="3907"/>
      <c r="AJ144" s="340"/>
      <c r="AK144" s="3931"/>
      <c r="AL144" s="3932"/>
      <c r="AM144" s="4043"/>
      <c r="AN144" s="4044"/>
      <c r="AO144" s="4047"/>
      <c r="AP144" s="4047"/>
      <c r="AQ144" s="4047"/>
      <c r="AR144" s="4047"/>
      <c r="AS144" s="4047"/>
      <c r="AT144" s="4047"/>
      <c r="AU144" s="4047"/>
      <c r="AV144" s="4048"/>
      <c r="AW144" s="211"/>
      <c r="AX144" s="202"/>
      <c r="AY144" s="202"/>
      <c r="AZ144" s="202"/>
      <c r="BA144" s="202"/>
      <c r="BB144" s="202"/>
      <c r="BC144" s="202"/>
      <c r="BD144" s="202"/>
    </row>
    <row r="145" spans="9:56" ht="11.1" customHeight="1" x14ac:dyDescent="0.25">
      <c r="I145" s="3891"/>
      <c r="J145" s="3892"/>
      <c r="K145" s="3892"/>
      <c r="L145" s="3892"/>
      <c r="M145" s="3892"/>
      <c r="N145" s="3892"/>
      <c r="O145" s="3892"/>
      <c r="P145" s="3892"/>
      <c r="Q145" s="3892"/>
      <c r="R145" s="3892"/>
      <c r="S145" s="3892"/>
      <c r="T145" s="3892"/>
      <c r="U145" s="3892"/>
      <c r="V145" s="3893"/>
      <c r="X145" s="3508">
        <v>2015</v>
      </c>
      <c r="Y145" s="3899"/>
      <c r="Z145" s="3900"/>
      <c r="AA145" s="3900"/>
      <c r="AB145" s="3902"/>
      <c r="AC145" s="3902"/>
      <c r="AD145" s="3902"/>
      <c r="AE145" s="3904"/>
      <c r="AF145" s="3904"/>
      <c r="AG145" s="3908"/>
      <c r="AH145" s="3909"/>
      <c r="AI145" s="3910"/>
      <c r="AJ145" s="248"/>
      <c r="AK145" s="3929" t="s">
        <v>130</v>
      </c>
      <c r="AL145" s="3930"/>
      <c r="AM145" s="4041">
        <f>COUNTIF(AL$7:AL$114,"=2")</f>
        <v>6</v>
      </c>
      <c r="AN145" s="4042"/>
      <c r="AO145" s="4045" t="s">
        <v>111</v>
      </c>
      <c r="AP145" s="4045"/>
      <c r="AQ145" s="4045"/>
      <c r="AR145" s="4045"/>
      <c r="AS145" s="4045"/>
      <c r="AT145" s="4045"/>
      <c r="AU145" s="4045"/>
      <c r="AV145" s="4046"/>
      <c r="AW145" s="211"/>
      <c r="AX145" s="202"/>
      <c r="AY145" s="202"/>
      <c r="AZ145" s="202"/>
      <c r="BA145" s="202"/>
      <c r="BB145" s="202"/>
      <c r="BC145" s="202"/>
      <c r="BD145" s="202"/>
    </row>
    <row r="146" spans="9:56" ht="11.1" customHeight="1" x14ac:dyDescent="0.25">
      <c r="I146" s="3891"/>
      <c r="J146" s="3892"/>
      <c r="K146" s="3892"/>
      <c r="L146" s="3892"/>
      <c r="M146" s="3892"/>
      <c r="N146" s="3892"/>
      <c r="O146" s="3892"/>
      <c r="P146" s="3892"/>
      <c r="Q146" s="3892"/>
      <c r="R146" s="3892"/>
      <c r="S146" s="3892"/>
      <c r="T146" s="3892"/>
      <c r="U146" s="3892"/>
      <c r="V146" s="3893"/>
      <c r="W146" s="312"/>
      <c r="X146" s="3507">
        <v>9</v>
      </c>
      <c r="Y146" s="3897" t="s">
        <v>94</v>
      </c>
      <c r="Z146" s="3898"/>
      <c r="AA146" s="3898"/>
      <c r="AB146" s="3901" t="s">
        <v>159</v>
      </c>
      <c r="AC146" s="3901"/>
      <c r="AD146" s="3901"/>
      <c r="AE146" s="3903" t="s">
        <v>129</v>
      </c>
      <c r="AF146" s="3903"/>
      <c r="AG146" s="3905" t="s">
        <v>830</v>
      </c>
      <c r="AH146" s="3906"/>
      <c r="AI146" s="3907"/>
      <c r="AJ146" s="283"/>
      <c r="AK146" s="3931"/>
      <c r="AL146" s="3932"/>
      <c r="AM146" s="4043"/>
      <c r="AN146" s="4044"/>
      <c r="AO146" s="4047"/>
      <c r="AP146" s="4047"/>
      <c r="AQ146" s="4047"/>
      <c r="AR146" s="4047"/>
      <c r="AS146" s="4047"/>
      <c r="AT146" s="4047"/>
      <c r="AU146" s="4047"/>
      <c r="AV146" s="4048"/>
      <c r="AW146" s="211"/>
      <c r="AX146" s="202"/>
      <c r="AY146" s="202"/>
      <c r="AZ146" s="202"/>
      <c r="BA146" s="202"/>
      <c r="BB146" s="202"/>
      <c r="BC146" s="202"/>
      <c r="BD146" s="202"/>
    </row>
    <row r="147" spans="9:56" ht="11.1" customHeight="1" x14ac:dyDescent="0.25">
      <c r="I147" s="3891"/>
      <c r="J147" s="3892"/>
      <c r="K147" s="3892"/>
      <c r="L147" s="3892"/>
      <c r="M147" s="3892"/>
      <c r="N147" s="3892"/>
      <c r="O147" s="3892"/>
      <c r="P147" s="3892"/>
      <c r="Q147" s="3892"/>
      <c r="R147" s="3892"/>
      <c r="S147" s="3892"/>
      <c r="T147" s="3892"/>
      <c r="U147" s="3892"/>
      <c r="V147" s="3893"/>
      <c r="X147" s="3508">
        <v>2016</v>
      </c>
      <c r="Y147" s="3899"/>
      <c r="Z147" s="3900"/>
      <c r="AA147" s="3900"/>
      <c r="AB147" s="3902"/>
      <c r="AC147" s="3902"/>
      <c r="AD147" s="3902"/>
      <c r="AE147" s="3904"/>
      <c r="AF147" s="3904"/>
      <c r="AG147" s="3908"/>
      <c r="AH147" s="3909"/>
      <c r="AI147" s="3910"/>
      <c r="AJ147" s="248"/>
      <c r="AK147" s="3929" t="s">
        <v>439</v>
      </c>
      <c r="AL147" s="3930"/>
      <c r="AM147" s="4041">
        <f>COUNTIF(AL$7:AL$114,"=1")</f>
        <v>17</v>
      </c>
      <c r="AN147" s="4042"/>
      <c r="AO147" s="4045" t="s">
        <v>348</v>
      </c>
      <c r="AP147" s="4045"/>
      <c r="AQ147" s="4045"/>
      <c r="AR147" s="4045"/>
      <c r="AS147" s="4045"/>
      <c r="AT147" s="4045"/>
      <c r="AU147" s="4045"/>
      <c r="AV147" s="4046"/>
      <c r="AW147" s="211"/>
      <c r="AX147" s="202"/>
      <c r="AY147" s="202"/>
      <c r="AZ147" s="202"/>
      <c r="BA147" s="202"/>
      <c r="BB147" s="202"/>
      <c r="BC147" s="202"/>
      <c r="BD147" s="202"/>
    </row>
    <row r="148" spans="9:56" ht="11.1" customHeight="1" x14ac:dyDescent="0.25">
      <c r="I148" s="3891"/>
      <c r="J148" s="3892"/>
      <c r="K148" s="3892"/>
      <c r="L148" s="3892"/>
      <c r="M148" s="3892"/>
      <c r="N148" s="3892"/>
      <c r="O148" s="3892"/>
      <c r="P148" s="3892"/>
      <c r="Q148" s="3892"/>
      <c r="R148" s="3892"/>
      <c r="S148" s="3892"/>
      <c r="T148" s="3892"/>
      <c r="U148" s="3892"/>
      <c r="V148" s="3893"/>
      <c r="W148" s="312"/>
      <c r="X148" s="3507">
        <v>10</v>
      </c>
      <c r="Y148" s="3897" t="s">
        <v>830</v>
      </c>
      <c r="Z148" s="3898"/>
      <c r="AA148" s="3898"/>
      <c r="AB148" s="3901" t="s">
        <v>89</v>
      </c>
      <c r="AC148" s="3901"/>
      <c r="AD148" s="3901"/>
      <c r="AE148" s="3903" t="s">
        <v>101</v>
      </c>
      <c r="AF148" s="3903"/>
      <c r="AG148" s="3905" t="s">
        <v>830</v>
      </c>
      <c r="AH148" s="3906"/>
      <c r="AI148" s="3907"/>
      <c r="AJ148" s="283"/>
      <c r="AK148" s="3931"/>
      <c r="AL148" s="3932"/>
      <c r="AM148" s="4043"/>
      <c r="AN148" s="4044"/>
      <c r="AO148" s="4047"/>
      <c r="AP148" s="4047"/>
      <c r="AQ148" s="4047"/>
      <c r="AR148" s="4047"/>
      <c r="AS148" s="4047"/>
      <c r="AT148" s="4047"/>
      <c r="AU148" s="4047"/>
      <c r="AV148" s="4048"/>
      <c r="AW148" s="211"/>
      <c r="AX148" s="202"/>
      <c r="AY148" s="202"/>
      <c r="AZ148" s="202"/>
      <c r="BA148" s="202"/>
      <c r="BB148" s="202"/>
      <c r="BC148" s="202"/>
      <c r="BD148" s="202"/>
    </row>
    <row r="149" spans="9:56" ht="11.1" customHeight="1" x14ac:dyDescent="0.25">
      <c r="I149" s="3894"/>
      <c r="J149" s="3895"/>
      <c r="K149" s="3895"/>
      <c r="L149" s="3895"/>
      <c r="M149" s="3895"/>
      <c r="N149" s="3895"/>
      <c r="O149" s="3895"/>
      <c r="P149" s="3895"/>
      <c r="Q149" s="3895"/>
      <c r="R149" s="3895"/>
      <c r="S149" s="3895"/>
      <c r="T149" s="3895"/>
      <c r="U149" s="3895"/>
      <c r="V149" s="3896"/>
      <c r="X149" s="3508">
        <v>2017</v>
      </c>
      <c r="Y149" s="3899"/>
      <c r="Z149" s="3900"/>
      <c r="AA149" s="3900"/>
      <c r="AB149" s="3902"/>
      <c r="AC149" s="3902"/>
      <c r="AD149" s="3902"/>
      <c r="AE149" s="3904"/>
      <c r="AF149" s="3904"/>
      <c r="AG149" s="3908"/>
      <c r="AH149" s="3909"/>
      <c r="AI149" s="3910"/>
      <c r="AJ149" s="248"/>
      <c r="AK149" s="212"/>
      <c r="AL149" s="212"/>
      <c r="AM149" s="212"/>
      <c r="AN149" s="215"/>
      <c r="AO149" s="215"/>
      <c r="AP149" s="215"/>
      <c r="AQ149" s="215"/>
      <c r="AR149" s="215"/>
      <c r="AS149" s="920"/>
      <c r="AT149" s="913"/>
      <c r="AW149" s="3878"/>
      <c r="AX149" s="211"/>
      <c r="AY149" s="211"/>
      <c r="AZ149" s="202"/>
      <c r="BA149" s="202"/>
      <c r="BB149" s="202"/>
      <c r="BC149" s="202"/>
      <c r="BD149" s="202"/>
    </row>
    <row r="150" spans="9:56" ht="11.1" customHeight="1" x14ac:dyDescent="0.25">
      <c r="V150" s="312"/>
      <c r="W150" s="312"/>
      <c r="X150" s="3507">
        <v>11</v>
      </c>
      <c r="Y150" s="3897" t="s">
        <v>830</v>
      </c>
      <c r="Z150" s="3898"/>
      <c r="AA150" s="3898"/>
      <c r="AB150" s="3901" t="s">
        <v>214</v>
      </c>
      <c r="AC150" s="3901"/>
      <c r="AD150" s="3901"/>
      <c r="AE150" s="3903" t="s">
        <v>94</v>
      </c>
      <c r="AF150" s="3903"/>
      <c r="AG150" s="3905" t="s">
        <v>94</v>
      </c>
      <c r="AH150" s="3906"/>
      <c r="AI150" s="3907"/>
      <c r="AJ150" s="283"/>
      <c r="AK150" s="212"/>
      <c r="AL150" s="212"/>
      <c r="AM150" s="212"/>
      <c r="AN150" s="215"/>
      <c r="AO150" s="213"/>
      <c r="AP150" s="215"/>
      <c r="AQ150" s="215"/>
      <c r="AR150" s="215"/>
      <c r="AS150" s="920"/>
      <c r="AT150" s="913"/>
      <c r="AW150" s="3878"/>
      <c r="AX150" s="211"/>
      <c r="AY150" s="202"/>
      <c r="AZ150" s="202"/>
      <c r="BA150" s="202"/>
      <c r="BB150" s="202"/>
      <c r="BC150" s="202"/>
      <c r="BD150" s="202"/>
    </row>
    <row r="151" spans="9:56" ht="11.1" customHeight="1" x14ac:dyDescent="0.25">
      <c r="X151" s="3508">
        <v>2018</v>
      </c>
      <c r="Y151" s="3899"/>
      <c r="Z151" s="3900"/>
      <c r="AA151" s="3900"/>
      <c r="AB151" s="3902"/>
      <c r="AC151" s="3902"/>
      <c r="AD151" s="3902"/>
      <c r="AE151" s="3904"/>
      <c r="AF151" s="3904"/>
      <c r="AG151" s="3908"/>
      <c r="AH151" s="3909"/>
      <c r="AI151" s="3910"/>
      <c r="AJ151" s="4596" t="s">
        <v>1042</v>
      </c>
      <c r="AK151" s="4597"/>
      <c r="AL151" s="4598"/>
      <c r="AN151" s="215"/>
      <c r="AO151" s="215"/>
      <c r="AP151" s="215"/>
      <c r="AQ151" s="215"/>
      <c r="AR151" s="920"/>
      <c r="AS151" s="913"/>
      <c r="AV151" s="3878"/>
      <c r="AW151" s="211"/>
      <c r="AX151" s="212"/>
      <c r="AY151" s="202"/>
      <c r="AZ151" s="202"/>
      <c r="BA151" s="202"/>
      <c r="BB151" s="202"/>
      <c r="BC151" s="202"/>
      <c r="BD151" s="202"/>
    </row>
    <row r="152" spans="9:56" ht="11.1" customHeight="1" x14ac:dyDescent="0.25">
      <c r="V152" s="312"/>
      <c r="W152" s="312"/>
      <c r="X152" s="3507">
        <v>12</v>
      </c>
      <c r="Y152" s="3897" t="s">
        <v>94</v>
      </c>
      <c r="Z152" s="3898"/>
      <c r="AA152" s="3898"/>
      <c r="AB152" s="3901" t="s">
        <v>89</v>
      </c>
      <c r="AC152" s="3901"/>
      <c r="AD152" s="3901"/>
      <c r="AE152" s="3903" t="s">
        <v>214</v>
      </c>
      <c r="AF152" s="3903"/>
      <c r="AG152" s="3905" t="s">
        <v>94</v>
      </c>
      <c r="AH152" s="3906"/>
      <c r="AI152" s="3907"/>
      <c r="AJ152" s="4596"/>
      <c r="AK152" s="4597"/>
      <c r="AL152" s="4598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</row>
    <row r="153" spans="9:56" ht="11.1" customHeight="1" x14ac:dyDescent="0.25">
      <c r="V153" s="312"/>
      <c r="W153" s="312"/>
      <c r="X153" s="3508">
        <v>2019</v>
      </c>
      <c r="Y153" s="3899"/>
      <c r="Z153" s="3900"/>
      <c r="AA153" s="3900"/>
      <c r="AB153" s="3902"/>
      <c r="AC153" s="3902"/>
      <c r="AD153" s="3902"/>
      <c r="AE153" s="3904"/>
      <c r="AF153" s="3904"/>
      <c r="AG153" s="3908"/>
      <c r="AH153" s="3909"/>
      <c r="AI153" s="3910"/>
      <c r="AJ153" s="4596"/>
      <c r="AK153" s="4597"/>
      <c r="AL153" s="4598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</row>
    <row r="154" spans="9:56" ht="11.1" customHeight="1" x14ac:dyDescent="0.25">
      <c r="V154" s="312"/>
      <c r="W154" s="312"/>
      <c r="X154" s="3507">
        <v>13</v>
      </c>
      <c r="Y154" s="3897" t="s">
        <v>89</v>
      </c>
      <c r="Z154" s="3898"/>
      <c r="AA154" s="3898"/>
      <c r="AB154" s="3901" t="s">
        <v>830</v>
      </c>
      <c r="AC154" s="3901"/>
      <c r="AD154" s="3901"/>
      <c r="AE154" s="3903" t="s">
        <v>214</v>
      </c>
      <c r="AF154" s="4049"/>
      <c r="AG154" s="4608" t="s">
        <v>1043</v>
      </c>
      <c r="AH154" s="4609"/>
      <c r="AI154" s="4610"/>
      <c r="AJ154" s="4599" t="s">
        <v>89</v>
      </c>
      <c r="AK154" s="4600"/>
      <c r="AL154" s="4601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</row>
    <row r="155" spans="9:56" ht="11.1" customHeight="1" x14ac:dyDescent="0.25">
      <c r="V155" s="312"/>
      <c r="W155" s="312"/>
      <c r="X155" s="3874">
        <v>2020</v>
      </c>
      <c r="Y155" s="3899"/>
      <c r="Z155" s="3900"/>
      <c r="AA155" s="3900"/>
      <c r="AB155" s="3902"/>
      <c r="AC155" s="3902"/>
      <c r="AD155" s="3902"/>
      <c r="AE155" s="3904"/>
      <c r="AF155" s="4050"/>
      <c r="AG155" s="4611"/>
      <c r="AH155" s="4612"/>
      <c r="AI155" s="4613"/>
      <c r="AJ155" s="4599"/>
      <c r="AK155" s="4600"/>
      <c r="AL155" s="4601"/>
      <c r="AM155" s="360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</row>
    <row r="156" spans="9:56" ht="2.25" customHeight="1" x14ac:dyDescent="0.25">
      <c r="V156" s="312"/>
      <c r="W156" s="312"/>
      <c r="X156" s="4605"/>
      <c r="Y156" s="4606"/>
      <c r="Z156" s="4606"/>
      <c r="AA156" s="4606"/>
      <c r="AB156" s="4606"/>
      <c r="AC156" s="4606"/>
      <c r="AD156" s="4606"/>
      <c r="AE156" s="4606"/>
      <c r="AF156" s="4606"/>
      <c r="AG156" s="4606"/>
      <c r="AH156" s="4606"/>
      <c r="AI156" s="4606"/>
      <c r="AJ156" s="4606"/>
      <c r="AK156" s="4606"/>
      <c r="AL156" s="4607"/>
      <c r="AM156" s="360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</row>
    <row r="157" spans="9:56" ht="11.1" customHeight="1" x14ac:dyDescent="0.25">
      <c r="V157" s="312"/>
      <c r="W157" s="312"/>
      <c r="X157" s="3723">
        <v>14</v>
      </c>
      <c r="Y157" s="3897" t="s">
        <v>830</v>
      </c>
      <c r="Z157" s="3898"/>
      <c r="AA157" s="3898"/>
      <c r="AB157" s="3901" t="s">
        <v>89</v>
      </c>
      <c r="AC157" s="3901"/>
      <c r="AD157" s="3901"/>
      <c r="AE157" s="3903" t="s">
        <v>97</v>
      </c>
      <c r="AF157" s="3903"/>
      <c r="AG157" s="3905" t="s">
        <v>207</v>
      </c>
      <c r="AH157" s="3906"/>
      <c r="AI157" s="3907"/>
      <c r="AJ157" s="4599" t="s">
        <v>94</v>
      </c>
      <c r="AK157" s="4600"/>
      <c r="AL157" s="4601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</row>
    <row r="158" spans="9:56" ht="11.1" customHeight="1" x14ac:dyDescent="0.25">
      <c r="X158" s="3874">
        <v>2022</v>
      </c>
      <c r="Y158" s="3899"/>
      <c r="Z158" s="3900"/>
      <c r="AA158" s="3900"/>
      <c r="AB158" s="3902"/>
      <c r="AC158" s="3902"/>
      <c r="AD158" s="3902"/>
      <c r="AE158" s="3904"/>
      <c r="AF158" s="3904"/>
      <c r="AG158" s="3908"/>
      <c r="AH158" s="3909"/>
      <c r="AI158" s="3910"/>
      <c r="AJ158" s="4599"/>
      <c r="AK158" s="4600"/>
      <c r="AL158" s="4601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</row>
    <row r="159" spans="9:56" ht="11.1" customHeight="1" x14ac:dyDescent="0.25">
      <c r="X159" s="3723">
        <v>15</v>
      </c>
      <c r="Y159" s="3897" t="s">
        <v>867</v>
      </c>
      <c r="Z159" s="3898"/>
      <c r="AA159" s="3898"/>
      <c r="AB159" s="3901" t="s">
        <v>867</v>
      </c>
      <c r="AC159" s="3901"/>
      <c r="AD159" s="3901"/>
      <c r="AE159" s="3903" t="s">
        <v>867</v>
      </c>
      <c r="AF159" s="3903"/>
      <c r="AG159" s="3905" t="s">
        <v>867</v>
      </c>
      <c r="AH159" s="3906"/>
      <c r="AI159" s="3907"/>
      <c r="AJ159" s="4599" t="s">
        <v>97</v>
      </c>
      <c r="AK159" s="4600"/>
      <c r="AL159" s="4601"/>
      <c r="AN159" s="206"/>
      <c r="AO159" s="340"/>
      <c r="AP159" s="213"/>
      <c r="AW159" s="913"/>
      <c r="AY159" s="202"/>
      <c r="AZ159" s="202"/>
      <c r="BA159" s="202"/>
      <c r="BB159" s="202"/>
      <c r="BC159" s="202"/>
      <c r="BD159" s="202"/>
    </row>
    <row r="160" spans="9:56" ht="11.1" customHeight="1" x14ac:dyDescent="0.25">
      <c r="X160" s="3875">
        <v>2023</v>
      </c>
      <c r="Y160" s="3899"/>
      <c r="Z160" s="3900"/>
      <c r="AA160" s="3900"/>
      <c r="AB160" s="3902"/>
      <c r="AC160" s="3902"/>
      <c r="AD160" s="3902"/>
      <c r="AE160" s="3904"/>
      <c r="AF160" s="3904"/>
      <c r="AG160" s="3908"/>
      <c r="AH160" s="3909"/>
      <c r="AI160" s="3910"/>
      <c r="AJ160" s="4599"/>
      <c r="AK160" s="4600"/>
      <c r="AL160" s="4601"/>
      <c r="AN160" s="206"/>
      <c r="AO160" s="340"/>
      <c r="AP160" s="213"/>
      <c r="AW160" s="913"/>
      <c r="AY160" s="202"/>
      <c r="AZ160" s="202"/>
      <c r="BA160" s="202"/>
      <c r="BB160" s="202"/>
      <c r="BC160" s="202"/>
      <c r="BD160" s="202"/>
    </row>
    <row r="161" spans="22:56" x14ac:dyDescent="0.25">
      <c r="V161" s="213"/>
      <c r="W161" s="213"/>
      <c r="X161" s="213"/>
      <c r="Y161" s="213"/>
      <c r="Z161" s="213"/>
      <c r="AA161" s="213"/>
      <c r="AB161" s="913"/>
      <c r="AC161" s="913"/>
      <c r="AD161" s="213"/>
      <c r="AE161" s="213"/>
      <c r="AF161" s="213"/>
      <c r="AG161" s="3878"/>
      <c r="AH161" s="211"/>
      <c r="AI161" s="211"/>
      <c r="AJ161" s="211"/>
      <c r="AK161" s="202"/>
      <c r="AZ161" s="202"/>
      <c r="BA161" s="202"/>
      <c r="BB161" s="202"/>
      <c r="BC161" s="202"/>
      <c r="BD161" s="202"/>
    </row>
    <row r="162" spans="22:56" x14ac:dyDescent="0.25">
      <c r="V162" s="213"/>
      <c r="W162" s="213"/>
      <c r="X162" s="213"/>
      <c r="Y162" s="213"/>
      <c r="Z162" s="213"/>
      <c r="AA162" s="213"/>
      <c r="AB162" s="913"/>
      <c r="AC162" s="913"/>
      <c r="AD162" s="213"/>
      <c r="AE162" s="213"/>
      <c r="AF162" s="213"/>
      <c r="AG162" s="3878"/>
      <c r="AH162" s="211"/>
      <c r="AI162" s="211"/>
      <c r="AJ162" s="211"/>
      <c r="AK162" s="202"/>
    </row>
    <row r="163" spans="22:56" x14ac:dyDescent="0.25">
      <c r="V163" s="213"/>
      <c r="W163" s="213"/>
      <c r="X163" s="213"/>
      <c r="Y163" s="213"/>
      <c r="Z163" s="213"/>
      <c r="AA163" s="213"/>
      <c r="AB163" s="213"/>
      <c r="AC163" s="913"/>
      <c r="AD163" s="913"/>
      <c r="AE163" s="213"/>
      <c r="AF163" s="213"/>
      <c r="AG163" s="213"/>
      <c r="AH163" s="3878"/>
      <c r="AI163" s="211"/>
      <c r="AJ163" s="211"/>
      <c r="AK163" s="211"/>
    </row>
    <row r="164" spans="22:56" x14ac:dyDescent="0.25">
      <c r="V164" s="312"/>
      <c r="W164" s="312"/>
      <c r="X164" s="312"/>
      <c r="Y164" s="312"/>
      <c r="Z164" s="312"/>
      <c r="AA164" s="354"/>
      <c r="AB164" s="355"/>
      <c r="AC164" s="355"/>
      <c r="AD164" s="355"/>
      <c r="AE164" s="355"/>
      <c r="AF164" s="355"/>
      <c r="AG164" s="355"/>
      <c r="AH164" s="355"/>
      <c r="AI164" s="356"/>
      <c r="AJ164" s="356"/>
      <c r="AK164" s="357"/>
    </row>
    <row r="165" spans="22:56" x14ac:dyDescent="0.25">
      <c r="V165" s="312"/>
      <c r="W165" s="312"/>
      <c r="X165" s="312"/>
      <c r="Y165" s="312"/>
      <c r="Z165" s="312"/>
      <c r="AA165" s="353"/>
      <c r="AB165" s="358"/>
      <c r="AC165" s="358"/>
      <c r="AD165" s="358"/>
      <c r="AE165" s="358"/>
      <c r="AF165" s="358"/>
      <c r="AG165" s="358"/>
      <c r="AH165" s="206"/>
      <c r="AI165" s="206"/>
      <c r="AJ165" s="206"/>
      <c r="AK165" s="359"/>
    </row>
  </sheetData>
  <sortState xmlns:xlrd2="http://schemas.microsoft.com/office/spreadsheetml/2017/richdata2" ref="A48:BD82">
    <sortCondition descending="1" ref="AK48:AK82"/>
    <sortCondition ref="AJ48:AJ82"/>
  </sortState>
  <mergeCells count="137">
    <mergeCell ref="AJ159:AL160"/>
    <mergeCell ref="AJ151:AL153"/>
    <mergeCell ref="AG127:AI129"/>
    <mergeCell ref="Y156:AL156"/>
    <mergeCell ref="AE157:AF158"/>
    <mergeCell ref="AG157:AI158"/>
    <mergeCell ref="AO145:AV146"/>
    <mergeCell ref="Y146:AA147"/>
    <mergeCell ref="AB146:AD147"/>
    <mergeCell ref="AE146:AF147"/>
    <mergeCell ref="AG146:AI147"/>
    <mergeCell ref="Y154:AA155"/>
    <mergeCell ref="AB154:AD155"/>
    <mergeCell ref="AE154:AF155"/>
    <mergeCell ref="AG154:AI155"/>
    <mergeCell ref="AJ154:AL155"/>
    <mergeCell ref="AJ157:AL158"/>
    <mergeCell ref="AM139:AV140"/>
    <mergeCell ref="Y140:AA141"/>
    <mergeCell ref="AB140:AD141"/>
    <mergeCell ref="AE140:AF141"/>
    <mergeCell ref="AG140:AI141"/>
    <mergeCell ref="AK147:AL148"/>
    <mergeCell ref="AM147:AN148"/>
    <mergeCell ref="AO147:AV148"/>
    <mergeCell ref="Y148:AA149"/>
    <mergeCell ref="AK145:AL146"/>
    <mergeCell ref="AM145:AN146"/>
    <mergeCell ref="AK141:AL142"/>
    <mergeCell ref="AM141:AN142"/>
    <mergeCell ref="AO141:AV142"/>
    <mergeCell ref="Y142:AA143"/>
    <mergeCell ref="AB142:AD143"/>
    <mergeCell ref="AE142:AF143"/>
    <mergeCell ref="AG142:AI143"/>
    <mergeCell ref="AK143:AL144"/>
    <mergeCell ref="AM143:AN144"/>
    <mergeCell ref="AO143:AV144"/>
    <mergeCell ref="Y144:AA145"/>
    <mergeCell ref="AB144:AD145"/>
    <mergeCell ref="AE144:AF145"/>
    <mergeCell ref="AM133:AV134"/>
    <mergeCell ref="Y132:AA133"/>
    <mergeCell ref="AB132:AD133"/>
    <mergeCell ref="AE132:AF133"/>
    <mergeCell ref="AG132:AI133"/>
    <mergeCell ref="AK131:AL132"/>
    <mergeCell ref="AM131:AV132"/>
    <mergeCell ref="Y134:AA135"/>
    <mergeCell ref="AB134:AD135"/>
    <mergeCell ref="AE134:AF135"/>
    <mergeCell ref="AG134:AI135"/>
    <mergeCell ref="AK135:AL136"/>
    <mergeCell ref="AM135:AV136"/>
    <mergeCell ref="Y136:AA137"/>
    <mergeCell ref="AB136:AD137"/>
    <mergeCell ref="AE136:AF137"/>
    <mergeCell ref="AG136:AI137"/>
    <mergeCell ref="AK137:AL138"/>
    <mergeCell ref="AM137:AV138"/>
    <mergeCell ref="Y138:AA139"/>
    <mergeCell ref="AB138:AD139"/>
    <mergeCell ref="AE138:AF139"/>
    <mergeCell ref="AG138:AI139"/>
    <mergeCell ref="AK139:AL140"/>
    <mergeCell ref="C116:J116"/>
    <mergeCell ref="Z116:AB116"/>
    <mergeCell ref="AA117:AB117"/>
    <mergeCell ref="X122:AI123"/>
    <mergeCell ref="AK122:AV123"/>
    <mergeCell ref="AK4:AK6"/>
    <mergeCell ref="AM4:AM6"/>
    <mergeCell ref="AN4:AN6"/>
    <mergeCell ref="AO4:AO6"/>
    <mergeCell ref="J5:J6"/>
    <mergeCell ref="AE5:AE6"/>
    <mergeCell ref="AF5:AF6"/>
    <mergeCell ref="AL2:AL6"/>
    <mergeCell ref="AM2:AO3"/>
    <mergeCell ref="E3:E6"/>
    <mergeCell ref="F3:H3"/>
    <mergeCell ref="I3:I6"/>
    <mergeCell ref="F4:H4"/>
    <mergeCell ref="Z4:Z6"/>
    <mergeCell ref="AA4:AA6"/>
    <mergeCell ref="AB4:AB6"/>
    <mergeCell ref="AC4:AC6"/>
    <mergeCell ref="H121:J122"/>
    <mergeCell ref="L1:O1"/>
    <mergeCell ref="AF1:AK1"/>
    <mergeCell ref="Z2:AD3"/>
    <mergeCell ref="AE2:AF2"/>
    <mergeCell ref="AG2:AK3"/>
    <mergeCell ref="AD4:AD6"/>
    <mergeCell ref="AG4:AG5"/>
    <mergeCell ref="AH4:AH5"/>
    <mergeCell ref="AI4:AI5"/>
    <mergeCell ref="L2:Y4"/>
    <mergeCell ref="AJ4:AJ6"/>
    <mergeCell ref="AM125:AV126"/>
    <mergeCell ref="Y127:AA127"/>
    <mergeCell ref="AB127:AD127"/>
    <mergeCell ref="AE127:AF127"/>
    <mergeCell ref="AK127:AL128"/>
    <mergeCell ref="AM127:AV128"/>
    <mergeCell ref="Y128:AA129"/>
    <mergeCell ref="AB128:AD129"/>
    <mergeCell ref="AE128:AF129"/>
    <mergeCell ref="AK129:AL130"/>
    <mergeCell ref="AM129:AV130"/>
    <mergeCell ref="Y130:AA131"/>
    <mergeCell ref="AB130:AD131"/>
    <mergeCell ref="AE130:AF131"/>
    <mergeCell ref="AG130:AI131"/>
    <mergeCell ref="I144:V149"/>
    <mergeCell ref="Y159:AA160"/>
    <mergeCell ref="AB159:AD160"/>
    <mergeCell ref="AE159:AF160"/>
    <mergeCell ref="AG159:AI160"/>
    <mergeCell ref="X125:X127"/>
    <mergeCell ref="Y125:AF126"/>
    <mergeCell ref="AK125:AL126"/>
    <mergeCell ref="AK133:AL134"/>
    <mergeCell ref="AG144:AI145"/>
    <mergeCell ref="Y152:AA153"/>
    <mergeCell ref="AB152:AD153"/>
    <mergeCell ref="AE152:AF153"/>
    <mergeCell ref="AG152:AI153"/>
    <mergeCell ref="AB148:AD149"/>
    <mergeCell ref="AE148:AF149"/>
    <mergeCell ref="AG148:AI149"/>
    <mergeCell ref="Y150:AA151"/>
    <mergeCell ref="AB150:AD151"/>
    <mergeCell ref="AE150:AF151"/>
    <mergeCell ref="AG150:AI151"/>
    <mergeCell ref="Y157:AA158"/>
    <mergeCell ref="AB157:AD158"/>
  </mergeCells>
  <phoneticPr fontId="45" type="noConversion"/>
  <conditionalFormatting sqref="AO7:AO114">
    <cfRule type="colorScale" priority="38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4">
    <cfRule type="colorScale" priority="37">
      <colorScale>
        <cfvo type="min"/>
        <cfvo type="max"/>
        <color theme="9" tint="0.59999389629810485"/>
        <color theme="9" tint="-0.249977111117893"/>
      </colorScale>
    </cfRule>
  </conditionalFormatting>
  <conditionalFormatting sqref="L46:O46">
    <cfRule type="colorScale" priority="42">
      <colorScale>
        <cfvo type="min"/>
        <cfvo type="max"/>
        <color theme="7" tint="0.59999389629810485"/>
        <color theme="3" tint="0.39997558519241921"/>
      </colorScale>
    </cfRule>
  </conditionalFormatting>
  <conditionalFormatting sqref="X51:X114">
    <cfRule type="colorScale" priority="35">
      <colorScale>
        <cfvo type="min"/>
        <cfvo type="max"/>
        <color theme="7" tint="0.59999389629810485"/>
        <color theme="3" tint="0.39997558519241921"/>
      </colorScale>
    </cfRule>
  </conditionalFormatting>
  <conditionalFormatting sqref="R8:R30 R8:X20">
    <cfRule type="colorScale" priority="25">
      <colorScale>
        <cfvo type="min"/>
        <cfvo type="max"/>
        <color rgb="FF92D050"/>
        <color rgb="FF37A818"/>
      </colorScale>
    </cfRule>
  </conditionalFormatting>
  <conditionalFormatting sqref="R31:R114">
    <cfRule type="colorScale" priority="26">
      <colorScale>
        <cfvo type="min"/>
        <cfvo type="max"/>
        <color theme="7" tint="0.59999389629810485"/>
        <color theme="3" tint="0.39997558519241921"/>
      </colorScale>
    </cfRule>
  </conditionalFormatting>
  <conditionalFormatting sqref="R46">
    <cfRule type="colorScale" priority="27">
      <colorScale>
        <cfvo type="min"/>
        <cfvo type="max"/>
        <color theme="7" tint="0.59999389629810485"/>
        <color theme="3" tint="0.39997558519241921"/>
      </colorScale>
    </cfRule>
  </conditionalFormatting>
  <conditionalFormatting sqref="S11">
    <cfRule type="colorScale" priority="23">
      <colorScale>
        <cfvo type="min"/>
        <cfvo type="max"/>
        <color theme="7" tint="0.59999389629810485"/>
        <color theme="3" tint="0.39997558519241921"/>
      </colorScale>
    </cfRule>
  </conditionalFormatting>
  <conditionalFormatting sqref="S20">
    <cfRule type="colorScale" priority="22">
      <colorScale>
        <cfvo type="min"/>
        <cfvo type="max"/>
        <color theme="7" tint="0.59999389629810485"/>
        <color theme="3" tint="0.39997558519241921"/>
      </colorScale>
    </cfRule>
  </conditionalFormatting>
  <conditionalFormatting sqref="T20">
    <cfRule type="colorScale" priority="20">
      <colorScale>
        <cfvo type="min"/>
        <cfvo type="max"/>
        <color theme="7" tint="0.59999389629810485"/>
        <color theme="3" tint="0.39997558519241921"/>
      </colorScale>
    </cfRule>
  </conditionalFormatting>
  <conditionalFormatting sqref="W12">
    <cfRule type="colorScale" priority="17">
      <colorScale>
        <cfvo type="min"/>
        <cfvo type="max"/>
        <color theme="7" tint="0.59999389629810485"/>
        <color theme="3" tint="0.39997558519241921"/>
      </colorScale>
    </cfRule>
  </conditionalFormatting>
  <conditionalFormatting sqref="W13">
    <cfRule type="colorScale" priority="16">
      <colorScale>
        <cfvo type="min"/>
        <cfvo type="max"/>
        <color theme="7" tint="0.59999389629810485"/>
        <color theme="3" tint="0.39997558519241921"/>
      </colorScale>
    </cfRule>
  </conditionalFormatting>
  <conditionalFormatting sqref="W19">
    <cfRule type="colorScale" priority="15">
      <colorScale>
        <cfvo type="min"/>
        <cfvo type="max"/>
        <color theme="7" tint="0.59999389629810485"/>
        <color theme="3" tint="0.39997558519241921"/>
      </colorScale>
    </cfRule>
  </conditionalFormatting>
  <conditionalFormatting sqref="T11:X11 U20:X20 T8 S21:X50 S12:V13 S14:X18 S19:V19 X19 X11:X14 P48:Q50 Q24:Q47 S9:X10">
    <cfRule type="colorScale" priority="803">
      <colorScale>
        <cfvo type="min"/>
        <cfvo type="max"/>
        <color theme="7" tint="0.59999389629810485"/>
        <color theme="3" tint="0.39997558519241921"/>
      </colorScale>
    </cfRule>
  </conditionalFormatting>
  <conditionalFormatting sqref="L7:P12 L14:P23 L13:O13 L24:X27 R7:X23">
    <cfRule type="colorScale" priority="13">
      <colorScale>
        <cfvo type="min"/>
        <cfvo type="max"/>
        <color theme="7" tint="0.59999389629810485"/>
        <color theme="3" tint="0.39997558519241921"/>
      </colorScale>
    </cfRule>
  </conditionalFormatting>
  <conditionalFormatting sqref="P46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conditionalFormatting sqref="P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Q7:Q27">
    <cfRule type="colorScale" priority="5">
      <colorScale>
        <cfvo type="min"/>
        <cfvo type="max"/>
        <color rgb="FF92D050"/>
        <color rgb="FF37A818"/>
      </colorScale>
    </cfRule>
  </conditionalFormatting>
  <conditionalFormatting sqref="AJ7:AJ114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S7">
    <cfRule type="colorScale" priority="2">
      <colorScale>
        <cfvo type="min"/>
        <cfvo type="max"/>
        <color rgb="FF92D050"/>
        <color rgb="FF37A818"/>
      </colorScale>
    </cfRule>
  </conditionalFormatting>
  <conditionalFormatting sqref="P13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152"/>
  <sheetViews>
    <sheetView showGridLines="0" zoomScale="107" zoomScaleNormal="100" workbookViewId="0">
      <selection activeCell="X3" sqref="X3:AA3"/>
    </sheetView>
  </sheetViews>
  <sheetFormatPr baseColWidth="10" defaultColWidth="11.42578125" defaultRowHeight="15" x14ac:dyDescent="0.25"/>
  <cols>
    <col min="1" max="1" width="4.28515625" style="651" bestFit="1" customWidth="1"/>
    <col min="2" max="2" width="1.7109375" style="202" customWidth="1"/>
    <col min="3" max="3" width="16.7109375" style="203" bestFit="1" customWidth="1"/>
    <col min="4" max="4" width="3.28515625" style="204" customWidth="1"/>
    <col min="5" max="6" width="3.28515625" style="205" customWidth="1"/>
    <col min="7" max="7" width="1.7109375" style="206" customWidth="1"/>
    <col min="8" max="8" width="1.140625" style="206" customWidth="1"/>
    <col min="9" max="21" width="5.7109375" style="209" customWidth="1"/>
    <col min="22" max="22" width="5.7109375" style="312" customWidth="1"/>
    <col min="23" max="27" width="5.7109375" style="313" customWidth="1"/>
    <col min="28" max="28" width="6.7109375" style="313" customWidth="1"/>
    <col min="29" max="29" width="7.5703125" style="202" customWidth="1"/>
    <col min="30" max="30" width="5.7109375" style="213" customWidth="1"/>
    <col min="31" max="31" width="4.85546875" style="213" bestFit="1" customWidth="1"/>
    <col min="32" max="32" width="5.7109375" style="213" bestFit="1" customWidth="1"/>
    <col min="33" max="33" width="7.5703125" style="213" customWidth="1"/>
    <col min="34" max="34" width="4.85546875" style="349" customWidth="1"/>
    <col min="35" max="35" width="4.85546875" style="340" customWidth="1"/>
    <col min="36" max="44" width="4.85546875" style="213" customWidth="1"/>
    <col min="45" max="45" width="5.7109375" style="213" bestFit="1" customWidth="1"/>
    <col min="46" max="46" width="5.85546875" style="213" customWidth="1"/>
    <col min="47" max="47" width="4.5703125" style="213" bestFit="1" customWidth="1"/>
    <col min="48" max="48" width="4.5703125" style="341" bestFit="1" customWidth="1"/>
    <col min="49" max="49" width="5.85546875" style="211" bestFit="1" customWidth="1"/>
    <col min="50" max="50" width="4.5703125" style="211" bestFit="1" customWidth="1"/>
    <col min="51" max="16384" width="11.42578125" style="202"/>
  </cols>
  <sheetData>
    <row r="1" spans="1:50" ht="27" thickBot="1" x14ac:dyDescent="0.45">
      <c r="I1" s="4200" t="s">
        <v>801</v>
      </c>
      <c r="J1" s="4200"/>
      <c r="K1" s="4200"/>
      <c r="L1" s="207"/>
      <c r="M1" s="207"/>
      <c r="N1" s="208"/>
      <c r="O1" s="208"/>
      <c r="Q1" s="207"/>
      <c r="R1" s="207"/>
      <c r="S1" s="207"/>
      <c r="T1" s="207"/>
      <c r="U1" s="207"/>
      <c r="V1" s="207"/>
      <c r="W1" s="210"/>
      <c r="X1" s="210"/>
      <c r="Y1" s="210"/>
      <c r="Z1" s="210"/>
      <c r="AA1" s="210"/>
      <c r="AB1" s="3951"/>
      <c r="AC1" s="3951"/>
      <c r="AD1" s="3951"/>
      <c r="AE1" s="3951"/>
      <c r="AF1" s="3951"/>
      <c r="AH1" s="210"/>
      <c r="AI1" s="210"/>
      <c r="AJ1" s="210"/>
      <c r="AK1" s="748" t="s">
        <v>802</v>
      </c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</row>
    <row r="2" spans="1:50" ht="16.5" customHeight="1" thickTop="1" x14ac:dyDescent="0.25">
      <c r="I2" s="4201" t="s">
        <v>25</v>
      </c>
      <c r="J2" s="4202"/>
      <c r="K2" s="4202"/>
      <c r="L2" s="4202"/>
      <c r="M2" s="4202"/>
      <c r="N2" s="4202"/>
      <c r="O2" s="4202"/>
      <c r="P2" s="4202"/>
      <c r="Q2" s="4202"/>
      <c r="R2" s="4202"/>
      <c r="S2" s="4202"/>
      <c r="T2" s="4202"/>
      <c r="U2" s="4202"/>
      <c r="V2" s="4202"/>
      <c r="W2" s="4203"/>
      <c r="X2" s="3952" t="s">
        <v>320</v>
      </c>
      <c r="Y2" s="3953"/>
      <c r="Z2" s="3953"/>
      <c r="AA2" s="3953"/>
      <c r="AB2" s="3958" t="s">
        <v>324</v>
      </c>
      <c r="AC2" s="3959"/>
      <c r="AD2" s="3960" t="s">
        <v>49</v>
      </c>
      <c r="AE2" s="3961"/>
      <c r="AF2" s="3961"/>
      <c r="AG2" s="3961"/>
      <c r="AH2" s="4015" t="s">
        <v>304</v>
      </c>
      <c r="AI2" s="4018" t="s">
        <v>321</v>
      </c>
      <c r="AJ2" s="4019"/>
      <c r="AK2" s="4020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</row>
    <row r="3" spans="1:50" ht="16.5" customHeight="1" x14ac:dyDescent="0.25">
      <c r="D3" s="4024"/>
      <c r="E3" s="4214" t="s">
        <v>699</v>
      </c>
      <c r="F3" s="4210" t="s">
        <v>189</v>
      </c>
      <c r="I3" s="4204"/>
      <c r="J3" s="4205"/>
      <c r="K3" s="4205"/>
      <c r="L3" s="4205"/>
      <c r="M3" s="4205"/>
      <c r="N3" s="4205"/>
      <c r="O3" s="4205"/>
      <c r="P3" s="4205"/>
      <c r="Q3" s="4205"/>
      <c r="R3" s="4205"/>
      <c r="S3" s="4205"/>
      <c r="T3" s="4205"/>
      <c r="U3" s="4205"/>
      <c r="V3" s="4205"/>
      <c r="W3" s="4206"/>
      <c r="X3" s="3955" t="s">
        <v>319</v>
      </c>
      <c r="Y3" s="3956"/>
      <c r="Z3" s="3956"/>
      <c r="AA3" s="3956"/>
      <c r="AB3" s="659" t="s">
        <v>202</v>
      </c>
      <c r="AC3" s="214">
        <v>85500</v>
      </c>
      <c r="AD3" s="3962"/>
      <c r="AE3" s="3963"/>
      <c r="AF3" s="3963"/>
      <c r="AG3" s="3963"/>
      <c r="AH3" s="4016"/>
      <c r="AI3" s="4021"/>
      <c r="AJ3" s="4022"/>
      <c r="AK3" s="4023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</row>
    <row r="4" spans="1:50" ht="25.5" customHeight="1" x14ac:dyDescent="0.25">
      <c r="D4" s="4024"/>
      <c r="E4" s="4214"/>
      <c r="F4" s="4210"/>
      <c r="I4" s="4207"/>
      <c r="J4" s="4208"/>
      <c r="K4" s="4208"/>
      <c r="L4" s="4208"/>
      <c r="M4" s="4208"/>
      <c r="N4" s="4208"/>
      <c r="O4" s="4208"/>
      <c r="P4" s="4208"/>
      <c r="Q4" s="4208"/>
      <c r="R4" s="4208"/>
      <c r="S4" s="4208"/>
      <c r="T4" s="4208"/>
      <c r="U4" s="4208"/>
      <c r="V4" s="4208"/>
      <c r="W4" s="4209"/>
      <c r="X4" s="4028" t="s">
        <v>321</v>
      </c>
      <c r="Y4" s="4031" t="s">
        <v>50</v>
      </c>
      <c r="Z4" s="4034" t="s">
        <v>232</v>
      </c>
      <c r="AA4" s="4211" t="s">
        <v>322</v>
      </c>
      <c r="AB4" s="664" t="s">
        <v>203</v>
      </c>
      <c r="AC4" s="216">
        <f>SUM(AC7:AC107)</f>
        <v>85535</v>
      </c>
      <c r="AD4" s="3967" t="s">
        <v>803</v>
      </c>
      <c r="AE4" s="3969" t="s">
        <v>780</v>
      </c>
      <c r="AF4" s="4004" t="s">
        <v>3</v>
      </c>
      <c r="AG4" s="4167" t="s">
        <v>326</v>
      </c>
      <c r="AH4" s="4016"/>
      <c r="AI4" s="3982" t="s">
        <v>803</v>
      </c>
      <c r="AJ4" s="4004" t="s">
        <v>190</v>
      </c>
      <c r="AK4" s="4007" t="s">
        <v>178</v>
      </c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</row>
    <row r="5" spans="1:50" s="217" customFormat="1" ht="12" customHeight="1" x14ac:dyDescent="0.25">
      <c r="A5" s="651"/>
      <c r="C5" s="218"/>
      <c r="D5" s="4024"/>
      <c r="E5" s="4214"/>
      <c r="F5" s="4210"/>
      <c r="G5" s="4010" t="s">
        <v>44</v>
      </c>
      <c r="H5" s="219"/>
      <c r="I5" s="220" t="s">
        <v>87</v>
      </c>
      <c r="J5" s="221" t="s">
        <v>26</v>
      </c>
      <c r="K5" s="221" t="s">
        <v>27</v>
      </c>
      <c r="L5" s="221" t="s">
        <v>28</v>
      </c>
      <c r="M5" s="221" t="s">
        <v>328</v>
      </c>
      <c r="N5" s="221" t="s">
        <v>329</v>
      </c>
      <c r="O5" s="221" t="s">
        <v>330</v>
      </c>
      <c r="P5" s="3343" t="s">
        <v>234</v>
      </c>
      <c r="Q5" s="221" t="s">
        <v>32</v>
      </c>
      <c r="R5" s="221" t="s">
        <v>331</v>
      </c>
      <c r="S5" s="221" t="s">
        <v>34</v>
      </c>
      <c r="T5" s="221" t="s">
        <v>64</v>
      </c>
      <c r="U5" s="222" t="s">
        <v>234</v>
      </c>
      <c r="V5" s="222" t="s">
        <v>234</v>
      </c>
      <c r="W5" s="223" t="s">
        <v>109</v>
      </c>
      <c r="X5" s="4029"/>
      <c r="Y5" s="4032"/>
      <c r="Z5" s="4035"/>
      <c r="AA5" s="4212"/>
      <c r="AB5" s="4011" t="s">
        <v>323</v>
      </c>
      <c r="AC5" s="4013" t="s">
        <v>179</v>
      </c>
      <c r="AD5" s="3968"/>
      <c r="AE5" s="3970"/>
      <c r="AF5" s="4006"/>
      <c r="AG5" s="4168"/>
      <c r="AH5" s="4016"/>
      <c r="AI5" s="3983"/>
      <c r="AJ5" s="4005"/>
      <c r="AK5" s="4008"/>
    </row>
    <row r="6" spans="1:50" s="217" customFormat="1" ht="12" customHeight="1" x14ac:dyDescent="0.25">
      <c r="A6" s="651"/>
      <c r="B6" s="224"/>
      <c r="C6" s="225"/>
      <c r="D6" s="4024"/>
      <c r="E6" s="4214"/>
      <c r="F6" s="4210"/>
      <c r="G6" s="4010"/>
      <c r="H6" s="226"/>
      <c r="I6" s="227" t="s">
        <v>804</v>
      </c>
      <c r="J6" s="228" t="s">
        <v>805</v>
      </c>
      <c r="K6" s="228" t="s">
        <v>806</v>
      </c>
      <c r="L6" s="228" t="s">
        <v>807</v>
      </c>
      <c r="M6" s="228" t="s">
        <v>808</v>
      </c>
      <c r="N6" s="228" t="s">
        <v>809</v>
      </c>
      <c r="O6" s="228" t="s">
        <v>810</v>
      </c>
      <c r="P6" s="369" t="s">
        <v>811</v>
      </c>
      <c r="Q6" s="228" t="s">
        <v>812</v>
      </c>
      <c r="R6" s="228" t="s">
        <v>813</v>
      </c>
      <c r="S6" s="228" t="s">
        <v>618</v>
      </c>
      <c r="T6" s="228" t="s">
        <v>814</v>
      </c>
      <c r="U6" s="369" t="s">
        <v>815</v>
      </c>
      <c r="V6" s="369" t="s">
        <v>816</v>
      </c>
      <c r="W6" s="229" t="s">
        <v>817</v>
      </c>
      <c r="X6" s="4030"/>
      <c r="Y6" s="4033"/>
      <c r="Z6" s="4036"/>
      <c r="AA6" s="4213"/>
      <c r="AB6" s="4012"/>
      <c r="AC6" s="4014"/>
      <c r="AD6" s="670">
        <v>116</v>
      </c>
      <c r="AE6" s="671">
        <f>COUNTIF(I109:V109,"&gt;0")</f>
        <v>14</v>
      </c>
      <c r="AF6" s="680">
        <f t="shared" ref="AF6:AF69" si="0">AD6+AE6</f>
        <v>130</v>
      </c>
      <c r="AG6" s="4169"/>
      <c r="AH6" s="4017"/>
      <c r="AI6" s="3984"/>
      <c r="AJ6" s="4006"/>
      <c r="AK6" s="4009"/>
    </row>
    <row r="7" spans="1:50" ht="11.1" customHeight="1" x14ac:dyDescent="0.25">
      <c r="A7" s="651">
        <v>1</v>
      </c>
      <c r="B7" s="3344"/>
      <c r="C7" s="887" t="s">
        <v>131</v>
      </c>
      <c r="D7" s="2564" t="str">
        <f t="shared" ref="D7:D23" si="1">ROMAN(AH7,0)</f>
        <v>XVIII</v>
      </c>
      <c r="E7" s="2542" t="s">
        <v>177</v>
      </c>
      <c r="F7" s="2543" t="s">
        <v>177</v>
      </c>
      <c r="G7" s="2565"/>
      <c r="H7" s="3345"/>
      <c r="I7" s="2546">
        <v>1</v>
      </c>
      <c r="J7" s="3346">
        <v>0</v>
      </c>
      <c r="K7" s="2549">
        <v>16</v>
      </c>
      <c r="L7" s="2548">
        <v>4</v>
      </c>
      <c r="M7" s="2549">
        <v>18</v>
      </c>
      <c r="N7" s="2548">
        <v>3</v>
      </c>
      <c r="O7" s="2549">
        <v>11</v>
      </c>
      <c r="P7" s="2549">
        <v>15</v>
      </c>
      <c r="Q7" s="3347">
        <v>12</v>
      </c>
      <c r="R7" s="3348">
        <v>18</v>
      </c>
      <c r="S7" s="3349">
        <v>5</v>
      </c>
      <c r="T7" s="3348">
        <v>17</v>
      </c>
      <c r="U7" s="3347">
        <v>11</v>
      </c>
      <c r="V7" s="3350">
        <v>5</v>
      </c>
      <c r="W7" s="3351" t="s">
        <v>664</v>
      </c>
      <c r="X7" s="801">
        <f>IF(AE7&gt;7,SUM(LARGE(I7:V7,{1;2;3;4;5;6;7})),SUM(I7:V7))</f>
        <v>107</v>
      </c>
      <c r="Y7" s="661">
        <f t="shared" ref="Y7:Y42" si="2">IF(Z7&gt;0,IF(Z7&gt;7,X7/7,X7/Z7),"-")</f>
        <v>15.285714285714286</v>
      </c>
      <c r="Z7" s="799">
        <f t="shared" ref="Z7:Z42" si="3">COUNTIF(I7:V7,"&gt;=0")</f>
        <v>14</v>
      </c>
      <c r="AA7" s="803">
        <f t="shared" ref="AA7:AA42" si="4">IF((Z7&gt;=7),LARGE(I7:V7,7),"-")</f>
        <v>11</v>
      </c>
      <c r="AB7" s="665">
        <f t="shared" ref="AB7:AB42" si="5">IF((W7="x"),(IF(X7&lt;(MAX(X$7:X$101)/2),(MAX(X$7:X$101)/2),X7)),"-")</f>
        <v>107</v>
      </c>
      <c r="AC7" s="236">
        <f t="shared" ref="AC7:AC42" si="6">IF((W7="x"),CEILING((AC$3/SUMIF($W$7:$W$107,"=x",$AB$7:$AB$107)*AB7),5),"-")</f>
        <v>9020</v>
      </c>
      <c r="AD7" s="3113">
        <v>77</v>
      </c>
      <c r="AE7" s="237">
        <f t="shared" ref="AE7:AE42" si="7">COUNTIF(I7:V7,"&gt;=0")</f>
        <v>14</v>
      </c>
      <c r="AF7" s="250">
        <f t="shared" si="0"/>
        <v>91</v>
      </c>
      <c r="AG7" s="681">
        <v>43276</v>
      </c>
      <c r="AH7" s="675">
        <v>18</v>
      </c>
      <c r="AI7" s="672">
        <v>646</v>
      </c>
      <c r="AJ7" s="673">
        <f t="shared" ref="AJ7:AJ38" si="8">SUM(I7:V7)+AI7</f>
        <v>782</v>
      </c>
      <c r="AK7" s="230">
        <f t="shared" ref="AK7:AK70" si="9">AJ7/AF7</f>
        <v>8.5934065934065931</v>
      </c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</row>
    <row r="8" spans="1:50" s="206" customFormat="1" ht="11.1" customHeight="1" x14ac:dyDescent="0.25">
      <c r="A8" s="651">
        <v>2</v>
      </c>
      <c r="B8" s="238"/>
      <c r="C8" s="892" t="s">
        <v>221</v>
      </c>
      <c r="D8" s="2634" t="str">
        <f t="shared" si="1"/>
        <v>V</v>
      </c>
      <c r="E8" s="2635"/>
      <c r="F8" s="2636"/>
      <c r="G8" s="2565"/>
      <c r="H8" s="245"/>
      <c r="I8" s="233"/>
      <c r="J8" s="901">
        <v>22</v>
      </c>
      <c r="K8" s="181">
        <v>6</v>
      </c>
      <c r="L8" s="181">
        <v>3</v>
      </c>
      <c r="M8" s="181">
        <v>3</v>
      </c>
      <c r="N8" s="181">
        <v>0</v>
      </c>
      <c r="O8" s="873">
        <v>18</v>
      </c>
      <c r="P8" s="873">
        <v>20</v>
      </c>
      <c r="Q8" s="884">
        <v>6</v>
      </c>
      <c r="R8" s="888">
        <v>13</v>
      </c>
      <c r="S8" s="884"/>
      <c r="T8" s="884"/>
      <c r="U8" s="884">
        <v>2</v>
      </c>
      <c r="V8" s="899">
        <v>17</v>
      </c>
      <c r="W8" s="655" t="s">
        <v>664</v>
      </c>
      <c r="X8" s="801">
        <f>IF(AE8&gt;7,SUM(LARGE(I8:V8,{1;2;3;4;5;6;7})),SUM(I8:V8))</f>
        <v>102</v>
      </c>
      <c r="Y8" s="661">
        <f t="shared" si="2"/>
        <v>14.571428571428571</v>
      </c>
      <c r="Z8" s="799">
        <f t="shared" si="3"/>
        <v>11</v>
      </c>
      <c r="AA8" s="803">
        <f t="shared" si="4"/>
        <v>6</v>
      </c>
      <c r="AB8" s="665">
        <f t="shared" si="5"/>
        <v>102</v>
      </c>
      <c r="AC8" s="236">
        <f t="shared" si="6"/>
        <v>8600</v>
      </c>
      <c r="AD8" s="3113">
        <v>21</v>
      </c>
      <c r="AE8" s="237">
        <f t="shared" si="7"/>
        <v>11</v>
      </c>
      <c r="AF8" s="250">
        <f t="shared" si="0"/>
        <v>32</v>
      </c>
      <c r="AG8" s="681">
        <v>43276</v>
      </c>
      <c r="AH8" s="675">
        <v>5</v>
      </c>
      <c r="AI8" s="672">
        <v>162</v>
      </c>
      <c r="AJ8" s="673">
        <f t="shared" si="8"/>
        <v>272</v>
      </c>
      <c r="AK8" s="230">
        <f t="shared" si="9"/>
        <v>8.5</v>
      </c>
    </row>
    <row r="9" spans="1:50" s="206" customFormat="1" ht="11.1" customHeight="1" x14ac:dyDescent="0.25">
      <c r="A9" s="651">
        <v>2</v>
      </c>
      <c r="B9" s="238"/>
      <c r="C9" s="476" t="s">
        <v>140</v>
      </c>
      <c r="D9" s="2581" t="str">
        <f t="shared" si="1"/>
        <v>VII</v>
      </c>
      <c r="E9" s="2582" t="s">
        <v>269</v>
      </c>
      <c r="F9" s="2583"/>
      <c r="G9" s="2565"/>
      <c r="H9" s="245"/>
      <c r="I9" s="233">
        <v>10</v>
      </c>
      <c r="J9" s="234">
        <v>10</v>
      </c>
      <c r="K9" s="874">
        <v>12</v>
      </c>
      <c r="L9" s="181">
        <v>5</v>
      </c>
      <c r="M9" s="873">
        <v>21</v>
      </c>
      <c r="N9" s="874">
        <v>13</v>
      </c>
      <c r="O9" s="181">
        <v>1</v>
      </c>
      <c r="P9" s="181">
        <v>2</v>
      </c>
      <c r="Q9" s="888">
        <v>14</v>
      </c>
      <c r="R9" s="884">
        <v>6</v>
      </c>
      <c r="S9" s="884">
        <v>1</v>
      </c>
      <c r="T9" s="884">
        <v>8</v>
      </c>
      <c r="U9" s="888">
        <v>16</v>
      </c>
      <c r="V9" s="797">
        <v>9</v>
      </c>
      <c r="W9" s="655" t="s">
        <v>664</v>
      </c>
      <c r="X9" s="801">
        <f>IF(AE9&gt;7,SUM(LARGE(I9:V9,{1;2;3;4;5;6;7})),SUM(I9:V9))</f>
        <v>96</v>
      </c>
      <c r="Y9" s="661">
        <f t="shared" si="2"/>
        <v>13.714285714285714</v>
      </c>
      <c r="Z9" s="799">
        <f t="shared" si="3"/>
        <v>14</v>
      </c>
      <c r="AA9" s="803">
        <f t="shared" si="4"/>
        <v>10</v>
      </c>
      <c r="AB9" s="665">
        <f t="shared" si="5"/>
        <v>96</v>
      </c>
      <c r="AC9" s="236">
        <f t="shared" si="6"/>
        <v>8095</v>
      </c>
      <c r="AD9" s="3113">
        <v>93</v>
      </c>
      <c r="AE9" s="237">
        <f t="shared" si="7"/>
        <v>14</v>
      </c>
      <c r="AF9" s="250">
        <f t="shared" si="0"/>
        <v>107</v>
      </c>
      <c r="AG9" s="681">
        <v>43276</v>
      </c>
      <c r="AH9" s="675">
        <v>7</v>
      </c>
      <c r="AI9" s="672">
        <v>608</v>
      </c>
      <c r="AJ9" s="673">
        <f t="shared" si="8"/>
        <v>736</v>
      </c>
      <c r="AK9" s="230">
        <f t="shared" si="9"/>
        <v>6.8785046728971961</v>
      </c>
    </row>
    <row r="10" spans="1:50" s="206" customFormat="1" ht="11.1" customHeight="1" x14ac:dyDescent="0.25">
      <c r="A10" s="651">
        <v>2</v>
      </c>
      <c r="B10" s="238"/>
      <c r="C10" s="246" t="s">
        <v>45</v>
      </c>
      <c r="D10" s="2604" t="str">
        <f t="shared" si="1"/>
        <v>II</v>
      </c>
      <c r="E10" s="2690"/>
      <c r="F10" s="2691"/>
      <c r="G10" s="2565"/>
      <c r="H10" s="245"/>
      <c r="I10" s="233">
        <v>2</v>
      </c>
      <c r="J10" s="835">
        <v>19</v>
      </c>
      <c r="K10" s="181">
        <v>1</v>
      </c>
      <c r="L10" s="181"/>
      <c r="M10" s="181">
        <v>6</v>
      </c>
      <c r="N10" s="181"/>
      <c r="O10" s="874">
        <v>15</v>
      </c>
      <c r="P10" s="181">
        <v>10</v>
      </c>
      <c r="Q10" s="889">
        <v>19</v>
      </c>
      <c r="R10" s="884">
        <v>0</v>
      </c>
      <c r="S10" s="884"/>
      <c r="T10" s="888">
        <v>14</v>
      </c>
      <c r="U10" s="884">
        <v>8</v>
      </c>
      <c r="V10" s="797">
        <v>7</v>
      </c>
      <c r="W10" s="655" t="s">
        <v>664</v>
      </c>
      <c r="X10" s="801">
        <f>IF(AE10&gt;7,SUM(LARGE(I10:V10,{1;2;3;4;5;6;7})),SUM(I10:V10))</f>
        <v>92</v>
      </c>
      <c r="Y10" s="661">
        <f t="shared" si="2"/>
        <v>13.142857142857142</v>
      </c>
      <c r="Z10" s="799">
        <f t="shared" si="3"/>
        <v>11</v>
      </c>
      <c r="AA10" s="803">
        <f t="shared" si="4"/>
        <v>7</v>
      </c>
      <c r="AB10" s="665">
        <f t="shared" si="5"/>
        <v>92</v>
      </c>
      <c r="AC10" s="236">
        <f t="shared" si="6"/>
        <v>7755</v>
      </c>
      <c r="AD10" s="3113">
        <v>54</v>
      </c>
      <c r="AE10" s="237">
        <f t="shared" si="7"/>
        <v>11</v>
      </c>
      <c r="AF10" s="250">
        <f t="shared" si="0"/>
        <v>65</v>
      </c>
      <c r="AG10" s="681">
        <v>43276</v>
      </c>
      <c r="AH10" s="675">
        <v>2</v>
      </c>
      <c r="AI10" s="672">
        <v>363</v>
      </c>
      <c r="AJ10" s="673">
        <f t="shared" si="8"/>
        <v>464</v>
      </c>
      <c r="AK10" s="230">
        <f t="shared" si="9"/>
        <v>7.1384615384615389</v>
      </c>
    </row>
    <row r="11" spans="1:50" s="206" customFormat="1" ht="11.1" customHeight="1" x14ac:dyDescent="0.25">
      <c r="A11" s="651">
        <v>5</v>
      </c>
      <c r="B11" s="238"/>
      <c r="C11" s="883" t="s">
        <v>192</v>
      </c>
      <c r="D11" s="3049" t="str">
        <f t="shared" si="1"/>
        <v>XIII</v>
      </c>
      <c r="E11" s="3050" t="s">
        <v>156</v>
      </c>
      <c r="F11" s="3352" t="s">
        <v>156</v>
      </c>
      <c r="G11" s="2565"/>
      <c r="H11" s="245"/>
      <c r="I11" s="233">
        <v>4</v>
      </c>
      <c r="J11" s="835">
        <v>13</v>
      </c>
      <c r="K11" s="873">
        <v>19</v>
      </c>
      <c r="L11" s="181">
        <v>0</v>
      </c>
      <c r="M11" s="181"/>
      <c r="N11" s="873">
        <v>22</v>
      </c>
      <c r="O11" s="181">
        <v>4</v>
      </c>
      <c r="P11" s="181">
        <v>7</v>
      </c>
      <c r="Q11" s="884">
        <v>2</v>
      </c>
      <c r="R11" s="884">
        <v>8</v>
      </c>
      <c r="S11" s="884">
        <v>3</v>
      </c>
      <c r="T11" s="884">
        <v>7</v>
      </c>
      <c r="U11" s="884"/>
      <c r="V11" s="797">
        <v>6</v>
      </c>
      <c r="W11" s="903" t="s">
        <v>771</v>
      </c>
      <c r="X11" s="801">
        <f>IF(AE11&gt;7,SUM(LARGE(I11:V11,{1;2;3;4;5;6;7})),SUM(I11:V11))</f>
        <v>82</v>
      </c>
      <c r="Y11" s="661">
        <f t="shared" si="2"/>
        <v>11.714285714285714</v>
      </c>
      <c r="Z11" s="799">
        <f t="shared" si="3"/>
        <v>12</v>
      </c>
      <c r="AA11" s="803">
        <f t="shared" si="4"/>
        <v>6</v>
      </c>
      <c r="AB11" s="665" t="str">
        <f t="shared" si="5"/>
        <v>-</v>
      </c>
      <c r="AC11" s="236" t="str">
        <f t="shared" si="6"/>
        <v>-</v>
      </c>
      <c r="AD11" s="3113">
        <v>87</v>
      </c>
      <c r="AE11" s="237">
        <f t="shared" si="7"/>
        <v>12</v>
      </c>
      <c r="AF11" s="250">
        <f t="shared" si="0"/>
        <v>99</v>
      </c>
      <c r="AG11" s="681">
        <v>43276</v>
      </c>
      <c r="AH11" s="675">
        <v>13</v>
      </c>
      <c r="AI11" s="672">
        <v>612</v>
      </c>
      <c r="AJ11" s="673">
        <f t="shared" si="8"/>
        <v>707</v>
      </c>
      <c r="AK11" s="230">
        <f t="shared" si="9"/>
        <v>7.141414141414141</v>
      </c>
    </row>
    <row r="12" spans="1:50" s="206" customFormat="1" ht="11.1" customHeight="1" x14ac:dyDescent="0.25">
      <c r="A12" s="651">
        <v>6</v>
      </c>
      <c r="B12" s="238"/>
      <c r="C12" s="244" t="s">
        <v>284</v>
      </c>
      <c r="D12" s="2677" t="str">
        <f t="shared" si="1"/>
        <v/>
      </c>
      <c r="E12" s="2678"/>
      <c r="F12" s="2678"/>
      <c r="G12" s="2565"/>
      <c r="H12" s="245"/>
      <c r="I12" s="233"/>
      <c r="J12" s="234">
        <v>8</v>
      </c>
      <c r="K12" s="181">
        <v>2</v>
      </c>
      <c r="L12" s="874">
        <v>13</v>
      </c>
      <c r="M12" s="181"/>
      <c r="N12" s="181">
        <v>11</v>
      </c>
      <c r="O12" s="181">
        <v>8</v>
      </c>
      <c r="P12" s="874">
        <v>17</v>
      </c>
      <c r="Q12" s="888"/>
      <c r="R12" s="888">
        <v>15</v>
      </c>
      <c r="S12" s="884"/>
      <c r="T12" s="884"/>
      <c r="U12" s="884"/>
      <c r="V12" s="797">
        <v>10</v>
      </c>
      <c r="W12" s="655" t="s">
        <v>664</v>
      </c>
      <c r="X12" s="801">
        <f>IF(AE12&gt;7,SUM(LARGE(I12:V12,{1;2;3;4;5;6;7})),SUM(I12:V12))</f>
        <v>82</v>
      </c>
      <c r="Y12" s="661">
        <f t="shared" si="2"/>
        <v>11.714285714285714</v>
      </c>
      <c r="Z12" s="799">
        <f t="shared" si="3"/>
        <v>8</v>
      </c>
      <c r="AA12" s="803">
        <f t="shared" si="4"/>
        <v>8</v>
      </c>
      <c r="AB12" s="665">
        <f t="shared" si="5"/>
        <v>82</v>
      </c>
      <c r="AC12" s="236">
        <f t="shared" si="6"/>
        <v>6915</v>
      </c>
      <c r="AD12" s="3113">
        <v>18</v>
      </c>
      <c r="AE12" s="237">
        <f t="shared" si="7"/>
        <v>8</v>
      </c>
      <c r="AF12" s="250">
        <f t="shared" si="0"/>
        <v>26</v>
      </c>
      <c r="AG12" s="681">
        <v>43276</v>
      </c>
      <c r="AH12" s="675"/>
      <c r="AI12" s="672">
        <v>128</v>
      </c>
      <c r="AJ12" s="673">
        <f t="shared" si="8"/>
        <v>212</v>
      </c>
      <c r="AK12" s="230">
        <f t="shared" si="9"/>
        <v>8.1538461538461533</v>
      </c>
    </row>
    <row r="13" spans="1:50" s="206" customFormat="1" ht="11.1" customHeight="1" x14ac:dyDescent="0.25">
      <c r="A13" s="651">
        <v>7</v>
      </c>
      <c r="B13" s="238"/>
      <c r="C13" s="246" t="s">
        <v>194</v>
      </c>
      <c r="D13" s="2604" t="str">
        <f t="shared" si="1"/>
        <v>V</v>
      </c>
      <c r="E13" s="3047"/>
      <c r="F13" s="3048"/>
      <c r="G13" s="2565"/>
      <c r="H13" s="245"/>
      <c r="I13" s="233">
        <v>8</v>
      </c>
      <c r="J13" s="835">
        <v>15</v>
      </c>
      <c r="K13" s="181">
        <v>7</v>
      </c>
      <c r="L13" s="181"/>
      <c r="M13" s="874">
        <v>13</v>
      </c>
      <c r="N13" s="181">
        <v>9</v>
      </c>
      <c r="O13" s="181">
        <v>7</v>
      </c>
      <c r="P13" s="874">
        <v>13</v>
      </c>
      <c r="Q13" s="884">
        <v>7</v>
      </c>
      <c r="R13" s="884">
        <v>5</v>
      </c>
      <c r="S13" s="888">
        <v>11</v>
      </c>
      <c r="T13" s="888">
        <v>12</v>
      </c>
      <c r="U13" s="884">
        <v>7</v>
      </c>
      <c r="V13" s="797">
        <v>3</v>
      </c>
      <c r="W13" s="655" t="s">
        <v>664</v>
      </c>
      <c r="X13" s="801">
        <f>IF(AE13&gt;7,SUM(LARGE(I13:V13,{1;2;3;4;5;6;7})),SUM(I13:V13))</f>
        <v>81</v>
      </c>
      <c r="Y13" s="661">
        <f t="shared" si="2"/>
        <v>11.571428571428571</v>
      </c>
      <c r="Z13" s="799">
        <f t="shared" si="3"/>
        <v>13</v>
      </c>
      <c r="AA13" s="803">
        <f t="shared" si="4"/>
        <v>8</v>
      </c>
      <c r="AB13" s="665">
        <f t="shared" si="5"/>
        <v>81</v>
      </c>
      <c r="AC13" s="236">
        <f t="shared" si="6"/>
        <v>6830</v>
      </c>
      <c r="AD13" s="3113">
        <v>47</v>
      </c>
      <c r="AE13" s="237">
        <f t="shared" si="7"/>
        <v>13</v>
      </c>
      <c r="AF13" s="250">
        <f t="shared" si="0"/>
        <v>60</v>
      </c>
      <c r="AG13" s="681">
        <v>43276</v>
      </c>
      <c r="AH13" s="675">
        <v>5</v>
      </c>
      <c r="AI13" s="672">
        <v>325</v>
      </c>
      <c r="AJ13" s="673">
        <f t="shared" si="8"/>
        <v>442</v>
      </c>
      <c r="AK13" s="230">
        <f t="shared" si="9"/>
        <v>7.3666666666666663</v>
      </c>
    </row>
    <row r="14" spans="1:50" s="206" customFormat="1" ht="11.1" customHeight="1" x14ac:dyDescent="0.25">
      <c r="A14" s="651">
        <v>8</v>
      </c>
      <c r="B14" s="238"/>
      <c r="C14" s="654" t="s">
        <v>132</v>
      </c>
      <c r="D14" s="2577" t="str">
        <f t="shared" si="1"/>
        <v>VIII</v>
      </c>
      <c r="E14" s="2578"/>
      <c r="F14" s="656" t="s">
        <v>269</v>
      </c>
      <c r="G14" s="2565"/>
      <c r="H14" s="245"/>
      <c r="I14" s="805">
        <v>17</v>
      </c>
      <c r="J14" s="234">
        <v>7</v>
      </c>
      <c r="K14" s="181">
        <v>9</v>
      </c>
      <c r="L14" s="873">
        <v>16</v>
      </c>
      <c r="M14" s="181">
        <v>5</v>
      </c>
      <c r="N14" s="181">
        <v>1</v>
      </c>
      <c r="O14" s="181">
        <v>5</v>
      </c>
      <c r="P14" s="181">
        <v>0</v>
      </c>
      <c r="Q14" s="888">
        <v>16</v>
      </c>
      <c r="R14" s="884">
        <v>4</v>
      </c>
      <c r="S14" s="884">
        <v>4</v>
      </c>
      <c r="T14" s="884">
        <v>2</v>
      </c>
      <c r="U14" s="884"/>
      <c r="V14" s="797"/>
      <c r="W14" s="655" t="s">
        <v>664</v>
      </c>
      <c r="X14" s="801">
        <f>IF(AE14&gt;7,SUM(LARGE(I14:V14,{1;2;3;4;5;6;7})),SUM(I14:V14))</f>
        <v>75</v>
      </c>
      <c r="Y14" s="661">
        <f t="shared" si="2"/>
        <v>10.714285714285714</v>
      </c>
      <c r="Z14" s="799">
        <f t="shared" si="3"/>
        <v>12</v>
      </c>
      <c r="AA14" s="803">
        <f t="shared" si="4"/>
        <v>5</v>
      </c>
      <c r="AB14" s="665">
        <f t="shared" si="5"/>
        <v>75</v>
      </c>
      <c r="AC14" s="236">
        <f t="shared" si="6"/>
        <v>6325</v>
      </c>
      <c r="AD14" s="3113">
        <v>78</v>
      </c>
      <c r="AE14" s="237">
        <f t="shared" si="7"/>
        <v>12</v>
      </c>
      <c r="AF14" s="250">
        <f t="shared" si="0"/>
        <v>90</v>
      </c>
      <c r="AG14" s="681">
        <v>43245</v>
      </c>
      <c r="AH14" s="675">
        <v>8</v>
      </c>
      <c r="AI14" s="672">
        <v>579</v>
      </c>
      <c r="AJ14" s="673">
        <f t="shared" si="8"/>
        <v>665</v>
      </c>
      <c r="AK14" s="230">
        <f t="shared" si="9"/>
        <v>7.3888888888888893</v>
      </c>
    </row>
    <row r="15" spans="1:50" ht="11.1" customHeight="1" x14ac:dyDescent="0.25">
      <c r="A15" s="651">
        <v>9</v>
      </c>
      <c r="B15" s="238"/>
      <c r="C15" s="891" t="s">
        <v>133</v>
      </c>
      <c r="D15" s="2681" t="str">
        <f t="shared" si="1"/>
        <v>VIII</v>
      </c>
      <c r="E15" s="2682" t="s">
        <v>177</v>
      </c>
      <c r="F15" s="2683"/>
      <c r="G15" s="2565"/>
      <c r="H15" s="245"/>
      <c r="I15" s="805">
        <v>13</v>
      </c>
      <c r="J15" s="234">
        <v>5</v>
      </c>
      <c r="K15" s="181">
        <v>3</v>
      </c>
      <c r="L15" s="181">
        <v>6</v>
      </c>
      <c r="M15" s="874">
        <v>14</v>
      </c>
      <c r="N15" s="181">
        <v>5</v>
      </c>
      <c r="O15" s="181">
        <v>0</v>
      </c>
      <c r="P15" s="181">
        <v>5</v>
      </c>
      <c r="Q15" s="888">
        <v>11</v>
      </c>
      <c r="R15" s="884">
        <v>1</v>
      </c>
      <c r="S15" s="888">
        <v>9</v>
      </c>
      <c r="T15" s="888">
        <v>10</v>
      </c>
      <c r="U15" s="884">
        <v>1</v>
      </c>
      <c r="V15" s="899">
        <v>12</v>
      </c>
      <c r="W15" s="655" t="s">
        <v>664</v>
      </c>
      <c r="X15" s="801">
        <f>IF(AE15&gt;7,SUM(LARGE(I15:V15,{1;2;3;4;5;6;7})),SUM(I15:V15))</f>
        <v>75</v>
      </c>
      <c r="Y15" s="661">
        <f t="shared" si="2"/>
        <v>10.714285714285714</v>
      </c>
      <c r="Z15" s="799">
        <f t="shared" si="3"/>
        <v>14</v>
      </c>
      <c r="AA15" s="803">
        <f t="shared" si="4"/>
        <v>6</v>
      </c>
      <c r="AB15" s="665">
        <f t="shared" si="5"/>
        <v>75</v>
      </c>
      <c r="AC15" s="236">
        <f t="shared" si="6"/>
        <v>6325</v>
      </c>
      <c r="AD15" s="3113">
        <v>115</v>
      </c>
      <c r="AE15" s="237">
        <f t="shared" si="7"/>
        <v>14</v>
      </c>
      <c r="AF15" s="250">
        <f t="shared" si="0"/>
        <v>129</v>
      </c>
      <c r="AG15" s="681">
        <v>43276</v>
      </c>
      <c r="AH15" s="675">
        <v>8</v>
      </c>
      <c r="AI15" s="672">
        <v>819</v>
      </c>
      <c r="AJ15" s="673">
        <f t="shared" si="8"/>
        <v>914</v>
      </c>
      <c r="AK15" s="618">
        <f t="shared" si="9"/>
        <v>7.0852713178294575</v>
      </c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</row>
    <row r="16" spans="1:50" s="206" customFormat="1" ht="11.1" customHeight="1" x14ac:dyDescent="0.25">
      <c r="A16" s="651">
        <v>10</v>
      </c>
      <c r="B16" s="238"/>
      <c r="C16" s="246" t="s">
        <v>138</v>
      </c>
      <c r="D16" s="2634" t="str">
        <f t="shared" si="1"/>
        <v>II</v>
      </c>
      <c r="E16" s="3202"/>
      <c r="F16" s="3203"/>
      <c r="G16" s="2565"/>
      <c r="H16" s="245"/>
      <c r="I16" s="243">
        <v>5</v>
      </c>
      <c r="J16" s="836"/>
      <c r="K16" s="877">
        <v>11</v>
      </c>
      <c r="L16" s="875">
        <v>2</v>
      </c>
      <c r="M16" s="875">
        <v>9</v>
      </c>
      <c r="N16" s="875">
        <v>7</v>
      </c>
      <c r="O16" s="877">
        <v>13</v>
      </c>
      <c r="P16" s="875">
        <v>4</v>
      </c>
      <c r="Q16" s="885">
        <v>9</v>
      </c>
      <c r="R16" s="890">
        <v>11</v>
      </c>
      <c r="S16" s="885">
        <v>6</v>
      </c>
      <c r="T16" s="885">
        <v>1</v>
      </c>
      <c r="U16" s="890">
        <v>14</v>
      </c>
      <c r="V16" s="798">
        <v>4</v>
      </c>
      <c r="W16" s="655" t="s">
        <v>664</v>
      </c>
      <c r="X16" s="801">
        <f>IF(AE16&gt;7,SUM(LARGE(I16:V16,{1;2;3;4;5;6;7})),SUM(I16:V16))</f>
        <v>74</v>
      </c>
      <c r="Y16" s="661">
        <f t="shared" si="2"/>
        <v>10.571428571428571</v>
      </c>
      <c r="Z16" s="799">
        <f t="shared" si="3"/>
        <v>13</v>
      </c>
      <c r="AA16" s="803">
        <f t="shared" si="4"/>
        <v>7</v>
      </c>
      <c r="AB16" s="665">
        <f t="shared" si="5"/>
        <v>74</v>
      </c>
      <c r="AC16" s="236">
        <f t="shared" si="6"/>
        <v>6240</v>
      </c>
      <c r="AD16" s="3113">
        <v>54</v>
      </c>
      <c r="AE16" s="237">
        <f t="shared" si="7"/>
        <v>13</v>
      </c>
      <c r="AF16" s="250">
        <f t="shared" si="0"/>
        <v>67</v>
      </c>
      <c r="AG16" s="681">
        <v>43276</v>
      </c>
      <c r="AH16" s="675">
        <v>2</v>
      </c>
      <c r="AI16" s="672">
        <v>314</v>
      </c>
      <c r="AJ16" s="673">
        <f t="shared" si="8"/>
        <v>410</v>
      </c>
      <c r="AK16" s="230">
        <f t="shared" si="9"/>
        <v>6.1194029850746272</v>
      </c>
    </row>
    <row r="17" spans="1:50" ht="11.1" customHeight="1" x14ac:dyDescent="0.25">
      <c r="A17" s="651">
        <v>10</v>
      </c>
      <c r="B17" s="238"/>
      <c r="C17" s="699" t="s">
        <v>182</v>
      </c>
      <c r="D17" s="2588" t="str">
        <f t="shared" si="1"/>
        <v/>
      </c>
      <c r="E17" s="2589"/>
      <c r="F17" s="2590"/>
      <c r="G17" s="2565"/>
      <c r="H17" s="245"/>
      <c r="I17" s="893">
        <v>12</v>
      </c>
      <c r="J17" s="836"/>
      <c r="K17" s="877">
        <v>14</v>
      </c>
      <c r="L17" s="877">
        <v>9</v>
      </c>
      <c r="M17" s="875">
        <v>1</v>
      </c>
      <c r="N17" s="877">
        <v>14</v>
      </c>
      <c r="O17" s="875">
        <v>3</v>
      </c>
      <c r="P17" s="875">
        <v>9</v>
      </c>
      <c r="Q17" s="885">
        <v>8</v>
      </c>
      <c r="R17" s="885">
        <v>2</v>
      </c>
      <c r="S17" s="885"/>
      <c r="T17" s="885">
        <v>0</v>
      </c>
      <c r="U17" s="885">
        <v>3</v>
      </c>
      <c r="V17" s="798">
        <v>8</v>
      </c>
      <c r="W17" s="903" t="s">
        <v>771</v>
      </c>
      <c r="X17" s="802">
        <f>IF(AE17&gt;7,SUM(LARGE(I17:V17,{1;2;3;4;5;6;7})),SUM(I17:V17))</f>
        <v>74</v>
      </c>
      <c r="Y17" s="661">
        <f t="shared" si="2"/>
        <v>10.571428571428571</v>
      </c>
      <c r="Z17" s="800">
        <f t="shared" si="3"/>
        <v>12</v>
      </c>
      <c r="AA17" s="803">
        <f t="shared" si="4"/>
        <v>8</v>
      </c>
      <c r="AB17" s="676" t="str">
        <f t="shared" si="5"/>
        <v>-</v>
      </c>
      <c r="AC17" s="236" t="str">
        <f t="shared" si="6"/>
        <v>-</v>
      </c>
      <c r="AD17" s="3059">
        <v>47</v>
      </c>
      <c r="AE17" s="237">
        <f t="shared" si="7"/>
        <v>12</v>
      </c>
      <c r="AF17" s="250">
        <f t="shared" si="0"/>
        <v>59</v>
      </c>
      <c r="AG17" s="681">
        <v>43276</v>
      </c>
      <c r="AH17" s="675"/>
      <c r="AI17" s="672">
        <v>297</v>
      </c>
      <c r="AJ17" s="673">
        <f t="shared" si="8"/>
        <v>380</v>
      </c>
      <c r="AK17" s="230">
        <f t="shared" si="9"/>
        <v>6.4406779661016946</v>
      </c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</row>
    <row r="18" spans="1:50" ht="11.1" customHeight="1" x14ac:dyDescent="0.25">
      <c r="A18" s="651">
        <v>12</v>
      </c>
      <c r="B18" s="238"/>
      <c r="C18" s="240" t="s">
        <v>211</v>
      </c>
      <c r="D18" s="2584" t="str">
        <f t="shared" si="1"/>
        <v>I</v>
      </c>
      <c r="E18" s="2585"/>
      <c r="F18" s="2585"/>
      <c r="G18" s="2565"/>
      <c r="H18" s="245"/>
      <c r="I18" s="243">
        <v>9</v>
      </c>
      <c r="J18" s="894">
        <v>17</v>
      </c>
      <c r="K18" s="875"/>
      <c r="L18" s="875"/>
      <c r="M18" s="875"/>
      <c r="N18" s="877">
        <v>17</v>
      </c>
      <c r="O18" s="875"/>
      <c r="P18" s="875">
        <v>8</v>
      </c>
      <c r="Q18" s="885">
        <v>4</v>
      </c>
      <c r="R18" s="885"/>
      <c r="S18" s="885"/>
      <c r="T18" s="885">
        <v>4</v>
      </c>
      <c r="U18" s="890">
        <v>12</v>
      </c>
      <c r="V18" s="798"/>
      <c r="W18" s="903" t="s">
        <v>771</v>
      </c>
      <c r="X18" s="802">
        <f>IF(AE18&gt;7,SUM(LARGE(I18:V18,{1;2;3;4;5;6;7})),SUM(I18:V18))</f>
        <v>71</v>
      </c>
      <c r="Y18" s="661">
        <f t="shared" si="2"/>
        <v>10.142857142857142</v>
      </c>
      <c r="Z18" s="800">
        <f t="shared" si="3"/>
        <v>7</v>
      </c>
      <c r="AA18" s="803">
        <f t="shared" si="4"/>
        <v>4</v>
      </c>
      <c r="AB18" s="676" t="str">
        <f t="shared" si="5"/>
        <v>-</v>
      </c>
      <c r="AC18" s="236" t="str">
        <f t="shared" si="6"/>
        <v>-</v>
      </c>
      <c r="AD18" s="3059">
        <v>26</v>
      </c>
      <c r="AE18" s="237">
        <f t="shared" si="7"/>
        <v>7</v>
      </c>
      <c r="AF18" s="250">
        <f t="shared" si="0"/>
        <v>33</v>
      </c>
      <c r="AG18" s="681">
        <v>43259</v>
      </c>
      <c r="AH18" s="675">
        <v>1</v>
      </c>
      <c r="AI18" s="672">
        <v>163</v>
      </c>
      <c r="AJ18" s="673">
        <f t="shared" si="8"/>
        <v>234</v>
      </c>
      <c r="AK18" s="230">
        <f t="shared" si="9"/>
        <v>7.0909090909090908</v>
      </c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</row>
    <row r="19" spans="1:50" s="206" customFormat="1" ht="11.1" customHeight="1" x14ac:dyDescent="0.25">
      <c r="A19" s="651">
        <v>13</v>
      </c>
      <c r="B19" s="238"/>
      <c r="C19" s="654" t="s">
        <v>141</v>
      </c>
      <c r="D19" s="2577" t="str">
        <f t="shared" si="1"/>
        <v>IX</v>
      </c>
      <c r="E19" s="2578"/>
      <c r="F19" s="656" t="s">
        <v>156</v>
      </c>
      <c r="G19" s="2565"/>
      <c r="H19" s="245"/>
      <c r="I19" s="233"/>
      <c r="J19" s="234">
        <v>0</v>
      </c>
      <c r="K19" s="181">
        <v>4</v>
      </c>
      <c r="L19" s="874">
        <v>11</v>
      </c>
      <c r="M19" s="181">
        <v>8</v>
      </c>
      <c r="N19" s="181"/>
      <c r="O19" s="181">
        <v>9</v>
      </c>
      <c r="P19" s="181">
        <v>6</v>
      </c>
      <c r="Q19" s="884">
        <v>5</v>
      </c>
      <c r="R19" s="884">
        <v>7</v>
      </c>
      <c r="S19" s="889">
        <v>14</v>
      </c>
      <c r="T19" s="884">
        <v>6</v>
      </c>
      <c r="U19" s="884"/>
      <c r="V19" s="899">
        <v>15</v>
      </c>
      <c r="W19" s="655" t="s">
        <v>664</v>
      </c>
      <c r="X19" s="801">
        <f>IF(AE19&gt;7,SUM(LARGE(I19:V19,{1;2;3;4;5;6;7})),SUM(I19:V19))</f>
        <v>70</v>
      </c>
      <c r="Y19" s="661">
        <f t="shared" si="2"/>
        <v>10</v>
      </c>
      <c r="Z19" s="799">
        <f t="shared" si="3"/>
        <v>11</v>
      </c>
      <c r="AA19" s="803">
        <f t="shared" si="4"/>
        <v>6</v>
      </c>
      <c r="AB19" s="665">
        <f t="shared" si="5"/>
        <v>70</v>
      </c>
      <c r="AC19" s="236">
        <f t="shared" si="6"/>
        <v>5900</v>
      </c>
      <c r="AD19" s="3113">
        <v>56</v>
      </c>
      <c r="AE19" s="237">
        <f t="shared" si="7"/>
        <v>11</v>
      </c>
      <c r="AF19" s="250">
        <f t="shared" si="0"/>
        <v>67</v>
      </c>
      <c r="AG19" s="681">
        <v>43276</v>
      </c>
      <c r="AH19" s="675">
        <v>9</v>
      </c>
      <c r="AI19" s="672">
        <v>466</v>
      </c>
      <c r="AJ19" s="673">
        <f t="shared" si="8"/>
        <v>551</v>
      </c>
      <c r="AK19" s="230">
        <f t="shared" si="9"/>
        <v>8.2238805970149258</v>
      </c>
    </row>
    <row r="20" spans="1:50" s="241" customFormat="1" ht="11.1" customHeight="1" x14ac:dyDescent="0.25">
      <c r="A20" s="651">
        <v>14</v>
      </c>
      <c r="B20" s="238"/>
      <c r="C20" s="654" t="s">
        <v>193</v>
      </c>
      <c r="D20" s="2577" t="str">
        <f t="shared" si="1"/>
        <v>V</v>
      </c>
      <c r="E20" s="2578"/>
      <c r="F20" s="656" t="s">
        <v>156</v>
      </c>
      <c r="G20" s="2565"/>
      <c r="H20" s="245"/>
      <c r="I20" s="902">
        <v>20</v>
      </c>
      <c r="J20" s="234">
        <v>2</v>
      </c>
      <c r="K20" s="181"/>
      <c r="L20" s="181"/>
      <c r="M20" s="874">
        <v>16</v>
      </c>
      <c r="N20" s="181">
        <v>10</v>
      </c>
      <c r="O20" s="181">
        <v>6</v>
      </c>
      <c r="P20" s="181">
        <v>3</v>
      </c>
      <c r="Q20" s="884">
        <v>3</v>
      </c>
      <c r="R20" s="884">
        <v>9</v>
      </c>
      <c r="S20" s="884"/>
      <c r="T20" s="884">
        <v>3</v>
      </c>
      <c r="U20" s="884">
        <v>5</v>
      </c>
      <c r="V20" s="797">
        <v>0</v>
      </c>
      <c r="W20" s="903" t="s">
        <v>771</v>
      </c>
      <c r="X20" s="801">
        <f>IF(AE20&gt;7,SUM(LARGE(I20:V20,{1;2;3;4;5;6;7})),SUM(I20:V20))</f>
        <v>69</v>
      </c>
      <c r="Y20" s="661">
        <f t="shared" si="2"/>
        <v>9.8571428571428577</v>
      </c>
      <c r="Z20" s="799">
        <f t="shared" si="3"/>
        <v>11</v>
      </c>
      <c r="AA20" s="803">
        <f t="shared" si="4"/>
        <v>3</v>
      </c>
      <c r="AB20" s="665" t="str">
        <f t="shared" si="5"/>
        <v>-</v>
      </c>
      <c r="AC20" s="236" t="str">
        <f t="shared" si="6"/>
        <v>-</v>
      </c>
      <c r="AD20" s="3113">
        <v>45</v>
      </c>
      <c r="AE20" s="237">
        <f t="shared" si="7"/>
        <v>11</v>
      </c>
      <c r="AF20" s="250">
        <f t="shared" si="0"/>
        <v>56</v>
      </c>
      <c r="AG20" s="681">
        <v>43276</v>
      </c>
      <c r="AH20" s="675">
        <v>5</v>
      </c>
      <c r="AI20" s="672">
        <v>364</v>
      </c>
      <c r="AJ20" s="673">
        <f t="shared" si="8"/>
        <v>441</v>
      </c>
      <c r="AK20" s="657">
        <f t="shared" si="9"/>
        <v>7.875</v>
      </c>
    </row>
    <row r="21" spans="1:50" s="241" customFormat="1" ht="11.1" customHeight="1" x14ac:dyDescent="0.25">
      <c r="A21" s="651">
        <v>15</v>
      </c>
      <c r="B21" s="238"/>
      <c r="C21" s="240" t="s">
        <v>226</v>
      </c>
      <c r="D21" s="2584" t="str">
        <f t="shared" si="1"/>
        <v>I</v>
      </c>
      <c r="E21" s="2585"/>
      <c r="F21" s="2586"/>
      <c r="G21" s="2565"/>
      <c r="H21" s="245"/>
      <c r="I21" s="805">
        <v>15</v>
      </c>
      <c r="J21" s="234">
        <v>1</v>
      </c>
      <c r="K21" s="181"/>
      <c r="L21" s="181"/>
      <c r="M21" s="181">
        <v>0</v>
      </c>
      <c r="N21" s="874">
        <v>15</v>
      </c>
      <c r="O21" s="181"/>
      <c r="P21" s="181"/>
      <c r="Q21" s="884">
        <v>1</v>
      </c>
      <c r="R21" s="884"/>
      <c r="S21" s="884">
        <v>0</v>
      </c>
      <c r="T21" s="884"/>
      <c r="U21" s="884">
        <v>6</v>
      </c>
      <c r="V21" s="797">
        <v>2</v>
      </c>
      <c r="W21" s="655" t="s">
        <v>664</v>
      </c>
      <c r="X21" s="801">
        <f>IF(AE21&gt;7,SUM(LARGE(I21:V21,{1;2;3;4;5;6;7})),SUM(I21:V21))</f>
        <v>40</v>
      </c>
      <c r="Y21" s="661">
        <f t="shared" si="2"/>
        <v>5.7142857142857144</v>
      </c>
      <c r="Z21" s="799">
        <f t="shared" si="3"/>
        <v>8</v>
      </c>
      <c r="AA21" s="803">
        <f t="shared" si="4"/>
        <v>0</v>
      </c>
      <c r="AB21" s="665">
        <f t="shared" si="5"/>
        <v>53.5</v>
      </c>
      <c r="AC21" s="236">
        <f t="shared" si="6"/>
        <v>4510</v>
      </c>
      <c r="AD21" s="3113">
        <v>73</v>
      </c>
      <c r="AE21" s="237">
        <f t="shared" si="7"/>
        <v>8</v>
      </c>
      <c r="AF21" s="250">
        <f t="shared" si="0"/>
        <v>81</v>
      </c>
      <c r="AG21" s="681">
        <v>43276</v>
      </c>
      <c r="AH21" s="675">
        <v>1</v>
      </c>
      <c r="AI21" s="672">
        <v>460</v>
      </c>
      <c r="AJ21" s="673">
        <f t="shared" si="8"/>
        <v>500</v>
      </c>
      <c r="AK21" s="230">
        <f t="shared" si="9"/>
        <v>6.1728395061728394</v>
      </c>
    </row>
    <row r="22" spans="1:50" s="241" customFormat="1" ht="11.1" customHeight="1" x14ac:dyDescent="0.25">
      <c r="A22" s="651">
        <v>16</v>
      </c>
      <c r="B22" s="238"/>
      <c r="C22" s="246" t="s">
        <v>181</v>
      </c>
      <c r="D22" s="2604" t="str">
        <f t="shared" si="1"/>
        <v>IV</v>
      </c>
      <c r="E22" s="2690"/>
      <c r="F22" s="2691"/>
      <c r="G22" s="2565"/>
      <c r="H22" s="245"/>
      <c r="I22" s="233">
        <v>3</v>
      </c>
      <c r="J22" s="234">
        <v>6</v>
      </c>
      <c r="K22" s="181">
        <v>5</v>
      </c>
      <c r="L22" s="181"/>
      <c r="M22" s="181"/>
      <c r="N22" s="181"/>
      <c r="O22" s="181"/>
      <c r="P22" s="181"/>
      <c r="Q22" s="884">
        <v>0</v>
      </c>
      <c r="R22" s="884"/>
      <c r="S22" s="884"/>
      <c r="T22" s="884"/>
      <c r="U22" s="884">
        <v>4</v>
      </c>
      <c r="V22" s="900">
        <v>20</v>
      </c>
      <c r="W22" s="655" t="s">
        <v>664</v>
      </c>
      <c r="X22" s="801">
        <f>IF(AE22&gt;7,SUM(LARGE(I22:V22,{1;2;3;4;5;6;7})),SUM(I22:V22))</f>
        <v>38</v>
      </c>
      <c r="Y22" s="661">
        <f t="shared" si="2"/>
        <v>6.333333333333333</v>
      </c>
      <c r="Z22" s="799">
        <f t="shared" si="3"/>
        <v>6</v>
      </c>
      <c r="AA22" s="803" t="str">
        <f t="shared" si="4"/>
        <v>-</v>
      </c>
      <c r="AB22" s="665">
        <f t="shared" si="5"/>
        <v>53.5</v>
      </c>
      <c r="AC22" s="236">
        <f t="shared" si="6"/>
        <v>4510</v>
      </c>
      <c r="AD22" s="3113">
        <v>28</v>
      </c>
      <c r="AE22" s="237">
        <f t="shared" si="7"/>
        <v>6</v>
      </c>
      <c r="AF22" s="250">
        <f t="shared" si="0"/>
        <v>34</v>
      </c>
      <c r="AG22" s="681">
        <v>43276</v>
      </c>
      <c r="AH22" s="675">
        <v>4</v>
      </c>
      <c r="AI22" s="672">
        <v>205</v>
      </c>
      <c r="AJ22" s="673">
        <f t="shared" si="8"/>
        <v>243</v>
      </c>
      <c r="AK22" s="230">
        <f t="shared" si="9"/>
        <v>7.1470588235294121</v>
      </c>
    </row>
    <row r="23" spans="1:50" s="241" customFormat="1" ht="11.1" customHeight="1" x14ac:dyDescent="0.25">
      <c r="A23" s="651">
        <v>17</v>
      </c>
      <c r="B23" s="247"/>
      <c r="C23" s="240" t="s">
        <v>223</v>
      </c>
      <c r="D23" s="2584" t="str">
        <f t="shared" si="1"/>
        <v>I</v>
      </c>
      <c r="E23" s="2585"/>
      <c r="F23" s="2586"/>
      <c r="G23" s="2565"/>
      <c r="H23" s="245"/>
      <c r="I23" s="233"/>
      <c r="J23" s="835">
        <v>14</v>
      </c>
      <c r="K23" s="181">
        <v>8</v>
      </c>
      <c r="L23" s="181">
        <v>1</v>
      </c>
      <c r="M23" s="181">
        <v>11</v>
      </c>
      <c r="N23" s="181"/>
      <c r="O23" s="181"/>
      <c r="P23" s="181"/>
      <c r="Q23" s="181"/>
      <c r="R23" s="181"/>
      <c r="S23" s="181"/>
      <c r="T23" s="181"/>
      <c r="U23" s="181"/>
      <c r="V23" s="796"/>
      <c r="W23" s="903" t="s">
        <v>771</v>
      </c>
      <c r="X23" s="801">
        <f>IF(AE23&gt;7,SUM(LARGE(I23:V23,{1;2;3;4;5;6;7})),SUM(I23:V23))</f>
        <v>34</v>
      </c>
      <c r="Y23" s="661">
        <f t="shared" si="2"/>
        <v>8.5</v>
      </c>
      <c r="Z23" s="799">
        <f t="shared" si="3"/>
        <v>4</v>
      </c>
      <c r="AA23" s="803" t="str">
        <f t="shared" si="4"/>
        <v>-</v>
      </c>
      <c r="AB23" s="665" t="str">
        <f t="shared" si="5"/>
        <v>-</v>
      </c>
      <c r="AC23" s="236" t="str">
        <f t="shared" si="6"/>
        <v>-</v>
      </c>
      <c r="AD23" s="3113">
        <v>26</v>
      </c>
      <c r="AE23" s="237">
        <f t="shared" si="7"/>
        <v>4</v>
      </c>
      <c r="AF23" s="250">
        <f t="shared" si="0"/>
        <v>30</v>
      </c>
      <c r="AG23" s="681">
        <v>43091</v>
      </c>
      <c r="AH23" s="675">
        <v>1</v>
      </c>
      <c r="AI23" s="672">
        <v>161</v>
      </c>
      <c r="AJ23" s="673">
        <f t="shared" si="8"/>
        <v>195</v>
      </c>
      <c r="AK23" s="230">
        <f t="shared" si="9"/>
        <v>6.5</v>
      </c>
    </row>
    <row r="24" spans="1:50" s="241" customFormat="1" ht="11.1" customHeight="1" x14ac:dyDescent="0.25">
      <c r="A24" s="651">
        <v>18</v>
      </c>
      <c r="B24" s="238"/>
      <c r="C24" s="244" t="s">
        <v>206</v>
      </c>
      <c r="D24" s="2601"/>
      <c r="E24" s="2602"/>
      <c r="F24" s="2693"/>
      <c r="G24" s="2565"/>
      <c r="H24" s="245"/>
      <c r="I24" s="233">
        <v>7</v>
      </c>
      <c r="J24" s="234">
        <v>3</v>
      </c>
      <c r="K24" s="181">
        <v>0</v>
      </c>
      <c r="L24" s="181"/>
      <c r="M24" s="181"/>
      <c r="N24" s="874">
        <v>19</v>
      </c>
      <c r="O24" s="181">
        <v>2</v>
      </c>
      <c r="P24" s="181"/>
      <c r="Q24" s="884"/>
      <c r="R24" s="884"/>
      <c r="S24" s="884">
        <v>2</v>
      </c>
      <c r="T24" s="884"/>
      <c r="U24" s="884"/>
      <c r="V24" s="797"/>
      <c r="W24" s="903" t="s">
        <v>771</v>
      </c>
      <c r="X24" s="801">
        <f>IF(AE24&gt;7,SUM(LARGE(I24:V24,{1;2;3;4;5;6;7})),SUM(I24:V24))</f>
        <v>33</v>
      </c>
      <c r="Y24" s="661">
        <f t="shared" si="2"/>
        <v>5.5</v>
      </c>
      <c r="Z24" s="799">
        <f t="shared" si="3"/>
        <v>6</v>
      </c>
      <c r="AA24" s="803" t="str">
        <f t="shared" si="4"/>
        <v>-</v>
      </c>
      <c r="AB24" s="665" t="str">
        <f t="shared" si="5"/>
        <v>-</v>
      </c>
      <c r="AC24" s="236" t="str">
        <f t="shared" si="6"/>
        <v>-</v>
      </c>
      <c r="AD24" s="3113">
        <v>20</v>
      </c>
      <c r="AE24" s="237">
        <f t="shared" si="7"/>
        <v>6</v>
      </c>
      <c r="AF24" s="250">
        <f t="shared" si="0"/>
        <v>26</v>
      </c>
      <c r="AG24" s="681">
        <v>43224</v>
      </c>
      <c r="AH24" s="675"/>
      <c r="AI24" s="672">
        <v>122</v>
      </c>
      <c r="AJ24" s="673">
        <f t="shared" si="8"/>
        <v>155</v>
      </c>
      <c r="AK24" s="230">
        <f t="shared" si="9"/>
        <v>5.9615384615384617</v>
      </c>
    </row>
    <row r="25" spans="1:50" s="241" customFormat="1" ht="11.1" customHeight="1" x14ac:dyDescent="0.25">
      <c r="A25" s="651">
        <v>19</v>
      </c>
      <c r="B25" s="238"/>
      <c r="C25" s="240" t="s">
        <v>337</v>
      </c>
      <c r="D25" s="2584"/>
      <c r="E25" s="2585"/>
      <c r="F25" s="2586"/>
      <c r="G25" s="2565"/>
      <c r="H25" s="245"/>
      <c r="I25" s="233"/>
      <c r="J25" s="234"/>
      <c r="K25" s="181"/>
      <c r="L25" s="181">
        <v>7</v>
      </c>
      <c r="M25" s="181"/>
      <c r="N25" s="181"/>
      <c r="O25" s="181"/>
      <c r="P25" s="181"/>
      <c r="Q25" s="884"/>
      <c r="R25" s="884">
        <v>3</v>
      </c>
      <c r="S25" s="884"/>
      <c r="T25" s="884"/>
      <c r="U25" s="889">
        <v>19</v>
      </c>
      <c r="V25" s="797"/>
      <c r="W25" s="655" t="s">
        <v>664</v>
      </c>
      <c r="X25" s="801">
        <f>IF(AE25&gt;7,SUM(LARGE(I25:V25,{1;2;3;4;5;6;7})),SUM(I25:V25))</f>
        <v>29</v>
      </c>
      <c r="Y25" s="661">
        <f t="shared" si="2"/>
        <v>9.6666666666666661</v>
      </c>
      <c r="Z25" s="799">
        <f t="shared" si="3"/>
        <v>3</v>
      </c>
      <c r="AA25" s="803" t="str">
        <f t="shared" si="4"/>
        <v>-</v>
      </c>
      <c r="AB25" s="665">
        <f t="shared" si="5"/>
        <v>53.5</v>
      </c>
      <c r="AC25" s="236">
        <f t="shared" si="6"/>
        <v>4510</v>
      </c>
      <c r="AD25" s="3113">
        <v>0</v>
      </c>
      <c r="AE25" s="237">
        <f t="shared" si="7"/>
        <v>3</v>
      </c>
      <c r="AF25" s="250">
        <f t="shared" si="0"/>
        <v>3</v>
      </c>
      <c r="AG25" s="681">
        <v>43259</v>
      </c>
      <c r="AH25" s="675">
        <v>1</v>
      </c>
      <c r="AI25" s="672">
        <v>0</v>
      </c>
      <c r="AJ25" s="673">
        <f t="shared" si="8"/>
        <v>29</v>
      </c>
      <c r="AK25" s="230">
        <f t="shared" si="9"/>
        <v>9.6666666666666661</v>
      </c>
    </row>
    <row r="26" spans="1:50" s="206" customFormat="1" ht="11.1" customHeight="1" x14ac:dyDescent="0.25">
      <c r="A26" s="651">
        <v>20</v>
      </c>
      <c r="B26" s="238"/>
      <c r="C26" s="244" t="s">
        <v>201</v>
      </c>
      <c r="D26" s="2601" t="str">
        <f>ROMAN(AH26,0)</f>
        <v/>
      </c>
      <c r="E26" s="2602"/>
      <c r="F26" s="2603"/>
      <c r="G26" s="2565"/>
      <c r="H26" s="245"/>
      <c r="I26" s="233">
        <v>6</v>
      </c>
      <c r="J26" s="234">
        <v>4</v>
      </c>
      <c r="K26" s="181"/>
      <c r="L26" s="181"/>
      <c r="M26" s="181">
        <v>2</v>
      </c>
      <c r="N26" s="181">
        <v>6</v>
      </c>
      <c r="O26" s="181"/>
      <c r="P26" s="181"/>
      <c r="Q26" s="884"/>
      <c r="R26" s="884"/>
      <c r="S26" s="884"/>
      <c r="T26" s="884"/>
      <c r="U26" s="884"/>
      <c r="V26" s="797">
        <v>1</v>
      </c>
      <c r="W26" s="903" t="s">
        <v>771</v>
      </c>
      <c r="X26" s="801">
        <f>IF(AE26&gt;7,SUM(LARGE(I26:V26,{1;2;3;4;5;6;7})),SUM(I26:V26))</f>
        <v>19</v>
      </c>
      <c r="Y26" s="661">
        <f t="shared" si="2"/>
        <v>3.8</v>
      </c>
      <c r="Z26" s="799">
        <f t="shared" si="3"/>
        <v>5</v>
      </c>
      <c r="AA26" s="803" t="str">
        <f t="shared" si="4"/>
        <v>-</v>
      </c>
      <c r="AB26" s="665" t="str">
        <f t="shared" si="5"/>
        <v>-</v>
      </c>
      <c r="AC26" s="236" t="str">
        <f t="shared" si="6"/>
        <v>-</v>
      </c>
      <c r="AD26" s="3113">
        <v>25</v>
      </c>
      <c r="AE26" s="237">
        <f t="shared" si="7"/>
        <v>5</v>
      </c>
      <c r="AF26" s="250">
        <f t="shared" si="0"/>
        <v>30</v>
      </c>
      <c r="AG26" s="681">
        <v>43276</v>
      </c>
      <c r="AH26" s="675"/>
      <c r="AI26" s="672">
        <v>181</v>
      </c>
      <c r="AJ26" s="673">
        <f t="shared" si="8"/>
        <v>200</v>
      </c>
      <c r="AK26" s="230">
        <f t="shared" si="9"/>
        <v>6.666666666666667</v>
      </c>
    </row>
    <row r="27" spans="1:50" s="206" customFormat="1" ht="11.1" customHeight="1" x14ac:dyDescent="0.25">
      <c r="A27" s="651">
        <v>21</v>
      </c>
      <c r="B27" s="238"/>
      <c r="C27" s="244" t="s">
        <v>313</v>
      </c>
      <c r="D27" s="2677"/>
      <c r="E27" s="2678"/>
      <c r="F27" s="2679"/>
      <c r="G27" s="2680"/>
      <c r="H27" s="245"/>
      <c r="I27" s="233"/>
      <c r="J27" s="234"/>
      <c r="K27" s="181"/>
      <c r="L27" s="181"/>
      <c r="M27" s="181">
        <v>10</v>
      </c>
      <c r="N27" s="181">
        <v>4</v>
      </c>
      <c r="O27" s="181"/>
      <c r="P27" s="181"/>
      <c r="Q27" s="884"/>
      <c r="R27" s="884"/>
      <c r="S27" s="884"/>
      <c r="T27" s="884"/>
      <c r="U27" s="884"/>
      <c r="V27" s="797"/>
      <c r="W27" s="903" t="s">
        <v>771</v>
      </c>
      <c r="X27" s="801">
        <f>IF(AE27&gt;7,SUM(LARGE(I27:V27,{1;2;3;4;5;6;7})),SUM(I27:V27))</f>
        <v>14</v>
      </c>
      <c r="Y27" s="661">
        <f t="shared" si="2"/>
        <v>7</v>
      </c>
      <c r="Z27" s="799">
        <f t="shared" si="3"/>
        <v>2</v>
      </c>
      <c r="AA27" s="803" t="str">
        <f t="shared" si="4"/>
        <v>-</v>
      </c>
      <c r="AB27" s="665" t="str">
        <f t="shared" si="5"/>
        <v>-</v>
      </c>
      <c r="AC27" s="236" t="str">
        <f t="shared" si="6"/>
        <v>-</v>
      </c>
      <c r="AD27" s="3113">
        <v>3</v>
      </c>
      <c r="AE27" s="237">
        <f t="shared" si="7"/>
        <v>2</v>
      </c>
      <c r="AF27" s="250">
        <f t="shared" si="0"/>
        <v>5</v>
      </c>
      <c r="AG27" s="681">
        <v>43105</v>
      </c>
      <c r="AH27" s="675"/>
      <c r="AI27" s="672">
        <v>11</v>
      </c>
      <c r="AJ27" s="673">
        <f t="shared" si="8"/>
        <v>25</v>
      </c>
      <c r="AK27" s="230">
        <f t="shared" si="9"/>
        <v>5</v>
      </c>
    </row>
    <row r="28" spans="1:50" s="206" customFormat="1" ht="11.1" customHeight="1" x14ac:dyDescent="0.25">
      <c r="A28" s="651">
        <v>22</v>
      </c>
      <c r="B28" s="238"/>
      <c r="C28" s="476" t="s">
        <v>135</v>
      </c>
      <c r="D28" s="2581" t="str">
        <f>ROMAN(AH28,0)</f>
        <v>V</v>
      </c>
      <c r="E28" s="2582" t="s">
        <v>156</v>
      </c>
      <c r="F28" s="2583"/>
      <c r="G28" s="368"/>
      <c r="H28" s="245"/>
      <c r="I28" s="233"/>
      <c r="J28" s="234"/>
      <c r="K28" s="181"/>
      <c r="L28" s="181"/>
      <c r="M28" s="181"/>
      <c r="N28" s="181"/>
      <c r="O28" s="181"/>
      <c r="P28" s="181"/>
      <c r="Q28" s="884"/>
      <c r="R28" s="884"/>
      <c r="S28" s="884"/>
      <c r="T28" s="884"/>
      <c r="U28" s="884"/>
      <c r="V28" s="888">
        <v>13</v>
      </c>
      <c r="W28" s="904" t="s">
        <v>771</v>
      </c>
      <c r="X28" s="801">
        <f>IF(AE28&gt;7,SUM(LARGE(I28:V28,{1;2;3;4;5;6;7})),SUM(I28:V28))</f>
        <v>13</v>
      </c>
      <c r="Y28" s="661">
        <f t="shared" si="2"/>
        <v>13</v>
      </c>
      <c r="Z28" s="799">
        <f t="shared" si="3"/>
        <v>1</v>
      </c>
      <c r="AA28" s="803" t="str">
        <f t="shared" si="4"/>
        <v>-</v>
      </c>
      <c r="AB28" s="665" t="str">
        <f t="shared" si="5"/>
        <v>-</v>
      </c>
      <c r="AC28" s="236" t="str">
        <f t="shared" si="6"/>
        <v>-</v>
      </c>
      <c r="AD28" s="3113">
        <v>29</v>
      </c>
      <c r="AE28" s="237">
        <f t="shared" si="7"/>
        <v>1</v>
      </c>
      <c r="AF28" s="250">
        <f t="shared" si="0"/>
        <v>30</v>
      </c>
      <c r="AG28" s="681">
        <v>43276</v>
      </c>
      <c r="AH28" s="675">
        <v>5</v>
      </c>
      <c r="AI28" s="672">
        <v>186</v>
      </c>
      <c r="AJ28" s="673">
        <f t="shared" si="8"/>
        <v>199</v>
      </c>
      <c r="AK28" s="230">
        <f t="shared" si="9"/>
        <v>6.6333333333333337</v>
      </c>
    </row>
    <row r="29" spans="1:50" s="284" customFormat="1" ht="11.1" customHeight="1" x14ac:dyDescent="0.25">
      <c r="A29" s="651">
        <v>23</v>
      </c>
      <c r="B29" s="238"/>
      <c r="C29" s="244" t="s">
        <v>340</v>
      </c>
      <c r="D29" s="2601"/>
      <c r="E29" s="2602"/>
      <c r="F29" s="2693"/>
      <c r="G29" s="368"/>
      <c r="H29" s="245"/>
      <c r="I29" s="233"/>
      <c r="J29" s="234"/>
      <c r="K29" s="181"/>
      <c r="L29" s="181"/>
      <c r="M29" s="181"/>
      <c r="N29" s="874"/>
      <c r="O29" s="181"/>
      <c r="P29" s="874">
        <v>12</v>
      </c>
      <c r="Q29" s="884"/>
      <c r="R29" s="884"/>
      <c r="S29" s="884"/>
      <c r="T29" s="884"/>
      <c r="U29" s="884"/>
      <c r="V29" s="797"/>
      <c r="W29" s="903" t="s">
        <v>771</v>
      </c>
      <c r="X29" s="801">
        <f>IF(AE29&gt;7,SUM(LARGE(I29:V29,{1;2;3;4;5;6;7})),SUM(I29:V29))</f>
        <v>12</v>
      </c>
      <c r="Y29" s="661">
        <f t="shared" si="2"/>
        <v>12</v>
      </c>
      <c r="Z29" s="799">
        <f t="shared" si="3"/>
        <v>1</v>
      </c>
      <c r="AA29" s="803" t="str">
        <f t="shared" si="4"/>
        <v>-</v>
      </c>
      <c r="AB29" s="665" t="str">
        <f t="shared" si="5"/>
        <v>-</v>
      </c>
      <c r="AC29" s="236" t="str">
        <f t="shared" si="6"/>
        <v>-</v>
      </c>
      <c r="AD29" s="3113">
        <v>0</v>
      </c>
      <c r="AE29" s="237">
        <f t="shared" si="7"/>
        <v>1</v>
      </c>
      <c r="AF29" s="250">
        <f t="shared" si="0"/>
        <v>1</v>
      </c>
      <c r="AG29" s="681">
        <v>43147</v>
      </c>
      <c r="AH29" s="675"/>
      <c r="AI29" s="672">
        <v>0</v>
      </c>
      <c r="AJ29" s="673">
        <f t="shared" si="8"/>
        <v>12</v>
      </c>
      <c r="AK29" s="230">
        <f t="shared" si="9"/>
        <v>12</v>
      </c>
    </row>
    <row r="30" spans="1:50" s="206" customFormat="1" ht="11.1" customHeight="1" x14ac:dyDescent="0.25">
      <c r="A30" s="651">
        <v>24</v>
      </c>
      <c r="B30" s="238"/>
      <c r="C30" s="244" t="s">
        <v>333</v>
      </c>
      <c r="D30" s="2601" t="str">
        <f>ROMAN(AH30,0)</f>
        <v/>
      </c>
      <c r="E30" s="2602"/>
      <c r="F30" s="2603"/>
      <c r="G30" s="2680"/>
      <c r="H30" s="245"/>
      <c r="I30" s="233">
        <v>0</v>
      </c>
      <c r="J30" s="234">
        <v>11</v>
      </c>
      <c r="K30" s="181"/>
      <c r="L30" s="181"/>
      <c r="M30" s="181"/>
      <c r="N30" s="181"/>
      <c r="O30" s="181"/>
      <c r="P30" s="181"/>
      <c r="Q30" s="884"/>
      <c r="R30" s="884"/>
      <c r="S30" s="884"/>
      <c r="T30" s="884"/>
      <c r="U30" s="884"/>
      <c r="V30" s="797"/>
      <c r="W30" s="903" t="s">
        <v>771</v>
      </c>
      <c r="X30" s="801">
        <f>IF(AE30&gt;7,SUM(LARGE(I30:V30,{1;2;3;4;5;6;7})),SUM(I30:V30))</f>
        <v>11</v>
      </c>
      <c r="Y30" s="661">
        <f t="shared" si="2"/>
        <v>5.5</v>
      </c>
      <c r="Z30" s="799">
        <f t="shared" si="3"/>
        <v>2</v>
      </c>
      <c r="AA30" s="803" t="str">
        <f t="shared" si="4"/>
        <v>-</v>
      </c>
      <c r="AB30" s="665" t="str">
        <f t="shared" si="5"/>
        <v>-</v>
      </c>
      <c r="AC30" s="236" t="str">
        <f t="shared" si="6"/>
        <v>-</v>
      </c>
      <c r="AD30" s="3113">
        <v>0</v>
      </c>
      <c r="AE30" s="237">
        <f t="shared" si="7"/>
        <v>2</v>
      </c>
      <c r="AF30" s="250">
        <f t="shared" si="0"/>
        <v>2</v>
      </c>
      <c r="AG30" s="681">
        <v>43007</v>
      </c>
      <c r="AH30" s="675"/>
      <c r="AI30" s="672">
        <v>0</v>
      </c>
      <c r="AJ30" s="673">
        <f t="shared" si="8"/>
        <v>11</v>
      </c>
      <c r="AK30" s="230">
        <f t="shared" si="9"/>
        <v>5.5</v>
      </c>
    </row>
    <row r="31" spans="1:50" s="206" customFormat="1" ht="11.1" customHeight="1" x14ac:dyDescent="0.25">
      <c r="A31" s="651">
        <v>25</v>
      </c>
      <c r="B31" s="238"/>
      <c r="C31" s="244" t="s">
        <v>58</v>
      </c>
      <c r="D31" s="2677" t="str">
        <f>ROMAN(AH31,0)</f>
        <v/>
      </c>
      <c r="E31" s="2678"/>
      <c r="F31" s="2679"/>
      <c r="G31" s="2680"/>
      <c r="H31" s="245"/>
      <c r="I31" s="233"/>
      <c r="J31" s="234"/>
      <c r="K31" s="181"/>
      <c r="L31" s="181"/>
      <c r="M31" s="181"/>
      <c r="N31" s="181"/>
      <c r="O31" s="181"/>
      <c r="P31" s="181">
        <v>1</v>
      </c>
      <c r="Q31" s="884"/>
      <c r="R31" s="884"/>
      <c r="S31" s="884"/>
      <c r="T31" s="884"/>
      <c r="U31" s="884">
        <v>9</v>
      </c>
      <c r="V31" s="797"/>
      <c r="W31" s="903" t="s">
        <v>771</v>
      </c>
      <c r="X31" s="801">
        <f>IF(AE31&gt;7,SUM(LARGE(I31:V31,{1;2;3;4;5;6;7})),SUM(I31:V31))</f>
        <v>10</v>
      </c>
      <c r="Y31" s="661">
        <f t="shared" si="2"/>
        <v>5</v>
      </c>
      <c r="Z31" s="799">
        <f t="shared" si="3"/>
        <v>2</v>
      </c>
      <c r="AA31" s="803" t="str">
        <f t="shared" si="4"/>
        <v>-</v>
      </c>
      <c r="AB31" s="665" t="str">
        <f t="shared" si="5"/>
        <v>-</v>
      </c>
      <c r="AC31" s="236" t="str">
        <f t="shared" si="6"/>
        <v>-</v>
      </c>
      <c r="AD31" s="3113">
        <v>21</v>
      </c>
      <c r="AE31" s="237">
        <f t="shared" si="7"/>
        <v>2</v>
      </c>
      <c r="AF31" s="250">
        <f t="shared" si="0"/>
        <v>23</v>
      </c>
      <c r="AG31" s="681">
        <v>43259</v>
      </c>
      <c r="AH31" s="675"/>
      <c r="AI31" s="672">
        <v>96</v>
      </c>
      <c r="AJ31" s="673">
        <f t="shared" si="8"/>
        <v>106</v>
      </c>
      <c r="AK31" s="230">
        <f t="shared" si="9"/>
        <v>4.6086956521739131</v>
      </c>
    </row>
    <row r="32" spans="1:50" s="206" customFormat="1" ht="11.1" customHeight="1" x14ac:dyDescent="0.25">
      <c r="A32" s="651">
        <v>26</v>
      </c>
      <c r="B32" s="238"/>
      <c r="C32" s="244" t="s">
        <v>279</v>
      </c>
      <c r="D32" s="2601"/>
      <c r="E32" s="2602"/>
      <c r="F32" s="3247"/>
      <c r="G32" s="368"/>
      <c r="H32" s="245"/>
      <c r="I32" s="233"/>
      <c r="J32" s="234">
        <v>9</v>
      </c>
      <c r="K32" s="181"/>
      <c r="L32" s="181"/>
      <c r="M32" s="181"/>
      <c r="N32" s="181"/>
      <c r="O32" s="181"/>
      <c r="P32" s="181"/>
      <c r="Q32" s="884"/>
      <c r="R32" s="884"/>
      <c r="S32" s="884"/>
      <c r="T32" s="884"/>
      <c r="U32" s="884"/>
      <c r="V32" s="797"/>
      <c r="W32" s="903" t="s">
        <v>771</v>
      </c>
      <c r="X32" s="801">
        <f>IF(AE32&gt;7,SUM(LARGE(I32:V32,{1;2;3;4;5;6;7})),SUM(I32:V32))</f>
        <v>9</v>
      </c>
      <c r="Y32" s="661">
        <f t="shared" si="2"/>
        <v>9</v>
      </c>
      <c r="Z32" s="799">
        <f t="shared" si="3"/>
        <v>1</v>
      </c>
      <c r="AA32" s="803" t="str">
        <f t="shared" si="4"/>
        <v>-</v>
      </c>
      <c r="AB32" s="665" t="str">
        <f t="shared" si="5"/>
        <v>-</v>
      </c>
      <c r="AC32" s="236" t="str">
        <f t="shared" si="6"/>
        <v>-</v>
      </c>
      <c r="AD32" s="3113">
        <v>12</v>
      </c>
      <c r="AE32" s="237">
        <f t="shared" si="7"/>
        <v>1</v>
      </c>
      <c r="AF32" s="250">
        <f t="shared" si="0"/>
        <v>13</v>
      </c>
      <c r="AG32" s="681">
        <v>43007</v>
      </c>
      <c r="AH32" s="675"/>
      <c r="AI32" s="672">
        <v>94</v>
      </c>
      <c r="AJ32" s="673">
        <f t="shared" si="8"/>
        <v>103</v>
      </c>
      <c r="AK32" s="230">
        <f t="shared" si="9"/>
        <v>7.9230769230769234</v>
      </c>
    </row>
    <row r="33" spans="1:37" s="206" customFormat="1" ht="11.1" customHeight="1" x14ac:dyDescent="0.25">
      <c r="A33" s="651">
        <v>27</v>
      </c>
      <c r="B33" s="247"/>
      <c r="C33" s="244" t="s">
        <v>157</v>
      </c>
      <c r="D33" s="2677" t="str">
        <f>ROMAN(AH33,0)</f>
        <v/>
      </c>
      <c r="E33" s="2678"/>
      <c r="F33" s="3353"/>
      <c r="G33" s="277"/>
      <c r="H33" s="242"/>
      <c r="I33" s="233"/>
      <c r="J33" s="234"/>
      <c r="K33" s="181"/>
      <c r="L33" s="181"/>
      <c r="M33" s="181"/>
      <c r="N33" s="181">
        <v>8</v>
      </c>
      <c r="O33" s="181"/>
      <c r="P33" s="181"/>
      <c r="Q33" s="181"/>
      <c r="R33" s="181"/>
      <c r="S33" s="181"/>
      <c r="T33" s="181"/>
      <c r="U33" s="181"/>
      <c r="V33" s="796"/>
      <c r="W33" s="903" t="s">
        <v>771</v>
      </c>
      <c r="X33" s="801">
        <f>IF(AE33&gt;7,SUM(LARGE(I33:V33,{1;2;3;4;5;6;7})),SUM(I33:V33))</f>
        <v>8</v>
      </c>
      <c r="Y33" s="661">
        <f t="shared" si="2"/>
        <v>8</v>
      </c>
      <c r="Z33" s="799">
        <f t="shared" si="3"/>
        <v>1</v>
      </c>
      <c r="AA33" s="803" t="str">
        <f t="shared" si="4"/>
        <v>-</v>
      </c>
      <c r="AB33" s="665" t="str">
        <f t="shared" si="5"/>
        <v>-</v>
      </c>
      <c r="AC33" s="236" t="str">
        <f t="shared" si="6"/>
        <v>-</v>
      </c>
      <c r="AD33" s="685">
        <v>1</v>
      </c>
      <c r="AE33" s="237">
        <f t="shared" si="7"/>
        <v>1</v>
      </c>
      <c r="AF33" s="250">
        <f t="shared" si="0"/>
        <v>2</v>
      </c>
      <c r="AG33" s="682">
        <v>43105</v>
      </c>
      <c r="AH33" s="694"/>
      <c r="AI33" s="695">
        <v>0</v>
      </c>
      <c r="AJ33" s="673">
        <f t="shared" si="8"/>
        <v>8</v>
      </c>
      <c r="AK33" s="276">
        <f t="shared" si="9"/>
        <v>4</v>
      </c>
    </row>
    <row r="34" spans="1:37" s="206" customFormat="1" ht="11.1" customHeight="1" x14ac:dyDescent="0.25">
      <c r="A34" s="651">
        <v>28</v>
      </c>
      <c r="B34" s="238"/>
      <c r="C34" s="246" t="s">
        <v>191</v>
      </c>
      <c r="D34" s="2604" t="str">
        <f>ROMAN(AH34,0)</f>
        <v>III</v>
      </c>
      <c r="E34" s="2690"/>
      <c r="F34" s="3354"/>
      <c r="G34" s="368"/>
      <c r="H34" s="245"/>
      <c r="I34" s="233"/>
      <c r="J34" s="234"/>
      <c r="K34" s="181"/>
      <c r="L34" s="181"/>
      <c r="M34" s="181">
        <v>7</v>
      </c>
      <c r="N34" s="181"/>
      <c r="O34" s="181"/>
      <c r="P34" s="181"/>
      <c r="Q34" s="181"/>
      <c r="R34" s="181"/>
      <c r="S34" s="181"/>
      <c r="T34" s="181"/>
      <c r="U34" s="181"/>
      <c r="V34" s="796"/>
      <c r="W34" s="903" t="s">
        <v>771</v>
      </c>
      <c r="X34" s="801">
        <f>IF(AE34&gt;7,SUM(LARGE(I34:V34,{1;2;3;4;5;6;7})),SUM(I34:V34))</f>
        <v>7</v>
      </c>
      <c r="Y34" s="661">
        <f t="shared" si="2"/>
        <v>7</v>
      </c>
      <c r="Z34" s="799">
        <f t="shared" si="3"/>
        <v>1</v>
      </c>
      <c r="AA34" s="803" t="str">
        <f t="shared" si="4"/>
        <v>-</v>
      </c>
      <c r="AB34" s="665" t="str">
        <f t="shared" si="5"/>
        <v>-</v>
      </c>
      <c r="AC34" s="236" t="str">
        <f t="shared" si="6"/>
        <v>-</v>
      </c>
      <c r="AD34" s="3113">
        <v>16</v>
      </c>
      <c r="AE34" s="237">
        <f t="shared" si="7"/>
        <v>1</v>
      </c>
      <c r="AF34" s="250">
        <f t="shared" si="0"/>
        <v>17</v>
      </c>
      <c r="AG34" s="681">
        <v>43091</v>
      </c>
      <c r="AH34" s="675">
        <v>3</v>
      </c>
      <c r="AI34" s="672">
        <v>114</v>
      </c>
      <c r="AJ34" s="673">
        <f t="shared" si="8"/>
        <v>121</v>
      </c>
      <c r="AK34" s="230">
        <f t="shared" si="9"/>
        <v>7.117647058823529</v>
      </c>
    </row>
    <row r="35" spans="1:37" s="206" customFormat="1" ht="11.1" customHeight="1" x14ac:dyDescent="0.25">
      <c r="A35" s="651">
        <v>29</v>
      </c>
      <c r="B35" s="238"/>
      <c r="C35" s="246" t="s">
        <v>142</v>
      </c>
      <c r="D35" s="2604" t="str">
        <f>ROMAN(AH35,0)</f>
        <v>IV</v>
      </c>
      <c r="E35" s="2690"/>
      <c r="F35" s="3354"/>
      <c r="G35" s="2680"/>
      <c r="H35" s="245"/>
      <c r="I35" s="233"/>
      <c r="J35" s="234"/>
      <c r="K35" s="181"/>
      <c r="L35" s="181"/>
      <c r="M35" s="181">
        <v>4</v>
      </c>
      <c r="N35" s="181">
        <v>2</v>
      </c>
      <c r="O35" s="181"/>
      <c r="P35" s="181"/>
      <c r="Q35" s="884"/>
      <c r="R35" s="884"/>
      <c r="S35" s="884"/>
      <c r="T35" s="884"/>
      <c r="U35" s="884"/>
      <c r="V35" s="797"/>
      <c r="W35" s="903" t="s">
        <v>771</v>
      </c>
      <c r="X35" s="801">
        <f>IF(AE35&gt;7,SUM(LARGE(I35:V35,{1;2;3;4;5;6;7})),SUM(I35:V35))</f>
        <v>6</v>
      </c>
      <c r="Y35" s="661">
        <f t="shared" si="2"/>
        <v>3</v>
      </c>
      <c r="Z35" s="799">
        <f t="shared" si="3"/>
        <v>2</v>
      </c>
      <c r="AA35" s="803" t="str">
        <f t="shared" si="4"/>
        <v>-</v>
      </c>
      <c r="AB35" s="665" t="str">
        <f t="shared" si="5"/>
        <v>-</v>
      </c>
      <c r="AC35" s="236" t="str">
        <f t="shared" si="6"/>
        <v>-</v>
      </c>
      <c r="AD35" s="3113">
        <v>36</v>
      </c>
      <c r="AE35" s="237">
        <f t="shared" si="7"/>
        <v>2</v>
      </c>
      <c r="AF35" s="250">
        <f t="shared" si="0"/>
        <v>38</v>
      </c>
      <c r="AG35" s="681">
        <v>43105</v>
      </c>
      <c r="AH35" s="675">
        <v>4</v>
      </c>
      <c r="AI35" s="672">
        <v>239</v>
      </c>
      <c r="AJ35" s="673">
        <f t="shared" si="8"/>
        <v>245</v>
      </c>
      <c r="AK35" s="230">
        <f t="shared" si="9"/>
        <v>6.4473684210526319</v>
      </c>
    </row>
    <row r="36" spans="1:37" s="206" customFormat="1" ht="11.1" customHeight="1" x14ac:dyDescent="0.25">
      <c r="A36" s="651">
        <v>30</v>
      </c>
      <c r="B36" s="238"/>
      <c r="C36" s="244" t="s">
        <v>345</v>
      </c>
      <c r="D36" s="2677" t="str">
        <f>ROMAN(AH36,0)</f>
        <v/>
      </c>
      <c r="E36" s="2678"/>
      <c r="F36" s="3353"/>
      <c r="G36" s="2680"/>
      <c r="H36" s="245"/>
      <c r="I36" s="233"/>
      <c r="J36" s="234"/>
      <c r="K36" s="181"/>
      <c r="L36" s="181"/>
      <c r="M36" s="181"/>
      <c r="N36" s="181"/>
      <c r="O36" s="181"/>
      <c r="P36" s="181"/>
      <c r="Q36" s="884"/>
      <c r="R36" s="884"/>
      <c r="S36" s="884"/>
      <c r="T36" s="884">
        <v>5</v>
      </c>
      <c r="U36" s="884">
        <v>0</v>
      </c>
      <c r="V36" s="797"/>
      <c r="W36" s="903" t="s">
        <v>771</v>
      </c>
      <c r="X36" s="801">
        <f>IF(AE36&gt;7,SUM(LARGE(I36:V36,{1;2;3;4;5;6;7})),SUM(I36:V36))</f>
        <v>5</v>
      </c>
      <c r="Y36" s="661">
        <f t="shared" si="2"/>
        <v>2.5</v>
      </c>
      <c r="Z36" s="799">
        <f t="shared" si="3"/>
        <v>2</v>
      </c>
      <c r="AA36" s="803" t="str">
        <f t="shared" si="4"/>
        <v>-</v>
      </c>
      <c r="AB36" s="665" t="str">
        <f t="shared" si="5"/>
        <v>-</v>
      </c>
      <c r="AC36" s="236" t="str">
        <f t="shared" si="6"/>
        <v>-</v>
      </c>
      <c r="AD36" s="3113">
        <v>0</v>
      </c>
      <c r="AE36" s="237">
        <f t="shared" si="7"/>
        <v>2</v>
      </c>
      <c r="AF36" s="250">
        <f t="shared" si="0"/>
        <v>2</v>
      </c>
      <c r="AG36" s="681">
        <v>43259</v>
      </c>
      <c r="AH36" s="675"/>
      <c r="AI36" s="672">
        <v>0</v>
      </c>
      <c r="AJ36" s="673">
        <f t="shared" si="8"/>
        <v>5</v>
      </c>
      <c r="AK36" s="230">
        <f t="shared" si="9"/>
        <v>2.5</v>
      </c>
    </row>
    <row r="37" spans="1:37" s="206" customFormat="1" ht="11.1" customHeight="1" x14ac:dyDescent="0.25">
      <c r="A37" s="651">
        <v>31</v>
      </c>
      <c r="B37" s="238"/>
      <c r="C37" s="244" t="s">
        <v>310</v>
      </c>
      <c r="D37" s="2601"/>
      <c r="E37" s="2602"/>
      <c r="F37" s="3247"/>
      <c r="G37" s="368"/>
      <c r="H37" s="245"/>
      <c r="I37" s="233"/>
      <c r="J37" s="234"/>
      <c r="K37" s="181"/>
      <c r="L37" s="181"/>
      <c r="M37" s="181"/>
      <c r="N37" s="181"/>
      <c r="O37" s="181"/>
      <c r="P37" s="181"/>
      <c r="Q37" s="884"/>
      <c r="R37" s="884"/>
      <c r="S37" s="884"/>
      <c r="T37" s="884"/>
      <c r="U37" s="884"/>
      <c r="V37" s="884"/>
      <c r="W37" s="895"/>
      <c r="X37" s="801">
        <f>IF(AE37&gt;7,SUM(LARGE(I37:V37,{1;2;3;4;5;6;7})),SUM(I37:V37))</f>
        <v>0</v>
      </c>
      <c r="Y37" s="661" t="str">
        <f t="shared" si="2"/>
        <v>-</v>
      </c>
      <c r="Z37" s="799">
        <f t="shared" si="3"/>
        <v>0</v>
      </c>
      <c r="AA37" s="803" t="str">
        <f t="shared" si="4"/>
        <v>-</v>
      </c>
      <c r="AB37" s="665" t="str">
        <f t="shared" si="5"/>
        <v>-</v>
      </c>
      <c r="AC37" s="236" t="str">
        <f t="shared" si="6"/>
        <v>-</v>
      </c>
      <c r="AD37" s="3113">
        <v>1</v>
      </c>
      <c r="AE37" s="237">
        <f t="shared" si="7"/>
        <v>0</v>
      </c>
      <c r="AF37" s="250">
        <f t="shared" si="0"/>
        <v>1</v>
      </c>
      <c r="AG37" s="681">
        <v>42643</v>
      </c>
      <c r="AH37" s="675"/>
      <c r="AI37" s="672">
        <v>3</v>
      </c>
      <c r="AJ37" s="673">
        <f t="shared" si="8"/>
        <v>3</v>
      </c>
      <c r="AK37" s="230">
        <f t="shared" si="9"/>
        <v>3</v>
      </c>
    </row>
    <row r="38" spans="1:37" s="206" customFormat="1" ht="11.1" customHeight="1" x14ac:dyDescent="0.25">
      <c r="A38" s="651">
        <v>32</v>
      </c>
      <c r="B38" s="238"/>
      <c r="C38" s="244" t="s">
        <v>315</v>
      </c>
      <c r="D38" s="2601"/>
      <c r="E38" s="2602"/>
      <c r="F38" s="3247"/>
      <c r="G38" s="368"/>
      <c r="H38" s="245"/>
      <c r="I38" s="233"/>
      <c r="J38" s="234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895"/>
      <c r="X38" s="801">
        <f>IF(AE38&gt;7,SUM(LARGE(I38:V38,{1;2;3;4;5;6;7})),SUM(I38:V38))</f>
        <v>0</v>
      </c>
      <c r="Y38" s="661" t="str">
        <f t="shared" si="2"/>
        <v>-</v>
      </c>
      <c r="Z38" s="799">
        <f t="shared" si="3"/>
        <v>0</v>
      </c>
      <c r="AA38" s="803" t="str">
        <f t="shared" si="4"/>
        <v>-</v>
      </c>
      <c r="AB38" s="665" t="str">
        <f t="shared" si="5"/>
        <v>-</v>
      </c>
      <c r="AC38" s="236" t="str">
        <f t="shared" si="6"/>
        <v>-</v>
      </c>
      <c r="AD38" s="3113">
        <v>1</v>
      </c>
      <c r="AE38" s="237">
        <f t="shared" si="7"/>
        <v>0</v>
      </c>
      <c r="AF38" s="250">
        <f t="shared" si="0"/>
        <v>1</v>
      </c>
      <c r="AG38" s="681">
        <v>42902</v>
      </c>
      <c r="AH38" s="675"/>
      <c r="AI38" s="672">
        <v>4</v>
      </c>
      <c r="AJ38" s="673">
        <f t="shared" si="8"/>
        <v>4</v>
      </c>
      <c r="AK38" s="230">
        <f t="shared" si="9"/>
        <v>4</v>
      </c>
    </row>
    <row r="39" spans="1:37" s="206" customFormat="1" ht="11.1" customHeight="1" x14ac:dyDescent="0.25">
      <c r="A39" s="651">
        <v>33</v>
      </c>
      <c r="B39" s="238"/>
      <c r="C39" s="678" t="s">
        <v>210</v>
      </c>
      <c r="D39" s="3355" t="str">
        <f>ROMAN(AH39,0)</f>
        <v>I</v>
      </c>
      <c r="E39" s="3356"/>
      <c r="F39" s="3357"/>
      <c r="G39" s="368"/>
      <c r="H39" s="245"/>
      <c r="I39" s="233"/>
      <c r="J39" s="234"/>
      <c r="K39" s="181"/>
      <c r="L39" s="181"/>
      <c r="M39" s="181"/>
      <c r="N39" s="181"/>
      <c r="O39" s="181"/>
      <c r="P39" s="181"/>
      <c r="Q39" s="884"/>
      <c r="R39" s="884"/>
      <c r="S39" s="884"/>
      <c r="T39" s="884"/>
      <c r="U39" s="884"/>
      <c r="V39" s="884"/>
      <c r="W39" s="895"/>
      <c r="X39" s="801">
        <f>IF(AE39&gt;7,SUM(LARGE(I39:V39,{1;2;3;4;5;6;7})),SUM(I39:V39))</f>
        <v>0</v>
      </c>
      <c r="Y39" s="661" t="str">
        <f t="shared" si="2"/>
        <v>-</v>
      </c>
      <c r="Z39" s="799">
        <f t="shared" si="3"/>
        <v>0</v>
      </c>
      <c r="AA39" s="803" t="str">
        <f t="shared" si="4"/>
        <v>-</v>
      </c>
      <c r="AB39" s="665" t="str">
        <f t="shared" si="5"/>
        <v>-</v>
      </c>
      <c r="AC39" s="236" t="str">
        <f t="shared" si="6"/>
        <v>-</v>
      </c>
      <c r="AD39" s="3113">
        <v>9</v>
      </c>
      <c r="AE39" s="237">
        <f t="shared" si="7"/>
        <v>0</v>
      </c>
      <c r="AF39" s="250">
        <f t="shared" si="0"/>
        <v>9</v>
      </c>
      <c r="AG39" s="681">
        <v>42797</v>
      </c>
      <c r="AH39" s="675">
        <v>1</v>
      </c>
      <c r="AI39" s="672">
        <v>53</v>
      </c>
      <c r="AJ39" s="673">
        <f t="shared" ref="AJ39:AJ70" si="10">SUM(I39:V39)+AI39</f>
        <v>53</v>
      </c>
      <c r="AK39" s="230">
        <f t="shared" si="9"/>
        <v>5.8888888888888893</v>
      </c>
    </row>
    <row r="40" spans="1:37" s="206" customFormat="1" ht="11.1" customHeight="1" x14ac:dyDescent="0.25">
      <c r="A40" s="651">
        <v>34</v>
      </c>
      <c r="B40" s="238"/>
      <c r="C40" s="699" t="s">
        <v>57</v>
      </c>
      <c r="D40" s="2588" t="str">
        <f>ROMAN(AH40,0)</f>
        <v/>
      </c>
      <c r="E40" s="2589"/>
      <c r="F40" s="2689"/>
      <c r="G40" s="700"/>
      <c r="H40" s="245"/>
      <c r="I40" s="243"/>
      <c r="J40" s="836"/>
      <c r="K40" s="875"/>
      <c r="L40" s="875"/>
      <c r="M40" s="875"/>
      <c r="N40" s="875"/>
      <c r="O40" s="875"/>
      <c r="P40" s="875"/>
      <c r="Q40" s="875"/>
      <c r="R40" s="875"/>
      <c r="S40" s="875"/>
      <c r="T40" s="875"/>
      <c r="U40" s="875"/>
      <c r="V40" s="875"/>
      <c r="W40" s="896"/>
      <c r="X40" s="802">
        <f>IF(AE40&gt;7,SUM(LARGE(I40:V40,{1;2;3;4;5;6;7})),SUM(I40:V40))</f>
        <v>0</v>
      </c>
      <c r="Y40" s="806" t="str">
        <f t="shared" si="2"/>
        <v>-</v>
      </c>
      <c r="Z40" s="800">
        <f t="shared" si="3"/>
        <v>0</v>
      </c>
      <c r="AA40" s="804" t="str">
        <f t="shared" si="4"/>
        <v>-</v>
      </c>
      <c r="AB40" s="676" t="str">
        <f t="shared" si="5"/>
        <v>-</v>
      </c>
      <c r="AC40" s="658" t="str">
        <f t="shared" si="6"/>
        <v>-</v>
      </c>
      <c r="AD40" s="3059">
        <v>9</v>
      </c>
      <c r="AE40" s="710">
        <f t="shared" si="7"/>
        <v>0</v>
      </c>
      <c r="AF40" s="711">
        <f t="shared" si="0"/>
        <v>9</v>
      </c>
      <c r="AG40" s="712">
        <v>42797</v>
      </c>
      <c r="AH40" s="713"/>
      <c r="AI40" s="714">
        <v>40</v>
      </c>
      <c r="AJ40" s="715">
        <f t="shared" si="10"/>
        <v>40</v>
      </c>
      <c r="AK40" s="716">
        <f t="shared" si="9"/>
        <v>4.4444444444444446</v>
      </c>
    </row>
    <row r="41" spans="1:37" s="206" customFormat="1" ht="11.1" customHeight="1" x14ac:dyDescent="0.25">
      <c r="A41" s="651">
        <v>35</v>
      </c>
      <c r="B41" s="238"/>
      <c r="C41" s="699" t="s">
        <v>311</v>
      </c>
      <c r="D41" s="2588"/>
      <c r="E41" s="2589"/>
      <c r="F41" s="2689"/>
      <c r="G41" s="700"/>
      <c r="H41" s="245"/>
      <c r="I41" s="243"/>
      <c r="J41" s="836"/>
      <c r="K41" s="875"/>
      <c r="L41" s="875"/>
      <c r="M41" s="875"/>
      <c r="N41" s="875"/>
      <c r="O41" s="875"/>
      <c r="P41" s="875"/>
      <c r="Q41" s="885"/>
      <c r="R41" s="885"/>
      <c r="S41" s="885"/>
      <c r="T41" s="885"/>
      <c r="U41" s="885"/>
      <c r="V41" s="885"/>
      <c r="W41" s="896"/>
      <c r="X41" s="802">
        <f>IF(AE41&gt;7,SUM(LARGE(I41:V41,{1;2;3;4;5;6;7})),SUM(I41:V41))</f>
        <v>0</v>
      </c>
      <c r="Y41" s="806" t="str">
        <f t="shared" si="2"/>
        <v>-</v>
      </c>
      <c r="Z41" s="800">
        <f t="shared" si="3"/>
        <v>0</v>
      </c>
      <c r="AA41" s="804" t="str">
        <f t="shared" si="4"/>
        <v>-</v>
      </c>
      <c r="AB41" s="676" t="str">
        <f t="shared" si="5"/>
        <v>-</v>
      </c>
      <c r="AC41" s="658" t="str">
        <f t="shared" si="6"/>
        <v>-</v>
      </c>
      <c r="AD41" s="3059">
        <v>1</v>
      </c>
      <c r="AE41" s="710">
        <f t="shared" si="7"/>
        <v>0</v>
      </c>
      <c r="AF41" s="711">
        <f t="shared" si="0"/>
        <v>1</v>
      </c>
      <c r="AG41" s="712">
        <v>42643</v>
      </c>
      <c r="AH41" s="713"/>
      <c r="AI41" s="714">
        <v>0</v>
      </c>
      <c r="AJ41" s="715">
        <f t="shared" si="10"/>
        <v>0</v>
      </c>
      <c r="AK41" s="716">
        <f t="shared" si="9"/>
        <v>0</v>
      </c>
    </row>
    <row r="42" spans="1:37" s="206" customFormat="1" ht="11.1" customHeight="1" thickBot="1" x14ac:dyDescent="0.3">
      <c r="A42" s="651">
        <v>36</v>
      </c>
      <c r="B42" s="238"/>
      <c r="C42" s="878" t="s">
        <v>297</v>
      </c>
      <c r="D42" s="3358" t="str">
        <f>ROMAN(AH42,0)</f>
        <v>I</v>
      </c>
      <c r="E42" s="3359"/>
      <c r="F42" s="3360"/>
      <c r="G42" s="820"/>
      <c r="H42" s="245"/>
      <c r="I42" s="821"/>
      <c r="J42" s="837"/>
      <c r="K42" s="876"/>
      <c r="L42" s="876"/>
      <c r="M42" s="876"/>
      <c r="N42" s="876"/>
      <c r="O42" s="876"/>
      <c r="P42" s="876"/>
      <c r="Q42" s="886"/>
      <c r="R42" s="886"/>
      <c r="S42" s="886"/>
      <c r="T42" s="886"/>
      <c r="U42" s="886"/>
      <c r="V42" s="886"/>
      <c r="W42" s="897"/>
      <c r="X42" s="831">
        <f>IF(AE42&gt;7,SUM(LARGE(I42:V42,{1;2;3;4;5;6;7})),SUM(I42:V42))</f>
        <v>0</v>
      </c>
      <c r="Y42" s="822" t="str">
        <f t="shared" si="2"/>
        <v>-</v>
      </c>
      <c r="Z42" s="832">
        <f t="shared" si="3"/>
        <v>0</v>
      </c>
      <c r="AA42" s="833" t="str">
        <f t="shared" si="4"/>
        <v>-</v>
      </c>
      <c r="AB42" s="834" t="str">
        <f t="shared" si="5"/>
        <v>-</v>
      </c>
      <c r="AC42" s="823" t="str">
        <f t="shared" si="6"/>
        <v>-</v>
      </c>
      <c r="AD42" s="3127">
        <v>6</v>
      </c>
      <c r="AE42" s="824">
        <f t="shared" si="7"/>
        <v>0</v>
      </c>
      <c r="AF42" s="825">
        <f t="shared" si="0"/>
        <v>6</v>
      </c>
      <c r="AG42" s="826">
        <v>42720</v>
      </c>
      <c r="AH42" s="827">
        <v>1</v>
      </c>
      <c r="AI42" s="828">
        <v>52</v>
      </c>
      <c r="AJ42" s="829">
        <f t="shared" si="10"/>
        <v>52</v>
      </c>
      <c r="AK42" s="830">
        <f t="shared" si="9"/>
        <v>8.6666666666666661</v>
      </c>
    </row>
    <row r="43" spans="1:37" s="206" customFormat="1" ht="11.1" customHeight="1" x14ac:dyDescent="0.25">
      <c r="A43" s="651">
        <v>37</v>
      </c>
      <c r="B43" s="238"/>
      <c r="C43" s="807" t="s">
        <v>293</v>
      </c>
      <c r="D43" s="3257"/>
      <c r="E43" s="3153"/>
      <c r="F43" s="3258"/>
      <c r="G43" s="252"/>
      <c r="H43" s="245"/>
      <c r="I43" s="808"/>
      <c r="J43" s="809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1"/>
      <c r="X43" s="790"/>
      <c r="Y43" s="791"/>
      <c r="Z43" s="792"/>
      <c r="AA43" s="677"/>
      <c r="AB43" s="786"/>
      <c r="AC43" s="812"/>
      <c r="AD43" s="3111">
        <v>1</v>
      </c>
      <c r="AE43" s="813"/>
      <c r="AF43" s="814">
        <f t="shared" si="0"/>
        <v>1</v>
      </c>
      <c r="AG43" s="815">
        <v>42367</v>
      </c>
      <c r="AH43" s="816"/>
      <c r="AI43" s="817">
        <v>3</v>
      </c>
      <c r="AJ43" s="818">
        <f t="shared" si="10"/>
        <v>3</v>
      </c>
      <c r="AK43" s="819">
        <f t="shared" si="9"/>
        <v>3</v>
      </c>
    </row>
    <row r="44" spans="1:37" s="206" customFormat="1" ht="11.1" customHeight="1" x14ac:dyDescent="0.25">
      <c r="A44" s="651">
        <v>38</v>
      </c>
      <c r="B44" s="238"/>
      <c r="C44" s="244" t="s">
        <v>126</v>
      </c>
      <c r="D44" s="2677" t="str">
        <f>ROMAN(AH44,0)</f>
        <v/>
      </c>
      <c r="E44" s="2678"/>
      <c r="F44" s="2679"/>
      <c r="G44" s="249"/>
      <c r="H44" s="245"/>
      <c r="I44" s="233"/>
      <c r="J44" s="234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650"/>
      <c r="X44" s="660"/>
      <c r="Y44" s="661"/>
      <c r="Z44" s="662"/>
      <c r="AA44" s="663"/>
      <c r="AB44" s="235"/>
      <c r="AC44" s="236"/>
      <c r="AD44" s="3113">
        <v>5</v>
      </c>
      <c r="AE44" s="237"/>
      <c r="AF44" s="250">
        <f t="shared" si="0"/>
        <v>5</v>
      </c>
      <c r="AG44" s="681">
        <v>42356</v>
      </c>
      <c r="AH44" s="675"/>
      <c r="AI44" s="672">
        <v>24</v>
      </c>
      <c r="AJ44" s="673">
        <f t="shared" si="10"/>
        <v>24</v>
      </c>
      <c r="AK44" s="230">
        <f t="shared" si="9"/>
        <v>4.8</v>
      </c>
    </row>
    <row r="45" spans="1:37" s="248" customFormat="1" ht="11.1" customHeight="1" x14ac:dyDescent="0.25">
      <c r="A45" s="651">
        <v>39</v>
      </c>
      <c r="B45" s="247"/>
      <c r="C45" s="244" t="s">
        <v>86</v>
      </c>
      <c r="D45" s="2601" t="str">
        <f>ROMAN(AH45,0)</f>
        <v/>
      </c>
      <c r="E45" s="2602"/>
      <c r="F45" s="2693"/>
      <c r="G45" s="368"/>
      <c r="H45" s="245"/>
      <c r="I45" s="233"/>
      <c r="J45" s="23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370"/>
      <c r="X45" s="660"/>
      <c r="Y45" s="661"/>
      <c r="Z45" s="662"/>
      <c r="AA45" s="663"/>
      <c r="AB45" s="235"/>
      <c r="AC45" s="236"/>
      <c r="AD45" s="3113">
        <v>8</v>
      </c>
      <c r="AE45" s="237"/>
      <c r="AF45" s="250">
        <f t="shared" si="0"/>
        <v>8</v>
      </c>
      <c r="AG45" s="681">
        <v>42174</v>
      </c>
      <c r="AH45" s="675"/>
      <c r="AI45" s="672">
        <v>51</v>
      </c>
      <c r="AJ45" s="673">
        <f t="shared" si="10"/>
        <v>51</v>
      </c>
      <c r="AK45" s="230">
        <f t="shared" si="9"/>
        <v>6.375</v>
      </c>
    </row>
    <row r="46" spans="1:37" s="248" customFormat="1" ht="11.1" customHeight="1" x14ac:dyDescent="0.25">
      <c r="A46" s="651">
        <v>40</v>
      </c>
      <c r="B46" s="238"/>
      <c r="C46" s="246" t="s">
        <v>139</v>
      </c>
      <c r="D46" s="2604" t="str">
        <f>ROMAN(AH46,0)</f>
        <v>IV</v>
      </c>
      <c r="E46" s="2690"/>
      <c r="F46" s="2691"/>
      <c r="G46" s="368"/>
      <c r="H46" s="245"/>
      <c r="I46" s="233"/>
      <c r="J46" s="23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370"/>
      <c r="X46" s="660"/>
      <c r="Y46" s="661"/>
      <c r="Z46" s="662"/>
      <c r="AA46" s="663"/>
      <c r="AB46" s="235"/>
      <c r="AC46" s="236"/>
      <c r="AD46" s="3113">
        <v>28</v>
      </c>
      <c r="AE46" s="237"/>
      <c r="AF46" s="250">
        <f t="shared" si="0"/>
        <v>28</v>
      </c>
      <c r="AG46" s="681">
        <v>42104</v>
      </c>
      <c r="AH46" s="675">
        <v>4</v>
      </c>
      <c r="AI46" s="672">
        <v>199</v>
      </c>
      <c r="AJ46" s="673">
        <f t="shared" si="10"/>
        <v>199</v>
      </c>
      <c r="AK46" s="230">
        <f t="shared" si="9"/>
        <v>7.1071428571428568</v>
      </c>
    </row>
    <row r="47" spans="1:37" s="248" customFormat="1" ht="11.1" customHeight="1" x14ac:dyDescent="0.25">
      <c r="A47" s="651">
        <v>41</v>
      </c>
      <c r="B47" s="238"/>
      <c r="C47" s="244" t="s">
        <v>264</v>
      </c>
      <c r="D47" s="2601"/>
      <c r="E47" s="2602"/>
      <c r="F47" s="2603"/>
      <c r="G47" s="368"/>
      <c r="H47" s="245"/>
      <c r="I47" s="233"/>
      <c r="J47" s="23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370"/>
      <c r="X47" s="660"/>
      <c r="Y47" s="661"/>
      <c r="Z47" s="662"/>
      <c r="AA47" s="663"/>
      <c r="AB47" s="235"/>
      <c r="AC47" s="236"/>
      <c r="AD47" s="3113">
        <v>1</v>
      </c>
      <c r="AE47" s="237"/>
      <c r="AF47" s="250">
        <f t="shared" si="0"/>
        <v>1</v>
      </c>
      <c r="AG47" s="681">
        <v>42062</v>
      </c>
      <c r="AH47" s="675"/>
      <c r="AI47" s="672">
        <v>6</v>
      </c>
      <c r="AJ47" s="673">
        <f t="shared" si="10"/>
        <v>6</v>
      </c>
      <c r="AK47" s="230">
        <f t="shared" si="9"/>
        <v>6</v>
      </c>
    </row>
    <row r="48" spans="1:37" s="248" customFormat="1" ht="11.1" customHeight="1" x14ac:dyDescent="0.25">
      <c r="A48" s="651">
        <v>42</v>
      </c>
      <c r="B48" s="238"/>
      <c r="C48" s="240" t="s">
        <v>153</v>
      </c>
      <c r="D48" s="2584" t="str">
        <f>ROMAN(AH48,0)</f>
        <v>I</v>
      </c>
      <c r="E48" s="2585"/>
      <c r="F48" s="2586"/>
      <c r="G48" s="368"/>
      <c r="H48" s="245"/>
      <c r="I48" s="233"/>
      <c r="J48" s="23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370"/>
      <c r="X48" s="660"/>
      <c r="Y48" s="661"/>
      <c r="Z48" s="662"/>
      <c r="AA48" s="663"/>
      <c r="AB48" s="235"/>
      <c r="AC48" s="236"/>
      <c r="AD48" s="3113">
        <v>15</v>
      </c>
      <c r="AE48" s="237"/>
      <c r="AF48" s="250">
        <f t="shared" si="0"/>
        <v>15</v>
      </c>
      <c r="AG48" s="681">
        <v>42034</v>
      </c>
      <c r="AH48" s="675">
        <v>1</v>
      </c>
      <c r="AI48" s="672">
        <v>87</v>
      </c>
      <c r="AJ48" s="673">
        <f t="shared" si="10"/>
        <v>87</v>
      </c>
      <c r="AK48" s="230">
        <f t="shared" si="9"/>
        <v>5.8</v>
      </c>
    </row>
    <row r="49" spans="1:37" s="248" customFormat="1" ht="11.1" customHeight="1" x14ac:dyDescent="0.25">
      <c r="A49" s="651">
        <v>43</v>
      </c>
      <c r="B49" s="238"/>
      <c r="C49" s="244" t="s">
        <v>61</v>
      </c>
      <c r="D49" s="2601" t="str">
        <f>ROMAN(AH49,0)</f>
        <v/>
      </c>
      <c r="E49" s="2602"/>
      <c r="F49" s="2693"/>
      <c r="G49" s="368"/>
      <c r="H49" s="245"/>
      <c r="I49" s="233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370"/>
      <c r="X49" s="660"/>
      <c r="Y49" s="661"/>
      <c r="Z49" s="662"/>
      <c r="AA49" s="663"/>
      <c r="AB49" s="235"/>
      <c r="AC49" s="236"/>
      <c r="AD49" s="3113">
        <v>18</v>
      </c>
      <c r="AE49" s="237"/>
      <c r="AF49" s="250">
        <f t="shared" si="0"/>
        <v>18</v>
      </c>
      <c r="AG49" s="681">
        <v>41996</v>
      </c>
      <c r="AH49" s="675"/>
      <c r="AI49" s="672">
        <v>102</v>
      </c>
      <c r="AJ49" s="673">
        <f t="shared" si="10"/>
        <v>102</v>
      </c>
      <c r="AK49" s="230">
        <f t="shared" si="9"/>
        <v>5.666666666666667</v>
      </c>
    </row>
    <row r="50" spans="1:37" s="248" customFormat="1" ht="11.1" customHeight="1" x14ac:dyDescent="0.25">
      <c r="A50" s="651">
        <v>44</v>
      </c>
      <c r="B50" s="231"/>
      <c r="C50" s="476" t="s">
        <v>196</v>
      </c>
      <c r="D50" s="2581" t="str">
        <f>ROMAN(AH50,0)</f>
        <v>III</v>
      </c>
      <c r="E50" s="3134" t="s">
        <v>156</v>
      </c>
      <c r="F50" s="3135"/>
      <c r="G50" s="368"/>
      <c r="H50" s="245"/>
      <c r="I50" s="233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64"/>
      <c r="X50" s="660"/>
      <c r="Y50" s="661"/>
      <c r="Z50" s="662"/>
      <c r="AA50" s="663"/>
      <c r="AB50" s="235"/>
      <c r="AC50" s="236"/>
      <c r="AD50" s="3113">
        <v>13</v>
      </c>
      <c r="AE50" s="237"/>
      <c r="AF50" s="250">
        <f t="shared" si="0"/>
        <v>13</v>
      </c>
      <c r="AG50" s="681">
        <v>41996</v>
      </c>
      <c r="AH50" s="675">
        <v>3</v>
      </c>
      <c r="AI50" s="672">
        <v>128</v>
      </c>
      <c r="AJ50" s="673">
        <f t="shared" si="10"/>
        <v>128</v>
      </c>
      <c r="AK50" s="258">
        <f t="shared" si="9"/>
        <v>9.8461538461538467</v>
      </c>
    </row>
    <row r="51" spans="1:37" s="248" customFormat="1" ht="11.1" customHeight="1" x14ac:dyDescent="0.25">
      <c r="A51" s="651">
        <v>45</v>
      </c>
      <c r="B51" s="238"/>
      <c r="C51" s="244" t="s">
        <v>262</v>
      </c>
      <c r="D51" s="2601"/>
      <c r="E51" s="3136"/>
      <c r="F51" s="2693"/>
      <c r="G51" s="368"/>
      <c r="H51" s="245"/>
      <c r="I51" s="233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370"/>
      <c r="X51" s="660"/>
      <c r="Y51" s="661"/>
      <c r="Z51" s="662"/>
      <c r="AA51" s="663"/>
      <c r="AB51" s="235"/>
      <c r="AC51" s="236"/>
      <c r="AD51" s="3113">
        <v>1</v>
      </c>
      <c r="AE51" s="237"/>
      <c r="AF51" s="250">
        <f t="shared" si="0"/>
        <v>1</v>
      </c>
      <c r="AG51" s="681">
        <v>41996</v>
      </c>
      <c r="AH51" s="675"/>
      <c r="AI51" s="672">
        <v>2</v>
      </c>
      <c r="AJ51" s="673">
        <f t="shared" si="10"/>
        <v>2</v>
      </c>
      <c r="AK51" s="230">
        <f t="shared" si="9"/>
        <v>2</v>
      </c>
    </row>
    <row r="52" spans="1:37" s="248" customFormat="1" ht="11.1" customHeight="1" x14ac:dyDescent="0.25">
      <c r="A52" s="651">
        <v>46</v>
      </c>
      <c r="B52" s="238"/>
      <c r="C52" s="244" t="s">
        <v>236</v>
      </c>
      <c r="D52" s="2601"/>
      <c r="E52" s="2602"/>
      <c r="F52" s="2603"/>
      <c r="G52" s="368"/>
      <c r="H52" s="245"/>
      <c r="I52" s="233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370"/>
      <c r="X52" s="660"/>
      <c r="Y52" s="661"/>
      <c r="Z52" s="662"/>
      <c r="AA52" s="663"/>
      <c r="AB52" s="235"/>
      <c r="AC52" s="236"/>
      <c r="AD52" s="3113">
        <v>1</v>
      </c>
      <c r="AE52" s="237"/>
      <c r="AF52" s="250">
        <f t="shared" si="0"/>
        <v>1</v>
      </c>
      <c r="AG52" s="681">
        <v>41943</v>
      </c>
      <c r="AH52" s="675"/>
      <c r="AI52" s="672">
        <v>12</v>
      </c>
      <c r="AJ52" s="673">
        <f t="shared" si="10"/>
        <v>12</v>
      </c>
      <c r="AK52" s="230">
        <f t="shared" si="9"/>
        <v>12</v>
      </c>
    </row>
    <row r="53" spans="1:37" s="248" customFormat="1" ht="11.1" customHeight="1" x14ac:dyDescent="0.25">
      <c r="A53" s="651">
        <v>47</v>
      </c>
      <c r="B53" s="238"/>
      <c r="C53" s="246" t="s">
        <v>134</v>
      </c>
      <c r="D53" s="2604" t="str">
        <f>ROMAN(AH53,0)</f>
        <v>II</v>
      </c>
      <c r="E53" s="2690"/>
      <c r="F53" s="2691"/>
      <c r="G53" s="368"/>
      <c r="H53" s="245"/>
      <c r="I53" s="233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370"/>
      <c r="X53" s="660"/>
      <c r="Y53" s="661"/>
      <c r="Z53" s="662"/>
      <c r="AA53" s="663"/>
      <c r="AB53" s="235"/>
      <c r="AC53" s="236"/>
      <c r="AD53" s="3113">
        <v>7</v>
      </c>
      <c r="AE53" s="237"/>
      <c r="AF53" s="250">
        <f t="shared" si="0"/>
        <v>7</v>
      </c>
      <c r="AG53" s="681">
        <v>41880</v>
      </c>
      <c r="AH53" s="675">
        <v>2</v>
      </c>
      <c r="AI53" s="672">
        <v>40</v>
      </c>
      <c r="AJ53" s="673">
        <f t="shared" si="10"/>
        <v>40</v>
      </c>
      <c r="AK53" s="230">
        <f t="shared" si="9"/>
        <v>5.7142857142857144</v>
      </c>
    </row>
    <row r="54" spans="1:37" s="248" customFormat="1" ht="11.1" customHeight="1" x14ac:dyDescent="0.25">
      <c r="A54" s="651">
        <v>48</v>
      </c>
      <c r="B54" s="238"/>
      <c r="C54" s="244" t="s">
        <v>218</v>
      </c>
      <c r="D54" s="2601"/>
      <c r="E54" s="2602"/>
      <c r="F54" s="2603"/>
      <c r="G54" s="368"/>
      <c r="H54" s="245"/>
      <c r="I54" s="233"/>
      <c r="J54" s="23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370"/>
      <c r="X54" s="660"/>
      <c r="Y54" s="661"/>
      <c r="Z54" s="662"/>
      <c r="AA54" s="663"/>
      <c r="AB54" s="235"/>
      <c r="AC54" s="666"/>
      <c r="AD54" s="3113">
        <v>1</v>
      </c>
      <c r="AE54" s="237"/>
      <c r="AF54" s="250">
        <f t="shared" si="0"/>
        <v>1</v>
      </c>
      <c r="AG54" s="681">
        <v>41880</v>
      </c>
      <c r="AH54" s="675"/>
      <c r="AI54" s="672">
        <v>2</v>
      </c>
      <c r="AJ54" s="673">
        <f t="shared" si="10"/>
        <v>2</v>
      </c>
      <c r="AK54" s="230">
        <f t="shared" si="9"/>
        <v>2</v>
      </c>
    </row>
    <row r="55" spans="1:37" s="248" customFormat="1" ht="11.1" customHeight="1" x14ac:dyDescent="0.25">
      <c r="A55" s="651">
        <v>49</v>
      </c>
      <c r="B55" s="247"/>
      <c r="C55" s="898" t="s">
        <v>222</v>
      </c>
      <c r="D55" s="2584" t="str">
        <f>ROMAN(AH55,0)</f>
        <v>I</v>
      </c>
      <c r="E55" s="2812"/>
      <c r="F55" s="3162"/>
      <c r="G55" s="249"/>
      <c r="H55" s="242"/>
      <c r="I55" s="233"/>
      <c r="J55" s="23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260"/>
      <c r="X55" s="660"/>
      <c r="Y55" s="661"/>
      <c r="Z55" s="662"/>
      <c r="AA55" s="663"/>
      <c r="AB55" s="256"/>
      <c r="AC55" s="261"/>
      <c r="AD55" s="3113">
        <v>1</v>
      </c>
      <c r="AE55" s="237"/>
      <c r="AF55" s="250">
        <f t="shared" si="0"/>
        <v>1</v>
      </c>
      <c r="AG55" s="681">
        <v>41782</v>
      </c>
      <c r="AH55" s="675">
        <v>1</v>
      </c>
      <c r="AI55" s="672">
        <v>12</v>
      </c>
      <c r="AJ55" s="673">
        <f t="shared" si="10"/>
        <v>12</v>
      </c>
      <c r="AK55" s="230">
        <f t="shared" si="9"/>
        <v>12</v>
      </c>
    </row>
    <row r="56" spans="1:37" s="248" customFormat="1" ht="11.1" customHeight="1" x14ac:dyDescent="0.25">
      <c r="A56" s="651">
        <v>50</v>
      </c>
      <c r="B56" s="238"/>
      <c r="C56" s="770" t="s">
        <v>227</v>
      </c>
      <c r="D56" s="2584" t="str">
        <f>ROMAN(AH56,0)</f>
        <v>I</v>
      </c>
      <c r="E56" s="3361"/>
      <c r="F56" s="3362"/>
      <c r="G56" s="249"/>
      <c r="H56" s="245"/>
      <c r="I56" s="233"/>
      <c r="J56" s="23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370"/>
      <c r="X56" s="660"/>
      <c r="Y56" s="661"/>
      <c r="Z56" s="662"/>
      <c r="AA56" s="663"/>
      <c r="AB56" s="235"/>
      <c r="AC56" s="666"/>
      <c r="AD56" s="3113">
        <v>29</v>
      </c>
      <c r="AE56" s="237"/>
      <c r="AF56" s="250">
        <f t="shared" si="0"/>
        <v>29</v>
      </c>
      <c r="AG56" s="681">
        <v>41698</v>
      </c>
      <c r="AH56" s="675">
        <v>1</v>
      </c>
      <c r="AI56" s="672">
        <v>163</v>
      </c>
      <c r="AJ56" s="673">
        <f t="shared" si="10"/>
        <v>163</v>
      </c>
      <c r="AK56" s="230">
        <f t="shared" si="9"/>
        <v>5.6206896551724137</v>
      </c>
    </row>
    <row r="57" spans="1:37" s="248" customFormat="1" ht="11.1" customHeight="1" x14ac:dyDescent="0.25">
      <c r="A57" s="651">
        <v>51</v>
      </c>
      <c r="B57" s="238"/>
      <c r="C57" s="654" t="s">
        <v>136</v>
      </c>
      <c r="D57" s="2577" t="str">
        <f>ROMAN(AH57,0)</f>
        <v>IV</v>
      </c>
      <c r="E57" s="2578"/>
      <c r="F57" s="3363" t="s">
        <v>156</v>
      </c>
      <c r="G57" s="249"/>
      <c r="H57" s="245"/>
      <c r="I57" s="233"/>
      <c r="J57" s="23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370"/>
      <c r="X57" s="660"/>
      <c r="Y57" s="661"/>
      <c r="Z57" s="662"/>
      <c r="AA57" s="663"/>
      <c r="AB57" s="235"/>
      <c r="AC57" s="666"/>
      <c r="AD57" s="3113">
        <v>21</v>
      </c>
      <c r="AE57" s="237"/>
      <c r="AF57" s="250">
        <f t="shared" si="0"/>
        <v>21</v>
      </c>
      <c r="AG57" s="681">
        <v>41670</v>
      </c>
      <c r="AH57" s="675">
        <v>4</v>
      </c>
      <c r="AI57" s="672">
        <v>134</v>
      </c>
      <c r="AJ57" s="673">
        <f t="shared" si="10"/>
        <v>134</v>
      </c>
      <c r="AK57" s="657">
        <f t="shared" si="9"/>
        <v>6.3809523809523814</v>
      </c>
    </row>
    <row r="58" spans="1:37" s="206" customFormat="1" ht="11.1" customHeight="1" x14ac:dyDescent="0.25">
      <c r="A58" s="651">
        <v>52</v>
      </c>
      <c r="B58" s="231"/>
      <c r="C58" s="240" t="s">
        <v>137</v>
      </c>
      <c r="D58" s="2584" t="str">
        <f>ROMAN(AH58,0)</f>
        <v>I</v>
      </c>
      <c r="E58" s="2585"/>
      <c r="F58" s="3267"/>
      <c r="G58" s="249"/>
      <c r="H58" s="245"/>
      <c r="I58" s="233"/>
      <c r="J58" s="23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370"/>
      <c r="X58" s="660"/>
      <c r="Y58" s="661"/>
      <c r="Z58" s="662"/>
      <c r="AA58" s="663"/>
      <c r="AB58" s="235"/>
      <c r="AC58" s="666"/>
      <c r="AD58" s="3113">
        <v>4</v>
      </c>
      <c r="AE58" s="237"/>
      <c r="AF58" s="250">
        <f t="shared" si="0"/>
        <v>4</v>
      </c>
      <c r="AG58" s="681">
        <v>41607</v>
      </c>
      <c r="AH58" s="675">
        <v>1</v>
      </c>
      <c r="AI58" s="672">
        <v>24</v>
      </c>
      <c r="AJ58" s="673">
        <f t="shared" si="10"/>
        <v>24</v>
      </c>
      <c r="AK58" s="657">
        <f t="shared" si="9"/>
        <v>6</v>
      </c>
    </row>
    <row r="59" spans="1:37" s="206" customFormat="1" ht="11.1" customHeight="1" x14ac:dyDescent="0.2">
      <c r="A59" s="651">
        <v>53</v>
      </c>
      <c r="B59" s="247"/>
      <c r="C59" s="244" t="s">
        <v>205</v>
      </c>
      <c r="D59" s="2601"/>
      <c r="E59" s="2602"/>
      <c r="F59" s="2740"/>
      <c r="G59" s="249"/>
      <c r="H59" s="245"/>
      <c r="I59" s="233"/>
      <c r="J59" s="23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679"/>
      <c r="X59" s="660"/>
      <c r="Y59" s="661"/>
      <c r="Z59" s="662"/>
      <c r="AA59" s="663"/>
      <c r="AB59" s="235"/>
      <c r="AC59" s="666"/>
      <c r="AD59" s="3113">
        <v>1</v>
      </c>
      <c r="AE59" s="237"/>
      <c r="AF59" s="250">
        <f t="shared" si="0"/>
        <v>1</v>
      </c>
      <c r="AG59" s="681">
        <v>41607</v>
      </c>
      <c r="AH59" s="675"/>
      <c r="AI59" s="672">
        <v>5</v>
      </c>
      <c r="AJ59" s="673">
        <f t="shared" si="10"/>
        <v>5</v>
      </c>
      <c r="AK59" s="657">
        <f t="shared" si="9"/>
        <v>5</v>
      </c>
    </row>
    <row r="60" spans="1:37" s="206" customFormat="1" ht="11.1" customHeight="1" x14ac:dyDescent="0.25">
      <c r="A60" s="651">
        <v>54</v>
      </c>
      <c r="B60" s="247"/>
      <c r="C60" s="251" t="s">
        <v>65</v>
      </c>
      <c r="D60" s="2716" t="str">
        <f t="shared" ref="D60:D75" si="11">ROMAN(AH60,0)</f>
        <v/>
      </c>
      <c r="E60" s="3153"/>
      <c r="F60" s="3154"/>
      <c r="G60" s="252"/>
      <c r="H60" s="242"/>
      <c r="I60" s="233"/>
      <c r="J60" s="23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270"/>
      <c r="X60" s="790"/>
      <c r="Y60" s="791"/>
      <c r="Z60" s="792"/>
      <c r="AA60" s="677"/>
      <c r="AB60" s="880"/>
      <c r="AC60" s="882"/>
      <c r="AD60" s="3111">
        <v>2</v>
      </c>
      <c r="AE60" s="237"/>
      <c r="AF60" s="250">
        <f t="shared" si="0"/>
        <v>2</v>
      </c>
      <c r="AG60" s="682">
        <v>41432</v>
      </c>
      <c r="AH60" s="675"/>
      <c r="AI60" s="672">
        <v>10</v>
      </c>
      <c r="AJ60" s="673">
        <f t="shared" si="10"/>
        <v>10</v>
      </c>
      <c r="AK60" s="230">
        <f t="shared" si="9"/>
        <v>5</v>
      </c>
    </row>
    <row r="61" spans="1:37" s="206" customFormat="1" ht="11.1" customHeight="1" x14ac:dyDescent="0.25">
      <c r="A61" s="651">
        <v>55</v>
      </c>
      <c r="B61" s="247"/>
      <c r="C61" s="253" t="s">
        <v>169</v>
      </c>
      <c r="D61" s="2778" t="str">
        <f t="shared" si="11"/>
        <v/>
      </c>
      <c r="E61" s="2678"/>
      <c r="F61" s="2883"/>
      <c r="G61" s="273"/>
      <c r="H61" s="242"/>
      <c r="I61" s="233"/>
      <c r="J61" s="23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274"/>
      <c r="X61" s="660"/>
      <c r="Y61" s="661"/>
      <c r="Z61" s="662"/>
      <c r="AA61" s="663"/>
      <c r="AB61" s="668"/>
      <c r="AC61" s="275"/>
      <c r="AD61" s="685">
        <v>1</v>
      </c>
      <c r="AE61" s="686"/>
      <c r="AF61" s="250">
        <f t="shared" si="0"/>
        <v>1</v>
      </c>
      <c r="AG61" s="682">
        <v>41432</v>
      </c>
      <c r="AH61" s="694"/>
      <c r="AI61" s="695">
        <v>4</v>
      </c>
      <c r="AJ61" s="673">
        <f t="shared" si="10"/>
        <v>4</v>
      </c>
      <c r="AK61" s="276">
        <f t="shared" si="9"/>
        <v>4</v>
      </c>
    </row>
    <row r="62" spans="1:37" s="206" customFormat="1" ht="11.1" customHeight="1" x14ac:dyDescent="0.25">
      <c r="A62" s="651">
        <v>56</v>
      </c>
      <c r="B62" s="238"/>
      <c r="C62" s="263" t="s">
        <v>238</v>
      </c>
      <c r="D62" s="2811" t="str">
        <f t="shared" si="11"/>
        <v>I</v>
      </c>
      <c r="E62" s="2812"/>
      <c r="F62" s="2813"/>
      <c r="G62" s="249"/>
      <c r="H62" s="242"/>
      <c r="I62" s="233"/>
      <c r="J62" s="23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264"/>
      <c r="X62" s="660"/>
      <c r="Y62" s="661"/>
      <c r="Z62" s="662"/>
      <c r="AA62" s="663"/>
      <c r="AB62" s="235"/>
      <c r="AC62" s="236"/>
      <c r="AD62" s="3113">
        <v>8</v>
      </c>
      <c r="AE62" s="237"/>
      <c r="AF62" s="250">
        <f t="shared" si="0"/>
        <v>8</v>
      </c>
      <c r="AG62" s="682">
        <v>41397</v>
      </c>
      <c r="AH62" s="675">
        <v>1</v>
      </c>
      <c r="AI62" s="672">
        <v>50</v>
      </c>
      <c r="AJ62" s="673">
        <f t="shared" si="10"/>
        <v>50</v>
      </c>
      <c r="AK62" s="230">
        <f t="shared" si="9"/>
        <v>6.25</v>
      </c>
    </row>
    <row r="63" spans="1:37" s="248" customFormat="1" ht="11.1" customHeight="1" x14ac:dyDescent="0.25">
      <c r="A63" s="651">
        <v>57</v>
      </c>
      <c r="B63" s="238"/>
      <c r="C63" s="272" t="s">
        <v>37</v>
      </c>
      <c r="D63" s="2778" t="str">
        <f t="shared" si="11"/>
        <v/>
      </c>
      <c r="E63" s="3054"/>
      <c r="F63" s="3165"/>
      <c r="G63" s="774"/>
      <c r="H63" s="245"/>
      <c r="I63" s="233"/>
      <c r="J63" s="23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782"/>
      <c r="X63" s="660"/>
      <c r="Y63" s="661"/>
      <c r="Z63" s="662"/>
      <c r="AA63" s="663"/>
      <c r="AB63" s="667"/>
      <c r="AC63" s="881"/>
      <c r="AD63" s="3113">
        <v>4</v>
      </c>
      <c r="AE63" s="237"/>
      <c r="AF63" s="250">
        <f t="shared" si="0"/>
        <v>4</v>
      </c>
      <c r="AG63" s="682">
        <v>41397</v>
      </c>
      <c r="AH63" s="675"/>
      <c r="AI63" s="672">
        <v>28</v>
      </c>
      <c r="AJ63" s="673">
        <f t="shared" si="10"/>
        <v>28</v>
      </c>
      <c r="AK63" s="262">
        <f t="shared" si="9"/>
        <v>7</v>
      </c>
    </row>
    <row r="64" spans="1:37" s="248" customFormat="1" ht="11.1" customHeight="1" x14ac:dyDescent="0.25">
      <c r="A64" s="651">
        <v>58</v>
      </c>
      <c r="B64" s="247"/>
      <c r="C64" s="272" t="s">
        <v>160</v>
      </c>
      <c r="D64" s="2778" t="str">
        <f t="shared" si="11"/>
        <v/>
      </c>
      <c r="E64" s="3054"/>
      <c r="F64" s="3165"/>
      <c r="G64" s="774"/>
      <c r="H64" s="242"/>
      <c r="I64" s="233"/>
      <c r="J64" s="23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782"/>
      <c r="X64" s="660"/>
      <c r="Y64" s="661"/>
      <c r="Z64" s="662"/>
      <c r="AA64" s="663"/>
      <c r="AB64" s="785"/>
      <c r="AC64" s="658"/>
      <c r="AD64" s="3113">
        <v>2</v>
      </c>
      <c r="AE64" s="237"/>
      <c r="AF64" s="250">
        <f t="shared" si="0"/>
        <v>2</v>
      </c>
      <c r="AG64" s="682">
        <v>41397</v>
      </c>
      <c r="AH64" s="675"/>
      <c r="AI64" s="672">
        <v>6</v>
      </c>
      <c r="AJ64" s="673">
        <f t="shared" si="10"/>
        <v>6</v>
      </c>
      <c r="AK64" s="230">
        <f t="shared" si="9"/>
        <v>3</v>
      </c>
    </row>
    <row r="65" spans="1:37" s="248" customFormat="1" ht="11.1" customHeight="1" x14ac:dyDescent="0.25">
      <c r="A65" s="651">
        <v>59</v>
      </c>
      <c r="B65" s="247"/>
      <c r="C65" s="253" t="s">
        <v>149</v>
      </c>
      <c r="D65" s="2677" t="str">
        <f t="shared" si="11"/>
        <v/>
      </c>
      <c r="E65" s="2678"/>
      <c r="F65" s="2883"/>
      <c r="G65" s="879"/>
      <c r="H65" s="779"/>
      <c r="I65" s="233"/>
      <c r="J65" s="23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255"/>
      <c r="X65" s="660"/>
      <c r="Y65" s="661"/>
      <c r="Z65" s="662"/>
      <c r="AA65" s="663"/>
      <c r="AB65" s="256"/>
      <c r="AC65" s="257"/>
      <c r="AD65" s="3113">
        <v>2</v>
      </c>
      <c r="AE65" s="237"/>
      <c r="AF65" s="250">
        <f t="shared" si="0"/>
        <v>2</v>
      </c>
      <c r="AG65" s="682">
        <v>41397</v>
      </c>
      <c r="AH65" s="675"/>
      <c r="AI65" s="672">
        <v>5</v>
      </c>
      <c r="AJ65" s="673">
        <f t="shared" si="10"/>
        <v>5</v>
      </c>
      <c r="AK65" s="230">
        <f t="shared" si="9"/>
        <v>2.5</v>
      </c>
    </row>
    <row r="66" spans="1:37" s="248" customFormat="1" ht="11.1" customHeight="1" x14ac:dyDescent="0.25">
      <c r="A66" s="651">
        <v>60</v>
      </c>
      <c r="B66" s="238"/>
      <c r="C66" s="698" t="s">
        <v>168</v>
      </c>
      <c r="D66" s="2716" t="str">
        <f t="shared" si="11"/>
        <v/>
      </c>
      <c r="E66" s="3160"/>
      <c r="F66" s="3161"/>
      <c r="G66" s="773"/>
      <c r="H66" s="232"/>
      <c r="I66" s="233"/>
      <c r="J66" s="23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781"/>
      <c r="X66" s="660"/>
      <c r="Y66" s="661"/>
      <c r="Z66" s="662"/>
      <c r="AA66" s="663"/>
      <c r="AB66" s="784"/>
      <c r="AC66" s="787"/>
      <c r="AD66" s="685">
        <v>1</v>
      </c>
      <c r="AE66" s="686"/>
      <c r="AF66" s="250">
        <f t="shared" si="0"/>
        <v>1</v>
      </c>
      <c r="AG66" s="682">
        <v>41397</v>
      </c>
      <c r="AH66" s="694"/>
      <c r="AI66" s="695">
        <v>7</v>
      </c>
      <c r="AJ66" s="673">
        <f t="shared" si="10"/>
        <v>7</v>
      </c>
      <c r="AK66" s="276">
        <f t="shared" si="9"/>
        <v>7</v>
      </c>
    </row>
    <row r="67" spans="1:37" s="248" customFormat="1" ht="11.1" customHeight="1" x14ac:dyDescent="0.25">
      <c r="A67" s="651">
        <v>61</v>
      </c>
      <c r="B67" s="247"/>
      <c r="C67" s="253" t="s">
        <v>167</v>
      </c>
      <c r="D67" s="2677" t="str">
        <f t="shared" si="11"/>
        <v/>
      </c>
      <c r="E67" s="2678"/>
      <c r="F67" s="2883"/>
      <c r="G67" s="273"/>
      <c r="H67" s="242"/>
      <c r="I67" s="233"/>
      <c r="J67" s="23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274"/>
      <c r="X67" s="660"/>
      <c r="Y67" s="661"/>
      <c r="Z67" s="662"/>
      <c r="AA67" s="663"/>
      <c r="AB67" s="668"/>
      <c r="AC67" s="275"/>
      <c r="AD67" s="685">
        <v>1</v>
      </c>
      <c r="AE67" s="686"/>
      <c r="AF67" s="250">
        <f t="shared" si="0"/>
        <v>1</v>
      </c>
      <c r="AG67" s="682">
        <v>41397</v>
      </c>
      <c r="AH67" s="694"/>
      <c r="AI67" s="695">
        <v>10</v>
      </c>
      <c r="AJ67" s="673">
        <f t="shared" si="10"/>
        <v>10</v>
      </c>
      <c r="AK67" s="276">
        <f t="shared" si="9"/>
        <v>10</v>
      </c>
    </row>
    <row r="68" spans="1:37" s="248" customFormat="1" ht="11.1" customHeight="1" x14ac:dyDescent="0.25">
      <c r="A68" s="651">
        <v>62</v>
      </c>
      <c r="B68" s="247"/>
      <c r="C68" s="253" t="s">
        <v>63</v>
      </c>
      <c r="D68" s="2677" t="str">
        <f t="shared" si="11"/>
        <v/>
      </c>
      <c r="E68" s="2678"/>
      <c r="F68" s="2883"/>
      <c r="G68" s="269"/>
      <c r="H68" s="239"/>
      <c r="I68" s="233"/>
      <c r="J68" s="23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255"/>
      <c r="X68" s="660"/>
      <c r="Y68" s="661"/>
      <c r="Z68" s="662"/>
      <c r="AA68" s="663"/>
      <c r="AB68" s="256"/>
      <c r="AC68" s="257"/>
      <c r="AD68" s="3113">
        <v>4</v>
      </c>
      <c r="AE68" s="237"/>
      <c r="AF68" s="250">
        <f t="shared" si="0"/>
        <v>4</v>
      </c>
      <c r="AG68" s="682">
        <v>41117</v>
      </c>
      <c r="AH68" s="675"/>
      <c r="AI68" s="672">
        <v>7</v>
      </c>
      <c r="AJ68" s="673">
        <f t="shared" si="10"/>
        <v>7</v>
      </c>
      <c r="AK68" s="230">
        <f t="shared" si="9"/>
        <v>1.75</v>
      </c>
    </row>
    <row r="69" spans="1:37" s="248" customFormat="1" ht="11.1" customHeight="1" x14ac:dyDescent="0.25">
      <c r="A69" s="651">
        <v>63</v>
      </c>
      <c r="B69" s="247"/>
      <c r="C69" s="263" t="s">
        <v>144</v>
      </c>
      <c r="D69" s="2878" t="str">
        <f t="shared" si="11"/>
        <v>I</v>
      </c>
      <c r="E69" s="3159"/>
      <c r="F69" s="2813"/>
      <c r="G69" s="249"/>
      <c r="H69" s="232"/>
      <c r="I69" s="233"/>
      <c r="J69" s="23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264"/>
      <c r="X69" s="660"/>
      <c r="Y69" s="661"/>
      <c r="Z69" s="662"/>
      <c r="AA69" s="663"/>
      <c r="AB69" s="235"/>
      <c r="AC69" s="236"/>
      <c r="AD69" s="3113">
        <v>3</v>
      </c>
      <c r="AE69" s="237"/>
      <c r="AF69" s="250">
        <f t="shared" si="0"/>
        <v>3</v>
      </c>
      <c r="AG69" s="682">
        <v>41040</v>
      </c>
      <c r="AH69" s="675">
        <v>1</v>
      </c>
      <c r="AI69" s="672">
        <v>19</v>
      </c>
      <c r="AJ69" s="673">
        <f t="shared" si="10"/>
        <v>19</v>
      </c>
      <c r="AK69" s="230">
        <f t="shared" si="9"/>
        <v>6.333333333333333</v>
      </c>
    </row>
    <row r="70" spans="1:37" s="248" customFormat="1" ht="11.1" customHeight="1" x14ac:dyDescent="0.25">
      <c r="A70" s="651">
        <v>64</v>
      </c>
      <c r="B70" s="247"/>
      <c r="C70" s="253" t="s">
        <v>118</v>
      </c>
      <c r="D70" s="2778" t="str">
        <f t="shared" si="11"/>
        <v/>
      </c>
      <c r="E70" s="2678"/>
      <c r="F70" s="2883"/>
      <c r="G70" s="277"/>
      <c r="H70" s="279"/>
      <c r="I70" s="233"/>
      <c r="J70" s="234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274"/>
      <c r="X70" s="660"/>
      <c r="Y70" s="661"/>
      <c r="Z70" s="662"/>
      <c r="AA70" s="663"/>
      <c r="AB70" s="256"/>
      <c r="AC70" s="278"/>
      <c r="AD70" s="685">
        <v>1</v>
      </c>
      <c r="AE70" s="686"/>
      <c r="AF70" s="250">
        <f t="shared" ref="AF70:AF107" si="12">AD70+AE70</f>
        <v>1</v>
      </c>
      <c r="AG70" s="682">
        <v>41040</v>
      </c>
      <c r="AH70" s="694"/>
      <c r="AI70" s="695">
        <v>5</v>
      </c>
      <c r="AJ70" s="673">
        <f t="shared" si="10"/>
        <v>5</v>
      </c>
      <c r="AK70" s="276">
        <f t="shared" si="9"/>
        <v>5</v>
      </c>
    </row>
    <row r="71" spans="1:37" s="248" customFormat="1" ht="11.1" customHeight="1" x14ac:dyDescent="0.25">
      <c r="A71" s="651">
        <v>65</v>
      </c>
      <c r="B71" s="247"/>
      <c r="C71" s="253" t="s">
        <v>117</v>
      </c>
      <c r="D71" s="2778" t="str">
        <f t="shared" si="11"/>
        <v/>
      </c>
      <c r="E71" s="2678"/>
      <c r="F71" s="2883"/>
      <c r="G71" s="277"/>
      <c r="H71" s="279"/>
      <c r="I71" s="233"/>
      <c r="J71" s="234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274"/>
      <c r="X71" s="660"/>
      <c r="Y71" s="661"/>
      <c r="Z71" s="662"/>
      <c r="AA71" s="663"/>
      <c r="AB71" s="256"/>
      <c r="AC71" s="278"/>
      <c r="AD71" s="685">
        <v>1</v>
      </c>
      <c r="AE71" s="686"/>
      <c r="AF71" s="250">
        <f t="shared" si="12"/>
        <v>1</v>
      </c>
      <c r="AG71" s="682">
        <v>41040</v>
      </c>
      <c r="AH71" s="694"/>
      <c r="AI71" s="695">
        <v>2</v>
      </c>
      <c r="AJ71" s="673">
        <f t="shared" ref="AJ71:AJ102" si="13">SUM(I71:V71)+AI71</f>
        <v>2</v>
      </c>
      <c r="AK71" s="276">
        <f t="shared" ref="AK71:AK107" si="14">AJ71/AF71</f>
        <v>2</v>
      </c>
    </row>
    <row r="72" spans="1:37" s="248" customFormat="1" ht="11.1" customHeight="1" x14ac:dyDescent="0.25">
      <c r="A72" s="651">
        <v>66</v>
      </c>
      <c r="B72" s="247"/>
      <c r="C72" s="253" t="s">
        <v>83</v>
      </c>
      <c r="D72" s="2778" t="str">
        <f t="shared" si="11"/>
        <v/>
      </c>
      <c r="E72" s="2678"/>
      <c r="F72" s="2883"/>
      <c r="G72" s="249"/>
      <c r="H72" s="232"/>
      <c r="I72" s="233"/>
      <c r="J72" s="234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255"/>
      <c r="X72" s="660"/>
      <c r="Y72" s="661"/>
      <c r="Z72" s="662"/>
      <c r="AA72" s="663"/>
      <c r="AB72" s="256"/>
      <c r="AC72" s="257"/>
      <c r="AD72" s="3113">
        <v>2</v>
      </c>
      <c r="AE72" s="237"/>
      <c r="AF72" s="250">
        <f t="shared" si="12"/>
        <v>2</v>
      </c>
      <c r="AG72" s="682">
        <v>40962</v>
      </c>
      <c r="AH72" s="693"/>
      <c r="AI72" s="672">
        <v>7</v>
      </c>
      <c r="AJ72" s="673">
        <f t="shared" si="13"/>
        <v>7</v>
      </c>
      <c r="AK72" s="230">
        <f t="shared" si="14"/>
        <v>3.5</v>
      </c>
    </row>
    <row r="73" spans="1:37" s="248" customFormat="1" ht="11.1" customHeight="1" x14ac:dyDescent="0.25">
      <c r="A73" s="651">
        <v>67</v>
      </c>
      <c r="B73" s="247"/>
      <c r="C73" s="253" t="s">
        <v>36</v>
      </c>
      <c r="D73" s="2677" t="str">
        <f t="shared" si="11"/>
        <v/>
      </c>
      <c r="E73" s="2678"/>
      <c r="F73" s="2883"/>
      <c r="G73" s="254"/>
      <c r="H73" s="780"/>
      <c r="I73" s="233"/>
      <c r="J73" s="234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255"/>
      <c r="X73" s="660"/>
      <c r="Y73" s="661"/>
      <c r="Z73" s="662"/>
      <c r="AA73" s="663"/>
      <c r="AB73" s="256"/>
      <c r="AC73" s="257"/>
      <c r="AD73" s="3113">
        <v>6</v>
      </c>
      <c r="AE73" s="237"/>
      <c r="AF73" s="250">
        <f t="shared" si="12"/>
        <v>6</v>
      </c>
      <c r="AG73" s="682">
        <v>40879</v>
      </c>
      <c r="AH73" s="675"/>
      <c r="AI73" s="672">
        <v>29</v>
      </c>
      <c r="AJ73" s="673">
        <f t="shared" si="13"/>
        <v>29</v>
      </c>
      <c r="AK73" s="230">
        <f t="shared" si="14"/>
        <v>4.833333333333333</v>
      </c>
    </row>
    <row r="74" spans="1:37" s="248" customFormat="1" ht="11.1" customHeight="1" x14ac:dyDescent="0.25">
      <c r="A74" s="651">
        <v>68</v>
      </c>
      <c r="B74" s="238"/>
      <c r="C74" s="251" t="s">
        <v>43</v>
      </c>
      <c r="D74" s="3257" t="str">
        <f t="shared" si="11"/>
        <v/>
      </c>
      <c r="E74" s="3153"/>
      <c r="F74" s="3154"/>
      <c r="G74" s="252"/>
      <c r="H74" s="239"/>
      <c r="I74" s="233"/>
      <c r="J74" s="234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783"/>
      <c r="X74" s="660"/>
      <c r="Y74" s="661"/>
      <c r="Z74" s="662"/>
      <c r="AA74" s="663"/>
      <c r="AB74" s="786"/>
      <c r="AC74" s="788"/>
      <c r="AD74" s="3113">
        <v>15</v>
      </c>
      <c r="AE74" s="237"/>
      <c r="AF74" s="250">
        <f t="shared" si="12"/>
        <v>15</v>
      </c>
      <c r="AG74" s="682">
        <v>40782</v>
      </c>
      <c r="AH74" s="675"/>
      <c r="AI74" s="672">
        <v>66</v>
      </c>
      <c r="AJ74" s="673">
        <f t="shared" si="13"/>
        <v>66</v>
      </c>
      <c r="AK74" s="230">
        <f t="shared" si="14"/>
        <v>4.4000000000000004</v>
      </c>
    </row>
    <row r="75" spans="1:37" s="248" customFormat="1" ht="11.1" customHeight="1" x14ac:dyDescent="0.25">
      <c r="A75" s="651">
        <v>69</v>
      </c>
      <c r="B75" s="247"/>
      <c r="C75" s="268" t="s">
        <v>143</v>
      </c>
      <c r="D75" s="2849" t="str">
        <f t="shared" si="11"/>
        <v>I</v>
      </c>
      <c r="E75" s="2812"/>
      <c r="F75" s="3162"/>
      <c r="G75" s="269"/>
      <c r="H75" s="232"/>
      <c r="I75" s="233"/>
      <c r="J75" s="234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623"/>
      <c r="X75" s="660"/>
      <c r="Y75" s="661"/>
      <c r="Z75" s="662"/>
      <c r="AA75" s="663"/>
      <c r="AB75" s="256"/>
      <c r="AC75" s="257"/>
      <c r="AD75" s="3113">
        <v>2</v>
      </c>
      <c r="AE75" s="237"/>
      <c r="AF75" s="250">
        <f t="shared" si="12"/>
        <v>2</v>
      </c>
      <c r="AG75" s="682">
        <v>40697</v>
      </c>
      <c r="AH75" s="675">
        <v>1</v>
      </c>
      <c r="AI75" s="672">
        <v>19</v>
      </c>
      <c r="AJ75" s="673">
        <f t="shared" si="13"/>
        <v>19</v>
      </c>
      <c r="AK75" s="258">
        <f t="shared" si="14"/>
        <v>9.5</v>
      </c>
    </row>
    <row r="76" spans="1:37" s="248" customFormat="1" ht="11.1" customHeight="1" x14ac:dyDescent="0.25">
      <c r="A76" s="651">
        <v>70</v>
      </c>
      <c r="B76" s="238"/>
      <c r="C76" s="253" t="s">
        <v>82</v>
      </c>
      <c r="D76" s="2677"/>
      <c r="E76" s="2678"/>
      <c r="F76" s="2883"/>
      <c r="G76" s="277"/>
      <c r="H76" s="279"/>
      <c r="I76" s="233"/>
      <c r="J76" s="234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274"/>
      <c r="X76" s="660"/>
      <c r="Y76" s="661"/>
      <c r="Z76" s="662"/>
      <c r="AA76" s="663"/>
      <c r="AB76" s="256"/>
      <c r="AC76" s="278"/>
      <c r="AD76" s="685">
        <v>1</v>
      </c>
      <c r="AE76" s="686"/>
      <c r="AF76" s="250">
        <f t="shared" si="12"/>
        <v>1</v>
      </c>
      <c r="AG76" s="682">
        <v>40663</v>
      </c>
      <c r="AH76" s="694"/>
      <c r="AI76" s="695">
        <v>2</v>
      </c>
      <c r="AJ76" s="673">
        <f t="shared" si="13"/>
        <v>2</v>
      </c>
      <c r="AK76" s="280">
        <f t="shared" si="14"/>
        <v>2</v>
      </c>
    </row>
    <row r="77" spans="1:37" s="248" customFormat="1" ht="11.1" customHeight="1" x14ac:dyDescent="0.25">
      <c r="A77" s="651">
        <v>71</v>
      </c>
      <c r="B77" s="247"/>
      <c r="C77" s="253" t="s">
        <v>31</v>
      </c>
      <c r="D77" s="2677"/>
      <c r="E77" s="2678"/>
      <c r="F77" s="2883"/>
      <c r="G77" s="271"/>
      <c r="H77" s="239"/>
      <c r="I77" s="233"/>
      <c r="J77" s="234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255"/>
      <c r="X77" s="660"/>
      <c r="Y77" s="661"/>
      <c r="Z77" s="662"/>
      <c r="AA77" s="663"/>
      <c r="AB77" s="256"/>
      <c r="AC77" s="257"/>
      <c r="AD77" s="3113">
        <v>3</v>
      </c>
      <c r="AE77" s="237"/>
      <c r="AF77" s="250">
        <f t="shared" si="12"/>
        <v>3</v>
      </c>
      <c r="AG77" s="682">
        <v>40620</v>
      </c>
      <c r="AH77" s="675"/>
      <c r="AI77" s="672">
        <v>16</v>
      </c>
      <c r="AJ77" s="673">
        <f t="shared" si="13"/>
        <v>16</v>
      </c>
      <c r="AK77" s="258">
        <f t="shared" si="14"/>
        <v>5.333333333333333</v>
      </c>
    </row>
    <row r="78" spans="1:37" s="248" customFormat="1" ht="11.1" customHeight="1" x14ac:dyDescent="0.25">
      <c r="A78" s="651">
        <v>72</v>
      </c>
      <c r="B78" s="231"/>
      <c r="C78" s="253" t="s">
        <v>80</v>
      </c>
      <c r="D78" s="2677"/>
      <c r="E78" s="2678"/>
      <c r="F78" s="2883"/>
      <c r="G78" s="277"/>
      <c r="H78" s="279"/>
      <c r="I78" s="233"/>
      <c r="J78" s="234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274"/>
      <c r="X78" s="660"/>
      <c r="Y78" s="661"/>
      <c r="Z78" s="662"/>
      <c r="AA78" s="663"/>
      <c r="AB78" s="256"/>
      <c r="AC78" s="278"/>
      <c r="AD78" s="685">
        <v>1</v>
      </c>
      <c r="AE78" s="686"/>
      <c r="AF78" s="250">
        <f t="shared" si="12"/>
        <v>1</v>
      </c>
      <c r="AG78" s="682">
        <v>40571</v>
      </c>
      <c r="AH78" s="694"/>
      <c r="AI78" s="695">
        <v>5</v>
      </c>
      <c r="AJ78" s="673">
        <f t="shared" si="13"/>
        <v>5</v>
      </c>
      <c r="AK78" s="280">
        <f t="shared" si="14"/>
        <v>5</v>
      </c>
    </row>
    <row r="79" spans="1:37" s="248" customFormat="1" ht="11.1" customHeight="1" x14ac:dyDescent="0.25">
      <c r="A79" s="651">
        <v>73</v>
      </c>
      <c r="B79" s="247"/>
      <c r="C79" s="253" t="s">
        <v>8</v>
      </c>
      <c r="D79" s="2677"/>
      <c r="E79" s="2678"/>
      <c r="F79" s="2883"/>
      <c r="G79" s="267"/>
      <c r="H79" s="778"/>
      <c r="I79" s="233"/>
      <c r="J79" s="23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255"/>
      <c r="X79" s="660"/>
      <c r="Y79" s="661"/>
      <c r="Z79" s="662"/>
      <c r="AA79" s="663"/>
      <c r="AB79" s="256"/>
      <c r="AC79" s="257"/>
      <c r="AD79" s="3113">
        <v>7</v>
      </c>
      <c r="AE79" s="237"/>
      <c r="AF79" s="250">
        <f t="shared" si="12"/>
        <v>7</v>
      </c>
      <c r="AG79" s="682">
        <v>40522</v>
      </c>
      <c r="AH79" s="675"/>
      <c r="AI79" s="672">
        <v>34</v>
      </c>
      <c r="AJ79" s="673">
        <f t="shared" si="13"/>
        <v>34</v>
      </c>
      <c r="AK79" s="258">
        <f t="shared" si="14"/>
        <v>4.8571428571428568</v>
      </c>
    </row>
    <row r="80" spans="1:37" s="206" customFormat="1" ht="11.1" customHeight="1" x14ac:dyDescent="0.25">
      <c r="A80" s="651">
        <v>74</v>
      </c>
      <c r="B80" s="238"/>
      <c r="C80" s="253" t="s">
        <v>2</v>
      </c>
      <c r="D80" s="2677" t="str">
        <f>ROMAN(AH80,0)</f>
        <v/>
      </c>
      <c r="E80" s="2678"/>
      <c r="F80" s="2883"/>
      <c r="G80" s="702"/>
      <c r="H80" s="239"/>
      <c r="I80" s="233"/>
      <c r="J80" s="23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270"/>
      <c r="X80" s="660"/>
      <c r="Y80" s="661"/>
      <c r="Z80" s="662"/>
      <c r="AA80" s="663"/>
      <c r="AB80" s="256"/>
      <c r="AC80" s="257"/>
      <c r="AD80" s="3113">
        <v>12</v>
      </c>
      <c r="AE80" s="237"/>
      <c r="AF80" s="250">
        <f t="shared" si="12"/>
        <v>12</v>
      </c>
      <c r="AG80" s="682">
        <v>40480</v>
      </c>
      <c r="AH80" s="675"/>
      <c r="AI80" s="672">
        <v>29</v>
      </c>
      <c r="AJ80" s="673">
        <f t="shared" si="13"/>
        <v>29</v>
      </c>
      <c r="AK80" s="258">
        <f t="shared" si="14"/>
        <v>2.4166666666666665</v>
      </c>
    </row>
    <row r="81" spans="1:50" s="206" customFormat="1" ht="11.1" customHeight="1" x14ac:dyDescent="0.25">
      <c r="A81" s="651">
        <v>75</v>
      </c>
      <c r="B81" s="238"/>
      <c r="C81" s="772" t="s">
        <v>145</v>
      </c>
      <c r="D81" s="3364" t="str">
        <f>ROMAN(AH81,0)</f>
        <v>I</v>
      </c>
      <c r="E81" s="3155"/>
      <c r="F81" s="3156"/>
      <c r="G81" s="701"/>
      <c r="H81" s="239"/>
      <c r="I81" s="233"/>
      <c r="J81" s="23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706"/>
      <c r="X81" s="660"/>
      <c r="Y81" s="661"/>
      <c r="Z81" s="662"/>
      <c r="AA81" s="663"/>
      <c r="AB81" s="667"/>
      <c r="AC81" s="789"/>
      <c r="AD81" s="3113">
        <v>9</v>
      </c>
      <c r="AE81" s="237"/>
      <c r="AF81" s="250">
        <f t="shared" si="12"/>
        <v>9</v>
      </c>
      <c r="AG81" s="682">
        <v>40466</v>
      </c>
      <c r="AH81" s="675">
        <v>1</v>
      </c>
      <c r="AI81" s="672">
        <v>71</v>
      </c>
      <c r="AJ81" s="673">
        <f t="shared" si="13"/>
        <v>71</v>
      </c>
      <c r="AK81" s="258">
        <f t="shared" si="14"/>
        <v>7.8888888888888893</v>
      </c>
    </row>
    <row r="82" spans="1:50" s="206" customFormat="1" ht="11.1" customHeight="1" x14ac:dyDescent="0.25">
      <c r="A82" s="651">
        <v>76</v>
      </c>
      <c r="B82" s="231"/>
      <c r="C82" s="272" t="s">
        <v>1</v>
      </c>
      <c r="D82" s="2677"/>
      <c r="E82" s="3054"/>
      <c r="F82" s="3165"/>
      <c r="G82" s="775"/>
      <c r="H82" s="239"/>
      <c r="I82" s="233"/>
      <c r="J82" s="23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782"/>
      <c r="X82" s="660"/>
      <c r="Y82" s="661"/>
      <c r="Z82" s="662"/>
      <c r="AA82" s="663"/>
      <c r="AB82" s="667"/>
      <c r="AC82" s="789"/>
      <c r="AD82" s="3113">
        <v>9</v>
      </c>
      <c r="AE82" s="237"/>
      <c r="AF82" s="250">
        <f t="shared" si="12"/>
        <v>9</v>
      </c>
      <c r="AG82" s="682">
        <v>40466</v>
      </c>
      <c r="AH82" s="675"/>
      <c r="AI82" s="672">
        <v>45</v>
      </c>
      <c r="AJ82" s="673">
        <f t="shared" si="13"/>
        <v>45</v>
      </c>
      <c r="AK82" s="258">
        <f t="shared" si="14"/>
        <v>5</v>
      </c>
    </row>
    <row r="83" spans="1:50" s="206" customFormat="1" ht="11.1" customHeight="1" x14ac:dyDescent="0.25">
      <c r="A83" s="651">
        <v>77</v>
      </c>
      <c r="B83" s="247"/>
      <c r="C83" s="771" t="s">
        <v>60</v>
      </c>
      <c r="D83" s="2778"/>
      <c r="E83" s="3166"/>
      <c r="F83" s="3167"/>
      <c r="G83" s="776"/>
      <c r="H83" s="239"/>
      <c r="I83" s="233"/>
      <c r="J83" s="23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707"/>
      <c r="X83" s="660"/>
      <c r="Y83" s="661"/>
      <c r="Z83" s="662"/>
      <c r="AA83" s="663"/>
      <c r="AB83" s="669"/>
      <c r="AC83" s="709"/>
      <c r="AD83" s="3113">
        <v>3</v>
      </c>
      <c r="AE83" s="684"/>
      <c r="AF83" s="250">
        <f t="shared" si="12"/>
        <v>3</v>
      </c>
      <c r="AG83" s="682">
        <v>40271</v>
      </c>
      <c r="AH83" s="690"/>
      <c r="AI83" s="691">
        <v>11</v>
      </c>
      <c r="AJ83" s="673">
        <f t="shared" si="13"/>
        <v>11</v>
      </c>
      <c r="AK83" s="262">
        <f t="shared" si="14"/>
        <v>3.6666666666666665</v>
      </c>
    </row>
    <row r="84" spans="1:50" s="206" customFormat="1" ht="11.1" customHeight="1" x14ac:dyDescent="0.25">
      <c r="A84" s="651">
        <v>78</v>
      </c>
      <c r="B84" s="247"/>
      <c r="C84" s="268" t="s">
        <v>224</v>
      </c>
      <c r="D84" s="2849" t="str">
        <f>ROMAN(AH84,0)</f>
        <v>I</v>
      </c>
      <c r="E84" s="2812"/>
      <c r="F84" s="3162"/>
      <c r="G84" s="259"/>
      <c r="H84" s="239"/>
      <c r="I84" s="233"/>
      <c r="J84" s="23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260"/>
      <c r="X84" s="660"/>
      <c r="Y84" s="661"/>
      <c r="Z84" s="662"/>
      <c r="AA84" s="663"/>
      <c r="AB84" s="256"/>
      <c r="AC84" s="261"/>
      <c r="AD84" s="3113">
        <v>6</v>
      </c>
      <c r="AE84" s="684"/>
      <c r="AF84" s="250">
        <f t="shared" si="12"/>
        <v>6</v>
      </c>
      <c r="AG84" s="682">
        <v>40215</v>
      </c>
      <c r="AH84" s="690">
        <v>1</v>
      </c>
      <c r="AI84" s="691">
        <v>41</v>
      </c>
      <c r="AJ84" s="673">
        <f t="shared" si="13"/>
        <v>41</v>
      </c>
      <c r="AK84" s="262">
        <f t="shared" si="14"/>
        <v>6.833333333333333</v>
      </c>
    </row>
    <row r="85" spans="1:50" s="206" customFormat="1" ht="11.1" customHeight="1" x14ac:dyDescent="0.25">
      <c r="A85" s="651">
        <v>79</v>
      </c>
      <c r="B85" s="247"/>
      <c r="C85" s="251" t="s">
        <v>55</v>
      </c>
      <c r="D85" s="2716"/>
      <c r="E85" s="3153"/>
      <c r="F85" s="3154"/>
      <c r="G85" s="777"/>
      <c r="H85" s="232"/>
      <c r="I85" s="233"/>
      <c r="J85" s="23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260"/>
      <c r="X85" s="660"/>
      <c r="Y85" s="661"/>
      <c r="Z85" s="662"/>
      <c r="AA85" s="663"/>
      <c r="AB85" s="256"/>
      <c r="AC85" s="261"/>
      <c r="AD85" s="3113">
        <v>2</v>
      </c>
      <c r="AE85" s="684"/>
      <c r="AF85" s="250">
        <f t="shared" si="12"/>
        <v>2</v>
      </c>
      <c r="AG85" s="682">
        <v>40138</v>
      </c>
      <c r="AH85" s="690"/>
      <c r="AI85" s="691">
        <v>8</v>
      </c>
      <c r="AJ85" s="673">
        <f t="shared" si="13"/>
        <v>8</v>
      </c>
      <c r="AK85" s="262">
        <f t="shared" si="14"/>
        <v>4</v>
      </c>
    </row>
    <row r="86" spans="1:50" s="206" customFormat="1" ht="11.1" customHeight="1" x14ac:dyDescent="0.25">
      <c r="A86" s="651">
        <v>80</v>
      </c>
      <c r="B86" s="238"/>
      <c r="C86" s="622" t="s">
        <v>195</v>
      </c>
      <c r="D86" s="2831" t="str">
        <f>ROMAN(AH86,0)</f>
        <v>I</v>
      </c>
      <c r="E86" s="3281"/>
      <c r="F86" s="3282" t="s">
        <v>156</v>
      </c>
      <c r="G86" s="259"/>
      <c r="H86" s="232"/>
      <c r="I86" s="233"/>
      <c r="J86" s="23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260"/>
      <c r="X86" s="660"/>
      <c r="Y86" s="661"/>
      <c r="Z86" s="662"/>
      <c r="AA86" s="663"/>
      <c r="AB86" s="256"/>
      <c r="AC86" s="261"/>
      <c r="AD86" s="3113">
        <v>8</v>
      </c>
      <c r="AE86" s="684"/>
      <c r="AF86" s="250">
        <f t="shared" si="12"/>
        <v>8</v>
      </c>
      <c r="AG86" s="682">
        <v>40082</v>
      </c>
      <c r="AH86" s="690">
        <v>1</v>
      </c>
      <c r="AI86" s="691">
        <v>52</v>
      </c>
      <c r="AJ86" s="673">
        <f t="shared" si="13"/>
        <v>52</v>
      </c>
      <c r="AK86" s="262">
        <f t="shared" si="14"/>
        <v>6.5</v>
      </c>
    </row>
    <row r="87" spans="1:50" s="206" customFormat="1" ht="11.1" customHeight="1" x14ac:dyDescent="0.25">
      <c r="A87" s="651">
        <v>81</v>
      </c>
      <c r="B87" s="238"/>
      <c r="C87" s="253" t="s">
        <v>47</v>
      </c>
      <c r="D87" s="2778"/>
      <c r="E87" s="2678"/>
      <c r="F87" s="2883"/>
      <c r="G87" s="281"/>
      <c r="H87" s="279"/>
      <c r="I87" s="233"/>
      <c r="J87" s="23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274"/>
      <c r="X87" s="660"/>
      <c r="Y87" s="661"/>
      <c r="Z87" s="662"/>
      <c r="AA87" s="663"/>
      <c r="AB87" s="256"/>
      <c r="AC87" s="282"/>
      <c r="AD87" s="685">
        <v>1</v>
      </c>
      <c r="AE87" s="686"/>
      <c r="AF87" s="250">
        <f t="shared" si="12"/>
        <v>1</v>
      </c>
      <c r="AG87" s="682">
        <v>39963</v>
      </c>
      <c r="AH87" s="694"/>
      <c r="AI87" s="695">
        <v>4</v>
      </c>
      <c r="AJ87" s="673">
        <f t="shared" si="13"/>
        <v>4</v>
      </c>
      <c r="AK87" s="280">
        <f t="shared" si="14"/>
        <v>4</v>
      </c>
    </row>
    <row r="88" spans="1:50" s="206" customFormat="1" ht="11.1" customHeight="1" x14ac:dyDescent="0.25">
      <c r="A88" s="651">
        <v>82</v>
      </c>
      <c r="B88" s="238"/>
      <c r="C88" s="253" t="s">
        <v>11</v>
      </c>
      <c r="D88" s="2778"/>
      <c r="E88" s="2678"/>
      <c r="F88" s="2883"/>
      <c r="G88" s="259"/>
      <c r="H88" s="239"/>
      <c r="I88" s="233"/>
      <c r="J88" s="23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260"/>
      <c r="X88" s="660"/>
      <c r="Y88" s="661"/>
      <c r="Z88" s="662"/>
      <c r="AA88" s="663"/>
      <c r="AB88" s="256"/>
      <c r="AC88" s="261"/>
      <c r="AD88" s="3113">
        <v>8</v>
      </c>
      <c r="AE88" s="684"/>
      <c r="AF88" s="250">
        <f t="shared" si="12"/>
        <v>8</v>
      </c>
      <c r="AG88" s="682">
        <v>39934</v>
      </c>
      <c r="AH88" s="690"/>
      <c r="AI88" s="691">
        <v>61</v>
      </c>
      <c r="AJ88" s="673">
        <f t="shared" si="13"/>
        <v>61</v>
      </c>
      <c r="AK88" s="262">
        <f t="shared" si="14"/>
        <v>7.625</v>
      </c>
    </row>
    <row r="89" spans="1:50" s="206" customFormat="1" ht="11.1" customHeight="1" x14ac:dyDescent="0.25">
      <c r="A89" s="651">
        <v>83</v>
      </c>
      <c r="B89" s="247"/>
      <c r="C89" s="253" t="s">
        <v>46</v>
      </c>
      <c r="D89" s="2778"/>
      <c r="E89" s="2678"/>
      <c r="F89" s="2883"/>
      <c r="G89" s="281"/>
      <c r="H89" s="279"/>
      <c r="I89" s="233"/>
      <c r="J89" s="23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274"/>
      <c r="X89" s="660"/>
      <c r="Y89" s="661"/>
      <c r="Z89" s="662"/>
      <c r="AA89" s="663"/>
      <c r="AB89" s="256"/>
      <c r="AC89" s="282"/>
      <c r="AD89" s="685">
        <v>1</v>
      </c>
      <c r="AE89" s="686"/>
      <c r="AF89" s="250">
        <f t="shared" si="12"/>
        <v>1</v>
      </c>
      <c r="AG89" s="682">
        <v>39934</v>
      </c>
      <c r="AH89" s="694"/>
      <c r="AI89" s="695">
        <v>10</v>
      </c>
      <c r="AJ89" s="673">
        <f t="shared" si="13"/>
        <v>10</v>
      </c>
      <c r="AK89" s="280">
        <f t="shared" si="14"/>
        <v>10</v>
      </c>
    </row>
    <row r="90" spans="1:50" s="206" customFormat="1" ht="11.1" customHeight="1" x14ac:dyDescent="0.25">
      <c r="A90" s="651">
        <v>84</v>
      </c>
      <c r="B90" s="238"/>
      <c r="C90" s="253" t="s">
        <v>7</v>
      </c>
      <c r="D90" s="2778"/>
      <c r="E90" s="2678"/>
      <c r="F90" s="2883"/>
      <c r="G90" s="259"/>
      <c r="H90" s="239"/>
      <c r="I90" s="233"/>
      <c r="J90" s="234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260"/>
      <c r="X90" s="660"/>
      <c r="Y90" s="661"/>
      <c r="Z90" s="662"/>
      <c r="AA90" s="663"/>
      <c r="AB90" s="256"/>
      <c r="AC90" s="261"/>
      <c r="AD90" s="3113">
        <v>10</v>
      </c>
      <c r="AE90" s="684"/>
      <c r="AF90" s="250">
        <f t="shared" si="12"/>
        <v>10</v>
      </c>
      <c r="AG90" s="682">
        <v>39879</v>
      </c>
      <c r="AH90" s="690"/>
      <c r="AI90" s="691">
        <v>54</v>
      </c>
      <c r="AJ90" s="673">
        <f t="shared" si="13"/>
        <v>54</v>
      </c>
      <c r="AK90" s="262">
        <f t="shared" si="14"/>
        <v>5.4</v>
      </c>
    </row>
    <row r="91" spans="1:50" s="206" customFormat="1" ht="11.1" customHeight="1" x14ac:dyDescent="0.25">
      <c r="A91" s="651">
        <v>85</v>
      </c>
      <c r="B91" s="247"/>
      <c r="C91" s="263" t="s">
        <v>147</v>
      </c>
      <c r="D91" s="2878" t="str">
        <f>ROMAN(AH91,0)</f>
        <v>I</v>
      </c>
      <c r="E91" s="3159"/>
      <c r="F91" s="2813"/>
      <c r="G91" s="281"/>
      <c r="H91" s="279"/>
      <c r="I91" s="233"/>
      <c r="J91" s="234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274"/>
      <c r="X91" s="660"/>
      <c r="Y91" s="661"/>
      <c r="Z91" s="662"/>
      <c r="AA91" s="663"/>
      <c r="AB91" s="256"/>
      <c r="AC91" s="282"/>
      <c r="AD91" s="685">
        <v>1</v>
      </c>
      <c r="AE91" s="686"/>
      <c r="AF91" s="250">
        <f t="shared" si="12"/>
        <v>1</v>
      </c>
      <c r="AG91" s="682">
        <v>39879</v>
      </c>
      <c r="AH91" s="694">
        <v>1</v>
      </c>
      <c r="AI91" s="695">
        <v>13</v>
      </c>
      <c r="AJ91" s="673">
        <f t="shared" si="13"/>
        <v>13</v>
      </c>
      <c r="AK91" s="280">
        <f t="shared" si="14"/>
        <v>13</v>
      </c>
    </row>
    <row r="92" spans="1:50" ht="11.1" customHeight="1" x14ac:dyDescent="0.25">
      <c r="A92" s="651">
        <v>86</v>
      </c>
      <c r="B92" s="231"/>
      <c r="C92" s="263" t="s">
        <v>146</v>
      </c>
      <c r="D92" s="2878" t="str">
        <f>ROMAN(AH92,0)</f>
        <v>I</v>
      </c>
      <c r="E92" s="3159"/>
      <c r="F92" s="2813"/>
      <c r="G92" s="281"/>
      <c r="H92" s="279"/>
      <c r="I92" s="233"/>
      <c r="J92" s="234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274"/>
      <c r="X92" s="660"/>
      <c r="Y92" s="661"/>
      <c r="Z92" s="662"/>
      <c r="AA92" s="663"/>
      <c r="AB92" s="256"/>
      <c r="AC92" s="282"/>
      <c r="AD92" s="685">
        <v>1</v>
      </c>
      <c r="AE92" s="686"/>
      <c r="AF92" s="250">
        <f t="shared" si="12"/>
        <v>1</v>
      </c>
      <c r="AG92" s="682">
        <v>39809</v>
      </c>
      <c r="AH92" s="694">
        <v>1</v>
      </c>
      <c r="AI92" s="695">
        <v>13</v>
      </c>
      <c r="AJ92" s="673">
        <f t="shared" si="13"/>
        <v>13</v>
      </c>
      <c r="AK92" s="280">
        <f t="shared" si="14"/>
        <v>13</v>
      </c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</row>
    <row r="93" spans="1:50" s="206" customFormat="1" ht="11.1" customHeight="1" x14ac:dyDescent="0.25">
      <c r="A93" s="651">
        <v>87</v>
      </c>
      <c r="B93" s="247"/>
      <c r="C93" s="253" t="s">
        <v>42</v>
      </c>
      <c r="D93" s="2778"/>
      <c r="E93" s="2678"/>
      <c r="F93" s="2883"/>
      <c r="G93" s="281"/>
      <c r="H93" s="279"/>
      <c r="I93" s="233"/>
      <c r="J93" s="234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274"/>
      <c r="X93" s="660"/>
      <c r="Y93" s="661"/>
      <c r="Z93" s="662"/>
      <c r="AA93" s="663"/>
      <c r="AB93" s="256"/>
      <c r="AC93" s="282"/>
      <c r="AD93" s="685">
        <v>1</v>
      </c>
      <c r="AE93" s="686"/>
      <c r="AF93" s="250">
        <f t="shared" si="12"/>
        <v>1</v>
      </c>
      <c r="AG93" s="682">
        <v>39781</v>
      </c>
      <c r="AH93" s="694"/>
      <c r="AI93" s="695">
        <v>0</v>
      </c>
      <c r="AJ93" s="673">
        <f t="shared" si="13"/>
        <v>0</v>
      </c>
      <c r="AK93" s="280">
        <f t="shared" si="14"/>
        <v>0</v>
      </c>
    </row>
    <row r="94" spans="1:50" s="206" customFormat="1" ht="11.1" customHeight="1" x14ac:dyDescent="0.25">
      <c r="A94" s="651">
        <v>88</v>
      </c>
      <c r="B94" s="247"/>
      <c r="C94" s="253" t="s">
        <v>40</v>
      </c>
      <c r="D94" s="2778"/>
      <c r="E94" s="2678"/>
      <c r="F94" s="2883"/>
      <c r="G94" s="281"/>
      <c r="H94" s="279"/>
      <c r="I94" s="233"/>
      <c r="J94" s="234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274"/>
      <c r="X94" s="660"/>
      <c r="Y94" s="661"/>
      <c r="Z94" s="662"/>
      <c r="AA94" s="663"/>
      <c r="AB94" s="256"/>
      <c r="AC94" s="282"/>
      <c r="AD94" s="685">
        <v>1</v>
      </c>
      <c r="AE94" s="686"/>
      <c r="AF94" s="250">
        <f t="shared" si="12"/>
        <v>1</v>
      </c>
      <c r="AG94" s="682">
        <v>39745</v>
      </c>
      <c r="AH94" s="694"/>
      <c r="AI94" s="695">
        <v>0</v>
      </c>
      <c r="AJ94" s="673">
        <f t="shared" si="13"/>
        <v>0</v>
      </c>
      <c r="AK94" s="280">
        <f t="shared" si="14"/>
        <v>0</v>
      </c>
    </row>
    <row r="95" spans="1:50" s="206" customFormat="1" ht="11.1" customHeight="1" x14ac:dyDescent="0.25">
      <c r="A95" s="651">
        <v>89</v>
      </c>
      <c r="B95" s="247"/>
      <c r="C95" s="263" t="s">
        <v>197</v>
      </c>
      <c r="D95" s="2878" t="str">
        <f>ROMAN(AH95,0)</f>
        <v>I</v>
      </c>
      <c r="E95" s="3159"/>
      <c r="F95" s="2813"/>
      <c r="G95" s="265"/>
      <c r="H95" s="232"/>
      <c r="I95" s="233"/>
      <c r="J95" s="234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708"/>
      <c r="X95" s="660"/>
      <c r="Y95" s="661"/>
      <c r="Z95" s="662"/>
      <c r="AA95" s="663"/>
      <c r="AB95" s="256"/>
      <c r="AC95" s="261"/>
      <c r="AD95" s="3113">
        <v>8</v>
      </c>
      <c r="AE95" s="684"/>
      <c r="AF95" s="250">
        <f t="shared" si="12"/>
        <v>8</v>
      </c>
      <c r="AG95" s="682">
        <v>39599</v>
      </c>
      <c r="AH95" s="690">
        <v>1</v>
      </c>
      <c r="AI95" s="692">
        <v>61</v>
      </c>
      <c r="AJ95" s="673">
        <f t="shared" si="13"/>
        <v>61</v>
      </c>
      <c r="AK95" s="262">
        <f t="shared" si="14"/>
        <v>7.625</v>
      </c>
    </row>
    <row r="96" spans="1:50" ht="11.1" customHeight="1" x14ac:dyDescent="0.25">
      <c r="A96" s="651">
        <v>90</v>
      </c>
      <c r="B96" s="247"/>
      <c r="C96" s="253" t="s">
        <v>35</v>
      </c>
      <c r="D96" s="2778"/>
      <c r="E96" s="2678"/>
      <c r="F96" s="2883"/>
      <c r="G96" s="281"/>
      <c r="H96" s="279"/>
      <c r="I96" s="233"/>
      <c r="J96" s="234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274"/>
      <c r="X96" s="660"/>
      <c r="Y96" s="661"/>
      <c r="Z96" s="662"/>
      <c r="AA96" s="663"/>
      <c r="AB96" s="256"/>
      <c r="AC96" s="282"/>
      <c r="AD96" s="685">
        <v>1</v>
      </c>
      <c r="AE96" s="686"/>
      <c r="AF96" s="250">
        <f t="shared" si="12"/>
        <v>1</v>
      </c>
      <c r="AG96" s="682">
        <v>39564</v>
      </c>
      <c r="AH96" s="694"/>
      <c r="AI96" s="695">
        <v>12</v>
      </c>
      <c r="AJ96" s="673">
        <f t="shared" si="13"/>
        <v>12</v>
      </c>
      <c r="AK96" s="280">
        <f t="shared" si="14"/>
        <v>12</v>
      </c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</row>
    <row r="97" spans="1:50" s="248" customFormat="1" ht="11.1" customHeight="1" x14ac:dyDescent="0.25">
      <c r="A97" s="651">
        <v>91</v>
      </c>
      <c r="B97" s="247"/>
      <c r="C97" s="253" t="s">
        <v>6</v>
      </c>
      <c r="D97" s="2778"/>
      <c r="E97" s="2678"/>
      <c r="F97" s="2883"/>
      <c r="G97" s="265"/>
      <c r="H97" s="239"/>
      <c r="I97" s="233"/>
      <c r="J97" s="23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260"/>
      <c r="X97" s="660"/>
      <c r="Y97" s="661"/>
      <c r="Z97" s="662"/>
      <c r="AA97" s="663"/>
      <c r="AB97" s="256"/>
      <c r="AC97" s="261"/>
      <c r="AD97" s="3113">
        <v>5</v>
      </c>
      <c r="AE97" s="684"/>
      <c r="AF97" s="250">
        <f t="shared" si="12"/>
        <v>5</v>
      </c>
      <c r="AG97" s="682">
        <v>39536</v>
      </c>
      <c r="AH97" s="690"/>
      <c r="AI97" s="691">
        <v>14</v>
      </c>
      <c r="AJ97" s="673">
        <f t="shared" si="13"/>
        <v>14</v>
      </c>
      <c r="AK97" s="262">
        <f t="shared" si="14"/>
        <v>2.8</v>
      </c>
    </row>
    <row r="98" spans="1:50" s="283" customFormat="1" ht="11.1" customHeight="1" x14ac:dyDescent="0.25">
      <c r="A98" s="651">
        <v>92</v>
      </c>
      <c r="B98" s="238"/>
      <c r="C98" s="253" t="s">
        <v>198</v>
      </c>
      <c r="D98" s="2778"/>
      <c r="E98" s="2678"/>
      <c r="F98" s="2883"/>
      <c r="G98" s="281"/>
      <c r="H98" s="279"/>
      <c r="I98" s="233"/>
      <c r="J98" s="23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274"/>
      <c r="X98" s="660"/>
      <c r="Y98" s="661"/>
      <c r="Z98" s="662"/>
      <c r="AA98" s="663"/>
      <c r="AB98" s="256"/>
      <c r="AC98" s="282"/>
      <c r="AD98" s="685">
        <v>1</v>
      </c>
      <c r="AE98" s="686"/>
      <c r="AF98" s="250">
        <f t="shared" si="12"/>
        <v>1</v>
      </c>
      <c r="AG98" s="682">
        <v>39480</v>
      </c>
      <c r="AH98" s="694"/>
      <c r="AI98" s="695">
        <v>0</v>
      </c>
      <c r="AJ98" s="673">
        <f t="shared" si="13"/>
        <v>0</v>
      </c>
      <c r="AK98" s="280">
        <f t="shared" si="14"/>
        <v>0</v>
      </c>
    </row>
    <row r="99" spans="1:50" ht="11.1" customHeight="1" x14ac:dyDescent="0.25">
      <c r="A99" s="651">
        <v>93</v>
      </c>
      <c r="B99" s="247"/>
      <c r="C99" s="272" t="s">
        <v>66</v>
      </c>
      <c r="D99" s="2778"/>
      <c r="E99" s="3054"/>
      <c r="F99" s="3165"/>
      <c r="G99" s="285"/>
      <c r="H99" s="279"/>
      <c r="I99" s="233"/>
      <c r="J99" s="23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274"/>
      <c r="X99" s="660"/>
      <c r="Y99" s="661"/>
      <c r="Z99" s="662"/>
      <c r="AA99" s="663"/>
      <c r="AB99" s="256"/>
      <c r="AC99" s="282"/>
      <c r="AD99" s="685">
        <v>1</v>
      </c>
      <c r="AE99" s="686"/>
      <c r="AF99" s="250">
        <f t="shared" si="12"/>
        <v>1</v>
      </c>
      <c r="AG99" s="682">
        <v>39410</v>
      </c>
      <c r="AH99" s="694"/>
      <c r="AI99" s="695">
        <v>0</v>
      </c>
      <c r="AJ99" s="673">
        <f t="shared" si="13"/>
        <v>0</v>
      </c>
      <c r="AK99" s="280">
        <f t="shared" si="14"/>
        <v>0</v>
      </c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</row>
    <row r="100" spans="1:50" s="284" customFormat="1" ht="11.1" customHeight="1" x14ac:dyDescent="0.25">
      <c r="A100" s="651">
        <v>94</v>
      </c>
      <c r="B100" s="247"/>
      <c r="C100" s="253" t="s">
        <v>15</v>
      </c>
      <c r="D100" s="2778"/>
      <c r="E100" s="2678"/>
      <c r="F100" s="2883"/>
      <c r="G100" s="281"/>
      <c r="H100" s="279"/>
      <c r="I100" s="703"/>
      <c r="J100" s="704"/>
      <c r="K100" s="705"/>
      <c r="L100" s="705"/>
      <c r="M100" s="705"/>
      <c r="N100" s="705"/>
      <c r="O100" s="705"/>
      <c r="P100" s="705"/>
      <c r="Q100" s="705"/>
      <c r="R100" s="705"/>
      <c r="S100" s="705"/>
      <c r="T100" s="705"/>
      <c r="U100" s="705"/>
      <c r="V100" s="705"/>
      <c r="W100" s="274"/>
      <c r="X100" s="660"/>
      <c r="Y100" s="661"/>
      <c r="Z100" s="662"/>
      <c r="AA100" s="663"/>
      <c r="AB100" s="256"/>
      <c r="AC100" s="282"/>
      <c r="AD100" s="685">
        <v>1</v>
      </c>
      <c r="AE100" s="686"/>
      <c r="AF100" s="250">
        <f t="shared" si="12"/>
        <v>1</v>
      </c>
      <c r="AG100" s="682">
        <v>39410</v>
      </c>
      <c r="AH100" s="694"/>
      <c r="AI100" s="695">
        <v>4</v>
      </c>
      <c r="AJ100" s="673">
        <f t="shared" si="13"/>
        <v>4</v>
      </c>
      <c r="AK100" s="280">
        <f t="shared" si="14"/>
        <v>4</v>
      </c>
    </row>
    <row r="101" spans="1:50" ht="11.1" customHeight="1" x14ac:dyDescent="0.25">
      <c r="A101" s="651">
        <v>95</v>
      </c>
      <c r="B101" s="247"/>
      <c r="C101" s="253" t="s">
        <v>5</v>
      </c>
      <c r="D101" s="2778"/>
      <c r="E101" s="2678"/>
      <c r="F101" s="2883"/>
      <c r="G101" s="265"/>
      <c r="H101" s="239"/>
      <c r="I101" s="233"/>
      <c r="J101" s="23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260"/>
      <c r="X101" s="660"/>
      <c r="Y101" s="661"/>
      <c r="Z101" s="662"/>
      <c r="AA101" s="663"/>
      <c r="AB101" s="256"/>
      <c r="AC101" s="261"/>
      <c r="AD101" s="3113">
        <v>3</v>
      </c>
      <c r="AE101" s="684"/>
      <c r="AF101" s="250">
        <f t="shared" si="12"/>
        <v>3</v>
      </c>
      <c r="AG101" s="682">
        <v>39389</v>
      </c>
      <c r="AH101" s="690"/>
      <c r="AI101" s="691">
        <v>8</v>
      </c>
      <c r="AJ101" s="673">
        <f t="shared" si="13"/>
        <v>8</v>
      </c>
      <c r="AK101" s="262">
        <f t="shared" si="14"/>
        <v>2.6666666666666665</v>
      </c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</row>
    <row r="102" spans="1:50" ht="11.1" customHeight="1" x14ac:dyDescent="0.25">
      <c r="A102" s="651">
        <v>96</v>
      </c>
      <c r="B102" s="247"/>
      <c r="C102" s="253" t="s">
        <v>54</v>
      </c>
      <c r="D102" s="2778"/>
      <c r="E102" s="2678"/>
      <c r="F102" s="2883"/>
      <c r="G102" s="281"/>
      <c r="H102" s="279"/>
      <c r="I102" s="233"/>
      <c r="J102" s="23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274"/>
      <c r="X102" s="660"/>
      <c r="Y102" s="661"/>
      <c r="Z102" s="662"/>
      <c r="AA102" s="663"/>
      <c r="AB102" s="256"/>
      <c r="AC102" s="282"/>
      <c r="AD102" s="685">
        <v>1</v>
      </c>
      <c r="AE102" s="686"/>
      <c r="AF102" s="250">
        <f t="shared" si="12"/>
        <v>1</v>
      </c>
      <c r="AG102" s="682">
        <v>39308</v>
      </c>
      <c r="AH102" s="694"/>
      <c r="AI102" s="695">
        <v>3</v>
      </c>
      <c r="AJ102" s="673">
        <f t="shared" si="13"/>
        <v>3</v>
      </c>
      <c r="AK102" s="280">
        <f t="shared" si="14"/>
        <v>3</v>
      </c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</row>
    <row r="103" spans="1:50" ht="11.1" customHeight="1" x14ac:dyDescent="0.25">
      <c r="A103" s="651">
        <v>97</v>
      </c>
      <c r="B103" s="247"/>
      <c r="C103" s="253" t="s">
        <v>199</v>
      </c>
      <c r="D103" s="2778"/>
      <c r="E103" s="2678"/>
      <c r="F103" s="2883"/>
      <c r="G103" s="281"/>
      <c r="H103" s="279"/>
      <c r="I103" s="233"/>
      <c r="J103" s="234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274"/>
      <c r="X103" s="660"/>
      <c r="Y103" s="661"/>
      <c r="Z103" s="662"/>
      <c r="AA103" s="663"/>
      <c r="AB103" s="256"/>
      <c r="AC103" s="282"/>
      <c r="AD103" s="685">
        <v>1</v>
      </c>
      <c r="AE103" s="686"/>
      <c r="AF103" s="250">
        <f t="shared" si="12"/>
        <v>1</v>
      </c>
      <c r="AG103" s="682">
        <v>39308</v>
      </c>
      <c r="AH103" s="694"/>
      <c r="AI103" s="695">
        <v>0</v>
      </c>
      <c r="AJ103" s="673">
        <f t="shared" ref="AJ103:AJ107" si="15">SUM(I103:V103)+AI103</f>
        <v>0</v>
      </c>
      <c r="AK103" s="280">
        <f t="shared" si="14"/>
        <v>0</v>
      </c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</row>
    <row r="104" spans="1:50" ht="11.1" customHeight="1" x14ac:dyDescent="0.25">
      <c r="A104" s="651">
        <v>98</v>
      </c>
      <c r="B104" s="238"/>
      <c r="C104" s="253" t="s">
        <v>51</v>
      </c>
      <c r="D104" s="2778"/>
      <c r="E104" s="2678"/>
      <c r="F104" s="2883"/>
      <c r="G104" s="265"/>
      <c r="H104" s="232"/>
      <c r="I104" s="233"/>
      <c r="J104" s="234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260"/>
      <c r="X104" s="660"/>
      <c r="Y104" s="661"/>
      <c r="Z104" s="662"/>
      <c r="AA104" s="663"/>
      <c r="AB104" s="256"/>
      <c r="AC104" s="261"/>
      <c r="AD104" s="3113">
        <v>2</v>
      </c>
      <c r="AE104" s="684"/>
      <c r="AF104" s="250">
        <f t="shared" si="12"/>
        <v>2</v>
      </c>
      <c r="AG104" s="682">
        <v>39263</v>
      </c>
      <c r="AH104" s="690"/>
      <c r="AI104" s="691">
        <v>8</v>
      </c>
      <c r="AJ104" s="673">
        <f t="shared" si="15"/>
        <v>8</v>
      </c>
      <c r="AK104" s="262">
        <f t="shared" si="14"/>
        <v>4</v>
      </c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</row>
    <row r="105" spans="1:50" ht="11.1" customHeight="1" x14ac:dyDescent="0.25">
      <c r="A105" s="651">
        <v>99</v>
      </c>
      <c r="B105" s="247"/>
      <c r="C105" s="253" t="s">
        <v>53</v>
      </c>
      <c r="D105" s="2778"/>
      <c r="E105" s="2678"/>
      <c r="F105" s="2883"/>
      <c r="G105" s="281"/>
      <c r="H105" s="279"/>
      <c r="I105" s="233"/>
      <c r="J105" s="234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274"/>
      <c r="X105" s="660"/>
      <c r="Y105" s="661"/>
      <c r="Z105" s="662"/>
      <c r="AA105" s="663"/>
      <c r="AB105" s="256"/>
      <c r="AC105" s="282"/>
      <c r="AD105" s="685">
        <v>1</v>
      </c>
      <c r="AE105" s="686"/>
      <c r="AF105" s="250">
        <f t="shared" si="12"/>
        <v>1</v>
      </c>
      <c r="AG105" s="682">
        <v>39263</v>
      </c>
      <c r="AH105" s="694"/>
      <c r="AI105" s="695">
        <v>6</v>
      </c>
      <c r="AJ105" s="673">
        <f t="shared" si="15"/>
        <v>6</v>
      </c>
      <c r="AK105" s="280">
        <f t="shared" si="14"/>
        <v>6</v>
      </c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</row>
    <row r="106" spans="1:50" ht="11.1" customHeight="1" x14ac:dyDescent="0.25">
      <c r="A106" s="651">
        <v>100</v>
      </c>
      <c r="B106" s="247"/>
      <c r="C106" s="253" t="s">
        <v>67</v>
      </c>
      <c r="D106" s="2778"/>
      <c r="E106" s="2678"/>
      <c r="F106" s="2883"/>
      <c r="G106" s="281"/>
      <c r="H106" s="279"/>
      <c r="I106" s="233"/>
      <c r="J106" s="234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274"/>
      <c r="X106" s="660"/>
      <c r="Y106" s="661"/>
      <c r="Z106" s="662"/>
      <c r="AA106" s="663"/>
      <c r="AB106" s="256"/>
      <c r="AC106" s="282"/>
      <c r="AD106" s="685">
        <v>1</v>
      </c>
      <c r="AE106" s="686"/>
      <c r="AF106" s="250">
        <f t="shared" si="12"/>
        <v>1</v>
      </c>
      <c r="AG106" s="682">
        <v>39227</v>
      </c>
      <c r="AH106" s="694"/>
      <c r="AI106" s="695">
        <v>0</v>
      </c>
      <c r="AJ106" s="673">
        <f t="shared" si="15"/>
        <v>0</v>
      </c>
      <c r="AK106" s="280">
        <f t="shared" si="14"/>
        <v>0</v>
      </c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</row>
    <row r="107" spans="1:50" ht="11.1" customHeight="1" thickBot="1" x14ac:dyDescent="0.3">
      <c r="A107" s="651">
        <v>101</v>
      </c>
      <c r="B107" s="247"/>
      <c r="C107" s="253" t="s">
        <v>52</v>
      </c>
      <c r="D107" s="2677"/>
      <c r="E107" s="2678"/>
      <c r="F107" s="2883"/>
      <c r="G107" s="281"/>
      <c r="H107" s="286"/>
      <c r="I107" s="739"/>
      <c r="J107" s="740"/>
      <c r="K107" s="741"/>
      <c r="L107" s="741"/>
      <c r="M107" s="741"/>
      <c r="N107" s="741"/>
      <c r="O107" s="741"/>
      <c r="P107" s="741"/>
      <c r="Q107" s="741"/>
      <c r="R107" s="741"/>
      <c r="S107" s="741"/>
      <c r="T107" s="741"/>
      <c r="U107" s="741"/>
      <c r="V107" s="741"/>
      <c r="W107" s="742"/>
      <c r="X107" s="793"/>
      <c r="Y107" s="794"/>
      <c r="Z107" s="795"/>
      <c r="AA107" s="743"/>
      <c r="AB107" s="744"/>
      <c r="AC107" s="745"/>
      <c r="AD107" s="687">
        <v>1</v>
      </c>
      <c r="AE107" s="688"/>
      <c r="AF107" s="689">
        <f t="shared" si="12"/>
        <v>1</v>
      </c>
      <c r="AG107" s="746">
        <v>39227</v>
      </c>
      <c r="AH107" s="747"/>
      <c r="AI107" s="696">
        <v>1</v>
      </c>
      <c r="AJ107" s="697">
        <f t="shared" si="15"/>
        <v>1</v>
      </c>
      <c r="AK107" s="674">
        <f t="shared" si="14"/>
        <v>1</v>
      </c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</row>
    <row r="108" spans="1:50" ht="6" customHeight="1" thickTop="1" x14ac:dyDescent="0.25">
      <c r="A108" s="652"/>
      <c r="C108" s="218"/>
      <c r="D108" s="287"/>
      <c r="E108" s="225"/>
      <c r="F108" s="225"/>
      <c r="G108" s="288"/>
      <c r="H108" s="288"/>
      <c r="I108" s="289"/>
      <c r="J108" s="289"/>
      <c r="K108" s="292"/>
      <c r="L108" s="289"/>
      <c r="M108" s="290"/>
      <c r="N108" s="292"/>
      <c r="O108" s="291"/>
      <c r="P108" s="291"/>
      <c r="Q108" s="292"/>
      <c r="R108" s="291"/>
      <c r="S108" s="291"/>
      <c r="T108" s="291"/>
      <c r="U108" s="291"/>
      <c r="V108" s="292"/>
      <c r="W108" s="293"/>
      <c r="X108" s="293"/>
      <c r="Y108" s="293"/>
      <c r="Z108" s="293"/>
      <c r="AA108" s="293"/>
      <c r="AB108" s="294"/>
      <c r="AC108" s="294"/>
      <c r="AD108" s="294"/>
      <c r="AE108" s="295"/>
      <c r="AF108" s="296"/>
      <c r="AG108" s="296"/>
      <c r="AH108" s="297"/>
      <c r="AI108" s="213"/>
      <c r="AJ108" s="298"/>
      <c r="AK108" s="298"/>
      <c r="AL108" s="298"/>
      <c r="AM108" s="299"/>
      <c r="AN108" s="299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</row>
    <row r="109" spans="1:50" ht="11.1" customHeight="1" x14ac:dyDescent="0.25">
      <c r="C109" s="3985" t="s">
        <v>14</v>
      </c>
      <c r="D109" s="3985"/>
      <c r="E109" s="3985"/>
      <c r="F109" s="3985"/>
      <c r="G109" s="3985"/>
      <c r="H109" s="300"/>
      <c r="I109" s="301">
        <f t="shared" ref="I109:V109" si="16">COUNTIF(I7:I107,"&gt;=0")</f>
        <v>16</v>
      </c>
      <c r="J109" s="301">
        <f t="shared" si="16"/>
        <v>19</v>
      </c>
      <c r="K109" s="302">
        <f t="shared" si="16"/>
        <v>15</v>
      </c>
      <c r="L109" s="301">
        <f t="shared" si="16"/>
        <v>12</v>
      </c>
      <c r="M109" s="302">
        <f t="shared" si="16"/>
        <v>17</v>
      </c>
      <c r="N109" s="302">
        <f t="shared" si="16"/>
        <v>18</v>
      </c>
      <c r="O109" s="302">
        <f t="shared" si="16"/>
        <v>14</v>
      </c>
      <c r="P109" s="302">
        <f t="shared" si="16"/>
        <v>16</v>
      </c>
      <c r="Q109" s="302">
        <f t="shared" si="16"/>
        <v>15</v>
      </c>
      <c r="R109" s="302">
        <f t="shared" si="16"/>
        <v>14</v>
      </c>
      <c r="S109" s="302">
        <f t="shared" si="16"/>
        <v>10</v>
      </c>
      <c r="T109" s="302">
        <f t="shared" si="16"/>
        <v>13</v>
      </c>
      <c r="U109" s="302">
        <f t="shared" si="16"/>
        <v>15</v>
      </c>
      <c r="V109" s="302">
        <f t="shared" si="16"/>
        <v>16</v>
      </c>
      <c r="W109" s="769">
        <f>COUNTIF(W7:W107,"=x")</f>
        <v>13</v>
      </c>
      <c r="X109" s="3986" t="s">
        <v>50</v>
      </c>
      <c r="Y109" s="3987"/>
      <c r="Z109" s="3987"/>
      <c r="AA109" s="303"/>
      <c r="AB109" s="305"/>
      <c r="AC109" s="306"/>
      <c r="AD109" s="306"/>
      <c r="AE109" s="683"/>
      <c r="AF109" s="309">
        <f>SUM(AF7:AF107)</f>
        <v>1667</v>
      </c>
      <c r="AG109" s="683" t="s">
        <v>325</v>
      </c>
      <c r="AH109" s="683"/>
      <c r="AI109" s="683"/>
      <c r="AJ109" s="683"/>
      <c r="AK109" s="307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</row>
    <row r="110" spans="1:50" ht="11.1" customHeight="1" x14ac:dyDescent="0.25">
      <c r="C110" s="310"/>
      <c r="D110" s="311"/>
      <c r="E110" s="310"/>
      <c r="S110" s="312"/>
      <c r="T110" s="312"/>
      <c r="U110" s="312"/>
      <c r="X110" s="314">
        <f>SUM(I109:V109)/COUNTIF(I109:V109,"&gt;0")</f>
        <v>15</v>
      </c>
      <c r="Y110" s="3988" t="s">
        <v>81</v>
      </c>
      <c r="Z110" s="3988"/>
      <c r="AA110" s="303"/>
      <c r="AB110" s="315"/>
      <c r="AC110" s="316"/>
      <c r="AE110" s="731"/>
      <c r="AF110" s="732">
        <f>AVERAGE(AF7:AF107)</f>
        <v>16.504950495049506</v>
      </c>
      <c r="AG110" s="733" t="s">
        <v>327</v>
      </c>
      <c r="AH110" s="733"/>
      <c r="AI110" s="733"/>
      <c r="AJ110" s="733"/>
      <c r="AK110" s="734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</row>
    <row r="111" spans="1:50" ht="11.1" customHeight="1" x14ac:dyDescent="0.25">
      <c r="C111" s="310"/>
      <c r="D111" s="311"/>
      <c r="E111" s="310"/>
      <c r="S111" s="312"/>
      <c r="T111" s="312"/>
      <c r="U111" s="312"/>
      <c r="AB111" s="303"/>
      <c r="AC111" s="303"/>
      <c r="AD111" s="303"/>
      <c r="AE111" s="735"/>
      <c r="AF111" s="736">
        <f>COUNTIF(AH7:AH107,"&gt;=0")</f>
        <v>38</v>
      </c>
      <c r="AG111" s="737" t="s">
        <v>59</v>
      </c>
      <c r="AH111" s="737"/>
      <c r="AI111" s="737"/>
      <c r="AJ111" s="737"/>
      <c r="AK111" s="738"/>
      <c r="AL111" s="308"/>
      <c r="AM111" s="308"/>
      <c r="AN111" s="308"/>
      <c r="AO111" s="308"/>
      <c r="AP111" s="317"/>
      <c r="AQ111" s="318"/>
      <c r="AR111" s="318"/>
      <c r="AS111" s="319"/>
      <c r="AT111" s="318"/>
      <c r="AU111" s="307"/>
      <c r="AV111" s="202"/>
      <c r="AW111" s="202"/>
      <c r="AX111" s="202"/>
    </row>
    <row r="112" spans="1:50" ht="11.1" customHeight="1" thickBot="1" x14ac:dyDescent="0.3">
      <c r="C112" s="310"/>
      <c r="D112" s="311"/>
      <c r="E112" s="310"/>
      <c r="S112" s="312"/>
      <c r="T112" s="312"/>
      <c r="U112" s="312"/>
      <c r="AB112" s="303"/>
      <c r="AC112" s="303"/>
      <c r="AD112" s="303"/>
      <c r="AE112" s="304"/>
      <c r="AF112" s="315"/>
      <c r="AG112" s="315"/>
      <c r="AH112" s="316"/>
      <c r="AI112" s="213"/>
      <c r="AJ112" s="298"/>
      <c r="AK112" s="308"/>
      <c r="AL112" s="308"/>
      <c r="AM112" s="308"/>
      <c r="AN112" s="308"/>
      <c r="AO112" s="308"/>
      <c r="AP112" s="308"/>
      <c r="AQ112" s="308"/>
      <c r="AR112" s="308"/>
      <c r="AS112" s="317"/>
      <c r="AT112" s="318"/>
      <c r="AU112" s="318"/>
      <c r="AV112" s="319"/>
      <c r="AW112" s="318"/>
      <c r="AX112" s="307"/>
    </row>
    <row r="113" spans="1:50" ht="11.1" customHeight="1" thickTop="1" x14ac:dyDescent="0.25">
      <c r="A113" s="653"/>
      <c r="B113" s="320"/>
      <c r="C113" s="321"/>
      <c r="D113" s="322"/>
      <c r="E113" s="323"/>
      <c r="F113" s="323"/>
      <c r="G113" s="324"/>
      <c r="H113" s="324"/>
      <c r="I113" s="325"/>
      <c r="J113" s="325"/>
      <c r="K113" s="325"/>
      <c r="L113" s="325"/>
      <c r="M113" s="325"/>
      <c r="N113" s="325"/>
      <c r="O113" s="325"/>
      <c r="P113" s="325"/>
      <c r="Q113" s="326"/>
      <c r="R113" s="326"/>
      <c r="S113" s="325"/>
      <c r="T113" s="325"/>
      <c r="U113" s="325"/>
      <c r="V113" s="325"/>
      <c r="W113" s="327"/>
      <c r="X113" s="327"/>
      <c r="Y113" s="327"/>
      <c r="Z113" s="327"/>
      <c r="AA113" s="327"/>
      <c r="AB113" s="328"/>
      <c r="AC113" s="328"/>
      <c r="AD113" s="320"/>
      <c r="AE113" s="329"/>
      <c r="AF113" s="329"/>
      <c r="AG113" s="329"/>
      <c r="AH113" s="329"/>
      <c r="AI113" s="330"/>
      <c r="AJ113" s="331"/>
      <c r="AK113" s="329"/>
      <c r="AL113" s="329"/>
      <c r="AM113" s="329"/>
      <c r="AN113" s="329"/>
      <c r="AO113" s="329"/>
      <c r="AP113" s="329"/>
      <c r="AQ113" s="329"/>
      <c r="AR113" s="329"/>
      <c r="AS113" s="329"/>
      <c r="AT113" s="329"/>
      <c r="AU113" s="329"/>
      <c r="AV113" s="329"/>
      <c r="AW113" s="332"/>
      <c r="AX113" s="333"/>
    </row>
    <row r="114" spans="1:50" ht="11.1" customHeight="1" thickBot="1" x14ac:dyDescent="0.3">
      <c r="E114" s="4166" t="s">
        <v>162</v>
      </c>
      <c r="F114" s="4166"/>
      <c r="G114" s="4166"/>
      <c r="H114" s="4166"/>
      <c r="AB114" s="202"/>
      <c r="AC114" s="213"/>
      <c r="AH114" s="213"/>
      <c r="AI114" s="213"/>
      <c r="AT114" s="211"/>
      <c r="AU114" s="204"/>
      <c r="AV114" s="211"/>
      <c r="AW114" s="307"/>
      <c r="AX114" s="202"/>
    </row>
    <row r="115" spans="1:50" ht="11.1" customHeight="1" x14ac:dyDescent="0.25">
      <c r="E115" s="4166"/>
      <c r="F115" s="4166"/>
      <c r="G115" s="4166"/>
      <c r="H115" s="4166"/>
      <c r="I115" s="334" t="s">
        <v>39</v>
      </c>
      <c r="J115" s="334" t="s">
        <v>38</v>
      </c>
      <c r="K115" s="335" t="s">
        <v>314</v>
      </c>
      <c r="L115" s="335" t="s">
        <v>9</v>
      </c>
      <c r="M115" s="334" t="s">
        <v>13</v>
      </c>
      <c r="N115" s="334" t="s">
        <v>12</v>
      </c>
      <c r="O115" s="334" t="s">
        <v>10</v>
      </c>
      <c r="P115" s="334" t="s">
        <v>163</v>
      </c>
      <c r="Q115" s="334" t="s">
        <v>164</v>
      </c>
      <c r="R115" s="334" t="s">
        <v>165</v>
      </c>
      <c r="S115" s="334" t="s">
        <v>166</v>
      </c>
      <c r="T115" s="477"/>
      <c r="U115" s="3989" t="s">
        <v>79</v>
      </c>
      <c r="V115" s="3990"/>
      <c r="W115" s="3990"/>
      <c r="X115" s="3990"/>
      <c r="Y115" s="3990"/>
      <c r="Z115" s="3990"/>
      <c r="AA115" s="3990"/>
      <c r="AB115" s="3990"/>
      <c r="AC115" s="3990"/>
      <c r="AD115" s="3990"/>
      <c r="AE115" s="3990"/>
      <c r="AF115" s="3990"/>
      <c r="AG115" s="3991"/>
      <c r="AH115" s="336"/>
      <c r="AI115" s="3995" t="s">
        <v>78</v>
      </c>
      <c r="AJ115" s="3996"/>
      <c r="AK115" s="3996"/>
      <c r="AL115" s="3996"/>
      <c r="AM115" s="3996"/>
      <c r="AN115" s="3996"/>
      <c r="AO115" s="3996"/>
      <c r="AP115" s="3996"/>
      <c r="AQ115" s="3996"/>
      <c r="AR115" s="3996"/>
      <c r="AS115" s="3996"/>
      <c r="AT115" s="3996"/>
      <c r="AU115" s="3996"/>
      <c r="AV115" s="3996"/>
      <c r="AW115" s="3997"/>
      <c r="AX115" s="213"/>
    </row>
    <row r="116" spans="1:50" ht="11.1" customHeight="1" thickBot="1" x14ac:dyDescent="0.3">
      <c r="F116" s="2982" t="s">
        <v>4</v>
      </c>
      <c r="G116" s="241"/>
      <c r="I116" s="337">
        <v>12</v>
      </c>
      <c r="J116" s="337">
        <v>13</v>
      </c>
      <c r="K116" s="337">
        <v>14</v>
      </c>
      <c r="L116" s="337">
        <v>15</v>
      </c>
      <c r="M116" s="337">
        <v>16</v>
      </c>
      <c r="N116" s="337">
        <v>17</v>
      </c>
      <c r="O116" s="337">
        <v>18</v>
      </c>
      <c r="P116" s="337">
        <v>19</v>
      </c>
      <c r="Q116" s="337">
        <v>20</v>
      </c>
      <c r="R116" s="337">
        <v>21</v>
      </c>
      <c r="S116" s="337">
        <v>22</v>
      </c>
      <c r="T116" s="344"/>
      <c r="U116" s="3992"/>
      <c r="V116" s="3993"/>
      <c r="W116" s="3993"/>
      <c r="X116" s="3993"/>
      <c r="Y116" s="3993"/>
      <c r="Z116" s="3993"/>
      <c r="AA116" s="3993"/>
      <c r="AB116" s="3993"/>
      <c r="AC116" s="3993"/>
      <c r="AD116" s="3993"/>
      <c r="AE116" s="3993"/>
      <c r="AF116" s="3993"/>
      <c r="AG116" s="3994"/>
      <c r="AH116" s="336"/>
      <c r="AI116" s="3998"/>
      <c r="AJ116" s="3999"/>
      <c r="AK116" s="3999"/>
      <c r="AL116" s="3999"/>
      <c r="AM116" s="3999"/>
      <c r="AN116" s="3999"/>
      <c r="AO116" s="3999"/>
      <c r="AP116" s="3999"/>
      <c r="AQ116" s="3999"/>
      <c r="AR116" s="3999"/>
      <c r="AS116" s="3999"/>
      <c r="AT116" s="3999"/>
      <c r="AU116" s="3999"/>
      <c r="AV116" s="3999"/>
      <c r="AW116" s="4000"/>
      <c r="AX116" s="213"/>
    </row>
    <row r="117" spans="1:50" ht="11.1" customHeight="1" thickBot="1" x14ac:dyDescent="0.3">
      <c r="F117" s="2984" t="s">
        <v>16</v>
      </c>
      <c r="G117" s="241"/>
      <c r="I117" s="717">
        <v>9</v>
      </c>
      <c r="J117" s="339">
        <v>10</v>
      </c>
      <c r="K117" s="339">
        <v>11</v>
      </c>
      <c r="L117" s="339">
        <v>12</v>
      </c>
      <c r="M117" s="339">
        <v>13</v>
      </c>
      <c r="N117" s="339">
        <v>14</v>
      </c>
      <c r="O117" s="339">
        <v>15</v>
      </c>
      <c r="P117" s="339">
        <v>16</v>
      </c>
      <c r="Q117" s="339">
        <v>17</v>
      </c>
      <c r="R117" s="339">
        <v>18</v>
      </c>
      <c r="S117" s="339">
        <v>19</v>
      </c>
      <c r="T117" s="344"/>
      <c r="V117" s="209"/>
      <c r="W117" s="202"/>
      <c r="X117" s="202"/>
      <c r="Y117" s="202"/>
      <c r="Z117" s="202"/>
      <c r="AA117" s="202"/>
      <c r="AB117" s="202"/>
      <c r="AD117" s="202"/>
      <c r="AE117" s="202"/>
      <c r="AF117" s="202"/>
      <c r="AG117" s="340"/>
      <c r="AH117" s="213"/>
      <c r="AI117" s="213"/>
      <c r="AT117" s="341"/>
      <c r="AU117" s="211"/>
      <c r="AV117" s="202"/>
      <c r="AW117" s="202"/>
      <c r="AX117" s="213"/>
    </row>
    <row r="118" spans="1:50" ht="11.1" customHeight="1" thickBot="1" x14ac:dyDescent="0.3">
      <c r="F118" s="2982" t="s">
        <v>17</v>
      </c>
      <c r="G118" s="241"/>
      <c r="I118" s="730">
        <v>6</v>
      </c>
      <c r="J118" s="718">
        <v>8</v>
      </c>
      <c r="K118" s="717">
        <v>9</v>
      </c>
      <c r="L118" s="717">
        <v>10</v>
      </c>
      <c r="M118" s="338">
        <v>11</v>
      </c>
      <c r="N118" s="338">
        <v>12</v>
      </c>
      <c r="O118" s="338">
        <v>13</v>
      </c>
      <c r="P118" s="338">
        <v>14</v>
      </c>
      <c r="Q118" s="338">
        <v>15</v>
      </c>
      <c r="R118" s="338">
        <v>16</v>
      </c>
      <c r="S118" s="339">
        <v>17</v>
      </c>
      <c r="T118" s="344"/>
      <c r="U118" s="4221" t="s">
        <v>225</v>
      </c>
      <c r="V118" s="4222" t="s">
        <v>77</v>
      </c>
      <c r="W118" s="4223"/>
      <c r="X118" s="4223"/>
      <c r="Y118" s="4223"/>
      <c r="Z118" s="4223"/>
      <c r="AA118" s="4223"/>
      <c r="AB118" s="3920" t="s">
        <v>76</v>
      </c>
      <c r="AC118" s="3921"/>
      <c r="AD118" s="3921"/>
      <c r="AE118" s="3921"/>
      <c r="AF118" s="3921"/>
      <c r="AG118" s="3922"/>
      <c r="AH118" s="342"/>
      <c r="AI118" s="3929" t="s">
        <v>4</v>
      </c>
      <c r="AJ118" s="3930"/>
      <c r="AK118" s="4220" t="s">
        <v>346</v>
      </c>
      <c r="AL118" s="4220"/>
      <c r="AM118" s="4220"/>
      <c r="AN118" s="4220"/>
      <c r="AO118" s="4220"/>
      <c r="AP118" s="4220"/>
      <c r="AQ118" s="4220"/>
      <c r="AR118" s="4220"/>
      <c r="AS118" s="4220"/>
      <c r="AT118" s="4220"/>
      <c r="AU118" s="4220"/>
      <c r="AV118" s="4220"/>
      <c r="AW118" s="4220"/>
      <c r="AX118" s="213"/>
    </row>
    <row r="119" spans="1:50" ht="11.1" customHeight="1" thickBot="1" x14ac:dyDescent="0.3">
      <c r="F119" s="2984" t="s">
        <v>18</v>
      </c>
      <c r="G119" s="241"/>
      <c r="I119" s="720">
        <v>4</v>
      </c>
      <c r="J119" s="729">
        <v>5</v>
      </c>
      <c r="K119" s="729">
        <v>6</v>
      </c>
      <c r="L119" s="729">
        <v>7</v>
      </c>
      <c r="M119" s="718">
        <v>9</v>
      </c>
      <c r="N119" s="717">
        <v>10</v>
      </c>
      <c r="O119" s="717">
        <v>11</v>
      </c>
      <c r="P119" s="339">
        <v>12</v>
      </c>
      <c r="Q119" s="339">
        <v>13</v>
      </c>
      <c r="R119" s="339">
        <v>14</v>
      </c>
      <c r="S119" s="339">
        <v>15</v>
      </c>
      <c r="T119" s="344"/>
      <c r="U119" s="4221"/>
      <c r="V119" s="4224"/>
      <c r="W119" s="4225"/>
      <c r="X119" s="4225"/>
      <c r="Y119" s="4225"/>
      <c r="Z119" s="4225"/>
      <c r="AA119" s="4225"/>
      <c r="AB119" s="3926"/>
      <c r="AC119" s="3927"/>
      <c r="AD119" s="3927"/>
      <c r="AE119" s="3927"/>
      <c r="AF119" s="3927"/>
      <c r="AG119" s="3928"/>
      <c r="AH119" s="342"/>
      <c r="AI119" s="3931"/>
      <c r="AJ119" s="3932"/>
      <c r="AK119" s="4220"/>
      <c r="AL119" s="4220"/>
      <c r="AM119" s="4220"/>
      <c r="AN119" s="4220"/>
      <c r="AO119" s="4220"/>
      <c r="AP119" s="4220"/>
      <c r="AQ119" s="4220"/>
      <c r="AR119" s="4220"/>
      <c r="AS119" s="4220"/>
      <c r="AT119" s="4220"/>
      <c r="AU119" s="4220"/>
      <c r="AV119" s="4220"/>
      <c r="AW119" s="4220"/>
      <c r="AX119" s="213"/>
    </row>
    <row r="120" spans="1:50" ht="11.1" customHeight="1" thickBot="1" x14ac:dyDescent="0.3">
      <c r="F120" s="2982" t="s">
        <v>19</v>
      </c>
      <c r="G120" s="241"/>
      <c r="I120" s="719">
        <v>3</v>
      </c>
      <c r="J120" s="725">
        <v>4</v>
      </c>
      <c r="K120" s="726">
        <v>5</v>
      </c>
      <c r="L120" s="725">
        <v>6</v>
      </c>
      <c r="M120" s="727">
        <v>7</v>
      </c>
      <c r="N120" s="730">
        <v>8</v>
      </c>
      <c r="O120" s="730">
        <v>9</v>
      </c>
      <c r="P120" s="718">
        <v>11</v>
      </c>
      <c r="Q120" s="717">
        <v>12</v>
      </c>
      <c r="R120" s="717">
        <v>13</v>
      </c>
      <c r="S120" s="337">
        <v>14</v>
      </c>
      <c r="T120" s="344"/>
      <c r="U120" s="4215">
        <v>0</v>
      </c>
      <c r="V120" s="4216" t="s">
        <v>75</v>
      </c>
      <c r="W120" s="4217"/>
      <c r="X120" s="4217"/>
      <c r="Y120" s="4217"/>
      <c r="Z120" s="4217"/>
      <c r="AA120" s="4217"/>
      <c r="AB120" s="3944" t="s">
        <v>74</v>
      </c>
      <c r="AC120" s="3945"/>
      <c r="AD120" s="3945"/>
      <c r="AE120" s="3945"/>
      <c r="AF120" s="3945"/>
      <c r="AG120" s="3946"/>
      <c r="AH120" s="343"/>
      <c r="AI120" s="3929" t="s">
        <v>16</v>
      </c>
      <c r="AJ120" s="3930"/>
      <c r="AK120" s="4220" t="s">
        <v>339</v>
      </c>
      <c r="AL120" s="4220"/>
      <c r="AM120" s="4220"/>
      <c r="AN120" s="4220"/>
      <c r="AO120" s="4220"/>
      <c r="AP120" s="4220"/>
      <c r="AQ120" s="4220"/>
      <c r="AR120" s="4220"/>
      <c r="AS120" s="4220"/>
      <c r="AT120" s="4220"/>
      <c r="AU120" s="4220"/>
      <c r="AV120" s="4220"/>
      <c r="AW120" s="4220"/>
      <c r="AX120" s="202"/>
    </row>
    <row r="121" spans="1:50" ht="11.1" customHeight="1" thickBot="1" x14ac:dyDescent="0.3">
      <c r="F121" s="2984" t="s">
        <v>20</v>
      </c>
      <c r="G121" s="241"/>
      <c r="I121" s="720">
        <v>2</v>
      </c>
      <c r="J121" s="726">
        <v>3</v>
      </c>
      <c r="K121" s="725">
        <v>4</v>
      </c>
      <c r="L121" s="726">
        <v>5</v>
      </c>
      <c r="M121" s="720">
        <v>6</v>
      </c>
      <c r="N121" s="726">
        <v>7</v>
      </c>
      <c r="O121" s="720">
        <v>8</v>
      </c>
      <c r="P121" s="728">
        <v>9</v>
      </c>
      <c r="Q121" s="727">
        <v>10</v>
      </c>
      <c r="R121" s="729">
        <v>11</v>
      </c>
      <c r="S121" s="718">
        <v>13</v>
      </c>
      <c r="T121" s="344"/>
      <c r="U121" s="4215"/>
      <c r="V121" s="4218"/>
      <c r="W121" s="4219"/>
      <c r="X121" s="4219"/>
      <c r="Y121" s="4219"/>
      <c r="Z121" s="4219"/>
      <c r="AA121" s="4219"/>
      <c r="AB121" s="3947"/>
      <c r="AC121" s="3948"/>
      <c r="AD121" s="3948"/>
      <c r="AE121" s="3948"/>
      <c r="AF121" s="3948"/>
      <c r="AG121" s="3949"/>
      <c r="AH121" s="343"/>
      <c r="AI121" s="3931"/>
      <c r="AJ121" s="3932"/>
      <c r="AK121" s="4220"/>
      <c r="AL121" s="4220"/>
      <c r="AM121" s="4220"/>
      <c r="AN121" s="4220"/>
      <c r="AO121" s="4220"/>
      <c r="AP121" s="4220"/>
      <c r="AQ121" s="4220"/>
      <c r="AR121" s="4220"/>
      <c r="AS121" s="4220"/>
      <c r="AT121" s="4220"/>
      <c r="AU121" s="4220"/>
      <c r="AV121" s="4220"/>
      <c r="AW121" s="4220"/>
      <c r="AX121" s="202"/>
    </row>
    <row r="122" spans="1:50" ht="11.1" customHeight="1" x14ac:dyDescent="0.25">
      <c r="F122" s="2982" t="s">
        <v>21</v>
      </c>
      <c r="G122" s="241"/>
      <c r="I122" s="719">
        <v>1</v>
      </c>
      <c r="J122" s="725">
        <v>2</v>
      </c>
      <c r="K122" s="726">
        <v>3</v>
      </c>
      <c r="L122" s="725">
        <v>4</v>
      </c>
      <c r="M122" s="719">
        <v>5</v>
      </c>
      <c r="N122" s="725">
        <v>6</v>
      </c>
      <c r="O122" s="719">
        <v>7</v>
      </c>
      <c r="P122" s="719">
        <v>8</v>
      </c>
      <c r="Q122" s="720">
        <v>9</v>
      </c>
      <c r="R122" s="719">
        <v>10</v>
      </c>
      <c r="S122" s="727">
        <v>11</v>
      </c>
      <c r="T122" s="344"/>
      <c r="U122" s="4226">
        <v>1</v>
      </c>
      <c r="V122" s="4216" t="s">
        <v>73</v>
      </c>
      <c r="W122" s="4217"/>
      <c r="X122" s="4217"/>
      <c r="Y122" s="4217"/>
      <c r="Z122" s="4217"/>
      <c r="AA122" s="4217"/>
      <c r="AB122" s="3944" t="s">
        <v>72</v>
      </c>
      <c r="AC122" s="3945"/>
      <c r="AD122" s="3945"/>
      <c r="AE122" s="3945"/>
      <c r="AF122" s="3945"/>
      <c r="AG122" s="3946"/>
      <c r="AH122" s="343"/>
      <c r="AI122" s="3929" t="s">
        <v>17</v>
      </c>
      <c r="AJ122" s="3930"/>
      <c r="AK122" s="4220" t="s">
        <v>818</v>
      </c>
      <c r="AL122" s="4220"/>
      <c r="AM122" s="4220"/>
      <c r="AN122" s="4220"/>
      <c r="AO122" s="4220"/>
      <c r="AP122" s="4220"/>
      <c r="AQ122" s="4220"/>
      <c r="AR122" s="4220"/>
      <c r="AS122" s="4220"/>
      <c r="AT122" s="4220"/>
      <c r="AU122" s="4220"/>
      <c r="AV122" s="4220"/>
      <c r="AW122" s="4220"/>
      <c r="AX122" s="213"/>
    </row>
    <row r="123" spans="1:50" ht="11.1" customHeight="1" x14ac:dyDescent="0.25">
      <c r="F123" s="2984" t="s">
        <v>41</v>
      </c>
      <c r="G123" s="241"/>
      <c r="I123" s="720">
        <v>0</v>
      </c>
      <c r="J123" s="726">
        <v>1</v>
      </c>
      <c r="K123" s="725">
        <v>2</v>
      </c>
      <c r="L123" s="726">
        <v>3</v>
      </c>
      <c r="M123" s="720">
        <v>4</v>
      </c>
      <c r="N123" s="726">
        <v>5</v>
      </c>
      <c r="O123" s="720">
        <v>6</v>
      </c>
      <c r="P123" s="719">
        <v>7</v>
      </c>
      <c r="Q123" s="719">
        <v>8</v>
      </c>
      <c r="R123" s="720">
        <v>9</v>
      </c>
      <c r="S123" s="719">
        <v>10</v>
      </c>
      <c r="T123" s="344"/>
      <c r="U123" s="4227"/>
      <c r="V123" s="4218"/>
      <c r="W123" s="4219"/>
      <c r="X123" s="4219"/>
      <c r="Y123" s="4219"/>
      <c r="Z123" s="4219"/>
      <c r="AA123" s="4219"/>
      <c r="AB123" s="3947"/>
      <c r="AC123" s="3948"/>
      <c r="AD123" s="3948"/>
      <c r="AE123" s="3948"/>
      <c r="AF123" s="3948"/>
      <c r="AG123" s="3949"/>
      <c r="AH123" s="343"/>
      <c r="AI123" s="3931"/>
      <c r="AJ123" s="3932"/>
      <c r="AK123" s="4220"/>
      <c r="AL123" s="4220"/>
      <c r="AM123" s="4220"/>
      <c r="AN123" s="4220"/>
      <c r="AO123" s="4220"/>
      <c r="AP123" s="4220"/>
      <c r="AQ123" s="4220"/>
      <c r="AR123" s="4220"/>
      <c r="AS123" s="4220"/>
      <c r="AT123" s="4220"/>
      <c r="AU123" s="4220"/>
      <c r="AV123" s="4220"/>
      <c r="AW123" s="4220"/>
      <c r="AX123" s="213"/>
    </row>
    <row r="124" spans="1:50" ht="11.1" customHeight="1" x14ac:dyDescent="0.25">
      <c r="F124" s="2982" t="s">
        <v>22</v>
      </c>
      <c r="G124" s="241"/>
      <c r="I124" s="721" t="s">
        <v>0</v>
      </c>
      <c r="J124" s="725">
        <v>0</v>
      </c>
      <c r="K124" s="726">
        <v>1</v>
      </c>
      <c r="L124" s="725">
        <v>2</v>
      </c>
      <c r="M124" s="719">
        <v>3</v>
      </c>
      <c r="N124" s="725">
        <v>4</v>
      </c>
      <c r="O124" s="719">
        <v>5</v>
      </c>
      <c r="P124" s="720">
        <v>6</v>
      </c>
      <c r="Q124" s="719">
        <v>7</v>
      </c>
      <c r="R124" s="719">
        <v>8</v>
      </c>
      <c r="S124" s="720">
        <v>9</v>
      </c>
      <c r="T124" s="344"/>
      <c r="U124" s="4226">
        <v>2</v>
      </c>
      <c r="V124" s="4216" t="s">
        <v>70</v>
      </c>
      <c r="W124" s="4217"/>
      <c r="X124" s="4217"/>
      <c r="Y124" s="4217"/>
      <c r="Z124" s="4217"/>
      <c r="AA124" s="4217"/>
      <c r="AB124" s="3944" t="s">
        <v>71</v>
      </c>
      <c r="AC124" s="3945"/>
      <c r="AD124" s="3945"/>
      <c r="AE124" s="3945"/>
      <c r="AF124" s="3945"/>
      <c r="AG124" s="3946"/>
      <c r="AH124" s="343"/>
      <c r="AI124" s="3929" t="s">
        <v>18</v>
      </c>
      <c r="AJ124" s="3930"/>
      <c r="AK124" s="4220" t="s">
        <v>819</v>
      </c>
      <c r="AL124" s="4220"/>
      <c r="AM124" s="4220"/>
      <c r="AN124" s="4220"/>
      <c r="AO124" s="4220"/>
      <c r="AP124" s="4220"/>
      <c r="AQ124" s="4220"/>
      <c r="AR124" s="4220"/>
      <c r="AS124" s="4220"/>
      <c r="AT124" s="4220"/>
      <c r="AU124" s="4220"/>
      <c r="AV124" s="4220"/>
      <c r="AW124" s="4220"/>
      <c r="AX124" s="213"/>
    </row>
    <row r="125" spans="1:50" ht="11.1" customHeight="1" x14ac:dyDescent="0.25">
      <c r="F125" s="2984" t="s">
        <v>23</v>
      </c>
      <c r="G125" s="241"/>
      <c r="I125" s="724" t="s">
        <v>0</v>
      </c>
      <c r="J125" s="723" t="s">
        <v>0</v>
      </c>
      <c r="K125" s="725">
        <v>0</v>
      </c>
      <c r="L125" s="726">
        <v>1</v>
      </c>
      <c r="M125" s="720">
        <v>2</v>
      </c>
      <c r="N125" s="726">
        <v>3</v>
      </c>
      <c r="O125" s="720">
        <v>4</v>
      </c>
      <c r="P125" s="719">
        <v>5</v>
      </c>
      <c r="Q125" s="720">
        <v>6</v>
      </c>
      <c r="R125" s="719">
        <v>7</v>
      </c>
      <c r="S125" s="719">
        <v>8</v>
      </c>
      <c r="T125" s="344"/>
      <c r="U125" s="4227"/>
      <c r="V125" s="4218"/>
      <c r="W125" s="4219"/>
      <c r="X125" s="4219"/>
      <c r="Y125" s="4219"/>
      <c r="Z125" s="4219"/>
      <c r="AA125" s="4219"/>
      <c r="AB125" s="3947"/>
      <c r="AC125" s="3948"/>
      <c r="AD125" s="3948"/>
      <c r="AE125" s="3948"/>
      <c r="AF125" s="3948"/>
      <c r="AG125" s="3949"/>
      <c r="AH125" s="343"/>
      <c r="AI125" s="3931"/>
      <c r="AJ125" s="3932"/>
      <c r="AK125" s="4220"/>
      <c r="AL125" s="4220"/>
      <c r="AM125" s="4220"/>
      <c r="AN125" s="4220"/>
      <c r="AO125" s="4220"/>
      <c r="AP125" s="4220"/>
      <c r="AQ125" s="4220"/>
      <c r="AR125" s="4220"/>
      <c r="AS125" s="4220"/>
      <c r="AT125" s="4220"/>
      <c r="AU125" s="4220"/>
      <c r="AV125" s="4220"/>
      <c r="AW125" s="4220"/>
      <c r="AX125" s="213"/>
    </row>
    <row r="126" spans="1:50" ht="11.1" customHeight="1" x14ac:dyDescent="0.25">
      <c r="F126" s="2982" t="s">
        <v>24</v>
      </c>
      <c r="G126" s="241"/>
      <c r="I126" s="721" t="s">
        <v>0</v>
      </c>
      <c r="J126" s="722" t="s">
        <v>0</v>
      </c>
      <c r="K126" s="723" t="s">
        <v>0</v>
      </c>
      <c r="L126" s="725">
        <v>0</v>
      </c>
      <c r="M126" s="719">
        <v>1</v>
      </c>
      <c r="N126" s="725">
        <v>2</v>
      </c>
      <c r="O126" s="719">
        <v>3</v>
      </c>
      <c r="P126" s="720">
        <v>4</v>
      </c>
      <c r="Q126" s="719">
        <v>5</v>
      </c>
      <c r="R126" s="720">
        <v>6</v>
      </c>
      <c r="S126" s="719">
        <v>7</v>
      </c>
      <c r="T126" s="344"/>
      <c r="U126" s="4226">
        <v>3</v>
      </c>
      <c r="V126" s="4216" t="s">
        <v>69</v>
      </c>
      <c r="W126" s="4217"/>
      <c r="X126" s="4217"/>
      <c r="Y126" s="4217"/>
      <c r="Z126" s="4217"/>
      <c r="AA126" s="4217"/>
      <c r="AB126" s="3944" t="s">
        <v>68</v>
      </c>
      <c r="AC126" s="3945"/>
      <c r="AD126" s="3945"/>
      <c r="AE126" s="3945"/>
      <c r="AF126" s="3945"/>
      <c r="AG126" s="3946"/>
      <c r="AH126" s="343"/>
      <c r="AI126" s="3929" t="s">
        <v>20</v>
      </c>
      <c r="AJ126" s="3930"/>
      <c r="AK126" s="3933" t="s">
        <v>344</v>
      </c>
      <c r="AL126" s="3934"/>
      <c r="AM126" s="3934"/>
      <c r="AN126" s="3934"/>
      <c r="AO126" s="3934"/>
      <c r="AP126" s="3934"/>
      <c r="AQ126" s="3934"/>
      <c r="AR126" s="3934"/>
      <c r="AS126" s="3934"/>
      <c r="AT126" s="3934"/>
      <c r="AU126" s="3934"/>
      <c r="AV126" s="3934"/>
      <c r="AW126" s="3935"/>
      <c r="AX126" s="213"/>
    </row>
    <row r="127" spans="1:50" ht="11.1" customHeight="1" x14ac:dyDescent="0.25">
      <c r="F127" s="2984" t="s">
        <v>29</v>
      </c>
      <c r="G127" s="241"/>
      <c r="I127" s="724" t="s">
        <v>0</v>
      </c>
      <c r="J127" s="723" t="s">
        <v>0</v>
      </c>
      <c r="K127" s="722" t="s">
        <v>0</v>
      </c>
      <c r="L127" s="723" t="s">
        <v>0</v>
      </c>
      <c r="M127" s="720">
        <v>0</v>
      </c>
      <c r="N127" s="726">
        <v>1</v>
      </c>
      <c r="O127" s="720">
        <v>2</v>
      </c>
      <c r="P127" s="719">
        <v>3</v>
      </c>
      <c r="Q127" s="720">
        <v>4</v>
      </c>
      <c r="R127" s="719">
        <v>5</v>
      </c>
      <c r="S127" s="720">
        <v>6</v>
      </c>
      <c r="T127" s="344"/>
      <c r="U127" s="4227"/>
      <c r="V127" s="4218"/>
      <c r="W127" s="4219"/>
      <c r="X127" s="4219"/>
      <c r="Y127" s="4219"/>
      <c r="Z127" s="4219"/>
      <c r="AA127" s="4219"/>
      <c r="AB127" s="3947"/>
      <c r="AC127" s="3948"/>
      <c r="AD127" s="3948"/>
      <c r="AE127" s="3948"/>
      <c r="AF127" s="3948"/>
      <c r="AG127" s="3949"/>
      <c r="AH127" s="343"/>
      <c r="AI127" s="3931"/>
      <c r="AJ127" s="3932"/>
      <c r="AK127" s="3936"/>
      <c r="AL127" s="3937"/>
      <c r="AM127" s="3937"/>
      <c r="AN127" s="3937"/>
      <c r="AO127" s="3937"/>
      <c r="AP127" s="3937"/>
      <c r="AQ127" s="3937"/>
      <c r="AR127" s="3937"/>
      <c r="AS127" s="3937"/>
      <c r="AT127" s="3937"/>
      <c r="AU127" s="3937"/>
      <c r="AV127" s="3937"/>
      <c r="AW127" s="3938"/>
      <c r="AX127" s="213"/>
    </row>
    <row r="128" spans="1:50" ht="11.1" customHeight="1" x14ac:dyDescent="0.25">
      <c r="F128" s="2982" t="s">
        <v>30</v>
      </c>
      <c r="G128" s="241"/>
      <c r="I128" s="721" t="s">
        <v>0</v>
      </c>
      <c r="J128" s="722" t="s">
        <v>0</v>
      </c>
      <c r="K128" s="723" t="s">
        <v>0</v>
      </c>
      <c r="L128" s="722" t="s">
        <v>0</v>
      </c>
      <c r="M128" s="721" t="s">
        <v>0</v>
      </c>
      <c r="N128" s="725">
        <v>0</v>
      </c>
      <c r="O128" s="719">
        <v>1</v>
      </c>
      <c r="P128" s="720">
        <v>2</v>
      </c>
      <c r="Q128" s="719">
        <v>3</v>
      </c>
      <c r="R128" s="720">
        <v>4</v>
      </c>
      <c r="S128" s="719">
        <v>5</v>
      </c>
      <c r="T128" s="344"/>
      <c r="U128" s="4226">
        <v>4</v>
      </c>
      <c r="V128" s="4216" t="s">
        <v>84</v>
      </c>
      <c r="W128" s="4217"/>
      <c r="X128" s="4217"/>
      <c r="Y128" s="4217"/>
      <c r="Z128" s="4217"/>
      <c r="AA128" s="4217"/>
      <c r="AB128" s="3944" t="s">
        <v>85</v>
      </c>
      <c r="AC128" s="3945"/>
      <c r="AD128" s="3945"/>
      <c r="AE128" s="3945"/>
      <c r="AF128" s="3945"/>
      <c r="AG128" s="3946"/>
      <c r="AH128" s="343"/>
      <c r="AI128" s="3929" t="s">
        <v>21</v>
      </c>
      <c r="AJ128" s="3930"/>
      <c r="AK128" s="3933" t="s">
        <v>342</v>
      </c>
      <c r="AL128" s="3934"/>
      <c r="AM128" s="3934"/>
      <c r="AN128" s="3934"/>
      <c r="AO128" s="3934"/>
      <c r="AP128" s="3934"/>
      <c r="AQ128" s="3934"/>
      <c r="AR128" s="3934"/>
      <c r="AS128" s="3934"/>
      <c r="AT128" s="3934"/>
      <c r="AU128" s="3934"/>
      <c r="AV128" s="3934"/>
      <c r="AW128" s="3935"/>
      <c r="AX128" s="213"/>
    </row>
    <row r="129" spans="6:50" ht="11.1" customHeight="1" x14ac:dyDescent="0.25">
      <c r="F129" s="2982" t="s">
        <v>33</v>
      </c>
      <c r="G129" s="241"/>
      <c r="I129" s="721" t="s">
        <v>0</v>
      </c>
      <c r="J129" s="722" t="s">
        <v>0</v>
      </c>
      <c r="K129" s="722" t="s">
        <v>0</v>
      </c>
      <c r="L129" s="722" t="s">
        <v>0</v>
      </c>
      <c r="M129" s="721" t="s">
        <v>0</v>
      </c>
      <c r="N129" s="722" t="s">
        <v>0</v>
      </c>
      <c r="O129" s="719">
        <v>0</v>
      </c>
      <c r="P129" s="719">
        <v>1</v>
      </c>
      <c r="Q129" s="720">
        <v>2</v>
      </c>
      <c r="R129" s="719">
        <v>3</v>
      </c>
      <c r="S129" s="720">
        <v>4</v>
      </c>
      <c r="T129" s="344"/>
      <c r="U129" s="4227"/>
      <c r="V129" s="4218"/>
      <c r="W129" s="4219"/>
      <c r="X129" s="4219"/>
      <c r="Y129" s="4219"/>
      <c r="Z129" s="4219"/>
      <c r="AA129" s="4219"/>
      <c r="AB129" s="3947"/>
      <c r="AC129" s="3948"/>
      <c r="AD129" s="3948"/>
      <c r="AE129" s="3948"/>
      <c r="AF129" s="3948"/>
      <c r="AG129" s="3949"/>
      <c r="AH129" s="343"/>
      <c r="AI129" s="3931"/>
      <c r="AJ129" s="3932"/>
      <c r="AK129" s="3936"/>
      <c r="AL129" s="3937"/>
      <c r="AM129" s="3937"/>
      <c r="AN129" s="3937"/>
      <c r="AO129" s="3937"/>
      <c r="AP129" s="3937"/>
      <c r="AQ129" s="3937"/>
      <c r="AR129" s="3937"/>
      <c r="AS129" s="3937"/>
      <c r="AT129" s="3937"/>
      <c r="AU129" s="3937"/>
      <c r="AV129" s="3937"/>
      <c r="AW129" s="3938"/>
      <c r="AX129" s="213"/>
    </row>
    <row r="130" spans="6:50" ht="11.1" customHeight="1" x14ac:dyDescent="0.25">
      <c r="F130" s="2982" t="s">
        <v>56</v>
      </c>
      <c r="I130" s="721" t="s">
        <v>0</v>
      </c>
      <c r="J130" s="722" t="s">
        <v>0</v>
      </c>
      <c r="K130" s="722" t="s">
        <v>0</v>
      </c>
      <c r="L130" s="722" t="s">
        <v>0</v>
      </c>
      <c r="M130" s="721" t="s">
        <v>0</v>
      </c>
      <c r="N130" s="722" t="s">
        <v>0</v>
      </c>
      <c r="O130" s="722" t="s">
        <v>0</v>
      </c>
      <c r="P130" s="719">
        <v>0</v>
      </c>
      <c r="Q130" s="719">
        <v>1</v>
      </c>
      <c r="R130" s="720">
        <v>2</v>
      </c>
      <c r="S130" s="719">
        <v>3</v>
      </c>
      <c r="T130" s="344"/>
      <c r="U130" s="4226">
        <v>5</v>
      </c>
      <c r="V130" s="4216" t="s">
        <v>122</v>
      </c>
      <c r="W130" s="4217"/>
      <c r="X130" s="4217"/>
      <c r="Y130" s="4217"/>
      <c r="Z130" s="4217"/>
      <c r="AA130" s="4217"/>
      <c r="AB130" s="3944" t="s">
        <v>121</v>
      </c>
      <c r="AC130" s="3945"/>
      <c r="AD130" s="3945"/>
      <c r="AE130" s="3945"/>
      <c r="AF130" s="3945"/>
      <c r="AG130" s="3946"/>
      <c r="AH130" s="343"/>
      <c r="AI130" s="3929" t="s">
        <v>24</v>
      </c>
      <c r="AJ130" s="3930"/>
      <c r="AK130" s="4041">
        <f>COUNTIF(AH$7:AH$107,"=4")</f>
        <v>4</v>
      </c>
      <c r="AL130" s="4042"/>
      <c r="AM130" s="4042"/>
      <c r="AN130" s="4193" t="s">
        <v>295</v>
      </c>
      <c r="AO130" s="4193"/>
      <c r="AP130" s="4193"/>
      <c r="AQ130" s="4193"/>
      <c r="AR130" s="4193"/>
      <c r="AS130" s="4193"/>
      <c r="AT130" s="4193"/>
      <c r="AU130" s="4193"/>
      <c r="AV130" s="4193"/>
      <c r="AW130" s="4194"/>
      <c r="AX130" s="213"/>
    </row>
    <row r="131" spans="6:50" ht="11.1" customHeight="1" x14ac:dyDescent="0.25">
      <c r="F131" s="2982" t="s">
        <v>48</v>
      </c>
      <c r="I131" s="721" t="s">
        <v>0</v>
      </c>
      <c r="J131" s="722" t="s">
        <v>0</v>
      </c>
      <c r="K131" s="722" t="s">
        <v>0</v>
      </c>
      <c r="L131" s="722" t="s">
        <v>0</v>
      </c>
      <c r="M131" s="721" t="s">
        <v>0</v>
      </c>
      <c r="N131" s="722" t="s">
        <v>0</v>
      </c>
      <c r="O131" s="722" t="s">
        <v>0</v>
      </c>
      <c r="P131" s="722" t="s">
        <v>0</v>
      </c>
      <c r="Q131" s="719">
        <v>0</v>
      </c>
      <c r="R131" s="719">
        <v>1</v>
      </c>
      <c r="S131" s="720">
        <v>2</v>
      </c>
      <c r="T131" s="344"/>
      <c r="U131" s="4227"/>
      <c r="V131" s="4218"/>
      <c r="W131" s="4219"/>
      <c r="X131" s="4219"/>
      <c r="Y131" s="4219"/>
      <c r="Z131" s="4219"/>
      <c r="AA131" s="4219"/>
      <c r="AB131" s="3947"/>
      <c r="AC131" s="3948"/>
      <c r="AD131" s="3948"/>
      <c r="AE131" s="3948"/>
      <c r="AF131" s="3948"/>
      <c r="AG131" s="3949"/>
      <c r="AH131" s="343"/>
      <c r="AI131" s="3931"/>
      <c r="AJ131" s="3932"/>
      <c r="AK131" s="4043"/>
      <c r="AL131" s="4044"/>
      <c r="AM131" s="4044"/>
      <c r="AN131" s="4195"/>
      <c r="AO131" s="4195"/>
      <c r="AP131" s="4195"/>
      <c r="AQ131" s="4195"/>
      <c r="AR131" s="4195"/>
      <c r="AS131" s="4195"/>
      <c r="AT131" s="4195"/>
      <c r="AU131" s="4195"/>
      <c r="AV131" s="4195"/>
      <c r="AW131" s="4196"/>
      <c r="AX131" s="213"/>
    </row>
    <row r="132" spans="6:50" ht="11.1" customHeight="1" x14ac:dyDescent="0.25">
      <c r="F132" s="2982" t="s">
        <v>62</v>
      </c>
      <c r="I132" s="721" t="s">
        <v>0</v>
      </c>
      <c r="J132" s="722" t="s">
        <v>0</v>
      </c>
      <c r="K132" s="722" t="s">
        <v>0</v>
      </c>
      <c r="L132" s="722" t="s">
        <v>0</v>
      </c>
      <c r="M132" s="721" t="s">
        <v>0</v>
      </c>
      <c r="N132" s="722" t="s">
        <v>0</v>
      </c>
      <c r="O132" s="722" t="s">
        <v>0</v>
      </c>
      <c r="P132" s="722" t="s">
        <v>0</v>
      </c>
      <c r="Q132" s="722" t="s">
        <v>0</v>
      </c>
      <c r="R132" s="719">
        <v>0</v>
      </c>
      <c r="S132" s="719">
        <v>1</v>
      </c>
      <c r="T132" s="344"/>
      <c r="U132" s="4226">
        <v>6</v>
      </c>
      <c r="V132" s="4216" t="s">
        <v>176</v>
      </c>
      <c r="W132" s="4217"/>
      <c r="X132" s="4217"/>
      <c r="Y132" s="4217"/>
      <c r="Z132" s="4217"/>
      <c r="AA132" s="4217"/>
      <c r="AB132" s="3944" t="s">
        <v>180</v>
      </c>
      <c r="AC132" s="3945"/>
      <c r="AD132" s="3945"/>
      <c r="AE132" s="3945"/>
      <c r="AF132" s="3945"/>
      <c r="AG132" s="3946"/>
      <c r="AH132" s="343"/>
      <c r="AI132" s="3929" t="s">
        <v>33</v>
      </c>
      <c r="AJ132" s="3930"/>
      <c r="AK132" s="4041">
        <f>COUNTIF(AH$7:AH$107,"=3")</f>
        <v>2</v>
      </c>
      <c r="AL132" s="4042"/>
      <c r="AM132" s="4042"/>
      <c r="AN132" s="4193" t="s">
        <v>110</v>
      </c>
      <c r="AO132" s="4193"/>
      <c r="AP132" s="4193"/>
      <c r="AQ132" s="4193"/>
      <c r="AR132" s="4193"/>
      <c r="AS132" s="4193"/>
      <c r="AT132" s="4193"/>
      <c r="AU132" s="4193"/>
      <c r="AV132" s="4193"/>
      <c r="AW132" s="4194"/>
      <c r="AX132" s="213"/>
    </row>
    <row r="133" spans="6:50" ht="11.1" customHeight="1" x14ac:dyDescent="0.25">
      <c r="F133" s="2982" t="s">
        <v>130</v>
      </c>
      <c r="I133" s="721" t="s">
        <v>0</v>
      </c>
      <c r="J133" s="722" t="s">
        <v>0</v>
      </c>
      <c r="K133" s="722" t="s">
        <v>0</v>
      </c>
      <c r="L133" s="722" t="s">
        <v>0</v>
      </c>
      <c r="M133" s="721" t="s">
        <v>0</v>
      </c>
      <c r="N133" s="722" t="s">
        <v>0</v>
      </c>
      <c r="O133" s="722" t="s">
        <v>0</v>
      </c>
      <c r="P133" s="722" t="s">
        <v>0</v>
      </c>
      <c r="Q133" s="722" t="s">
        <v>0</v>
      </c>
      <c r="R133" s="722" t="s">
        <v>0</v>
      </c>
      <c r="S133" s="719">
        <v>0</v>
      </c>
      <c r="T133" s="344"/>
      <c r="U133" s="4227"/>
      <c r="V133" s="4218"/>
      <c r="W133" s="4219"/>
      <c r="X133" s="4219"/>
      <c r="Y133" s="4219"/>
      <c r="Z133" s="4219"/>
      <c r="AA133" s="4219"/>
      <c r="AB133" s="3947"/>
      <c r="AC133" s="3948"/>
      <c r="AD133" s="3948"/>
      <c r="AE133" s="3948"/>
      <c r="AF133" s="3948"/>
      <c r="AG133" s="3949"/>
      <c r="AH133" s="343"/>
      <c r="AI133" s="3931"/>
      <c r="AJ133" s="3932"/>
      <c r="AK133" s="4043"/>
      <c r="AL133" s="4044"/>
      <c r="AM133" s="4044"/>
      <c r="AN133" s="4195"/>
      <c r="AO133" s="4195"/>
      <c r="AP133" s="4195"/>
      <c r="AQ133" s="4195"/>
      <c r="AR133" s="4195"/>
      <c r="AS133" s="4195"/>
      <c r="AT133" s="4195"/>
      <c r="AU133" s="4195"/>
      <c r="AV133" s="4195"/>
      <c r="AW133" s="4196"/>
      <c r="AX133" s="213"/>
    </row>
    <row r="134" spans="6:50" ht="11.1" customHeight="1" x14ac:dyDescent="0.25">
      <c r="F134" s="2988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4226">
        <v>7</v>
      </c>
      <c r="V134" s="4216" t="s">
        <v>216</v>
      </c>
      <c r="W134" s="4217"/>
      <c r="X134" s="4217"/>
      <c r="Y134" s="4217"/>
      <c r="Z134" s="4217"/>
      <c r="AA134" s="4217"/>
      <c r="AB134" s="3944" t="s">
        <v>217</v>
      </c>
      <c r="AC134" s="3945"/>
      <c r="AD134" s="3945"/>
      <c r="AE134" s="3945"/>
      <c r="AF134" s="3945"/>
      <c r="AG134" s="3946"/>
      <c r="AH134" s="343"/>
      <c r="AI134" s="3929" t="s">
        <v>62</v>
      </c>
      <c r="AJ134" s="3930"/>
      <c r="AK134" s="4041">
        <f>COUNTIF(AH$7:AH$107,"=2")</f>
        <v>3</v>
      </c>
      <c r="AL134" s="4042"/>
      <c r="AM134" s="4042"/>
      <c r="AN134" s="4193" t="s">
        <v>111</v>
      </c>
      <c r="AO134" s="4193"/>
      <c r="AP134" s="4193"/>
      <c r="AQ134" s="4193"/>
      <c r="AR134" s="4193"/>
      <c r="AS134" s="4193"/>
      <c r="AT134" s="4193"/>
      <c r="AU134" s="4193"/>
      <c r="AV134" s="4193"/>
      <c r="AW134" s="4194"/>
      <c r="AX134" s="213"/>
    </row>
    <row r="135" spans="6:50" ht="11.1" customHeight="1" x14ac:dyDescent="0.25">
      <c r="F135" s="316"/>
      <c r="R135" s="344"/>
      <c r="U135" s="4227"/>
      <c r="V135" s="4218"/>
      <c r="W135" s="4219"/>
      <c r="X135" s="4219"/>
      <c r="Y135" s="4219"/>
      <c r="Z135" s="4219"/>
      <c r="AA135" s="4219"/>
      <c r="AB135" s="3947"/>
      <c r="AC135" s="3948"/>
      <c r="AD135" s="3948"/>
      <c r="AE135" s="3948"/>
      <c r="AF135" s="3948"/>
      <c r="AG135" s="3949"/>
      <c r="AH135" s="343"/>
      <c r="AI135" s="3931"/>
      <c r="AJ135" s="3932"/>
      <c r="AK135" s="4043"/>
      <c r="AL135" s="4044"/>
      <c r="AM135" s="4044"/>
      <c r="AN135" s="4195"/>
      <c r="AO135" s="4195"/>
      <c r="AP135" s="4195"/>
      <c r="AQ135" s="4195"/>
      <c r="AR135" s="4195"/>
      <c r="AS135" s="4195"/>
      <c r="AT135" s="4195"/>
      <c r="AU135" s="4195"/>
      <c r="AV135" s="4195"/>
      <c r="AW135" s="4196"/>
    </row>
    <row r="136" spans="6:50" ht="11.1" customHeight="1" x14ac:dyDescent="0.25">
      <c r="F136" s="316"/>
      <c r="R136" s="344"/>
      <c r="U136" s="4226">
        <v>8</v>
      </c>
      <c r="V136" s="4216" t="s">
        <v>268</v>
      </c>
      <c r="W136" s="4217"/>
      <c r="X136" s="4217"/>
      <c r="Y136" s="4217"/>
      <c r="Z136" s="4217"/>
      <c r="AA136" s="4217"/>
      <c r="AB136" s="3944" t="s">
        <v>270</v>
      </c>
      <c r="AC136" s="3945"/>
      <c r="AD136" s="3945"/>
      <c r="AE136" s="3945"/>
      <c r="AF136" s="3945"/>
      <c r="AG136" s="3946"/>
      <c r="AH136" s="211"/>
      <c r="AI136" s="3929" t="s">
        <v>343</v>
      </c>
      <c r="AJ136" s="3930"/>
      <c r="AK136" s="4041">
        <f>COUNTIF(AH$7:AH$107,"=1")</f>
        <v>19</v>
      </c>
      <c r="AL136" s="4042"/>
      <c r="AM136" s="4042"/>
      <c r="AN136" s="4228" t="s">
        <v>348</v>
      </c>
      <c r="AO136" s="4229"/>
      <c r="AP136" s="4229"/>
      <c r="AQ136" s="4229"/>
      <c r="AR136" s="4229"/>
      <c r="AS136" s="4229"/>
      <c r="AT136" s="4229"/>
      <c r="AU136" s="4229"/>
      <c r="AV136" s="4229"/>
      <c r="AW136" s="4229"/>
    </row>
    <row r="137" spans="6:50" ht="11.1" customHeight="1" x14ac:dyDescent="0.25">
      <c r="F137" s="2988"/>
      <c r="I137" s="344"/>
      <c r="J137" s="344"/>
      <c r="K137" s="344"/>
      <c r="L137" s="344"/>
      <c r="M137" s="344"/>
      <c r="N137" s="344"/>
      <c r="O137" s="344"/>
      <c r="P137" s="344"/>
      <c r="Q137" s="344"/>
      <c r="R137" s="312"/>
      <c r="U137" s="4227"/>
      <c r="V137" s="4218"/>
      <c r="W137" s="4219"/>
      <c r="X137" s="4219"/>
      <c r="Y137" s="4219"/>
      <c r="Z137" s="4219"/>
      <c r="AA137" s="4219"/>
      <c r="AB137" s="3947"/>
      <c r="AC137" s="3948"/>
      <c r="AD137" s="3948"/>
      <c r="AE137" s="3948"/>
      <c r="AF137" s="3948"/>
      <c r="AG137" s="3949"/>
      <c r="AH137" s="340"/>
      <c r="AI137" s="3931"/>
      <c r="AJ137" s="3932"/>
      <c r="AK137" s="4043"/>
      <c r="AL137" s="4044"/>
      <c r="AM137" s="4044"/>
      <c r="AN137" s="4228"/>
      <c r="AO137" s="4229"/>
      <c r="AP137" s="4229"/>
      <c r="AQ137" s="4229"/>
      <c r="AR137" s="4229"/>
      <c r="AS137" s="4229"/>
      <c r="AT137" s="4229"/>
      <c r="AU137" s="4229"/>
      <c r="AV137" s="4229"/>
      <c r="AW137" s="4229"/>
    </row>
    <row r="138" spans="6:50" ht="11.1" customHeight="1" x14ac:dyDescent="0.25">
      <c r="F138" s="2988"/>
      <c r="I138" s="344"/>
      <c r="J138" s="344"/>
      <c r="K138" s="344"/>
      <c r="L138" s="344"/>
      <c r="M138" s="344"/>
      <c r="N138" s="344"/>
      <c r="O138" s="344"/>
      <c r="P138" s="344"/>
      <c r="Q138" s="344"/>
      <c r="U138" s="4226">
        <v>9</v>
      </c>
      <c r="V138" s="4216" t="s">
        <v>296</v>
      </c>
      <c r="W138" s="4217"/>
      <c r="X138" s="4217"/>
      <c r="Y138" s="4217"/>
      <c r="Z138" s="4217"/>
      <c r="AA138" s="4217"/>
      <c r="AB138" s="3944" t="s">
        <v>298</v>
      </c>
      <c r="AC138" s="3945"/>
      <c r="AD138" s="3945"/>
      <c r="AE138" s="3945"/>
      <c r="AF138" s="3945"/>
      <c r="AG138" s="3946"/>
      <c r="AH138" s="248"/>
      <c r="AI138" s="213"/>
      <c r="AT138" s="341"/>
      <c r="AU138" s="211"/>
      <c r="AV138" s="211"/>
    </row>
    <row r="139" spans="6:50" ht="11.1" customHeight="1" x14ac:dyDescent="0.25">
      <c r="F139" s="2989" t="s">
        <v>727</v>
      </c>
      <c r="G139" s="345"/>
      <c r="H139" s="202"/>
      <c r="S139" s="312"/>
      <c r="T139" s="312"/>
      <c r="U139" s="4227"/>
      <c r="V139" s="4218"/>
      <c r="W139" s="4219"/>
      <c r="X139" s="4219"/>
      <c r="Y139" s="4219"/>
      <c r="Z139" s="4219"/>
      <c r="AA139" s="4219"/>
      <c r="AB139" s="3947"/>
      <c r="AC139" s="3948"/>
      <c r="AD139" s="3948"/>
      <c r="AE139" s="3948"/>
      <c r="AF139" s="3948"/>
      <c r="AG139" s="3949"/>
      <c r="AH139" s="283"/>
      <c r="AI139" s="212"/>
      <c r="AJ139" s="212"/>
      <c r="AK139" s="212"/>
      <c r="AL139" s="215"/>
      <c r="AM139" s="215"/>
      <c r="AN139" s="215"/>
      <c r="AO139" s="215"/>
      <c r="AP139" s="215"/>
      <c r="AQ139" s="215"/>
      <c r="AU139" s="341"/>
      <c r="AV139" s="211"/>
    </row>
    <row r="140" spans="6:50" ht="11.1" customHeight="1" x14ac:dyDescent="0.25">
      <c r="F140" s="2990"/>
      <c r="G140" s="346"/>
      <c r="H140" s="346"/>
      <c r="I140" s="4160" t="s">
        <v>349</v>
      </c>
      <c r="J140" s="4160"/>
      <c r="K140" s="4160"/>
      <c r="L140" s="4160"/>
      <c r="M140" s="4160"/>
      <c r="N140" s="4160"/>
      <c r="O140" s="4160"/>
      <c r="P140" s="4160"/>
      <c r="Q140" s="4161"/>
      <c r="U140" s="4226">
        <v>10</v>
      </c>
      <c r="V140" s="4216" t="s">
        <v>316</v>
      </c>
      <c r="W140" s="4217"/>
      <c r="X140" s="4217"/>
      <c r="Y140" s="4217"/>
      <c r="Z140" s="4217"/>
      <c r="AA140" s="4217"/>
      <c r="AB140" s="3944" t="s">
        <v>318</v>
      </c>
      <c r="AC140" s="3945"/>
      <c r="AD140" s="3945"/>
      <c r="AE140" s="3945"/>
      <c r="AF140" s="3945"/>
      <c r="AG140" s="3946"/>
      <c r="AH140" s="248"/>
      <c r="AI140" s="212"/>
      <c r="AJ140" s="212"/>
      <c r="AK140" s="212"/>
      <c r="AL140" s="215"/>
      <c r="AM140" s="215"/>
      <c r="AN140" s="215"/>
      <c r="AO140" s="215"/>
      <c r="AP140" s="215"/>
      <c r="AQ140" s="215"/>
      <c r="AU140" s="341"/>
      <c r="AV140" s="211"/>
    </row>
    <row r="141" spans="6:50" ht="11.1" customHeight="1" x14ac:dyDescent="0.25">
      <c r="F141" s="2991"/>
      <c r="G141" s="347"/>
      <c r="H141" s="347"/>
      <c r="I141" s="4162"/>
      <c r="J141" s="4162"/>
      <c r="K141" s="4162"/>
      <c r="L141" s="4162"/>
      <c r="M141" s="4162"/>
      <c r="N141" s="4162"/>
      <c r="O141" s="4162"/>
      <c r="P141" s="4162"/>
      <c r="Q141" s="4163"/>
      <c r="S141" s="312"/>
      <c r="T141" s="312"/>
      <c r="U141" s="4227"/>
      <c r="V141" s="4218"/>
      <c r="W141" s="4219"/>
      <c r="X141" s="4219"/>
      <c r="Y141" s="4219"/>
      <c r="Z141" s="4219"/>
      <c r="AA141" s="4219"/>
      <c r="AB141" s="3947"/>
      <c r="AC141" s="3948"/>
      <c r="AD141" s="3948"/>
      <c r="AE141" s="3948"/>
      <c r="AF141" s="3948"/>
      <c r="AG141" s="3949"/>
      <c r="AH141" s="283"/>
      <c r="AI141" s="212"/>
      <c r="AJ141" s="212"/>
      <c r="AK141" s="212"/>
      <c r="AL141" s="215"/>
      <c r="AN141" s="215"/>
      <c r="AO141" s="215"/>
      <c r="AP141" s="215"/>
      <c r="AQ141" s="215"/>
      <c r="AU141" s="341"/>
      <c r="AV141" s="211"/>
    </row>
    <row r="142" spans="6:50" ht="11.1" customHeight="1" x14ac:dyDescent="0.25">
      <c r="F142" s="2992"/>
      <c r="G142" s="348"/>
      <c r="H142" s="348"/>
      <c r="I142" s="4164"/>
      <c r="J142" s="4164"/>
      <c r="K142" s="4164"/>
      <c r="L142" s="4164"/>
      <c r="M142" s="4164"/>
      <c r="N142" s="4164"/>
      <c r="O142" s="4164"/>
      <c r="P142" s="4164"/>
      <c r="Q142" s="4165"/>
      <c r="U142" s="4215">
        <v>11</v>
      </c>
      <c r="V142" s="4216" t="s">
        <v>352</v>
      </c>
      <c r="W142" s="4217"/>
      <c r="X142" s="4217"/>
      <c r="Y142" s="4217"/>
      <c r="Z142" s="4217"/>
      <c r="AA142" s="4217"/>
      <c r="AB142" s="3944" t="s">
        <v>820</v>
      </c>
      <c r="AC142" s="3945"/>
      <c r="AD142" s="3945"/>
      <c r="AE142" s="3945"/>
      <c r="AF142" s="3945"/>
      <c r="AG142" s="3946"/>
      <c r="AH142" s="248"/>
      <c r="AI142" s="212"/>
      <c r="AJ142" s="212"/>
      <c r="AK142" s="212"/>
      <c r="AM142" s="215"/>
      <c r="AN142" s="202"/>
      <c r="AO142" s="202"/>
      <c r="AP142" s="202"/>
      <c r="AT142" s="341"/>
      <c r="AU142" s="211"/>
      <c r="AV142" s="211"/>
      <c r="AX142" s="202"/>
    </row>
    <row r="143" spans="6:50" ht="11.1" customHeight="1" x14ac:dyDescent="0.25">
      <c r="F143" s="2993"/>
      <c r="G143" s="248"/>
      <c r="H143" s="248"/>
      <c r="I143" s="350"/>
      <c r="J143" s="350"/>
      <c r="K143" s="350"/>
      <c r="L143" s="350"/>
      <c r="M143" s="350"/>
      <c r="N143" s="350"/>
      <c r="O143" s="350"/>
      <c r="P143" s="350"/>
      <c r="Q143" s="350"/>
      <c r="S143" s="312"/>
      <c r="T143" s="312"/>
      <c r="U143" s="4215"/>
      <c r="V143" s="4218"/>
      <c r="W143" s="4219"/>
      <c r="X143" s="4219"/>
      <c r="Y143" s="4219"/>
      <c r="Z143" s="4219"/>
      <c r="AA143" s="4219"/>
      <c r="AB143" s="3947"/>
      <c r="AC143" s="3948"/>
      <c r="AD143" s="3948"/>
      <c r="AE143" s="3948"/>
      <c r="AF143" s="3948"/>
      <c r="AG143" s="3949"/>
      <c r="AH143" s="283"/>
      <c r="AI143" s="212"/>
      <c r="AJ143" s="212"/>
      <c r="AK143" s="212"/>
      <c r="AM143" s="215"/>
      <c r="AN143" s="202"/>
      <c r="AO143" s="202"/>
      <c r="AP143" s="202"/>
      <c r="AT143" s="341"/>
      <c r="AU143" s="211"/>
      <c r="AV143" s="211"/>
      <c r="AX143" s="202"/>
    </row>
    <row r="144" spans="6:50" ht="11.1" customHeight="1" x14ac:dyDescent="0.25">
      <c r="F144" s="2994"/>
      <c r="G144" s="346"/>
      <c r="H144" s="346"/>
      <c r="I144" s="4160" t="s">
        <v>350</v>
      </c>
      <c r="J144" s="4160"/>
      <c r="K144" s="4160"/>
      <c r="L144" s="4160"/>
      <c r="M144" s="4160"/>
      <c r="N144" s="4160"/>
      <c r="O144" s="4160"/>
      <c r="P144" s="4160"/>
      <c r="Q144" s="4161"/>
      <c r="S144" s="351"/>
      <c r="T144" s="312"/>
      <c r="U144" s="312"/>
      <c r="V144" s="313"/>
      <c r="AB144" s="202"/>
      <c r="AC144" s="213"/>
      <c r="AF144" s="349"/>
      <c r="AG144" s="349"/>
      <c r="AH144" s="340"/>
      <c r="AI144" s="212"/>
      <c r="AJ144" s="212"/>
      <c r="AK144" s="212"/>
      <c r="AL144" s="215"/>
      <c r="AN144" s="215"/>
      <c r="AO144" s="202"/>
      <c r="AP144" s="202"/>
      <c r="AQ144" s="202"/>
      <c r="AU144" s="341"/>
      <c r="AV144" s="211"/>
    </row>
    <row r="145" spans="6:50" ht="11.1" customHeight="1" x14ac:dyDescent="0.25">
      <c r="F145" s="352"/>
      <c r="G145" s="266"/>
      <c r="H145" s="266"/>
      <c r="I145" s="4162"/>
      <c r="J145" s="4162"/>
      <c r="K145" s="4162"/>
      <c r="L145" s="4162"/>
      <c r="M145" s="4162"/>
      <c r="N145" s="4162"/>
      <c r="O145" s="4162"/>
      <c r="P145" s="4162"/>
      <c r="Q145" s="4163"/>
      <c r="S145" s="3888" t="s">
        <v>183</v>
      </c>
      <c r="T145" s="3889"/>
      <c r="U145" s="3889"/>
      <c r="V145" s="3889"/>
      <c r="W145" s="3889"/>
      <c r="X145" s="3889"/>
      <c r="Y145" s="3889"/>
      <c r="Z145" s="3889"/>
      <c r="AA145" s="3889"/>
      <c r="AB145" s="3889"/>
      <c r="AC145" s="3889"/>
      <c r="AD145" s="3889"/>
      <c r="AE145" s="3889"/>
      <c r="AF145" s="3889"/>
      <c r="AG145" s="3889"/>
      <c r="AH145" s="3889"/>
      <c r="AI145" s="3889"/>
      <c r="AJ145" s="3889"/>
      <c r="AK145" s="3889"/>
      <c r="AL145" s="3890"/>
      <c r="AM145" s="215"/>
      <c r="AN145" s="215"/>
      <c r="AO145" s="215"/>
      <c r="AP145" s="215"/>
      <c r="AQ145" s="215"/>
      <c r="AU145" s="341"/>
      <c r="AV145" s="211"/>
      <c r="AX145" s="202"/>
    </row>
    <row r="146" spans="6:50" ht="9.9499999999999993" customHeight="1" x14ac:dyDescent="0.25">
      <c r="F146" s="2995"/>
      <c r="G146" s="1578"/>
      <c r="H146" s="1578"/>
      <c r="I146" s="4162"/>
      <c r="J146" s="4162"/>
      <c r="K146" s="4162"/>
      <c r="L146" s="4162"/>
      <c r="M146" s="4162"/>
      <c r="N146" s="4162"/>
      <c r="O146" s="4162"/>
      <c r="P146" s="4162"/>
      <c r="Q146" s="4163"/>
      <c r="S146" s="3891"/>
      <c r="T146" s="3892"/>
      <c r="U146" s="3892"/>
      <c r="V146" s="3892"/>
      <c r="W146" s="3892"/>
      <c r="X146" s="3892"/>
      <c r="Y146" s="3892"/>
      <c r="Z146" s="3892"/>
      <c r="AA146" s="3892"/>
      <c r="AB146" s="3892"/>
      <c r="AC146" s="3892"/>
      <c r="AD146" s="3892"/>
      <c r="AE146" s="3892"/>
      <c r="AF146" s="3892"/>
      <c r="AG146" s="3892"/>
      <c r="AH146" s="3892"/>
      <c r="AI146" s="3892"/>
      <c r="AJ146" s="3892"/>
      <c r="AK146" s="3892"/>
      <c r="AL146" s="3893"/>
      <c r="AM146" s="215"/>
      <c r="AN146" s="215"/>
      <c r="AO146" s="215"/>
      <c r="AP146" s="215"/>
      <c r="AQ146" s="215"/>
      <c r="AU146" s="341"/>
      <c r="AV146" s="211"/>
      <c r="AX146" s="213"/>
    </row>
    <row r="147" spans="6:50" ht="9.9499999999999993" customHeight="1" x14ac:dyDescent="0.25">
      <c r="F147" s="4156"/>
      <c r="G147" s="4157"/>
      <c r="H147" s="4157"/>
      <c r="I147" s="4162"/>
      <c r="J147" s="4162"/>
      <c r="K147" s="4162"/>
      <c r="L147" s="4162"/>
      <c r="M147" s="4162"/>
      <c r="N147" s="4162"/>
      <c r="O147" s="4162"/>
      <c r="P147" s="4162"/>
      <c r="Q147" s="4163"/>
      <c r="S147" s="3891"/>
      <c r="T147" s="3892"/>
      <c r="U147" s="3892"/>
      <c r="V147" s="3892"/>
      <c r="W147" s="3892"/>
      <c r="X147" s="3892"/>
      <c r="Y147" s="3892"/>
      <c r="Z147" s="3892"/>
      <c r="AA147" s="3892"/>
      <c r="AB147" s="3892"/>
      <c r="AC147" s="3892"/>
      <c r="AD147" s="3892"/>
      <c r="AE147" s="3892"/>
      <c r="AF147" s="3892"/>
      <c r="AG147" s="3892"/>
      <c r="AH147" s="3892"/>
      <c r="AI147" s="3892"/>
      <c r="AJ147" s="3892"/>
      <c r="AK147" s="3892"/>
      <c r="AL147" s="3893"/>
      <c r="AM147" s="215"/>
      <c r="AN147" s="215"/>
      <c r="AO147" s="215"/>
      <c r="AP147" s="215"/>
      <c r="AQ147" s="215"/>
      <c r="AU147" s="341"/>
      <c r="AV147" s="211"/>
      <c r="AX147" s="212"/>
    </row>
    <row r="148" spans="6:50" ht="9.9499999999999993" customHeight="1" x14ac:dyDescent="0.25">
      <c r="F148" s="4158"/>
      <c r="G148" s="4159"/>
      <c r="H148" s="4159"/>
      <c r="I148" s="4164"/>
      <c r="J148" s="4164"/>
      <c r="K148" s="4164"/>
      <c r="L148" s="4164"/>
      <c r="M148" s="4164"/>
      <c r="N148" s="4164"/>
      <c r="O148" s="4164"/>
      <c r="P148" s="4164"/>
      <c r="Q148" s="4165"/>
      <c r="S148" s="3891"/>
      <c r="T148" s="3892"/>
      <c r="U148" s="3892"/>
      <c r="V148" s="3892"/>
      <c r="W148" s="3892"/>
      <c r="X148" s="3892"/>
      <c r="Y148" s="3892"/>
      <c r="Z148" s="3892"/>
      <c r="AA148" s="3892"/>
      <c r="AB148" s="3892"/>
      <c r="AC148" s="3892"/>
      <c r="AD148" s="3892"/>
      <c r="AE148" s="3892"/>
      <c r="AF148" s="3892"/>
      <c r="AG148" s="3892"/>
      <c r="AH148" s="3892"/>
      <c r="AI148" s="3892"/>
      <c r="AJ148" s="3892"/>
      <c r="AK148" s="3892"/>
      <c r="AL148" s="3893"/>
      <c r="AM148" s="215"/>
      <c r="AN148" s="215"/>
      <c r="AO148" s="215"/>
      <c r="AP148" s="215"/>
      <c r="AQ148" s="215"/>
      <c r="AU148" s="341"/>
      <c r="AV148" s="211"/>
      <c r="AX148" s="213"/>
    </row>
    <row r="149" spans="6:50" x14ac:dyDescent="0.25">
      <c r="F149" s="316"/>
      <c r="S149" s="3891"/>
      <c r="T149" s="3892"/>
      <c r="U149" s="3892"/>
      <c r="V149" s="3892"/>
      <c r="W149" s="3892"/>
      <c r="X149" s="3892"/>
      <c r="Y149" s="3892"/>
      <c r="Z149" s="3892"/>
      <c r="AA149" s="3892"/>
      <c r="AB149" s="3892"/>
      <c r="AC149" s="3892"/>
      <c r="AD149" s="3892"/>
      <c r="AE149" s="3892"/>
      <c r="AF149" s="3892"/>
      <c r="AG149" s="3892"/>
      <c r="AH149" s="3892"/>
      <c r="AI149" s="3892"/>
      <c r="AJ149" s="3892"/>
      <c r="AK149" s="3892"/>
      <c r="AL149" s="3893"/>
      <c r="AN149" s="215"/>
      <c r="AO149" s="215"/>
      <c r="AP149" s="215"/>
      <c r="AQ149" s="215"/>
      <c r="AR149" s="215"/>
      <c r="AW149" s="202"/>
    </row>
    <row r="150" spans="6:50" x14ac:dyDescent="0.25">
      <c r="F150" s="316"/>
      <c r="S150" s="3894"/>
      <c r="T150" s="3895"/>
      <c r="U150" s="3895"/>
      <c r="V150" s="3895"/>
      <c r="W150" s="3895"/>
      <c r="X150" s="3895"/>
      <c r="Y150" s="3895"/>
      <c r="Z150" s="3895"/>
      <c r="AA150" s="3895"/>
      <c r="AB150" s="3895"/>
      <c r="AC150" s="3895"/>
      <c r="AD150" s="3895"/>
      <c r="AE150" s="3895"/>
      <c r="AF150" s="3895"/>
      <c r="AG150" s="3895"/>
      <c r="AH150" s="3895"/>
      <c r="AI150" s="3895"/>
      <c r="AJ150" s="3895"/>
      <c r="AK150" s="3895"/>
      <c r="AL150" s="3896"/>
      <c r="AN150" s="215"/>
      <c r="AO150" s="361"/>
      <c r="AP150" s="215"/>
      <c r="AQ150" s="215"/>
      <c r="AR150" s="215"/>
      <c r="AW150" s="213"/>
    </row>
    <row r="151" spans="6:50" x14ac:dyDescent="0.25">
      <c r="F151" s="316"/>
      <c r="S151" s="312"/>
      <c r="T151" s="312"/>
      <c r="U151" s="312"/>
      <c r="V151" s="354"/>
      <c r="W151" s="355"/>
      <c r="X151" s="355"/>
      <c r="Y151" s="355"/>
      <c r="Z151" s="355"/>
      <c r="AA151" s="355"/>
      <c r="AB151" s="355"/>
      <c r="AC151" s="356"/>
      <c r="AD151" s="357"/>
      <c r="AE151" s="355"/>
      <c r="AF151" s="355"/>
      <c r="AG151" s="355"/>
      <c r="AH151" s="206"/>
    </row>
    <row r="152" spans="6:50" x14ac:dyDescent="0.25">
      <c r="F152" s="316"/>
      <c r="S152" s="312"/>
      <c r="T152" s="312"/>
      <c r="U152" s="312"/>
      <c r="V152" s="353"/>
      <c r="W152" s="358"/>
      <c r="X152" s="358"/>
      <c r="Y152" s="358"/>
      <c r="Z152" s="358"/>
      <c r="AA152" s="358"/>
      <c r="AB152" s="206"/>
      <c r="AC152" s="206"/>
      <c r="AD152" s="359"/>
      <c r="AE152" s="360"/>
      <c r="AF152" s="360"/>
      <c r="AG152" s="360"/>
      <c r="AH152" s="206"/>
    </row>
  </sheetData>
  <sheetProtection algorithmName="SHA-512" hashValue="7HE1UaRMdfhetkZOotjuDZ9ayhgOjIqmcux4nVmVtrVdvnYNed+Yq65MyAn/+s4bvT57n+V0dRsKDJNqUqzdYw==" saltValue="Zc0Sv1rjMZIt20CkktN63A==" spinCount="100000" sheet="1" objects="1" scenarios="1"/>
  <mergeCells count="99">
    <mergeCell ref="I144:Q148"/>
    <mergeCell ref="S145:AL150"/>
    <mergeCell ref="F147:H148"/>
    <mergeCell ref="U138:U139"/>
    <mergeCell ref="V138:AA139"/>
    <mergeCell ref="AB138:AG139"/>
    <mergeCell ref="I140:Q142"/>
    <mergeCell ref="U140:U141"/>
    <mergeCell ref="V140:AA141"/>
    <mergeCell ref="AB140:AG141"/>
    <mergeCell ref="U142:U143"/>
    <mergeCell ref="V142:AA143"/>
    <mergeCell ref="AB142:AG143"/>
    <mergeCell ref="AN136:AW137"/>
    <mergeCell ref="U134:U135"/>
    <mergeCell ref="V134:AA135"/>
    <mergeCell ref="AB134:AG135"/>
    <mergeCell ref="AI134:AJ135"/>
    <mergeCell ref="AK134:AM135"/>
    <mergeCell ref="AN134:AW135"/>
    <mergeCell ref="U136:U137"/>
    <mergeCell ref="V136:AA137"/>
    <mergeCell ref="AB136:AG137"/>
    <mergeCell ref="AI136:AJ137"/>
    <mergeCell ref="AK136:AM137"/>
    <mergeCell ref="AN132:AW133"/>
    <mergeCell ref="U130:U131"/>
    <mergeCell ref="V130:AA131"/>
    <mergeCell ref="AB130:AG131"/>
    <mergeCell ref="AI130:AJ131"/>
    <mergeCell ref="AK130:AM131"/>
    <mergeCell ref="AN130:AW131"/>
    <mergeCell ref="U132:U133"/>
    <mergeCell ref="V132:AA133"/>
    <mergeCell ref="AB132:AG133"/>
    <mergeCell ref="AI132:AJ133"/>
    <mergeCell ref="AK132:AM133"/>
    <mergeCell ref="U126:U127"/>
    <mergeCell ref="V126:AA127"/>
    <mergeCell ref="AB126:AG127"/>
    <mergeCell ref="AI126:AJ127"/>
    <mergeCell ref="AK126:AW127"/>
    <mergeCell ref="U128:U129"/>
    <mergeCell ref="V128:AA129"/>
    <mergeCell ref="AB128:AG129"/>
    <mergeCell ref="AI128:AJ129"/>
    <mergeCell ref="AK128:AW129"/>
    <mergeCell ref="U122:U123"/>
    <mergeCell ref="V122:AA123"/>
    <mergeCell ref="AB122:AG123"/>
    <mergeCell ref="AI122:AJ123"/>
    <mergeCell ref="AK122:AW123"/>
    <mergeCell ref="U124:U125"/>
    <mergeCell ref="V124:AA125"/>
    <mergeCell ref="AB124:AG125"/>
    <mergeCell ref="AI124:AJ125"/>
    <mergeCell ref="AK124:AW125"/>
    <mergeCell ref="U118:U119"/>
    <mergeCell ref="V118:AA119"/>
    <mergeCell ref="AB118:AG119"/>
    <mergeCell ref="AI118:AJ119"/>
    <mergeCell ref="AK118:AW119"/>
    <mergeCell ref="U120:U121"/>
    <mergeCell ref="V120:AA121"/>
    <mergeCell ref="AB120:AG121"/>
    <mergeCell ref="AI120:AJ121"/>
    <mergeCell ref="AK120:AW121"/>
    <mergeCell ref="AI115:AW116"/>
    <mergeCell ref="AI4:AI6"/>
    <mergeCell ref="AJ4:AJ6"/>
    <mergeCell ref="AK4:AK6"/>
    <mergeCell ref="G5:G6"/>
    <mergeCell ref="AB5:AB6"/>
    <mergeCell ref="AC5:AC6"/>
    <mergeCell ref="AH2:AH6"/>
    <mergeCell ref="AI2:AK3"/>
    <mergeCell ref="C109:G109"/>
    <mergeCell ref="X109:Z109"/>
    <mergeCell ref="Y110:Z110"/>
    <mergeCell ref="E114:H115"/>
    <mergeCell ref="U115:AG116"/>
    <mergeCell ref="D3:D6"/>
    <mergeCell ref="E3:E6"/>
    <mergeCell ref="F3:F6"/>
    <mergeCell ref="X3:AA3"/>
    <mergeCell ref="X4:X6"/>
    <mergeCell ref="Y4:Y6"/>
    <mergeCell ref="Z4:Z6"/>
    <mergeCell ref="AA4:AA6"/>
    <mergeCell ref="I1:K1"/>
    <mergeCell ref="AB1:AF1"/>
    <mergeCell ref="I2:W4"/>
    <mergeCell ref="X2:AA2"/>
    <mergeCell ref="AB2:AC2"/>
    <mergeCell ref="AD2:AG3"/>
    <mergeCell ref="AD4:AD5"/>
    <mergeCell ref="AE4:AE5"/>
    <mergeCell ref="AF4:AF5"/>
    <mergeCell ref="AG4:AG6"/>
  </mergeCells>
  <conditionalFormatting sqref="G7:G107">
    <cfRule type="cellIs" dxfId="19" priority="4" operator="equal">
      <formula>2</formula>
    </cfRule>
    <cfRule type="cellIs" dxfId="18" priority="5" operator="greaterThan">
      <formula>2</formula>
    </cfRule>
  </conditionalFormatting>
  <conditionalFormatting sqref="I7:V10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I38:V38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K7:AK107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G7:AG107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U148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651" customWidth="1"/>
    <col min="2" max="2" width="1.7109375" style="202" customWidth="1"/>
    <col min="3" max="3" width="16.7109375" style="203" bestFit="1" customWidth="1"/>
    <col min="4" max="4" width="3.28515625" style="204" customWidth="1"/>
    <col min="5" max="6" width="3.28515625" style="205" customWidth="1"/>
    <col min="7" max="7" width="1.7109375" style="206" customWidth="1"/>
    <col min="8" max="8" width="1.140625" style="206" customWidth="1"/>
    <col min="9" max="21" width="5.7109375" style="209" customWidth="1"/>
    <col min="22" max="22" width="5.7109375" style="312" customWidth="1"/>
    <col min="23" max="24" width="5.7109375" style="313" customWidth="1"/>
    <col min="25" max="25" width="6.7109375" style="313" customWidth="1"/>
    <col min="26" max="26" width="8.7109375" style="202" customWidth="1"/>
    <col min="27" max="27" width="5.7109375" style="213" customWidth="1"/>
    <col min="28" max="28" width="6.7109375" style="213" customWidth="1"/>
    <col min="29" max="29" width="8.7109375" style="213" customWidth="1"/>
    <col min="30" max="30" width="4.85546875" style="349" customWidth="1"/>
    <col min="31" max="31" width="4.85546875" style="340" customWidth="1"/>
    <col min="32" max="40" width="4.85546875" style="213" customWidth="1"/>
    <col min="41" max="41" width="5.7109375" style="213" bestFit="1" customWidth="1"/>
    <col min="42" max="42" width="5.85546875" style="213" customWidth="1"/>
    <col min="43" max="43" width="4.5703125" style="213" bestFit="1" customWidth="1"/>
    <col min="44" max="44" width="4.5703125" style="341" bestFit="1" customWidth="1"/>
    <col min="45" max="45" width="5.85546875" style="211" bestFit="1" customWidth="1"/>
    <col min="46" max="46" width="4.5703125" style="211" bestFit="1" customWidth="1"/>
    <col min="47" max="16384" width="11.42578125" style="202"/>
  </cols>
  <sheetData>
    <row r="1" spans="1:47" ht="19.5" thickBot="1" x14ac:dyDescent="0.25">
      <c r="I1" s="4230" t="s">
        <v>779</v>
      </c>
      <c r="J1" s="4230"/>
      <c r="K1" s="4230"/>
      <c r="L1" s="207"/>
      <c r="M1" s="207"/>
      <c r="N1" s="208"/>
      <c r="O1" s="208"/>
      <c r="Q1" s="207"/>
      <c r="R1" s="207"/>
      <c r="S1" s="207"/>
      <c r="T1" s="207"/>
      <c r="U1" s="207"/>
      <c r="V1" s="207"/>
      <c r="W1" s="210"/>
      <c r="X1" s="3951" t="s">
        <v>757</v>
      </c>
      <c r="Y1" s="3951"/>
      <c r="Z1" s="3951"/>
      <c r="AA1" s="3951"/>
      <c r="AB1" s="3951"/>
      <c r="AC1" s="3951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530"/>
    </row>
    <row r="2" spans="1:47" ht="16.5" thickTop="1" x14ac:dyDescent="0.2">
      <c r="I2" s="4201" t="s">
        <v>25</v>
      </c>
      <c r="J2" s="4202"/>
      <c r="K2" s="4202"/>
      <c r="L2" s="4202"/>
      <c r="M2" s="4202"/>
      <c r="N2" s="4202"/>
      <c r="O2" s="4202"/>
      <c r="P2" s="4202"/>
      <c r="Q2" s="4202"/>
      <c r="R2" s="4202"/>
      <c r="S2" s="4202"/>
      <c r="T2" s="4202"/>
      <c r="U2" s="4202"/>
      <c r="V2" s="4202"/>
      <c r="W2" s="4203"/>
      <c r="X2" s="4231" t="s">
        <v>50</v>
      </c>
      <c r="Y2" s="4231"/>
      <c r="Z2" s="4231"/>
      <c r="AA2" s="3958" t="s">
        <v>645</v>
      </c>
      <c r="AB2" s="4234"/>
      <c r="AC2" s="3959"/>
      <c r="AD2" s="3960" t="s">
        <v>49</v>
      </c>
      <c r="AE2" s="3961"/>
      <c r="AF2" s="3961"/>
      <c r="AG2" s="3961"/>
      <c r="AH2" s="3961"/>
      <c r="AI2" s="3961"/>
      <c r="AJ2" s="3961"/>
      <c r="AK2" s="3961"/>
      <c r="AL2" s="3961"/>
      <c r="AM2" s="3961"/>
      <c r="AN2" s="3961"/>
      <c r="AO2" s="3961"/>
      <c r="AP2" s="3961" t="s">
        <v>477</v>
      </c>
      <c r="AQ2" s="3961"/>
      <c r="AR2" s="3961"/>
      <c r="AS2" s="4235"/>
      <c r="AT2" s="2530"/>
    </row>
    <row r="3" spans="1:47" ht="16.5" customHeight="1" x14ac:dyDescent="0.25">
      <c r="D3" s="4024"/>
      <c r="E3" s="4214" t="s">
        <v>699</v>
      </c>
      <c r="F3" s="4210" t="s">
        <v>189</v>
      </c>
      <c r="I3" s="4204"/>
      <c r="J3" s="4205"/>
      <c r="K3" s="4205"/>
      <c r="L3" s="4205"/>
      <c r="M3" s="4205"/>
      <c r="N3" s="4205"/>
      <c r="O3" s="4205"/>
      <c r="P3" s="4205"/>
      <c r="Q3" s="4205"/>
      <c r="R3" s="4205"/>
      <c r="S3" s="4205"/>
      <c r="T3" s="4205"/>
      <c r="U3" s="4205"/>
      <c r="V3" s="4205"/>
      <c r="W3" s="4206"/>
      <c r="X3" s="4232"/>
      <c r="Y3" s="4232"/>
      <c r="Z3" s="4232"/>
      <c r="AA3" s="4237" t="s">
        <v>202</v>
      </c>
      <c r="AB3" s="4238"/>
      <c r="AC3" s="214">
        <v>81000</v>
      </c>
      <c r="AD3" s="3962"/>
      <c r="AE3" s="3963"/>
      <c r="AF3" s="3963"/>
      <c r="AG3" s="3963"/>
      <c r="AH3" s="3963"/>
      <c r="AI3" s="3963"/>
      <c r="AJ3" s="3963"/>
      <c r="AK3" s="3963"/>
      <c r="AL3" s="3963"/>
      <c r="AM3" s="3963"/>
      <c r="AN3" s="3963"/>
      <c r="AO3" s="3963"/>
      <c r="AP3" s="3963"/>
      <c r="AQ3" s="3963"/>
      <c r="AR3" s="3963"/>
      <c r="AS3" s="4236"/>
      <c r="AT3" s="215"/>
    </row>
    <row r="4" spans="1:47" ht="33.75" x14ac:dyDescent="0.25">
      <c r="D4" s="4024"/>
      <c r="E4" s="4214"/>
      <c r="F4" s="4210"/>
      <c r="I4" s="4207"/>
      <c r="J4" s="4208"/>
      <c r="K4" s="4208"/>
      <c r="L4" s="4208"/>
      <c r="M4" s="4208"/>
      <c r="N4" s="4208"/>
      <c r="O4" s="4208"/>
      <c r="P4" s="4208"/>
      <c r="Q4" s="4208"/>
      <c r="R4" s="4208"/>
      <c r="S4" s="4208"/>
      <c r="T4" s="4208"/>
      <c r="U4" s="4208"/>
      <c r="V4" s="4208"/>
      <c r="W4" s="4209"/>
      <c r="X4" s="4233"/>
      <c r="Y4" s="4233"/>
      <c r="Z4" s="4233"/>
      <c r="AA4" s="4239" t="s">
        <v>203</v>
      </c>
      <c r="AB4" s="4240"/>
      <c r="AC4" s="216">
        <f>SUM(AC7:AC69)</f>
        <v>77525</v>
      </c>
      <c r="AD4" s="1587" t="s">
        <v>478</v>
      </c>
      <c r="AE4" s="1588" t="s">
        <v>479</v>
      </c>
      <c r="AF4" s="1588" t="s">
        <v>480</v>
      </c>
      <c r="AG4" s="1588" t="s">
        <v>481</v>
      </c>
      <c r="AH4" s="1588" t="s">
        <v>551</v>
      </c>
      <c r="AI4" s="1588" t="s">
        <v>608</v>
      </c>
      <c r="AJ4" s="1588" t="s">
        <v>648</v>
      </c>
      <c r="AK4" s="1588" t="s">
        <v>700</v>
      </c>
      <c r="AL4" s="1588" t="s">
        <v>733</v>
      </c>
      <c r="AM4" s="1588" t="s">
        <v>758</v>
      </c>
      <c r="AN4" s="1588" t="s">
        <v>780</v>
      </c>
      <c r="AO4" s="3176" t="s">
        <v>3</v>
      </c>
      <c r="AP4" s="3177" t="s">
        <v>482</v>
      </c>
      <c r="AQ4" s="1588" t="s">
        <v>759</v>
      </c>
      <c r="AR4" s="1581" t="s">
        <v>190</v>
      </c>
      <c r="AS4" s="1584" t="s">
        <v>178</v>
      </c>
      <c r="AT4" s="215"/>
    </row>
    <row r="5" spans="1:47" s="217" customFormat="1" ht="12" customHeight="1" x14ac:dyDescent="0.25">
      <c r="A5" s="651"/>
      <c r="C5" s="218"/>
      <c r="D5" s="4024"/>
      <c r="E5" s="4214"/>
      <c r="F5" s="4210"/>
      <c r="G5" s="4010" t="s">
        <v>44</v>
      </c>
      <c r="H5" s="219"/>
      <c r="I5" s="220" t="s">
        <v>87</v>
      </c>
      <c r="J5" s="221" t="s">
        <v>26</v>
      </c>
      <c r="K5" s="222" t="s">
        <v>234</v>
      </c>
      <c r="L5" s="2532" t="s">
        <v>27</v>
      </c>
      <c r="M5" s="2532" t="s">
        <v>28</v>
      </c>
      <c r="N5" s="222" t="s">
        <v>234</v>
      </c>
      <c r="O5" s="2532" t="s">
        <v>406</v>
      </c>
      <c r="P5" s="2533" t="s">
        <v>407</v>
      </c>
      <c r="Q5" s="222" t="s">
        <v>234</v>
      </c>
      <c r="R5" s="2532" t="s">
        <v>702</v>
      </c>
      <c r="S5" s="2532" t="s">
        <v>32</v>
      </c>
      <c r="T5" s="2532" t="s">
        <v>408</v>
      </c>
      <c r="U5" s="2532" t="s">
        <v>34</v>
      </c>
      <c r="V5" s="2532" t="s">
        <v>64</v>
      </c>
      <c r="W5" s="223" t="s">
        <v>109</v>
      </c>
      <c r="X5" s="4241" t="s">
        <v>3</v>
      </c>
      <c r="Y5" s="4243" t="s">
        <v>409</v>
      </c>
      <c r="Z5" s="4245" t="s">
        <v>410</v>
      </c>
      <c r="AA5" s="4247" t="s">
        <v>690</v>
      </c>
      <c r="AB5" s="4248"/>
      <c r="AC5" s="4013" t="s">
        <v>179</v>
      </c>
      <c r="AD5" s="3178"/>
      <c r="AE5" s="3179"/>
      <c r="AF5" s="3179"/>
      <c r="AG5" s="3179"/>
      <c r="AH5" s="3179"/>
      <c r="AI5" s="3179"/>
      <c r="AJ5" s="3179"/>
      <c r="AK5" s="3179"/>
      <c r="AL5" s="3179"/>
      <c r="AM5" s="3179"/>
      <c r="AN5" s="3179"/>
      <c r="AO5" s="3180"/>
      <c r="AP5" s="3181"/>
      <c r="AQ5" s="3179"/>
      <c r="AR5" s="1582"/>
      <c r="AS5" s="1585"/>
      <c r="AT5" s="2534"/>
    </row>
    <row r="6" spans="1:47" s="217" customFormat="1" ht="12" customHeight="1" x14ac:dyDescent="0.25">
      <c r="A6" s="651"/>
      <c r="B6" s="224"/>
      <c r="C6" s="225"/>
      <c r="D6" s="4024"/>
      <c r="E6" s="4214"/>
      <c r="F6" s="4210"/>
      <c r="G6" s="4010"/>
      <c r="H6" s="226"/>
      <c r="I6" s="227" t="s">
        <v>781</v>
      </c>
      <c r="J6" s="228" t="s">
        <v>782</v>
      </c>
      <c r="K6" s="369" t="s">
        <v>783</v>
      </c>
      <c r="L6" s="228" t="s">
        <v>612</v>
      </c>
      <c r="M6" s="228" t="s">
        <v>784</v>
      </c>
      <c r="N6" s="369" t="s">
        <v>785</v>
      </c>
      <c r="O6" s="228" t="s">
        <v>786</v>
      </c>
      <c r="P6" s="228" t="s">
        <v>787</v>
      </c>
      <c r="Q6" s="369" t="s">
        <v>788</v>
      </c>
      <c r="R6" s="228" t="s">
        <v>789</v>
      </c>
      <c r="S6" s="228" t="s">
        <v>790</v>
      </c>
      <c r="T6" s="228" t="s">
        <v>791</v>
      </c>
      <c r="U6" s="228" t="s">
        <v>792</v>
      </c>
      <c r="V6" s="228" t="s">
        <v>793</v>
      </c>
      <c r="W6" s="229" t="s">
        <v>794</v>
      </c>
      <c r="X6" s="4242"/>
      <c r="Y6" s="4244"/>
      <c r="Z6" s="4246"/>
      <c r="AA6" s="4249"/>
      <c r="AB6" s="4250"/>
      <c r="AC6" s="4014"/>
      <c r="AD6" s="2538">
        <v>3</v>
      </c>
      <c r="AE6" s="2539">
        <v>8</v>
      </c>
      <c r="AF6" s="2539">
        <v>8</v>
      </c>
      <c r="AG6" s="2539">
        <v>10</v>
      </c>
      <c r="AH6" s="2539">
        <v>11</v>
      </c>
      <c r="AI6" s="2539">
        <v>10</v>
      </c>
      <c r="AJ6" s="2539">
        <v>13</v>
      </c>
      <c r="AK6" s="2539">
        <v>12</v>
      </c>
      <c r="AL6" s="3011">
        <v>13</v>
      </c>
      <c r="AM6" s="2539">
        <v>14</v>
      </c>
      <c r="AN6" s="3182">
        <f>COUNTIF(I105:V105,"&gt;0")</f>
        <v>14</v>
      </c>
      <c r="AO6" s="2539">
        <f t="shared" ref="AO6:AO37" si="0">SUM(AD6:AN6)</f>
        <v>116</v>
      </c>
      <c r="AP6" s="3183"/>
      <c r="AQ6" s="1589"/>
      <c r="AR6" s="1583"/>
      <c r="AS6" s="1586"/>
      <c r="AT6" s="2534"/>
    </row>
    <row r="7" spans="1:47" ht="11.1" customHeight="1" x14ac:dyDescent="0.25">
      <c r="A7" s="651">
        <v>1</v>
      </c>
      <c r="B7" s="3028"/>
      <c r="C7" s="887" t="s">
        <v>131</v>
      </c>
      <c r="D7" s="2564" t="str">
        <f>ROMAN(AP7,0)</f>
        <v>XVI</v>
      </c>
      <c r="E7" s="2542" t="s">
        <v>177</v>
      </c>
      <c r="F7" s="2543" t="s">
        <v>269</v>
      </c>
      <c r="G7" s="2565"/>
      <c r="H7" s="3184"/>
      <c r="I7" s="3185">
        <v>2</v>
      </c>
      <c r="J7" s="3030">
        <v>12</v>
      </c>
      <c r="K7" s="3031">
        <v>5</v>
      </c>
      <c r="L7" s="3031">
        <v>12</v>
      </c>
      <c r="M7" s="3032">
        <v>15</v>
      </c>
      <c r="N7" s="3031"/>
      <c r="O7" s="3031">
        <v>11</v>
      </c>
      <c r="P7" s="3031">
        <v>7</v>
      </c>
      <c r="Q7" s="3186">
        <v>13</v>
      </c>
      <c r="R7" s="3187"/>
      <c r="S7" s="3186">
        <v>15</v>
      </c>
      <c r="T7" s="3187">
        <v>10</v>
      </c>
      <c r="U7" s="3187">
        <v>6</v>
      </c>
      <c r="V7" s="3186">
        <v>16</v>
      </c>
      <c r="W7" s="3188" t="s">
        <v>664</v>
      </c>
      <c r="X7" s="3034">
        <f t="shared" ref="X7:X36" si="1">SUM(I7:W7)</f>
        <v>124</v>
      </c>
      <c r="Y7" s="2568">
        <f t="shared" ref="Y7:Y36" si="2">COUNTIF(I7:V7,"&gt;=0")*0.1+0.7</f>
        <v>1.9000000000000001</v>
      </c>
      <c r="Z7" s="3036">
        <f t="shared" ref="Z7:Z36" si="3">X7*Y7/COUNTIF(I7:W7,"&gt;=0")</f>
        <v>19.633333333333336</v>
      </c>
      <c r="AA7" s="3037">
        <f t="shared" ref="AA7:AA36" si="4">IF(AND(W7="x",Y7&gt;=1),(Z7),"-")</f>
        <v>19.633333333333336</v>
      </c>
      <c r="AB7" s="3038">
        <f t="shared" ref="AB7:AB36" si="5">IF((W7="x"),(IF(OR(Z7&lt;(MAX(AA$7:AA$69)/2),Y7&lt;1),(MAX(AA$7:AA$69)/2),Z7)),"-")</f>
        <v>19.633333333333336</v>
      </c>
      <c r="AC7" s="3039">
        <f t="shared" ref="AC7:AC36" si="6">IF((W7="x"),CEILING((AC$3/SUMIF(Y$7:Y$69,"&gt;=1",Z$7:Z$69)*AB7),5),"-")</f>
        <v>6475</v>
      </c>
      <c r="AD7" s="3040"/>
      <c r="AE7" s="3041"/>
      <c r="AF7" s="3042">
        <v>3</v>
      </c>
      <c r="AG7" s="3042">
        <v>7</v>
      </c>
      <c r="AH7" s="3042">
        <v>10</v>
      </c>
      <c r="AI7" s="3042">
        <v>6</v>
      </c>
      <c r="AJ7" s="3041">
        <v>5</v>
      </c>
      <c r="AK7" s="3041">
        <v>10</v>
      </c>
      <c r="AL7" s="3041">
        <v>12</v>
      </c>
      <c r="AM7" s="3041">
        <v>12</v>
      </c>
      <c r="AN7" s="3043">
        <f t="shared" ref="AN7:AN49" si="7">COUNTIF(I7:V7,"&gt;=0")</f>
        <v>12</v>
      </c>
      <c r="AO7" s="3044">
        <f t="shared" si="0"/>
        <v>77</v>
      </c>
      <c r="AP7" s="3045">
        <v>16</v>
      </c>
      <c r="AQ7" s="3041">
        <v>522</v>
      </c>
      <c r="AR7" s="3046">
        <f t="shared" ref="AR7:AR70" si="8">AQ7+X7</f>
        <v>646</v>
      </c>
      <c r="AS7" s="230">
        <f t="shared" ref="AS7:AS70" si="9">AR7/AO7</f>
        <v>8.3896103896103895</v>
      </c>
      <c r="AT7" s="206"/>
      <c r="AU7" s="206"/>
    </row>
    <row r="8" spans="1:47" s="206" customFormat="1" ht="11.1" customHeight="1" x14ac:dyDescent="0.25">
      <c r="A8" s="651">
        <v>2</v>
      </c>
      <c r="B8" s="238"/>
      <c r="C8" s="891" t="s">
        <v>133</v>
      </c>
      <c r="D8" s="2681" t="str">
        <f>ROMAN(AP8,0)</f>
        <v>VIII</v>
      </c>
      <c r="E8" s="2682" t="s">
        <v>177</v>
      </c>
      <c r="F8" s="2683"/>
      <c r="G8" s="2565"/>
      <c r="H8" s="232"/>
      <c r="I8" s="2579">
        <v>21</v>
      </c>
      <c r="J8" s="234"/>
      <c r="K8" s="181">
        <v>11</v>
      </c>
      <c r="L8" s="181">
        <v>11</v>
      </c>
      <c r="M8" s="181">
        <v>5</v>
      </c>
      <c r="N8" s="181">
        <v>6</v>
      </c>
      <c r="O8" s="181">
        <v>5</v>
      </c>
      <c r="P8" s="181">
        <v>0</v>
      </c>
      <c r="Q8" s="884">
        <v>10</v>
      </c>
      <c r="R8" s="884">
        <v>16</v>
      </c>
      <c r="S8" s="884">
        <v>5</v>
      </c>
      <c r="T8" s="884">
        <v>8</v>
      </c>
      <c r="U8" s="884">
        <v>5</v>
      </c>
      <c r="V8" s="884">
        <v>5</v>
      </c>
      <c r="W8" s="655" t="s">
        <v>664</v>
      </c>
      <c r="X8" s="2567">
        <f t="shared" si="1"/>
        <v>108</v>
      </c>
      <c r="Y8" s="2568">
        <f t="shared" si="2"/>
        <v>2</v>
      </c>
      <c r="Z8" s="3027">
        <f t="shared" si="3"/>
        <v>16.615384615384617</v>
      </c>
      <c r="AA8" s="235">
        <f t="shared" si="4"/>
        <v>16.615384615384617</v>
      </c>
      <c r="AB8" s="2570">
        <f t="shared" si="5"/>
        <v>16.615384615384617</v>
      </c>
      <c r="AC8" s="236">
        <f t="shared" si="6"/>
        <v>5480</v>
      </c>
      <c r="AD8" s="2571">
        <v>3</v>
      </c>
      <c r="AE8" s="237">
        <v>8</v>
      </c>
      <c r="AF8" s="2572">
        <v>8</v>
      </c>
      <c r="AG8" s="2572">
        <v>10</v>
      </c>
      <c r="AH8" s="2572">
        <v>11</v>
      </c>
      <c r="AI8" s="2572">
        <v>10</v>
      </c>
      <c r="AJ8" s="237">
        <v>13</v>
      </c>
      <c r="AK8" s="237">
        <v>12</v>
      </c>
      <c r="AL8" s="237">
        <v>13</v>
      </c>
      <c r="AM8" s="237">
        <v>14</v>
      </c>
      <c r="AN8" s="2573">
        <f t="shared" si="7"/>
        <v>13</v>
      </c>
      <c r="AO8" s="2574">
        <f t="shared" si="0"/>
        <v>115</v>
      </c>
      <c r="AP8" s="2575">
        <v>8</v>
      </c>
      <c r="AQ8" s="237">
        <v>711</v>
      </c>
      <c r="AR8" s="2576">
        <f t="shared" si="8"/>
        <v>819</v>
      </c>
      <c r="AS8" s="618">
        <f t="shared" si="9"/>
        <v>7.1217391304347828</v>
      </c>
      <c r="AT8" s="241"/>
    </row>
    <row r="9" spans="1:47" s="206" customFormat="1" ht="11.1" customHeight="1" x14ac:dyDescent="0.25">
      <c r="A9" s="651">
        <v>3</v>
      </c>
      <c r="B9" s="238"/>
      <c r="C9" s="654" t="s">
        <v>141</v>
      </c>
      <c r="D9" s="2577" t="str">
        <f>ROMAN(AP9,0)</f>
        <v>VIII</v>
      </c>
      <c r="E9" s="2578"/>
      <c r="F9" s="656" t="s">
        <v>156</v>
      </c>
      <c r="G9" s="2565"/>
      <c r="H9" s="232"/>
      <c r="I9" s="233"/>
      <c r="J9" s="234"/>
      <c r="K9" s="181"/>
      <c r="L9" s="181"/>
      <c r="M9" s="181">
        <v>12</v>
      </c>
      <c r="N9" s="181"/>
      <c r="O9" s="181">
        <v>9</v>
      </c>
      <c r="P9" s="181">
        <v>1</v>
      </c>
      <c r="Q9" s="884">
        <v>6</v>
      </c>
      <c r="R9" s="884">
        <v>14</v>
      </c>
      <c r="S9" s="884">
        <v>12</v>
      </c>
      <c r="T9" s="888">
        <v>15</v>
      </c>
      <c r="U9" s="888">
        <v>15</v>
      </c>
      <c r="V9" s="884"/>
      <c r="W9" s="655" t="s">
        <v>664</v>
      </c>
      <c r="X9" s="2567">
        <f t="shared" si="1"/>
        <v>84</v>
      </c>
      <c r="Y9" s="2568">
        <f t="shared" si="2"/>
        <v>1.5</v>
      </c>
      <c r="Z9" s="3027">
        <f t="shared" si="3"/>
        <v>15.75</v>
      </c>
      <c r="AA9" s="235">
        <f t="shared" si="4"/>
        <v>15.75</v>
      </c>
      <c r="AB9" s="2570">
        <f t="shared" si="5"/>
        <v>15.75</v>
      </c>
      <c r="AC9" s="236">
        <f t="shared" si="6"/>
        <v>5195</v>
      </c>
      <c r="AD9" s="2571"/>
      <c r="AE9" s="237">
        <v>3</v>
      </c>
      <c r="AF9" s="2572">
        <v>6</v>
      </c>
      <c r="AG9" s="2572">
        <v>2</v>
      </c>
      <c r="AH9" s="2572">
        <v>8</v>
      </c>
      <c r="AI9" s="2572">
        <v>6</v>
      </c>
      <c r="AJ9" s="237">
        <v>7</v>
      </c>
      <c r="AK9" s="237">
        <v>5</v>
      </c>
      <c r="AL9" s="237">
        <v>6</v>
      </c>
      <c r="AM9" s="237">
        <v>5</v>
      </c>
      <c r="AN9" s="2573">
        <f t="shared" si="7"/>
        <v>8</v>
      </c>
      <c r="AO9" s="2574">
        <f t="shared" si="0"/>
        <v>56</v>
      </c>
      <c r="AP9" s="2575">
        <v>8</v>
      </c>
      <c r="AQ9" s="237">
        <v>382</v>
      </c>
      <c r="AR9" s="2576">
        <f t="shared" si="8"/>
        <v>466</v>
      </c>
      <c r="AS9" s="230">
        <f t="shared" si="9"/>
        <v>8.3214285714285712</v>
      </c>
    </row>
    <row r="10" spans="1:47" s="206" customFormat="1" ht="11.1" customHeight="1" x14ac:dyDescent="0.25">
      <c r="A10" s="651">
        <v>4</v>
      </c>
      <c r="B10" s="238"/>
      <c r="C10" s="240" t="s">
        <v>45</v>
      </c>
      <c r="D10" s="2584" t="str">
        <f>ROMAN(AP10,0)</f>
        <v>I</v>
      </c>
      <c r="E10" s="2585"/>
      <c r="F10" s="2586"/>
      <c r="G10" s="2565"/>
      <c r="H10" s="239"/>
      <c r="I10" s="233">
        <v>10</v>
      </c>
      <c r="J10" s="234">
        <v>1</v>
      </c>
      <c r="K10" s="181">
        <v>13</v>
      </c>
      <c r="L10" s="874">
        <v>21</v>
      </c>
      <c r="M10" s="181">
        <v>10</v>
      </c>
      <c r="N10" s="181"/>
      <c r="O10" s="181">
        <v>13</v>
      </c>
      <c r="P10" s="181"/>
      <c r="Q10" s="884">
        <v>1</v>
      </c>
      <c r="R10" s="884">
        <v>5</v>
      </c>
      <c r="S10" s="884">
        <v>10</v>
      </c>
      <c r="T10" s="884">
        <v>0</v>
      </c>
      <c r="U10" s="884">
        <v>8</v>
      </c>
      <c r="V10" s="884"/>
      <c r="W10" s="655" t="s">
        <v>664</v>
      </c>
      <c r="X10" s="2567">
        <f t="shared" si="1"/>
        <v>92</v>
      </c>
      <c r="Y10" s="2568">
        <f t="shared" si="2"/>
        <v>1.8</v>
      </c>
      <c r="Z10" s="3027">
        <f t="shared" si="3"/>
        <v>15.054545454545455</v>
      </c>
      <c r="AA10" s="235">
        <f t="shared" si="4"/>
        <v>15.054545454545455</v>
      </c>
      <c r="AB10" s="2570">
        <f t="shared" si="5"/>
        <v>15.054545454545455</v>
      </c>
      <c r="AC10" s="236">
        <f t="shared" si="6"/>
        <v>4965</v>
      </c>
      <c r="AD10" s="2571"/>
      <c r="AE10" s="237"/>
      <c r="AF10" s="2572">
        <v>2</v>
      </c>
      <c r="AG10" s="2572">
        <v>4</v>
      </c>
      <c r="AH10" s="2572">
        <v>3</v>
      </c>
      <c r="AI10" s="2572">
        <v>4</v>
      </c>
      <c r="AJ10" s="237">
        <v>7</v>
      </c>
      <c r="AK10" s="237">
        <v>9</v>
      </c>
      <c r="AL10" s="237">
        <v>6</v>
      </c>
      <c r="AM10" s="237">
        <v>8</v>
      </c>
      <c r="AN10" s="2573">
        <f t="shared" si="7"/>
        <v>11</v>
      </c>
      <c r="AO10" s="2574">
        <f t="shared" si="0"/>
        <v>54</v>
      </c>
      <c r="AP10" s="2575">
        <v>1</v>
      </c>
      <c r="AQ10" s="237">
        <v>271</v>
      </c>
      <c r="AR10" s="2576">
        <f t="shared" si="8"/>
        <v>363</v>
      </c>
      <c r="AS10" s="230">
        <f t="shared" si="9"/>
        <v>6.7222222222222223</v>
      </c>
      <c r="AT10" s="215"/>
    </row>
    <row r="11" spans="1:47" s="206" customFormat="1" ht="12" customHeight="1" x14ac:dyDescent="0.25">
      <c r="A11" s="651">
        <v>5</v>
      </c>
      <c r="B11" s="238"/>
      <c r="C11" s="244" t="s">
        <v>284</v>
      </c>
      <c r="D11" s="2677" t="str">
        <f>ROMAN(AP11,0)</f>
        <v/>
      </c>
      <c r="E11" s="2678"/>
      <c r="F11" s="2679"/>
      <c r="G11" s="2565"/>
      <c r="H11" s="239"/>
      <c r="I11" s="233">
        <v>18</v>
      </c>
      <c r="J11" s="234"/>
      <c r="K11" s="181">
        <v>10</v>
      </c>
      <c r="L11" s="181">
        <v>8</v>
      </c>
      <c r="M11" s="181">
        <v>7</v>
      </c>
      <c r="N11" s="181">
        <v>2</v>
      </c>
      <c r="O11" s="181">
        <v>2</v>
      </c>
      <c r="P11" s="181">
        <v>4</v>
      </c>
      <c r="Q11" s="884"/>
      <c r="R11" s="884">
        <v>12</v>
      </c>
      <c r="S11" s="884">
        <v>4</v>
      </c>
      <c r="T11" s="884">
        <v>7</v>
      </c>
      <c r="U11" s="884">
        <v>10</v>
      </c>
      <c r="V11" s="884">
        <v>8</v>
      </c>
      <c r="W11" s="655" t="s">
        <v>664</v>
      </c>
      <c r="X11" s="2567">
        <f t="shared" si="1"/>
        <v>92</v>
      </c>
      <c r="Y11" s="2568">
        <f t="shared" si="2"/>
        <v>1.9000000000000001</v>
      </c>
      <c r="Z11" s="3027">
        <f t="shared" si="3"/>
        <v>14.566666666666668</v>
      </c>
      <c r="AA11" s="235">
        <f t="shared" si="4"/>
        <v>14.566666666666668</v>
      </c>
      <c r="AB11" s="2570">
        <f t="shared" si="5"/>
        <v>14.566666666666668</v>
      </c>
      <c r="AC11" s="236">
        <f t="shared" si="6"/>
        <v>4805</v>
      </c>
      <c r="AD11" s="2571"/>
      <c r="AE11" s="237"/>
      <c r="AF11" s="2572"/>
      <c r="AG11" s="2572"/>
      <c r="AH11" s="2572"/>
      <c r="AI11" s="2572"/>
      <c r="AJ11" s="237"/>
      <c r="AK11" s="237"/>
      <c r="AL11" s="237"/>
      <c r="AM11" s="237">
        <v>6</v>
      </c>
      <c r="AN11" s="2573">
        <f t="shared" si="7"/>
        <v>12</v>
      </c>
      <c r="AO11" s="2574">
        <f t="shared" si="0"/>
        <v>18</v>
      </c>
      <c r="AP11" s="2575"/>
      <c r="AQ11" s="237">
        <v>36</v>
      </c>
      <c r="AR11" s="2576">
        <f t="shared" si="8"/>
        <v>128</v>
      </c>
      <c r="AS11" s="230">
        <f t="shared" si="9"/>
        <v>7.1111111111111107</v>
      </c>
      <c r="AT11" s="215"/>
    </row>
    <row r="12" spans="1:47" s="206" customFormat="1" ht="11.1" customHeight="1" x14ac:dyDescent="0.25">
      <c r="A12" s="651">
        <v>6</v>
      </c>
      <c r="B12" s="238"/>
      <c r="C12" s="244" t="s">
        <v>279</v>
      </c>
      <c r="D12" s="2601"/>
      <c r="E12" s="2602"/>
      <c r="F12" s="3136"/>
      <c r="G12" s="2565"/>
      <c r="H12" s="232"/>
      <c r="I12" s="233"/>
      <c r="J12" s="234"/>
      <c r="K12" s="181">
        <v>15</v>
      </c>
      <c r="L12" s="181">
        <v>16</v>
      </c>
      <c r="M12" s="181"/>
      <c r="N12" s="181">
        <v>8</v>
      </c>
      <c r="O12" s="181"/>
      <c r="P12" s="181"/>
      <c r="Q12" s="884"/>
      <c r="R12" s="884">
        <v>18</v>
      </c>
      <c r="S12" s="884"/>
      <c r="T12" s="884"/>
      <c r="U12" s="884">
        <v>1</v>
      </c>
      <c r="V12" s="884"/>
      <c r="W12" s="655" t="s">
        <v>664</v>
      </c>
      <c r="X12" s="2567">
        <f t="shared" si="1"/>
        <v>58</v>
      </c>
      <c r="Y12" s="2568">
        <f t="shared" si="2"/>
        <v>1.2</v>
      </c>
      <c r="Z12" s="3027">
        <f t="shared" si="3"/>
        <v>13.919999999999998</v>
      </c>
      <c r="AA12" s="235">
        <f t="shared" si="4"/>
        <v>13.919999999999998</v>
      </c>
      <c r="AB12" s="2570">
        <f t="shared" si="5"/>
        <v>13.919999999999998</v>
      </c>
      <c r="AC12" s="236">
        <f t="shared" si="6"/>
        <v>4590</v>
      </c>
      <c r="AD12" s="2571"/>
      <c r="AE12" s="237"/>
      <c r="AF12" s="2572"/>
      <c r="AG12" s="2572"/>
      <c r="AH12" s="2572"/>
      <c r="AI12" s="2572"/>
      <c r="AJ12" s="237"/>
      <c r="AK12" s="237"/>
      <c r="AL12" s="237"/>
      <c r="AM12" s="237">
        <v>7</v>
      </c>
      <c r="AN12" s="2573">
        <f t="shared" si="7"/>
        <v>5</v>
      </c>
      <c r="AO12" s="2574">
        <f t="shared" si="0"/>
        <v>12</v>
      </c>
      <c r="AP12" s="2575"/>
      <c r="AQ12" s="237">
        <v>36</v>
      </c>
      <c r="AR12" s="2576">
        <f t="shared" si="8"/>
        <v>94</v>
      </c>
      <c r="AS12" s="716">
        <f t="shared" si="9"/>
        <v>7.833333333333333</v>
      </c>
      <c r="AT12" s="2580"/>
    </row>
    <row r="13" spans="1:47" s="206" customFormat="1" ht="11.1" customHeight="1" x14ac:dyDescent="0.25">
      <c r="A13" s="651">
        <v>7</v>
      </c>
      <c r="B13" s="238"/>
      <c r="C13" s="654" t="s">
        <v>132</v>
      </c>
      <c r="D13" s="2577" t="str">
        <f t="shared" ref="D13:D22" si="10">ROMAN(AP13,0)</f>
        <v>VII</v>
      </c>
      <c r="E13" s="2578"/>
      <c r="F13" s="656" t="s">
        <v>269</v>
      </c>
      <c r="G13" s="2565"/>
      <c r="H13" s="232"/>
      <c r="I13" s="233">
        <v>16</v>
      </c>
      <c r="J13" s="234">
        <v>5</v>
      </c>
      <c r="K13" s="874">
        <v>18</v>
      </c>
      <c r="L13" s="181">
        <v>9</v>
      </c>
      <c r="M13" s="181">
        <v>8</v>
      </c>
      <c r="N13" s="181">
        <v>4</v>
      </c>
      <c r="O13" s="181">
        <v>4</v>
      </c>
      <c r="P13" s="181">
        <v>2</v>
      </c>
      <c r="Q13" s="884">
        <v>2</v>
      </c>
      <c r="R13" s="884"/>
      <c r="S13" s="884"/>
      <c r="T13" s="884">
        <v>1</v>
      </c>
      <c r="U13" s="884"/>
      <c r="V13" s="884">
        <v>13</v>
      </c>
      <c r="W13" s="655" t="s">
        <v>664</v>
      </c>
      <c r="X13" s="2567">
        <f t="shared" si="1"/>
        <v>82</v>
      </c>
      <c r="Y13" s="2568">
        <f t="shared" si="2"/>
        <v>1.8</v>
      </c>
      <c r="Z13" s="3027">
        <f t="shared" si="3"/>
        <v>13.418181818181818</v>
      </c>
      <c r="AA13" s="235">
        <f t="shared" si="4"/>
        <v>13.418181818181818</v>
      </c>
      <c r="AB13" s="2570">
        <f t="shared" si="5"/>
        <v>13.418181818181818</v>
      </c>
      <c r="AC13" s="236">
        <f t="shared" si="6"/>
        <v>4425</v>
      </c>
      <c r="AD13" s="2571"/>
      <c r="AE13" s="237">
        <v>2</v>
      </c>
      <c r="AF13" s="2572">
        <v>5</v>
      </c>
      <c r="AG13" s="2572">
        <v>4</v>
      </c>
      <c r="AH13" s="2572"/>
      <c r="AI13" s="2572">
        <v>6</v>
      </c>
      <c r="AJ13" s="237">
        <v>13</v>
      </c>
      <c r="AK13" s="237">
        <v>12</v>
      </c>
      <c r="AL13" s="237">
        <v>12</v>
      </c>
      <c r="AM13" s="237">
        <v>13</v>
      </c>
      <c r="AN13" s="2573">
        <f t="shared" si="7"/>
        <v>11</v>
      </c>
      <c r="AO13" s="2574">
        <f t="shared" si="0"/>
        <v>78</v>
      </c>
      <c r="AP13" s="2575">
        <v>7</v>
      </c>
      <c r="AQ13" s="237">
        <v>497</v>
      </c>
      <c r="AR13" s="2576">
        <f t="shared" si="8"/>
        <v>579</v>
      </c>
      <c r="AS13" s="230">
        <f t="shared" si="9"/>
        <v>7.4230769230769234</v>
      </c>
    </row>
    <row r="14" spans="1:47" s="206" customFormat="1" ht="11.1" customHeight="1" x14ac:dyDescent="0.25">
      <c r="A14" s="651">
        <v>8</v>
      </c>
      <c r="B14" s="238"/>
      <c r="C14" s="246" t="s">
        <v>181</v>
      </c>
      <c r="D14" s="2634" t="str">
        <f t="shared" si="10"/>
        <v>III</v>
      </c>
      <c r="E14" s="2635"/>
      <c r="F14" s="2636"/>
      <c r="G14" s="2565"/>
      <c r="H14" s="232"/>
      <c r="I14" s="233">
        <v>3</v>
      </c>
      <c r="J14" s="234"/>
      <c r="K14" s="181"/>
      <c r="L14" s="181">
        <v>18</v>
      </c>
      <c r="M14" s="181">
        <v>6</v>
      </c>
      <c r="N14" s="874"/>
      <c r="O14" s="181">
        <v>0</v>
      </c>
      <c r="P14" s="874">
        <v>17</v>
      </c>
      <c r="Q14" s="884"/>
      <c r="R14" s="888">
        <v>21</v>
      </c>
      <c r="S14" s="884">
        <v>0</v>
      </c>
      <c r="T14" s="884">
        <v>6</v>
      </c>
      <c r="U14" s="884"/>
      <c r="V14" s="884"/>
      <c r="W14" s="655" t="s">
        <v>664</v>
      </c>
      <c r="X14" s="2567">
        <f t="shared" si="1"/>
        <v>71</v>
      </c>
      <c r="Y14" s="2568">
        <f t="shared" si="2"/>
        <v>1.5</v>
      </c>
      <c r="Z14" s="3027">
        <f t="shared" si="3"/>
        <v>13.3125</v>
      </c>
      <c r="AA14" s="235">
        <f t="shared" si="4"/>
        <v>13.3125</v>
      </c>
      <c r="AB14" s="2570">
        <f t="shared" si="5"/>
        <v>13.3125</v>
      </c>
      <c r="AC14" s="236">
        <f t="shared" si="6"/>
        <v>4390</v>
      </c>
      <c r="AD14" s="2571"/>
      <c r="AE14" s="237"/>
      <c r="AF14" s="2572"/>
      <c r="AG14" s="2572"/>
      <c r="AH14" s="2572"/>
      <c r="AI14" s="2572"/>
      <c r="AJ14" s="237"/>
      <c r="AK14" s="237">
        <v>7</v>
      </c>
      <c r="AL14" s="237">
        <v>6</v>
      </c>
      <c r="AM14" s="237">
        <v>7</v>
      </c>
      <c r="AN14" s="2573">
        <f t="shared" si="7"/>
        <v>8</v>
      </c>
      <c r="AO14" s="2574">
        <f t="shared" si="0"/>
        <v>28</v>
      </c>
      <c r="AP14" s="2575">
        <v>3</v>
      </c>
      <c r="AQ14" s="237">
        <v>134</v>
      </c>
      <c r="AR14" s="2576">
        <f t="shared" si="8"/>
        <v>205</v>
      </c>
      <c r="AS14" s="230">
        <f t="shared" si="9"/>
        <v>7.3214285714285712</v>
      </c>
      <c r="AT14" s="215"/>
    </row>
    <row r="15" spans="1:47" ht="11.1" customHeight="1" x14ac:dyDescent="0.25">
      <c r="A15" s="651">
        <v>9</v>
      </c>
      <c r="B15" s="3012"/>
      <c r="C15" s="891" t="s">
        <v>140</v>
      </c>
      <c r="D15" s="2681" t="str">
        <f t="shared" si="10"/>
        <v>VI</v>
      </c>
      <c r="E15" s="2682" t="s">
        <v>269</v>
      </c>
      <c r="F15" s="2683"/>
      <c r="G15" s="2565"/>
      <c r="H15" s="3189"/>
      <c r="I15" s="3190">
        <v>12</v>
      </c>
      <c r="J15" s="3191">
        <v>10</v>
      </c>
      <c r="K15" s="3192">
        <v>8</v>
      </c>
      <c r="L15" s="3192">
        <v>4</v>
      </c>
      <c r="M15" s="3192">
        <v>2</v>
      </c>
      <c r="N15" s="3192">
        <v>14</v>
      </c>
      <c r="O15" s="3192">
        <v>7</v>
      </c>
      <c r="P15" s="3192">
        <v>3</v>
      </c>
      <c r="Q15" s="3193">
        <v>4</v>
      </c>
      <c r="R15" s="3193">
        <v>6</v>
      </c>
      <c r="S15" s="3193">
        <v>7</v>
      </c>
      <c r="T15" s="3193">
        <v>2</v>
      </c>
      <c r="U15" s="3193">
        <v>0</v>
      </c>
      <c r="V15" s="3193">
        <v>3</v>
      </c>
      <c r="W15" s="3194" t="s">
        <v>664</v>
      </c>
      <c r="X15" s="3015">
        <f t="shared" si="1"/>
        <v>82</v>
      </c>
      <c r="Y15" s="2568">
        <f t="shared" si="2"/>
        <v>2.1</v>
      </c>
      <c r="Z15" s="3016">
        <f t="shared" si="3"/>
        <v>12.3</v>
      </c>
      <c r="AA15" s="3017">
        <f t="shared" si="4"/>
        <v>12.3</v>
      </c>
      <c r="AB15" s="3018">
        <f t="shared" si="5"/>
        <v>12.3</v>
      </c>
      <c r="AC15" s="3019">
        <f t="shared" si="6"/>
        <v>4055</v>
      </c>
      <c r="AD15" s="3195"/>
      <c r="AE15" s="3196"/>
      <c r="AF15" s="3197">
        <v>3</v>
      </c>
      <c r="AG15" s="3197">
        <v>9</v>
      </c>
      <c r="AH15" s="3197">
        <v>11</v>
      </c>
      <c r="AI15" s="3197">
        <v>9</v>
      </c>
      <c r="AJ15" s="3196">
        <v>11</v>
      </c>
      <c r="AK15" s="3196">
        <v>10</v>
      </c>
      <c r="AL15" s="3196">
        <v>12</v>
      </c>
      <c r="AM15" s="3196">
        <v>14</v>
      </c>
      <c r="AN15" s="3198">
        <f t="shared" si="7"/>
        <v>14</v>
      </c>
      <c r="AO15" s="3199">
        <f t="shared" si="0"/>
        <v>93</v>
      </c>
      <c r="AP15" s="3200">
        <v>6</v>
      </c>
      <c r="AQ15" s="3196">
        <v>526</v>
      </c>
      <c r="AR15" s="3201">
        <f t="shared" si="8"/>
        <v>608</v>
      </c>
      <c r="AS15" s="716">
        <f t="shared" si="9"/>
        <v>6.5376344086021509</v>
      </c>
      <c r="AT15" s="206"/>
      <c r="AU15" s="206"/>
    </row>
    <row r="16" spans="1:47" s="206" customFormat="1" ht="11.1" customHeight="1" x14ac:dyDescent="0.25">
      <c r="A16" s="651">
        <v>10</v>
      </c>
      <c r="B16" s="238"/>
      <c r="C16" s="246" t="s">
        <v>138</v>
      </c>
      <c r="D16" s="2634" t="str">
        <f t="shared" si="10"/>
        <v>II</v>
      </c>
      <c r="E16" s="3202"/>
      <c r="F16" s="3203"/>
      <c r="G16" s="2565"/>
      <c r="H16" s="242"/>
      <c r="I16" s="243">
        <v>9</v>
      </c>
      <c r="J16" s="836"/>
      <c r="K16" s="875">
        <v>0</v>
      </c>
      <c r="L16" s="875">
        <v>13</v>
      </c>
      <c r="M16" s="875">
        <v>1</v>
      </c>
      <c r="N16" s="875">
        <v>7</v>
      </c>
      <c r="O16" s="877">
        <v>16</v>
      </c>
      <c r="P16" s="875">
        <v>8</v>
      </c>
      <c r="Q16" s="885">
        <v>3</v>
      </c>
      <c r="R16" s="885">
        <v>9</v>
      </c>
      <c r="S16" s="885">
        <v>2</v>
      </c>
      <c r="T16" s="885"/>
      <c r="U16" s="885"/>
      <c r="V16" s="885">
        <v>1</v>
      </c>
      <c r="W16" s="3204" t="s">
        <v>664</v>
      </c>
      <c r="X16" s="2567">
        <f t="shared" si="1"/>
        <v>69</v>
      </c>
      <c r="Y16" s="2568">
        <f t="shared" si="2"/>
        <v>1.8</v>
      </c>
      <c r="Z16" s="3027">
        <f t="shared" si="3"/>
        <v>11.290909090909091</v>
      </c>
      <c r="AA16" s="235">
        <f t="shared" si="4"/>
        <v>11.290909090909091</v>
      </c>
      <c r="AB16" s="2570">
        <f t="shared" si="5"/>
        <v>11.290909090909091</v>
      </c>
      <c r="AC16" s="236">
        <f t="shared" si="6"/>
        <v>3725</v>
      </c>
      <c r="AD16" s="2592"/>
      <c r="AE16" s="710"/>
      <c r="AF16" s="2593"/>
      <c r="AG16" s="2593"/>
      <c r="AH16" s="2593"/>
      <c r="AI16" s="2593">
        <v>6</v>
      </c>
      <c r="AJ16" s="710">
        <v>9</v>
      </c>
      <c r="AK16" s="710">
        <v>2</v>
      </c>
      <c r="AL16" s="710">
        <v>12</v>
      </c>
      <c r="AM16" s="710">
        <v>14</v>
      </c>
      <c r="AN16" s="2594">
        <f t="shared" si="7"/>
        <v>11</v>
      </c>
      <c r="AO16" s="2595">
        <f t="shared" si="0"/>
        <v>54</v>
      </c>
      <c r="AP16" s="2596">
        <v>2</v>
      </c>
      <c r="AQ16" s="710">
        <v>245</v>
      </c>
      <c r="AR16" s="2597">
        <f t="shared" si="8"/>
        <v>314</v>
      </c>
      <c r="AS16" s="716">
        <f t="shared" si="9"/>
        <v>5.8148148148148149</v>
      </c>
    </row>
    <row r="17" spans="1:47" ht="11.1" customHeight="1" x14ac:dyDescent="0.25">
      <c r="A17" s="651">
        <v>11</v>
      </c>
      <c r="B17" s="238"/>
      <c r="C17" s="246" t="s">
        <v>194</v>
      </c>
      <c r="D17" s="2604" t="str">
        <f t="shared" si="10"/>
        <v>V</v>
      </c>
      <c r="E17" s="3047"/>
      <c r="F17" s="3048"/>
      <c r="G17" s="2565"/>
      <c r="H17" s="242"/>
      <c r="I17" s="233">
        <v>8</v>
      </c>
      <c r="J17" s="3205">
        <v>15</v>
      </c>
      <c r="K17" s="181">
        <v>6</v>
      </c>
      <c r="L17" s="181">
        <v>1</v>
      </c>
      <c r="M17" s="181">
        <v>0</v>
      </c>
      <c r="N17" s="181">
        <v>0</v>
      </c>
      <c r="O17" s="181">
        <v>8</v>
      </c>
      <c r="P17" s="181">
        <v>6</v>
      </c>
      <c r="Q17" s="884">
        <v>8</v>
      </c>
      <c r="R17" s="884">
        <v>2</v>
      </c>
      <c r="S17" s="884">
        <v>8</v>
      </c>
      <c r="T17" s="884">
        <v>5</v>
      </c>
      <c r="U17" s="884"/>
      <c r="V17" s="884"/>
      <c r="W17" s="3204" t="s">
        <v>664</v>
      </c>
      <c r="X17" s="2567">
        <f t="shared" si="1"/>
        <v>67</v>
      </c>
      <c r="Y17" s="2568">
        <f t="shared" si="2"/>
        <v>1.9000000000000001</v>
      </c>
      <c r="Z17" s="3027">
        <f t="shared" si="3"/>
        <v>10.608333333333334</v>
      </c>
      <c r="AA17" s="235">
        <f t="shared" si="4"/>
        <v>10.608333333333334</v>
      </c>
      <c r="AB17" s="2570">
        <f t="shared" si="5"/>
        <v>10.608333333333334</v>
      </c>
      <c r="AC17" s="236">
        <f t="shared" si="6"/>
        <v>3500</v>
      </c>
      <c r="AD17" s="2571"/>
      <c r="AE17" s="237"/>
      <c r="AF17" s="2572"/>
      <c r="AG17" s="2572"/>
      <c r="AH17" s="2572"/>
      <c r="AI17" s="2572"/>
      <c r="AJ17" s="237">
        <v>3</v>
      </c>
      <c r="AK17" s="237">
        <v>9</v>
      </c>
      <c r="AL17" s="237">
        <v>11</v>
      </c>
      <c r="AM17" s="237">
        <v>12</v>
      </c>
      <c r="AN17" s="2573">
        <f t="shared" si="7"/>
        <v>12</v>
      </c>
      <c r="AO17" s="2574">
        <f t="shared" si="0"/>
        <v>47</v>
      </c>
      <c r="AP17" s="2575">
        <v>5</v>
      </c>
      <c r="AQ17" s="237">
        <v>258</v>
      </c>
      <c r="AR17" s="2576">
        <f t="shared" si="8"/>
        <v>325</v>
      </c>
      <c r="AS17" s="230">
        <f t="shared" si="9"/>
        <v>6.9148936170212769</v>
      </c>
      <c r="AT17" s="206"/>
      <c r="AU17" s="206"/>
    </row>
    <row r="18" spans="1:47" s="206" customFormat="1" ht="11.1" customHeight="1" x14ac:dyDescent="0.25">
      <c r="A18" s="651">
        <v>12</v>
      </c>
      <c r="B18" s="238"/>
      <c r="C18" s="2598" t="s">
        <v>226</v>
      </c>
      <c r="D18" s="2587" t="str">
        <f t="shared" si="10"/>
        <v>I</v>
      </c>
      <c r="E18" s="2599"/>
      <c r="F18" s="2600"/>
      <c r="G18" s="2565"/>
      <c r="H18" s="242"/>
      <c r="I18" s="233">
        <v>13</v>
      </c>
      <c r="J18" s="234">
        <v>4</v>
      </c>
      <c r="K18" s="181"/>
      <c r="L18" s="181">
        <v>10</v>
      </c>
      <c r="M18" s="181"/>
      <c r="N18" s="181">
        <v>3</v>
      </c>
      <c r="O18" s="181">
        <v>1</v>
      </c>
      <c r="P18" s="181"/>
      <c r="Q18" s="884">
        <v>0</v>
      </c>
      <c r="R18" s="884">
        <v>8</v>
      </c>
      <c r="S18" s="884"/>
      <c r="T18" s="884"/>
      <c r="U18" s="884">
        <v>7</v>
      </c>
      <c r="V18" s="884">
        <v>9</v>
      </c>
      <c r="W18" s="3204" t="s">
        <v>664</v>
      </c>
      <c r="X18" s="2567">
        <f t="shared" si="1"/>
        <v>55</v>
      </c>
      <c r="Y18" s="2568">
        <f t="shared" si="2"/>
        <v>1.6</v>
      </c>
      <c r="Z18" s="3027">
        <f t="shared" si="3"/>
        <v>9.7777777777777786</v>
      </c>
      <c r="AA18" s="235">
        <f t="shared" si="4"/>
        <v>9.7777777777777786</v>
      </c>
      <c r="AB18" s="2570">
        <f t="shared" si="5"/>
        <v>9.8166666666666682</v>
      </c>
      <c r="AC18" s="236">
        <f t="shared" si="6"/>
        <v>3240</v>
      </c>
      <c r="AD18" s="2571"/>
      <c r="AE18" s="237"/>
      <c r="AF18" s="2572"/>
      <c r="AG18" s="2572">
        <v>4</v>
      </c>
      <c r="AH18" s="2572">
        <v>9</v>
      </c>
      <c r="AI18" s="2572">
        <v>7</v>
      </c>
      <c r="AJ18" s="237">
        <v>12</v>
      </c>
      <c r="AK18" s="237">
        <v>10</v>
      </c>
      <c r="AL18" s="237">
        <v>11</v>
      </c>
      <c r="AM18" s="237">
        <v>11</v>
      </c>
      <c r="AN18" s="2573">
        <f t="shared" si="7"/>
        <v>9</v>
      </c>
      <c r="AO18" s="2574">
        <f t="shared" si="0"/>
        <v>73</v>
      </c>
      <c r="AP18" s="2575">
        <v>1</v>
      </c>
      <c r="AQ18" s="237">
        <v>405</v>
      </c>
      <c r="AR18" s="2576">
        <f t="shared" si="8"/>
        <v>460</v>
      </c>
      <c r="AS18" s="230">
        <f t="shared" si="9"/>
        <v>6.3013698630136989</v>
      </c>
    </row>
    <row r="19" spans="1:47" s="241" customFormat="1" ht="11.1" customHeight="1" x14ac:dyDescent="0.25">
      <c r="A19" s="651">
        <v>13</v>
      </c>
      <c r="B19" s="238"/>
      <c r="C19" s="2598" t="s">
        <v>297</v>
      </c>
      <c r="D19" s="2587" t="str">
        <f t="shared" si="10"/>
        <v>I</v>
      </c>
      <c r="E19" s="2599"/>
      <c r="F19" s="2600"/>
      <c r="G19" s="2565"/>
      <c r="H19" s="242"/>
      <c r="I19" s="243">
        <v>11</v>
      </c>
      <c r="J19" s="836">
        <v>6</v>
      </c>
      <c r="K19" s="875"/>
      <c r="L19" s="875"/>
      <c r="M19" s="875"/>
      <c r="N19" s="875">
        <v>12</v>
      </c>
      <c r="O19" s="875"/>
      <c r="P19" s="875"/>
      <c r="Q19" s="885"/>
      <c r="R19" s="885"/>
      <c r="S19" s="885"/>
      <c r="T19" s="885"/>
      <c r="U19" s="885"/>
      <c r="V19" s="885"/>
      <c r="W19" s="3204" t="s">
        <v>664</v>
      </c>
      <c r="X19" s="2629">
        <f t="shared" si="1"/>
        <v>29</v>
      </c>
      <c r="Y19" s="2568">
        <f t="shared" si="2"/>
        <v>1</v>
      </c>
      <c r="Z19" s="3052">
        <f t="shared" si="3"/>
        <v>9.6666666666666661</v>
      </c>
      <c r="AA19" s="235">
        <f t="shared" si="4"/>
        <v>9.6666666666666661</v>
      </c>
      <c r="AB19" s="2570">
        <f t="shared" si="5"/>
        <v>9.8166666666666682</v>
      </c>
      <c r="AC19" s="236">
        <f t="shared" si="6"/>
        <v>3240</v>
      </c>
      <c r="AD19" s="2592">
        <v>1</v>
      </c>
      <c r="AE19" s="710"/>
      <c r="AF19" s="2593"/>
      <c r="AG19" s="2593">
        <v>1</v>
      </c>
      <c r="AH19" s="2593">
        <v>1</v>
      </c>
      <c r="AI19" s="2593"/>
      <c r="AJ19" s="710"/>
      <c r="AK19" s="710"/>
      <c r="AL19" s="710"/>
      <c r="AM19" s="710"/>
      <c r="AN19" s="2594">
        <f t="shared" si="7"/>
        <v>3</v>
      </c>
      <c r="AO19" s="2595">
        <f t="shared" si="0"/>
        <v>6</v>
      </c>
      <c r="AP19" s="2596">
        <v>1</v>
      </c>
      <c r="AQ19" s="710">
        <v>23</v>
      </c>
      <c r="AR19" s="2597">
        <f t="shared" si="8"/>
        <v>52</v>
      </c>
      <c r="AS19" s="716">
        <f t="shared" si="9"/>
        <v>8.6666666666666661</v>
      </c>
      <c r="AU19" s="206"/>
    </row>
    <row r="20" spans="1:47" s="241" customFormat="1" ht="11.1" customHeight="1" x14ac:dyDescent="0.25">
      <c r="A20" s="651">
        <v>14</v>
      </c>
      <c r="B20" s="238"/>
      <c r="C20" s="246" t="s">
        <v>142</v>
      </c>
      <c r="D20" s="2604" t="str">
        <f t="shared" si="10"/>
        <v>IV</v>
      </c>
      <c r="E20" s="2690"/>
      <c r="F20" s="2691"/>
      <c r="G20" s="2565"/>
      <c r="H20" s="242"/>
      <c r="I20" s="233"/>
      <c r="J20" s="234"/>
      <c r="K20" s="181">
        <v>4</v>
      </c>
      <c r="L20" s="181"/>
      <c r="M20" s="181"/>
      <c r="N20" s="181">
        <v>9</v>
      </c>
      <c r="O20" s="181"/>
      <c r="P20" s="181">
        <v>14</v>
      </c>
      <c r="Q20" s="884"/>
      <c r="R20" s="884"/>
      <c r="S20" s="884">
        <v>6</v>
      </c>
      <c r="T20" s="884"/>
      <c r="U20" s="884"/>
      <c r="V20" s="884"/>
      <c r="W20" s="3206" t="s">
        <v>771</v>
      </c>
      <c r="X20" s="2567">
        <f t="shared" si="1"/>
        <v>33</v>
      </c>
      <c r="Y20" s="2568">
        <f t="shared" si="2"/>
        <v>1.1000000000000001</v>
      </c>
      <c r="Z20" s="3027">
        <f t="shared" si="3"/>
        <v>9.0750000000000011</v>
      </c>
      <c r="AA20" s="235" t="str">
        <f t="shared" si="4"/>
        <v>-</v>
      </c>
      <c r="AB20" s="2570" t="str">
        <f t="shared" si="5"/>
        <v>-</v>
      </c>
      <c r="AC20" s="236" t="str">
        <f t="shared" si="6"/>
        <v>-</v>
      </c>
      <c r="AD20" s="2571">
        <v>2</v>
      </c>
      <c r="AE20" s="237">
        <v>5</v>
      </c>
      <c r="AF20" s="2572">
        <v>4</v>
      </c>
      <c r="AG20" s="2572">
        <v>4</v>
      </c>
      <c r="AH20" s="2572">
        <v>6</v>
      </c>
      <c r="AI20" s="2572">
        <v>3</v>
      </c>
      <c r="AJ20" s="237">
        <v>4</v>
      </c>
      <c r="AK20" s="237">
        <v>1</v>
      </c>
      <c r="AL20" s="237">
        <v>3</v>
      </c>
      <c r="AM20" s="237"/>
      <c r="AN20" s="2573">
        <f t="shared" si="7"/>
        <v>4</v>
      </c>
      <c r="AO20" s="2574">
        <f t="shared" si="0"/>
        <v>36</v>
      </c>
      <c r="AP20" s="2575">
        <v>4</v>
      </c>
      <c r="AQ20" s="237">
        <v>206</v>
      </c>
      <c r="AR20" s="2576">
        <f t="shared" si="8"/>
        <v>239</v>
      </c>
      <c r="AS20" s="230">
        <f t="shared" si="9"/>
        <v>6.6388888888888893</v>
      </c>
      <c r="AT20" s="206"/>
      <c r="AU20" s="206"/>
    </row>
    <row r="21" spans="1:47" s="241" customFormat="1" ht="11.1" customHeight="1" x14ac:dyDescent="0.25">
      <c r="A21" s="651">
        <v>15</v>
      </c>
      <c r="B21" s="238"/>
      <c r="C21" s="244" t="s">
        <v>201</v>
      </c>
      <c r="D21" s="2601" t="str">
        <f t="shared" si="10"/>
        <v/>
      </c>
      <c r="E21" s="2602"/>
      <c r="F21" s="2603"/>
      <c r="G21" s="2565"/>
      <c r="H21" s="242"/>
      <c r="I21" s="233">
        <v>14</v>
      </c>
      <c r="J21" s="234"/>
      <c r="K21" s="181">
        <v>7</v>
      </c>
      <c r="L21" s="181"/>
      <c r="M21" s="181"/>
      <c r="N21" s="181"/>
      <c r="O21" s="181"/>
      <c r="P21" s="181"/>
      <c r="Q21" s="884"/>
      <c r="R21" s="884"/>
      <c r="S21" s="884"/>
      <c r="T21" s="884"/>
      <c r="U21" s="884"/>
      <c r="V21" s="884">
        <v>6</v>
      </c>
      <c r="W21" s="3204" t="s">
        <v>664</v>
      </c>
      <c r="X21" s="2567">
        <f t="shared" si="1"/>
        <v>27</v>
      </c>
      <c r="Y21" s="2568">
        <f t="shared" si="2"/>
        <v>1</v>
      </c>
      <c r="Z21" s="3027">
        <f t="shared" si="3"/>
        <v>9</v>
      </c>
      <c r="AA21" s="235">
        <f t="shared" si="4"/>
        <v>9</v>
      </c>
      <c r="AB21" s="2570">
        <f t="shared" si="5"/>
        <v>9.8166666666666682</v>
      </c>
      <c r="AC21" s="236">
        <f t="shared" si="6"/>
        <v>3240</v>
      </c>
      <c r="AD21" s="2571"/>
      <c r="AE21" s="237"/>
      <c r="AF21" s="2572"/>
      <c r="AG21" s="2572"/>
      <c r="AH21" s="2572"/>
      <c r="AI21" s="2572"/>
      <c r="AJ21" s="237"/>
      <c r="AK21" s="237">
        <v>5</v>
      </c>
      <c r="AL21" s="237">
        <v>9</v>
      </c>
      <c r="AM21" s="237">
        <v>8</v>
      </c>
      <c r="AN21" s="2573">
        <f t="shared" si="7"/>
        <v>3</v>
      </c>
      <c r="AO21" s="2574">
        <f t="shared" si="0"/>
        <v>25</v>
      </c>
      <c r="AP21" s="2575"/>
      <c r="AQ21" s="237">
        <v>154</v>
      </c>
      <c r="AR21" s="2576">
        <f t="shared" si="8"/>
        <v>181</v>
      </c>
      <c r="AS21" s="230">
        <f t="shared" si="9"/>
        <v>7.24</v>
      </c>
      <c r="AT21" s="206"/>
      <c r="AU21" s="206"/>
    </row>
    <row r="22" spans="1:47" s="241" customFormat="1" ht="11.1" customHeight="1" x14ac:dyDescent="0.25">
      <c r="A22" s="651">
        <v>16</v>
      </c>
      <c r="B22" s="238"/>
      <c r="C22" s="244" t="s">
        <v>182</v>
      </c>
      <c r="D22" s="2601" t="str">
        <f t="shared" si="10"/>
        <v/>
      </c>
      <c r="E22" s="2602"/>
      <c r="F22" s="2693"/>
      <c r="G22" s="2565"/>
      <c r="H22" s="242"/>
      <c r="I22" s="233">
        <v>4</v>
      </c>
      <c r="J22" s="234">
        <v>8</v>
      </c>
      <c r="K22" s="181">
        <v>2</v>
      </c>
      <c r="L22" s="181">
        <v>2</v>
      </c>
      <c r="M22" s="181">
        <v>4</v>
      </c>
      <c r="N22" s="181"/>
      <c r="O22" s="181">
        <v>6</v>
      </c>
      <c r="P22" s="181">
        <v>12</v>
      </c>
      <c r="Q22" s="884"/>
      <c r="R22" s="884">
        <v>0</v>
      </c>
      <c r="S22" s="884">
        <v>3</v>
      </c>
      <c r="T22" s="884">
        <v>4</v>
      </c>
      <c r="U22" s="884">
        <v>3</v>
      </c>
      <c r="V22" s="884">
        <v>7</v>
      </c>
      <c r="W22" s="3206" t="s">
        <v>771</v>
      </c>
      <c r="X22" s="2567">
        <f t="shared" si="1"/>
        <v>55</v>
      </c>
      <c r="Y22" s="2568">
        <f t="shared" si="2"/>
        <v>1.9000000000000001</v>
      </c>
      <c r="Z22" s="3053">
        <f t="shared" si="3"/>
        <v>8.7083333333333339</v>
      </c>
      <c r="AA22" s="235" t="str">
        <f t="shared" si="4"/>
        <v>-</v>
      </c>
      <c r="AB22" s="2570" t="str">
        <f t="shared" si="5"/>
        <v>-</v>
      </c>
      <c r="AC22" s="236" t="str">
        <f t="shared" si="6"/>
        <v>-</v>
      </c>
      <c r="AD22" s="2571"/>
      <c r="AE22" s="237"/>
      <c r="AF22" s="2572"/>
      <c r="AG22" s="2572"/>
      <c r="AH22" s="2572"/>
      <c r="AI22" s="2572"/>
      <c r="AJ22" s="237"/>
      <c r="AK22" s="237">
        <v>11</v>
      </c>
      <c r="AL22" s="237">
        <v>13</v>
      </c>
      <c r="AM22" s="237">
        <v>11</v>
      </c>
      <c r="AN22" s="2573">
        <f t="shared" si="7"/>
        <v>12</v>
      </c>
      <c r="AO22" s="2574">
        <f t="shared" si="0"/>
        <v>47</v>
      </c>
      <c r="AP22" s="2575"/>
      <c r="AQ22" s="237">
        <v>242</v>
      </c>
      <c r="AR22" s="2576">
        <f t="shared" si="8"/>
        <v>297</v>
      </c>
      <c r="AS22" s="230">
        <f t="shared" si="9"/>
        <v>6.3191489361702127</v>
      </c>
      <c r="AT22" s="206"/>
      <c r="AU22" s="206"/>
    </row>
    <row r="23" spans="1:47" s="206" customFormat="1" ht="11.1" customHeight="1" x14ac:dyDescent="0.25">
      <c r="A23" s="651">
        <v>17</v>
      </c>
      <c r="B23" s="238"/>
      <c r="C23" s="244" t="s">
        <v>206</v>
      </c>
      <c r="D23" s="2601"/>
      <c r="E23" s="2602"/>
      <c r="F23" s="2693"/>
      <c r="G23" s="2565"/>
      <c r="H23" s="242"/>
      <c r="I23" s="233">
        <v>6</v>
      </c>
      <c r="J23" s="234"/>
      <c r="K23" s="181">
        <v>1</v>
      </c>
      <c r="L23" s="181">
        <v>7</v>
      </c>
      <c r="M23" s="181"/>
      <c r="N23" s="181"/>
      <c r="O23" s="181">
        <v>3</v>
      </c>
      <c r="P23" s="181">
        <v>5</v>
      </c>
      <c r="Q23" s="884">
        <v>5</v>
      </c>
      <c r="R23" s="884">
        <v>7</v>
      </c>
      <c r="S23" s="884"/>
      <c r="T23" s="884">
        <v>12</v>
      </c>
      <c r="U23" s="884"/>
      <c r="V23" s="884"/>
      <c r="W23" s="655" t="s">
        <v>664</v>
      </c>
      <c r="X23" s="2567">
        <f t="shared" si="1"/>
        <v>46</v>
      </c>
      <c r="Y23" s="2568">
        <f t="shared" si="2"/>
        <v>1.5</v>
      </c>
      <c r="Z23" s="3053">
        <f t="shared" si="3"/>
        <v>8.625</v>
      </c>
      <c r="AA23" s="235">
        <f t="shared" si="4"/>
        <v>8.625</v>
      </c>
      <c r="AB23" s="2570">
        <f t="shared" si="5"/>
        <v>9.8166666666666682</v>
      </c>
      <c r="AC23" s="236">
        <f t="shared" si="6"/>
        <v>3240</v>
      </c>
      <c r="AD23" s="2571"/>
      <c r="AE23" s="237"/>
      <c r="AF23" s="2572"/>
      <c r="AG23" s="2572"/>
      <c r="AH23" s="2572"/>
      <c r="AI23" s="2572"/>
      <c r="AJ23" s="237"/>
      <c r="AK23" s="237">
        <v>1</v>
      </c>
      <c r="AL23" s="237">
        <v>1</v>
      </c>
      <c r="AM23" s="237">
        <v>10</v>
      </c>
      <c r="AN23" s="2573">
        <f t="shared" si="7"/>
        <v>8</v>
      </c>
      <c r="AO23" s="2574">
        <f t="shared" si="0"/>
        <v>20</v>
      </c>
      <c r="AP23" s="2575"/>
      <c r="AQ23" s="237">
        <v>76</v>
      </c>
      <c r="AR23" s="2576">
        <f t="shared" si="8"/>
        <v>122</v>
      </c>
      <c r="AS23" s="230">
        <f t="shared" si="9"/>
        <v>6.1</v>
      </c>
    </row>
    <row r="24" spans="1:47" s="206" customFormat="1" ht="11.1" customHeight="1" x14ac:dyDescent="0.25">
      <c r="A24" s="651">
        <v>18</v>
      </c>
      <c r="B24" s="238"/>
      <c r="C24" s="654" t="s">
        <v>193</v>
      </c>
      <c r="D24" s="2577" t="str">
        <f>ROMAN(AP24,0)</f>
        <v>IV</v>
      </c>
      <c r="E24" s="2578"/>
      <c r="F24" s="656" t="s">
        <v>156</v>
      </c>
      <c r="G24" s="2565"/>
      <c r="H24" s="242"/>
      <c r="I24" s="233"/>
      <c r="J24" s="234">
        <v>2</v>
      </c>
      <c r="K24" s="181">
        <v>3</v>
      </c>
      <c r="L24" s="181">
        <v>3</v>
      </c>
      <c r="M24" s="181"/>
      <c r="N24" s="181">
        <v>5</v>
      </c>
      <c r="O24" s="181"/>
      <c r="P24" s="874"/>
      <c r="Q24" s="884"/>
      <c r="R24" s="884">
        <v>11</v>
      </c>
      <c r="S24" s="884"/>
      <c r="T24" s="884"/>
      <c r="U24" s="884">
        <v>4</v>
      </c>
      <c r="V24" s="884">
        <v>11</v>
      </c>
      <c r="W24" s="3207" t="s">
        <v>771</v>
      </c>
      <c r="X24" s="2567">
        <f t="shared" si="1"/>
        <v>39</v>
      </c>
      <c r="Y24" s="2568">
        <f t="shared" si="2"/>
        <v>1.4</v>
      </c>
      <c r="Z24" s="3053">
        <f t="shared" si="3"/>
        <v>7.7999999999999989</v>
      </c>
      <c r="AA24" s="235" t="str">
        <f t="shared" si="4"/>
        <v>-</v>
      </c>
      <c r="AB24" s="2570" t="str">
        <f t="shared" si="5"/>
        <v>-</v>
      </c>
      <c r="AC24" s="236" t="str">
        <f t="shared" si="6"/>
        <v>-</v>
      </c>
      <c r="AD24" s="2571"/>
      <c r="AE24" s="237"/>
      <c r="AF24" s="2572"/>
      <c r="AG24" s="2572"/>
      <c r="AH24" s="2572"/>
      <c r="AI24" s="2572"/>
      <c r="AJ24" s="237">
        <v>6</v>
      </c>
      <c r="AK24" s="237">
        <v>9</v>
      </c>
      <c r="AL24" s="237">
        <v>12</v>
      </c>
      <c r="AM24" s="237">
        <v>11</v>
      </c>
      <c r="AN24" s="2573">
        <f t="shared" si="7"/>
        <v>7</v>
      </c>
      <c r="AO24" s="2574">
        <f t="shared" si="0"/>
        <v>45</v>
      </c>
      <c r="AP24" s="2575">
        <v>4</v>
      </c>
      <c r="AQ24" s="237">
        <v>325</v>
      </c>
      <c r="AR24" s="2576">
        <f t="shared" si="8"/>
        <v>364</v>
      </c>
      <c r="AS24" s="657">
        <f t="shared" si="9"/>
        <v>8.0888888888888886</v>
      </c>
      <c r="AT24" s="215"/>
      <c r="AU24" s="284"/>
    </row>
    <row r="25" spans="1:47" s="206" customFormat="1" ht="11.1" customHeight="1" x14ac:dyDescent="0.25">
      <c r="A25" s="651">
        <v>19</v>
      </c>
      <c r="B25" s="238"/>
      <c r="C25" s="246" t="s">
        <v>221</v>
      </c>
      <c r="D25" s="2604" t="str">
        <f>ROMAN(AP25,0)</f>
        <v>II</v>
      </c>
      <c r="E25" s="2690"/>
      <c r="F25" s="2691"/>
      <c r="G25" s="2565"/>
      <c r="H25" s="242"/>
      <c r="I25" s="233">
        <v>1</v>
      </c>
      <c r="J25" s="234"/>
      <c r="K25" s="181">
        <v>9</v>
      </c>
      <c r="L25" s="181">
        <v>6</v>
      </c>
      <c r="M25" s="181">
        <v>3</v>
      </c>
      <c r="N25" s="181"/>
      <c r="O25" s="181"/>
      <c r="P25" s="181"/>
      <c r="Q25" s="884"/>
      <c r="R25" s="884">
        <v>13</v>
      </c>
      <c r="S25" s="884"/>
      <c r="T25" s="884"/>
      <c r="U25" s="884"/>
      <c r="V25" s="884"/>
      <c r="W25" s="655" t="s">
        <v>664</v>
      </c>
      <c r="X25" s="2567">
        <f t="shared" si="1"/>
        <v>32</v>
      </c>
      <c r="Y25" s="2568">
        <f t="shared" si="2"/>
        <v>1.2</v>
      </c>
      <c r="Z25" s="3053">
        <f t="shared" si="3"/>
        <v>7.68</v>
      </c>
      <c r="AA25" s="235">
        <f t="shared" si="4"/>
        <v>7.68</v>
      </c>
      <c r="AB25" s="2570">
        <f t="shared" si="5"/>
        <v>9.8166666666666682</v>
      </c>
      <c r="AC25" s="236">
        <f t="shared" si="6"/>
        <v>3240</v>
      </c>
      <c r="AD25" s="2571"/>
      <c r="AE25" s="237"/>
      <c r="AF25" s="2572"/>
      <c r="AG25" s="2572"/>
      <c r="AH25" s="2572"/>
      <c r="AI25" s="2572"/>
      <c r="AJ25" s="237"/>
      <c r="AK25" s="237">
        <v>3</v>
      </c>
      <c r="AL25" s="237">
        <v>9</v>
      </c>
      <c r="AM25" s="237">
        <v>4</v>
      </c>
      <c r="AN25" s="2573">
        <f t="shared" si="7"/>
        <v>5</v>
      </c>
      <c r="AO25" s="2574">
        <f t="shared" si="0"/>
        <v>21</v>
      </c>
      <c r="AP25" s="2575">
        <v>2</v>
      </c>
      <c r="AQ25" s="237">
        <v>130</v>
      </c>
      <c r="AR25" s="2576">
        <f t="shared" si="8"/>
        <v>162</v>
      </c>
      <c r="AS25" s="230">
        <f t="shared" si="9"/>
        <v>7.7142857142857144</v>
      </c>
      <c r="AT25" s="241"/>
    </row>
    <row r="26" spans="1:47" s="284" customFormat="1" ht="11.1" customHeight="1" x14ac:dyDescent="0.25">
      <c r="A26" s="651">
        <v>20</v>
      </c>
      <c r="B26" s="238"/>
      <c r="C26" s="240" t="s">
        <v>211</v>
      </c>
      <c r="D26" s="2584" t="str">
        <f>ROMAN(AP26,0)</f>
        <v>I</v>
      </c>
      <c r="E26" s="2585"/>
      <c r="F26" s="2586"/>
      <c r="G26" s="2565"/>
      <c r="H26" s="242"/>
      <c r="I26" s="233">
        <v>5</v>
      </c>
      <c r="J26" s="234">
        <v>7</v>
      </c>
      <c r="K26" s="181"/>
      <c r="L26" s="181">
        <v>14</v>
      </c>
      <c r="M26" s="181"/>
      <c r="N26" s="181">
        <v>1</v>
      </c>
      <c r="O26" s="181"/>
      <c r="P26" s="181"/>
      <c r="Q26" s="884"/>
      <c r="R26" s="884">
        <v>3</v>
      </c>
      <c r="S26" s="884"/>
      <c r="T26" s="884"/>
      <c r="U26" s="884"/>
      <c r="V26" s="884"/>
      <c r="W26" s="655" t="s">
        <v>664</v>
      </c>
      <c r="X26" s="2567">
        <f t="shared" si="1"/>
        <v>30</v>
      </c>
      <c r="Y26" s="2568">
        <f t="shared" si="2"/>
        <v>1.2</v>
      </c>
      <c r="Z26" s="3053">
        <f t="shared" si="3"/>
        <v>7.2</v>
      </c>
      <c r="AA26" s="235">
        <f t="shared" si="4"/>
        <v>7.2</v>
      </c>
      <c r="AB26" s="2570">
        <f t="shared" si="5"/>
        <v>9.8166666666666682</v>
      </c>
      <c r="AC26" s="236">
        <f t="shared" si="6"/>
        <v>3240</v>
      </c>
      <c r="AD26" s="2571"/>
      <c r="AE26" s="237"/>
      <c r="AF26" s="2572"/>
      <c r="AG26" s="2572"/>
      <c r="AH26" s="2572"/>
      <c r="AI26" s="2572"/>
      <c r="AJ26" s="237"/>
      <c r="AK26" s="237">
        <v>1</v>
      </c>
      <c r="AL26" s="237">
        <v>10</v>
      </c>
      <c r="AM26" s="237">
        <v>10</v>
      </c>
      <c r="AN26" s="2573">
        <f t="shared" si="7"/>
        <v>5</v>
      </c>
      <c r="AO26" s="2574">
        <f t="shared" si="0"/>
        <v>26</v>
      </c>
      <c r="AP26" s="3208">
        <v>1</v>
      </c>
      <c r="AQ26" s="2572">
        <v>133</v>
      </c>
      <c r="AR26" s="250">
        <f t="shared" si="8"/>
        <v>163</v>
      </c>
      <c r="AS26" s="230">
        <f t="shared" si="9"/>
        <v>6.2692307692307692</v>
      </c>
      <c r="AT26" s="206"/>
      <c r="AU26" s="206"/>
    </row>
    <row r="27" spans="1:47" s="206" customFormat="1" ht="11.1" customHeight="1" x14ac:dyDescent="0.25">
      <c r="A27" s="651">
        <v>21</v>
      </c>
      <c r="B27" s="238"/>
      <c r="C27" s="887" t="s">
        <v>192</v>
      </c>
      <c r="D27" s="2564" t="str">
        <f>ROMAN(AP27,0)</f>
        <v>XI</v>
      </c>
      <c r="E27" s="2542" t="s">
        <v>156</v>
      </c>
      <c r="F27" s="2543" t="s">
        <v>156</v>
      </c>
      <c r="G27" s="2544"/>
      <c r="H27" s="242"/>
      <c r="I27" s="243">
        <v>0</v>
      </c>
      <c r="J27" s="836"/>
      <c r="K27" s="875"/>
      <c r="L27" s="875">
        <v>5</v>
      </c>
      <c r="M27" s="875"/>
      <c r="N27" s="875">
        <v>10</v>
      </c>
      <c r="O27" s="875"/>
      <c r="P27" s="875"/>
      <c r="Q27" s="885"/>
      <c r="R27" s="885">
        <v>10</v>
      </c>
      <c r="S27" s="885"/>
      <c r="T27" s="885">
        <v>3</v>
      </c>
      <c r="U27" s="885"/>
      <c r="V27" s="885">
        <v>2</v>
      </c>
      <c r="W27" s="3204" t="s">
        <v>664</v>
      </c>
      <c r="X27" s="2629">
        <f t="shared" si="1"/>
        <v>30</v>
      </c>
      <c r="Y27" s="2630">
        <f t="shared" si="2"/>
        <v>1.3</v>
      </c>
      <c r="Z27" s="3056">
        <f t="shared" si="3"/>
        <v>6.5</v>
      </c>
      <c r="AA27" s="2632">
        <f t="shared" si="4"/>
        <v>6.5</v>
      </c>
      <c r="AB27" s="2633">
        <f t="shared" si="5"/>
        <v>9.8166666666666682</v>
      </c>
      <c r="AC27" s="658">
        <f t="shared" si="6"/>
        <v>3240</v>
      </c>
      <c r="AD27" s="2592"/>
      <c r="AE27" s="710">
        <v>6</v>
      </c>
      <c r="AF27" s="2593">
        <v>8</v>
      </c>
      <c r="AG27" s="2593">
        <v>9</v>
      </c>
      <c r="AH27" s="2593">
        <v>10</v>
      </c>
      <c r="AI27" s="2593">
        <v>8</v>
      </c>
      <c r="AJ27" s="710">
        <v>10</v>
      </c>
      <c r="AK27" s="710">
        <v>9</v>
      </c>
      <c r="AL27" s="710">
        <v>12</v>
      </c>
      <c r="AM27" s="710">
        <v>9</v>
      </c>
      <c r="AN27" s="2594">
        <f t="shared" si="7"/>
        <v>6</v>
      </c>
      <c r="AO27" s="2595">
        <f t="shared" si="0"/>
        <v>87</v>
      </c>
      <c r="AP27" s="2596">
        <v>11</v>
      </c>
      <c r="AQ27" s="710">
        <v>582</v>
      </c>
      <c r="AR27" s="2597">
        <f t="shared" si="8"/>
        <v>612</v>
      </c>
      <c r="AS27" s="716">
        <f t="shared" si="9"/>
        <v>7.0344827586206895</v>
      </c>
    </row>
    <row r="28" spans="1:47" s="206" customFormat="1" ht="11.1" customHeight="1" thickBot="1" x14ac:dyDescent="0.3">
      <c r="A28" s="651">
        <v>22</v>
      </c>
      <c r="B28" s="238"/>
      <c r="C28" s="3115" t="s">
        <v>58</v>
      </c>
      <c r="D28" s="3116" t="str">
        <f>ROMAN(AP28,0)</f>
        <v/>
      </c>
      <c r="E28" s="3117"/>
      <c r="F28" s="3118"/>
      <c r="G28" s="3209"/>
      <c r="H28" s="242"/>
      <c r="I28" s="821">
        <v>7</v>
      </c>
      <c r="J28" s="837"/>
      <c r="K28" s="876"/>
      <c r="L28" s="876"/>
      <c r="M28" s="876"/>
      <c r="N28" s="876"/>
      <c r="O28" s="876"/>
      <c r="P28" s="876">
        <v>10</v>
      </c>
      <c r="Q28" s="886"/>
      <c r="R28" s="886"/>
      <c r="S28" s="886"/>
      <c r="T28" s="886"/>
      <c r="U28" s="886">
        <v>2</v>
      </c>
      <c r="V28" s="886">
        <v>0</v>
      </c>
      <c r="W28" s="3210" t="s">
        <v>664</v>
      </c>
      <c r="X28" s="3121">
        <f t="shared" si="1"/>
        <v>19</v>
      </c>
      <c r="Y28" s="3122">
        <f t="shared" si="2"/>
        <v>1.1000000000000001</v>
      </c>
      <c r="Z28" s="3211">
        <f t="shared" si="3"/>
        <v>5.2250000000000005</v>
      </c>
      <c r="AA28" s="3124">
        <f t="shared" si="4"/>
        <v>5.2250000000000005</v>
      </c>
      <c r="AB28" s="3125">
        <f t="shared" si="5"/>
        <v>9.8166666666666682</v>
      </c>
      <c r="AC28" s="3212">
        <f t="shared" si="6"/>
        <v>3240</v>
      </c>
      <c r="AD28" s="3127"/>
      <c r="AE28" s="824"/>
      <c r="AF28" s="3128"/>
      <c r="AG28" s="3128">
        <v>1</v>
      </c>
      <c r="AH28" s="3128">
        <v>3</v>
      </c>
      <c r="AI28" s="3128">
        <v>4</v>
      </c>
      <c r="AJ28" s="824">
        <v>4</v>
      </c>
      <c r="AK28" s="824"/>
      <c r="AL28" s="824">
        <v>2</v>
      </c>
      <c r="AM28" s="824">
        <v>3</v>
      </c>
      <c r="AN28" s="3129">
        <f t="shared" si="7"/>
        <v>4</v>
      </c>
      <c r="AO28" s="3130">
        <f t="shared" si="0"/>
        <v>21</v>
      </c>
      <c r="AP28" s="3131"/>
      <c r="AQ28" s="824">
        <v>77</v>
      </c>
      <c r="AR28" s="3132">
        <f t="shared" si="8"/>
        <v>96</v>
      </c>
      <c r="AS28" s="830">
        <f t="shared" si="9"/>
        <v>4.5714285714285712</v>
      </c>
      <c r="AT28" s="241"/>
    </row>
    <row r="29" spans="1:47" s="206" customFormat="1" ht="11.1" customHeight="1" x14ac:dyDescent="0.25">
      <c r="A29" s="651">
        <v>23</v>
      </c>
      <c r="B29" s="238"/>
      <c r="C29" s="3213" t="s">
        <v>210</v>
      </c>
      <c r="D29" s="3214" t="str">
        <f t="shared" ref="D29" si="11">ROMAN(AP29,0)</f>
        <v>I</v>
      </c>
      <c r="E29" s="3215"/>
      <c r="F29" s="3216"/>
      <c r="G29" s="2665"/>
      <c r="H29" s="242"/>
      <c r="I29" s="808"/>
      <c r="J29" s="809"/>
      <c r="K29" s="810"/>
      <c r="L29" s="810"/>
      <c r="M29" s="810"/>
      <c r="N29" s="3217">
        <v>17</v>
      </c>
      <c r="O29" s="810"/>
      <c r="P29" s="810"/>
      <c r="Q29" s="3218"/>
      <c r="R29" s="3218">
        <v>1</v>
      </c>
      <c r="S29" s="3218"/>
      <c r="T29" s="3218"/>
      <c r="U29" s="3218"/>
      <c r="V29" s="3218"/>
      <c r="W29" s="3219"/>
      <c r="X29" s="2667">
        <f t="shared" si="1"/>
        <v>18</v>
      </c>
      <c r="Y29" s="2668">
        <f t="shared" si="2"/>
        <v>0.89999999999999991</v>
      </c>
      <c r="Z29" s="3110">
        <f t="shared" si="3"/>
        <v>8.1</v>
      </c>
      <c r="AA29" s="786" t="str">
        <f t="shared" si="4"/>
        <v>-</v>
      </c>
      <c r="AB29" s="2670" t="str">
        <f t="shared" si="5"/>
        <v>-</v>
      </c>
      <c r="AC29" s="3220" t="str">
        <f t="shared" si="6"/>
        <v>-</v>
      </c>
      <c r="AD29" s="3111"/>
      <c r="AE29" s="813"/>
      <c r="AF29" s="2672"/>
      <c r="AG29" s="2672"/>
      <c r="AH29" s="2672"/>
      <c r="AI29" s="2672"/>
      <c r="AJ29" s="813"/>
      <c r="AK29" s="813">
        <v>1</v>
      </c>
      <c r="AL29" s="813">
        <v>2</v>
      </c>
      <c r="AM29" s="813">
        <v>4</v>
      </c>
      <c r="AN29" s="2673">
        <f t="shared" si="7"/>
        <v>2</v>
      </c>
      <c r="AO29" s="2674">
        <f t="shared" si="0"/>
        <v>9</v>
      </c>
      <c r="AP29" s="2675">
        <v>1</v>
      </c>
      <c r="AQ29" s="813">
        <v>35</v>
      </c>
      <c r="AR29" s="2676">
        <f t="shared" si="8"/>
        <v>53</v>
      </c>
      <c r="AS29" s="819">
        <f t="shared" si="9"/>
        <v>5.8888888888888893</v>
      </c>
    </row>
    <row r="30" spans="1:47" s="206" customFormat="1" ht="11.1" customHeight="1" thickBot="1" x14ac:dyDescent="0.3">
      <c r="A30" s="651">
        <v>24</v>
      </c>
      <c r="B30" s="238"/>
      <c r="C30" s="3115" t="s">
        <v>313</v>
      </c>
      <c r="D30" s="3116"/>
      <c r="E30" s="3117"/>
      <c r="F30" s="3221"/>
      <c r="G30" s="3222"/>
      <c r="H30" s="242"/>
      <c r="I30" s="821"/>
      <c r="J30" s="837"/>
      <c r="K30" s="876"/>
      <c r="L30" s="876"/>
      <c r="M30" s="876"/>
      <c r="N30" s="876"/>
      <c r="O30" s="876"/>
      <c r="P30" s="876">
        <v>9</v>
      </c>
      <c r="Q30" s="886"/>
      <c r="R30" s="886"/>
      <c r="S30" s="886">
        <v>1</v>
      </c>
      <c r="T30" s="886"/>
      <c r="U30" s="886"/>
      <c r="V30" s="886"/>
      <c r="W30" s="3223"/>
      <c r="X30" s="3121">
        <f t="shared" si="1"/>
        <v>10</v>
      </c>
      <c r="Y30" s="3122">
        <f t="shared" si="2"/>
        <v>0.89999999999999991</v>
      </c>
      <c r="Z30" s="3211">
        <f t="shared" si="3"/>
        <v>4.5</v>
      </c>
      <c r="AA30" s="3124" t="str">
        <f t="shared" si="4"/>
        <v>-</v>
      </c>
      <c r="AB30" s="3125" t="str">
        <f t="shared" si="5"/>
        <v>-</v>
      </c>
      <c r="AC30" s="823" t="str">
        <f t="shared" si="6"/>
        <v>-</v>
      </c>
      <c r="AD30" s="3127"/>
      <c r="AE30" s="824"/>
      <c r="AF30" s="3128"/>
      <c r="AG30" s="3128"/>
      <c r="AH30" s="3128">
        <v>1</v>
      </c>
      <c r="AI30" s="3128"/>
      <c r="AJ30" s="824"/>
      <c r="AK30" s="824"/>
      <c r="AL30" s="824"/>
      <c r="AM30" s="824"/>
      <c r="AN30" s="3129">
        <f t="shared" si="7"/>
        <v>2</v>
      </c>
      <c r="AO30" s="3130">
        <f t="shared" si="0"/>
        <v>3</v>
      </c>
      <c r="AP30" s="3131"/>
      <c r="AQ30" s="824">
        <v>1</v>
      </c>
      <c r="AR30" s="3132">
        <f t="shared" si="8"/>
        <v>11</v>
      </c>
      <c r="AS30" s="830">
        <f t="shared" si="9"/>
        <v>3.6666666666666665</v>
      </c>
    </row>
    <row r="31" spans="1:47" s="206" customFormat="1" ht="11.1" customHeight="1" x14ac:dyDescent="0.25">
      <c r="A31" s="651">
        <v>25</v>
      </c>
      <c r="B31" s="238"/>
      <c r="C31" s="3224" t="s">
        <v>191</v>
      </c>
      <c r="D31" s="3225" t="str">
        <f>ROMAN(AP31,0)</f>
        <v>III</v>
      </c>
      <c r="E31" s="3226"/>
      <c r="F31" s="3227"/>
      <c r="G31" s="3228"/>
      <c r="H31" s="242"/>
      <c r="I31" s="3229"/>
      <c r="J31" s="3230"/>
      <c r="K31" s="3231"/>
      <c r="L31" s="3231"/>
      <c r="M31" s="3231"/>
      <c r="N31" s="3231"/>
      <c r="O31" s="3231"/>
      <c r="P31" s="3231"/>
      <c r="Q31" s="3231"/>
      <c r="R31" s="3231"/>
      <c r="S31" s="3231"/>
      <c r="T31" s="3231"/>
      <c r="U31" s="3231">
        <v>12</v>
      </c>
      <c r="V31" s="3231"/>
      <c r="W31" s="3232"/>
      <c r="X31" s="3233">
        <f t="shared" si="1"/>
        <v>12</v>
      </c>
      <c r="Y31" s="3234">
        <f t="shared" si="2"/>
        <v>0.79999999999999993</v>
      </c>
      <c r="Z31" s="3235">
        <f t="shared" si="3"/>
        <v>9.6</v>
      </c>
      <c r="AA31" s="3236" t="str">
        <f t="shared" si="4"/>
        <v>-</v>
      </c>
      <c r="AB31" s="3237" t="str">
        <f t="shared" si="5"/>
        <v>-</v>
      </c>
      <c r="AC31" s="3238" t="str">
        <f t="shared" si="6"/>
        <v>-</v>
      </c>
      <c r="AD31" s="3239">
        <v>1</v>
      </c>
      <c r="AE31" s="3240">
        <v>7</v>
      </c>
      <c r="AF31" s="3241">
        <v>3</v>
      </c>
      <c r="AG31" s="3241"/>
      <c r="AH31" s="3241"/>
      <c r="AI31" s="3241"/>
      <c r="AJ31" s="3240">
        <v>1</v>
      </c>
      <c r="AK31" s="3240">
        <v>1</v>
      </c>
      <c r="AL31" s="3240">
        <v>1</v>
      </c>
      <c r="AM31" s="3240">
        <v>1</v>
      </c>
      <c r="AN31" s="3242">
        <f t="shared" si="7"/>
        <v>1</v>
      </c>
      <c r="AO31" s="3243">
        <f t="shared" si="0"/>
        <v>16</v>
      </c>
      <c r="AP31" s="3244">
        <v>3</v>
      </c>
      <c r="AQ31" s="3240">
        <v>102</v>
      </c>
      <c r="AR31" s="3245">
        <f t="shared" si="8"/>
        <v>114</v>
      </c>
      <c r="AS31" s="3246">
        <f t="shared" si="9"/>
        <v>7.125</v>
      </c>
    </row>
    <row r="32" spans="1:47" s="206" customFormat="1" ht="11.1" customHeight="1" x14ac:dyDescent="0.25">
      <c r="A32" s="651">
        <v>26</v>
      </c>
      <c r="B32" s="238"/>
      <c r="C32" s="244" t="s">
        <v>57</v>
      </c>
      <c r="D32" s="2601" t="str">
        <f>ROMAN(AP32,0)</f>
        <v/>
      </c>
      <c r="E32" s="2602"/>
      <c r="F32" s="3247"/>
      <c r="G32" s="368"/>
      <c r="H32" s="242"/>
      <c r="I32" s="233"/>
      <c r="J32" s="234"/>
      <c r="K32" s="181"/>
      <c r="L32" s="181"/>
      <c r="M32" s="181"/>
      <c r="N32" s="181"/>
      <c r="O32" s="181"/>
      <c r="P32" s="181"/>
      <c r="Q32" s="181"/>
      <c r="R32" s="181">
        <v>4</v>
      </c>
      <c r="S32" s="181"/>
      <c r="T32" s="181"/>
      <c r="U32" s="181"/>
      <c r="V32" s="181"/>
      <c r="W32" s="3112"/>
      <c r="X32" s="2567">
        <f t="shared" si="1"/>
        <v>4</v>
      </c>
      <c r="Y32" s="2568">
        <f t="shared" si="2"/>
        <v>0.79999999999999993</v>
      </c>
      <c r="Z32" s="3053">
        <f t="shared" si="3"/>
        <v>3.1999999999999997</v>
      </c>
      <c r="AA32" s="235" t="str">
        <f t="shared" si="4"/>
        <v>-</v>
      </c>
      <c r="AB32" s="2570" t="str">
        <f t="shared" si="5"/>
        <v>-</v>
      </c>
      <c r="AC32" s="3248" t="str">
        <f t="shared" si="6"/>
        <v>-</v>
      </c>
      <c r="AD32" s="3113"/>
      <c r="AE32" s="237"/>
      <c r="AF32" s="2572"/>
      <c r="AG32" s="2572">
        <v>2</v>
      </c>
      <c r="AH32" s="2572">
        <v>1</v>
      </c>
      <c r="AI32" s="2572">
        <v>1</v>
      </c>
      <c r="AJ32" s="237"/>
      <c r="AK32" s="237">
        <v>2</v>
      </c>
      <c r="AL32" s="237">
        <v>1</v>
      </c>
      <c r="AM32" s="237">
        <v>1</v>
      </c>
      <c r="AN32" s="2573">
        <f t="shared" si="7"/>
        <v>1</v>
      </c>
      <c r="AO32" s="2574">
        <f t="shared" si="0"/>
        <v>9</v>
      </c>
      <c r="AP32" s="2575"/>
      <c r="AQ32" s="237">
        <v>36</v>
      </c>
      <c r="AR32" s="2576">
        <f>AQ32+X32</f>
        <v>40</v>
      </c>
      <c r="AS32" s="230">
        <f>AR32/AO32</f>
        <v>4.4444444444444446</v>
      </c>
    </row>
    <row r="33" spans="1:46" s="206" customFormat="1" ht="11.1" customHeight="1" x14ac:dyDescent="0.25">
      <c r="A33" s="651">
        <v>27</v>
      </c>
      <c r="B33" s="238"/>
      <c r="C33" s="244" t="s">
        <v>315</v>
      </c>
      <c r="D33" s="2601"/>
      <c r="E33" s="2602"/>
      <c r="F33" s="3247"/>
      <c r="G33" s="368"/>
      <c r="H33" s="242"/>
      <c r="I33" s="233"/>
      <c r="J33" s="23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>
        <v>4</v>
      </c>
      <c r="W33" s="3112"/>
      <c r="X33" s="2567">
        <f t="shared" si="1"/>
        <v>4</v>
      </c>
      <c r="Y33" s="2568">
        <f t="shared" si="2"/>
        <v>0.79999999999999993</v>
      </c>
      <c r="Z33" s="3053">
        <f t="shared" si="3"/>
        <v>3.1999999999999997</v>
      </c>
      <c r="AA33" s="235" t="str">
        <f t="shared" si="4"/>
        <v>-</v>
      </c>
      <c r="AB33" s="2570" t="str">
        <f t="shared" si="5"/>
        <v>-</v>
      </c>
      <c r="AC33" s="3248" t="str">
        <f t="shared" si="6"/>
        <v>-</v>
      </c>
      <c r="AD33" s="3113"/>
      <c r="AE33" s="237"/>
      <c r="AF33" s="2572"/>
      <c r="AG33" s="2572"/>
      <c r="AH33" s="2572"/>
      <c r="AI33" s="2572"/>
      <c r="AJ33" s="237"/>
      <c r="AK33" s="237"/>
      <c r="AL33" s="237"/>
      <c r="AM33" s="237"/>
      <c r="AN33" s="2573">
        <f t="shared" si="7"/>
        <v>1</v>
      </c>
      <c r="AO33" s="2574">
        <f t="shared" si="0"/>
        <v>1</v>
      </c>
      <c r="AP33" s="2575"/>
      <c r="AQ33" s="237">
        <v>0</v>
      </c>
      <c r="AR33" s="2576">
        <f>AQ33+X33</f>
        <v>4</v>
      </c>
      <c r="AS33" s="230">
        <f>AR33/AO33</f>
        <v>4</v>
      </c>
    </row>
    <row r="34" spans="1:46" s="206" customFormat="1" ht="11.1" customHeight="1" x14ac:dyDescent="0.25">
      <c r="A34" s="651">
        <v>28</v>
      </c>
      <c r="B34" s="238"/>
      <c r="C34" s="244" t="s">
        <v>310</v>
      </c>
      <c r="D34" s="2601"/>
      <c r="E34" s="2602"/>
      <c r="F34" s="3247"/>
      <c r="G34" s="368"/>
      <c r="H34" s="242"/>
      <c r="I34" s="233"/>
      <c r="J34" s="234">
        <v>3</v>
      </c>
      <c r="K34" s="181"/>
      <c r="L34" s="181"/>
      <c r="M34" s="181"/>
      <c r="N34" s="181"/>
      <c r="O34" s="181"/>
      <c r="P34" s="181"/>
      <c r="Q34" s="884"/>
      <c r="R34" s="884"/>
      <c r="S34" s="884"/>
      <c r="T34" s="884"/>
      <c r="U34" s="884"/>
      <c r="V34" s="884"/>
      <c r="W34" s="655"/>
      <c r="X34" s="2567">
        <f t="shared" si="1"/>
        <v>3</v>
      </c>
      <c r="Y34" s="2568">
        <f t="shared" si="2"/>
        <v>0.79999999999999993</v>
      </c>
      <c r="Z34" s="3053">
        <f t="shared" si="3"/>
        <v>2.4</v>
      </c>
      <c r="AA34" s="235" t="str">
        <f t="shared" si="4"/>
        <v>-</v>
      </c>
      <c r="AB34" s="2570" t="str">
        <f t="shared" si="5"/>
        <v>-</v>
      </c>
      <c r="AC34" s="3248" t="str">
        <f t="shared" si="6"/>
        <v>-</v>
      </c>
      <c r="AD34" s="3113"/>
      <c r="AE34" s="237"/>
      <c r="AF34" s="2572"/>
      <c r="AG34" s="2572"/>
      <c r="AH34" s="2572"/>
      <c r="AI34" s="2572"/>
      <c r="AJ34" s="237"/>
      <c r="AK34" s="237"/>
      <c r="AL34" s="237"/>
      <c r="AM34" s="237"/>
      <c r="AN34" s="2573">
        <f t="shared" si="7"/>
        <v>1</v>
      </c>
      <c r="AO34" s="2574">
        <f t="shared" si="0"/>
        <v>1</v>
      </c>
      <c r="AP34" s="2575"/>
      <c r="AQ34" s="237">
        <v>0</v>
      </c>
      <c r="AR34" s="2576">
        <f t="shared" si="8"/>
        <v>3</v>
      </c>
      <c r="AS34" s="230">
        <f t="shared" si="9"/>
        <v>3</v>
      </c>
    </row>
    <row r="35" spans="1:46" s="206" customFormat="1" ht="11.1" customHeight="1" x14ac:dyDescent="0.25">
      <c r="A35" s="651">
        <v>29</v>
      </c>
      <c r="B35" s="238"/>
      <c r="C35" s="476" t="s">
        <v>135</v>
      </c>
      <c r="D35" s="2581" t="str">
        <f>ROMAN(AP35,0)</f>
        <v>V</v>
      </c>
      <c r="E35" s="2582" t="s">
        <v>156</v>
      </c>
      <c r="F35" s="2583"/>
      <c r="G35" s="368"/>
      <c r="H35" s="242"/>
      <c r="I35" s="233"/>
      <c r="J35" s="234"/>
      <c r="K35" s="181"/>
      <c r="L35" s="181">
        <v>0</v>
      </c>
      <c r="M35" s="181"/>
      <c r="N35" s="181"/>
      <c r="O35" s="181"/>
      <c r="P35" s="181"/>
      <c r="Q35" s="884"/>
      <c r="R35" s="884"/>
      <c r="S35" s="884"/>
      <c r="T35" s="884"/>
      <c r="U35" s="884"/>
      <c r="V35" s="884"/>
      <c r="W35" s="903"/>
      <c r="X35" s="2567">
        <f t="shared" si="1"/>
        <v>0</v>
      </c>
      <c r="Y35" s="2568">
        <f t="shared" si="2"/>
        <v>0.79999999999999993</v>
      </c>
      <c r="Z35" s="3053">
        <f t="shared" si="3"/>
        <v>0</v>
      </c>
      <c r="AA35" s="235" t="str">
        <f t="shared" si="4"/>
        <v>-</v>
      </c>
      <c r="AB35" s="2570" t="str">
        <f t="shared" si="5"/>
        <v>-</v>
      </c>
      <c r="AC35" s="3248" t="str">
        <f t="shared" si="6"/>
        <v>-</v>
      </c>
      <c r="AD35" s="3113">
        <v>2</v>
      </c>
      <c r="AE35" s="237">
        <v>2</v>
      </c>
      <c r="AF35" s="2572">
        <v>3</v>
      </c>
      <c r="AG35" s="2572">
        <v>1</v>
      </c>
      <c r="AH35" s="2572">
        <v>3</v>
      </c>
      <c r="AI35" s="2572">
        <v>7</v>
      </c>
      <c r="AJ35" s="237">
        <v>3</v>
      </c>
      <c r="AK35" s="237">
        <v>3</v>
      </c>
      <c r="AL35" s="237">
        <v>2</v>
      </c>
      <c r="AM35" s="237">
        <v>2</v>
      </c>
      <c r="AN35" s="2573">
        <f t="shared" si="7"/>
        <v>1</v>
      </c>
      <c r="AO35" s="2574">
        <f t="shared" si="0"/>
        <v>29</v>
      </c>
      <c r="AP35" s="2575">
        <v>5</v>
      </c>
      <c r="AQ35" s="237">
        <v>186</v>
      </c>
      <c r="AR35" s="2576">
        <f t="shared" si="8"/>
        <v>186</v>
      </c>
      <c r="AS35" s="230">
        <f t="shared" si="9"/>
        <v>6.4137931034482758</v>
      </c>
    </row>
    <row r="36" spans="1:46" s="206" customFormat="1" ht="10.5" customHeight="1" thickBot="1" x14ac:dyDescent="0.3">
      <c r="A36" s="651">
        <v>30</v>
      </c>
      <c r="B36" s="238"/>
      <c r="C36" s="3115" t="s">
        <v>311</v>
      </c>
      <c r="D36" s="3249"/>
      <c r="E36" s="3250"/>
      <c r="F36" s="3251"/>
      <c r="G36" s="820"/>
      <c r="H36" s="242"/>
      <c r="I36" s="821"/>
      <c r="J36" s="837">
        <v>0</v>
      </c>
      <c r="K36" s="876"/>
      <c r="L36" s="876"/>
      <c r="M36" s="876"/>
      <c r="N36" s="876"/>
      <c r="O36" s="876"/>
      <c r="P36" s="876"/>
      <c r="Q36" s="886"/>
      <c r="R36" s="886"/>
      <c r="S36" s="886"/>
      <c r="T36" s="886"/>
      <c r="U36" s="886"/>
      <c r="V36" s="886"/>
      <c r="W36" s="3223"/>
      <c r="X36" s="3121">
        <f t="shared" si="1"/>
        <v>0</v>
      </c>
      <c r="Y36" s="3122">
        <f t="shared" si="2"/>
        <v>0.79999999999999993</v>
      </c>
      <c r="Z36" s="3211">
        <f t="shared" si="3"/>
        <v>0</v>
      </c>
      <c r="AA36" s="3124" t="str">
        <f t="shared" si="4"/>
        <v>-</v>
      </c>
      <c r="AB36" s="3125" t="str">
        <f t="shared" si="5"/>
        <v>-</v>
      </c>
      <c r="AC36" s="3212" t="str">
        <f t="shared" si="6"/>
        <v>-</v>
      </c>
      <c r="AD36" s="3127"/>
      <c r="AE36" s="824"/>
      <c r="AF36" s="3128"/>
      <c r="AG36" s="3128"/>
      <c r="AH36" s="3128"/>
      <c r="AI36" s="3128"/>
      <c r="AJ36" s="824"/>
      <c r="AK36" s="824"/>
      <c r="AL36" s="824"/>
      <c r="AM36" s="824"/>
      <c r="AN36" s="3129">
        <f t="shared" si="7"/>
        <v>1</v>
      </c>
      <c r="AO36" s="3130">
        <f t="shared" si="0"/>
        <v>1</v>
      </c>
      <c r="AP36" s="3131"/>
      <c r="AQ36" s="824">
        <v>0</v>
      </c>
      <c r="AR36" s="3132">
        <f t="shared" si="8"/>
        <v>0</v>
      </c>
      <c r="AS36" s="830">
        <f t="shared" si="9"/>
        <v>0</v>
      </c>
    </row>
    <row r="37" spans="1:46" s="206" customFormat="1" ht="11.1" customHeight="1" x14ac:dyDescent="0.25">
      <c r="A37" s="651">
        <v>31</v>
      </c>
      <c r="B37" s="247"/>
      <c r="C37" s="3252" t="s">
        <v>223</v>
      </c>
      <c r="D37" s="3253" t="str">
        <f>ROMAN(AP37,0)</f>
        <v>I</v>
      </c>
      <c r="E37" s="3254"/>
      <c r="F37" s="3255"/>
      <c r="G37" s="3108"/>
      <c r="H37" s="242"/>
      <c r="I37" s="808"/>
      <c r="J37" s="809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1"/>
      <c r="X37" s="2667"/>
      <c r="Y37" s="2668"/>
      <c r="Z37" s="3256"/>
      <c r="AA37" s="786"/>
      <c r="AB37" s="2670"/>
      <c r="AC37" s="3220"/>
      <c r="AD37" s="3111"/>
      <c r="AE37" s="813"/>
      <c r="AF37" s="2672"/>
      <c r="AG37" s="2672"/>
      <c r="AH37" s="2672"/>
      <c r="AI37" s="2672"/>
      <c r="AJ37" s="813">
        <v>6</v>
      </c>
      <c r="AK37" s="813">
        <v>9</v>
      </c>
      <c r="AL37" s="813">
        <v>6</v>
      </c>
      <c r="AM37" s="813">
        <v>5</v>
      </c>
      <c r="AN37" s="2673">
        <f t="shared" si="7"/>
        <v>0</v>
      </c>
      <c r="AO37" s="2674">
        <f t="shared" si="0"/>
        <v>26</v>
      </c>
      <c r="AP37" s="2675">
        <v>1</v>
      </c>
      <c r="AQ37" s="813">
        <v>161</v>
      </c>
      <c r="AR37" s="2676">
        <f t="shared" si="8"/>
        <v>161</v>
      </c>
      <c r="AS37" s="819">
        <f t="shared" si="9"/>
        <v>6.1923076923076925</v>
      </c>
    </row>
    <row r="38" spans="1:46" s="206" customFormat="1" ht="11.1" customHeight="1" x14ac:dyDescent="0.25">
      <c r="A38" s="651">
        <v>32</v>
      </c>
      <c r="B38" s="238"/>
      <c r="C38" s="244" t="s">
        <v>126</v>
      </c>
      <c r="D38" s="2677" t="str">
        <f>ROMAN(AP38,0)</f>
        <v/>
      </c>
      <c r="E38" s="2678"/>
      <c r="F38" s="2679"/>
      <c r="G38" s="249"/>
      <c r="H38" s="242"/>
      <c r="I38" s="233"/>
      <c r="J38" s="234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650"/>
      <c r="X38" s="2567"/>
      <c r="Y38" s="2568"/>
      <c r="Z38" s="3027"/>
      <c r="AA38" s="235"/>
      <c r="AB38" s="2570"/>
      <c r="AC38" s="3248"/>
      <c r="AD38" s="3113"/>
      <c r="AE38" s="237"/>
      <c r="AF38" s="2572"/>
      <c r="AG38" s="2572"/>
      <c r="AH38" s="2572"/>
      <c r="AI38" s="2572"/>
      <c r="AJ38" s="237">
        <v>1</v>
      </c>
      <c r="AK38" s="237">
        <v>3</v>
      </c>
      <c r="AL38" s="237"/>
      <c r="AM38" s="237">
        <v>1</v>
      </c>
      <c r="AN38" s="2573">
        <f t="shared" si="7"/>
        <v>0</v>
      </c>
      <c r="AO38" s="2574">
        <f t="shared" ref="AO38:AO101" si="12">SUM(AD38:AN38)</f>
        <v>5</v>
      </c>
      <c r="AP38" s="2575"/>
      <c r="AQ38" s="237">
        <v>24</v>
      </c>
      <c r="AR38" s="2576">
        <f t="shared" si="8"/>
        <v>24</v>
      </c>
      <c r="AS38" s="230">
        <f t="shared" si="9"/>
        <v>4.8</v>
      </c>
      <c r="AT38" s="248"/>
    </row>
    <row r="39" spans="1:46" s="206" customFormat="1" ht="11.1" customHeight="1" x14ac:dyDescent="0.25">
      <c r="A39" s="651">
        <v>33</v>
      </c>
      <c r="B39" s="238"/>
      <c r="C39" s="807" t="s">
        <v>293</v>
      </c>
      <c r="D39" s="3257"/>
      <c r="E39" s="3153"/>
      <c r="F39" s="3258"/>
      <c r="G39" s="252"/>
      <c r="H39" s="242"/>
      <c r="I39" s="808"/>
      <c r="J39" s="809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1"/>
      <c r="X39" s="2667"/>
      <c r="Y39" s="2668"/>
      <c r="Z39" s="3256"/>
      <c r="AA39" s="786"/>
      <c r="AB39" s="2670"/>
      <c r="AC39" s="3259"/>
      <c r="AD39" s="3111"/>
      <c r="AE39" s="813"/>
      <c r="AF39" s="2672"/>
      <c r="AG39" s="2672"/>
      <c r="AH39" s="2672"/>
      <c r="AI39" s="2672"/>
      <c r="AJ39" s="813"/>
      <c r="AK39" s="813"/>
      <c r="AL39" s="813"/>
      <c r="AM39" s="813">
        <v>1</v>
      </c>
      <c r="AN39" s="2673">
        <f t="shared" si="7"/>
        <v>0</v>
      </c>
      <c r="AO39" s="2674">
        <f t="shared" si="12"/>
        <v>1</v>
      </c>
      <c r="AP39" s="2675"/>
      <c r="AQ39" s="813">
        <v>3</v>
      </c>
      <c r="AR39" s="2676">
        <f t="shared" si="8"/>
        <v>3</v>
      </c>
      <c r="AS39" s="819">
        <f t="shared" si="9"/>
        <v>3</v>
      </c>
    </row>
    <row r="40" spans="1:46" s="206" customFormat="1" ht="11.1" customHeight="1" x14ac:dyDescent="0.25">
      <c r="A40" s="651">
        <v>34</v>
      </c>
      <c r="B40" s="238"/>
      <c r="C40" s="246" t="s">
        <v>139</v>
      </c>
      <c r="D40" s="2604" t="str">
        <f t="shared" ref="D40:D45" si="13">ROMAN(AP40,0)</f>
        <v>IV</v>
      </c>
      <c r="E40" s="2690"/>
      <c r="F40" s="2691"/>
      <c r="G40" s="368"/>
      <c r="H40" s="242"/>
      <c r="I40" s="233"/>
      <c r="J40" s="234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370"/>
      <c r="X40" s="2567"/>
      <c r="Y40" s="2568"/>
      <c r="Z40" s="2569"/>
      <c r="AA40" s="235"/>
      <c r="AB40" s="2570"/>
      <c r="AC40" s="236"/>
      <c r="AD40" s="2571">
        <v>1</v>
      </c>
      <c r="AE40" s="237">
        <v>5</v>
      </c>
      <c r="AF40" s="2572">
        <v>5</v>
      </c>
      <c r="AG40" s="2572">
        <v>3</v>
      </c>
      <c r="AH40" s="2572">
        <v>5</v>
      </c>
      <c r="AI40" s="2572">
        <v>1</v>
      </c>
      <c r="AJ40" s="237">
        <v>4</v>
      </c>
      <c r="AK40" s="237">
        <v>2</v>
      </c>
      <c r="AL40" s="237">
        <v>2</v>
      </c>
      <c r="AM40" s="237"/>
      <c r="AN40" s="2573">
        <f t="shared" si="7"/>
        <v>0</v>
      </c>
      <c r="AO40" s="2574">
        <f t="shared" si="12"/>
        <v>28</v>
      </c>
      <c r="AP40" s="2575">
        <v>4</v>
      </c>
      <c r="AQ40" s="237">
        <v>199</v>
      </c>
      <c r="AR40" s="2576">
        <f t="shared" si="8"/>
        <v>199</v>
      </c>
      <c r="AS40" s="230">
        <f t="shared" si="9"/>
        <v>7.1071428571428568</v>
      </c>
    </row>
    <row r="41" spans="1:46" s="248" customFormat="1" ht="11.1" customHeight="1" x14ac:dyDescent="0.25">
      <c r="A41" s="651">
        <v>35</v>
      </c>
      <c r="B41" s="238"/>
      <c r="C41" s="244" t="s">
        <v>61</v>
      </c>
      <c r="D41" s="2601" t="str">
        <f t="shared" si="13"/>
        <v/>
      </c>
      <c r="E41" s="2602"/>
      <c r="F41" s="2693"/>
      <c r="G41" s="368"/>
      <c r="H41" s="242"/>
      <c r="I41" s="233"/>
      <c r="J41" s="234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370"/>
      <c r="X41" s="2567"/>
      <c r="Y41" s="2568"/>
      <c r="Z41" s="2569"/>
      <c r="AA41" s="235"/>
      <c r="AB41" s="2570"/>
      <c r="AC41" s="236"/>
      <c r="AD41" s="2571"/>
      <c r="AE41" s="237"/>
      <c r="AF41" s="2572"/>
      <c r="AG41" s="2572">
        <v>1</v>
      </c>
      <c r="AH41" s="2572">
        <v>6</v>
      </c>
      <c r="AI41" s="2572">
        <v>3</v>
      </c>
      <c r="AJ41" s="237">
        <v>4</v>
      </c>
      <c r="AK41" s="237">
        <v>3</v>
      </c>
      <c r="AL41" s="237">
        <v>1</v>
      </c>
      <c r="AM41" s="237"/>
      <c r="AN41" s="2573">
        <f t="shared" si="7"/>
        <v>0</v>
      </c>
      <c r="AO41" s="2574">
        <f t="shared" si="12"/>
        <v>18</v>
      </c>
      <c r="AP41" s="2575"/>
      <c r="AQ41" s="237">
        <v>102</v>
      </c>
      <c r="AR41" s="2576">
        <f t="shared" si="8"/>
        <v>102</v>
      </c>
      <c r="AS41" s="230">
        <f t="shared" si="9"/>
        <v>5.666666666666667</v>
      </c>
    </row>
    <row r="42" spans="1:46" s="248" customFormat="1" ht="11.1" customHeight="1" x14ac:dyDescent="0.25">
      <c r="A42" s="651">
        <v>36</v>
      </c>
      <c r="B42" s="238"/>
      <c r="C42" s="240" t="s">
        <v>153</v>
      </c>
      <c r="D42" s="2584" t="str">
        <f t="shared" si="13"/>
        <v>I</v>
      </c>
      <c r="E42" s="2585"/>
      <c r="F42" s="2586"/>
      <c r="G42" s="368"/>
      <c r="H42" s="242"/>
      <c r="I42" s="233"/>
      <c r="J42" s="23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370"/>
      <c r="X42" s="2567"/>
      <c r="Y42" s="2568"/>
      <c r="Z42" s="2569"/>
      <c r="AA42" s="235"/>
      <c r="AB42" s="2570"/>
      <c r="AC42" s="236"/>
      <c r="AD42" s="2571"/>
      <c r="AE42" s="237"/>
      <c r="AF42" s="2572"/>
      <c r="AG42" s="2572"/>
      <c r="AH42" s="2572"/>
      <c r="AI42" s="2572"/>
      <c r="AJ42" s="237">
        <v>3</v>
      </c>
      <c r="AK42" s="237">
        <v>9</v>
      </c>
      <c r="AL42" s="237">
        <v>3</v>
      </c>
      <c r="AM42" s="237"/>
      <c r="AN42" s="2573">
        <f t="shared" si="7"/>
        <v>0</v>
      </c>
      <c r="AO42" s="2574">
        <f t="shared" si="12"/>
        <v>15</v>
      </c>
      <c r="AP42" s="2575">
        <v>1</v>
      </c>
      <c r="AQ42" s="237">
        <v>87</v>
      </c>
      <c r="AR42" s="2576">
        <f t="shared" si="8"/>
        <v>87</v>
      </c>
      <c r="AS42" s="230">
        <f t="shared" si="9"/>
        <v>5.8</v>
      </c>
      <c r="AT42" s="206"/>
    </row>
    <row r="43" spans="1:46" s="248" customFormat="1" ht="11.1" customHeight="1" x14ac:dyDescent="0.25">
      <c r="A43" s="651">
        <v>37</v>
      </c>
      <c r="B43" s="231"/>
      <c r="C43" s="476" t="s">
        <v>196</v>
      </c>
      <c r="D43" s="2581" t="str">
        <f t="shared" si="13"/>
        <v>III</v>
      </c>
      <c r="E43" s="3134" t="s">
        <v>156</v>
      </c>
      <c r="F43" s="3135"/>
      <c r="G43" s="368"/>
      <c r="H43" s="242"/>
      <c r="I43" s="233"/>
      <c r="J43" s="234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264"/>
      <c r="X43" s="2567"/>
      <c r="Y43" s="2568"/>
      <c r="Z43" s="2569"/>
      <c r="AA43" s="235"/>
      <c r="AB43" s="2570"/>
      <c r="AC43" s="236"/>
      <c r="AD43" s="2571">
        <v>2</v>
      </c>
      <c r="AE43" s="237">
        <v>5</v>
      </c>
      <c r="AF43" s="2572">
        <v>2</v>
      </c>
      <c r="AG43" s="2572">
        <v>2</v>
      </c>
      <c r="AH43" s="2572">
        <v>1</v>
      </c>
      <c r="AI43" s="2572"/>
      <c r="AJ43" s="237"/>
      <c r="AK43" s="237"/>
      <c r="AL43" s="237">
        <v>1</v>
      </c>
      <c r="AM43" s="237"/>
      <c r="AN43" s="2573">
        <f t="shared" si="7"/>
        <v>0</v>
      </c>
      <c r="AO43" s="2574">
        <f t="shared" si="12"/>
        <v>13</v>
      </c>
      <c r="AP43" s="2575">
        <v>3</v>
      </c>
      <c r="AQ43" s="237">
        <v>128</v>
      </c>
      <c r="AR43" s="2576">
        <f t="shared" si="8"/>
        <v>128</v>
      </c>
      <c r="AS43" s="258">
        <f t="shared" si="9"/>
        <v>9.8461538461538467</v>
      </c>
    </row>
    <row r="44" spans="1:46" s="248" customFormat="1" ht="11.1" customHeight="1" x14ac:dyDescent="0.25">
      <c r="A44" s="651">
        <v>38</v>
      </c>
      <c r="B44" s="247"/>
      <c r="C44" s="244" t="s">
        <v>86</v>
      </c>
      <c r="D44" s="2601" t="str">
        <f t="shared" si="13"/>
        <v/>
      </c>
      <c r="E44" s="2602"/>
      <c r="F44" s="2693"/>
      <c r="G44" s="368"/>
      <c r="H44" s="242"/>
      <c r="I44" s="233"/>
      <c r="J44" s="234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370"/>
      <c r="X44" s="2567"/>
      <c r="Y44" s="2568"/>
      <c r="Z44" s="2569"/>
      <c r="AA44" s="235"/>
      <c r="AB44" s="2570"/>
      <c r="AC44" s="236"/>
      <c r="AD44" s="2571"/>
      <c r="AE44" s="237"/>
      <c r="AF44" s="2572"/>
      <c r="AG44" s="2572"/>
      <c r="AH44" s="2572"/>
      <c r="AI44" s="2572">
        <v>3</v>
      </c>
      <c r="AJ44" s="237">
        <v>1</v>
      </c>
      <c r="AK44" s="237">
        <v>1</v>
      </c>
      <c r="AL44" s="237">
        <v>3</v>
      </c>
      <c r="AM44" s="237"/>
      <c r="AN44" s="2573">
        <f t="shared" si="7"/>
        <v>0</v>
      </c>
      <c r="AO44" s="2574">
        <f t="shared" si="12"/>
        <v>8</v>
      </c>
      <c r="AP44" s="2575"/>
      <c r="AQ44" s="237">
        <v>51</v>
      </c>
      <c r="AR44" s="250">
        <f t="shared" si="8"/>
        <v>51</v>
      </c>
      <c r="AS44" s="230">
        <f t="shared" si="9"/>
        <v>6.375</v>
      </c>
    </row>
    <row r="45" spans="1:46" s="248" customFormat="1" ht="11.1" customHeight="1" x14ac:dyDescent="0.25">
      <c r="A45" s="651">
        <v>39</v>
      </c>
      <c r="B45" s="238"/>
      <c r="C45" s="246" t="s">
        <v>134</v>
      </c>
      <c r="D45" s="2604" t="str">
        <f t="shared" si="13"/>
        <v>II</v>
      </c>
      <c r="E45" s="2690"/>
      <c r="F45" s="2691"/>
      <c r="G45" s="368"/>
      <c r="H45" s="242"/>
      <c r="I45" s="233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370"/>
      <c r="X45" s="2567"/>
      <c r="Y45" s="2568"/>
      <c r="Z45" s="2569"/>
      <c r="AA45" s="235"/>
      <c r="AB45" s="2570"/>
      <c r="AC45" s="236"/>
      <c r="AD45" s="2571"/>
      <c r="AE45" s="237"/>
      <c r="AF45" s="2572"/>
      <c r="AG45" s="2572"/>
      <c r="AH45" s="2572"/>
      <c r="AI45" s="2572">
        <v>4</v>
      </c>
      <c r="AJ45" s="237">
        <v>1</v>
      </c>
      <c r="AK45" s="237">
        <v>1</v>
      </c>
      <c r="AL45" s="237">
        <v>1</v>
      </c>
      <c r="AM45" s="237"/>
      <c r="AN45" s="2573">
        <f t="shared" si="7"/>
        <v>0</v>
      </c>
      <c r="AO45" s="2574">
        <f t="shared" si="12"/>
        <v>7</v>
      </c>
      <c r="AP45" s="2575">
        <v>2</v>
      </c>
      <c r="AQ45" s="237">
        <v>40</v>
      </c>
      <c r="AR45" s="250">
        <f t="shared" si="8"/>
        <v>40</v>
      </c>
      <c r="AS45" s="230">
        <f t="shared" si="9"/>
        <v>5.7142857142857144</v>
      </c>
    </row>
    <row r="46" spans="1:46" s="248" customFormat="1" ht="11.1" customHeight="1" x14ac:dyDescent="0.25">
      <c r="A46" s="651">
        <v>40</v>
      </c>
      <c r="B46" s="238"/>
      <c r="C46" s="244" t="s">
        <v>264</v>
      </c>
      <c r="D46" s="2601"/>
      <c r="E46" s="2602"/>
      <c r="F46" s="2603"/>
      <c r="G46" s="368"/>
      <c r="H46" s="242"/>
      <c r="I46" s="233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370"/>
      <c r="X46" s="2567"/>
      <c r="Y46" s="2568"/>
      <c r="Z46" s="2569"/>
      <c r="AA46" s="235"/>
      <c r="AB46" s="2570"/>
      <c r="AC46" s="236"/>
      <c r="AD46" s="2571"/>
      <c r="AE46" s="237"/>
      <c r="AF46" s="2572"/>
      <c r="AG46" s="2572"/>
      <c r="AH46" s="2572"/>
      <c r="AI46" s="2572"/>
      <c r="AJ46" s="237"/>
      <c r="AK46" s="237"/>
      <c r="AL46" s="237">
        <v>1</v>
      </c>
      <c r="AM46" s="237"/>
      <c r="AN46" s="2573">
        <f t="shared" si="7"/>
        <v>0</v>
      </c>
      <c r="AO46" s="2574">
        <f t="shared" si="12"/>
        <v>1</v>
      </c>
      <c r="AP46" s="2575"/>
      <c r="AQ46" s="237">
        <v>6</v>
      </c>
      <c r="AR46" s="250">
        <f t="shared" si="8"/>
        <v>6</v>
      </c>
      <c r="AS46" s="230">
        <f t="shared" si="9"/>
        <v>6</v>
      </c>
    </row>
    <row r="47" spans="1:46" s="248" customFormat="1" ht="11.1" customHeight="1" x14ac:dyDescent="0.25">
      <c r="A47" s="651">
        <v>41</v>
      </c>
      <c r="B47" s="238"/>
      <c r="C47" s="244" t="s">
        <v>262</v>
      </c>
      <c r="D47" s="2601"/>
      <c r="E47" s="3136"/>
      <c r="F47" s="2693"/>
      <c r="G47" s="368"/>
      <c r="H47" s="242"/>
      <c r="I47" s="233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370"/>
      <c r="X47" s="2567"/>
      <c r="Y47" s="2568"/>
      <c r="Z47" s="2569"/>
      <c r="AA47" s="235"/>
      <c r="AB47" s="2570"/>
      <c r="AC47" s="236"/>
      <c r="AD47" s="2571"/>
      <c r="AE47" s="237"/>
      <c r="AF47" s="2572"/>
      <c r="AG47" s="2572"/>
      <c r="AH47" s="2572"/>
      <c r="AI47" s="2572"/>
      <c r="AJ47" s="237"/>
      <c r="AK47" s="237"/>
      <c r="AL47" s="237">
        <v>1</v>
      </c>
      <c r="AM47" s="237"/>
      <c r="AN47" s="2573">
        <f t="shared" si="7"/>
        <v>0</v>
      </c>
      <c r="AO47" s="2574">
        <f t="shared" si="12"/>
        <v>1</v>
      </c>
      <c r="AP47" s="2575"/>
      <c r="AQ47" s="237">
        <v>2</v>
      </c>
      <c r="AR47" s="250">
        <f t="shared" si="8"/>
        <v>2</v>
      </c>
      <c r="AS47" s="230">
        <f t="shared" si="9"/>
        <v>2</v>
      </c>
    </row>
    <row r="48" spans="1:46" s="248" customFormat="1" ht="11.1" customHeight="1" x14ac:dyDescent="0.25">
      <c r="A48" s="651">
        <v>42</v>
      </c>
      <c r="B48" s="238"/>
      <c r="C48" s="244" t="s">
        <v>236</v>
      </c>
      <c r="D48" s="2601"/>
      <c r="E48" s="2602"/>
      <c r="F48" s="2603"/>
      <c r="G48" s="368"/>
      <c r="H48" s="242"/>
      <c r="I48" s="233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370"/>
      <c r="X48" s="2567"/>
      <c r="Y48" s="2568"/>
      <c r="Z48" s="2569"/>
      <c r="AA48" s="235"/>
      <c r="AB48" s="2570"/>
      <c r="AC48" s="236"/>
      <c r="AD48" s="2571"/>
      <c r="AE48" s="237"/>
      <c r="AF48" s="2572"/>
      <c r="AG48" s="2572"/>
      <c r="AH48" s="2572"/>
      <c r="AI48" s="2572"/>
      <c r="AJ48" s="237"/>
      <c r="AK48" s="237"/>
      <c r="AL48" s="237">
        <v>1</v>
      </c>
      <c r="AM48" s="237"/>
      <c r="AN48" s="2573">
        <f t="shared" si="7"/>
        <v>0</v>
      </c>
      <c r="AO48" s="2574">
        <f t="shared" si="12"/>
        <v>1</v>
      </c>
      <c r="AP48" s="2575"/>
      <c r="AQ48" s="237">
        <v>12</v>
      </c>
      <c r="AR48" s="250">
        <f t="shared" si="8"/>
        <v>12</v>
      </c>
      <c r="AS48" s="230">
        <f t="shared" si="9"/>
        <v>12</v>
      </c>
    </row>
    <row r="49" spans="1:46" s="248" customFormat="1" ht="11.1" customHeight="1" thickBot="1" x14ac:dyDescent="0.3">
      <c r="A49" s="651">
        <v>43</v>
      </c>
      <c r="B49" s="238"/>
      <c r="C49" s="2638" t="s">
        <v>218</v>
      </c>
      <c r="D49" s="2639"/>
      <c r="E49" s="2640"/>
      <c r="F49" s="3137"/>
      <c r="G49" s="3138"/>
      <c r="H49" s="245"/>
      <c r="I49" s="2643"/>
      <c r="J49" s="2644"/>
      <c r="K49" s="2644"/>
      <c r="L49" s="2644"/>
      <c r="M49" s="2644"/>
      <c r="N49" s="2644"/>
      <c r="O49" s="2644"/>
      <c r="P49" s="2644"/>
      <c r="Q49" s="2644"/>
      <c r="R49" s="2644"/>
      <c r="S49" s="2644"/>
      <c r="T49" s="2644"/>
      <c r="U49" s="2644"/>
      <c r="V49" s="2644"/>
      <c r="W49" s="3139"/>
      <c r="X49" s="2647"/>
      <c r="Y49" s="2648"/>
      <c r="Z49" s="2649"/>
      <c r="AA49" s="2650"/>
      <c r="AB49" s="2651"/>
      <c r="AC49" s="3140"/>
      <c r="AD49" s="3141"/>
      <c r="AE49" s="2654"/>
      <c r="AF49" s="2654"/>
      <c r="AG49" s="2654"/>
      <c r="AH49" s="2654"/>
      <c r="AI49" s="2654"/>
      <c r="AJ49" s="2654"/>
      <c r="AK49" s="2654"/>
      <c r="AL49" s="2654">
        <v>1</v>
      </c>
      <c r="AM49" s="2654"/>
      <c r="AN49" s="2656">
        <f t="shared" si="7"/>
        <v>0</v>
      </c>
      <c r="AO49" s="2657">
        <f t="shared" si="12"/>
        <v>1</v>
      </c>
      <c r="AP49" s="2658"/>
      <c r="AQ49" s="2654">
        <v>2</v>
      </c>
      <c r="AR49" s="3142">
        <f t="shared" si="8"/>
        <v>2</v>
      </c>
      <c r="AS49" s="2660">
        <f t="shared" si="9"/>
        <v>2</v>
      </c>
    </row>
    <row r="50" spans="1:46" s="248" customFormat="1" ht="11.1" customHeight="1" thickTop="1" x14ac:dyDescent="0.25">
      <c r="A50" s="651">
        <v>44</v>
      </c>
      <c r="B50" s="238"/>
      <c r="C50" s="3260" t="s">
        <v>227</v>
      </c>
      <c r="D50" s="3261" t="str">
        <f>ROMAN(AP50,0)</f>
        <v>I</v>
      </c>
      <c r="E50" s="3262"/>
      <c r="F50" s="3263"/>
      <c r="G50" s="252"/>
      <c r="H50" s="242"/>
      <c r="I50" s="808"/>
      <c r="J50" s="809"/>
      <c r="K50" s="810"/>
      <c r="L50" s="810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2722"/>
      <c r="X50" s="2723"/>
      <c r="Y50" s="2724"/>
      <c r="Z50" s="2725"/>
      <c r="AA50" s="2726"/>
      <c r="AB50" s="2727"/>
      <c r="AC50" s="3147"/>
      <c r="AD50" s="3111">
        <v>3</v>
      </c>
      <c r="AE50" s="813">
        <v>6</v>
      </c>
      <c r="AF50" s="2672">
        <v>6</v>
      </c>
      <c r="AG50" s="2672">
        <v>6</v>
      </c>
      <c r="AH50" s="2672">
        <v>2</v>
      </c>
      <c r="AI50" s="2672"/>
      <c r="AJ50" s="813">
        <v>3</v>
      </c>
      <c r="AK50" s="2730">
        <v>3</v>
      </c>
      <c r="AL50" s="2730"/>
      <c r="AM50" s="2730"/>
      <c r="AN50" s="2731"/>
      <c r="AO50" s="2732">
        <f t="shared" si="12"/>
        <v>29</v>
      </c>
      <c r="AP50" s="2675">
        <v>1</v>
      </c>
      <c r="AQ50" s="813">
        <v>163</v>
      </c>
      <c r="AR50" s="814">
        <f t="shared" si="8"/>
        <v>163</v>
      </c>
      <c r="AS50" s="2735">
        <f t="shared" si="9"/>
        <v>5.6206896551724137</v>
      </c>
    </row>
    <row r="51" spans="1:46" s="248" customFormat="1" ht="11.1" customHeight="1" x14ac:dyDescent="0.25">
      <c r="A51" s="651">
        <v>45</v>
      </c>
      <c r="B51" s="238"/>
      <c r="C51" s="3264" t="s">
        <v>136</v>
      </c>
      <c r="D51" s="2736" t="str">
        <f>ROMAN(AP51,0)</f>
        <v>IV</v>
      </c>
      <c r="E51" s="3265"/>
      <c r="F51" s="3266" t="s">
        <v>156</v>
      </c>
      <c r="G51" s="701"/>
      <c r="H51" s="242"/>
      <c r="I51" s="243"/>
      <c r="J51" s="836"/>
      <c r="K51" s="875"/>
      <c r="L51" s="875"/>
      <c r="M51" s="875"/>
      <c r="N51" s="875"/>
      <c r="O51" s="875"/>
      <c r="P51" s="875"/>
      <c r="Q51" s="875"/>
      <c r="R51" s="875"/>
      <c r="S51" s="875"/>
      <c r="T51" s="875"/>
      <c r="U51" s="875"/>
      <c r="V51" s="875"/>
      <c r="W51" s="2737"/>
      <c r="X51" s="2629"/>
      <c r="Y51" s="2630"/>
      <c r="Z51" s="2631"/>
      <c r="AA51" s="2632"/>
      <c r="AB51" s="2633"/>
      <c r="AC51" s="3149"/>
      <c r="AD51" s="3059">
        <v>2</v>
      </c>
      <c r="AE51" s="710">
        <v>5</v>
      </c>
      <c r="AF51" s="2593">
        <v>1</v>
      </c>
      <c r="AG51" s="2593">
        <v>1</v>
      </c>
      <c r="AH51" s="2593">
        <v>4</v>
      </c>
      <c r="AI51" s="2593">
        <v>5</v>
      </c>
      <c r="AJ51" s="710">
        <v>2</v>
      </c>
      <c r="AK51" s="710">
        <v>1</v>
      </c>
      <c r="AL51" s="710"/>
      <c r="AM51" s="710"/>
      <c r="AN51" s="2594"/>
      <c r="AO51" s="2595">
        <f t="shared" si="12"/>
        <v>21</v>
      </c>
      <c r="AP51" s="2596">
        <v>4</v>
      </c>
      <c r="AQ51" s="710">
        <v>134</v>
      </c>
      <c r="AR51" s="711">
        <f t="shared" si="8"/>
        <v>134</v>
      </c>
      <c r="AS51" s="2738">
        <f t="shared" si="9"/>
        <v>6.3809523809523814</v>
      </c>
    </row>
    <row r="52" spans="1:46" s="248" customFormat="1" ht="11.1" customHeight="1" x14ac:dyDescent="0.25">
      <c r="A52" s="651">
        <v>46</v>
      </c>
      <c r="B52" s="231"/>
      <c r="C52" s="240" t="s">
        <v>137</v>
      </c>
      <c r="D52" s="2584" t="str">
        <f>ROMAN(AP52,0)</f>
        <v>I</v>
      </c>
      <c r="E52" s="2585"/>
      <c r="F52" s="3267"/>
      <c r="G52" s="249"/>
      <c r="H52" s="242"/>
      <c r="I52" s="233"/>
      <c r="J52" s="23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370"/>
      <c r="X52" s="2567"/>
      <c r="Y52" s="2568"/>
      <c r="Z52" s="2569"/>
      <c r="AA52" s="235"/>
      <c r="AB52" s="2570"/>
      <c r="AC52" s="3150"/>
      <c r="AD52" s="3113"/>
      <c r="AE52" s="237"/>
      <c r="AF52" s="2572"/>
      <c r="AG52" s="2572">
        <v>2</v>
      </c>
      <c r="AH52" s="2572"/>
      <c r="AI52" s="2572">
        <v>1</v>
      </c>
      <c r="AJ52" s="237"/>
      <c r="AK52" s="237">
        <v>1</v>
      </c>
      <c r="AL52" s="237"/>
      <c r="AM52" s="237"/>
      <c r="AN52" s="2573"/>
      <c r="AO52" s="2574">
        <f t="shared" si="12"/>
        <v>4</v>
      </c>
      <c r="AP52" s="2575">
        <v>1</v>
      </c>
      <c r="AQ52" s="237">
        <v>24</v>
      </c>
      <c r="AR52" s="250">
        <f t="shared" si="8"/>
        <v>24</v>
      </c>
      <c r="AS52" s="230">
        <f t="shared" si="9"/>
        <v>6</v>
      </c>
    </row>
    <row r="53" spans="1:46" s="248" customFormat="1" ht="11.1" customHeight="1" thickBot="1" x14ac:dyDescent="0.25">
      <c r="A53" s="651">
        <v>47</v>
      </c>
      <c r="B53" s="247"/>
      <c r="C53" s="3268" t="s">
        <v>205</v>
      </c>
      <c r="D53" s="3269"/>
      <c r="E53" s="3270"/>
      <c r="F53" s="3271"/>
      <c r="G53" s="2745"/>
      <c r="H53" s="242"/>
      <c r="I53" s="2746"/>
      <c r="J53" s="2747"/>
      <c r="K53" s="2748"/>
      <c r="L53" s="2748"/>
      <c r="M53" s="2748"/>
      <c r="N53" s="2748"/>
      <c r="O53" s="2748"/>
      <c r="P53" s="2748"/>
      <c r="Q53" s="2748"/>
      <c r="R53" s="2748"/>
      <c r="S53" s="2748"/>
      <c r="T53" s="2748"/>
      <c r="U53" s="2748"/>
      <c r="V53" s="2748"/>
      <c r="W53" s="3272"/>
      <c r="X53" s="2750"/>
      <c r="Y53" s="2751"/>
      <c r="Z53" s="2752"/>
      <c r="AA53" s="2753"/>
      <c r="AB53" s="2754"/>
      <c r="AC53" s="3151"/>
      <c r="AD53" s="3152"/>
      <c r="AE53" s="2757"/>
      <c r="AF53" s="2758"/>
      <c r="AG53" s="2758"/>
      <c r="AH53" s="2758"/>
      <c r="AI53" s="2758"/>
      <c r="AJ53" s="2757"/>
      <c r="AK53" s="2757">
        <v>1</v>
      </c>
      <c r="AL53" s="2757"/>
      <c r="AM53" s="2757"/>
      <c r="AN53" s="2759"/>
      <c r="AO53" s="2760">
        <f t="shared" si="12"/>
        <v>1</v>
      </c>
      <c r="AP53" s="2761"/>
      <c r="AQ53" s="2757">
        <v>5</v>
      </c>
      <c r="AR53" s="2762">
        <f t="shared" si="8"/>
        <v>5</v>
      </c>
      <c r="AS53" s="2763">
        <f t="shared" si="9"/>
        <v>5</v>
      </c>
    </row>
    <row r="54" spans="1:46" s="206" customFormat="1" ht="11.1" customHeight="1" thickTop="1" x14ac:dyDescent="0.25">
      <c r="A54" s="651">
        <v>48</v>
      </c>
      <c r="B54" s="238"/>
      <c r="C54" s="251" t="s">
        <v>43</v>
      </c>
      <c r="D54" s="2716" t="str">
        <f>ROMAN(AP54,0)</f>
        <v/>
      </c>
      <c r="E54" s="3153"/>
      <c r="F54" s="3154"/>
      <c r="G54" s="252"/>
      <c r="H54" s="242"/>
      <c r="I54" s="2766"/>
      <c r="J54" s="2767"/>
      <c r="K54" s="2768"/>
      <c r="L54" s="2768"/>
      <c r="M54" s="2768"/>
      <c r="N54" s="2768"/>
      <c r="O54" s="2768"/>
      <c r="P54" s="2768"/>
      <c r="Q54" s="2768"/>
      <c r="R54" s="2768"/>
      <c r="S54" s="2768"/>
      <c r="T54" s="2768"/>
      <c r="U54" s="2768"/>
      <c r="V54" s="2768"/>
      <c r="W54" s="2769"/>
      <c r="X54" s="2770"/>
      <c r="Y54" s="2724"/>
      <c r="Z54" s="2725"/>
      <c r="AA54" s="2726"/>
      <c r="AB54" s="2727"/>
      <c r="AC54" s="2728"/>
      <c r="AD54" s="2771"/>
      <c r="AE54" s="2772"/>
      <c r="AF54" s="2773">
        <v>3</v>
      </c>
      <c r="AG54" s="2773">
        <v>8</v>
      </c>
      <c r="AH54" s="2773">
        <v>3</v>
      </c>
      <c r="AI54" s="2773">
        <v>1</v>
      </c>
      <c r="AJ54" s="2772"/>
      <c r="AK54" s="2772"/>
      <c r="AL54" s="2772"/>
      <c r="AM54" s="2772"/>
      <c r="AN54" s="2774"/>
      <c r="AO54" s="2775">
        <f t="shared" si="12"/>
        <v>15</v>
      </c>
      <c r="AP54" s="2776"/>
      <c r="AQ54" s="2772">
        <v>66</v>
      </c>
      <c r="AR54" s="2777">
        <f t="shared" si="8"/>
        <v>66</v>
      </c>
      <c r="AS54" s="819">
        <f t="shared" si="9"/>
        <v>4.4000000000000004</v>
      </c>
      <c r="AT54" s="2795"/>
    </row>
    <row r="55" spans="1:46" s="206" customFormat="1" ht="11.1" customHeight="1" x14ac:dyDescent="0.25">
      <c r="A55" s="651">
        <v>49</v>
      </c>
      <c r="B55" s="238"/>
      <c r="C55" s="253" t="s">
        <v>2</v>
      </c>
      <c r="D55" s="2778" t="str">
        <f>ROMAN(AP55,0)</f>
        <v/>
      </c>
      <c r="E55" s="2678"/>
      <c r="F55" s="2883"/>
      <c r="G55" s="254"/>
      <c r="H55" s="242"/>
      <c r="I55" s="2781"/>
      <c r="J55" s="2782"/>
      <c r="K55" s="2783"/>
      <c r="L55" s="2783"/>
      <c r="M55" s="2783"/>
      <c r="N55" s="2783"/>
      <c r="O55" s="2783"/>
      <c r="P55" s="2783"/>
      <c r="Q55" s="2783"/>
      <c r="R55" s="2783"/>
      <c r="S55" s="2783"/>
      <c r="T55" s="2783"/>
      <c r="U55" s="2783"/>
      <c r="V55" s="2783"/>
      <c r="W55" s="255"/>
      <c r="X55" s="2784"/>
      <c r="Y55" s="2785"/>
      <c r="Z55" s="2786"/>
      <c r="AA55" s="256"/>
      <c r="AB55" s="2787"/>
      <c r="AC55" s="257"/>
      <c r="AD55" s="2788">
        <v>2</v>
      </c>
      <c r="AE55" s="2789">
        <v>4</v>
      </c>
      <c r="AF55" s="2790">
        <v>5</v>
      </c>
      <c r="AG55" s="2790"/>
      <c r="AH55" s="2790">
        <v>1</v>
      </c>
      <c r="AI55" s="2790"/>
      <c r="AJ55" s="2789"/>
      <c r="AK55" s="2789"/>
      <c r="AL55" s="2789"/>
      <c r="AM55" s="2789"/>
      <c r="AN55" s="2791"/>
      <c r="AO55" s="2792">
        <f t="shared" si="12"/>
        <v>12</v>
      </c>
      <c r="AP55" s="2793"/>
      <c r="AQ55" s="2789">
        <v>29</v>
      </c>
      <c r="AR55" s="2794">
        <f t="shared" si="8"/>
        <v>29</v>
      </c>
      <c r="AS55" s="258">
        <f t="shared" si="9"/>
        <v>2.4166666666666665</v>
      </c>
    </row>
    <row r="56" spans="1:46" s="206" customFormat="1" ht="11.1" customHeight="1" x14ac:dyDescent="0.25">
      <c r="A56" s="651">
        <v>50</v>
      </c>
      <c r="B56" s="238"/>
      <c r="C56" s="253" t="s">
        <v>7</v>
      </c>
      <c r="D56" s="2778"/>
      <c r="E56" s="2678"/>
      <c r="F56" s="2883"/>
      <c r="G56" s="259"/>
      <c r="H56" s="242"/>
      <c r="I56" s="2796"/>
      <c r="J56" s="2797"/>
      <c r="K56" s="2798"/>
      <c r="L56" s="2798"/>
      <c r="M56" s="2798"/>
      <c r="N56" s="2798"/>
      <c r="O56" s="2798"/>
      <c r="P56" s="2798"/>
      <c r="Q56" s="2798"/>
      <c r="R56" s="2798"/>
      <c r="S56" s="2798"/>
      <c r="T56" s="2798"/>
      <c r="U56" s="2798"/>
      <c r="V56" s="2798"/>
      <c r="W56" s="260"/>
      <c r="X56" s="2799"/>
      <c r="Y56" s="2800"/>
      <c r="Z56" s="2801"/>
      <c r="AA56" s="2802"/>
      <c r="AB56" s="2787"/>
      <c r="AC56" s="261"/>
      <c r="AD56" s="2803"/>
      <c r="AE56" s="2804">
        <v>7</v>
      </c>
      <c r="AF56" s="2805">
        <v>3</v>
      </c>
      <c r="AG56" s="2805"/>
      <c r="AH56" s="2805"/>
      <c r="AI56" s="2805"/>
      <c r="AJ56" s="2804"/>
      <c r="AK56" s="2804"/>
      <c r="AL56" s="2804"/>
      <c r="AM56" s="2804"/>
      <c r="AN56" s="2806"/>
      <c r="AO56" s="2792">
        <f t="shared" si="12"/>
        <v>10</v>
      </c>
      <c r="AP56" s="2807"/>
      <c r="AQ56" s="2804">
        <v>54</v>
      </c>
      <c r="AR56" s="2808">
        <f t="shared" si="8"/>
        <v>54</v>
      </c>
      <c r="AS56" s="262">
        <f t="shared" si="9"/>
        <v>5.4</v>
      </c>
    </row>
    <row r="57" spans="1:46" s="206" customFormat="1" ht="11.1" customHeight="1" x14ac:dyDescent="0.25">
      <c r="A57" s="651">
        <v>51</v>
      </c>
      <c r="B57" s="238"/>
      <c r="C57" s="268" t="s">
        <v>145</v>
      </c>
      <c r="D57" s="2811" t="str">
        <f>ROMAN(AP57,0)</f>
        <v>I</v>
      </c>
      <c r="E57" s="2812"/>
      <c r="F57" s="3162"/>
      <c r="G57" s="249"/>
      <c r="H57" s="242"/>
      <c r="I57" s="2781"/>
      <c r="J57" s="2782"/>
      <c r="K57" s="2783"/>
      <c r="L57" s="2783"/>
      <c r="M57" s="2783"/>
      <c r="N57" s="2783"/>
      <c r="O57" s="2783"/>
      <c r="P57" s="2783"/>
      <c r="Q57" s="2783"/>
      <c r="R57" s="2783"/>
      <c r="S57" s="2783"/>
      <c r="T57" s="2783"/>
      <c r="U57" s="2783"/>
      <c r="V57" s="2783"/>
      <c r="W57" s="255"/>
      <c r="X57" s="2784"/>
      <c r="Y57" s="2785"/>
      <c r="Z57" s="2786"/>
      <c r="AA57" s="256"/>
      <c r="AB57" s="2787"/>
      <c r="AC57" s="257"/>
      <c r="AD57" s="2788"/>
      <c r="AE57" s="2789">
        <v>1</v>
      </c>
      <c r="AF57" s="2790">
        <v>3</v>
      </c>
      <c r="AG57" s="2789">
        <v>4</v>
      </c>
      <c r="AH57" s="2790">
        <v>1</v>
      </c>
      <c r="AI57" s="2790"/>
      <c r="AJ57" s="2789"/>
      <c r="AK57" s="2789"/>
      <c r="AL57" s="2789"/>
      <c r="AM57" s="2789"/>
      <c r="AN57" s="2791"/>
      <c r="AO57" s="2792">
        <f t="shared" si="12"/>
        <v>9</v>
      </c>
      <c r="AP57" s="2793">
        <v>1</v>
      </c>
      <c r="AQ57" s="2789">
        <v>71</v>
      </c>
      <c r="AR57" s="2810">
        <f t="shared" si="8"/>
        <v>71</v>
      </c>
      <c r="AS57" s="258">
        <f t="shared" si="9"/>
        <v>7.8888888888888893</v>
      </c>
    </row>
    <row r="58" spans="1:46" s="206" customFormat="1" ht="11.1" customHeight="1" x14ac:dyDescent="0.25">
      <c r="A58" s="651">
        <v>52</v>
      </c>
      <c r="B58" s="231"/>
      <c r="C58" s="253" t="s">
        <v>1</v>
      </c>
      <c r="D58" s="2778"/>
      <c r="E58" s="2678"/>
      <c r="F58" s="2883"/>
      <c r="G58" s="2809"/>
      <c r="H58" s="242"/>
      <c r="I58" s="2781"/>
      <c r="J58" s="2782"/>
      <c r="K58" s="2783"/>
      <c r="L58" s="2783"/>
      <c r="M58" s="2783"/>
      <c r="N58" s="2783"/>
      <c r="O58" s="2783"/>
      <c r="P58" s="2783"/>
      <c r="Q58" s="2783"/>
      <c r="R58" s="2783"/>
      <c r="S58" s="2783"/>
      <c r="T58" s="2783"/>
      <c r="U58" s="2783"/>
      <c r="V58" s="2783"/>
      <c r="W58" s="255"/>
      <c r="X58" s="2784"/>
      <c r="Y58" s="2785"/>
      <c r="Z58" s="2786"/>
      <c r="AA58" s="256"/>
      <c r="AB58" s="2787"/>
      <c r="AC58" s="257"/>
      <c r="AD58" s="2788">
        <v>2</v>
      </c>
      <c r="AE58" s="2789">
        <v>6</v>
      </c>
      <c r="AF58" s="2790"/>
      <c r="AG58" s="2790"/>
      <c r="AH58" s="2790">
        <v>1</v>
      </c>
      <c r="AI58" s="2790"/>
      <c r="AJ58" s="2789"/>
      <c r="AK58" s="2789"/>
      <c r="AL58" s="2789"/>
      <c r="AM58" s="2789"/>
      <c r="AN58" s="2791"/>
      <c r="AO58" s="2792">
        <f t="shared" si="12"/>
        <v>9</v>
      </c>
      <c r="AP58" s="2793"/>
      <c r="AQ58" s="2789">
        <v>45</v>
      </c>
      <c r="AR58" s="2810">
        <f t="shared" si="8"/>
        <v>45</v>
      </c>
      <c r="AS58" s="258">
        <f t="shared" si="9"/>
        <v>5</v>
      </c>
      <c r="AT58" s="248"/>
    </row>
    <row r="59" spans="1:46" s="248" customFormat="1" ht="11.1" customHeight="1" x14ac:dyDescent="0.25">
      <c r="A59" s="651">
        <v>53</v>
      </c>
      <c r="B59" s="238"/>
      <c r="C59" s="272" t="s">
        <v>11</v>
      </c>
      <c r="D59" s="2778"/>
      <c r="E59" s="3054"/>
      <c r="F59" s="3165"/>
      <c r="G59" s="774"/>
      <c r="H59" s="245"/>
      <c r="I59" s="2834"/>
      <c r="J59" s="2835"/>
      <c r="K59" s="2836"/>
      <c r="L59" s="2836"/>
      <c r="M59" s="2836"/>
      <c r="N59" s="2836"/>
      <c r="O59" s="2836"/>
      <c r="P59" s="2836"/>
      <c r="Q59" s="2836"/>
      <c r="R59" s="2836"/>
      <c r="S59" s="2836"/>
      <c r="T59" s="2836"/>
      <c r="U59" s="2836"/>
      <c r="V59" s="2836"/>
      <c r="W59" s="2838"/>
      <c r="X59" s="2839"/>
      <c r="Y59" s="2840"/>
      <c r="Z59" s="2841"/>
      <c r="AA59" s="2842"/>
      <c r="AB59" s="2822"/>
      <c r="AC59" s="881"/>
      <c r="AD59" s="2843">
        <v>3</v>
      </c>
      <c r="AE59" s="2844">
        <v>2</v>
      </c>
      <c r="AF59" s="2845">
        <v>3</v>
      </c>
      <c r="AG59" s="2845"/>
      <c r="AH59" s="2845"/>
      <c r="AI59" s="2845"/>
      <c r="AJ59" s="2844"/>
      <c r="AK59" s="2844"/>
      <c r="AL59" s="2844"/>
      <c r="AM59" s="2844"/>
      <c r="AN59" s="3273"/>
      <c r="AO59" s="2827">
        <f t="shared" si="12"/>
        <v>8</v>
      </c>
      <c r="AP59" s="2846"/>
      <c r="AQ59" s="2844">
        <v>61</v>
      </c>
      <c r="AR59" s="2847">
        <f t="shared" si="8"/>
        <v>61</v>
      </c>
      <c r="AS59" s="2848">
        <f t="shared" si="9"/>
        <v>7.625</v>
      </c>
    </row>
    <row r="60" spans="1:46" s="248" customFormat="1" ht="11.1" customHeight="1" x14ac:dyDescent="0.25">
      <c r="A60" s="651">
        <v>54</v>
      </c>
      <c r="B60" s="247"/>
      <c r="C60" s="3274" t="s">
        <v>197</v>
      </c>
      <c r="D60" s="2878" t="str">
        <f>ROMAN(AP60,0)</f>
        <v>I</v>
      </c>
      <c r="E60" s="3275"/>
      <c r="F60" s="3276"/>
      <c r="G60" s="3277"/>
      <c r="H60" s="242"/>
      <c r="I60" s="2834"/>
      <c r="J60" s="2835"/>
      <c r="K60" s="2837"/>
      <c r="L60" s="2836"/>
      <c r="M60" s="2836"/>
      <c r="N60" s="2837"/>
      <c r="O60" s="2836"/>
      <c r="P60" s="2836"/>
      <c r="Q60" s="2837"/>
      <c r="R60" s="2836"/>
      <c r="S60" s="2836"/>
      <c r="T60" s="2836"/>
      <c r="U60" s="2836"/>
      <c r="V60" s="2837"/>
      <c r="W60" s="3278"/>
      <c r="X60" s="2839"/>
      <c r="Y60" s="2840"/>
      <c r="Z60" s="2841"/>
      <c r="AA60" s="2842"/>
      <c r="AB60" s="2822"/>
      <c r="AC60" s="881"/>
      <c r="AD60" s="2843">
        <v>3</v>
      </c>
      <c r="AE60" s="2844">
        <v>5</v>
      </c>
      <c r="AF60" s="2845"/>
      <c r="AG60" s="2845"/>
      <c r="AH60" s="2845"/>
      <c r="AI60" s="2845"/>
      <c r="AJ60" s="2844"/>
      <c r="AK60" s="2844"/>
      <c r="AL60" s="2844"/>
      <c r="AM60" s="2844"/>
      <c r="AN60" s="2806"/>
      <c r="AO60" s="2792">
        <f t="shared" si="12"/>
        <v>8</v>
      </c>
      <c r="AP60" s="2846">
        <v>1</v>
      </c>
      <c r="AQ60" s="3279">
        <v>61</v>
      </c>
      <c r="AR60" s="2847">
        <f t="shared" si="8"/>
        <v>61</v>
      </c>
      <c r="AS60" s="2848">
        <f t="shared" si="9"/>
        <v>7.625</v>
      </c>
    </row>
    <row r="61" spans="1:46" s="248" customFormat="1" ht="11.1" customHeight="1" x14ac:dyDescent="0.25">
      <c r="A61" s="651">
        <v>55</v>
      </c>
      <c r="B61" s="238"/>
      <c r="C61" s="622" t="s">
        <v>195</v>
      </c>
      <c r="D61" s="3280" t="str">
        <f>ROMAN(AP61,0)</f>
        <v>I</v>
      </c>
      <c r="E61" s="3281"/>
      <c r="F61" s="3282" t="s">
        <v>156</v>
      </c>
      <c r="G61" s="259"/>
      <c r="H61" s="242"/>
      <c r="I61" s="2796"/>
      <c r="J61" s="2797"/>
      <c r="K61" s="2798"/>
      <c r="L61" s="2798"/>
      <c r="M61" s="2798"/>
      <c r="N61" s="2798"/>
      <c r="O61" s="2852"/>
      <c r="P61" s="2852"/>
      <c r="Q61" s="2798"/>
      <c r="R61" s="2852"/>
      <c r="S61" s="2798"/>
      <c r="T61" s="2798"/>
      <c r="U61" s="2798"/>
      <c r="V61" s="2798"/>
      <c r="W61" s="260"/>
      <c r="X61" s="2799"/>
      <c r="Y61" s="2800"/>
      <c r="Z61" s="2801"/>
      <c r="AA61" s="2802"/>
      <c r="AB61" s="2787"/>
      <c r="AC61" s="261"/>
      <c r="AD61" s="2803">
        <v>1</v>
      </c>
      <c r="AE61" s="2804">
        <v>4</v>
      </c>
      <c r="AF61" s="2805">
        <v>2</v>
      </c>
      <c r="AG61" s="2805">
        <v>1</v>
      </c>
      <c r="AH61" s="2805"/>
      <c r="AI61" s="2805"/>
      <c r="AJ61" s="2804"/>
      <c r="AK61" s="2804"/>
      <c r="AL61" s="2804"/>
      <c r="AM61" s="2804"/>
      <c r="AN61" s="2853"/>
      <c r="AO61" s="2792">
        <f t="shared" si="12"/>
        <v>8</v>
      </c>
      <c r="AP61" s="2807">
        <v>1</v>
      </c>
      <c r="AQ61" s="2804">
        <v>52</v>
      </c>
      <c r="AR61" s="2808">
        <f t="shared" si="8"/>
        <v>52</v>
      </c>
      <c r="AS61" s="262">
        <f t="shared" si="9"/>
        <v>6.5</v>
      </c>
    </row>
    <row r="62" spans="1:46" s="248" customFormat="1" ht="11.1" customHeight="1" x14ac:dyDescent="0.25">
      <c r="A62" s="651">
        <v>56</v>
      </c>
      <c r="B62" s="238"/>
      <c r="C62" s="3283" t="s">
        <v>238</v>
      </c>
      <c r="D62" s="2931" t="str">
        <f>ROMAN(AP62,0)</f>
        <v>I</v>
      </c>
      <c r="E62" s="3284"/>
      <c r="F62" s="3285"/>
      <c r="G62" s="2719"/>
      <c r="H62" s="232"/>
      <c r="I62" s="2905"/>
      <c r="J62" s="3286"/>
      <c r="K62" s="2889"/>
      <c r="L62" s="2889"/>
      <c r="M62" s="2889"/>
      <c r="N62" s="2889"/>
      <c r="O62" s="2889"/>
      <c r="P62" s="2889"/>
      <c r="Q62" s="2889"/>
      <c r="R62" s="2889"/>
      <c r="S62" s="2889"/>
      <c r="T62" s="2889"/>
      <c r="U62" s="2889"/>
      <c r="V62" s="2889"/>
      <c r="W62" s="2769"/>
      <c r="X62" s="2770"/>
      <c r="Y62" s="2724"/>
      <c r="Z62" s="2725"/>
      <c r="AA62" s="2726"/>
      <c r="AB62" s="2727"/>
      <c r="AC62" s="2728"/>
      <c r="AD62" s="3287"/>
      <c r="AE62" s="3288">
        <v>4</v>
      </c>
      <c r="AF62" s="3289"/>
      <c r="AG62" s="3289">
        <v>1</v>
      </c>
      <c r="AH62" s="3289">
        <v>2</v>
      </c>
      <c r="AI62" s="3289"/>
      <c r="AJ62" s="3289">
        <v>1</v>
      </c>
      <c r="AK62" s="3288"/>
      <c r="AL62" s="3288"/>
      <c r="AM62" s="3288"/>
      <c r="AN62" s="3290"/>
      <c r="AO62" s="2871">
        <f t="shared" si="12"/>
        <v>8</v>
      </c>
      <c r="AP62" s="3291">
        <v>1</v>
      </c>
      <c r="AQ62" s="3288">
        <v>50</v>
      </c>
      <c r="AR62" s="3292">
        <f t="shared" si="8"/>
        <v>50</v>
      </c>
      <c r="AS62" s="2735">
        <f t="shared" si="9"/>
        <v>6.25</v>
      </c>
    </row>
    <row r="63" spans="1:46" s="248" customFormat="1" ht="11.1" customHeight="1" x14ac:dyDescent="0.25">
      <c r="A63" s="651">
        <v>57</v>
      </c>
      <c r="B63" s="247"/>
      <c r="C63" s="253" t="s">
        <v>8</v>
      </c>
      <c r="D63" s="2677"/>
      <c r="E63" s="2678"/>
      <c r="F63" s="2883"/>
      <c r="G63" s="267"/>
      <c r="H63" s="2874"/>
      <c r="I63" s="2781"/>
      <c r="J63" s="2782"/>
      <c r="K63" s="2783"/>
      <c r="L63" s="2783"/>
      <c r="M63" s="2783"/>
      <c r="N63" s="2783"/>
      <c r="O63" s="2783"/>
      <c r="P63" s="2783"/>
      <c r="Q63" s="2783"/>
      <c r="R63" s="2783"/>
      <c r="S63" s="2783"/>
      <c r="T63" s="2783"/>
      <c r="U63" s="2783"/>
      <c r="V63" s="2783"/>
      <c r="W63" s="255"/>
      <c r="X63" s="2784"/>
      <c r="Y63" s="2785"/>
      <c r="Z63" s="2786"/>
      <c r="AA63" s="2875"/>
      <c r="AB63" s="2787"/>
      <c r="AC63" s="257"/>
      <c r="AD63" s="2788"/>
      <c r="AE63" s="2789">
        <v>5</v>
      </c>
      <c r="AF63" s="2790"/>
      <c r="AG63" s="2790">
        <v>1</v>
      </c>
      <c r="AH63" s="2790">
        <v>1</v>
      </c>
      <c r="AI63" s="2790"/>
      <c r="AJ63" s="2789"/>
      <c r="AK63" s="2789"/>
      <c r="AL63" s="2789"/>
      <c r="AM63" s="2789"/>
      <c r="AN63" s="2791"/>
      <c r="AO63" s="2792">
        <f t="shared" si="12"/>
        <v>7</v>
      </c>
      <c r="AP63" s="2876"/>
      <c r="AQ63" s="2789">
        <v>34</v>
      </c>
      <c r="AR63" s="2794">
        <f t="shared" si="8"/>
        <v>34</v>
      </c>
      <c r="AS63" s="258">
        <f t="shared" si="9"/>
        <v>4.8571428571428568</v>
      </c>
    </row>
    <row r="64" spans="1:46" s="248" customFormat="1" ht="11.1" customHeight="1" x14ac:dyDescent="0.25">
      <c r="A64" s="651">
        <v>58</v>
      </c>
      <c r="B64" s="247"/>
      <c r="C64" s="268" t="s">
        <v>224</v>
      </c>
      <c r="D64" s="2849" t="str">
        <f>ROMAN(AP64,0)</f>
        <v>I</v>
      </c>
      <c r="E64" s="2812"/>
      <c r="F64" s="3162"/>
      <c r="G64" s="259"/>
      <c r="H64" s="239"/>
      <c r="I64" s="2796"/>
      <c r="J64" s="2797"/>
      <c r="K64" s="2798"/>
      <c r="L64" s="2798"/>
      <c r="M64" s="2798"/>
      <c r="N64" s="2798"/>
      <c r="O64" s="2798"/>
      <c r="P64" s="2798"/>
      <c r="Q64" s="2798"/>
      <c r="R64" s="2798"/>
      <c r="S64" s="2852"/>
      <c r="T64" s="2798"/>
      <c r="U64" s="2798"/>
      <c r="V64" s="2798"/>
      <c r="W64" s="260"/>
      <c r="X64" s="2799"/>
      <c r="Y64" s="2800"/>
      <c r="Z64" s="2801"/>
      <c r="AA64" s="2802"/>
      <c r="AB64" s="2787"/>
      <c r="AC64" s="261"/>
      <c r="AD64" s="2803"/>
      <c r="AE64" s="2804"/>
      <c r="AF64" s="2805">
        <v>2</v>
      </c>
      <c r="AG64" s="2805">
        <v>4</v>
      </c>
      <c r="AH64" s="2805"/>
      <c r="AI64" s="2805"/>
      <c r="AJ64" s="2804"/>
      <c r="AK64" s="2804"/>
      <c r="AL64" s="2804"/>
      <c r="AM64" s="2804"/>
      <c r="AN64" s="2806"/>
      <c r="AO64" s="2792">
        <f t="shared" si="12"/>
        <v>6</v>
      </c>
      <c r="AP64" s="2881">
        <v>1</v>
      </c>
      <c r="AQ64" s="2804">
        <v>41</v>
      </c>
      <c r="AR64" s="2882">
        <f t="shared" si="8"/>
        <v>41</v>
      </c>
      <c r="AS64" s="262">
        <f t="shared" si="9"/>
        <v>6.833333333333333</v>
      </c>
    </row>
    <row r="65" spans="1:46" s="248" customFormat="1" ht="11.1" customHeight="1" x14ac:dyDescent="0.25">
      <c r="A65" s="651">
        <v>59</v>
      </c>
      <c r="B65" s="247"/>
      <c r="C65" s="253" t="s">
        <v>36</v>
      </c>
      <c r="D65" s="2778" t="str">
        <f>ROMAN(AP65,0)</f>
        <v/>
      </c>
      <c r="E65" s="2678"/>
      <c r="F65" s="2883"/>
      <c r="G65" s="254"/>
      <c r="H65" s="2877"/>
      <c r="I65" s="2781"/>
      <c r="J65" s="2782"/>
      <c r="K65" s="2783"/>
      <c r="L65" s="2783"/>
      <c r="M65" s="2818"/>
      <c r="N65" s="2783"/>
      <c r="O65" s="2818"/>
      <c r="P65" s="2818"/>
      <c r="Q65" s="2783"/>
      <c r="R65" s="2818"/>
      <c r="S65" s="2783"/>
      <c r="T65" s="2783"/>
      <c r="U65" s="2783"/>
      <c r="V65" s="2783"/>
      <c r="W65" s="255"/>
      <c r="X65" s="2784"/>
      <c r="Y65" s="2785"/>
      <c r="Z65" s="2786"/>
      <c r="AA65" s="2875"/>
      <c r="AB65" s="2787"/>
      <c r="AC65" s="257"/>
      <c r="AD65" s="2788"/>
      <c r="AE65" s="2789"/>
      <c r="AF65" s="2789">
        <v>1</v>
      </c>
      <c r="AG65" s="2789"/>
      <c r="AH65" s="2790">
        <v>3</v>
      </c>
      <c r="AI65" s="2790">
        <v>2</v>
      </c>
      <c r="AJ65" s="2789"/>
      <c r="AK65" s="2789"/>
      <c r="AL65" s="2789"/>
      <c r="AM65" s="2789"/>
      <c r="AN65" s="2791"/>
      <c r="AO65" s="2792">
        <f t="shared" si="12"/>
        <v>6</v>
      </c>
      <c r="AP65" s="2876"/>
      <c r="AQ65" s="2789">
        <v>29</v>
      </c>
      <c r="AR65" s="2794">
        <f t="shared" si="8"/>
        <v>29</v>
      </c>
      <c r="AS65" s="230">
        <f t="shared" si="9"/>
        <v>4.833333333333333</v>
      </c>
    </row>
    <row r="66" spans="1:46" s="248" customFormat="1" ht="11.1" customHeight="1" x14ac:dyDescent="0.25">
      <c r="A66" s="651">
        <v>60</v>
      </c>
      <c r="B66" s="247"/>
      <c r="C66" s="253" t="s">
        <v>6</v>
      </c>
      <c r="D66" s="2778"/>
      <c r="E66" s="2678"/>
      <c r="F66" s="2883"/>
      <c r="G66" s="265"/>
      <c r="H66" s="239"/>
      <c r="I66" s="2796"/>
      <c r="J66" s="2797"/>
      <c r="K66" s="2798"/>
      <c r="L66" s="2798"/>
      <c r="M66" s="2836"/>
      <c r="N66" s="2798"/>
      <c r="O66" s="2836"/>
      <c r="P66" s="2836"/>
      <c r="Q66" s="2798"/>
      <c r="R66" s="2836"/>
      <c r="S66" s="2798"/>
      <c r="T66" s="2798"/>
      <c r="U66" s="2798"/>
      <c r="V66" s="2798"/>
      <c r="W66" s="260"/>
      <c r="X66" s="2799"/>
      <c r="Y66" s="2800"/>
      <c r="Z66" s="2801"/>
      <c r="AA66" s="2802"/>
      <c r="AB66" s="2787"/>
      <c r="AC66" s="261"/>
      <c r="AD66" s="2803"/>
      <c r="AE66" s="2804">
        <v>5</v>
      </c>
      <c r="AF66" s="2805"/>
      <c r="AG66" s="2805"/>
      <c r="AH66" s="2805"/>
      <c r="AI66" s="2805"/>
      <c r="AJ66" s="2804"/>
      <c r="AK66" s="2804"/>
      <c r="AL66" s="2804"/>
      <c r="AM66" s="2804"/>
      <c r="AN66" s="2806"/>
      <c r="AO66" s="2792">
        <f t="shared" si="12"/>
        <v>5</v>
      </c>
      <c r="AP66" s="2881"/>
      <c r="AQ66" s="2805">
        <v>14</v>
      </c>
      <c r="AR66" s="2882">
        <f t="shared" si="8"/>
        <v>14</v>
      </c>
      <c r="AS66" s="262">
        <f t="shared" si="9"/>
        <v>2.8</v>
      </c>
    </row>
    <row r="67" spans="1:46" s="248" customFormat="1" ht="11.1" customHeight="1" x14ac:dyDescent="0.25">
      <c r="A67" s="651">
        <v>61</v>
      </c>
      <c r="B67" s="238"/>
      <c r="C67" s="253" t="s">
        <v>37</v>
      </c>
      <c r="D67" s="2778" t="str">
        <f>ROMAN(AP67,0)</f>
        <v/>
      </c>
      <c r="E67" s="2678"/>
      <c r="F67" s="2883"/>
      <c r="G67" s="259"/>
      <c r="H67" s="239"/>
      <c r="I67" s="2781"/>
      <c r="J67" s="2782"/>
      <c r="K67" s="2783"/>
      <c r="L67" s="2783"/>
      <c r="M67" s="2818"/>
      <c r="N67" s="2783"/>
      <c r="O67" s="2818"/>
      <c r="P67" s="2818"/>
      <c r="Q67" s="2783"/>
      <c r="R67" s="2818"/>
      <c r="S67" s="2783"/>
      <c r="T67" s="2783"/>
      <c r="U67" s="2783"/>
      <c r="V67" s="2783"/>
      <c r="W67" s="255"/>
      <c r="X67" s="2784"/>
      <c r="Y67" s="2568"/>
      <c r="Z67" s="2569"/>
      <c r="AA67" s="256"/>
      <c r="AB67" s="2787"/>
      <c r="AC67" s="261"/>
      <c r="AD67" s="2788"/>
      <c r="AE67" s="2789"/>
      <c r="AF67" s="2790">
        <v>2</v>
      </c>
      <c r="AG67" s="2790">
        <v>1</v>
      </c>
      <c r="AH67" s="2790"/>
      <c r="AI67" s="2790"/>
      <c r="AJ67" s="2789">
        <v>1</v>
      </c>
      <c r="AK67" s="2789"/>
      <c r="AL67" s="2789"/>
      <c r="AM67" s="2789"/>
      <c r="AN67" s="2791"/>
      <c r="AO67" s="2792">
        <f t="shared" si="12"/>
        <v>4</v>
      </c>
      <c r="AP67" s="2876"/>
      <c r="AQ67" s="2790">
        <v>28</v>
      </c>
      <c r="AR67" s="2794">
        <f t="shared" si="8"/>
        <v>28</v>
      </c>
      <c r="AS67" s="262">
        <f t="shared" si="9"/>
        <v>7</v>
      </c>
    </row>
    <row r="68" spans="1:46" s="248" customFormat="1" ht="11.1" customHeight="1" x14ac:dyDescent="0.25">
      <c r="A68" s="651">
        <v>62</v>
      </c>
      <c r="B68" s="247"/>
      <c r="C68" s="253" t="s">
        <v>63</v>
      </c>
      <c r="D68" s="2778" t="str">
        <f>ROMAN(AP68,0)</f>
        <v/>
      </c>
      <c r="E68" s="2678"/>
      <c r="F68" s="2883"/>
      <c r="G68" s="269"/>
      <c r="H68" s="239"/>
      <c r="I68" s="2781"/>
      <c r="J68" s="2782"/>
      <c r="K68" s="2783"/>
      <c r="L68" s="2783"/>
      <c r="M68" s="2818"/>
      <c r="N68" s="2783"/>
      <c r="O68" s="2818"/>
      <c r="P68" s="2818"/>
      <c r="Q68" s="2783"/>
      <c r="R68" s="2818"/>
      <c r="S68" s="2783"/>
      <c r="T68" s="2783"/>
      <c r="U68" s="2783"/>
      <c r="V68" s="2783"/>
      <c r="W68" s="255"/>
      <c r="X68" s="2784"/>
      <c r="Y68" s="2568"/>
      <c r="Z68" s="2569"/>
      <c r="AA68" s="256"/>
      <c r="AB68" s="2787"/>
      <c r="AC68" s="257"/>
      <c r="AD68" s="2788"/>
      <c r="AE68" s="2789"/>
      <c r="AF68" s="2790"/>
      <c r="AG68" s="2790">
        <v>2</v>
      </c>
      <c r="AH68" s="2790">
        <v>1</v>
      </c>
      <c r="AI68" s="2790"/>
      <c r="AJ68" s="2789">
        <v>1</v>
      </c>
      <c r="AK68" s="2789"/>
      <c r="AL68" s="2789"/>
      <c r="AM68" s="2789"/>
      <c r="AN68" s="2791"/>
      <c r="AO68" s="2792">
        <f t="shared" si="12"/>
        <v>4</v>
      </c>
      <c r="AP68" s="2876"/>
      <c r="AQ68" s="2790">
        <v>7</v>
      </c>
      <c r="AR68" s="2794">
        <f t="shared" si="8"/>
        <v>7</v>
      </c>
      <c r="AS68" s="230">
        <f t="shared" si="9"/>
        <v>1.75</v>
      </c>
    </row>
    <row r="69" spans="1:46" s="248" customFormat="1" ht="11.1" customHeight="1" x14ac:dyDescent="0.25">
      <c r="A69" s="651">
        <v>63</v>
      </c>
      <c r="B69" s="247"/>
      <c r="C69" s="253" t="s">
        <v>60</v>
      </c>
      <c r="D69" s="2677"/>
      <c r="E69" s="2678"/>
      <c r="F69" s="2883"/>
      <c r="G69" s="259"/>
      <c r="H69" s="3293"/>
      <c r="I69" s="2796"/>
      <c r="J69" s="2797"/>
      <c r="K69" s="2798"/>
      <c r="L69" s="2798"/>
      <c r="M69" s="2783"/>
      <c r="N69" s="2798"/>
      <c r="O69" s="2798"/>
      <c r="P69" s="2798"/>
      <c r="Q69" s="2798"/>
      <c r="R69" s="2798"/>
      <c r="S69" s="2798"/>
      <c r="T69" s="2798"/>
      <c r="U69" s="2798"/>
      <c r="V69" s="2798"/>
      <c r="W69" s="260"/>
      <c r="X69" s="2799"/>
      <c r="Y69" s="2800"/>
      <c r="Z69" s="2801"/>
      <c r="AA69" s="2802"/>
      <c r="AB69" s="2787"/>
      <c r="AC69" s="261"/>
      <c r="AD69" s="2803"/>
      <c r="AE69" s="2804"/>
      <c r="AF69" s="2805"/>
      <c r="AG69" s="2805">
        <v>3</v>
      </c>
      <c r="AH69" s="2805"/>
      <c r="AI69" s="2805"/>
      <c r="AJ69" s="2804"/>
      <c r="AK69" s="2804"/>
      <c r="AL69" s="2804"/>
      <c r="AM69" s="2804"/>
      <c r="AN69" s="2806"/>
      <c r="AO69" s="2792">
        <f t="shared" si="12"/>
        <v>3</v>
      </c>
      <c r="AP69" s="2881"/>
      <c r="AQ69" s="2805">
        <v>11</v>
      </c>
      <c r="AR69" s="2882">
        <f t="shared" si="8"/>
        <v>11</v>
      </c>
      <c r="AS69" s="262">
        <f t="shared" si="9"/>
        <v>3.6666666666666665</v>
      </c>
    </row>
    <row r="70" spans="1:46" s="248" customFormat="1" ht="11.1" customHeight="1" x14ac:dyDescent="0.25">
      <c r="A70" s="651">
        <v>64</v>
      </c>
      <c r="B70" s="247"/>
      <c r="C70" s="251" t="s">
        <v>5</v>
      </c>
      <c r="D70" s="3257"/>
      <c r="E70" s="3153"/>
      <c r="F70" s="3154"/>
      <c r="G70" s="3294"/>
      <c r="H70" s="239"/>
      <c r="I70" s="3295"/>
      <c r="J70" s="3296"/>
      <c r="K70" s="3297"/>
      <c r="L70" s="3297"/>
      <c r="M70" s="2889"/>
      <c r="N70" s="3297"/>
      <c r="O70" s="2859"/>
      <c r="P70" s="2859"/>
      <c r="Q70" s="3297"/>
      <c r="R70" s="2859"/>
      <c r="S70" s="3297"/>
      <c r="T70" s="3297"/>
      <c r="U70" s="3297"/>
      <c r="V70" s="3297"/>
      <c r="W70" s="3298"/>
      <c r="X70" s="3299"/>
      <c r="Y70" s="3300"/>
      <c r="Z70" s="3301"/>
      <c r="AA70" s="3302"/>
      <c r="AB70" s="2893"/>
      <c r="AC70" s="3303"/>
      <c r="AD70" s="3304">
        <v>1</v>
      </c>
      <c r="AE70" s="3305">
        <v>2</v>
      </c>
      <c r="AF70" s="3306"/>
      <c r="AG70" s="3306"/>
      <c r="AH70" s="3306"/>
      <c r="AI70" s="3306"/>
      <c r="AJ70" s="3305"/>
      <c r="AK70" s="3305"/>
      <c r="AL70" s="3305"/>
      <c r="AM70" s="3305"/>
      <c r="AN70" s="3307"/>
      <c r="AO70" s="2775">
        <f t="shared" si="12"/>
        <v>3</v>
      </c>
      <c r="AP70" s="3308"/>
      <c r="AQ70" s="3306">
        <v>8</v>
      </c>
      <c r="AR70" s="3309">
        <f t="shared" si="8"/>
        <v>8</v>
      </c>
      <c r="AS70" s="3310">
        <f t="shared" si="9"/>
        <v>2.6666666666666665</v>
      </c>
    </row>
    <row r="71" spans="1:46" s="248" customFormat="1" ht="11.1" customHeight="1" x14ac:dyDescent="0.25">
      <c r="A71" s="651">
        <v>65</v>
      </c>
      <c r="B71" s="247"/>
      <c r="C71" s="253" t="s">
        <v>31</v>
      </c>
      <c r="D71" s="2677"/>
      <c r="E71" s="2678"/>
      <c r="F71" s="2883"/>
      <c r="G71" s="271"/>
      <c r="H71" s="239"/>
      <c r="I71" s="2781"/>
      <c r="J71" s="2782"/>
      <c r="K71" s="2783"/>
      <c r="L71" s="2896"/>
      <c r="M71" s="2897"/>
      <c r="N71" s="2783"/>
      <c r="O71" s="2818"/>
      <c r="P71" s="2897"/>
      <c r="Q71" s="2783"/>
      <c r="R71" s="2897"/>
      <c r="S71" s="2896"/>
      <c r="T71" s="2896"/>
      <c r="U71" s="2783"/>
      <c r="V71" s="2896"/>
      <c r="W71" s="255"/>
      <c r="X71" s="2784"/>
      <c r="Y71" s="2785"/>
      <c r="Z71" s="2786"/>
      <c r="AA71" s="2875"/>
      <c r="AB71" s="2787"/>
      <c r="AC71" s="257"/>
      <c r="AD71" s="2788"/>
      <c r="AE71" s="2789">
        <v>2</v>
      </c>
      <c r="AF71" s="2790"/>
      <c r="AG71" s="2790"/>
      <c r="AH71" s="2790">
        <v>1</v>
      </c>
      <c r="AI71" s="2790"/>
      <c r="AJ71" s="2789"/>
      <c r="AK71" s="2789"/>
      <c r="AL71" s="2789"/>
      <c r="AM71" s="2789"/>
      <c r="AN71" s="2791"/>
      <c r="AO71" s="2792">
        <f t="shared" si="12"/>
        <v>3</v>
      </c>
      <c r="AP71" s="2876"/>
      <c r="AQ71" s="2790">
        <v>16</v>
      </c>
      <c r="AR71" s="2794">
        <f t="shared" ref="AR71:AR103" si="14">AQ71+X71</f>
        <v>16</v>
      </c>
      <c r="AS71" s="258">
        <f t="shared" ref="AS71:AS103" si="15">AR71/AO71</f>
        <v>5.333333333333333</v>
      </c>
    </row>
    <row r="72" spans="1:46" s="248" customFormat="1" ht="11.1" customHeight="1" x14ac:dyDescent="0.25">
      <c r="A72" s="651">
        <v>66</v>
      </c>
      <c r="B72" s="247"/>
      <c r="C72" s="263" t="s">
        <v>144</v>
      </c>
      <c r="D72" s="2849" t="str">
        <f>ROMAN(AP72,0)</f>
        <v>I</v>
      </c>
      <c r="E72" s="3159"/>
      <c r="F72" s="2813"/>
      <c r="G72" s="249"/>
      <c r="H72" s="232"/>
      <c r="I72" s="2781"/>
      <c r="J72" s="2782"/>
      <c r="K72" s="2896"/>
      <c r="L72" s="2896"/>
      <c r="M72" s="2897"/>
      <c r="N72" s="2896"/>
      <c r="O72" s="2818"/>
      <c r="P72" s="2897"/>
      <c r="Q72" s="2896"/>
      <c r="R72" s="2897"/>
      <c r="S72" s="2896"/>
      <c r="T72" s="2896"/>
      <c r="U72" s="2896"/>
      <c r="V72" s="2896"/>
      <c r="W72" s="264"/>
      <c r="X72" s="2784"/>
      <c r="Y72" s="2568"/>
      <c r="Z72" s="2569"/>
      <c r="AA72" s="235"/>
      <c r="AB72" s="2570"/>
      <c r="AC72" s="236"/>
      <c r="AD72" s="2788"/>
      <c r="AE72" s="2789"/>
      <c r="AF72" s="2790"/>
      <c r="AG72" s="2790">
        <v>1</v>
      </c>
      <c r="AH72" s="2790">
        <v>1</v>
      </c>
      <c r="AI72" s="2790">
        <v>1</v>
      </c>
      <c r="AJ72" s="2789"/>
      <c r="AK72" s="2789"/>
      <c r="AL72" s="2789"/>
      <c r="AM72" s="2789"/>
      <c r="AN72" s="2791"/>
      <c r="AO72" s="2792">
        <f t="shared" si="12"/>
        <v>3</v>
      </c>
      <c r="AP72" s="2876">
        <v>1</v>
      </c>
      <c r="AQ72" s="2790">
        <v>19</v>
      </c>
      <c r="AR72" s="2794">
        <f t="shared" si="14"/>
        <v>19</v>
      </c>
      <c r="AS72" s="230">
        <f t="shared" si="15"/>
        <v>6.333333333333333</v>
      </c>
    </row>
    <row r="73" spans="1:46" s="248" customFormat="1" ht="11.1" customHeight="1" x14ac:dyDescent="0.25">
      <c r="A73" s="651">
        <v>67</v>
      </c>
      <c r="B73" s="247"/>
      <c r="C73" s="253" t="s">
        <v>160</v>
      </c>
      <c r="D73" s="2677" t="str">
        <f>ROMAN(AP73,0)</f>
        <v/>
      </c>
      <c r="E73" s="2678"/>
      <c r="F73" s="2883"/>
      <c r="G73" s="259"/>
      <c r="H73" s="232"/>
      <c r="I73" s="2781"/>
      <c r="J73" s="2782"/>
      <c r="K73" s="2783"/>
      <c r="L73" s="2896"/>
      <c r="M73" s="2897"/>
      <c r="N73" s="2783"/>
      <c r="O73" s="2818"/>
      <c r="P73" s="2897"/>
      <c r="Q73" s="2783"/>
      <c r="R73" s="2897"/>
      <c r="S73" s="2896"/>
      <c r="T73" s="2896"/>
      <c r="U73" s="2783"/>
      <c r="V73" s="2896"/>
      <c r="W73" s="255"/>
      <c r="X73" s="2784"/>
      <c r="Y73" s="2568"/>
      <c r="Z73" s="2569"/>
      <c r="AA73" s="256"/>
      <c r="AB73" s="2900"/>
      <c r="AC73" s="236"/>
      <c r="AD73" s="2788"/>
      <c r="AE73" s="2789"/>
      <c r="AF73" s="2790"/>
      <c r="AG73" s="2790"/>
      <c r="AH73" s="2790"/>
      <c r="AI73" s="2790"/>
      <c r="AJ73" s="2789">
        <v>2</v>
      </c>
      <c r="AK73" s="2789"/>
      <c r="AL73" s="2789"/>
      <c r="AM73" s="2789"/>
      <c r="AN73" s="2791"/>
      <c r="AO73" s="2792">
        <f t="shared" si="12"/>
        <v>2</v>
      </c>
      <c r="AP73" s="2876"/>
      <c r="AQ73" s="2790">
        <v>6</v>
      </c>
      <c r="AR73" s="2794">
        <f t="shared" si="14"/>
        <v>6</v>
      </c>
      <c r="AS73" s="230">
        <f t="shared" si="15"/>
        <v>3</v>
      </c>
    </row>
    <row r="74" spans="1:46" s="248" customFormat="1" ht="11.1" customHeight="1" x14ac:dyDescent="0.25">
      <c r="A74" s="651">
        <v>68</v>
      </c>
      <c r="B74" s="247"/>
      <c r="C74" s="253" t="s">
        <v>149</v>
      </c>
      <c r="D74" s="2677" t="str">
        <f>ROMAN(AP74,0)</f>
        <v/>
      </c>
      <c r="E74" s="2678"/>
      <c r="F74" s="2883"/>
      <c r="G74" s="879"/>
      <c r="H74" s="2901"/>
      <c r="I74" s="2781"/>
      <c r="J74" s="2782"/>
      <c r="K74" s="2783"/>
      <c r="L74" s="2896"/>
      <c r="M74" s="2897"/>
      <c r="N74" s="2783"/>
      <c r="O74" s="2818"/>
      <c r="P74" s="2897"/>
      <c r="Q74" s="2783"/>
      <c r="R74" s="2897"/>
      <c r="S74" s="2896"/>
      <c r="T74" s="2896"/>
      <c r="U74" s="2783"/>
      <c r="V74" s="2896"/>
      <c r="W74" s="255"/>
      <c r="X74" s="2784"/>
      <c r="Y74" s="2568"/>
      <c r="Z74" s="2569"/>
      <c r="AA74" s="256"/>
      <c r="AB74" s="2787"/>
      <c r="AC74" s="257"/>
      <c r="AD74" s="2788"/>
      <c r="AE74" s="2789"/>
      <c r="AF74" s="2790"/>
      <c r="AG74" s="2790"/>
      <c r="AH74" s="2790"/>
      <c r="AI74" s="2790"/>
      <c r="AJ74" s="2789">
        <v>2</v>
      </c>
      <c r="AK74" s="2789"/>
      <c r="AL74" s="2789"/>
      <c r="AM74" s="2789"/>
      <c r="AN74" s="2791"/>
      <c r="AO74" s="2792">
        <f t="shared" si="12"/>
        <v>2</v>
      </c>
      <c r="AP74" s="2876"/>
      <c r="AQ74" s="2790">
        <v>5</v>
      </c>
      <c r="AR74" s="2794">
        <f t="shared" si="14"/>
        <v>5</v>
      </c>
      <c r="AS74" s="230">
        <f t="shared" si="15"/>
        <v>2.5</v>
      </c>
      <c r="AT74" s="206"/>
    </row>
    <row r="75" spans="1:46" s="248" customFormat="1" ht="11.1" customHeight="1" x14ac:dyDescent="0.25">
      <c r="A75" s="651">
        <v>69</v>
      </c>
      <c r="B75" s="247"/>
      <c r="C75" s="268" t="s">
        <v>143</v>
      </c>
      <c r="D75" s="2849" t="str">
        <f>ROMAN(AP75,0)</f>
        <v>I</v>
      </c>
      <c r="E75" s="2812"/>
      <c r="F75" s="3162"/>
      <c r="G75" s="269"/>
      <c r="H75" s="232"/>
      <c r="I75" s="2781"/>
      <c r="J75" s="2782"/>
      <c r="K75" s="2783"/>
      <c r="L75" s="2896"/>
      <c r="M75" s="2897"/>
      <c r="N75" s="2896"/>
      <c r="O75" s="2818"/>
      <c r="P75" s="2897"/>
      <c r="Q75" s="2896"/>
      <c r="R75" s="2897"/>
      <c r="S75" s="2896"/>
      <c r="T75" s="2896"/>
      <c r="U75" s="2896"/>
      <c r="V75" s="2896"/>
      <c r="W75" s="623"/>
      <c r="X75" s="2784"/>
      <c r="Y75" s="2785"/>
      <c r="Z75" s="2786"/>
      <c r="AA75" s="256"/>
      <c r="AB75" s="2787"/>
      <c r="AC75" s="257"/>
      <c r="AD75" s="2788"/>
      <c r="AE75" s="2789"/>
      <c r="AF75" s="2790"/>
      <c r="AG75" s="2790">
        <v>1</v>
      </c>
      <c r="AH75" s="2790">
        <v>1</v>
      </c>
      <c r="AI75" s="2790"/>
      <c r="AJ75" s="2789"/>
      <c r="AK75" s="2789"/>
      <c r="AL75" s="2789"/>
      <c r="AM75" s="2789"/>
      <c r="AN75" s="2791"/>
      <c r="AO75" s="2792">
        <f t="shared" si="12"/>
        <v>2</v>
      </c>
      <c r="AP75" s="2876">
        <v>1</v>
      </c>
      <c r="AQ75" s="2790">
        <v>19</v>
      </c>
      <c r="AR75" s="2794">
        <f t="shared" si="14"/>
        <v>19</v>
      </c>
      <c r="AS75" s="258">
        <f t="shared" si="15"/>
        <v>9.5</v>
      </c>
    </row>
    <row r="76" spans="1:46" s="206" customFormat="1" ht="11.1" customHeight="1" x14ac:dyDescent="0.25">
      <c r="A76" s="651">
        <v>70</v>
      </c>
      <c r="B76" s="247"/>
      <c r="C76" s="253" t="s">
        <v>83</v>
      </c>
      <c r="D76" s="2677" t="str">
        <f>ROMAN(AP76,0)</f>
        <v/>
      </c>
      <c r="E76" s="2678"/>
      <c r="F76" s="2883"/>
      <c r="G76" s="252"/>
      <c r="H76" s="232"/>
      <c r="I76" s="2766"/>
      <c r="J76" s="2783"/>
      <c r="K76" s="2902"/>
      <c r="L76" s="2902"/>
      <c r="M76" s="2897"/>
      <c r="N76" s="2902"/>
      <c r="O76" s="2818"/>
      <c r="P76" s="2897"/>
      <c r="Q76" s="2902"/>
      <c r="R76" s="2897"/>
      <c r="S76" s="2768"/>
      <c r="T76" s="2902"/>
      <c r="U76" s="2902"/>
      <c r="V76" s="2902"/>
      <c r="W76" s="270"/>
      <c r="X76" s="2784"/>
      <c r="Y76" s="2785"/>
      <c r="Z76" s="2786"/>
      <c r="AA76" s="2875"/>
      <c r="AB76" s="2787"/>
      <c r="AC76" s="257"/>
      <c r="AD76" s="2771"/>
      <c r="AE76" s="2772"/>
      <c r="AF76" s="2773"/>
      <c r="AG76" s="2790"/>
      <c r="AH76" s="2790">
        <v>1</v>
      </c>
      <c r="AI76" s="2790">
        <v>1</v>
      </c>
      <c r="AJ76" s="2789"/>
      <c r="AK76" s="2789"/>
      <c r="AL76" s="2789"/>
      <c r="AM76" s="2789"/>
      <c r="AN76" s="2791"/>
      <c r="AO76" s="2792">
        <f t="shared" si="12"/>
        <v>2</v>
      </c>
      <c r="AP76" s="3311"/>
      <c r="AQ76" s="2790">
        <v>7</v>
      </c>
      <c r="AR76" s="2794">
        <f t="shared" si="14"/>
        <v>7</v>
      </c>
      <c r="AS76" s="230">
        <f t="shared" si="15"/>
        <v>3.5</v>
      </c>
    </row>
    <row r="77" spans="1:46" s="206" customFormat="1" ht="11.1" customHeight="1" x14ac:dyDescent="0.25">
      <c r="A77" s="651">
        <v>71</v>
      </c>
      <c r="B77" s="238"/>
      <c r="C77" s="272" t="s">
        <v>51</v>
      </c>
      <c r="D77" s="2677"/>
      <c r="E77" s="3054"/>
      <c r="F77" s="3165"/>
      <c r="G77" s="3277"/>
      <c r="H77" s="232"/>
      <c r="I77" s="2857"/>
      <c r="J77" s="2836"/>
      <c r="K77" s="3312"/>
      <c r="L77" s="3312"/>
      <c r="M77" s="2899"/>
      <c r="N77" s="3312"/>
      <c r="O77" s="2836"/>
      <c r="P77" s="2899"/>
      <c r="Q77" s="3312"/>
      <c r="R77" s="2897"/>
      <c r="S77" s="2836"/>
      <c r="T77" s="3312"/>
      <c r="U77" s="3312"/>
      <c r="V77" s="3312"/>
      <c r="W77" s="2860"/>
      <c r="X77" s="2839"/>
      <c r="Y77" s="2840"/>
      <c r="Z77" s="2841"/>
      <c r="AA77" s="2842"/>
      <c r="AB77" s="2822"/>
      <c r="AC77" s="881"/>
      <c r="AD77" s="2843">
        <v>2</v>
      </c>
      <c r="AE77" s="2844"/>
      <c r="AF77" s="2844"/>
      <c r="AG77" s="2844"/>
      <c r="AH77" s="2844"/>
      <c r="AI77" s="2845"/>
      <c r="AJ77" s="2844"/>
      <c r="AK77" s="2844"/>
      <c r="AL77" s="2844"/>
      <c r="AM77" s="2844"/>
      <c r="AN77" s="3273"/>
      <c r="AO77" s="2792">
        <f t="shared" si="12"/>
        <v>2</v>
      </c>
      <c r="AP77" s="3313"/>
      <c r="AQ77" s="2845">
        <v>8</v>
      </c>
      <c r="AR77" s="3314">
        <f t="shared" si="14"/>
        <v>8</v>
      </c>
      <c r="AS77" s="262">
        <f t="shared" si="15"/>
        <v>4</v>
      </c>
    </row>
    <row r="78" spans="1:46" s="206" customFormat="1" ht="11.1" customHeight="1" x14ac:dyDescent="0.25">
      <c r="A78" s="651">
        <v>72</v>
      </c>
      <c r="B78" s="247"/>
      <c r="C78" s="272" t="s">
        <v>55</v>
      </c>
      <c r="D78" s="2677"/>
      <c r="E78" s="3054"/>
      <c r="F78" s="3165"/>
      <c r="G78" s="774"/>
      <c r="H78" s="232"/>
      <c r="I78" s="2834"/>
      <c r="J78" s="2836"/>
      <c r="K78" s="2899"/>
      <c r="L78" s="2899"/>
      <c r="M78" s="2899"/>
      <c r="N78" s="2899"/>
      <c r="O78" s="3315"/>
      <c r="P78" s="3315"/>
      <c r="Q78" s="2899"/>
      <c r="R78" s="2897"/>
      <c r="S78" s="2899"/>
      <c r="T78" s="2899"/>
      <c r="U78" s="2899"/>
      <c r="V78" s="2899"/>
      <c r="W78" s="2838"/>
      <c r="X78" s="2839"/>
      <c r="Y78" s="2840"/>
      <c r="Z78" s="2841"/>
      <c r="AA78" s="2842"/>
      <c r="AB78" s="2822"/>
      <c r="AC78" s="881"/>
      <c r="AD78" s="2843"/>
      <c r="AE78" s="2844"/>
      <c r="AF78" s="2845"/>
      <c r="AG78" s="2845">
        <v>2</v>
      </c>
      <c r="AH78" s="2845"/>
      <c r="AI78" s="2845"/>
      <c r="AJ78" s="2844"/>
      <c r="AK78" s="2844"/>
      <c r="AL78" s="2844"/>
      <c r="AM78" s="2844"/>
      <c r="AN78" s="3273"/>
      <c r="AO78" s="2792">
        <f t="shared" si="12"/>
        <v>2</v>
      </c>
      <c r="AP78" s="3313"/>
      <c r="AQ78" s="2845">
        <v>8</v>
      </c>
      <c r="AR78" s="3314">
        <f t="shared" si="14"/>
        <v>8</v>
      </c>
      <c r="AS78" s="262">
        <f t="shared" si="15"/>
        <v>4</v>
      </c>
    </row>
    <row r="79" spans="1:46" s="206" customFormat="1" ht="11.1" customHeight="1" x14ac:dyDescent="0.25">
      <c r="A79" s="651">
        <v>73</v>
      </c>
      <c r="B79" s="247"/>
      <c r="C79" s="771" t="s">
        <v>65</v>
      </c>
      <c r="D79" s="2778" t="str">
        <f>ROMAN(AP79,0)</f>
        <v/>
      </c>
      <c r="E79" s="3166"/>
      <c r="F79" s="3167"/>
      <c r="G79" s="3316"/>
      <c r="H79" s="232"/>
      <c r="I79" s="3317"/>
      <c r="J79" s="3318"/>
      <c r="K79" s="3319"/>
      <c r="L79" s="3319"/>
      <c r="M79" s="3319"/>
      <c r="N79" s="3319"/>
      <c r="O79" s="3319"/>
      <c r="P79" s="3319"/>
      <c r="Q79" s="3319"/>
      <c r="R79" s="2897"/>
      <c r="S79" s="3319"/>
      <c r="T79" s="3319"/>
      <c r="U79" s="3319"/>
      <c r="V79" s="3319"/>
      <c r="W79" s="3320"/>
      <c r="X79" s="3321"/>
      <c r="Y79" s="3322"/>
      <c r="Z79" s="3323"/>
      <c r="AA79" s="3324"/>
      <c r="AB79" s="2923"/>
      <c r="AC79" s="3325"/>
      <c r="AD79" s="3326"/>
      <c r="AE79" s="3327"/>
      <c r="AF79" s="3328"/>
      <c r="AG79" s="3328"/>
      <c r="AH79" s="3328">
        <v>1</v>
      </c>
      <c r="AI79" s="3328"/>
      <c r="AJ79" s="3327">
        <v>1</v>
      </c>
      <c r="AK79" s="3327"/>
      <c r="AL79" s="3327"/>
      <c r="AM79" s="3327"/>
      <c r="AN79" s="3329"/>
      <c r="AO79" s="2792">
        <f t="shared" si="12"/>
        <v>2</v>
      </c>
      <c r="AP79" s="3330"/>
      <c r="AQ79" s="3328">
        <v>10</v>
      </c>
      <c r="AR79" s="3331">
        <f t="shared" si="14"/>
        <v>10</v>
      </c>
      <c r="AS79" s="716">
        <f t="shared" si="15"/>
        <v>5</v>
      </c>
    </row>
    <row r="80" spans="1:46" s="206" customFormat="1" ht="11.1" customHeight="1" x14ac:dyDescent="0.25">
      <c r="A80" s="651">
        <v>74</v>
      </c>
      <c r="B80" s="247"/>
      <c r="C80" s="253" t="s">
        <v>46</v>
      </c>
      <c r="D80" s="2677"/>
      <c r="E80" s="2678"/>
      <c r="F80" s="2883"/>
      <c r="G80" s="281"/>
      <c r="H80" s="279"/>
      <c r="I80" s="2934"/>
      <c r="J80" s="2935"/>
      <c r="K80" s="2936"/>
      <c r="L80" s="2936"/>
      <c r="M80" s="2936"/>
      <c r="N80" s="2936"/>
      <c r="O80" s="2936"/>
      <c r="P80" s="2936"/>
      <c r="Q80" s="2936"/>
      <c r="R80" s="3332"/>
      <c r="S80" s="2936"/>
      <c r="T80" s="2936"/>
      <c r="U80" s="2936"/>
      <c r="V80" s="2936"/>
      <c r="W80" s="274"/>
      <c r="X80" s="2938"/>
      <c r="Y80" s="2950"/>
      <c r="Z80" s="2948"/>
      <c r="AA80" s="256"/>
      <c r="AB80" s="2787"/>
      <c r="AC80" s="282"/>
      <c r="AD80" s="2941"/>
      <c r="AE80" s="2942"/>
      <c r="AF80" s="2943">
        <v>1</v>
      </c>
      <c r="AG80" s="2943"/>
      <c r="AH80" s="2943"/>
      <c r="AI80" s="2943"/>
      <c r="AJ80" s="2942"/>
      <c r="AK80" s="2942"/>
      <c r="AL80" s="2942"/>
      <c r="AM80" s="2942"/>
      <c r="AN80" s="2944"/>
      <c r="AO80" s="2945">
        <f t="shared" si="12"/>
        <v>1</v>
      </c>
      <c r="AP80" s="2946"/>
      <c r="AQ80" s="2943">
        <v>10</v>
      </c>
      <c r="AR80" s="2943">
        <f t="shared" si="14"/>
        <v>10</v>
      </c>
      <c r="AS80" s="280">
        <f t="shared" si="15"/>
        <v>10</v>
      </c>
    </row>
    <row r="81" spans="1:46" s="206" customFormat="1" ht="11.1" customHeight="1" x14ac:dyDescent="0.25">
      <c r="A81" s="651">
        <v>75</v>
      </c>
      <c r="B81" s="231"/>
      <c r="C81" s="2885" t="s">
        <v>146</v>
      </c>
      <c r="D81" s="3333" t="str">
        <f>ROMAN(AP81,0)</f>
        <v>I</v>
      </c>
      <c r="E81" s="3163"/>
      <c r="F81" s="3164"/>
      <c r="G81" s="3334"/>
      <c r="H81" s="279"/>
      <c r="I81" s="2934"/>
      <c r="J81" s="2935"/>
      <c r="K81" s="2936"/>
      <c r="L81" s="2936"/>
      <c r="M81" s="2936"/>
      <c r="N81" s="2936"/>
      <c r="O81" s="2936"/>
      <c r="P81" s="2936"/>
      <c r="Q81" s="2936"/>
      <c r="R81" s="3332"/>
      <c r="S81" s="2937"/>
      <c r="T81" s="2937"/>
      <c r="U81" s="2936"/>
      <c r="V81" s="2936"/>
      <c r="W81" s="274"/>
      <c r="X81" s="2938"/>
      <c r="Y81" s="2950"/>
      <c r="Z81" s="2948"/>
      <c r="AA81" s="256"/>
      <c r="AB81" s="2787"/>
      <c r="AC81" s="282"/>
      <c r="AD81" s="3335"/>
      <c r="AE81" s="3336"/>
      <c r="AF81" s="3337">
        <v>1</v>
      </c>
      <c r="AG81" s="3337"/>
      <c r="AH81" s="3337"/>
      <c r="AI81" s="3337"/>
      <c r="AJ81" s="3336"/>
      <c r="AK81" s="3336"/>
      <c r="AL81" s="3336"/>
      <c r="AM81" s="3336"/>
      <c r="AN81" s="3338"/>
      <c r="AO81" s="3339">
        <f t="shared" si="12"/>
        <v>1</v>
      </c>
      <c r="AP81" s="3340">
        <v>1</v>
      </c>
      <c r="AQ81" s="3337">
        <v>13</v>
      </c>
      <c r="AR81" s="3337">
        <f t="shared" si="14"/>
        <v>13</v>
      </c>
      <c r="AS81" s="3341">
        <f t="shared" si="15"/>
        <v>13</v>
      </c>
    </row>
    <row r="82" spans="1:46" s="206" customFormat="1" ht="11.1" customHeight="1" x14ac:dyDescent="0.25">
      <c r="A82" s="651">
        <v>76</v>
      </c>
      <c r="B82" s="231"/>
      <c r="C82" s="253" t="s">
        <v>80</v>
      </c>
      <c r="D82" s="2778"/>
      <c r="E82" s="2678"/>
      <c r="F82" s="2883"/>
      <c r="G82" s="277"/>
      <c r="H82" s="279"/>
      <c r="I82" s="2934"/>
      <c r="J82" s="2935"/>
      <c r="K82" s="2936"/>
      <c r="L82" s="2936"/>
      <c r="M82" s="2936"/>
      <c r="N82" s="2936"/>
      <c r="O82" s="2935"/>
      <c r="P82" s="2936"/>
      <c r="Q82" s="2936"/>
      <c r="R82" s="2936"/>
      <c r="S82" s="2936"/>
      <c r="T82" s="2936"/>
      <c r="U82" s="2936"/>
      <c r="V82" s="2936"/>
      <c r="W82" s="274"/>
      <c r="X82" s="2949"/>
      <c r="Y82" s="2947"/>
      <c r="Z82" s="2948"/>
      <c r="AA82" s="256"/>
      <c r="AB82" s="2787"/>
      <c r="AC82" s="278"/>
      <c r="AD82" s="2941"/>
      <c r="AE82" s="2942"/>
      <c r="AF82" s="2943"/>
      <c r="AG82" s="2943"/>
      <c r="AH82" s="2943">
        <v>1</v>
      </c>
      <c r="AI82" s="2943"/>
      <c r="AJ82" s="2942"/>
      <c r="AK82" s="2942"/>
      <c r="AL82" s="2942"/>
      <c r="AM82" s="2942"/>
      <c r="AN82" s="2944"/>
      <c r="AO82" s="2945">
        <f t="shared" si="12"/>
        <v>1</v>
      </c>
      <c r="AP82" s="2946"/>
      <c r="AQ82" s="2943">
        <v>5</v>
      </c>
      <c r="AR82" s="2943">
        <f t="shared" si="14"/>
        <v>5</v>
      </c>
      <c r="AS82" s="280">
        <f t="shared" si="15"/>
        <v>5</v>
      </c>
    </row>
    <row r="83" spans="1:46" s="206" customFormat="1" ht="11.1" customHeight="1" x14ac:dyDescent="0.25">
      <c r="A83" s="651">
        <v>77</v>
      </c>
      <c r="B83" s="238"/>
      <c r="C83" s="253" t="s">
        <v>47</v>
      </c>
      <c r="D83" s="2778"/>
      <c r="E83" s="2678"/>
      <c r="F83" s="2883"/>
      <c r="G83" s="281"/>
      <c r="H83" s="279"/>
      <c r="I83" s="2934"/>
      <c r="J83" s="2935"/>
      <c r="K83" s="2936"/>
      <c r="L83" s="2936"/>
      <c r="M83" s="2936"/>
      <c r="N83" s="2936"/>
      <c r="O83" s="2935"/>
      <c r="P83" s="2936"/>
      <c r="Q83" s="2936"/>
      <c r="R83" s="2936"/>
      <c r="S83" s="2936"/>
      <c r="T83" s="2936"/>
      <c r="U83" s="2936"/>
      <c r="V83" s="2936"/>
      <c r="W83" s="274"/>
      <c r="X83" s="2938"/>
      <c r="Y83" s="2950"/>
      <c r="Z83" s="2948"/>
      <c r="AA83" s="256"/>
      <c r="AB83" s="2787"/>
      <c r="AC83" s="282"/>
      <c r="AD83" s="2941"/>
      <c r="AE83" s="2942"/>
      <c r="AF83" s="2943">
        <v>1</v>
      </c>
      <c r="AG83" s="2943"/>
      <c r="AH83" s="2943"/>
      <c r="AI83" s="2943"/>
      <c r="AJ83" s="2942"/>
      <c r="AK83" s="2942"/>
      <c r="AL83" s="2942"/>
      <c r="AM83" s="2942"/>
      <c r="AN83" s="2944"/>
      <c r="AO83" s="2945">
        <f t="shared" si="12"/>
        <v>1</v>
      </c>
      <c r="AP83" s="2946"/>
      <c r="AQ83" s="2943">
        <v>4</v>
      </c>
      <c r="AR83" s="2943">
        <f t="shared" si="14"/>
        <v>4</v>
      </c>
      <c r="AS83" s="280">
        <f t="shared" si="15"/>
        <v>4</v>
      </c>
    </row>
    <row r="84" spans="1:46" s="206" customFormat="1" ht="11.1" customHeight="1" x14ac:dyDescent="0.25">
      <c r="A84" s="651">
        <v>78</v>
      </c>
      <c r="B84" s="238"/>
      <c r="C84" s="253" t="s">
        <v>82</v>
      </c>
      <c r="D84" s="2778"/>
      <c r="E84" s="2678"/>
      <c r="F84" s="2883"/>
      <c r="G84" s="277"/>
      <c r="H84" s="279"/>
      <c r="I84" s="2934"/>
      <c r="J84" s="2935"/>
      <c r="K84" s="2936"/>
      <c r="L84" s="2936"/>
      <c r="M84" s="2936"/>
      <c r="N84" s="2936"/>
      <c r="O84" s="2935"/>
      <c r="P84" s="2936"/>
      <c r="Q84" s="2936"/>
      <c r="R84" s="2936"/>
      <c r="S84" s="2936"/>
      <c r="T84" s="2936"/>
      <c r="U84" s="2936"/>
      <c r="V84" s="2936"/>
      <c r="W84" s="274"/>
      <c r="X84" s="2949"/>
      <c r="Y84" s="2947"/>
      <c r="Z84" s="2948"/>
      <c r="AA84" s="256"/>
      <c r="AB84" s="2787"/>
      <c r="AC84" s="278"/>
      <c r="AD84" s="2941"/>
      <c r="AE84" s="2942"/>
      <c r="AF84" s="2943"/>
      <c r="AG84" s="2943"/>
      <c r="AH84" s="2943">
        <v>1</v>
      </c>
      <c r="AI84" s="2943"/>
      <c r="AJ84" s="2942"/>
      <c r="AK84" s="2942"/>
      <c r="AL84" s="2942"/>
      <c r="AM84" s="2942"/>
      <c r="AN84" s="2944"/>
      <c r="AO84" s="2945">
        <f t="shared" si="12"/>
        <v>1</v>
      </c>
      <c r="AP84" s="2946"/>
      <c r="AQ84" s="2943">
        <v>2</v>
      </c>
      <c r="AR84" s="2943">
        <f t="shared" si="14"/>
        <v>2</v>
      </c>
      <c r="AS84" s="280">
        <f t="shared" si="15"/>
        <v>2</v>
      </c>
    </row>
    <row r="85" spans="1:46" s="206" customFormat="1" ht="11.1" customHeight="1" x14ac:dyDescent="0.25">
      <c r="A85" s="651">
        <v>79</v>
      </c>
      <c r="B85" s="247"/>
      <c r="C85" s="253" t="s">
        <v>66</v>
      </c>
      <c r="D85" s="2778"/>
      <c r="E85" s="2678"/>
      <c r="F85" s="2883"/>
      <c r="G85" s="285"/>
      <c r="H85" s="279"/>
      <c r="I85" s="2934"/>
      <c r="J85" s="2935"/>
      <c r="K85" s="2936"/>
      <c r="L85" s="2936"/>
      <c r="M85" s="2936"/>
      <c r="N85" s="2936"/>
      <c r="O85" s="2935"/>
      <c r="P85" s="2936"/>
      <c r="Q85" s="2936"/>
      <c r="R85" s="2936"/>
      <c r="S85" s="2936"/>
      <c r="T85" s="2936"/>
      <c r="U85" s="2936"/>
      <c r="V85" s="2936"/>
      <c r="W85" s="274"/>
      <c r="X85" s="2938"/>
      <c r="Y85" s="2950"/>
      <c r="Z85" s="2948"/>
      <c r="AA85" s="256"/>
      <c r="AB85" s="2787"/>
      <c r="AC85" s="282"/>
      <c r="AD85" s="2941"/>
      <c r="AE85" s="2942">
        <v>1</v>
      </c>
      <c r="AF85" s="2943"/>
      <c r="AG85" s="2943"/>
      <c r="AH85" s="2943"/>
      <c r="AI85" s="2943"/>
      <c r="AJ85" s="2942"/>
      <c r="AK85" s="2942"/>
      <c r="AL85" s="2942"/>
      <c r="AM85" s="2942"/>
      <c r="AN85" s="2944"/>
      <c r="AO85" s="2945">
        <f t="shared" si="12"/>
        <v>1</v>
      </c>
      <c r="AP85" s="2946"/>
      <c r="AQ85" s="2943">
        <v>0</v>
      </c>
      <c r="AR85" s="2943">
        <f t="shared" si="14"/>
        <v>0</v>
      </c>
      <c r="AS85" s="280">
        <f t="shared" si="15"/>
        <v>0</v>
      </c>
    </row>
    <row r="86" spans="1:46" s="206" customFormat="1" ht="11.1" customHeight="1" x14ac:dyDescent="0.25">
      <c r="A86" s="651">
        <v>80</v>
      </c>
      <c r="B86" s="238"/>
      <c r="C86" s="253" t="s">
        <v>168</v>
      </c>
      <c r="D86" s="2778" t="str">
        <f>ROMAN(AP86,0)</f>
        <v/>
      </c>
      <c r="E86" s="2678"/>
      <c r="F86" s="2883"/>
      <c r="G86" s="273"/>
      <c r="H86" s="232"/>
      <c r="I86" s="2934"/>
      <c r="J86" s="2935"/>
      <c r="K86" s="2936"/>
      <c r="L86" s="2936"/>
      <c r="M86" s="2936"/>
      <c r="N86" s="2936"/>
      <c r="O86" s="2935"/>
      <c r="P86" s="2936"/>
      <c r="Q86" s="2936"/>
      <c r="R86" s="2936"/>
      <c r="S86" s="2937"/>
      <c r="T86" s="2937"/>
      <c r="U86" s="2936"/>
      <c r="V86" s="2936"/>
      <c r="W86" s="274"/>
      <c r="X86" s="2938"/>
      <c r="Y86" s="2939"/>
      <c r="Z86" s="2940"/>
      <c r="AA86" s="256"/>
      <c r="AB86" s="2900"/>
      <c r="AC86" s="275"/>
      <c r="AD86" s="2941"/>
      <c r="AE86" s="2942"/>
      <c r="AF86" s="2943"/>
      <c r="AG86" s="2943"/>
      <c r="AH86" s="2943"/>
      <c r="AI86" s="2943"/>
      <c r="AJ86" s="2942">
        <v>1</v>
      </c>
      <c r="AK86" s="2942"/>
      <c r="AL86" s="2942"/>
      <c r="AM86" s="2942"/>
      <c r="AN86" s="2944"/>
      <c r="AO86" s="2945">
        <f t="shared" si="12"/>
        <v>1</v>
      </c>
      <c r="AP86" s="2946"/>
      <c r="AQ86" s="2943">
        <v>7</v>
      </c>
      <c r="AR86" s="2943">
        <f t="shared" si="14"/>
        <v>7</v>
      </c>
      <c r="AS86" s="276">
        <f t="shared" si="15"/>
        <v>7</v>
      </c>
    </row>
    <row r="87" spans="1:46" s="206" customFormat="1" ht="11.1" customHeight="1" x14ac:dyDescent="0.25">
      <c r="A87" s="651">
        <v>81</v>
      </c>
      <c r="B87" s="238"/>
      <c r="C87" s="253" t="s">
        <v>198</v>
      </c>
      <c r="D87" s="2778"/>
      <c r="E87" s="2678"/>
      <c r="F87" s="2883"/>
      <c r="G87" s="281"/>
      <c r="H87" s="279"/>
      <c r="I87" s="2934"/>
      <c r="J87" s="2935"/>
      <c r="K87" s="2936"/>
      <c r="L87" s="2936"/>
      <c r="M87" s="2936"/>
      <c r="N87" s="2936"/>
      <c r="O87" s="2935"/>
      <c r="P87" s="2936"/>
      <c r="Q87" s="2936"/>
      <c r="R87" s="2936"/>
      <c r="S87" s="2936"/>
      <c r="T87" s="2936"/>
      <c r="U87" s="2936"/>
      <c r="V87" s="2936"/>
      <c r="W87" s="274"/>
      <c r="X87" s="2938"/>
      <c r="Y87" s="2950"/>
      <c r="Z87" s="2948"/>
      <c r="AA87" s="256"/>
      <c r="AB87" s="2787"/>
      <c r="AC87" s="282"/>
      <c r="AD87" s="2941"/>
      <c r="AE87" s="2942">
        <v>1</v>
      </c>
      <c r="AF87" s="2943"/>
      <c r="AG87" s="2943"/>
      <c r="AH87" s="2943"/>
      <c r="AI87" s="2943"/>
      <c r="AJ87" s="2942"/>
      <c r="AK87" s="2942"/>
      <c r="AL87" s="2942"/>
      <c r="AM87" s="2942"/>
      <c r="AN87" s="2944"/>
      <c r="AO87" s="2945">
        <f t="shared" si="12"/>
        <v>1</v>
      </c>
      <c r="AP87" s="2946"/>
      <c r="AQ87" s="2943">
        <v>0</v>
      </c>
      <c r="AR87" s="2943">
        <f t="shared" si="14"/>
        <v>0</v>
      </c>
      <c r="AS87" s="280">
        <f t="shared" si="15"/>
        <v>0</v>
      </c>
    </row>
    <row r="88" spans="1:46" ht="11.1" customHeight="1" x14ac:dyDescent="0.25">
      <c r="A88" s="651">
        <v>82</v>
      </c>
      <c r="B88" s="247"/>
      <c r="C88" s="253" t="s">
        <v>118</v>
      </c>
      <c r="D88" s="2778" t="str">
        <f>ROMAN(AP88,0)</f>
        <v/>
      </c>
      <c r="E88" s="2678"/>
      <c r="F88" s="2883"/>
      <c r="G88" s="277"/>
      <c r="H88" s="279"/>
      <c r="I88" s="2934"/>
      <c r="J88" s="2935"/>
      <c r="K88" s="2936"/>
      <c r="L88" s="2936"/>
      <c r="M88" s="2936"/>
      <c r="N88" s="2936"/>
      <c r="O88" s="2935"/>
      <c r="P88" s="2936"/>
      <c r="Q88" s="2936"/>
      <c r="R88" s="2936"/>
      <c r="S88" s="2937"/>
      <c r="T88" s="2937"/>
      <c r="U88" s="2936"/>
      <c r="V88" s="2936"/>
      <c r="W88" s="274"/>
      <c r="X88" s="2938"/>
      <c r="Y88" s="2947"/>
      <c r="Z88" s="2948"/>
      <c r="AA88" s="256"/>
      <c r="AB88" s="2787"/>
      <c r="AC88" s="278"/>
      <c r="AD88" s="2941"/>
      <c r="AE88" s="2942"/>
      <c r="AF88" s="2943"/>
      <c r="AG88" s="2943"/>
      <c r="AH88" s="2943"/>
      <c r="AI88" s="2943">
        <v>1</v>
      </c>
      <c r="AJ88" s="2942"/>
      <c r="AK88" s="2942"/>
      <c r="AL88" s="2942"/>
      <c r="AM88" s="2942"/>
      <c r="AN88" s="2944"/>
      <c r="AO88" s="2945">
        <f t="shared" si="12"/>
        <v>1</v>
      </c>
      <c r="AP88" s="2946"/>
      <c r="AQ88" s="2943">
        <v>5</v>
      </c>
      <c r="AR88" s="2943">
        <f t="shared" si="14"/>
        <v>5</v>
      </c>
      <c r="AS88" s="276">
        <f t="shared" si="15"/>
        <v>5</v>
      </c>
      <c r="AT88" s="202"/>
    </row>
    <row r="89" spans="1:46" s="206" customFormat="1" ht="11.1" customHeight="1" x14ac:dyDescent="0.25">
      <c r="A89" s="651">
        <v>83</v>
      </c>
      <c r="B89" s="247"/>
      <c r="C89" s="253" t="s">
        <v>67</v>
      </c>
      <c r="D89" s="2778"/>
      <c r="E89" s="2678"/>
      <c r="F89" s="2883"/>
      <c r="G89" s="281"/>
      <c r="H89" s="279"/>
      <c r="I89" s="2934"/>
      <c r="J89" s="2935"/>
      <c r="K89" s="2936"/>
      <c r="L89" s="2936"/>
      <c r="M89" s="2936"/>
      <c r="N89" s="2936"/>
      <c r="O89" s="2936"/>
      <c r="P89" s="2936"/>
      <c r="Q89" s="2936"/>
      <c r="R89" s="2936"/>
      <c r="S89" s="2936"/>
      <c r="T89" s="2936"/>
      <c r="U89" s="2936"/>
      <c r="V89" s="2936"/>
      <c r="W89" s="274"/>
      <c r="X89" s="2938"/>
      <c r="Y89" s="2950"/>
      <c r="Z89" s="2948"/>
      <c r="AA89" s="256"/>
      <c r="AB89" s="2787"/>
      <c r="AC89" s="282"/>
      <c r="AD89" s="2941">
        <v>1</v>
      </c>
      <c r="AE89" s="2942"/>
      <c r="AF89" s="2943"/>
      <c r="AG89" s="2943"/>
      <c r="AH89" s="2943"/>
      <c r="AI89" s="2943"/>
      <c r="AJ89" s="2942"/>
      <c r="AK89" s="2942"/>
      <c r="AL89" s="2942"/>
      <c r="AM89" s="2942"/>
      <c r="AN89" s="2944"/>
      <c r="AO89" s="2945">
        <f t="shared" si="12"/>
        <v>1</v>
      </c>
      <c r="AP89" s="2946"/>
      <c r="AQ89" s="2943">
        <v>0</v>
      </c>
      <c r="AR89" s="2943">
        <f t="shared" si="14"/>
        <v>0</v>
      </c>
      <c r="AS89" s="280">
        <f t="shared" si="15"/>
        <v>0</v>
      </c>
    </row>
    <row r="90" spans="1:46" s="206" customFormat="1" ht="11.1" customHeight="1" x14ac:dyDescent="0.25">
      <c r="A90" s="651">
        <v>84</v>
      </c>
      <c r="B90" s="247"/>
      <c r="C90" s="253" t="s">
        <v>117</v>
      </c>
      <c r="D90" s="2778" t="str">
        <f>ROMAN(AP90,0)</f>
        <v/>
      </c>
      <c r="E90" s="2678"/>
      <c r="F90" s="2883"/>
      <c r="G90" s="277"/>
      <c r="H90" s="279"/>
      <c r="I90" s="2934"/>
      <c r="J90" s="2935"/>
      <c r="K90" s="2936"/>
      <c r="L90" s="2936"/>
      <c r="M90" s="2936"/>
      <c r="N90" s="2936"/>
      <c r="O90" s="2936"/>
      <c r="P90" s="2936"/>
      <c r="Q90" s="2936"/>
      <c r="R90" s="2936"/>
      <c r="S90" s="2937"/>
      <c r="T90" s="2937"/>
      <c r="U90" s="2936"/>
      <c r="V90" s="2936"/>
      <c r="W90" s="274"/>
      <c r="X90" s="2938"/>
      <c r="Y90" s="2947"/>
      <c r="Z90" s="2948"/>
      <c r="AA90" s="256"/>
      <c r="AB90" s="2787"/>
      <c r="AC90" s="278"/>
      <c r="AD90" s="2941"/>
      <c r="AE90" s="2942"/>
      <c r="AF90" s="2943"/>
      <c r="AG90" s="2943"/>
      <c r="AH90" s="2943"/>
      <c r="AI90" s="2943">
        <v>1</v>
      </c>
      <c r="AJ90" s="2942"/>
      <c r="AK90" s="2942"/>
      <c r="AL90" s="2942"/>
      <c r="AM90" s="2942"/>
      <c r="AN90" s="2944"/>
      <c r="AO90" s="2945">
        <f t="shared" si="12"/>
        <v>1</v>
      </c>
      <c r="AP90" s="2946"/>
      <c r="AQ90" s="2943">
        <v>2</v>
      </c>
      <c r="AR90" s="2943">
        <f t="shared" si="14"/>
        <v>2</v>
      </c>
      <c r="AS90" s="276">
        <f t="shared" si="15"/>
        <v>2</v>
      </c>
    </row>
    <row r="91" spans="1:46" s="206" customFormat="1" ht="11.1" customHeight="1" x14ac:dyDescent="0.25">
      <c r="A91" s="651">
        <v>85</v>
      </c>
      <c r="B91" s="247"/>
      <c r="C91" s="253" t="s">
        <v>52</v>
      </c>
      <c r="D91" s="2778"/>
      <c r="E91" s="2678"/>
      <c r="F91" s="2883"/>
      <c r="G91" s="281"/>
      <c r="H91" s="279"/>
      <c r="I91" s="2934"/>
      <c r="J91" s="2935"/>
      <c r="K91" s="2936"/>
      <c r="L91" s="2936"/>
      <c r="M91" s="2936"/>
      <c r="N91" s="2936"/>
      <c r="O91" s="2936"/>
      <c r="P91" s="2936"/>
      <c r="Q91" s="2936"/>
      <c r="R91" s="2936"/>
      <c r="S91" s="2936"/>
      <c r="T91" s="2936"/>
      <c r="U91" s="2936"/>
      <c r="V91" s="2936"/>
      <c r="W91" s="274"/>
      <c r="X91" s="2938"/>
      <c r="Y91" s="2950"/>
      <c r="Z91" s="2948"/>
      <c r="AA91" s="256"/>
      <c r="AB91" s="2787"/>
      <c r="AC91" s="282"/>
      <c r="AD91" s="2941">
        <v>1</v>
      </c>
      <c r="AE91" s="2942"/>
      <c r="AF91" s="2943"/>
      <c r="AG91" s="2943"/>
      <c r="AH91" s="2943"/>
      <c r="AI91" s="2943"/>
      <c r="AJ91" s="2942"/>
      <c r="AK91" s="2942"/>
      <c r="AL91" s="2942"/>
      <c r="AM91" s="2942"/>
      <c r="AN91" s="2944"/>
      <c r="AO91" s="2945">
        <f t="shared" si="12"/>
        <v>1</v>
      </c>
      <c r="AP91" s="2946"/>
      <c r="AQ91" s="2943">
        <v>1</v>
      </c>
      <c r="AR91" s="2943">
        <f t="shared" si="14"/>
        <v>1</v>
      </c>
      <c r="AS91" s="280">
        <f t="shared" si="15"/>
        <v>1</v>
      </c>
    </row>
    <row r="92" spans="1:46" ht="11.1" customHeight="1" x14ac:dyDescent="0.25">
      <c r="A92" s="651">
        <v>86</v>
      </c>
      <c r="B92" s="247"/>
      <c r="C92" s="263" t="s">
        <v>147</v>
      </c>
      <c r="D92" s="2878" t="str">
        <f>ROMAN(AP92,0)</f>
        <v>I</v>
      </c>
      <c r="E92" s="3159"/>
      <c r="F92" s="2813"/>
      <c r="G92" s="281"/>
      <c r="H92" s="279"/>
      <c r="I92" s="2934"/>
      <c r="J92" s="2935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7"/>
      <c r="V92" s="2936"/>
      <c r="W92" s="274"/>
      <c r="X92" s="2938"/>
      <c r="Y92" s="2950"/>
      <c r="Z92" s="2948"/>
      <c r="AA92" s="256"/>
      <c r="AB92" s="2787"/>
      <c r="AC92" s="282"/>
      <c r="AD92" s="2941"/>
      <c r="AE92" s="2942"/>
      <c r="AF92" s="2943">
        <v>1</v>
      </c>
      <c r="AG92" s="2943"/>
      <c r="AH92" s="2943"/>
      <c r="AI92" s="2943"/>
      <c r="AJ92" s="2942"/>
      <c r="AK92" s="2942"/>
      <c r="AL92" s="2942"/>
      <c r="AM92" s="2942"/>
      <c r="AN92" s="2944"/>
      <c r="AO92" s="2945">
        <f t="shared" si="12"/>
        <v>1</v>
      </c>
      <c r="AP92" s="2946">
        <v>1</v>
      </c>
      <c r="AQ92" s="2943">
        <v>13</v>
      </c>
      <c r="AR92" s="2943">
        <f t="shared" si="14"/>
        <v>13</v>
      </c>
      <c r="AS92" s="280">
        <f t="shared" si="15"/>
        <v>13</v>
      </c>
      <c r="AT92" s="202"/>
    </row>
    <row r="93" spans="1:46" s="248" customFormat="1" ht="11.1" customHeight="1" x14ac:dyDescent="0.25">
      <c r="A93" s="651">
        <v>87</v>
      </c>
      <c r="B93" s="247"/>
      <c r="C93" s="253" t="s">
        <v>169</v>
      </c>
      <c r="D93" s="2778" t="str">
        <f>ROMAN(AP93,0)</f>
        <v/>
      </c>
      <c r="E93" s="2678"/>
      <c r="F93" s="2883"/>
      <c r="G93" s="273"/>
      <c r="H93" s="232"/>
      <c r="I93" s="2934"/>
      <c r="J93" s="2935"/>
      <c r="K93" s="2936"/>
      <c r="L93" s="2936"/>
      <c r="M93" s="2936"/>
      <c r="N93" s="2936"/>
      <c r="O93" s="2936"/>
      <c r="P93" s="2936"/>
      <c r="Q93" s="2936"/>
      <c r="R93" s="2936"/>
      <c r="S93" s="2937"/>
      <c r="T93" s="2937"/>
      <c r="U93" s="2936"/>
      <c r="V93" s="2936"/>
      <c r="W93" s="274"/>
      <c r="X93" s="2938"/>
      <c r="Y93" s="2939"/>
      <c r="Z93" s="2940"/>
      <c r="AA93" s="256"/>
      <c r="AB93" s="2900"/>
      <c r="AC93" s="275"/>
      <c r="AD93" s="2941"/>
      <c r="AE93" s="2942"/>
      <c r="AF93" s="2943"/>
      <c r="AG93" s="2943"/>
      <c r="AH93" s="2943"/>
      <c r="AI93" s="2943"/>
      <c r="AJ93" s="2942">
        <v>1</v>
      </c>
      <c r="AK93" s="2942"/>
      <c r="AL93" s="2942"/>
      <c r="AM93" s="2942"/>
      <c r="AN93" s="2944"/>
      <c r="AO93" s="2945">
        <f t="shared" si="12"/>
        <v>1</v>
      </c>
      <c r="AP93" s="2946"/>
      <c r="AQ93" s="2943">
        <v>4</v>
      </c>
      <c r="AR93" s="2943">
        <f t="shared" si="14"/>
        <v>4</v>
      </c>
      <c r="AS93" s="276">
        <f t="shared" si="15"/>
        <v>4</v>
      </c>
      <c r="AT93" s="215"/>
    </row>
    <row r="94" spans="1:46" s="283" customFormat="1" ht="11.1" customHeight="1" x14ac:dyDescent="0.25">
      <c r="A94" s="651">
        <v>88</v>
      </c>
      <c r="B94" s="247"/>
      <c r="C94" s="253" t="s">
        <v>167</v>
      </c>
      <c r="D94" s="2778" t="str">
        <f>ROMAN(AP94,0)</f>
        <v/>
      </c>
      <c r="E94" s="2678"/>
      <c r="F94" s="2883"/>
      <c r="G94" s="273"/>
      <c r="H94" s="232"/>
      <c r="I94" s="2934"/>
      <c r="J94" s="2935"/>
      <c r="K94" s="2936"/>
      <c r="L94" s="2936"/>
      <c r="M94" s="2936"/>
      <c r="N94" s="2936"/>
      <c r="O94" s="2936"/>
      <c r="P94" s="2936"/>
      <c r="Q94" s="2936"/>
      <c r="R94" s="2936"/>
      <c r="S94" s="2937"/>
      <c r="T94" s="2937"/>
      <c r="U94" s="2936"/>
      <c r="V94" s="2936"/>
      <c r="W94" s="274"/>
      <c r="X94" s="2938"/>
      <c r="Y94" s="2939"/>
      <c r="Z94" s="2940"/>
      <c r="AA94" s="256"/>
      <c r="AB94" s="2900"/>
      <c r="AC94" s="275"/>
      <c r="AD94" s="2941"/>
      <c r="AE94" s="2942"/>
      <c r="AF94" s="2943"/>
      <c r="AG94" s="2943"/>
      <c r="AH94" s="2943"/>
      <c r="AI94" s="2943"/>
      <c r="AJ94" s="2942">
        <v>1</v>
      </c>
      <c r="AK94" s="2942"/>
      <c r="AL94" s="2942"/>
      <c r="AM94" s="2942"/>
      <c r="AN94" s="2944"/>
      <c r="AO94" s="2945">
        <f t="shared" si="12"/>
        <v>1</v>
      </c>
      <c r="AP94" s="2946"/>
      <c r="AQ94" s="2943">
        <v>10</v>
      </c>
      <c r="AR94" s="2943">
        <f t="shared" si="14"/>
        <v>10</v>
      </c>
      <c r="AS94" s="276">
        <f t="shared" si="15"/>
        <v>10</v>
      </c>
      <c r="AT94" s="215"/>
    </row>
    <row r="95" spans="1:46" ht="11.1" customHeight="1" x14ac:dyDescent="0.25">
      <c r="A95" s="651">
        <v>89</v>
      </c>
      <c r="B95" s="247"/>
      <c r="C95" s="272" t="s">
        <v>40</v>
      </c>
      <c r="D95" s="2778"/>
      <c r="E95" s="3054"/>
      <c r="F95" s="3165"/>
      <c r="G95" s="281"/>
      <c r="H95" s="279"/>
      <c r="I95" s="2934"/>
      <c r="J95" s="2935"/>
      <c r="K95" s="2936"/>
      <c r="L95" s="2936"/>
      <c r="M95" s="2936"/>
      <c r="N95" s="2936"/>
      <c r="O95" s="2936"/>
      <c r="P95" s="2936"/>
      <c r="Q95" s="2936"/>
      <c r="R95" s="2936"/>
      <c r="S95" s="2936"/>
      <c r="T95" s="2936"/>
      <c r="U95" s="2936"/>
      <c r="V95" s="2936"/>
      <c r="W95" s="274"/>
      <c r="X95" s="2938"/>
      <c r="Y95" s="2950"/>
      <c r="Z95" s="2948"/>
      <c r="AA95" s="256"/>
      <c r="AB95" s="2787"/>
      <c r="AC95" s="282"/>
      <c r="AD95" s="2941"/>
      <c r="AE95" s="2942"/>
      <c r="AF95" s="2943">
        <v>1</v>
      </c>
      <c r="AG95" s="2943"/>
      <c r="AH95" s="2943"/>
      <c r="AI95" s="2943"/>
      <c r="AJ95" s="2942"/>
      <c r="AK95" s="2942"/>
      <c r="AL95" s="2942"/>
      <c r="AM95" s="2942"/>
      <c r="AN95" s="2944"/>
      <c r="AO95" s="2945">
        <f t="shared" si="12"/>
        <v>1</v>
      </c>
      <c r="AP95" s="2946"/>
      <c r="AQ95" s="2943">
        <v>0</v>
      </c>
      <c r="AR95" s="2943">
        <f t="shared" si="14"/>
        <v>0</v>
      </c>
      <c r="AS95" s="280">
        <f t="shared" si="15"/>
        <v>0</v>
      </c>
      <c r="AT95" s="215"/>
    </row>
    <row r="96" spans="1:46" s="284" customFormat="1" ht="11.1" customHeight="1" x14ac:dyDescent="0.25">
      <c r="A96" s="651">
        <v>90</v>
      </c>
      <c r="B96" s="247"/>
      <c r="C96" s="253" t="s">
        <v>42</v>
      </c>
      <c r="D96" s="2778"/>
      <c r="E96" s="2678"/>
      <c r="F96" s="2883"/>
      <c r="G96" s="281"/>
      <c r="H96" s="279"/>
      <c r="I96" s="2934"/>
      <c r="J96" s="2935"/>
      <c r="K96" s="2936"/>
      <c r="L96" s="2936"/>
      <c r="M96" s="2936"/>
      <c r="N96" s="2936"/>
      <c r="O96" s="2936"/>
      <c r="P96" s="2936"/>
      <c r="Q96" s="2936"/>
      <c r="R96" s="2936"/>
      <c r="S96" s="2936"/>
      <c r="T96" s="2936"/>
      <c r="U96" s="2936"/>
      <c r="V96" s="2936"/>
      <c r="W96" s="274"/>
      <c r="X96" s="2938"/>
      <c r="Y96" s="2950"/>
      <c r="Z96" s="2948"/>
      <c r="AA96" s="256"/>
      <c r="AB96" s="2787"/>
      <c r="AC96" s="282"/>
      <c r="AD96" s="2941"/>
      <c r="AE96" s="2942"/>
      <c r="AF96" s="2943">
        <v>1</v>
      </c>
      <c r="AG96" s="2943"/>
      <c r="AH96" s="2943"/>
      <c r="AI96" s="2943"/>
      <c r="AJ96" s="2942"/>
      <c r="AK96" s="2942"/>
      <c r="AL96" s="2942"/>
      <c r="AM96" s="2942"/>
      <c r="AN96" s="2944"/>
      <c r="AO96" s="2945">
        <f t="shared" si="12"/>
        <v>1</v>
      </c>
      <c r="AP96" s="2946"/>
      <c r="AQ96" s="2943">
        <v>0</v>
      </c>
      <c r="AR96" s="2943">
        <f t="shared" si="14"/>
        <v>0</v>
      </c>
      <c r="AS96" s="280">
        <f t="shared" si="15"/>
        <v>0</v>
      </c>
      <c r="AT96" s="215"/>
    </row>
    <row r="97" spans="1:47" ht="11.1" customHeight="1" x14ac:dyDescent="0.25">
      <c r="A97" s="651">
        <v>91</v>
      </c>
      <c r="B97" s="247"/>
      <c r="C97" s="253" t="s">
        <v>35</v>
      </c>
      <c r="D97" s="2778"/>
      <c r="E97" s="2678"/>
      <c r="F97" s="2883"/>
      <c r="G97" s="281"/>
      <c r="H97" s="279"/>
      <c r="I97" s="2951"/>
      <c r="J97" s="2935"/>
      <c r="K97" s="2936"/>
      <c r="L97" s="2952"/>
      <c r="M97" s="2952"/>
      <c r="N97" s="2936"/>
      <c r="O97" s="2936"/>
      <c r="P97" s="2936"/>
      <c r="Q97" s="2936"/>
      <c r="R97" s="2936"/>
      <c r="S97" s="2936"/>
      <c r="T97" s="2936"/>
      <c r="U97" s="2936"/>
      <c r="V97" s="2936"/>
      <c r="W97" s="274"/>
      <c r="X97" s="2938"/>
      <c r="Y97" s="2950"/>
      <c r="Z97" s="2948"/>
      <c r="AA97" s="256"/>
      <c r="AB97" s="2787"/>
      <c r="AC97" s="282"/>
      <c r="AD97" s="2941"/>
      <c r="AE97" s="2942">
        <v>1</v>
      </c>
      <c r="AF97" s="2943"/>
      <c r="AG97" s="2943"/>
      <c r="AH97" s="2943"/>
      <c r="AI97" s="2943"/>
      <c r="AJ97" s="2942"/>
      <c r="AK97" s="2942"/>
      <c r="AL97" s="2942"/>
      <c r="AM97" s="2942"/>
      <c r="AN97" s="2944"/>
      <c r="AO97" s="2945">
        <f t="shared" si="12"/>
        <v>1</v>
      </c>
      <c r="AP97" s="2946"/>
      <c r="AQ97" s="2943">
        <v>12</v>
      </c>
      <c r="AR97" s="2943">
        <f t="shared" si="14"/>
        <v>12</v>
      </c>
      <c r="AS97" s="280">
        <f t="shared" si="15"/>
        <v>12</v>
      </c>
      <c r="AT97" s="215"/>
    </row>
    <row r="98" spans="1:47" ht="11.1" customHeight="1" x14ac:dyDescent="0.25">
      <c r="A98" s="651">
        <v>92</v>
      </c>
      <c r="B98" s="247"/>
      <c r="C98" s="253" t="s">
        <v>157</v>
      </c>
      <c r="D98" s="2778" t="str">
        <f>ROMAN(AP98,0)</f>
        <v/>
      </c>
      <c r="E98" s="2678"/>
      <c r="F98" s="2883"/>
      <c r="G98" s="277"/>
      <c r="H98" s="232"/>
      <c r="I98" s="2951"/>
      <c r="J98" s="2935"/>
      <c r="K98" s="2936"/>
      <c r="L98" s="2952"/>
      <c r="M98" s="2952"/>
      <c r="N98" s="2936"/>
      <c r="O98" s="2936"/>
      <c r="P98" s="2936"/>
      <c r="Q98" s="2936"/>
      <c r="R98" s="2936"/>
      <c r="S98" s="2937"/>
      <c r="T98" s="2937"/>
      <c r="U98" s="2936"/>
      <c r="V98" s="2936"/>
      <c r="W98" s="274"/>
      <c r="X98" s="2938"/>
      <c r="Y98" s="2939"/>
      <c r="Z98" s="2940"/>
      <c r="AA98" s="256"/>
      <c r="AB98" s="2787"/>
      <c r="AC98" s="278"/>
      <c r="AD98" s="2941"/>
      <c r="AE98" s="2942"/>
      <c r="AF98" s="2943"/>
      <c r="AG98" s="2943"/>
      <c r="AH98" s="2943"/>
      <c r="AI98" s="2943"/>
      <c r="AJ98" s="2942">
        <v>1</v>
      </c>
      <c r="AK98" s="2942"/>
      <c r="AL98" s="2942"/>
      <c r="AM98" s="2942"/>
      <c r="AN98" s="2944"/>
      <c r="AO98" s="2945">
        <f t="shared" si="12"/>
        <v>1</v>
      </c>
      <c r="AP98" s="2946"/>
      <c r="AQ98" s="2943">
        <v>0</v>
      </c>
      <c r="AR98" s="2943">
        <f t="shared" si="14"/>
        <v>0</v>
      </c>
      <c r="AS98" s="276">
        <f t="shared" si="15"/>
        <v>0</v>
      </c>
      <c r="AT98" s="202"/>
    </row>
    <row r="99" spans="1:47" ht="11.1" customHeight="1" x14ac:dyDescent="0.25">
      <c r="A99" s="651">
        <v>93</v>
      </c>
      <c r="B99" s="247"/>
      <c r="C99" s="253" t="s">
        <v>53</v>
      </c>
      <c r="D99" s="2778"/>
      <c r="E99" s="2678"/>
      <c r="F99" s="2883"/>
      <c r="G99" s="281"/>
      <c r="H99" s="279"/>
      <c r="I99" s="2951"/>
      <c r="J99" s="2935"/>
      <c r="K99" s="2936"/>
      <c r="L99" s="2952"/>
      <c r="M99" s="2952"/>
      <c r="N99" s="2936"/>
      <c r="O99" s="2936"/>
      <c r="P99" s="2936"/>
      <c r="Q99" s="2936"/>
      <c r="R99" s="2936"/>
      <c r="S99" s="2936"/>
      <c r="T99" s="2936"/>
      <c r="U99" s="2936"/>
      <c r="V99" s="2936"/>
      <c r="W99" s="274"/>
      <c r="X99" s="2938"/>
      <c r="Y99" s="2950"/>
      <c r="Z99" s="2948"/>
      <c r="AA99" s="256"/>
      <c r="AB99" s="2787"/>
      <c r="AC99" s="282"/>
      <c r="AD99" s="2941">
        <v>1</v>
      </c>
      <c r="AE99" s="2942"/>
      <c r="AF99" s="2943"/>
      <c r="AG99" s="2943"/>
      <c r="AH99" s="2943"/>
      <c r="AI99" s="2943"/>
      <c r="AJ99" s="2942"/>
      <c r="AK99" s="2942"/>
      <c r="AL99" s="2942"/>
      <c r="AM99" s="2942"/>
      <c r="AN99" s="2944"/>
      <c r="AO99" s="2945">
        <f t="shared" si="12"/>
        <v>1</v>
      </c>
      <c r="AP99" s="2946"/>
      <c r="AQ99" s="2943">
        <v>6</v>
      </c>
      <c r="AR99" s="2943">
        <f t="shared" si="14"/>
        <v>6</v>
      </c>
      <c r="AS99" s="280">
        <f t="shared" si="15"/>
        <v>6</v>
      </c>
      <c r="AT99" s="202"/>
    </row>
    <row r="100" spans="1:47" ht="11.1" customHeight="1" x14ac:dyDescent="0.25">
      <c r="A100" s="651">
        <v>94</v>
      </c>
      <c r="B100" s="247"/>
      <c r="C100" s="253" t="s">
        <v>54</v>
      </c>
      <c r="D100" s="2778"/>
      <c r="E100" s="2678"/>
      <c r="F100" s="2883"/>
      <c r="G100" s="281"/>
      <c r="H100" s="279"/>
      <c r="I100" s="2951"/>
      <c r="J100" s="2935"/>
      <c r="K100" s="2936"/>
      <c r="L100" s="2952"/>
      <c r="M100" s="2952"/>
      <c r="N100" s="2936"/>
      <c r="O100" s="2936"/>
      <c r="P100" s="2936"/>
      <c r="Q100" s="2936"/>
      <c r="R100" s="2936"/>
      <c r="S100" s="2936"/>
      <c r="T100" s="2936"/>
      <c r="U100" s="2936"/>
      <c r="V100" s="2936"/>
      <c r="W100" s="274"/>
      <c r="X100" s="2938"/>
      <c r="Y100" s="2950"/>
      <c r="Z100" s="2948"/>
      <c r="AA100" s="256"/>
      <c r="AB100" s="2787"/>
      <c r="AC100" s="282"/>
      <c r="AD100" s="2941">
        <v>1</v>
      </c>
      <c r="AE100" s="2942"/>
      <c r="AF100" s="2943"/>
      <c r="AG100" s="2943"/>
      <c r="AH100" s="2943"/>
      <c r="AI100" s="2943"/>
      <c r="AJ100" s="2942"/>
      <c r="AK100" s="2942"/>
      <c r="AL100" s="2942"/>
      <c r="AM100" s="2942"/>
      <c r="AN100" s="2944"/>
      <c r="AO100" s="2945">
        <f t="shared" si="12"/>
        <v>1</v>
      </c>
      <c r="AP100" s="2946"/>
      <c r="AQ100" s="2943">
        <v>3</v>
      </c>
      <c r="AR100" s="2943">
        <f t="shared" si="14"/>
        <v>3</v>
      </c>
      <c r="AS100" s="280">
        <f t="shared" si="15"/>
        <v>3</v>
      </c>
      <c r="AT100" s="202"/>
    </row>
    <row r="101" spans="1:47" ht="11.1" customHeight="1" x14ac:dyDescent="0.25">
      <c r="A101" s="651">
        <v>95</v>
      </c>
      <c r="B101" s="247"/>
      <c r="C101" s="268" t="s">
        <v>222</v>
      </c>
      <c r="D101" s="2811" t="str">
        <f>ROMAN(AP101,0)</f>
        <v>I</v>
      </c>
      <c r="E101" s="2812"/>
      <c r="F101" s="3162"/>
      <c r="G101" s="249"/>
      <c r="H101" s="232"/>
      <c r="I101" s="3295"/>
      <c r="J101" s="2798"/>
      <c r="K101" s="2898"/>
      <c r="L101" s="3342"/>
      <c r="M101" s="3342"/>
      <c r="N101" s="2898"/>
      <c r="O101" s="2898"/>
      <c r="P101" s="2898"/>
      <c r="Q101" s="2898"/>
      <c r="R101" s="2896"/>
      <c r="S101" s="2898"/>
      <c r="T101" s="2898"/>
      <c r="U101" s="2898"/>
      <c r="V101" s="2898"/>
      <c r="W101" s="260"/>
      <c r="X101" s="2799"/>
      <c r="Y101" s="2800"/>
      <c r="Z101" s="2801"/>
      <c r="AA101" s="2802"/>
      <c r="AB101" s="2787"/>
      <c r="AC101" s="261"/>
      <c r="AD101" s="2788"/>
      <c r="AE101" s="2789"/>
      <c r="AF101" s="2790"/>
      <c r="AG101" s="2790"/>
      <c r="AH101" s="2790"/>
      <c r="AI101" s="2790"/>
      <c r="AJ101" s="2789"/>
      <c r="AK101" s="2789">
        <v>1</v>
      </c>
      <c r="AL101" s="2789"/>
      <c r="AM101" s="2789"/>
      <c r="AN101" s="2791"/>
      <c r="AO101" s="2792">
        <f t="shared" si="12"/>
        <v>1</v>
      </c>
      <c r="AP101" s="2876">
        <v>1</v>
      </c>
      <c r="AQ101" s="2790">
        <v>12</v>
      </c>
      <c r="AR101" s="2794">
        <f t="shared" si="14"/>
        <v>12</v>
      </c>
      <c r="AS101" s="230">
        <f t="shared" si="15"/>
        <v>12</v>
      </c>
      <c r="AT101" s="202"/>
    </row>
    <row r="102" spans="1:47" ht="11.1" customHeight="1" x14ac:dyDescent="0.25">
      <c r="A102" s="651">
        <v>96</v>
      </c>
      <c r="B102" s="247"/>
      <c r="C102" s="253" t="s">
        <v>199</v>
      </c>
      <c r="D102" s="2778"/>
      <c r="E102" s="2678"/>
      <c r="F102" s="2883"/>
      <c r="G102" s="281"/>
      <c r="H102" s="279"/>
      <c r="I102" s="2951"/>
      <c r="J102" s="2935"/>
      <c r="K102" s="2936"/>
      <c r="L102" s="2952"/>
      <c r="M102" s="2952"/>
      <c r="N102" s="2936"/>
      <c r="O102" s="2936"/>
      <c r="P102" s="2936"/>
      <c r="Q102" s="2936"/>
      <c r="R102" s="2936"/>
      <c r="S102" s="2936"/>
      <c r="T102" s="2936"/>
      <c r="U102" s="2936"/>
      <c r="V102" s="2936"/>
      <c r="W102" s="274"/>
      <c r="X102" s="2938"/>
      <c r="Y102" s="2950"/>
      <c r="Z102" s="2948"/>
      <c r="AA102" s="256"/>
      <c r="AB102" s="2787"/>
      <c r="AC102" s="282"/>
      <c r="AD102" s="2941">
        <v>1</v>
      </c>
      <c r="AE102" s="2942"/>
      <c r="AF102" s="2943"/>
      <c r="AG102" s="2943"/>
      <c r="AH102" s="2943"/>
      <c r="AI102" s="2943"/>
      <c r="AJ102" s="2942"/>
      <c r="AK102" s="2942"/>
      <c r="AL102" s="2942"/>
      <c r="AM102" s="2942"/>
      <c r="AN102" s="2944"/>
      <c r="AO102" s="2945">
        <f t="shared" ref="AO102:AO103" si="16">SUM(AD102:AN102)</f>
        <v>1</v>
      </c>
      <c r="AP102" s="2946"/>
      <c r="AQ102" s="2943">
        <v>0</v>
      </c>
      <c r="AR102" s="2943">
        <f t="shared" si="14"/>
        <v>0</v>
      </c>
      <c r="AS102" s="280">
        <f t="shared" si="15"/>
        <v>0</v>
      </c>
      <c r="AT102" s="202"/>
    </row>
    <row r="103" spans="1:47" ht="11.1" customHeight="1" thickBot="1" x14ac:dyDescent="0.3">
      <c r="A103" s="651">
        <v>97</v>
      </c>
      <c r="B103" s="247"/>
      <c r="C103" s="253" t="s">
        <v>15</v>
      </c>
      <c r="D103" s="2677"/>
      <c r="E103" s="2678"/>
      <c r="F103" s="2883"/>
      <c r="G103" s="281"/>
      <c r="H103" s="286"/>
      <c r="I103" s="2953"/>
      <c r="J103" s="2954"/>
      <c r="K103" s="2956"/>
      <c r="L103" s="2955"/>
      <c r="M103" s="2955"/>
      <c r="N103" s="2956"/>
      <c r="O103" s="2956"/>
      <c r="P103" s="2956"/>
      <c r="Q103" s="2956"/>
      <c r="R103" s="2956"/>
      <c r="S103" s="2956"/>
      <c r="T103" s="2956"/>
      <c r="U103" s="2956"/>
      <c r="V103" s="2956"/>
      <c r="W103" s="2957"/>
      <c r="X103" s="2958"/>
      <c r="Y103" s="2959"/>
      <c r="Z103" s="2960"/>
      <c r="AA103" s="2961"/>
      <c r="AB103" s="2962"/>
      <c r="AC103" s="2963"/>
      <c r="AD103" s="2964"/>
      <c r="AE103" s="2965">
        <v>1</v>
      </c>
      <c r="AF103" s="2966"/>
      <c r="AG103" s="2966"/>
      <c r="AH103" s="2966"/>
      <c r="AI103" s="2966"/>
      <c r="AJ103" s="2965"/>
      <c r="AK103" s="2965"/>
      <c r="AL103" s="2965"/>
      <c r="AM103" s="2965"/>
      <c r="AN103" s="2967"/>
      <c r="AO103" s="2968">
        <f t="shared" si="16"/>
        <v>1</v>
      </c>
      <c r="AP103" s="2969"/>
      <c r="AQ103" s="2966">
        <v>4</v>
      </c>
      <c r="AR103" s="2966">
        <f t="shared" si="14"/>
        <v>4</v>
      </c>
      <c r="AS103" s="2970">
        <f t="shared" si="15"/>
        <v>4</v>
      </c>
      <c r="AT103" s="202"/>
    </row>
    <row r="104" spans="1:47" ht="6" customHeight="1" thickTop="1" x14ac:dyDescent="0.25">
      <c r="A104" s="652"/>
      <c r="C104" s="218"/>
      <c r="D104" s="287"/>
      <c r="E104" s="225"/>
      <c r="F104" s="225"/>
      <c r="G104" s="288"/>
      <c r="H104" s="288"/>
      <c r="I104" s="289"/>
      <c r="J104" s="289"/>
      <c r="K104" s="292"/>
      <c r="L104" s="289"/>
      <c r="M104" s="290"/>
      <c r="N104" s="292"/>
      <c r="O104" s="291"/>
      <c r="P104" s="291"/>
      <c r="Q104" s="292"/>
      <c r="R104" s="291"/>
      <c r="S104" s="291"/>
      <c r="T104" s="291"/>
      <c r="U104" s="291"/>
      <c r="V104" s="292"/>
      <c r="W104" s="293"/>
      <c r="X104" s="294"/>
      <c r="Y104" s="294"/>
      <c r="Z104" s="294"/>
      <c r="AA104" s="294"/>
      <c r="AB104" s="295"/>
      <c r="AC104" s="296"/>
      <c r="AD104" s="297"/>
      <c r="AE104" s="213"/>
      <c r="AF104" s="298"/>
      <c r="AG104" s="298"/>
      <c r="AH104" s="298"/>
      <c r="AI104" s="298"/>
      <c r="AJ104" s="298"/>
      <c r="AK104" s="298"/>
      <c r="AL104" s="298"/>
      <c r="AM104" s="298"/>
      <c r="AN104" s="298"/>
      <c r="AP104" s="2972">
        <f>SUM(AP7:AP103)</f>
        <v>116</v>
      </c>
      <c r="AQ104" s="299"/>
      <c r="AR104" s="299"/>
      <c r="AS104" s="299"/>
      <c r="AT104" s="299"/>
    </row>
    <row r="105" spans="1:47" ht="11.1" customHeight="1" x14ac:dyDescent="0.25">
      <c r="C105" s="3985" t="s">
        <v>14</v>
      </c>
      <c r="D105" s="3985"/>
      <c r="E105" s="3985"/>
      <c r="F105" s="3985"/>
      <c r="G105" s="3985"/>
      <c r="H105" s="300"/>
      <c r="I105" s="301">
        <f t="shared" ref="I105:V105" si="17">COUNTIF(I7:I103,"&gt;=0")</f>
        <v>18</v>
      </c>
      <c r="J105" s="301">
        <f t="shared" si="17"/>
        <v>12</v>
      </c>
      <c r="K105" s="302">
        <f t="shared" si="17"/>
        <v>15</v>
      </c>
      <c r="L105" s="301">
        <f t="shared" si="17"/>
        <v>18</v>
      </c>
      <c r="M105" s="302">
        <f t="shared" si="17"/>
        <v>12</v>
      </c>
      <c r="N105" s="302">
        <f t="shared" si="17"/>
        <v>14</v>
      </c>
      <c r="O105" s="302">
        <f t="shared" si="17"/>
        <v>13</v>
      </c>
      <c r="P105" s="302">
        <f t="shared" si="17"/>
        <v>14</v>
      </c>
      <c r="Q105" s="302">
        <f t="shared" si="17"/>
        <v>10</v>
      </c>
      <c r="R105" s="302">
        <f t="shared" si="17"/>
        <v>18</v>
      </c>
      <c r="S105" s="302">
        <f t="shared" si="17"/>
        <v>12</v>
      </c>
      <c r="T105" s="302">
        <f t="shared" si="17"/>
        <v>12</v>
      </c>
      <c r="U105" s="302">
        <f t="shared" si="17"/>
        <v>12</v>
      </c>
      <c r="V105" s="302">
        <f t="shared" si="17"/>
        <v>13</v>
      </c>
      <c r="W105" s="2973">
        <f>COUNTIF(W7:W103,"=x")</f>
        <v>19</v>
      </c>
      <c r="X105" s="3986" t="s">
        <v>50</v>
      </c>
      <c r="Y105" s="3987"/>
      <c r="Z105" s="3987"/>
      <c r="AA105" s="303"/>
      <c r="AB105" s="304"/>
      <c r="AC105" s="305"/>
      <c r="AD105" s="306"/>
      <c r="AE105" s="306"/>
      <c r="AF105" s="4251" t="s">
        <v>684</v>
      </c>
      <c r="AG105" s="4251"/>
      <c r="AH105" s="4251"/>
      <c r="AI105" s="4251"/>
      <c r="AJ105" s="4251"/>
      <c r="AK105" s="307"/>
      <c r="AL105" s="307"/>
      <c r="AM105" s="307"/>
      <c r="AN105" s="308"/>
      <c r="AO105" s="309">
        <f>SUM(AO7:AO103)</f>
        <v>1457</v>
      </c>
      <c r="AP105" s="2974">
        <f>COUNTIF(AP7:AP103,"&gt;=0")</f>
        <v>37</v>
      </c>
      <c r="AQ105" s="4255" t="s">
        <v>59</v>
      </c>
      <c r="AR105" s="4255"/>
      <c r="AS105" s="4255"/>
      <c r="AT105" s="2975"/>
    </row>
    <row r="106" spans="1:47" ht="11.1" customHeight="1" x14ac:dyDescent="0.25">
      <c r="C106" s="310"/>
      <c r="D106" s="311"/>
      <c r="E106" s="310"/>
      <c r="S106" s="312"/>
      <c r="T106" s="312"/>
      <c r="U106" s="312"/>
      <c r="X106" s="314">
        <f>SUM(I105:V105)/COUNTIF(I105:V105,"&gt;0")</f>
        <v>13.785714285714286</v>
      </c>
      <c r="Y106" s="3988" t="s">
        <v>81</v>
      </c>
      <c r="Z106" s="3988"/>
      <c r="AA106" s="303"/>
      <c r="AB106" s="304"/>
      <c r="AC106" s="315"/>
      <c r="AD106" s="316"/>
      <c r="AE106" s="213"/>
      <c r="AF106" s="4252" t="s">
        <v>685</v>
      </c>
      <c r="AG106" s="4252"/>
      <c r="AH106" s="4252"/>
      <c r="AI106" s="4252"/>
      <c r="AJ106" s="4252"/>
      <c r="AK106" s="2976"/>
      <c r="AL106" s="2976"/>
      <c r="AM106" s="2976"/>
      <c r="AN106" s="2977"/>
      <c r="AO106" s="2978">
        <f>AVERAGE(AO7:AO103)</f>
        <v>15.020618556701031</v>
      </c>
      <c r="AP106" s="4253"/>
      <c r="AQ106" s="4254"/>
      <c r="AR106" s="4254"/>
      <c r="AS106" s="4254"/>
      <c r="AT106" s="307"/>
    </row>
    <row r="107" spans="1:47" ht="11.1" customHeight="1" x14ac:dyDescent="0.25">
      <c r="C107" s="310"/>
      <c r="D107" s="311"/>
      <c r="E107" s="310"/>
      <c r="S107" s="312"/>
      <c r="T107" s="312"/>
      <c r="U107" s="312"/>
      <c r="X107" s="2979"/>
      <c r="Y107" s="303"/>
      <c r="Z107" s="303"/>
      <c r="AA107" s="303"/>
      <c r="AB107" s="304"/>
      <c r="AC107" s="315"/>
      <c r="AD107" s="316"/>
      <c r="AE107" s="213"/>
      <c r="AF107" s="298"/>
      <c r="AG107" s="308"/>
      <c r="AH107" s="308"/>
      <c r="AI107" s="308"/>
      <c r="AJ107" s="308"/>
      <c r="AK107" s="308"/>
      <c r="AL107" s="308"/>
      <c r="AM107" s="308"/>
      <c r="AN107" s="308"/>
      <c r="AO107" s="317"/>
      <c r="AP107" s="318"/>
      <c r="AQ107" s="318"/>
      <c r="AR107" s="319"/>
      <c r="AS107" s="318"/>
      <c r="AT107" s="307"/>
    </row>
    <row r="108" spans="1:47" ht="11.1" customHeight="1" thickBot="1" x14ac:dyDescent="0.3">
      <c r="C108" s="310"/>
      <c r="D108" s="311"/>
      <c r="E108" s="310"/>
      <c r="S108" s="312"/>
      <c r="T108" s="312"/>
      <c r="U108" s="312"/>
      <c r="X108" s="2979"/>
      <c r="Y108" s="303"/>
      <c r="Z108" s="303"/>
      <c r="AA108" s="303"/>
      <c r="AB108" s="304"/>
      <c r="AC108" s="315"/>
      <c r="AD108" s="316"/>
      <c r="AE108" s="213"/>
      <c r="AF108" s="298"/>
      <c r="AG108" s="308"/>
      <c r="AH108" s="308"/>
      <c r="AI108" s="308"/>
      <c r="AJ108" s="308"/>
      <c r="AK108" s="308"/>
      <c r="AL108" s="308"/>
      <c r="AM108" s="308"/>
      <c r="AN108" s="308"/>
      <c r="AO108" s="317"/>
      <c r="AP108" s="318"/>
      <c r="AQ108" s="318"/>
      <c r="AR108" s="319"/>
      <c r="AS108" s="318"/>
      <c r="AT108" s="307"/>
    </row>
    <row r="109" spans="1:47" ht="11.1" customHeight="1" thickTop="1" x14ac:dyDescent="0.25">
      <c r="A109" s="653"/>
      <c r="B109" s="320"/>
      <c r="C109" s="321"/>
      <c r="D109" s="322"/>
      <c r="E109" s="323"/>
      <c r="F109" s="323"/>
      <c r="G109" s="324"/>
      <c r="H109" s="324"/>
      <c r="I109" s="325"/>
      <c r="J109" s="325"/>
      <c r="K109" s="325"/>
      <c r="L109" s="325"/>
      <c r="M109" s="325"/>
      <c r="N109" s="325"/>
      <c r="O109" s="325"/>
      <c r="P109" s="325"/>
      <c r="Q109" s="326"/>
      <c r="R109" s="326"/>
      <c r="S109" s="325"/>
      <c r="T109" s="325"/>
      <c r="U109" s="325"/>
      <c r="V109" s="325"/>
      <c r="W109" s="327"/>
      <c r="X109" s="328"/>
      <c r="Y109" s="328"/>
      <c r="Z109" s="328"/>
      <c r="AA109" s="320"/>
      <c r="AB109" s="329"/>
      <c r="AC109" s="329"/>
      <c r="AD109" s="329"/>
      <c r="AE109" s="330"/>
      <c r="AF109" s="331"/>
      <c r="AG109" s="329"/>
      <c r="AH109" s="329"/>
      <c r="AI109" s="329"/>
      <c r="AJ109" s="329"/>
      <c r="AK109" s="329"/>
      <c r="AL109" s="329"/>
      <c r="AM109" s="329"/>
      <c r="AN109" s="329"/>
      <c r="AO109" s="329"/>
      <c r="AP109" s="329"/>
      <c r="AQ109" s="329"/>
      <c r="AR109" s="329"/>
      <c r="AS109" s="332"/>
      <c r="AT109" s="333"/>
    </row>
    <row r="110" spans="1:47" ht="11.1" customHeight="1" thickBot="1" x14ac:dyDescent="0.3">
      <c r="E110" s="4166" t="s">
        <v>162</v>
      </c>
      <c r="F110" s="4166"/>
      <c r="G110" s="4166"/>
      <c r="H110" s="4166"/>
      <c r="Y110" s="202"/>
      <c r="Z110" s="213"/>
      <c r="AD110" s="213"/>
      <c r="AE110" s="213"/>
      <c r="AP110" s="211"/>
      <c r="AQ110" s="204"/>
      <c r="AR110" s="211"/>
      <c r="AS110" s="307"/>
      <c r="AT110" s="202"/>
    </row>
    <row r="111" spans="1:47" ht="11.1" customHeight="1" x14ac:dyDescent="0.25">
      <c r="E111" s="4166"/>
      <c r="F111" s="4166"/>
      <c r="G111" s="4166"/>
      <c r="H111" s="4166"/>
      <c r="I111" s="334" t="s">
        <v>39</v>
      </c>
      <c r="J111" s="334" t="s">
        <v>38</v>
      </c>
      <c r="K111" s="335" t="s">
        <v>314</v>
      </c>
      <c r="L111" s="335" t="s">
        <v>9</v>
      </c>
      <c r="M111" s="334" t="s">
        <v>13</v>
      </c>
      <c r="N111" s="334" t="s">
        <v>12</v>
      </c>
      <c r="O111" s="334" t="s">
        <v>10</v>
      </c>
      <c r="P111" s="334" t="s">
        <v>163</v>
      </c>
      <c r="Q111" s="334" t="s">
        <v>164</v>
      </c>
      <c r="R111" s="334" t="s">
        <v>165</v>
      </c>
      <c r="S111" s="334" t="s">
        <v>166</v>
      </c>
      <c r="T111" s="477"/>
      <c r="U111" s="3989" t="s">
        <v>79</v>
      </c>
      <c r="V111" s="3990"/>
      <c r="W111" s="3990"/>
      <c r="X111" s="3990"/>
      <c r="Y111" s="3990"/>
      <c r="Z111" s="3990"/>
      <c r="AA111" s="3990"/>
      <c r="AB111" s="3990"/>
      <c r="AC111" s="3990"/>
      <c r="AD111" s="3991"/>
      <c r="AE111" s="336"/>
      <c r="AF111" s="3995" t="s">
        <v>78</v>
      </c>
      <c r="AG111" s="3996"/>
      <c r="AH111" s="3996"/>
      <c r="AI111" s="3996"/>
      <c r="AJ111" s="3996"/>
      <c r="AK111" s="3996"/>
      <c r="AL111" s="3996"/>
      <c r="AM111" s="3996"/>
      <c r="AN111" s="3996"/>
      <c r="AO111" s="3996"/>
      <c r="AP111" s="3996"/>
      <c r="AQ111" s="3996"/>
      <c r="AR111" s="3996"/>
      <c r="AS111" s="3996"/>
      <c r="AT111" s="3997"/>
      <c r="AU111" s="213"/>
    </row>
    <row r="112" spans="1:47" ht="11.1" customHeight="1" thickBot="1" x14ac:dyDescent="0.3">
      <c r="F112" s="2982" t="s">
        <v>4</v>
      </c>
      <c r="G112" s="241"/>
      <c r="I112" s="337">
        <v>11</v>
      </c>
      <c r="J112" s="338">
        <v>12</v>
      </c>
      <c r="K112" s="338">
        <v>13</v>
      </c>
      <c r="L112" s="338">
        <v>14</v>
      </c>
      <c r="M112" s="337">
        <v>15</v>
      </c>
      <c r="N112" s="338">
        <v>16</v>
      </c>
      <c r="O112" s="337">
        <v>17</v>
      </c>
      <c r="P112" s="337">
        <v>18</v>
      </c>
      <c r="Q112" s="337">
        <v>19</v>
      </c>
      <c r="R112" s="337">
        <v>20</v>
      </c>
      <c r="S112" s="337">
        <v>21</v>
      </c>
      <c r="T112" s="344"/>
      <c r="U112" s="3992"/>
      <c r="V112" s="3993"/>
      <c r="W112" s="3993"/>
      <c r="X112" s="3993"/>
      <c r="Y112" s="3993"/>
      <c r="Z112" s="3993"/>
      <c r="AA112" s="3993"/>
      <c r="AB112" s="3993"/>
      <c r="AC112" s="3993"/>
      <c r="AD112" s="3994"/>
      <c r="AE112" s="336"/>
      <c r="AF112" s="3998"/>
      <c r="AG112" s="3999"/>
      <c r="AH112" s="3999"/>
      <c r="AI112" s="3999"/>
      <c r="AJ112" s="3999"/>
      <c r="AK112" s="3999"/>
      <c r="AL112" s="3999"/>
      <c r="AM112" s="3999"/>
      <c r="AN112" s="3999"/>
      <c r="AO112" s="3999"/>
      <c r="AP112" s="3999"/>
      <c r="AQ112" s="3999"/>
      <c r="AR112" s="3999"/>
      <c r="AS112" s="3999"/>
      <c r="AT112" s="4000"/>
      <c r="AU112" s="213"/>
    </row>
    <row r="113" spans="6:47" ht="11.1" customHeight="1" x14ac:dyDescent="0.25">
      <c r="F113" s="2984" t="s">
        <v>16</v>
      </c>
      <c r="G113" s="241"/>
      <c r="I113" s="339">
        <v>8</v>
      </c>
      <c r="J113" s="2985">
        <v>9</v>
      </c>
      <c r="K113" s="2985">
        <v>10</v>
      </c>
      <c r="L113" s="2985">
        <v>11</v>
      </c>
      <c r="M113" s="339">
        <v>12</v>
      </c>
      <c r="N113" s="2985">
        <v>13</v>
      </c>
      <c r="O113" s="339">
        <v>14</v>
      </c>
      <c r="P113" s="339">
        <v>15</v>
      </c>
      <c r="Q113" s="339">
        <v>16</v>
      </c>
      <c r="R113" s="339">
        <v>17</v>
      </c>
      <c r="S113" s="339">
        <v>18</v>
      </c>
      <c r="T113" s="344"/>
      <c r="V113" s="209"/>
      <c r="W113" s="202"/>
      <c r="X113" s="202"/>
      <c r="Y113" s="202"/>
      <c r="AA113" s="202"/>
      <c r="AB113" s="202"/>
      <c r="AC113" s="202"/>
      <c r="AD113" s="340"/>
      <c r="AE113" s="213"/>
      <c r="AQ113" s="341"/>
      <c r="AR113" s="211"/>
      <c r="AS113" s="202"/>
      <c r="AT113" s="202"/>
      <c r="AU113" s="213"/>
    </row>
    <row r="114" spans="6:47" ht="11.1" customHeight="1" x14ac:dyDescent="0.25">
      <c r="F114" s="2982" t="s">
        <v>17</v>
      </c>
      <c r="G114" s="241"/>
      <c r="I114" s="337">
        <v>6</v>
      </c>
      <c r="J114" s="338">
        <v>7</v>
      </c>
      <c r="K114" s="338">
        <v>8</v>
      </c>
      <c r="L114" s="338">
        <v>9</v>
      </c>
      <c r="M114" s="337">
        <v>10</v>
      </c>
      <c r="N114" s="338">
        <v>11</v>
      </c>
      <c r="O114" s="337">
        <v>12</v>
      </c>
      <c r="P114" s="337">
        <v>13</v>
      </c>
      <c r="Q114" s="337">
        <v>14</v>
      </c>
      <c r="R114" s="337">
        <v>15</v>
      </c>
      <c r="S114" s="337">
        <v>16</v>
      </c>
      <c r="T114" s="344"/>
      <c r="U114" s="4221" t="s">
        <v>225</v>
      </c>
      <c r="V114" s="4222" t="s">
        <v>77</v>
      </c>
      <c r="W114" s="4223"/>
      <c r="X114" s="4223"/>
      <c r="Y114" s="4223"/>
      <c r="Z114" s="4258"/>
      <c r="AA114" s="3920" t="s">
        <v>76</v>
      </c>
      <c r="AB114" s="3921"/>
      <c r="AC114" s="3921"/>
      <c r="AD114" s="3922"/>
      <c r="AE114" s="342"/>
      <c r="AF114" s="3929" t="s">
        <v>4</v>
      </c>
      <c r="AG114" s="3930"/>
      <c r="AH114" s="4220" t="s">
        <v>795</v>
      </c>
      <c r="AI114" s="4220"/>
      <c r="AJ114" s="4220"/>
      <c r="AK114" s="4220"/>
      <c r="AL114" s="4220"/>
      <c r="AM114" s="4220"/>
      <c r="AN114" s="4220"/>
      <c r="AO114" s="4220"/>
      <c r="AP114" s="4220"/>
      <c r="AQ114" s="4220"/>
      <c r="AR114" s="4220"/>
      <c r="AS114" s="4220"/>
      <c r="AT114" s="4220"/>
      <c r="AU114" s="213"/>
    </row>
    <row r="115" spans="6:47" ht="11.1" customHeight="1" x14ac:dyDescent="0.25">
      <c r="F115" s="2984" t="s">
        <v>18</v>
      </c>
      <c r="G115" s="241"/>
      <c r="I115" s="339">
        <v>4</v>
      </c>
      <c r="J115" s="2985">
        <v>5</v>
      </c>
      <c r="K115" s="2985">
        <v>6</v>
      </c>
      <c r="L115" s="2985">
        <v>7</v>
      </c>
      <c r="M115" s="339">
        <v>8</v>
      </c>
      <c r="N115" s="2985">
        <v>9</v>
      </c>
      <c r="O115" s="339">
        <v>10</v>
      </c>
      <c r="P115" s="339">
        <v>11</v>
      </c>
      <c r="Q115" s="339">
        <v>12</v>
      </c>
      <c r="R115" s="339">
        <v>13</v>
      </c>
      <c r="S115" s="339">
        <v>14</v>
      </c>
      <c r="T115" s="344"/>
      <c r="U115" s="4221"/>
      <c r="V115" s="4224"/>
      <c r="W115" s="4225"/>
      <c r="X115" s="4225"/>
      <c r="Y115" s="4225"/>
      <c r="Z115" s="4259"/>
      <c r="AA115" s="3926"/>
      <c r="AB115" s="3927"/>
      <c r="AC115" s="3927"/>
      <c r="AD115" s="3928"/>
      <c r="AE115" s="342"/>
      <c r="AF115" s="3931"/>
      <c r="AG115" s="3932"/>
      <c r="AH115" s="4220"/>
      <c r="AI115" s="4220"/>
      <c r="AJ115" s="4220"/>
      <c r="AK115" s="4220"/>
      <c r="AL115" s="4220"/>
      <c r="AM115" s="4220"/>
      <c r="AN115" s="4220"/>
      <c r="AO115" s="4220"/>
      <c r="AP115" s="4220"/>
      <c r="AQ115" s="4220"/>
      <c r="AR115" s="4220"/>
      <c r="AS115" s="4220"/>
      <c r="AT115" s="4220"/>
      <c r="AU115" s="213"/>
    </row>
    <row r="116" spans="6:47" ht="11.1" customHeight="1" x14ac:dyDescent="0.25">
      <c r="F116" s="2982" t="s">
        <v>19</v>
      </c>
      <c r="G116" s="241"/>
      <c r="I116" s="337">
        <v>3</v>
      </c>
      <c r="J116" s="338">
        <v>4</v>
      </c>
      <c r="K116" s="2985">
        <v>5</v>
      </c>
      <c r="L116" s="338">
        <v>6</v>
      </c>
      <c r="M116" s="337">
        <v>7</v>
      </c>
      <c r="N116" s="338">
        <v>8</v>
      </c>
      <c r="O116" s="337">
        <v>9</v>
      </c>
      <c r="P116" s="337">
        <v>10</v>
      </c>
      <c r="Q116" s="337">
        <v>11</v>
      </c>
      <c r="R116" s="337">
        <v>12</v>
      </c>
      <c r="S116" s="337">
        <v>13</v>
      </c>
      <c r="T116" s="344"/>
      <c r="U116" s="4215">
        <v>1</v>
      </c>
      <c r="V116" s="4216" t="s">
        <v>75</v>
      </c>
      <c r="W116" s="4217"/>
      <c r="X116" s="4217"/>
      <c r="Y116" s="4217"/>
      <c r="Z116" s="4256"/>
      <c r="AA116" s="3944" t="s">
        <v>74</v>
      </c>
      <c r="AB116" s="3945"/>
      <c r="AC116" s="3945"/>
      <c r="AD116" s="3946"/>
      <c r="AE116" s="343"/>
      <c r="AF116" s="3929" t="s">
        <v>16</v>
      </c>
      <c r="AG116" s="3930"/>
      <c r="AH116" s="4220" t="s">
        <v>774</v>
      </c>
      <c r="AI116" s="4220"/>
      <c r="AJ116" s="4220"/>
      <c r="AK116" s="4220"/>
      <c r="AL116" s="4220"/>
      <c r="AM116" s="4220"/>
      <c r="AN116" s="4220"/>
      <c r="AO116" s="4220"/>
      <c r="AP116" s="4220"/>
      <c r="AQ116" s="4220"/>
      <c r="AR116" s="4220"/>
      <c r="AS116" s="4220"/>
      <c r="AT116" s="4220"/>
    </row>
    <row r="117" spans="6:47" ht="11.1" customHeight="1" x14ac:dyDescent="0.25">
      <c r="F117" s="2984" t="s">
        <v>20</v>
      </c>
      <c r="G117" s="241"/>
      <c r="I117" s="339">
        <v>2</v>
      </c>
      <c r="J117" s="2985">
        <v>3</v>
      </c>
      <c r="K117" s="338">
        <v>4</v>
      </c>
      <c r="L117" s="2985">
        <v>5</v>
      </c>
      <c r="M117" s="339">
        <v>6</v>
      </c>
      <c r="N117" s="2985">
        <v>7</v>
      </c>
      <c r="O117" s="339">
        <v>8</v>
      </c>
      <c r="P117" s="339">
        <v>9</v>
      </c>
      <c r="Q117" s="337">
        <v>10</v>
      </c>
      <c r="R117" s="339">
        <v>11</v>
      </c>
      <c r="S117" s="339">
        <v>12</v>
      </c>
      <c r="T117" s="344"/>
      <c r="U117" s="4215"/>
      <c r="V117" s="4218"/>
      <c r="W117" s="4219"/>
      <c r="X117" s="4219"/>
      <c r="Y117" s="4219"/>
      <c r="Z117" s="4257"/>
      <c r="AA117" s="3947"/>
      <c r="AB117" s="3948"/>
      <c r="AC117" s="3948"/>
      <c r="AD117" s="3949"/>
      <c r="AE117" s="343"/>
      <c r="AF117" s="3931"/>
      <c r="AG117" s="3932"/>
      <c r="AH117" s="4220"/>
      <c r="AI117" s="4220"/>
      <c r="AJ117" s="4220"/>
      <c r="AK117" s="4220"/>
      <c r="AL117" s="4220"/>
      <c r="AM117" s="4220"/>
      <c r="AN117" s="4220"/>
      <c r="AO117" s="4220"/>
      <c r="AP117" s="4220"/>
      <c r="AQ117" s="4220"/>
      <c r="AR117" s="4220"/>
      <c r="AS117" s="4220"/>
      <c r="AT117" s="4220"/>
    </row>
    <row r="118" spans="6:47" ht="11.1" customHeight="1" x14ac:dyDescent="0.25">
      <c r="F118" s="2982" t="s">
        <v>21</v>
      </c>
      <c r="G118" s="241"/>
      <c r="I118" s="337">
        <v>1</v>
      </c>
      <c r="J118" s="338">
        <v>2</v>
      </c>
      <c r="K118" s="2985">
        <v>3</v>
      </c>
      <c r="L118" s="338">
        <v>4</v>
      </c>
      <c r="M118" s="337">
        <v>5</v>
      </c>
      <c r="N118" s="338">
        <v>6</v>
      </c>
      <c r="O118" s="337">
        <v>7</v>
      </c>
      <c r="P118" s="337">
        <v>8</v>
      </c>
      <c r="Q118" s="339">
        <v>9</v>
      </c>
      <c r="R118" s="337">
        <v>10</v>
      </c>
      <c r="S118" s="337">
        <v>11</v>
      </c>
      <c r="T118" s="344"/>
      <c r="U118" s="4215">
        <v>2</v>
      </c>
      <c r="V118" s="4216" t="s">
        <v>73</v>
      </c>
      <c r="W118" s="4217"/>
      <c r="X118" s="4217"/>
      <c r="Y118" s="4217"/>
      <c r="Z118" s="4256"/>
      <c r="AA118" s="3944" t="s">
        <v>72</v>
      </c>
      <c r="AB118" s="3945"/>
      <c r="AC118" s="3945"/>
      <c r="AD118" s="3946"/>
      <c r="AE118" s="343"/>
      <c r="AF118" s="3929" t="s">
        <v>17</v>
      </c>
      <c r="AG118" s="3930"/>
      <c r="AH118" s="4220" t="s">
        <v>796</v>
      </c>
      <c r="AI118" s="4220"/>
      <c r="AJ118" s="4220"/>
      <c r="AK118" s="4220"/>
      <c r="AL118" s="4220"/>
      <c r="AM118" s="4220"/>
      <c r="AN118" s="4220"/>
      <c r="AO118" s="4220"/>
      <c r="AP118" s="4220"/>
      <c r="AQ118" s="4220"/>
      <c r="AR118" s="4220"/>
      <c r="AS118" s="4220"/>
      <c r="AT118" s="4220"/>
      <c r="AU118" s="213"/>
    </row>
    <row r="119" spans="6:47" ht="11.1" customHeight="1" x14ac:dyDescent="0.25">
      <c r="F119" s="2984" t="s">
        <v>41</v>
      </c>
      <c r="G119" s="241"/>
      <c r="I119" s="339">
        <v>0</v>
      </c>
      <c r="J119" s="2985">
        <v>1</v>
      </c>
      <c r="K119" s="338">
        <v>2</v>
      </c>
      <c r="L119" s="2985">
        <v>3</v>
      </c>
      <c r="M119" s="339">
        <v>4</v>
      </c>
      <c r="N119" s="2985">
        <v>5</v>
      </c>
      <c r="O119" s="339">
        <v>6</v>
      </c>
      <c r="P119" s="337">
        <v>7</v>
      </c>
      <c r="Q119" s="337">
        <v>8</v>
      </c>
      <c r="R119" s="339">
        <v>9</v>
      </c>
      <c r="S119" s="337">
        <v>10</v>
      </c>
      <c r="T119" s="344"/>
      <c r="U119" s="4215"/>
      <c r="V119" s="4218"/>
      <c r="W119" s="4219"/>
      <c r="X119" s="4219"/>
      <c r="Y119" s="4219"/>
      <c r="Z119" s="4257"/>
      <c r="AA119" s="3947"/>
      <c r="AB119" s="3948"/>
      <c r="AC119" s="3948"/>
      <c r="AD119" s="3949"/>
      <c r="AE119" s="343"/>
      <c r="AF119" s="3931"/>
      <c r="AG119" s="3932"/>
      <c r="AH119" s="4220"/>
      <c r="AI119" s="4220"/>
      <c r="AJ119" s="4220"/>
      <c r="AK119" s="4220"/>
      <c r="AL119" s="4220"/>
      <c r="AM119" s="4220"/>
      <c r="AN119" s="4220"/>
      <c r="AO119" s="4220"/>
      <c r="AP119" s="4220"/>
      <c r="AQ119" s="4220"/>
      <c r="AR119" s="4220"/>
      <c r="AS119" s="4220"/>
      <c r="AT119" s="4220"/>
      <c r="AU119" s="213"/>
    </row>
    <row r="120" spans="6:47" ht="11.1" customHeight="1" x14ac:dyDescent="0.25">
      <c r="F120" s="2982" t="s">
        <v>22</v>
      </c>
      <c r="G120" s="241"/>
      <c r="I120" s="337" t="s">
        <v>0</v>
      </c>
      <c r="J120" s="338">
        <v>0</v>
      </c>
      <c r="K120" s="2985">
        <v>1</v>
      </c>
      <c r="L120" s="338">
        <v>2</v>
      </c>
      <c r="M120" s="337">
        <v>3</v>
      </c>
      <c r="N120" s="338">
        <v>4</v>
      </c>
      <c r="O120" s="337">
        <v>5</v>
      </c>
      <c r="P120" s="339">
        <v>6</v>
      </c>
      <c r="Q120" s="337">
        <v>7</v>
      </c>
      <c r="R120" s="337">
        <v>8</v>
      </c>
      <c r="S120" s="339">
        <v>9</v>
      </c>
      <c r="T120" s="344"/>
      <c r="U120" s="4215">
        <v>3</v>
      </c>
      <c r="V120" s="4216" t="s">
        <v>70</v>
      </c>
      <c r="W120" s="4217"/>
      <c r="X120" s="4217"/>
      <c r="Y120" s="4217"/>
      <c r="Z120" s="4256"/>
      <c r="AA120" s="3944" t="s">
        <v>71</v>
      </c>
      <c r="AB120" s="3945"/>
      <c r="AC120" s="3945"/>
      <c r="AD120" s="3946"/>
      <c r="AE120" s="343"/>
      <c r="AF120" s="3929" t="s">
        <v>18</v>
      </c>
      <c r="AG120" s="3930"/>
      <c r="AH120" s="4220" t="s">
        <v>797</v>
      </c>
      <c r="AI120" s="4220"/>
      <c r="AJ120" s="4220"/>
      <c r="AK120" s="4220"/>
      <c r="AL120" s="4220"/>
      <c r="AM120" s="4220"/>
      <c r="AN120" s="4220"/>
      <c r="AO120" s="4220"/>
      <c r="AP120" s="4220"/>
      <c r="AQ120" s="4220"/>
      <c r="AR120" s="4220"/>
      <c r="AS120" s="4220"/>
      <c r="AT120" s="4220"/>
      <c r="AU120" s="213"/>
    </row>
    <row r="121" spans="6:47" ht="11.1" customHeight="1" x14ac:dyDescent="0.25">
      <c r="F121" s="2984" t="s">
        <v>23</v>
      </c>
      <c r="G121" s="241"/>
      <c r="I121" s="339" t="s">
        <v>0</v>
      </c>
      <c r="J121" s="2985" t="s">
        <v>0</v>
      </c>
      <c r="K121" s="338">
        <v>0</v>
      </c>
      <c r="L121" s="2985">
        <v>1</v>
      </c>
      <c r="M121" s="339">
        <v>2</v>
      </c>
      <c r="N121" s="2985">
        <v>3</v>
      </c>
      <c r="O121" s="339">
        <v>4</v>
      </c>
      <c r="P121" s="337">
        <v>5</v>
      </c>
      <c r="Q121" s="339">
        <v>6</v>
      </c>
      <c r="R121" s="337">
        <v>7</v>
      </c>
      <c r="S121" s="337">
        <v>8</v>
      </c>
      <c r="T121" s="344"/>
      <c r="U121" s="4215"/>
      <c r="V121" s="4218"/>
      <c r="W121" s="4219"/>
      <c r="X121" s="4219"/>
      <c r="Y121" s="4219"/>
      <c r="Z121" s="4257"/>
      <c r="AA121" s="3947"/>
      <c r="AB121" s="3948"/>
      <c r="AC121" s="3948"/>
      <c r="AD121" s="3949"/>
      <c r="AE121" s="343"/>
      <c r="AF121" s="3931"/>
      <c r="AG121" s="3932"/>
      <c r="AH121" s="4220"/>
      <c r="AI121" s="4220"/>
      <c r="AJ121" s="4220"/>
      <c r="AK121" s="4220"/>
      <c r="AL121" s="4220"/>
      <c r="AM121" s="4220"/>
      <c r="AN121" s="4220"/>
      <c r="AO121" s="4220"/>
      <c r="AP121" s="4220"/>
      <c r="AQ121" s="4220"/>
      <c r="AR121" s="4220"/>
      <c r="AS121" s="4220"/>
      <c r="AT121" s="4220"/>
      <c r="AU121" s="213"/>
    </row>
    <row r="122" spans="6:47" ht="11.1" customHeight="1" x14ac:dyDescent="0.25">
      <c r="F122" s="2982" t="s">
        <v>24</v>
      </c>
      <c r="G122" s="241"/>
      <c r="I122" s="337" t="s">
        <v>0</v>
      </c>
      <c r="J122" s="338" t="s">
        <v>0</v>
      </c>
      <c r="K122" s="2985" t="s">
        <v>0</v>
      </c>
      <c r="L122" s="338">
        <v>0</v>
      </c>
      <c r="M122" s="337">
        <v>1</v>
      </c>
      <c r="N122" s="338">
        <v>2</v>
      </c>
      <c r="O122" s="337">
        <v>3</v>
      </c>
      <c r="P122" s="339">
        <v>4</v>
      </c>
      <c r="Q122" s="337">
        <v>5</v>
      </c>
      <c r="R122" s="339">
        <v>6</v>
      </c>
      <c r="S122" s="337">
        <v>7</v>
      </c>
      <c r="T122" s="344"/>
      <c r="U122" s="4215">
        <v>4</v>
      </c>
      <c r="V122" s="4216" t="s">
        <v>69</v>
      </c>
      <c r="W122" s="4217"/>
      <c r="X122" s="4217"/>
      <c r="Y122" s="4217"/>
      <c r="Z122" s="4256"/>
      <c r="AA122" s="3944" t="s">
        <v>68</v>
      </c>
      <c r="AB122" s="3945"/>
      <c r="AC122" s="3945"/>
      <c r="AD122" s="3946"/>
      <c r="AE122" s="343"/>
      <c r="AF122" s="3929" t="s">
        <v>20</v>
      </c>
      <c r="AG122" s="3930"/>
      <c r="AH122" s="4220" t="s">
        <v>798</v>
      </c>
      <c r="AI122" s="4220"/>
      <c r="AJ122" s="4220"/>
      <c r="AK122" s="4220"/>
      <c r="AL122" s="4220"/>
      <c r="AM122" s="4220"/>
      <c r="AN122" s="4220"/>
      <c r="AO122" s="4220"/>
      <c r="AP122" s="4220"/>
      <c r="AQ122" s="4220"/>
      <c r="AR122" s="4220"/>
      <c r="AS122" s="4220"/>
      <c r="AT122" s="4220"/>
      <c r="AU122" s="213"/>
    </row>
    <row r="123" spans="6:47" ht="11.1" customHeight="1" x14ac:dyDescent="0.25">
      <c r="F123" s="2984" t="s">
        <v>29</v>
      </c>
      <c r="G123" s="241"/>
      <c r="I123" s="339" t="s">
        <v>0</v>
      </c>
      <c r="J123" s="2985" t="s">
        <v>0</v>
      </c>
      <c r="K123" s="338" t="s">
        <v>0</v>
      </c>
      <c r="L123" s="2985" t="s">
        <v>0</v>
      </c>
      <c r="M123" s="339">
        <v>0</v>
      </c>
      <c r="N123" s="2985">
        <v>1</v>
      </c>
      <c r="O123" s="339">
        <v>2</v>
      </c>
      <c r="P123" s="337">
        <v>3</v>
      </c>
      <c r="Q123" s="339">
        <v>4</v>
      </c>
      <c r="R123" s="337">
        <v>5</v>
      </c>
      <c r="S123" s="339">
        <v>6</v>
      </c>
      <c r="T123" s="344"/>
      <c r="U123" s="4215"/>
      <c r="V123" s="4218"/>
      <c r="W123" s="4219"/>
      <c r="X123" s="4219"/>
      <c r="Y123" s="4219"/>
      <c r="Z123" s="4257"/>
      <c r="AA123" s="3947"/>
      <c r="AB123" s="3948"/>
      <c r="AC123" s="3948"/>
      <c r="AD123" s="3949"/>
      <c r="AE123" s="343"/>
      <c r="AF123" s="3931"/>
      <c r="AG123" s="3932"/>
      <c r="AH123" s="4220"/>
      <c r="AI123" s="4220"/>
      <c r="AJ123" s="4220"/>
      <c r="AK123" s="4220"/>
      <c r="AL123" s="4220"/>
      <c r="AM123" s="4220"/>
      <c r="AN123" s="4220"/>
      <c r="AO123" s="4220"/>
      <c r="AP123" s="4220"/>
      <c r="AQ123" s="4220"/>
      <c r="AR123" s="4220"/>
      <c r="AS123" s="4220"/>
      <c r="AT123" s="4220"/>
      <c r="AU123" s="213"/>
    </row>
    <row r="124" spans="6:47" ht="11.1" customHeight="1" x14ac:dyDescent="0.25">
      <c r="F124" s="2982" t="s">
        <v>30</v>
      </c>
      <c r="G124" s="241"/>
      <c r="I124" s="337" t="s">
        <v>0</v>
      </c>
      <c r="J124" s="338" t="s">
        <v>0</v>
      </c>
      <c r="K124" s="2985" t="s">
        <v>0</v>
      </c>
      <c r="L124" s="338" t="s">
        <v>0</v>
      </c>
      <c r="M124" s="337" t="s">
        <v>0</v>
      </c>
      <c r="N124" s="338">
        <v>0</v>
      </c>
      <c r="O124" s="337">
        <v>1</v>
      </c>
      <c r="P124" s="339">
        <v>2</v>
      </c>
      <c r="Q124" s="337">
        <v>3</v>
      </c>
      <c r="R124" s="339">
        <v>4</v>
      </c>
      <c r="S124" s="337">
        <v>5</v>
      </c>
      <c r="T124" s="344"/>
      <c r="U124" s="4215">
        <v>5</v>
      </c>
      <c r="V124" s="4216" t="s">
        <v>84</v>
      </c>
      <c r="W124" s="4217"/>
      <c r="X124" s="4217"/>
      <c r="Y124" s="4217"/>
      <c r="Z124" s="4256"/>
      <c r="AA124" s="3944" t="s">
        <v>85</v>
      </c>
      <c r="AB124" s="3945"/>
      <c r="AC124" s="3945"/>
      <c r="AD124" s="3946"/>
      <c r="AE124" s="343"/>
      <c r="AF124" s="3929" t="s">
        <v>21</v>
      </c>
      <c r="AG124" s="3930"/>
      <c r="AH124" s="4220" t="s">
        <v>799</v>
      </c>
      <c r="AI124" s="4220"/>
      <c r="AJ124" s="4220"/>
      <c r="AK124" s="4220"/>
      <c r="AL124" s="4220"/>
      <c r="AM124" s="4220"/>
      <c r="AN124" s="4220"/>
      <c r="AO124" s="4220"/>
      <c r="AP124" s="4220"/>
      <c r="AQ124" s="4220"/>
      <c r="AR124" s="4220"/>
      <c r="AS124" s="4220"/>
      <c r="AT124" s="4220"/>
      <c r="AU124" s="213"/>
    </row>
    <row r="125" spans="6:47" ht="11.1" customHeight="1" x14ac:dyDescent="0.25">
      <c r="F125" s="2982" t="s">
        <v>33</v>
      </c>
      <c r="G125" s="241"/>
      <c r="I125" s="337" t="s">
        <v>0</v>
      </c>
      <c r="J125" s="338" t="s">
        <v>0</v>
      </c>
      <c r="K125" s="338" t="s">
        <v>0</v>
      </c>
      <c r="L125" s="338" t="s">
        <v>0</v>
      </c>
      <c r="M125" s="337" t="s">
        <v>0</v>
      </c>
      <c r="N125" s="338" t="s">
        <v>0</v>
      </c>
      <c r="O125" s="337">
        <v>0</v>
      </c>
      <c r="P125" s="337">
        <v>1</v>
      </c>
      <c r="Q125" s="339">
        <v>2</v>
      </c>
      <c r="R125" s="337">
        <v>3</v>
      </c>
      <c r="S125" s="339">
        <v>4</v>
      </c>
      <c r="T125" s="344"/>
      <c r="U125" s="4215"/>
      <c r="V125" s="4218"/>
      <c r="W125" s="4219"/>
      <c r="X125" s="4219"/>
      <c r="Y125" s="4219"/>
      <c r="Z125" s="4257"/>
      <c r="AA125" s="3947"/>
      <c r="AB125" s="3948"/>
      <c r="AC125" s="3948"/>
      <c r="AD125" s="3949"/>
      <c r="AE125" s="343"/>
      <c r="AF125" s="3931"/>
      <c r="AG125" s="3932"/>
      <c r="AH125" s="4220"/>
      <c r="AI125" s="4220"/>
      <c r="AJ125" s="4220"/>
      <c r="AK125" s="4220"/>
      <c r="AL125" s="4220"/>
      <c r="AM125" s="4220"/>
      <c r="AN125" s="4220"/>
      <c r="AO125" s="4220"/>
      <c r="AP125" s="4220"/>
      <c r="AQ125" s="4220"/>
      <c r="AR125" s="4220"/>
      <c r="AS125" s="4220"/>
      <c r="AT125" s="4220"/>
      <c r="AU125" s="213"/>
    </row>
    <row r="126" spans="6:47" ht="11.1" customHeight="1" x14ac:dyDescent="0.25">
      <c r="F126" s="2982" t="s">
        <v>56</v>
      </c>
      <c r="I126" s="337" t="s">
        <v>0</v>
      </c>
      <c r="J126" s="338" t="s">
        <v>0</v>
      </c>
      <c r="K126" s="338" t="s">
        <v>0</v>
      </c>
      <c r="L126" s="338" t="s">
        <v>0</v>
      </c>
      <c r="M126" s="337" t="s">
        <v>0</v>
      </c>
      <c r="N126" s="338" t="s">
        <v>0</v>
      </c>
      <c r="O126" s="338" t="s">
        <v>0</v>
      </c>
      <c r="P126" s="337">
        <v>0</v>
      </c>
      <c r="Q126" s="337">
        <v>1</v>
      </c>
      <c r="R126" s="339">
        <v>2</v>
      </c>
      <c r="S126" s="337">
        <v>3</v>
      </c>
      <c r="T126" s="344"/>
      <c r="U126" s="4215">
        <v>6</v>
      </c>
      <c r="V126" s="4216" t="s">
        <v>122</v>
      </c>
      <c r="W126" s="4217"/>
      <c r="X126" s="4217"/>
      <c r="Y126" s="4217"/>
      <c r="Z126" s="4256"/>
      <c r="AA126" s="3944" t="s">
        <v>121</v>
      </c>
      <c r="AB126" s="3945"/>
      <c r="AC126" s="3945"/>
      <c r="AD126" s="3946"/>
      <c r="AE126" s="343"/>
      <c r="AF126" s="3929" t="s">
        <v>22</v>
      </c>
      <c r="AG126" s="3930"/>
      <c r="AH126" s="4041">
        <f>COUNTIF(AP$7:AP$103,"=4")</f>
        <v>4</v>
      </c>
      <c r="AI126" s="4042"/>
      <c r="AJ126" s="4042"/>
      <c r="AK126" s="4228" t="s">
        <v>295</v>
      </c>
      <c r="AL126" s="4229"/>
      <c r="AM126" s="4229"/>
      <c r="AN126" s="4229"/>
      <c r="AO126" s="4229"/>
      <c r="AP126" s="4229"/>
      <c r="AQ126" s="4229"/>
      <c r="AR126" s="4229"/>
      <c r="AS126" s="4229"/>
      <c r="AT126" s="4229"/>
      <c r="AU126" s="213"/>
    </row>
    <row r="127" spans="6:47" ht="11.1" customHeight="1" x14ac:dyDescent="0.25">
      <c r="F127" s="2982" t="s">
        <v>48</v>
      </c>
      <c r="I127" s="337" t="s">
        <v>0</v>
      </c>
      <c r="J127" s="338" t="s">
        <v>0</v>
      </c>
      <c r="K127" s="338" t="s">
        <v>0</v>
      </c>
      <c r="L127" s="338" t="s">
        <v>0</v>
      </c>
      <c r="M127" s="337" t="s">
        <v>0</v>
      </c>
      <c r="N127" s="338" t="s">
        <v>0</v>
      </c>
      <c r="O127" s="338" t="s">
        <v>0</v>
      </c>
      <c r="P127" s="338" t="s">
        <v>0</v>
      </c>
      <c r="Q127" s="337">
        <v>0</v>
      </c>
      <c r="R127" s="337">
        <v>1</v>
      </c>
      <c r="S127" s="339">
        <v>2</v>
      </c>
      <c r="T127" s="344"/>
      <c r="U127" s="4215"/>
      <c r="V127" s="4218"/>
      <c r="W127" s="4219"/>
      <c r="X127" s="4219"/>
      <c r="Y127" s="4219"/>
      <c r="Z127" s="4257"/>
      <c r="AA127" s="3947"/>
      <c r="AB127" s="3948"/>
      <c r="AC127" s="3948"/>
      <c r="AD127" s="3949"/>
      <c r="AE127" s="343"/>
      <c r="AF127" s="3931"/>
      <c r="AG127" s="3932"/>
      <c r="AH127" s="4043"/>
      <c r="AI127" s="4044"/>
      <c r="AJ127" s="4044"/>
      <c r="AK127" s="4228"/>
      <c r="AL127" s="4229"/>
      <c r="AM127" s="4229"/>
      <c r="AN127" s="4229"/>
      <c r="AO127" s="4229"/>
      <c r="AP127" s="4229"/>
      <c r="AQ127" s="4229"/>
      <c r="AR127" s="4229"/>
      <c r="AS127" s="4229"/>
      <c r="AT127" s="4229"/>
      <c r="AU127" s="213"/>
    </row>
    <row r="128" spans="6:47" ht="11.1" customHeight="1" x14ac:dyDescent="0.25">
      <c r="F128" s="2982" t="s">
        <v>62</v>
      </c>
      <c r="I128" s="337" t="s">
        <v>0</v>
      </c>
      <c r="J128" s="338" t="s">
        <v>0</v>
      </c>
      <c r="K128" s="338" t="s">
        <v>0</v>
      </c>
      <c r="L128" s="338" t="s">
        <v>0</v>
      </c>
      <c r="M128" s="337" t="s">
        <v>0</v>
      </c>
      <c r="N128" s="338" t="s">
        <v>0</v>
      </c>
      <c r="O128" s="338" t="s">
        <v>0</v>
      </c>
      <c r="P128" s="338" t="s">
        <v>0</v>
      </c>
      <c r="Q128" s="338" t="s">
        <v>0</v>
      </c>
      <c r="R128" s="337">
        <v>0</v>
      </c>
      <c r="S128" s="337">
        <v>1</v>
      </c>
      <c r="T128" s="344"/>
      <c r="U128" s="4215">
        <v>7</v>
      </c>
      <c r="V128" s="4216" t="s">
        <v>176</v>
      </c>
      <c r="W128" s="4217"/>
      <c r="X128" s="4217"/>
      <c r="Y128" s="4217"/>
      <c r="Z128" s="4256"/>
      <c r="AA128" s="3944" t="s">
        <v>180</v>
      </c>
      <c r="AB128" s="3945"/>
      <c r="AC128" s="3945"/>
      <c r="AD128" s="3946"/>
      <c r="AE128" s="343"/>
      <c r="AF128" s="3929" t="s">
        <v>30</v>
      </c>
      <c r="AG128" s="3930"/>
      <c r="AH128" s="4041">
        <f>COUNTIF(AP$7:AP$103,"=3")</f>
        <v>3</v>
      </c>
      <c r="AI128" s="4042"/>
      <c r="AJ128" s="4042"/>
      <c r="AK128" s="4228" t="s">
        <v>110</v>
      </c>
      <c r="AL128" s="4229"/>
      <c r="AM128" s="4229"/>
      <c r="AN128" s="4229"/>
      <c r="AO128" s="4229"/>
      <c r="AP128" s="4229"/>
      <c r="AQ128" s="4229"/>
      <c r="AR128" s="4229"/>
      <c r="AS128" s="4229"/>
      <c r="AT128" s="4229"/>
      <c r="AU128" s="213"/>
    </row>
    <row r="129" spans="6:47" ht="11.1" customHeight="1" x14ac:dyDescent="0.25">
      <c r="F129" s="2982" t="s">
        <v>130</v>
      </c>
      <c r="I129" s="337" t="s">
        <v>0</v>
      </c>
      <c r="J129" s="338" t="s">
        <v>0</v>
      </c>
      <c r="K129" s="338" t="s">
        <v>0</v>
      </c>
      <c r="L129" s="338" t="s">
        <v>0</v>
      </c>
      <c r="M129" s="337" t="s">
        <v>0</v>
      </c>
      <c r="N129" s="338" t="s">
        <v>0</v>
      </c>
      <c r="O129" s="338" t="s">
        <v>0</v>
      </c>
      <c r="P129" s="338" t="s">
        <v>0</v>
      </c>
      <c r="Q129" s="338" t="s">
        <v>0</v>
      </c>
      <c r="R129" s="338" t="s">
        <v>0</v>
      </c>
      <c r="S129" s="337">
        <v>0</v>
      </c>
      <c r="T129" s="344"/>
      <c r="U129" s="4215"/>
      <c r="V129" s="4218"/>
      <c r="W129" s="4219"/>
      <c r="X129" s="4219"/>
      <c r="Y129" s="4219"/>
      <c r="Z129" s="4257"/>
      <c r="AA129" s="3947"/>
      <c r="AB129" s="3948"/>
      <c r="AC129" s="3948"/>
      <c r="AD129" s="3949"/>
      <c r="AE129" s="343"/>
      <c r="AF129" s="3931"/>
      <c r="AG129" s="3932"/>
      <c r="AH129" s="4043"/>
      <c r="AI129" s="4044"/>
      <c r="AJ129" s="4044"/>
      <c r="AK129" s="4228"/>
      <c r="AL129" s="4229"/>
      <c r="AM129" s="4229"/>
      <c r="AN129" s="4229"/>
      <c r="AO129" s="4229"/>
      <c r="AP129" s="4229"/>
      <c r="AQ129" s="4229"/>
      <c r="AR129" s="4229"/>
      <c r="AS129" s="4229"/>
      <c r="AT129" s="4229"/>
      <c r="AU129" s="213"/>
    </row>
    <row r="130" spans="6:47" ht="11.1" customHeight="1" x14ac:dyDescent="0.25">
      <c r="F130" s="2988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4215">
        <v>8</v>
      </c>
      <c r="V130" s="4216" t="s">
        <v>216</v>
      </c>
      <c r="W130" s="4217"/>
      <c r="X130" s="4217"/>
      <c r="Y130" s="4217"/>
      <c r="Z130" s="4256"/>
      <c r="AA130" s="3944" t="s">
        <v>217</v>
      </c>
      <c r="AB130" s="3945"/>
      <c r="AC130" s="3945"/>
      <c r="AD130" s="3946"/>
      <c r="AE130" s="343"/>
      <c r="AF130" s="3929" t="s">
        <v>56</v>
      </c>
      <c r="AG130" s="3930"/>
      <c r="AH130" s="4041">
        <f>COUNTIF(AP$7:AP$103,"=2")</f>
        <v>3</v>
      </c>
      <c r="AI130" s="4042"/>
      <c r="AJ130" s="4042"/>
      <c r="AK130" s="4228" t="s">
        <v>111</v>
      </c>
      <c r="AL130" s="4229"/>
      <c r="AM130" s="4229"/>
      <c r="AN130" s="4229"/>
      <c r="AO130" s="4229"/>
      <c r="AP130" s="4229"/>
      <c r="AQ130" s="4229"/>
      <c r="AR130" s="4229"/>
      <c r="AS130" s="4229"/>
      <c r="AT130" s="4229"/>
      <c r="AU130" s="213"/>
    </row>
    <row r="131" spans="6:47" ht="11.1" customHeight="1" x14ac:dyDescent="0.25">
      <c r="F131" s="316"/>
      <c r="R131" s="344"/>
      <c r="U131" s="4215"/>
      <c r="V131" s="4218"/>
      <c r="W131" s="4219"/>
      <c r="X131" s="4219"/>
      <c r="Y131" s="4219"/>
      <c r="Z131" s="4257"/>
      <c r="AA131" s="3947"/>
      <c r="AB131" s="3948"/>
      <c r="AC131" s="3948"/>
      <c r="AD131" s="3949"/>
      <c r="AE131" s="343"/>
      <c r="AF131" s="3931"/>
      <c r="AG131" s="3932"/>
      <c r="AH131" s="4043"/>
      <c r="AI131" s="4044"/>
      <c r="AJ131" s="4044"/>
      <c r="AK131" s="4228"/>
      <c r="AL131" s="4229"/>
      <c r="AM131" s="4229"/>
      <c r="AN131" s="4229"/>
      <c r="AO131" s="4229"/>
      <c r="AP131" s="4229"/>
      <c r="AQ131" s="4229"/>
      <c r="AR131" s="4229"/>
      <c r="AS131" s="4229"/>
      <c r="AT131" s="4229"/>
      <c r="AU131" s="211"/>
    </row>
    <row r="132" spans="6:47" ht="11.1" customHeight="1" x14ac:dyDescent="0.25">
      <c r="F132" s="316"/>
      <c r="R132" s="344"/>
      <c r="U132" s="4215">
        <v>9</v>
      </c>
      <c r="V132" s="4216" t="s">
        <v>268</v>
      </c>
      <c r="W132" s="4217"/>
      <c r="X132" s="4217"/>
      <c r="Y132" s="4217"/>
      <c r="Z132" s="4256"/>
      <c r="AA132" s="3944" t="s">
        <v>270</v>
      </c>
      <c r="AB132" s="3945"/>
      <c r="AC132" s="3945"/>
      <c r="AD132" s="3946"/>
      <c r="AE132" s="211"/>
      <c r="AF132" s="3929" t="s">
        <v>62</v>
      </c>
      <c r="AG132" s="3930"/>
      <c r="AH132" s="4041">
        <f>COUNTIF(AP$7:AP$103,"=1")</f>
        <v>19</v>
      </c>
      <c r="AI132" s="4042"/>
      <c r="AJ132" s="4042"/>
      <c r="AK132" s="4228" t="s">
        <v>641</v>
      </c>
      <c r="AL132" s="4229"/>
      <c r="AM132" s="4229"/>
      <c r="AN132" s="4229"/>
      <c r="AO132" s="4229"/>
      <c r="AP132" s="4229"/>
      <c r="AQ132" s="4229"/>
      <c r="AR132" s="4229"/>
      <c r="AS132" s="4229"/>
      <c r="AT132" s="4229"/>
      <c r="AU132" s="211"/>
    </row>
    <row r="133" spans="6:47" ht="11.1" customHeight="1" x14ac:dyDescent="0.25">
      <c r="F133" s="2988"/>
      <c r="I133" s="344"/>
      <c r="J133" s="344"/>
      <c r="K133" s="344"/>
      <c r="L133" s="344"/>
      <c r="M133" s="344"/>
      <c r="N133" s="344"/>
      <c r="O133" s="344"/>
      <c r="P133" s="344"/>
      <c r="Q133" s="344"/>
      <c r="R133" s="312"/>
      <c r="U133" s="4215"/>
      <c r="V133" s="4218"/>
      <c r="W133" s="4219"/>
      <c r="X133" s="4219"/>
      <c r="Y133" s="4219"/>
      <c r="Z133" s="4257"/>
      <c r="AA133" s="3947"/>
      <c r="AB133" s="3948"/>
      <c r="AC133" s="3948"/>
      <c r="AD133" s="3949"/>
      <c r="AF133" s="3931"/>
      <c r="AG133" s="3932"/>
      <c r="AH133" s="4043"/>
      <c r="AI133" s="4044"/>
      <c r="AJ133" s="4044"/>
      <c r="AK133" s="4228"/>
      <c r="AL133" s="4229"/>
      <c r="AM133" s="4229"/>
      <c r="AN133" s="4229"/>
      <c r="AO133" s="4229"/>
      <c r="AP133" s="4229"/>
      <c r="AQ133" s="4229"/>
      <c r="AR133" s="4229"/>
      <c r="AS133" s="4229"/>
      <c r="AT133" s="4229"/>
      <c r="AU133" s="211"/>
    </row>
    <row r="134" spans="6:47" ht="11.1" customHeight="1" x14ac:dyDescent="0.25">
      <c r="F134" s="2988"/>
      <c r="I134" s="344"/>
      <c r="J134" s="344"/>
      <c r="K134" s="344"/>
      <c r="L134" s="344"/>
      <c r="M134" s="344"/>
      <c r="N134" s="344"/>
      <c r="O134" s="344"/>
      <c r="P134" s="344"/>
      <c r="Q134" s="344"/>
      <c r="U134" s="4215">
        <v>10</v>
      </c>
      <c r="V134" s="4216" t="s">
        <v>296</v>
      </c>
      <c r="W134" s="4217"/>
      <c r="X134" s="4217"/>
      <c r="Y134" s="4217"/>
      <c r="Z134" s="4256"/>
      <c r="AA134" s="3944" t="s">
        <v>298</v>
      </c>
      <c r="AB134" s="3945"/>
      <c r="AC134" s="3945"/>
      <c r="AD134" s="3946"/>
      <c r="AE134" s="248"/>
      <c r="AQ134" s="341"/>
      <c r="AR134" s="211"/>
      <c r="AU134" s="211"/>
    </row>
    <row r="135" spans="6:47" ht="11.1" customHeight="1" x14ac:dyDescent="0.25">
      <c r="F135" s="2989" t="s">
        <v>727</v>
      </c>
      <c r="G135" s="345"/>
      <c r="H135" s="202"/>
      <c r="S135" s="312"/>
      <c r="T135" s="312"/>
      <c r="U135" s="4215"/>
      <c r="V135" s="4218"/>
      <c r="W135" s="4219"/>
      <c r="X135" s="4219"/>
      <c r="Y135" s="4219"/>
      <c r="Z135" s="4257"/>
      <c r="AA135" s="3947"/>
      <c r="AB135" s="3948"/>
      <c r="AC135" s="3948"/>
      <c r="AD135" s="3949"/>
      <c r="AE135" s="283"/>
      <c r="AF135" s="212"/>
      <c r="AG135" s="212"/>
      <c r="AH135" s="212"/>
      <c r="AI135" s="215"/>
      <c r="AJ135" s="215"/>
      <c r="AK135" s="215"/>
      <c r="AL135" s="215"/>
      <c r="AM135" s="215"/>
      <c r="AN135" s="215"/>
      <c r="AU135" s="211"/>
    </row>
    <row r="136" spans="6:47" ht="11.1" customHeight="1" x14ac:dyDescent="0.25">
      <c r="F136" s="2990"/>
      <c r="G136" s="346"/>
      <c r="H136" s="346"/>
      <c r="I136" s="4160" t="s">
        <v>754</v>
      </c>
      <c r="J136" s="4160"/>
      <c r="K136" s="4160"/>
      <c r="L136" s="4160"/>
      <c r="M136" s="4160"/>
      <c r="N136" s="4160"/>
      <c r="O136" s="4160"/>
      <c r="P136" s="4160"/>
      <c r="Q136" s="4161"/>
      <c r="U136" s="4215">
        <v>11</v>
      </c>
      <c r="V136" s="4216" t="s">
        <v>316</v>
      </c>
      <c r="W136" s="4217"/>
      <c r="X136" s="4217"/>
      <c r="Y136" s="4217"/>
      <c r="Z136" s="4256"/>
      <c r="AA136" s="3944" t="s">
        <v>800</v>
      </c>
      <c r="AB136" s="3945"/>
      <c r="AC136" s="3945"/>
      <c r="AD136" s="3946"/>
      <c r="AE136" s="248"/>
      <c r="AF136" s="212"/>
      <c r="AG136" s="212"/>
      <c r="AH136" s="212"/>
      <c r="AI136" s="215"/>
      <c r="AJ136" s="215"/>
      <c r="AK136" s="215"/>
      <c r="AL136" s="215"/>
      <c r="AM136" s="215"/>
      <c r="AN136" s="215"/>
      <c r="AU136" s="211"/>
    </row>
    <row r="137" spans="6:47" ht="11.1" customHeight="1" x14ac:dyDescent="0.25">
      <c r="F137" s="2991"/>
      <c r="G137" s="347"/>
      <c r="H137" s="347"/>
      <c r="I137" s="4162"/>
      <c r="J137" s="4162"/>
      <c r="K137" s="4162"/>
      <c r="L137" s="4162"/>
      <c r="M137" s="4162"/>
      <c r="N137" s="4162"/>
      <c r="O137" s="4162"/>
      <c r="P137" s="4162"/>
      <c r="Q137" s="4163"/>
      <c r="S137" s="312"/>
      <c r="T137" s="312"/>
      <c r="U137" s="4215"/>
      <c r="V137" s="4218"/>
      <c r="W137" s="4219"/>
      <c r="X137" s="4219"/>
      <c r="Y137" s="4219"/>
      <c r="Z137" s="4257"/>
      <c r="AA137" s="3947"/>
      <c r="AB137" s="3948"/>
      <c r="AC137" s="3948"/>
      <c r="AD137" s="3949"/>
      <c r="AE137" s="283"/>
      <c r="AF137" s="212"/>
      <c r="AG137" s="212"/>
      <c r="AH137" s="212"/>
      <c r="AI137" s="215"/>
      <c r="AK137" s="215"/>
      <c r="AL137" s="215"/>
      <c r="AM137" s="215"/>
      <c r="AN137" s="215"/>
      <c r="AU137" s="211"/>
    </row>
    <row r="138" spans="6:47" ht="11.1" customHeight="1" x14ac:dyDescent="0.25">
      <c r="F138" s="2992"/>
      <c r="G138" s="348"/>
      <c r="H138" s="348"/>
      <c r="I138" s="4164"/>
      <c r="J138" s="4164"/>
      <c r="K138" s="4164"/>
      <c r="L138" s="4164"/>
      <c r="M138" s="4164"/>
      <c r="N138" s="4164"/>
      <c r="O138" s="4164"/>
      <c r="P138" s="4164"/>
      <c r="Q138" s="4165"/>
      <c r="S138" s="351"/>
      <c r="T138" s="312"/>
      <c r="U138" s="312"/>
      <c r="V138" s="313"/>
      <c r="Y138" s="202"/>
      <c r="Z138" s="213"/>
      <c r="AC138" s="349"/>
      <c r="AD138" s="340"/>
      <c r="AE138" s="212"/>
      <c r="AF138" s="212"/>
      <c r="AG138" s="212"/>
      <c r="AH138" s="215"/>
      <c r="AJ138" s="215"/>
      <c r="AK138" s="202"/>
      <c r="AL138" s="202"/>
      <c r="AM138" s="202"/>
      <c r="AQ138" s="341"/>
      <c r="AR138" s="211"/>
    </row>
    <row r="139" spans="6:47" ht="11.1" customHeight="1" x14ac:dyDescent="0.25">
      <c r="F139" s="2993"/>
      <c r="G139" s="248"/>
      <c r="H139" s="248"/>
      <c r="I139" s="350"/>
      <c r="J139" s="350"/>
      <c r="K139" s="350"/>
      <c r="L139" s="350"/>
      <c r="M139" s="350"/>
      <c r="N139" s="350"/>
      <c r="O139" s="350"/>
      <c r="P139" s="350"/>
      <c r="Q139" s="350"/>
      <c r="S139" s="3888" t="s">
        <v>183</v>
      </c>
      <c r="T139" s="3889"/>
      <c r="U139" s="3889"/>
      <c r="V139" s="3889"/>
      <c r="W139" s="3889"/>
      <c r="X139" s="3889"/>
      <c r="Y139" s="3889"/>
      <c r="Z139" s="3889"/>
      <c r="AA139" s="3889"/>
      <c r="AB139" s="3889"/>
      <c r="AC139" s="3889"/>
      <c r="AD139" s="3889"/>
      <c r="AE139" s="3889"/>
      <c r="AF139" s="3889"/>
      <c r="AG139" s="3889"/>
      <c r="AH139" s="3890"/>
      <c r="AJ139" s="215"/>
      <c r="AK139" s="202"/>
      <c r="AL139" s="202"/>
      <c r="AM139" s="202"/>
      <c r="AQ139" s="341"/>
      <c r="AR139" s="211"/>
    </row>
    <row r="140" spans="6:47" ht="11.1" customHeight="1" x14ac:dyDescent="0.25">
      <c r="F140" s="2994"/>
      <c r="G140" s="346"/>
      <c r="H140" s="346"/>
      <c r="I140" s="4160" t="s">
        <v>729</v>
      </c>
      <c r="J140" s="4160"/>
      <c r="K140" s="4160"/>
      <c r="L140" s="4160"/>
      <c r="M140" s="4160"/>
      <c r="N140" s="4160"/>
      <c r="O140" s="4160"/>
      <c r="P140" s="4160"/>
      <c r="Q140" s="4161"/>
      <c r="S140" s="3891"/>
      <c r="T140" s="3892"/>
      <c r="U140" s="3892"/>
      <c r="V140" s="3892"/>
      <c r="W140" s="3892"/>
      <c r="X140" s="3892"/>
      <c r="Y140" s="3892"/>
      <c r="Z140" s="3892"/>
      <c r="AA140" s="3892"/>
      <c r="AB140" s="3892"/>
      <c r="AC140" s="3892"/>
      <c r="AD140" s="3892"/>
      <c r="AE140" s="3892"/>
      <c r="AF140" s="3892"/>
      <c r="AG140" s="3892"/>
      <c r="AH140" s="3893"/>
      <c r="AJ140" s="215"/>
      <c r="AK140" s="202"/>
      <c r="AL140" s="202"/>
      <c r="AM140" s="202"/>
      <c r="AQ140" s="341"/>
      <c r="AR140" s="211"/>
    </row>
    <row r="141" spans="6:47" ht="11.1" customHeight="1" x14ac:dyDescent="0.25">
      <c r="F141" s="352"/>
      <c r="G141" s="266"/>
      <c r="H141" s="266"/>
      <c r="I141" s="4162"/>
      <c r="J141" s="4162"/>
      <c r="K141" s="4162"/>
      <c r="L141" s="4162"/>
      <c r="M141" s="4162"/>
      <c r="N141" s="4162"/>
      <c r="O141" s="4162"/>
      <c r="P141" s="4162"/>
      <c r="Q141" s="4163"/>
      <c r="S141" s="3891"/>
      <c r="T141" s="3892"/>
      <c r="U141" s="3892"/>
      <c r="V141" s="3892"/>
      <c r="W141" s="3892"/>
      <c r="X141" s="3892"/>
      <c r="Y141" s="3892"/>
      <c r="Z141" s="3892"/>
      <c r="AA141" s="3892"/>
      <c r="AB141" s="3892"/>
      <c r="AC141" s="3892"/>
      <c r="AD141" s="3892"/>
      <c r="AE141" s="3892"/>
      <c r="AF141" s="3892"/>
      <c r="AG141" s="3892"/>
      <c r="AH141" s="3893"/>
      <c r="AI141" s="215"/>
      <c r="AJ141" s="215"/>
      <c r="AK141" s="215"/>
      <c r="AL141" s="215"/>
      <c r="AM141" s="215"/>
      <c r="AQ141" s="341"/>
      <c r="AR141" s="211"/>
      <c r="AT141" s="202"/>
    </row>
    <row r="142" spans="6:47" ht="9.9499999999999993" customHeight="1" x14ac:dyDescent="0.25">
      <c r="F142" s="2995"/>
      <c r="G142" s="1578"/>
      <c r="H142" s="1578"/>
      <c r="I142" s="4162"/>
      <c r="J142" s="4162"/>
      <c r="K142" s="4162"/>
      <c r="L142" s="4162"/>
      <c r="M142" s="4162"/>
      <c r="N142" s="4162"/>
      <c r="O142" s="4162"/>
      <c r="P142" s="4162"/>
      <c r="Q142" s="4163"/>
      <c r="S142" s="3891"/>
      <c r="T142" s="3892"/>
      <c r="U142" s="3892"/>
      <c r="V142" s="3892"/>
      <c r="W142" s="3892"/>
      <c r="X142" s="3892"/>
      <c r="Y142" s="3892"/>
      <c r="Z142" s="3892"/>
      <c r="AA142" s="3892"/>
      <c r="AB142" s="3892"/>
      <c r="AC142" s="3892"/>
      <c r="AD142" s="3892"/>
      <c r="AE142" s="3892"/>
      <c r="AF142" s="3892"/>
      <c r="AG142" s="3892"/>
      <c r="AH142" s="3893"/>
      <c r="AI142" s="215"/>
      <c r="AJ142" s="215"/>
      <c r="AK142" s="215"/>
      <c r="AL142" s="215"/>
      <c r="AM142" s="215"/>
      <c r="AQ142" s="341"/>
      <c r="AR142" s="211"/>
      <c r="AT142" s="213"/>
    </row>
    <row r="143" spans="6:47" ht="9.9499999999999993" customHeight="1" x14ac:dyDescent="0.25">
      <c r="F143" s="4156"/>
      <c r="G143" s="4157"/>
      <c r="H143" s="4157"/>
      <c r="I143" s="4162"/>
      <c r="J143" s="4162"/>
      <c r="K143" s="4162"/>
      <c r="L143" s="4162"/>
      <c r="M143" s="4162"/>
      <c r="N143" s="4162"/>
      <c r="O143" s="4162"/>
      <c r="P143" s="4162"/>
      <c r="Q143" s="4163"/>
      <c r="S143" s="3891"/>
      <c r="T143" s="3892"/>
      <c r="U143" s="3892"/>
      <c r="V143" s="3892"/>
      <c r="W143" s="3892"/>
      <c r="X143" s="3892"/>
      <c r="Y143" s="3892"/>
      <c r="Z143" s="3892"/>
      <c r="AA143" s="3892"/>
      <c r="AB143" s="3892"/>
      <c r="AC143" s="3892"/>
      <c r="AD143" s="3892"/>
      <c r="AE143" s="3892"/>
      <c r="AF143" s="3892"/>
      <c r="AG143" s="3892"/>
      <c r="AH143" s="3893"/>
      <c r="AI143" s="215"/>
      <c r="AJ143" s="215"/>
      <c r="AK143" s="215"/>
      <c r="AL143" s="215"/>
      <c r="AM143" s="215"/>
      <c r="AQ143" s="341"/>
      <c r="AR143" s="211"/>
      <c r="AT143" s="212"/>
    </row>
    <row r="144" spans="6:47" ht="9.9499999999999993" customHeight="1" x14ac:dyDescent="0.25">
      <c r="F144" s="4158"/>
      <c r="G144" s="4159"/>
      <c r="H144" s="4159"/>
      <c r="I144" s="4164"/>
      <c r="J144" s="4164"/>
      <c r="K144" s="4164"/>
      <c r="L144" s="4164"/>
      <c r="M144" s="4164"/>
      <c r="N144" s="4164"/>
      <c r="O144" s="4164"/>
      <c r="P144" s="4164"/>
      <c r="Q144" s="4165"/>
      <c r="S144" s="3894"/>
      <c r="T144" s="3895"/>
      <c r="U144" s="3895"/>
      <c r="V144" s="3895"/>
      <c r="W144" s="3895"/>
      <c r="X144" s="3895"/>
      <c r="Y144" s="3895"/>
      <c r="Z144" s="3895"/>
      <c r="AA144" s="3895"/>
      <c r="AB144" s="3895"/>
      <c r="AC144" s="3895"/>
      <c r="AD144" s="3895"/>
      <c r="AE144" s="3895"/>
      <c r="AF144" s="3895"/>
      <c r="AG144" s="3895"/>
      <c r="AH144" s="3896"/>
      <c r="AI144" s="215"/>
      <c r="AJ144" s="215"/>
      <c r="AK144" s="215"/>
      <c r="AL144" s="215"/>
      <c r="AM144" s="215"/>
      <c r="AQ144" s="341"/>
      <c r="AR144" s="211"/>
      <c r="AT144" s="213"/>
    </row>
    <row r="145" spans="6:45" x14ac:dyDescent="0.25">
      <c r="F145" s="316"/>
      <c r="S145" s="312"/>
      <c r="T145" s="312"/>
      <c r="U145" s="312"/>
      <c r="V145" s="354"/>
      <c r="W145" s="355"/>
      <c r="X145" s="355"/>
      <c r="Y145" s="355"/>
      <c r="Z145" s="356"/>
      <c r="AA145" s="357"/>
      <c r="AB145" s="355"/>
      <c r="AC145" s="355"/>
      <c r="AD145" s="206"/>
      <c r="AJ145" s="215"/>
      <c r="AK145" s="215"/>
      <c r="AL145" s="215"/>
      <c r="AM145" s="215"/>
      <c r="AN145" s="215"/>
      <c r="AS145" s="202"/>
    </row>
    <row r="146" spans="6:45" x14ac:dyDescent="0.25">
      <c r="F146" s="316"/>
      <c r="S146" s="312"/>
      <c r="T146" s="312"/>
      <c r="U146" s="312"/>
      <c r="V146" s="353"/>
      <c r="W146" s="358"/>
      <c r="X146" s="358"/>
      <c r="Y146" s="206"/>
      <c r="Z146" s="206"/>
      <c r="AA146" s="359"/>
      <c r="AB146" s="360"/>
      <c r="AC146" s="360"/>
      <c r="AD146" s="206"/>
      <c r="AJ146" s="215"/>
      <c r="AK146" s="361"/>
      <c r="AL146" s="215"/>
      <c r="AM146" s="215"/>
      <c r="AN146" s="215"/>
      <c r="AS146" s="213"/>
    </row>
    <row r="147" spans="6:45" x14ac:dyDescent="0.25">
      <c r="F147" s="316"/>
    </row>
    <row r="148" spans="6:45" x14ac:dyDescent="0.25">
      <c r="F148" s="316"/>
    </row>
  </sheetData>
  <sheetProtection algorithmName="SHA-512" hashValue="mUqVLXRvrVq4fc7vV7Y703564e66q6vE/Kio9SXW0FX+6WK3qUBTsq6vjYvuVEQm8saKKjLX1lHnRcNrwdAD8Q==" saltValue="ACa0Gas5l8s4bwpSlp2x5Q==" spinCount="100000" sheet="1" objects="1" scenarios="1"/>
  <mergeCells count="92">
    <mergeCell ref="S139:AH144"/>
    <mergeCell ref="I140:Q144"/>
    <mergeCell ref="F143:H144"/>
    <mergeCell ref="U134:U135"/>
    <mergeCell ref="V134:Z135"/>
    <mergeCell ref="AA134:AD135"/>
    <mergeCell ref="I136:Q138"/>
    <mergeCell ref="U136:U137"/>
    <mergeCell ref="V136:Z137"/>
    <mergeCell ref="AA136:AD137"/>
    <mergeCell ref="AK132:AT133"/>
    <mergeCell ref="U130:U131"/>
    <mergeCell ref="V130:Z131"/>
    <mergeCell ref="AA130:AD131"/>
    <mergeCell ref="AF130:AG131"/>
    <mergeCell ref="AH130:AJ131"/>
    <mergeCell ref="AK130:AT131"/>
    <mergeCell ref="U132:U133"/>
    <mergeCell ref="V132:Z133"/>
    <mergeCell ref="AA132:AD133"/>
    <mergeCell ref="AF132:AG133"/>
    <mergeCell ref="AH132:AJ133"/>
    <mergeCell ref="AK128:AT129"/>
    <mergeCell ref="U126:U127"/>
    <mergeCell ref="V126:Z127"/>
    <mergeCell ref="AA126:AD127"/>
    <mergeCell ref="AF126:AG127"/>
    <mergeCell ref="AH126:AJ127"/>
    <mergeCell ref="AK126:AT127"/>
    <mergeCell ref="U128:U129"/>
    <mergeCell ref="V128:Z129"/>
    <mergeCell ref="AA128:AD129"/>
    <mergeCell ref="AF128:AG129"/>
    <mergeCell ref="AH128:AJ129"/>
    <mergeCell ref="U122:U123"/>
    <mergeCell ref="V122:Z123"/>
    <mergeCell ref="AA122:AD123"/>
    <mergeCell ref="AF122:AG123"/>
    <mergeCell ref="AH122:AT123"/>
    <mergeCell ref="U124:U125"/>
    <mergeCell ref="V124:Z125"/>
    <mergeCell ref="AA124:AD125"/>
    <mergeCell ref="AF124:AG125"/>
    <mergeCell ref="AH124:AT125"/>
    <mergeCell ref="U118:U119"/>
    <mergeCell ref="V118:Z119"/>
    <mergeCell ref="AA118:AD119"/>
    <mergeCell ref="AF118:AG119"/>
    <mergeCell ref="AH118:AT119"/>
    <mergeCell ref="U120:U121"/>
    <mergeCell ref="V120:Z121"/>
    <mergeCell ref="AA120:AD121"/>
    <mergeCell ref="AF120:AG121"/>
    <mergeCell ref="AH120:AT121"/>
    <mergeCell ref="U114:U115"/>
    <mergeCell ref="V114:Z115"/>
    <mergeCell ref="AA114:AD115"/>
    <mergeCell ref="AF114:AG115"/>
    <mergeCell ref="AH114:AT115"/>
    <mergeCell ref="U116:U117"/>
    <mergeCell ref="V116:Z117"/>
    <mergeCell ref="AA116:AD117"/>
    <mergeCell ref="AF116:AG117"/>
    <mergeCell ref="AH116:AT117"/>
    <mergeCell ref="AF105:AJ105"/>
    <mergeCell ref="Y106:Z106"/>
    <mergeCell ref="AF106:AJ106"/>
    <mergeCell ref="AP106:AS106"/>
    <mergeCell ref="E110:H111"/>
    <mergeCell ref="U111:AD112"/>
    <mergeCell ref="AF111:AT112"/>
    <mergeCell ref="AQ105:AS105"/>
    <mergeCell ref="C105:G105"/>
    <mergeCell ref="X105:Z105"/>
    <mergeCell ref="AP2:AS3"/>
    <mergeCell ref="D3:D6"/>
    <mergeCell ref="E3:E6"/>
    <mergeCell ref="F3:F6"/>
    <mergeCell ref="AA3:AB3"/>
    <mergeCell ref="AA4:AB4"/>
    <mergeCell ref="G5:G6"/>
    <mergeCell ref="X5:X6"/>
    <mergeCell ref="Y5:Y6"/>
    <mergeCell ref="Z5:Z6"/>
    <mergeCell ref="AD2:AO3"/>
    <mergeCell ref="AA5:AB6"/>
    <mergeCell ref="AC5:AC6"/>
    <mergeCell ref="I1:K1"/>
    <mergeCell ref="X1:AC1"/>
    <mergeCell ref="I2:W4"/>
    <mergeCell ref="X2:Z4"/>
    <mergeCell ref="AA2:AC2"/>
  </mergeCells>
  <conditionalFormatting sqref="G7:G103">
    <cfRule type="cellIs" dxfId="17" priority="5" operator="equal">
      <formula>2</formula>
    </cfRule>
    <cfRule type="cellIs" dxfId="16" priority="6" operator="greaterThan">
      <formula>2</formula>
    </cfRule>
  </conditionalFormatting>
  <conditionalFormatting sqref="O77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S77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S52:AS10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conditionalFormatting sqref="AS35:AS53 AS7:AS33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I7:V33 I35:V69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I34:V3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S34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8" orientation="portrait" horizontalDpi="429496729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43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2529" customWidth="1"/>
    <col min="2" max="2" width="1.7109375" style="202" customWidth="1"/>
    <col min="3" max="3" width="16.7109375" style="203" bestFit="1" customWidth="1"/>
    <col min="4" max="4" width="3.28515625" style="204" customWidth="1"/>
    <col min="5" max="6" width="3.28515625" style="205" customWidth="1"/>
    <col min="7" max="7" width="1.7109375" style="206" customWidth="1"/>
    <col min="8" max="8" width="1.5703125" style="206" customWidth="1"/>
    <col min="9" max="21" width="5.7109375" style="209" customWidth="1"/>
    <col min="22" max="22" width="5.7109375" style="312" customWidth="1"/>
    <col min="23" max="24" width="5.7109375" style="313" customWidth="1"/>
    <col min="25" max="25" width="6.7109375" style="313" customWidth="1"/>
    <col min="26" max="26" width="8.7109375" style="202" customWidth="1"/>
    <col min="27" max="27" width="5.7109375" style="213" customWidth="1"/>
    <col min="28" max="28" width="6.7109375" style="213" customWidth="1"/>
    <col min="29" max="29" width="8.7109375" style="213" customWidth="1"/>
    <col min="30" max="30" width="4.85546875" style="349" customWidth="1"/>
    <col min="31" max="31" width="4.85546875" style="340" customWidth="1"/>
    <col min="32" max="39" width="4.85546875" style="213" customWidth="1"/>
    <col min="40" max="40" width="5.7109375" style="213" bestFit="1" customWidth="1"/>
    <col min="41" max="41" width="5.85546875" style="213" customWidth="1"/>
    <col min="42" max="42" width="4.5703125" style="213" bestFit="1" customWidth="1"/>
    <col min="43" max="43" width="4.5703125" style="341" bestFit="1" customWidth="1"/>
    <col min="44" max="44" width="5.85546875" style="211" bestFit="1" customWidth="1"/>
    <col min="45" max="45" width="4.5703125" style="211" bestFit="1" customWidth="1"/>
    <col min="46" max="16384" width="11.42578125" style="202"/>
  </cols>
  <sheetData>
    <row r="1" spans="1:46" ht="19.5" thickBot="1" x14ac:dyDescent="0.25">
      <c r="I1" s="4230" t="s">
        <v>756</v>
      </c>
      <c r="J1" s="4230"/>
      <c r="K1" s="4230"/>
      <c r="L1" s="207"/>
      <c r="M1" s="207"/>
      <c r="N1" s="208"/>
      <c r="O1" s="208"/>
      <c r="Q1" s="207"/>
      <c r="R1" s="207"/>
      <c r="S1" s="207"/>
      <c r="T1" s="207"/>
      <c r="U1" s="207"/>
      <c r="V1" s="207"/>
      <c r="W1" s="210"/>
      <c r="X1" s="3951" t="s">
        <v>732</v>
      </c>
      <c r="Y1" s="3951"/>
      <c r="Z1" s="3951"/>
      <c r="AA1" s="3951"/>
      <c r="AB1" s="3951"/>
      <c r="AC1" s="3951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530"/>
    </row>
    <row r="2" spans="1:46" ht="16.5" thickTop="1" x14ac:dyDescent="0.2">
      <c r="I2" s="4201" t="s">
        <v>25</v>
      </c>
      <c r="J2" s="4202"/>
      <c r="K2" s="4202"/>
      <c r="L2" s="4202"/>
      <c r="M2" s="4202"/>
      <c r="N2" s="4202"/>
      <c r="O2" s="4202"/>
      <c r="P2" s="4202"/>
      <c r="Q2" s="4202"/>
      <c r="R2" s="4202"/>
      <c r="S2" s="4202"/>
      <c r="T2" s="4202"/>
      <c r="U2" s="4202"/>
      <c r="V2" s="4202"/>
      <c r="W2" s="4203"/>
      <c r="X2" s="4231" t="s">
        <v>50</v>
      </c>
      <c r="Y2" s="4231"/>
      <c r="Z2" s="4231"/>
      <c r="AA2" s="3958" t="s">
        <v>645</v>
      </c>
      <c r="AB2" s="4234"/>
      <c r="AC2" s="3959"/>
      <c r="AD2" s="3960" t="s">
        <v>49</v>
      </c>
      <c r="AE2" s="3961"/>
      <c r="AF2" s="3961"/>
      <c r="AG2" s="3961"/>
      <c r="AH2" s="3961"/>
      <c r="AI2" s="3961"/>
      <c r="AJ2" s="3961"/>
      <c r="AK2" s="3961"/>
      <c r="AL2" s="3961"/>
      <c r="AM2" s="3961"/>
      <c r="AN2" s="3961"/>
      <c r="AO2" s="3961" t="s">
        <v>477</v>
      </c>
      <c r="AP2" s="3961"/>
      <c r="AQ2" s="3961"/>
      <c r="AR2" s="4235"/>
      <c r="AS2" s="2530"/>
    </row>
    <row r="3" spans="1:46" ht="16.5" customHeight="1" x14ac:dyDescent="0.25">
      <c r="D3" s="4024"/>
      <c r="E3" s="4214" t="s">
        <v>699</v>
      </c>
      <c r="F3" s="4210" t="s">
        <v>189</v>
      </c>
      <c r="I3" s="4204"/>
      <c r="J3" s="4205"/>
      <c r="K3" s="4205"/>
      <c r="L3" s="4205"/>
      <c r="M3" s="4205"/>
      <c r="N3" s="4205"/>
      <c r="O3" s="4205"/>
      <c r="P3" s="4205"/>
      <c r="Q3" s="4205"/>
      <c r="R3" s="4205"/>
      <c r="S3" s="4205"/>
      <c r="T3" s="4205"/>
      <c r="U3" s="4205"/>
      <c r="V3" s="4205"/>
      <c r="W3" s="4206"/>
      <c r="X3" s="4232"/>
      <c r="Y3" s="4232"/>
      <c r="Z3" s="4232"/>
      <c r="AA3" s="4237" t="s">
        <v>202</v>
      </c>
      <c r="AB3" s="4238"/>
      <c r="AC3" s="214">
        <v>90000</v>
      </c>
      <c r="AD3" s="3962"/>
      <c r="AE3" s="3963"/>
      <c r="AF3" s="3963"/>
      <c r="AG3" s="3963"/>
      <c r="AH3" s="3963"/>
      <c r="AI3" s="3963"/>
      <c r="AJ3" s="3963"/>
      <c r="AK3" s="3963"/>
      <c r="AL3" s="3963"/>
      <c r="AM3" s="3963"/>
      <c r="AN3" s="3963"/>
      <c r="AO3" s="3963"/>
      <c r="AP3" s="3963"/>
      <c r="AQ3" s="3963"/>
      <c r="AR3" s="4236"/>
      <c r="AS3" s="215"/>
    </row>
    <row r="4" spans="1:46" ht="16.5" customHeight="1" x14ac:dyDescent="0.25">
      <c r="D4" s="4024"/>
      <c r="E4" s="4214"/>
      <c r="F4" s="4210"/>
      <c r="I4" s="4207"/>
      <c r="J4" s="4208"/>
      <c r="K4" s="4208"/>
      <c r="L4" s="4208"/>
      <c r="M4" s="4208"/>
      <c r="N4" s="4208"/>
      <c r="O4" s="4208"/>
      <c r="P4" s="4208"/>
      <c r="Q4" s="4208"/>
      <c r="R4" s="4208"/>
      <c r="S4" s="4208"/>
      <c r="T4" s="4208"/>
      <c r="U4" s="4208"/>
      <c r="V4" s="4208"/>
      <c r="W4" s="4209"/>
      <c r="X4" s="4233"/>
      <c r="Y4" s="4233"/>
      <c r="Z4" s="4233"/>
      <c r="AA4" s="4239" t="s">
        <v>203</v>
      </c>
      <c r="AB4" s="4240"/>
      <c r="AC4" s="216">
        <f>SUM(AC7:AC64)</f>
        <v>81015</v>
      </c>
      <c r="AD4" s="3967" t="s">
        <v>478</v>
      </c>
      <c r="AE4" s="3969" t="s">
        <v>479</v>
      </c>
      <c r="AF4" s="3969" t="s">
        <v>480</v>
      </c>
      <c r="AG4" s="3969" t="s">
        <v>481</v>
      </c>
      <c r="AH4" s="3969" t="s">
        <v>551</v>
      </c>
      <c r="AI4" s="3969" t="s">
        <v>608</v>
      </c>
      <c r="AJ4" s="3969" t="s">
        <v>648</v>
      </c>
      <c r="AK4" s="3969" t="s">
        <v>700</v>
      </c>
      <c r="AL4" s="3969" t="s">
        <v>733</v>
      </c>
      <c r="AM4" s="4262" t="s">
        <v>758</v>
      </c>
      <c r="AN4" s="4264" t="s">
        <v>3</v>
      </c>
      <c r="AO4" s="4266" t="s">
        <v>482</v>
      </c>
      <c r="AP4" s="4269" t="s">
        <v>759</v>
      </c>
      <c r="AQ4" s="4270" t="s">
        <v>190</v>
      </c>
      <c r="AR4" s="4007" t="s">
        <v>178</v>
      </c>
      <c r="AS4" s="215"/>
    </row>
    <row r="5" spans="1:46" s="217" customFormat="1" ht="12" customHeight="1" x14ac:dyDescent="0.25">
      <c r="A5" s="2529"/>
      <c r="C5" s="218"/>
      <c r="D5" s="4024"/>
      <c r="E5" s="4214"/>
      <c r="F5" s="4210"/>
      <c r="G5" s="4010" t="s">
        <v>44</v>
      </c>
      <c r="H5" s="219"/>
      <c r="I5" s="220" t="s">
        <v>87</v>
      </c>
      <c r="J5" s="221" t="s">
        <v>26</v>
      </c>
      <c r="K5" s="222" t="s">
        <v>234</v>
      </c>
      <c r="L5" s="2532" t="s">
        <v>27</v>
      </c>
      <c r="M5" s="2532" t="s">
        <v>28</v>
      </c>
      <c r="N5" s="2532" t="s">
        <v>406</v>
      </c>
      <c r="O5" s="222" t="s">
        <v>234</v>
      </c>
      <c r="P5" s="2533" t="s">
        <v>407</v>
      </c>
      <c r="Q5" s="2532" t="s">
        <v>702</v>
      </c>
      <c r="R5" s="2532" t="s">
        <v>32</v>
      </c>
      <c r="S5" s="2532" t="s">
        <v>408</v>
      </c>
      <c r="T5" s="2532" t="s">
        <v>34</v>
      </c>
      <c r="U5" s="2532" t="s">
        <v>64</v>
      </c>
      <c r="V5" s="222" t="s">
        <v>234</v>
      </c>
      <c r="W5" s="223" t="s">
        <v>109</v>
      </c>
      <c r="X5" s="4241" t="s">
        <v>3</v>
      </c>
      <c r="Y5" s="4243" t="s">
        <v>409</v>
      </c>
      <c r="Z5" s="4245" t="s">
        <v>410</v>
      </c>
      <c r="AA5" s="4247" t="s">
        <v>690</v>
      </c>
      <c r="AB5" s="4248"/>
      <c r="AC5" s="4013" t="s">
        <v>179</v>
      </c>
      <c r="AD5" s="4261"/>
      <c r="AE5" s="4260"/>
      <c r="AF5" s="4260"/>
      <c r="AG5" s="4260"/>
      <c r="AH5" s="4260"/>
      <c r="AI5" s="4260"/>
      <c r="AJ5" s="4260"/>
      <c r="AK5" s="4260"/>
      <c r="AL5" s="4260"/>
      <c r="AM5" s="4263"/>
      <c r="AN5" s="4265"/>
      <c r="AO5" s="4267"/>
      <c r="AP5" s="4269"/>
      <c r="AQ5" s="4270"/>
      <c r="AR5" s="4008"/>
      <c r="AS5" s="2534"/>
    </row>
    <row r="6" spans="1:46" s="217" customFormat="1" ht="12" customHeight="1" x14ac:dyDescent="0.25">
      <c r="A6" s="2529"/>
      <c r="B6" s="224"/>
      <c r="C6" s="225"/>
      <c r="D6" s="4024"/>
      <c r="E6" s="4214"/>
      <c r="F6" s="4210"/>
      <c r="G6" s="4010"/>
      <c r="H6" s="226"/>
      <c r="I6" s="227" t="s">
        <v>487</v>
      </c>
      <c r="J6" s="228" t="s">
        <v>760</v>
      </c>
      <c r="K6" s="369" t="s">
        <v>761</v>
      </c>
      <c r="L6" s="2535" t="s">
        <v>762</v>
      </c>
      <c r="M6" s="2535" t="s">
        <v>763</v>
      </c>
      <c r="N6" s="2535" t="s">
        <v>764</v>
      </c>
      <c r="O6" s="369" t="s">
        <v>765</v>
      </c>
      <c r="P6" s="2535" t="s">
        <v>766</v>
      </c>
      <c r="Q6" s="2537" t="s">
        <v>767</v>
      </c>
      <c r="R6" s="2537" t="s">
        <v>768</v>
      </c>
      <c r="S6" s="2537" t="s">
        <v>561</v>
      </c>
      <c r="T6" s="2537" t="s">
        <v>618</v>
      </c>
      <c r="U6" s="2537" t="s">
        <v>564</v>
      </c>
      <c r="V6" s="369" t="s">
        <v>769</v>
      </c>
      <c r="W6" s="229" t="s">
        <v>770</v>
      </c>
      <c r="X6" s="4242"/>
      <c r="Y6" s="4244"/>
      <c r="Z6" s="4246"/>
      <c r="AA6" s="4249"/>
      <c r="AB6" s="4250"/>
      <c r="AC6" s="4014"/>
      <c r="AD6" s="2538">
        <v>3</v>
      </c>
      <c r="AE6" s="2539">
        <v>8</v>
      </c>
      <c r="AF6" s="2539">
        <v>8</v>
      </c>
      <c r="AG6" s="2539">
        <v>10</v>
      </c>
      <c r="AH6" s="2539">
        <v>11</v>
      </c>
      <c r="AI6" s="2539">
        <v>10</v>
      </c>
      <c r="AJ6" s="2539">
        <v>13</v>
      </c>
      <c r="AK6" s="2539">
        <v>12</v>
      </c>
      <c r="AL6" s="3011">
        <v>13</v>
      </c>
      <c r="AM6" s="2540">
        <f>COUNTIF(I102:V102,"&gt;0")</f>
        <v>14</v>
      </c>
      <c r="AN6" s="2539">
        <f t="shared" ref="AN6:AN44" si="0">SUM(AD6:AM6)</f>
        <v>102</v>
      </c>
      <c r="AO6" s="4268"/>
      <c r="AP6" s="4269"/>
      <c r="AQ6" s="4270"/>
      <c r="AR6" s="4009"/>
      <c r="AS6" s="2534"/>
    </row>
    <row r="7" spans="1:46" ht="11.1" customHeight="1" x14ac:dyDescent="0.25">
      <c r="A7" s="2529">
        <v>1</v>
      </c>
      <c r="B7" s="3012"/>
      <c r="C7" s="891" t="s">
        <v>140</v>
      </c>
      <c r="D7" s="2681" t="str">
        <f t="shared" ref="D7:D18" si="1">ROMAN(AO7,0)</f>
        <v>VI</v>
      </c>
      <c r="E7" s="2682" t="s">
        <v>269</v>
      </c>
      <c r="F7" s="2683"/>
      <c r="G7" s="2544"/>
      <c r="H7" s="3013"/>
      <c r="I7" s="233">
        <v>10</v>
      </c>
      <c r="J7" s="234">
        <v>12</v>
      </c>
      <c r="K7" s="181">
        <v>7</v>
      </c>
      <c r="L7" s="181">
        <v>13</v>
      </c>
      <c r="M7" s="181">
        <v>9</v>
      </c>
      <c r="N7" s="181">
        <v>18</v>
      </c>
      <c r="O7" s="181">
        <v>16</v>
      </c>
      <c r="P7" s="181">
        <v>1</v>
      </c>
      <c r="Q7" s="181">
        <v>5</v>
      </c>
      <c r="R7" s="181">
        <v>12</v>
      </c>
      <c r="S7" s="181">
        <v>2</v>
      </c>
      <c r="T7" s="181">
        <v>8</v>
      </c>
      <c r="U7" s="181">
        <v>8</v>
      </c>
      <c r="V7" s="181">
        <v>10</v>
      </c>
      <c r="W7" s="3014" t="s">
        <v>664</v>
      </c>
      <c r="X7" s="3015">
        <f t="shared" ref="X7:X44" si="2">SUM(I7:W7)</f>
        <v>131</v>
      </c>
      <c r="Y7" s="2568">
        <f t="shared" ref="Y7:Y44" si="3">COUNTIF(I7:V7,"&gt;=0")*0.1+0.7</f>
        <v>2.1</v>
      </c>
      <c r="Z7" s="3016">
        <f t="shared" ref="Z7:Z33" si="4">X7*Y7/COUNTIF(I7:W7,"&gt;=0")</f>
        <v>19.650000000000002</v>
      </c>
      <c r="AA7" s="3017">
        <f t="shared" ref="AA7:AA44" si="5">IF(AND(W7="x",Y7&gt;=1),(Z7),"-")</f>
        <v>19.650000000000002</v>
      </c>
      <c r="AB7" s="3018">
        <f t="shared" ref="AB7:AB44" si="6">IF((W7="x"),(IF(OR(Z7&lt;(MAX(AA$7:AA$64)/2),Y7&lt;1),(MAX(AA$7:AA$64)/2),Z7)),"-")</f>
        <v>19.650000000000002</v>
      </c>
      <c r="AC7" s="3019">
        <f t="shared" ref="AC7:AC44" si="7">IF((W7="x"),CEILING((AC$3/SUMIF(Y$7:Y$64,"&gt;=1",Z$7:Z$64)*AB7),5),"-")</f>
        <v>6675</v>
      </c>
      <c r="AD7" s="3020"/>
      <c r="AE7" s="3021"/>
      <c r="AF7" s="3022">
        <v>3</v>
      </c>
      <c r="AG7" s="3022">
        <v>9</v>
      </c>
      <c r="AH7" s="3022">
        <v>11</v>
      </c>
      <c r="AI7" s="3022">
        <v>9</v>
      </c>
      <c r="AJ7" s="3021">
        <v>11</v>
      </c>
      <c r="AK7" s="3021">
        <v>10</v>
      </c>
      <c r="AL7" s="3021">
        <v>12</v>
      </c>
      <c r="AM7" s="3023">
        <f t="shared" ref="AM7:AM44" si="8">COUNTIF(I7:V7,"&gt;=0")</f>
        <v>14</v>
      </c>
      <c r="AN7" s="3024">
        <f t="shared" si="0"/>
        <v>79</v>
      </c>
      <c r="AO7" s="3025">
        <v>6</v>
      </c>
      <c r="AP7" s="3021">
        <v>395</v>
      </c>
      <c r="AQ7" s="3026">
        <f t="shared" ref="AQ7:AQ70" si="9">AP7+X7</f>
        <v>526</v>
      </c>
      <c r="AR7" s="230">
        <f t="shared" ref="AR7:AR70" si="10">AQ7/AN7</f>
        <v>6.6582278481012658</v>
      </c>
      <c r="AS7" s="215"/>
      <c r="AT7" s="206"/>
    </row>
    <row r="8" spans="1:46" s="206" customFormat="1" ht="11.1" customHeight="1" x14ac:dyDescent="0.25">
      <c r="A8" s="2529">
        <v>2</v>
      </c>
      <c r="B8" s="238"/>
      <c r="C8" s="887" t="s">
        <v>192</v>
      </c>
      <c r="D8" s="2564" t="str">
        <f t="shared" si="1"/>
        <v>XI</v>
      </c>
      <c r="E8" s="2542" t="s">
        <v>156</v>
      </c>
      <c r="F8" s="2543" t="s">
        <v>156</v>
      </c>
      <c r="G8" s="2565"/>
      <c r="H8" s="232"/>
      <c r="I8" s="233"/>
      <c r="J8" s="234"/>
      <c r="K8" s="181">
        <v>3</v>
      </c>
      <c r="L8" s="181"/>
      <c r="M8" s="181">
        <v>8</v>
      </c>
      <c r="N8" s="181"/>
      <c r="O8" s="874">
        <v>21</v>
      </c>
      <c r="P8" s="181">
        <v>4</v>
      </c>
      <c r="Q8" s="181">
        <v>8</v>
      </c>
      <c r="R8" s="181">
        <v>9</v>
      </c>
      <c r="S8" s="874">
        <v>20</v>
      </c>
      <c r="T8" s="181">
        <v>16</v>
      </c>
      <c r="U8" s="181"/>
      <c r="V8" s="181">
        <v>12</v>
      </c>
      <c r="W8" s="2566" t="s">
        <v>664</v>
      </c>
      <c r="X8" s="2567">
        <f t="shared" si="2"/>
        <v>101</v>
      </c>
      <c r="Y8" s="2568">
        <f t="shared" si="3"/>
        <v>1.6</v>
      </c>
      <c r="Z8" s="3027">
        <f t="shared" si="4"/>
        <v>17.955555555555559</v>
      </c>
      <c r="AA8" s="235">
        <f t="shared" si="5"/>
        <v>17.955555555555559</v>
      </c>
      <c r="AB8" s="2570">
        <f t="shared" si="6"/>
        <v>17.955555555555559</v>
      </c>
      <c r="AC8" s="236">
        <f t="shared" si="7"/>
        <v>6100</v>
      </c>
      <c r="AD8" s="2571"/>
      <c r="AE8" s="237">
        <v>6</v>
      </c>
      <c r="AF8" s="2572">
        <v>8</v>
      </c>
      <c r="AG8" s="2572">
        <v>9</v>
      </c>
      <c r="AH8" s="2572">
        <v>10</v>
      </c>
      <c r="AI8" s="2572">
        <v>8</v>
      </c>
      <c r="AJ8" s="237">
        <v>10</v>
      </c>
      <c r="AK8" s="237">
        <v>9</v>
      </c>
      <c r="AL8" s="237">
        <v>12</v>
      </c>
      <c r="AM8" s="2573">
        <f t="shared" si="8"/>
        <v>9</v>
      </c>
      <c r="AN8" s="2574">
        <f t="shared" si="0"/>
        <v>81</v>
      </c>
      <c r="AO8" s="2575">
        <v>11</v>
      </c>
      <c r="AP8" s="237">
        <v>481</v>
      </c>
      <c r="AQ8" s="2576">
        <f t="shared" si="9"/>
        <v>582</v>
      </c>
      <c r="AR8" s="230">
        <f t="shared" si="10"/>
        <v>7.1851851851851851</v>
      </c>
    </row>
    <row r="9" spans="1:46" s="206" customFormat="1" ht="11.1" customHeight="1" x14ac:dyDescent="0.25">
      <c r="A9" s="2529">
        <v>3</v>
      </c>
      <c r="B9" s="238"/>
      <c r="C9" s="654" t="s">
        <v>193</v>
      </c>
      <c r="D9" s="2577" t="str">
        <f t="shared" si="1"/>
        <v>IV</v>
      </c>
      <c r="E9" s="2578"/>
      <c r="F9" s="656" t="s">
        <v>156</v>
      </c>
      <c r="G9" s="2565"/>
      <c r="H9" s="232"/>
      <c r="I9" s="233">
        <v>0</v>
      </c>
      <c r="J9" s="234">
        <v>2</v>
      </c>
      <c r="K9" s="181"/>
      <c r="L9" s="181">
        <v>15</v>
      </c>
      <c r="M9" s="181">
        <v>10</v>
      </c>
      <c r="N9" s="874">
        <v>21</v>
      </c>
      <c r="O9" s="181">
        <v>10</v>
      </c>
      <c r="P9" s="181"/>
      <c r="Q9" s="181">
        <v>4</v>
      </c>
      <c r="R9" s="181">
        <v>11</v>
      </c>
      <c r="S9" s="181">
        <v>15</v>
      </c>
      <c r="T9" s="874">
        <v>19</v>
      </c>
      <c r="U9" s="181">
        <v>1</v>
      </c>
      <c r="V9" s="181"/>
      <c r="W9" s="2566" t="s">
        <v>664</v>
      </c>
      <c r="X9" s="2567">
        <f t="shared" si="2"/>
        <v>108</v>
      </c>
      <c r="Y9" s="2568">
        <f t="shared" si="3"/>
        <v>1.8</v>
      </c>
      <c r="Z9" s="3027">
        <f t="shared" si="4"/>
        <v>17.672727272727272</v>
      </c>
      <c r="AA9" s="235">
        <f t="shared" si="5"/>
        <v>17.672727272727272</v>
      </c>
      <c r="AB9" s="2570">
        <f t="shared" si="6"/>
        <v>17.672727272727272</v>
      </c>
      <c r="AC9" s="236">
        <f t="shared" si="7"/>
        <v>6005</v>
      </c>
      <c r="AD9" s="2571"/>
      <c r="AE9" s="237"/>
      <c r="AF9" s="2572"/>
      <c r="AG9" s="2572"/>
      <c r="AH9" s="2572"/>
      <c r="AI9" s="2572"/>
      <c r="AJ9" s="237">
        <v>6</v>
      </c>
      <c r="AK9" s="237">
        <v>9</v>
      </c>
      <c r="AL9" s="237">
        <v>12</v>
      </c>
      <c r="AM9" s="2573">
        <f t="shared" si="8"/>
        <v>11</v>
      </c>
      <c r="AN9" s="2574">
        <f t="shared" si="0"/>
        <v>38</v>
      </c>
      <c r="AO9" s="2575">
        <v>4</v>
      </c>
      <c r="AP9" s="237">
        <v>217</v>
      </c>
      <c r="AQ9" s="2576">
        <f t="shared" si="9"/>
        <v>325</v>
      </c>
      <c r="AR9" s="657">
        <f t="shared" si="10"/>
        <v>8.5526315789473681</v>
      </c>
    </row>
    <row r="10" spans="1:46" s="206" customFormat="1" ht="11.1" customHeight="1" x14ac:dyDescent="0.25">
      <c r="A10" s="2529">
        <v>4</v>
      </c>
      <c r="B10" s="3028"/>
      <c r="C10" s="654" t="s">
        <v>132</v>
      </c>
      <c r="D10" s="2577" t="str">
        <f t="shared" si="1"/>
        <v>VI</v>
      </c>
      <c r="E10" s="2578"/>
      <c r="F10" s="656" t="s">
        <v>269</v>
      </c>
      <c r="G10" s="2565"/>
      <c r="H10" s="3029"/>
      <c r="I10" s="233">
        <v>8</v>
      </c>
      <c r="J10" s="3030">
        <v>10</v>
      </c>
      <c r="K10" s="3031">
        <v>1</v>
      </c>
      <c r="L10" s="3031">
        <v>3</v>
      </c>
      <c r="M10" s="3031">
        <v>6</v>
      </c>
      <c r="N10" s="3031">
        <v>13</v>
      </c>
      <c r="O10" s="3031"/>
      <c r="P10" s="3031">
        <v>2</v>
      </c>
      <c r="Q10" s="3032">
        <v>15</v>
      </c>
      <c r="R10" s="3031">
        <v>5</v>
      </c>
      <c r="S10" s="3031">
        <v>12</v>
      </c>
      <c r="T10" s="3031">
        <v>14</v>
      </c>
      <c r="U10" s="3031">
        <v>11</v>
      </c>
      <c r="V10" s="3031">
        <v>8</v>
      </c>
      <c r="W10" s="3033" t="s">
        <v>664</v>
      </c>
      <c r="X10" s="3034">
        <f t="shared" si="2"/>
        <v>108</v>
      </c>
      <c r="Y10" s="3035">
        <f t="shared" si="3"/>
        <v>2</v>
      </c>
      <c r="Z10" s="3036">
        <f t="shared" si="4"/>
        <v>16.615384615384617</v>
      </c>
      <c r="AA10" s="3037">
        <f t="shared" si="5"/>
        <v>16.615384615384617</v>
      </c>
      <c r="AB10" s="3038">
        <f t="shared" si="6"/>
        <v>16.615384615384617</v>
      </c>
      <c r="AC10" s="3039">
        <f t="shared" si="7"/>
        <v>5645</v>
      </c>
      <c r="AD10" s="3040"/>
      <c r="AE10" s="3041">
        <v>2</v>
      </c>
      <c r="AF10" s="3042">
        <v>5</v>
      </c>
      <c r="AG10" s="3042">
        <v>4</v>
      </c>
      <c r="AH10" s="3042"/>
      <c r="AI10" s="3042">
        <v>6</v>
      </c>
      <c r="AJ10" s="3041">
        <v>13</v>
      </c>
      <c r="AK10" s="3041">
        <v>12</v>
      </c>
      <c r="AL10" s="3041">
        <v>12</v>
      </c>
      <c r="AM10" s="3043">
        <f t="shared" si="8"/>
        <v>13</v>
      </c>
      <c r="AN10" s="3044">
        <f t="shared" si="0"/>
        <v>67</v>
      </c>
      <c r="AO10" s="3045">
        <v>6</v>
      </c>
      <c r="AP10" s="3041">
        <v>389</v>
      </c>
      <c r="AQ10" s="3046">
        <f t="shared" si="9"/>
        <v>497</v>
      </c>
      <c r="AR10" s="230">
        <f t="shared" si="10"/>
        <v>7.4179104477611943</v>
      </c>
      <c r="AS10" s="2580"/>
    </row>
    <row r="11" spans="1:46" s="206" customFormat="1" ht="11.1" customHeight="1" x14ac:dyDescent="0.25">
      <c r="A11" s="2529">
        <v>5</v>
      </c>
      <c r="B11" s="238"/>
      <c r="C11" s="246" t="s">
        <v>194</v>
      </c>
      <c r="D11" s="2604" t="str">
        <f t="shared" si="1"/>
        <v>IV</v>
      </c>
      <c r="E11" s="3047"/>
      <c r="F11" s="3048"/>
      <c r="G11" s="2565"/>
      <c r="H11" s="232"/>
      <c r="I11" s="2579">
        <v>15</v>
      </c>
      <c r="J11" s="234">
        <v>7</v>
      </c>
      <c r="K11" s="181">
        <v>4</v>
      </c>
      <c r="L11" s="181">
        <v>10</v>
      </c>
      <c r="M11" s="181"/>
      <c r="N11" s="181">
        <v>14</v>
      </c>
      <c r="O11" s="181">
        <v>18</v>
      </c>
      <c r="P11" s="874">
        <v>18</v>
      </c>
      <c r="Q11" s="181">
        <v>2</v>
      </c>
      <c r="R11" s="181">
        <v>6</v>
      </c>
      <c r="S11" s="181">
        <v>1</v>
      </c>
      <c r="T11" s="181"/>
      <c r="U11" s="181">
        <v>6</v>
      </c>
      <c r="V11" s="181">
        <v>1</v>
      </c>
      <c r="W11" s="2566" t="s">
        <v>664</v>
      </c>
      <c r="X11" s="2567">
        <f t="shared" si="2"/>
        <v>102</v>
      </c>
      <c r="Y11" s="2568">
        <f t="shared" si="3"/>
        <v>1.9000000000000001</v>
      </c>
      <c r="Z11" s="3027">
        <f t="shared" si="4"/>
        <v>16.150000000000002</v>
      </c>
      <c r="AA11" s="235">
        <f t="shared" si="5"/>
        <v>16.150000000000002</v>
      </c>
      <c r="AB11" s="2570">
        <f t="shared" si="6"/>
        <v>16.150000000000002</v>
      </c>
      <c r="AC11" s="236">
        <f t="shared" si="7"/>
        <v>5485</v>
      </c>
      <c r="AD11" s="2571"/>
      <c r="AE11" s="237"/>
      <c r="AF11" s="2572"/>
      <c r="AG11" s="2572"/>
      <c r="AH11" s="2572"/>
      <c r="AI11" s="2572"/>
      <c r="AJ11" s="237">
        <v>3</v>
      </c>
      <c r="AK11" s="237">
        <v>9</v>
      </c>
      <c r="AL11" s="237">
        <v>11</v>
      </c>
      <c r="AM11" s="2573">
        <f t="shared" si="8"/>
        <v>12</v>
      </c>
      <c r="AN11" s="2574">
        <f t="shared" si="0"/>
        <v>35</v>
      </c>
      <c r="AO11" s="2575">
        <v>4</v>
      </c>
      <c r="AP11" s="237">
        <v>156</v>
      </c>
      <c r="AQ11" s="2576">
        <f t="shared" si="9"/>
        <v>258</v>
      </c>
      <c r="AR11" s="230">
        <f t="shared" si="10"/>
        <v>7.371428571428571</v>
      </c>
    </row>
    <row r="12" spans="1:46" s="206" customFormat="1" ht="11.1" customHeight="1" x14ac:dyDescent="0.25">
      <c r="A12" s="2529">
        <v>6</v>
      </c>
      <c r="B12" s="238"/>
      <c r="C12" s="883" t="s">
        <v>131</v>
      </c>
      <c r="D12" s="3049" t="str">
        <f t="shared" si="1"/>
        <v>XII</v>
      </c>
      <c r="E12" s="3050" t="s">
        <v>269</v>
      </c>
      <c r="F12" s="3050" t="s">
        <v>156</v>
      </c>
      <c r="G12" s="2565"/>
      <c r="H12" s="232"/>
      <c r="I12" s="2546">
        <v>2</v>
      </c>
      <c r="J12" s="3051">
        <v>17</v>
      </c>
      <c r="K12" s="909">
        <v>14</v>
      </c>
      <c r="L12" s="910">
        <v>1</v>
      </c>
      <c r="M12" s="910">
        <v>1</v>
      </c>
      <c r="N12" s="910">
        <v>0</v>
      </c>
      <c r="O12" s="910">
        <v>1</v>
      </c>
      <c r="P12" s="910"/>
      <c r="Q12" s="910"/>
      <c r="R12" s="909">
        <v>20</v>
      </c>
      <c r="S12" s="910">
        <v>11</v>
      </c>
      <c r="T12" s="910">
        <v>11</v>
      </c>
      <c r="U12" s="910">
        <v>3</v>
      </c>
      <c r="V12" s="909">
        <v>15</v>
      </c>
      <c r="W12" s="2566" t="s">
        <v>664</v>
      </c>
      <c r="X12" s="2567">
        <f t="shared" si="2"/>
        <v>96</v>
      </c>
      <c r="Y12" s="2568">
        <f t="shared" si="3"/>
        <v>1.9000000000000001</v>
      </c>
      <c r="Z12" s="3027">
        <f t="shared" si="4"/>
        <v>15.200000000000001</v>
      </c>
      <c r="AA12" s="235">
        <f t="shared" si="5"/>
        <v>15.200000000000001</v>
      </c>
      <c r="AB12" s="2570">
        <f t="shared" si="6"/>
        <v>15.200000000000001</v>
      </c>
      <c r="AC12" s="236">
        <f t="shared" si="7"/>
        <v>5165</v>
      </c>
      <c r="AD12" s="2571"/>
      <c r="AE12" s="237"/>
      <c r="AF12" s="2572">
        <v>3</v>
      </c>
      <c r="AG12" s="2572">
        <v>7</v>
      </c>
      <c r="AH12" s="2572">
        <v>10</v>
      </c>
      <c r="AI12" s="2572">
        <v>6</v>
      </c>
      <c r="AJ12" s="237">
        <v>5</v>
      </c>
      <c r="AK12" s="237">
        <v>10</v>
      </c>
      <c r="AL12" s="237">
        <v>12</v>
      </c>
      <c r="AM12" s="2573">
        <f t="shared" si="8"/>
        <v>12</v>
      </c>
      <c r="AN12" s="2574">
        <f t="shared" si="0"/>
        <v>65</v>
      </c>
      <c r="AO12" s="2575">
        <v>12</v>
      </c>
      <c r="AP12" s="237">
        <v>426</v>
      </c>
      <c r="AQ12" s="2576">
        <f t="shared" si="9"/>
        <v>522</v>
      </c>
      <c r="AR12" s="716">
        <f t="shared" si="10"/>
        <v>8.0307692307692307</v>
      </c>
      <c r="AS12" s="215"/>
    </row>
    <row r="13" spans="1:46" s="206" customFormat="1" ht="11.1" customHeight="1" x14ac:dyDescent="0.25">
      <c r="A13" s="2529">
        <v>7</v>
      </c>
      <c r="B13" s="238"/>
      <c r="C13" s="476" t="s">
        <v>133</v>
      </c>
      <c r="D13" s="2581" t="str">
        <f t="shared" si="1"/>
        <v>VII</v>
      </c>
      <c r="E13" s="2582" t="s">
        <v>177</v>
      </c>
      <c r="F13" s="2583"/>
      <c r="G13" s="2565"/>
      <c r="H13" s="232"/>
      <c r="I13" s="233">
        <v>1</v>
      </c>
      <c r="J13" s="234">
        <v>4</v>
      </c>
      <c r="K13" s="181">
        <v>11</v>
      </c>
      <c r="L13" s="181">
        <v>5</v>
      </c>
      <c r="M13" s="874">
        <v>17</v>
      </c>
      <c r="N13" s="181">
        <v>12</v>
      </c>
      <c r="O13" s="181">
        <v>5</v>
      </c>
      <c r="P13" s="181">
        <v>5</v>
      </c>
      <c r="Q13" s="181">
        <v>10</v>
      </c>
      <c r="R13" s="181">
        <v>0</v>
      </c>
      <c r="S13" s="181">
        <v>9</v>
      </c>
      <c r="T13" s="181">
        <v>7</v>
      </c>
      <c r="U13" s="181">
        <v>9</v>
      </c>
      <c r="V13" s="181">
        <v>5</v>
      </c>
      <c r="W13" s="2566" t="s">
        <v>664</v>
      </c>
      <c r="X13" s="2567">
        <f t="shared" si="2"/>
        <v>100</v>
      </c>
      <c r="Y13" s="2568">
        <f t="shared" si="3"/>
        <v>2.1</v>
      </c>
      <c r="Z13" s="3027">
        <f t="shared" si="4"/>
        <v>15</v>
      </c>
      <c r="AA13" s="235">
        <f t="shared" si="5"/>
        <v>15</v>
      </c>
      <c r="AB13" s="2570">
        <f t="shared" si="6"/>
        <v>15</v>
      </c>
      <c r="AC13" s="236">
        <f t="shared" si="7"/>
        <v>5095</v>
      </c>
      <c r="AD13" s="2571">
        <v>3</v>
      </c>
      <c r="AE13" s="237">
        <v>8</v>
      </c>
      <c r="AF13" s="2572">
        <v>8</v>
      </c>
      <c r="AG13" s="2572">
        <v>10</v>
      </c>
      <c r="AH13" s="2572">
        <v>11</v>
      </c>
      <c r="AI13" s="2572">
        <v>10</v>
      </c>
      <c r="AJ13" s="237">
        <v>13</v>
      </c>
      <c r="AK13" s="237">
        <v>12</v>
      </c>
      <c r="AL13" s="237">
        <v>13</v>
      </c>
      <c r="AM13" s="2573">
        <f t="shared" si="8"/>
        <v>14</v>
      </c>
      <c r="AN13" s="2574">
        <f t="shared" si="0"/>
        <v>102</v>
      </c>
      <c r="AO13" s="2575">
        <v>7</v>
      </c>
      <c r="AP13" s="237">
        <v>611</v>
      </c>
      <c r="AQ13" s="2576">
        <f t="shared" si="9"/>
        <v>711</v>
      </c>
      <c r="AR13" s="618">
        <f t="shared" si="10"/>
        <v>6.9705882352941178</v>
      </c>
    </row>
    <row r="14" spans="1:46" s="206" customFormat="1" ht="11.1" customHeight="1" x14ac:dyDescent="0.25">
      <c r="A14" s="2529">
        <v>8</v>
      </c>
      <c r="B14" s="231"/>
      <c r="C14" s="246" t="s">
        <v>221</v>
      </c>
      <c r="D14" s="2634" t="str">
        <f t="shared" si="1"/>
        <v>II</v>
      </c>
      <c r="E14" s="2690"/>
      <c r="F14" s="2691"/>
      <c r="G14" s="2565"/>
      <c r="H14" s="239"/>
      <c r="I14" s="233"/>
      <c r="J14" s="234"/>
      <c r="K14" s="181"/>
      <c r="L14" s="874">
        <v>18</v>
      </c>
      <c r="M14" s="181"/>
      <c r="N14" s="181"/>
      <c r="O14" s="181">
        <v>13</v>
      </c>
      <c r="P14" s="181"/>
      <c r="Q14" s="181"/>
      <c r="R14" s="181"/>
      <c r="S14" s="181">
        <v>17</v>
      </c>
      <c r="T14" s="181"/>
      <c r="U14" s="181"/>
      <c r="V14" s="181">
        <v>3</v>
      </c>
      <c r="W14" s="2566" t="s">
        <v>771</v>
      </c>
      <c r="X14" s="2567">
        <f t="shared" si="2"/>
        <v>51</v>
      </c>
      <c r="Y14" s="2568">
        <f t="shared" si="3"/>
        <v>1.1000000000000001</v>
      </c>
      <c r="Z14" s="3027">
        <f t="shared" si="4"/>
        <v>14.025</v>
      </c>
      <c r="AA14" s="235" t="str">
        <f t="shared" si="5"/>
        <v>-</v>
      </c>
      <c r="AB14" s="2570" t="str">
        <f t="shared" si="6"/>
        <v>-</v>
      </c>
      <c r="AC14" s="236" t="str">
        <f t="shared" si="7"/>
        <v>-</v>
      </c>
      <c r="AD14" s="2571"/>
      <c r="AE14" s="237"/>
      <c r="AF14" s="2572"/>
      <c r="AG14" s="2572"/>
      <c r="AH14" s="2572"/>
      <c r="AI14" s="2572"/>
      <c r="AJ14" s="237"/>
      <c r="AK14" s="237">
        <v>3</v>
      </c>
      <c r="AL14" s="237">
        <v>9</v>
      </c>
      <c r="AM14" s="2573">
        <f t="shared" si="8"/>
        <v>4</v>
      </c>
      <c r="AN14" s="2574">
        <f t="shared" si="0"/>
        <v>16</v>
      </c>
      <c r="AO14" s="2575">
        <v>2</v>
      </c>
      <c r="AP14" s="237">
        <v>79</v>
      </c>
      <c r="AQ14" s="2576">
        <f t="shared" si="9"/>
        <v>130</v>
      </c>
      <c r="AR14" s="230">
        <f t="shared" si="10"/>
        <v>8.125</v>
      </c>
      <c r="AS14" s="241"/>
    </row>
    <row r="15" spans="1:46" ht="11.1" customHeight="1" x14ac:dyDescent="0.25">
      <c r="A15" s="2529">
        <v>9</v>
      </c>
      <c r="B15" s="238"/>
      <c r="C15" s="2598" t="s">
        <v>181</v>
      </c>
      <c r="D15" s="2587" t="str">
        <f t="shared" si="1"/>
        <v>I</v>
      </c>
      <c r="E15" s="2599"/>
      <c r="F15" s="2600"/>
      <c r="G15" s="2565"/>
      <c r="H15" s="242"/>
      <c r="I15" s="243"/>
      <c r="J15" s="836"/>
      <c r="K15" s="875">
        <v>6</v>
      </c>
      <c r="L15" s="875">
        <v>11</v>
      </c>
      <c r="M15" s="875"/>
      <c r="N15" s="875"/>
      <c r="O15" s="875"/>
      <c r="P15" s="875">
        <v>15</v>
      </c>
      <c r="Q15" s="875">
        <v>12</v>
      </c>
      <c r="R15" s="875">
        <v>8</v>
      </c>
      <c r="S15" s="875">
        <v>0</v>
      </c>
      <c r="T15" s="875"/>
      <c r="U15" s="877">
        <v>16</v>
      </c>
      <c r="V15" s="875"/>
      <c r="W15" s="2591" t="s">
        <v>664</v>
      </c>
      <c r="X15" s="2567">
        <f t="shared" si="2"/>
        <v>68</v>
      </c>
      <c r="Y15" s="2568">
        <f t="shared" si="3"/>
        <v>1.4</v>
      </c>
      <c r="Z15" s="3027">
        <f t="shared" si="4"/>
        <v>13.599999999999998</v>
      </c>
      <c r="AA15" s="235">
        <f t="shared" si="5"/>
        <v>13.599999999999998</v>
      </c>
      <c r="AB15" s="2570">
        <f t="shared" si="6"/>
        <v>13.599999999999998</v>
      </c>
      <c r="AC15" s="236">
        <f t="shared" si="7"/>
        <v>4620</v>
      </c>
      <c r="AD15" s="2592"/>
      <c r="AE15" s="710"/>
      <c r="AF15" s="2593"/>
      <c r="AG15" s="2593"/>
      <c r="AH15" s="2593"/>
      <c r="AI15" s="2593"/>
      <c r="AJ15" s="710"/>
      <c r="AK15" s="710">
        <v>7</v>
      </c>
      <c r="AL15" s="710">
        <v>6</v>
      </c>
      <c r="AM15" s="2594">
        <f t="shared" si="8"/>
        <v>7</v>
      </c>
      <c r="AN15" s="2595">
        <f t="shared" si="0"/>
        <v>20</v>
      </c>
      <c r="AO15" s="2596">
        <v>1</v>
      </c>
      <c r="AP15" s="710">
        <v>66</v>
      </c>
      <c r="AQ15" s="2597">
        <f t="shared" si="9"/>
        <v>134</v>
      </c>
      <c r="AR15" s="716">
        <f t="shared" si="10"/>
        <v>6.7</v>
      </c>
      <c r="AS15" s="241"/>
      <c r="AT15" s="206"/>
    </row>
    <row r="16" spans="1:46" s="206" customFormat="1" ht="11.1" customHeight="1" x14ac:dyDescent="0.25">
      <c r="A16" s="2529">
        <v>10</v>
      </c>
      <c r="B16" s="238"/>
      <c r="C16" s="2598" t="s">
        <v>226</v>
      </c>
      <c r="D16" s="2587" t="str">
        <f t="shared" si="1"/>
        <v>I</v>
      </c>
      <c r="E16" s="2599"/>
      <c r="F16" s="2600"/>
      <c r="G16" s="2544"/>
      <c r="H16" s="242"/>
      <c r="I16" s="243"/>
      <c r="J16" s="836"/>
      <c r="K16" s="875">
        <v>2</v>
      </c>
      <c r="L16" s="875">
        <v>9</v>
      </c>
      <c r="M16" s="875">
        <v>14</v>
      </c>
      <c r="N16" s="875">
        <v>6</v>
      </c>
      <c r="O16" s="875">
        <v>8</v>
      </c>
      <c r="P16" s="875">
        <v>8</v>
      </c>
      <c r="Q16" s="875"/>
      <c r="R16" s="875">
        <v>3</v>
      </c>
      <c r="S16" s="875">
        <v>13</v>
      </c>
      <c r="T16" s="875">
        <v>9</v>
      </c>
      <c r="U16" s="875">
        <v>4</v>
      </c>
      <c r="V16" s="875">
        <v>4</v>
      </c>
      <c r="W16" s="2591" t="s">
        <v>664</v>
      </c>
      <c r="X16" s="2567">
        <f t="shared" si="2"/>
        <v>80</v>
      </c>
      <c r="Y16" s="2568">
        <f t="shared" si="3"/>
        <v>1.8</v>
      </c>
      <c r="Z16" s="3027">
        <f t="shared" si="4"/>
        <v>13.090909090909092</v>
      </c>
      <c r="AA16" s="235">
        <f t="shared" si="5"/>
        <v>13.090909090909092</v>
      </c>
      <c r="AB16" s="2570">
        <f t="shared" si="6"/>
        <v>13.090909090909092</v>
      </c>
      <c r="AC16" s="236">
        <f t="shared" si="7"/>
        <v>4450</v>
      </c>
      <c r="AD16" s="2592"/>
      <c r="AE16" s="710"/>
      <c r="AF16" s="2593"/>
      <c r="AG16" s="2593">
        <v>4</v>
      </c>
      <c r="AH16" s="2593">
        <v>9</v>
      </c>
      <c r="AI16" s="2593">
        <v>7</v>
      </c>
      <c r="AJ16" s="710">
        <v>12</v>
      </c>
      <c r="AK16" s="710">
        <v>10</v>
      </c>
      <c r="AL16" s="710">
        <v>11</v>
      </c>
      <c r="AM16" s="2594">
        <f t="shared" si="8"/>
        <v>11</v>
      </c>
      <c r="AN16" s="2595">
        <f t="shared" si="0"/>
        <v>64</v>
      </c>
      <c r="AO16" s="2596">
        <v>1</v>
      </c>
      <c r="AP16" s="710">
        <v>325</v>
      </c>
      <c r="AQ16" s="2597">
        <f t="shared" si="9"/>
        <v>405</v>
      </c>
      <c r="AR16" s="716">
        <f t="shared" si="10"/>
        <v>6.328125</v>
      </c>
      <c r="AS16" s="215"/>
    </row>
    <row r="17" spans="1:46" ht="11.1" customHeight="1" x14ac:dyDescent="0.25">
      <c r="A17" s="2529">
        <v>11</v>
      </c>
      <c r="B17" s="238"/>
      <c r="C17" s="240" t="s">
        <v>138</v>
      </c>
      <c r="D17" s="2584" t="str">
        <f t="shared" si="1"/>
        <v>I</v>
      </c>
      <c r="E17" s="2585"/>
      <c r="F17" s="2586"/>
      <c r="G17" s="2544"/>
      <c r="H17" s="242"/>
      <c r="I17" s="233">
        <v>7</v>
      </c>
      <c r="J17" s="234">
        <v>6</v>
      </c>
      <c r="K17" s="181">
        <v>5</v>
      </c>
      <c r="L17" s="181">
        <v>4</v>
      </c>
      <c r="M17" s="181">
        <v>12</v>
      </c>
      <c r="N17" s="181">
        <v>4</v>
      </c>
      <c r="O17" s="181">
        <v>11</v>
      </c>
      <c r="P17" s="181">
        <v>0</v>
      </c>
      <c r="Q17" s="181">
        <v>6</v>
      </c>
      <c r="R17" s="181">
        <v>7</v>
      </c>
      <c r="S17" s="181">
        <v>7</v>
      </c>
      <c r="T17" s="181">
        <v>10</v>
      </c>
      <c r="U17" s="181">
        <v>2</v>
      </c>
      <c r="V17" s="181">
        <v>2</v>
      </c>
      <c r="W17" s="2566" t="s">
        <v>664</v>
      </c>
      <c r="X17" s="2567">
        <f t="shared" si="2"/>
        <v>83</v>
      </c>
      <c r="Y17" s="2568">
        <f t="shared" si="3"/>
        <v>2.1</v>
      </c>
      <c r="Z17" s="3027">
        <f t="shared" si="4"/>
        <v>12.450000000000001</v>
      </c>
      <c r="AA17" s="235">
        <f t="shared" si="5"/>
        <v>12.450000000000001</v>
      </c>
      <c r="AB17" s="2570">
        <f t="shared" si="6"/>
        <v>12.450000000000001</v>
      </c>
      <c r="AC17" s="236">
        <f t="shared" si="7"/>
        <v>4230</v>
      </c>
      <c r="AD17" s="2571"/>
      <c r="AE17" s="237"/>
      <c r="AF17" s="2572"/>
      <c r="AG17" s="2572"/>
      <c r="AH17" s="2572"/>
      <c r="AI17" s="2572">
        <v>6</v>
      </c>
      <c r="AJ17" s="237">
        <v>9</v>
      </c>
      <c r="AK17" s="237">
        <v>2</v>
      </c>
      <c r="AL17" s="237">
        <v>12</v>
      </c>
      <c r="AM17" s="2573">
        <f t="shared" si="8"/>
        <v>14</v>
      </c>
      <c r="AN17" s="2574">
        <f t="shared" si="0"/>
        <v>43</v>
      </c>
      <c r="AO17" s="2575">
        <v>1</v>
      </c>
      <c r="AP17" s="237">
        <v>162</v>
      </c>
      <c r="AQ17" s="2576">
        <f t="shared" si="9"/>
        <v>245</v>
      </c>
      <c r="AR17" s="230">
        <f t="shared" si="10"/>
        <v>5.6976744186046515</v>
      </c>
      <c r="AS17" s="206"/>
      <c r="AT17" s="206"/>
    </row>
    <row r="18" spans="1:46" s="206" customFormat="1" ht="11.1" customHeight="1" x14ac:dyDescent="0.25">
      <c r="A18" s="2529">
        <v>12</v>
      </c>
      <c r="B18" s="238"/>
      <c r="C18" s="699" t="s">
        <v>182</v>
      </c>
      <c r="D18" s="2588" t="str">
        <f t="shared" si="1"/>
        <v/>
      </c>
      <c r="E18" s="2589"/>
      <c r="F18" s="2590"/>
      <c r="G18" s="2565"/>
      <c r="H18" s="242"/>
      <c r="I18" s="233">
        <v>4</v>
      </c>
      <c r="J18" s="234">
        <v>8</v>
      </c>
      <c r="K18" s="181"/>
      <c r="L18" s="181">
        <v>7</v>
      </c>
      <c r="M18" s="181">
        <v>5</v>
      </c>
      <c r="N18" s="181">
        <v>9</v>
      </c>
      <c r="O18" s="181">
        <v>7</v>
      </c>
      <c r="P18" s="181">
        <v>9</v>
      </c>
      <c r="Q18" s="181"/>
      <c r="R18" s="181">
        <v>10</v>
      </c>
      <c r="S18" s="181">
        <v>10</v>
      </c>
      <c r="T18" s="181">
        <v>4</v>
      </c>
      <c r="U18" s="181">
        <v>0</v>
      </c>
      <c r="V18" s="181"/>
      <c r="W18" s="2566" t="s">
        <v>771</v>
      </c>
      <c r="X18" s="2567">
        <f t="shared" si="2"/>
        <v>73</v>
      </c>
      <c r="Y18" s="2568">
        <f t="shared" si="3"/>
        <v>1.8</v>
      </c>
      <c r="Z18" s="3027">
        <f t="shared" si="4"/>
        <v>11.945454545454545</v>
      </c>
      <c r="AA18" s="235" t="str">
        <f t="shared" si="5"/>
        <v>-</v>
      </c>
      <c r="AB18" s="2570" t="str">
        <f t="shared" si="6"/>
        <v>-</v>
      </c>
      <c r="AC18" s="236" t="str">
        <f t="shared" si="7"/>
        <v>-</v>
      </c>
      <c r="AD18" s="2571"/>
      <c r="AE18" s="237"/>
      <c r="AF18" s="2572"/>
      <c r="AG18" s="2572"/>
      <c r="AH18" s="2572"/>
      <c r="AI18" s="2572"/>
      <c r="AJ18" s="237"/>
      <c r="AK18" s="237">
        <v>11</v>
      </c>
      <c r="AL18" s="237">
        <v>13</v>
      </c>
      <c r="AM18" s="2573">
        <f t="shared" si="8"/>
        <v>11</v>
      </c>
      <c r="AN18" s="2574">
        <f t="shared" si="0"/>
        <v>35</v>
      </c>
      <c r="AO18" s="2575"/>
      <c r="AP18" s="237">
        <v>169</v>
      </c>
      <c r="AQ18" s="2576">
        <f t="shared" si="9"/>
        <v>242</v>
      </c>
      <c r="AR18" s="230">
        <f t="shared" si="10"/>
        <v>6.9142857142857146</v>
      </c>
    </row>
    <row r="19" spans="1:46" s="241" customFormat="1" ht="11.1" customHeight="1" x14ac:dyDescent="0.25">
      <c r="A19" s="2529">
        <v>13</v>
      </c>
      <c r="B19" s="238"/>
      <c r="C19" s="699" t="s">
        <v>206</v>
      </c>
      <c r="D19" s="2588"/>
      <c r="E19" s="2589"/>
      <c r="F19" s="2590"/>
      <c r="G19" s="2544"/>
      <c r="H19" s="242"/>
      <c r="I19" s="243"/>
      <c r="J19" s="836">
        <v>9</v>
      </c>
      <c r="K19" s="875">
        <v>9</v>
      </c>
      <c r="L19" s="875">
        <v>6</v>
      </c>
      <c r="M19" s="875">
        <v>4</v>
      </c>
      <c r="N19" s="875">
        <v>2</v>
      </c>
      <c r="O19" s="875">
        <v>14</v>
      </c>
      <c r="P19" s="875">
        <v>10</v>
      </c>
      <c r="Q19" s="875"/>
      <c r="R19" s="875">
        <v>4</v>
      </c>
      <c r="S19" s="875">
        <v>3</v>
      </c>
      <c r="T19" s="875"/>
      <c r="U19" s="875"/>
      <c r="V19" s="875">
        <v>6</v>
      </c>
      <c r="W19" s="2591" t="s">
        <v>664</v>
      </c>
      <c r="X19" s="2629">
        <f t="shared" si="2"/>
        <v>67</v>
      </c>
      <c r="Y19" s="2630">
        <f t="shared" si="3"/>
        <v>1.7</v>
      </c>
      <c r="Z19" s="3052">
        <f t="shared" si="4"/>
        <v>11.389999999999999</v>
      </c>
      <c r="AA19" s="235">
        <f t="shared" si="5"/>
        <v>11.389999999999999</v>
      </c>
      <c r="AB19" s="2570">
        <f t="shared" si="6"/>
        <v>11.389999999999999</v>
      </c>
      <c r="AC19" s="236">
        <f t="shared" si="7"/>
        <v>3870</v>
      </c>
      <c r="AD19" s="2592"/>
      <c r="AE19" s="710"/>
      <c r="AF19" s="2593"/>
      <c r="AG19" s="2593"/>
      <c r="AH19" s="2593"/>
      <c r="AI19" s="2593"/>
      <c r="AJ19" s="710"/>
      <c r="AK19" s="710">
        <v>1</v>
      </c>
      <c r="AL19" s="710">
        <v>1</v>
      </c>
      <c r="AM19" s="2594">
        <f t="shared" si="8"/>
        <v>10</v>
      </c>
      <c r="AN19" s="2595">
        <f t="shared" si="0"/>
        <v>12</v>
      </c>
      <c r="AO19" s="2596"/>
      <c r="AP19" s="710">
        <v>9</v>
      </c>
      <c r="AQ19" s="2597">
        <f t="shared" si="9"/>
        <v>76</v>
      </c>
      <c r="AR19" s="716">
        <f t="shared" si="10"/>
        <v>6.333333333333333</v>
      </c>
      <c r="AS19" s="206"/>
      <c r="AT19" s="206"/>
    </row>
    <row r="20" spans="1:46" s="241" customFormat="1" ht="11.1" customHeight="1" x14ac:dyDescent="0.25">
      <c r="A20" s="2529">
        <v>14</v>
      </c>
      <c r="B20" s="238"/>
      <c r="C20" s="244" t="s">
        <v>201</v>
      </c>
      <c r="D20" s="2601" t="str">
        <f>ROMAN(AO20,0)</f>
        <v/>
      </c>
      <c r="E20" s="2602"/>
      <c r="F20" s="2603"/>
      <c r="G20" s="2565"/>
      <c r="H20" s="245"/>
      <c r="I20" s="233">
        <v>5</v>
      </c>
      <c r="J20" s="234"/>
      <c r="K20" s="181"/>
      <c r="L20" s="181">
        <v>8</v>
      </c>
      <c r="M20" s="181">
        <v>3</v>
      </c>
      <c r="N20" s="181">
        <v>16</v>
      </c>
      <c r="O20" s="181">
        <v>6</v>
      </c>
      <c r="P20" s="181"/>
      <c r="Q20" s="181"/>
      <c r="R20" s="181">
        <v>2</v>
      </c>
      <c r="S20" s="181">
        <v>5</v>
      </c>
      <c r="T20" s="181">
        <v>12</v>
      </c>
      <c r="U20" s="181"/>
      <c r="V20" s="181"/>
      <c r="W20" s="2566" t="s">
        <v>664</v>
      </c>
      <c r="X20" s="2567">
        <f t="shared" si="2"/>
        <v>57</v>
      </c>
      <c r="Y20" s="2568">
        <f t="shared" si="3"/>
        <v>1.5</v>
      </c>
      <c r="Z20" s="3027">
        <f t="shared" si="4"/>
        <v>10.6875</v>
      </c>
      <c r="AA20" s="235">
        <f t="shared" si="5"/>
        <v>10.6875</v>
      </c>
      <c r="AB20" s="2570">
        <f t="shared" si="6"/>
        <v>10.6875</v>
      </c>
      <c r="AC20" s="236">
        <f t="shared" si="7"/>
        <v>3630</v>
      </c>
      <c r="AD20" s="2571"/>
      <c r="AE20" s="237"/>
      <c r="AF20" s="2572"/>
      <c r="AG20" s="2572"/>
      <c r="AH20" s="2572"/>
      <c r="AI20" s="2572"/>
      <c r="AJ20" s="237"/>
      <c r="AK20" s="237">
        <v>5</v>
      </c>
      <c r="AL20" s="237">
        <v>9</v>
      </c>
      <c r="AM20" s="2573">
        <f t="shared" si="8"/>
        <v>8</v>
      </c>
      <c r="AN20" s="2574">
        <f t="shared" si="0"/>
        <v>22</v>
      </c>
      <c r="AO20" s="2575"/>
      <c r="AP20" s="237">
        <v>97</v>
      </c>
      <c r="AQ20" s="2576">
        <f t="shared" si="9"/>
        <v>154</v>
      </c>
      <c r="AR20" s="230">
        <f t="shared" si="10"/>
        <v>7</v>
      </c>
      <c r="AS20" s="206"/>
      <c r="AT20" s="206"/>
    </row>
    <row r="21" spans="1:46" s="241" customFormat="1" ht="11.1" customHeight="1" x14ac:dyDescent="0.25">
      <c r="A21" s="2529">
        <v>15</v>
      </c>
      <c r="B21" s="231"/>
      <c r="C21" s="2598" t="s">
        <v>223</v>
      </c>
      <c r="D21" s="2587" t="str">
        <f>ROMAN(AO21,0)</f>
        <v>I</v>
      </c>
      <c r="E21" s="2599"/>
      <c r="F21" s="2600"/>
      <c r="G21" s="2544"/>
      <c r="H21" s="245"/>
      <c r="I21" s="243">
        <v>12</v>
      </c>
      <c r="J21" s="836">
        <v>14</v>
      </c>
      <c r="K21" s="875"/>
      <c r="L21" s="875"/>
      <c r="M21" s="875"/>
      <c r="N21" s="875"/>
      <c r="O21" s="875"/>
      <c r="P21" s="875">
        <v>6</v>
      </c>
      <c r="Q21" s="875">
        <v>7</v>
      </c>
      <c r="R21" s="875"/>
      <c r="S21" s="875"/>
      <c r="T21" s="875">
        <v>2</v>
      </c>
      <c r="U21" s="875"/>
      <c r="V21" s="875"/>
      <c r="W21" s="2591" t="s">
        <v>664</v>
      </c>
      <c r="X21" s="2629">
        <f t="shared" si="2"/>
        <v>41</v>
      </c>
      <c r="Y21" s="2630">
        <f t="shared" si="3"/>
        <v>1.2</v>
      </c>
      <c r="Z21" s="3052">
        <f t="shared" si="4"/>
        <v>9.84</v>
      </c>
      <c r="AA21" s="235">
        <f t="shared" si="5"/>
        <v>9.84</v>
      </c>
      <c r="AB21" s="2570">
        <f t="shared" si="6"/>
        <v>9.84</v>
      </c>
      <c r="AC21" s="236">
        <f t="shared" si="7"/>
        <v>3345</v>
      </c>
      <c r="AD21" s="2592"/>
      <c r="AE21" s="710"/>
      <c r="AF21" s="2593"/>
      <c r="AG21" s="2593"/>
      <c r="AH21" s="2593"/>
      <c r="AI21" s="2593"/>
      <c r="AJ21" s="710">
        <v>6</v>
      </c>
      <c r="AK21" s="710">
        <v>9</v>
      </c>
      <c r="AL21" s="710">
        <v>6</v>
      </c>
      <c r="AM21" s="2594">
        <f t="shared" si="8"/>
        <v>5</v>
      </c>
      <c r="AN21" s="2595">
        <f t="shared" si="0"/>
        <v>26</v>
      </c>
      <c r="AO21" s="2596">
        <v>1</v>
      </c>
      <c r="AP21" s="710">
        <v>120</v>
      </c>
      <c r="AQ21" s="2597">
        <f t="shared" si="9"/>
        <v>161</v>
      </c>
      <c r="AR21" s="716">
        <f t="shared" si="10"/>
        <v>6.1923076923076925</v>
      </c>
      <c r="AT21" s="206"/>
    </row>
    <row r="22" spans="1:46" s="241" customFormat="1" ht="11.1" customHeight="1" x14ac:dyDescent="0.25">
      <c r="A22" s="2529">
        <v>16</v>
      </c>
      <c r="B22" s="238"/>
      <c r="C22" s="654" t="s">
        <v>141</v>
      </c>
      <c r="D22" s="2577" t="str">
        <f>ROMAN(AO22,0)</f>
        <v>VI</v>
      </c>
      <c r="E22" s="2578"/>
      <c r="F22" s="656" t="s">
        <v>156</v>
      </c>
      <c r="G22" s="2544"/>
      <c r="H22" s="242"/>
      <c r="I22" s="233"/>
      <c r="J22" s="234">
        <v>5</v>
      </c>
      <c r="K22" s="181"/>
      <c r="L22" s="181"/>
      <c r="M22" s="181">
        <v>7</v>
      </c>
      <c r="N22" s="181"/>
      <c r="O22" s="181">
        <v>12</v>
      </c>
      <c r="P22" s="181">
        <v>7</v>
      </c>
      <c r="Q22" s="181"/>
      <c r="R22" s="181"/>
      <c r="S22" s="181"/>
      <c r="T22" s="181"/>
      <c r="U22" s="181">
        <v>7</v>
      </c>
      <c r="V22" s="181"/>
      <c r="W22" s="2566" t="s">
        <v>664</v>
      </c>
      <c r="X22" s="2567">
        <f t="shared" si="2"/>
        <v>38</v>
      </c>
      <c r="Y22" s="2568">
        <f t="shared" si="3"/>
        <v>1.2</v>
      </c>
      <c r="Z22" s="3053">
        <f t="shared" si="4"/>
        <v>9.120000000000001</v>
      </c>
      <c r="AA22" s="235">
        <f t="shared" si="5"/>
        <v>9.120000000000001</v>
      </c>
      <c r="AB22" s="2570">
        <f t="shared" si="6"/>
        <v>9.8250000000000011</v>
      </c>
      <c r="AC22" s="236">
        <f t="shared" si="7"/>
        <v>3340</v>
      </c>
      <c r="AD22" s="2571"/>
      <c r="AE22" s="237">
        <v>3</v>
      </c>
      <c r="AF22" s="2572">
        <v>6</v>
      </c>
      <c r="AG22" s="2572">
        <v>2</v>
      </c>
      <c r="AH22" s="2572">
        <v>8</v>
      </c>
      <c r="AI22" s="2572">
        <v>6</v>
      </c>
      <c r="AJ22" s="237">
        <v>7</v>
      </c>
      <c r="AK22" s="237">
        <v>5</v>
      </c>
      <c r="AL22" s="237">
        <v>6</v>
      </c>
      <c r="AM22" s="2573">
        <f t="shared" si="8"/>
        <v>5</v>
      </c>
      <c r="AN22" s="2574">
        <f t="shared" si="0"/>
        <v>48</v>
      </c>
      <c r="AO22" s="2575">
        <v>6</v>
      </c>
      <c r="AP22" s="237">
        <v>344</v>
      </c>
      <c r="AQ22" s="2576">
        <f t="shared" si="9"/>
        <v>382</v>
      </c>
      <c r="AR22" s="230">
        <f t="shared" si="10"/>
        <v>7.958333333333333</v>
      </c>
      <c r="AT22" s="206"/>
    </row>
    <row r="23" spans="1:46" s="206" customFormat="1" ht="11.1" customHeight="1" x14ac:dyDescent="0.25">
      <c r="A23" s="2529">
        <v>17</v>
      </c>
      <c r="B23" s="238"/>
      <c r="C23" s="244" t="s">
        <v>45</v>
      </c>
      <c r="D23" s="2601" t="str">
        <f>ROMAN(AO23,0)</f>
        <v/>
      </c>
      <c r="E23" s="2602"/>
      <c r="F23" s="2603"/>
      <c r="G23" s="2544"/>
      <c r="H23" s="242"/>
      <c r="I23" s="233"/>
      <c r="J23" s="234">
        <v>3</v>
      </c>
      <c r="K23" s="181">
        <v>0</v>
      </c>
      <c r="L23" s="181"/>
      <c r="M23" s="181">
        <v>2</v>
      </c>
      <c r="N23" s="181">
        <v>7</v>
      </c>
      <c r="O23" s="181"/>
      <c r="P23" s="181">
        <v>13</v>
      </c>
      <c r="Q23" s="181"/>
      <c r="R23" s="181">
        <v>17</v>
      </c>
      <c r="S23" s="181"/>
      <c r="T23" s="181">
        <v>5</v>
      </c>
      <c r="U23" s="181"/>
      <c r="V23" s="181">
        <v>0</v>
      </c>
      <c r="W23" s="2566" t="s">
        <v>664</v>
      </c>
      <c r="X23" s="2567">
        <f t="shared" si="2"/>
        <v>47</v>
      </c>
      <c r="Y23" s="2568">
        <f t="shared" si="3"/>
        <v>1.5</v>
      </c>
      <c r="Z23" s="3053">
        <f t="shared" si="4"/>
        <v>8.8125</v>
      </c>
      <c r="AA23" s="235">
        <f t="shared" si="5"/>
        <v>8.8125</v>
      </c>
      <c r="AB23" s="2570">
        <f t="shared" si="6"/>
        <v>9.8250000000000011</v>
      </c>
      <c r="AC23" s="236">
        <f t="shared" si="7"/>
        <v>3340</v>
      </c>
      <c r="AD23" s="2571"/>
      <c r="AE23" s="237"/>
      <c r="AF23" s="2572">
        <v>2</v>
      </c>
      <c r="AG23" s="2572">
        <v>4</v>
      </c>
      <c r="AH23" s="2572">
        <v>3</v>
      </c>
      <c r="AI23" s="2572">
        <v>4</v>
      </c>
      <c r="AJ23" s="237">
        <v>7</v>
      </c>
      <c r="AK23" s="237">
        <v>9</v>
      </c>
      <c r="AL23" s="237">
        <v>6</v>
      </c>
      <c r="AM23" s="2573">
        <f t="shared" si="8"/>
        <v>8</v>
      </c>
      <c r="AN23" s="2574">
        <f t="shared" si="0"/>
        <v>43</v>
      </c>
      <c r="AO23" s="2575"/>
      <c r="AP23" s="237">
        <v>224</v>
      </c>
      <c r="AQ23" s="2576">
        <f t="shared" si="9"/>
        <v>271</v>
      </c>
      <c r="AR23" s="230">
        <f t="shared" si="10"/>
        <v>6.3023255813953485</v>
      </c>
    </row>
    <row r="24" spans="1:46" s="206" customFormat="1" ht="11.1" customHeight="1" x14ac:dyDescent="0.25">
      <c r="A24" s="2529">
        <v>18</v>
      </c>
      <c r="B24" s="238"/>
      <c r="C24" s="699" t="s">
        <v>284</v>
      </c>
      <c r="D24" s="2778" t="str">
        <f>ROMAN(AO24,0)</f>
        <v/>
      </c>
      <c r="E24" s="3054"/>
      <c r="F24" s="3055"/>
      <c r="G24" s="2544"/>
      <c r="H24" s="245"/>
      <c r="I24" s="243"/>
      <c r="J24" s="836"/>
      <c r="K24" s="875"/>
      <c r="L24" s="877"/>
      <c r="M24" s="875"/>
      <c r="N24" s="875">
        <v>11</v>
      </c>
      <c r="O24" s="875">
        <v>9</v>
      </c>
      <c r="P24" s="875"/>
      <c r="Q24" s="875"/>
      <c r="R24" s="875">
        <v>1</v>
      </c>
      <c r="S24" s="875"/>
      <c r="T24" s="875">
        <v>3</v>
      </c>
      <c r="U24" s="875">
        <v>5</v>
      </c>
      <c r="V24" s="875">
        <v>7</v>
      </c>
      <c r="W24" s="2566" t="s">
        <v>771</v>
      </c>
      <c r="X24" s="2629">
        <f t="shared" si="2"/>
        <v>36</v>
      </c>
      <c r="Y24" s="2630">
        <f t="shared" si="3"/>
        <v>1.3</v>
      </c>
      <c r="Z24" s="3056">
        <f t="shared" si="4"/>
        <v>7.8000000000000007</v>
      </c>
      <c r="AA24" s="235" t="str">
        <f t="shared" si="5"/>
        <v>-</v>
      </c>
      <c r="AB24" s="2570" t="str">
        <f t="shared" si="6"/>
        <v>-</v>
      </c>
      <c r="AC24" s="236" t="str">
        <f t="shared" si="7"/>
        <v>-</v>
      </c>
      <c r="AD24" s="2592"/>
      <c r="AE24" s="710"/>
      <c r="AF24" s="2593"/>
      <c r="AG24" s="2593"/>
      <c r="AH24" s="2593"/>
      <c r="AI24" s="2593"/>
      <c r="AJ24" s="710"/>
      <c r="AK24" s="710"/>
      <c r="AL24" s="710"/>
      <c r="AM24" s="2594">
        <f t="shared" si="8"/>
        <v>6</v>
      </c>
      <c r="AN24" s="2595">
        <f t="shared" si="0"/>
        <v>6</v>
      </c>
      <c r="AO24" s="2596"/>
      <c r="AP24" s="710">
        <v>0</v>
      </c>
      <c r="AQ24" s="2597">
        <f t="shared" si="9"/>
        <v>36</v>
      </c>
      <c r="AR24" s="716">
        <f t="shared" si="10"/>
        <v>6</v>
      </c>
    </row>
    <row r="25" spans="1:46" s="206" customFormat="1" ht="11.1" customHeight="1" x14ac:dyDescent="0.25">
      <c r="A25" s="2529">
        <v>19</v>
      </c>
      <c r="B25" s="238"/>
      <c r="C25" s="699" t="s">
        <v>279</v>
      </c>
      <c r="D25" s="2588"/>
      <c r="E25" s="2589"/>
      <c r="F25" s="2689"/>
      <c r="G25" s="2544"/>
      <c r="H25" s="242"/>
      <c r="I25" s="243"/>
      <c r="J25" s="836"/>
      <c r="K25" s="875"/>
      <c r="L25" s="875">
        <v>0</v>
      </c>
      <c r="M25" s="875"/>
      <c r="N25" s="875"/>
      <c r="O25" s="875">
        <v>0</v>
      </c>
      <c r="P25" s="875"/>
      <c r="Q25" s="875">
        <v>3</v>
      </c>
      <c r="R25" s="875">
        <v>15</v>
      </c>
      <c r="S25" s="875">
        <v>4</v>
      </c>
      <c r="T25" s="875">
        <v>1</v>
      </c>
      <c r="U25" s="875">
        <v>13</v>
      </c>
      <c r="V25" s="875"/>
      <c r="W25" s="2566" t="s">
        <v>664</v>
      </c>
      <c r="X25" s="2629">
        <f t="shared" si="2"/>
        <v>36</v>
      </c>
      <c r="Y25" s="2630">
        <f t="shared" si="3"/>
        <v>1.4</v>
      </c>
      <c r="Z25" s="3056">
        <f t="shared" si="4"/>
        <v>7.2</v>
      </c>
      <c r="AA25" s="235">
        <f t="shared" si="5"/>
        <v>7.2</v>
      </c>
      <c r="AB25" s="2570">
        <f t="shared" si="6"/>
        <v>9.8250000000000011</v>
      </c>
      <c r="AC25" s="236">
        <f t="shared" si="7"/>
        <v>3340</v>
      </c>
      <c r="AD25" s="2592"/>
      <c r="AE25" s="710"/>
      <c r="AF25" s="2593"/>
      <c r="AG25" s="2593"/>
      <c r="AH25" s="2593"/>
      <c r="AI25" s="2593"/>
      <c r="AJ25" s="710"/>
      <c r="AK25" s="710"/>
      <c r="AL25" s="710"/>
      <c r="AM25" s="2594">
        <f t="shared" si="8"/>
        <v>7</v>
      </c>
      <c r="AN25" s="2595">
        <f t="shared" si="0"/>
        <v>7</v>
      </c>
      <c r="AO25" s="2596"/>
      <c r="AP25" s="710">
        <v>0</v>
      </c>
      <c r="AQ25" s="2597">
        <f t="shared" si="9"/>
        <v>36</v>
      </c>
      <c r="AR25" s="716">
        <f t="shared" si="10"/>
        <v>5.1428571428571432</v>
      </c>
    </row>
    <row r="26" spans="1:46" s="206" customFormat="1" ht="11.1" customHeight="1" x14ac:dyDescent="0.25">
      <c r="A26" s="2529">
        <v>20</v>
      </c>
      <c r="B26" s="238"/>
      <c r="C26" s="2598" t="s">
        <v>211</v>
      </c>
      <c r="D26" s="2587" t="str">
        <f>ROMAN(AO26,0)</f>
        <v>I</v>
      </c>
      <c r="E26" s="2599"/>
      <c r="F26" s="2600"/>
      <c r="G26" s="2544"/>
      <c r="H26" s="245"/>
      <c r="I26" s="243">
        <v>6</v>
      </c>
      <c r="J26" s="836">
        <v>1</v>
      </c>
      <c r="K26" s="875"/>
      <c r="L26" s="875">
        <v>2</v>
      </c>
      <c r="M26" s="875">
        <v>0</v>
      </c>
      <c r="N26" s="875">
        <v>10</v>
      </c>
      <c r="O26" s="875">
        <v>2</v>
      </c>
      <c r="P26" s="875"/>
      <c r="Q26" s="875">
        <v>0</v>
      </c>
      <c r="R26" s="875">
        <v>13</v>
      </c>
      <c r="S26" s="875">
        <v>6</v>
      </c>
      <c r="T26" s="875">
        <v>0</v>
      </c>
      <c r="U26" s="875"/>
      <c r="V26" s="875"/>
      <c r="W26" s="2566" t="s">
        <v>664</v>
      </c>
      <c r="X26" s="2629">
        <f t="shared" si="2"/>
        <v>40</v>
      </c>
      <c r="Y26" s="2630">
        <f t="shared" si="3"/>
        <v>1.7</v>
      </c>
      <c r="Z26" s="3056">
        <f t="shared" si="4"/>
        <v>6.8</v>
      </c>
      <c r="AA26" s="2632">
        <f t="shared" si="5"/>
        <v>6.8</v>
      </c>
      <c r="AB26" s="2633">
        <f t="shared" si="6"/>
        <v>9.8250000000000011</v>
      </c>
      <c r="AC26" s="658">
        <f t="shared" si="7"/>
        <v>3340</v>
      </c>
      <c r="AD26" s="2592"/>
      <c r="AE26" s="710"/>
      <c r="AF26" s="2593"/>
      <c r="AG26" s="2593"/>
      <c r="AH26" s="2593"/>
      <c r="AI26" s="2593"/>
      <c r="AJ26" s="710"/>
      <c r="AK26" s="710">
        <v>1</v>
      </c>
      <c r="AL26" s="710">
        <v>10</v>
      </c>
      <c r="AM26" s="2594">
        <f t="shared" si="8"/>
        <v>10</v>
      </c>
      <c r="AN26" s="2595">
        <f t="shared" si="0"/>
        <v>21</v>
      </c>
      <c r="AO26" s="2596">
        <v>1</v>
      </c>
      <c r="AP26" s="710">
        <v>93</v>
      </c>
      <c r="AQ26" s="2597">
        <f t="shared" si="9"/>
        <v>133</v>
      </c>
      <c r="AR26" s="716">
        <f t="shared" si="10"/>
        <v>6.333333333333333</v>
      </c>
    </row>
    <row r="27" spans="1:46" s="206" customFormat="1" ht="11.1" customHeight="1" x14ac:dyDescent="0.25">
      <c r="A27" s="2529">
        <v>21</v>
      </c>
      <c r="B27" s="238"/>
      <c r="C27" s="699" t="s">
        <v>210</v>
      </c>
      <c r="D27" s="2588"/>
      <c r="E27" s="3057"/>
      <c r="F27" s="2590"/>
      <c r="G27" s="2544"/>
      <c r="H27" s="242"/>
      <c r="I27" s="243"/>
      <c r="J27" s="836">
        <v>0</v>
      </c>
      <c r="K27" s="875"/>
      <c r="L27" s="875"/>
      <c r="M27" s="875"/>
      <c r="N27" s="875">
        <v>3</v>
      </c>
      <c r="O27" s="875"/>
      <c r="P27" s="875">
        <v>11</v>
      </c>
      <c r="Q27" s="875"/>
      <c r="R27" s="875"/>
      <c r="S27" s="875">
        <v>8</v>
      </c>
      <c r="T27" s="875"/>
      <c r="U27" s="875"/>
      <c r="V27" s="875"/>
      <c r="W27" s="2566" t="s">
        <v>664</v>
      </c>
      <c r="X27" s="2629">
        <f t="shared" si="2"/>
        <v>22</v>
      </c>
      <c r="Y27" s="2630">
        <f t="shared" si="3"/>
        <v>1.1000000000000001</v>
      </c>
      <c r="Z27" s="3056">
        <f t="shared" si="4"/>
        <v>6.0500000000000007</v>
      </c>
      <c r="AA27" s="2632">
        <f t="shared" si="5"/>
        <v>6.0500000000000007</v>
      </c>
      <c r="AB27" s="2633">
        <f t="shared" si="6"/>
        <v>9.8250000000000011</v>
      </c>
      <c r="AC27" s="3058">
        <f t="shared" si="7"/>
        <v>3340</v>
      </c>
      <c r="AD27" s="3059"/>
      <c r="AE27" s="710"/>
      <c r="AF27" s="2593"/>
      <c r="AG27" s="2593"/>
      <c r="AH27" s="2593"/>
      <c r="AI27" s="2593"/>
      <c r="AJ27" s="710"/>
      <c r="AK27" s="710">
        <v>1</v>
      </c>
      <c r="AL27" s="710">
        <v>2</v>
      </c>
      <c r="AM27" s="2594">
        <f t="shared" si="8"/>
        <v>4</v>
      </c>
      <c r="AN27" s="2595">
        <f t="shared" si="0"/>
        <v>7</v>
      </c>
      <c r="AO27" s="2596"/>
      <c r="AP27" s="710">
        <v>13</v>
      </c>
      <c r="AQ27" s="2597">
        <f t="shared" si="9"/>
        <v>35</v>
      </c>
      <c r="AR27" s="716">
        <f t="shared" si="10"/>
        <v>5</v>
      </c>
    </row>
    <row r="28" spans="1:46" s="206" customFormat="1" ht="11.1" customHeight="1" thickBot="1" x14ac:dyDescent="0.3">
      <c r="A28" s="2529">
        <v>22</v>
      </c>
      <c r="B28" s="238"/>
      <c r="C28" s="3060" t="s">
        <v>58</v>
      </c>
      <c r="D28" s="3061" t="str">
        <f>ROMAN(AO28,0)</f>
        <v/>
      </c>
      <c r="E28" s="3062"/>
      <c r="F28" s="3063"/>
      <c r="G28" s="3064"/>
      <c r="H28" s="242"/>
      <c r="I28" s="3065">
        <v>3</v>
      </c>
      <c r="J28" s="3066"/>
      <c r="K28" s="3067"/>
      <c r="L28" s="3067"/>
      <c r="M28" s="3067"/>
      <c r="N28" s="3067"/>
      <c r="O28" s="3067"/>
      <c r="P28" s="3067">
        <v>3</v>
      </c>
      <c r="Q28" s="3067"/>
      <c r="R28" s="3067"/>
      <c r="S28" s="3067"/>
      <c r="T28" s="3067">
        <v>6</v>
      </c>
      <c r="U28" s="3067"/>
      <c r="V28" s="3067"/>
      <c r="W28" s="3068" t="s">
        <v>771</v>
      </c>
      <c r="X28" s="3069">
        <f t="shared" si="2"/>
        <v>12</v>
      </c>
      <c r="Y28" s="3070">
        <f t="shared" si="3"/>
        <v>1</v>
      </c>
      <c r="Z28" s="3071">
        <f t="shared" si="4"/>
        <v>4</v>
      </c>
      <c r="AA28" s="3072" t="str">
        <f t="shared" si="5"/>
        <v>-</v>
      </c>
      <c r="AB28" s="3073" t="str">
        <f t="shared" si="6"/>
        <v>-</v>
      </c>
      <c r="AC28" s="3058" t="str">
        <f t="shared" si="7"/>
        <v>-</v>
      </c>
      <c r="AD28" s="3074"/>
      <c r="AE28" s="3075"/>
      <c r="AF28" s="3076"/>
      <c r="AG28" s="3076">
        <v>1</v>
      </c>
      <c r="AH28" s="3076">
        <v>3</v>
      </c>
      <c r="AI28" s="3076">
        <v>4</v>
      </c>
      <c r="AJ28" s="3075">
        <v>4</v>
      </c>
      <c r="AK28" s="3075"/>
      <c r="AL28" s="3075">
        <v>2</v>
      </c>
      <c r="AM28" s="3077">
        <f t="shared" si="8"/>
        <v>3</v>
      </c>
      <c r="AN28" s="3078">
        <f t="shared" si="0"/>
        <v>17</v>
      </c>
      <c r="AO28" s="3079"/>
      <c r="AP28" s="3075">
        <v>65</v>
      </c>
      <c r="AQ28" s="3080">
        <f t="shared" si="9"/>
        <v>77</v>
      </c>
      <c r="AR28" s="3081">
        <f t="shared" si="10"/>
        <v>4.5294117647058822</v>
      </c>
    </row>
    <row r="29" spans="1:46" s="206" customFormat="1" ht="11.1" customHeight="1" thickBot="1" x14ac:dyDescent="0.3">
      <c r="A29" s="2529">
        <v>23</v>
      </c>
      <c r="B29" s="238"/>
      <c r="C29" s="3082" t="s">
        <v>135</v>
      </c>
      <c r="D29" s="3083" t="str">
        <f t="shared" ref="D29:D32" si="11">ROMAN(AO29,0)</f>
        <v>V</v>
      </c>
      <c r="E29" s="3084" t="s">
        <v>156</v>
      </c>
      <c r="F29" s="3085"/>
      <c r="G29" s="3086"/>
      <c r="H29" s="242"/>
      <c r="I29" s="3087"/>
      <c r="J29" s="3088"/>
      <c r="K29" s="3089"/>
      <c r="L29" s="3089"/>
      <c r="M29" s="3089"/>
      <c r="N29" s="3089">
        <v>1</v>
      </c>
      <c r="O29" s="3089"/>
      <c r="P29" s="3089"/>
      <c r="Q29" s="3089">
        <v>1</v>
      </c>
      <c r="R29" s="3089"/>
      <c r="S29" s="3089"/>
      <c r="T29" s="3089"/>
      <c r="U29" s="3089"/>
      <c r="V29" s="3089"/>
      <c r="W29" s="3090" t="s">
        <v>772</v>
      </c>
      <c r="X29" s="3091">
        <f t="shared" si="2"/>
        <v>2</v>
      </c>
      <c r="Y29" s="3092">
        <f t="shared" si="3"/>
        <v>0.89999999999999991</v>
      </c>
      <c r="Z29" s="3093">
        <f t="shared" si="4"/>
        <v>0.89999999999999991</v>
      </c>
      <c r="AA29" s="3094" t="str">
        <f t="shared" si="5"/>
        <v>-</v>
      </c>
      <c r="AB29" s="3095" t="str">
        <f t="shared" si="6"/>
        <v>-</v>
      </c>
      <c r="AC29" s="3096" t="str">
        <f t="shared" si="7"/>
        <v>-</v>
      </c>
      <c r="AD29" s="3097">
        <v>2</v>
      </c>
      <c r="AE29" s="3098">
        <v>2</v>
      </c>
      <c r="AF29" s="3099">
        <v>3</v>
      </c>
      <c r="AG29" s="3099">
        <v>1</v>
      </c>
      <c r="AH29" s="3099">
        <v>3</v>
      </c>
      <c r="AI29" s="3099">
        <v>7</v>
      </c>
      <c r="AJ29" s="3098">
        <v>3</v>
      </c>
      <c r="AK29" s="3098">
        <v>3</v>
      </c>
      <c r="AL29" s="3098">
        <v>2</v>
      </c>
      <c r="AM29" s="3100">
        <f t="shared" si="8"/>
        <v>2</v>
      </c>
      <c r="AN29" s="3101">
        <f t="shared" si="0"/>
        <v>28</v>
      </c>
      <c r="AO29" s="3102">
        <v>5</v>
      </c>
      <c r="AP29" s="3098">
        <v>184</v>
      </c>
      <c r="AQ29" s="3103">
        <f t="shared" si="9"/>
        <v>186</v>
      </c>
      <c r="AR29" s="3104">
        <f t="shared" si="10"/>
        <v>6.6428571428571432</v>
      </c>
    </row>
    <row r="30" spans="1:46" s="206" customFormat="1" ht="11.1" customHeight="1" x14ac:dyDescent="0.25">
      <c r="A30" s="2529">
        <v>24</v>
      </c>
      <c r="B30" s="238"/>
      <c r="C30" s="807" t="s">
        <v>57</v>
      </c>
      <c r="D30" s="3105" t="str">
        <f t="shared" si="11"/>
        <v/>
      </c>
      <c r="E30" s="3106"/>
      <c r="F30" s="3107"/>
      <c r="G30" s="3108"/>
      <c r="H30" s="242"/>
      <c r="I30" s="808"/>
      <c r="J30" s="809"/>
      <c r="K30" s="810"/>
      <c r="L30" s="810"/>
      <c r="M30" s="810"/>
      <c r="N30" s="810">
        <v>8</v>
      </c>
      <c r="O30" s="810"/>
      <c r="P30" s="810"/>
      <c r="Q30" s="810"/>
      <c r="R30" s="810"/>
      <c r="S30" s="810"/>
      <c r="T30" s="810"/>
      <c r="U30" s="810"/>
      <c r="V30" s="810"/>
      <c r="W30" s="3109" t="s">
        <v>772</v>
      </c>
      <c r="X30" s="2667">
        <f t="shared" si="2"/>
        <v>8</v>
      </c>
      <c r="Y30" s="2668">
        <f t="shared" si="3"/>
        <v>0.79999999999999993</v>
      </c>
      <c r="Z30" s="3110">
        <f t="shared" si="4"/>
        <v>6.3999999999999995</v>
      </c>
      <c r="AA30" s="786" t="str">
        <f t="shared" si="5"/>
        <v>-</v>
      </c>
      <c r="AB30" s="2670" t="str">
        <f t="shared" si="6"/>
        <v>-</v>
      </c>
      <c r="AC30" s="3058" t="str">
        <f t="shared" si="7"/>
        <v>-</v>
      </c>
      <c r="AD30" s="3111"/>
      <c r="AE30" s="813"/>
      <c r="AF30" s="2672"/>
      <c r="AG30" s="2672">
        <v>2</v>
      </c>
      <c r="AH30" s="2672">
        <v>1</v>
      </c>
      <c r="AI30" s="2672">
        <v>1</v>
      </c>
      <c r="AJ30" s="813"/>
      <c r="AK30" s="813">
        <v>2</v>
      </c>
      <c r="AL30" s="813">
        <v>1</v>
      </c>
      <c r="AM30" s="2673">
        <f t="shared" si="8"/>
        <v>1</v>
      </c>
      <c r="AN30" s="2674">
        <f t="shared" si="0"/>
        <v>8</v>
      </c>
      <c r="AO30" s="2675"/>
      <c r="AP30" s="813">
        <v>28</v>
      </c>
      <c r="AQ30" s="2676">
        <f t="shared" si="9"/>
        <v>36</v>
      </c>
      <c r="AR30" s="819">
        <f t="shared" si="10"/>
        <v>4.5</v>
      </c>
    </row>
    <row r="31" spans="1:46" s="206" customFormat="1" ht="11.1" customHeight="1" x14ac:dyDescent="0.25">
      <c r="A31" s="2529">
        <v>25</v>
      </c>
      <c r="B31" s="247"/>
      <c r="C31" s="244" t="s">
        <v>126</v>
      </c>
      <c r="D31" s="2677" t="str">
        <f t="shared" si="11"/>
        <v/>
      </c>
      <c r="E31" s="2678"/>
      <c r="F31" s="2679"/>
      <c r="G31" s="249"/>
      <c r="H31" s="242"/>
      <c r="I31" s="233"/>
      <c r="J31" s="234"/>
      <c r="K31" s="181"/>
      <c r="L31" s="181"/>
      <c r="M31" s="181"/>
      <c r="N31" s="181">
        <v>5</v>
      </c>
      <c r="O31" s="181"/>
      <c r="P31" s="181"/>
      <c r="Q31" s="181"/>
      <c r="R31" s="181"/>
      <c r="S31" s="181"/>
      <c r="T31" s="181"/>
      <c r="U31" s="181"/>
      <c r="V31" s="181"/>
      <c r="W31" s="3112" t="s">
        <v>772</v>
      </c>
      <c r="X31" s="2567">
        <f t="shared" si="2"/>
        <v>5</v>
      </c>
      <c r="Y31" s="2568">
        <f t="shared" si="3"/>
        <v>0.79999999999999993</v>
      </c>
      <c r="Z31" s="3027">
        <f t="shared" si="4"/>
        <v>3.9999999999999996</v>
      </c>
      <c r="AA31" s="235" t="str">
        <f t="shared" si="5"/>
        <v>-</v>
      </c>
      <c r="AB31" s="2570" t="str">
        <f t="shared" si="6"/>
        <v>-</v>
      </c>
      <c r="AC31" s="3058" t="str">
        <f t="shared" si="7"/>
        <v>-</v>
      </c>
      <c r="AD31" s="3113"/>
      <c r="AE31" s="237"/>
      <c r="AF31" s="2572"/>
      <c r="AG31" s="2572"/>
      <c r="AH31" s="2572"/>
      <c r="AI31" s="2572"/>
      <c r="AJ31" s="237">
        <v>1</v>
      </c>
      <c r="AK31" s="237">
        <v>3</v>
      </c>
      <c r="AL31" s="237"/>
      <c r="AM31" s="2573">
        <f t="shared" si="8"/>
        <v>1</v>
      </c>
      <c r="AN31" s="2574">
        <f t="shared" si="0"/>
        <v>5</v>
      </c>
      <c r="AO31" s="2575"/>
      <c r="AP31" s="237">
        <v>19</v>
      </c>
      <c r="AQ31" s="2576">
        <f t="shared" si="9"/>
        <v>24</v>
      </c>
      <c r="AR31" s="230">
        <f t="shared" si="10"/>
        <v>4.8</v>
      </c>
    </row>
    <row r="32" spans="1:46" s="206" customFormat="1" ht="10.5" customHeight="1" x14ac:dyDescent="0.25">
      <c r="A32" s="2529">
        <v>26</v>
      </c>
      <c r="B32" s="247"/>
      <c r="C32" s="892" t="s">
        <v>191</v>
      </c>
      <c r="D32" s="2634" t="str">
        <f t="shared" si="11"/>
        <v>III</v>
      </c>
      <c r="E32" s="2635"/>
      <c r="F32" s="2636"/>
      <c r="G32" s="700"/>
      <c r="H32" s="242"/>
      <c r="I32" s="243"/>
      <c r="J32" s="836"/>
      <c r="K32" s="875"/>
      <c r="L32" s="875"/>
      <c r="M32" s="875"/>
      <c r="N32" s="875"/>
      <c r="O32" s="875">
        <v>4</v>
      </c>
      <c r="P32" s="875"/>
      <c r="Q32" s="875"/>
      <c r="R32" s="875"/>
      <c r="S32" s="875"/>
      <c r="T32" s="875"/>
      <c r="U32" s="875"/>
      <c r="V32" s="875"/>
      <c r="W32" s="3114" t="s">
        <v>772</v>
      </c>
      <c r="X32" s="2629">
        <f t="shared" si="2"/>
        <v>4</v>
      </c>
      <c r="Y32" s="2630">
        <f t="shared" si="3"/>
        <v>0.79999999999999993</v>
      </c>
      <c r="Z32" s="3052">
        <f t="shared" si="4"/>
        <v>3.1999999999999997</v>
      </c>
      <c r="AA32" s="2632" t="str">
        <f t="shared" si="5"/>
        <v>-</v>
      </c>
      <c r="AB32" s="2633" t="str">
        <f t="shared" si="6"/>
        <v>-</v>
      </c>
      <c r="AC32" s="3058" t="str">
        <f t="shared" si="7"/>
        <v>-</v>
      </c>
      <c r="AD32" s="3059">
        <v>1</v>
      </c>
      <c r="AE32" s="710">
        <v>7</v>
      </c>
      <c r="AF32" s="2593">
        <v>3</v>
      </c>
      <c r="AG32" s="2593"/>
      <c r="AH32" s="2593"/>
      <c r="AI32" s="2593"/>
      <c r="AJ32" s="710">
        <v>1</v>
      </c>
      <c r="AK32" s="710">
        <v>1</v>
      </c>
      <c r="AL32" s="710">
        <v>1</v>
      </c>
      <c r="AM32" s="2573">
        <f t="shared" si="8"/>
        <v>1</v>
      </c>
      <c r="AN32" s="2574">
        <f t="shared" si="0"/>
        <v>15</v>
      </c>
      <c r="AO32" s="2596">
        <v>3</v>
      </c>
      <c r="AP32" s="710">
        <v>98</v>
      </c>
      <c r="AQ32" s="2597">
        <f t="shared" si="9"/>
        <v>102</v>
      </c>
      <c r="AR32" s="716">
        <f t="shared" si="10"/>
        <v>6.8</v>
      </c>
    </row>
    <row r="33" spans="1:45" s="206" customFormat="1" ht="11.1" customHeight="1" thickBot="1" x14ac:dyDescent="0.3">
      <c r="A33" s="2529">
        <v>27</v>
      </c>
      <c r="B33" s="238"/>
      <c r="C33" s="3115" t="s">
        <v>293</v>
      </c>
      <c r="D33" s="3116"/>
      <c r="E33" s="3117"/>
      <c r="F33" s="3118"/>
      <c r="G33" s="3119"/>
      <c r="H33" s="242"/>
      <c r="I33" s="821"/>
      <c r="J33" s="837"/>
      <c r="K33" s="876"/>
      <c r="L33" s="876"/>
      <c r="M33" s="876"/>
      <c r="N33" s="876"/>
      <c r="O33" s="876">
        <v>3</v>
      </c>
      <c r="P33" s="876"/>
      <c r="Q33" s="876"/>
      <c r="R33" s="876"/>
      <c r="S33" s="876"/>
      <c r="T33" s="876"/>
      <c r="U33" s="876"/>
      <c r="V33" s="876"/>
      <c r="W33" s="3120" t="s">
        <v>772</v>
      </c>
      <c r="X33" s="3121">
        <f t="shared" si="2"/>
        <v>3</v>
      </c>
      <c r="Y33" s="3122">
        <f t="shared" si="3"/>
        <v>0.79999999999999993</v>
      </c>
      <c r="Z33" s="3123">
        <f t="shared" si="4"/>
        <v>2.4</v>
      </c>
      <c r="AA33" s="3124" t="str">
        <f t="shared" si="5"/>
        <v>-</v>
      </c>
      <c r="AB33" s="3125" t="str">
        <f t="shared" si="6"/>
        <v>-</v>
      </c>
      <c r="AC33" s="3126" t="str">
        <f t="shared" si="7"/>
        <v>-</v>
      </c>
      <c r="AD33" s="3127"/>
      <c r="AE33" s="824"/>
      <c r="AF33" s="3128"/>
      <c r="AG33" s="3128"/>
      <c r="AH33" s="3128"/>
      <c r="AI33" s="3128"/>
      <c r="AJ33" s="824"/>
      <c r="AK33" s="824"/>
      <c r="AL33" s="824"/>
      <c r="AM33" s="3129">
        <f t="shared" si="8"/>
        <v>1</v>
      </c>
      <c r="AN33" s="3130">
        <f t="shared" si="0"/>
        <v>1</v>
      </c>
      <c r="AO33" s="3131"/>
      <c r="AP33" s="824">
        <v>0</v>
      </c>
      <c r="AQ33" s="3132">
        <f t="shared" si="9"/>
        <v>3</v>
      </c>
      <c r="AR33" s="830">
        <f t="shared" si="10"/>
        <v>3</v>
      </c>
      <c r="AS33" s="248"/>
    </row>
    <row r="34" spans="1:45" s="206" customFormat="1" ht="11.1" customHeight="1" x14ac:dyDescent="0.25">
      <c r="A34" s="2529">
        <v>28</v>
      </c>
      <c r="B34" s="238"/>
      <c r="C34" s="2661" t="s">
        <v>142</v>
      </c>
      <c r="D34" s="2662" t="str">
        <f>ROMAN(AO34,0)</f>
        <v>IV</v>
      </c>
      <c r="E34" s="2663"/>
      <c r="F34" s="2664"/>
      <c r="G34" s="3108"/>
      <c r="H34" s="242"/>
      <c r="I34" s="808"/>
      <c r="J34" s="809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3133"/>
      <c r="X34" s="2667">
        <f t="shared" si="2"/>
        <v>0</v>
      </c>
      <c r="Y34" s="2668">
        <f t="shared" si="3"/>
        <v>0.7</v>
      </c>
      <c r="Z34" s="2669"/>
      <c r="AA34" s="786" t="str">
        <f t="shared" si="5"/>
        <v>-</v>
      </c>
      <c r="AB34" s="2670" t="str">
        <f t="shared" si="6"/>
        <v>-</v>
      </c>
      <c r="AC34" s="3058" t="str">
        <f t="shared" si="7"/>
        <v>-</v>
      </c>
      <c r="AD34" s="3111">
        <v>2</v>
      </c>
      <c r="AE34" s="813">
        <v>5</v>
      </c>
      <c r="AF34" s="2672">
        <v>4</v>
      </c>
      <c r="AG34" s="2672">
        <v>4</v>
      </c>
      <c r="AH34" s="2672">
        <v>6</v>
      </c>
      <c r="AI34" s="2672">
        <v>3</v>
      </c>
      <c r="AJ34" s="813">
        <v>4</v>
      </c>
      <c r="AK34" s="813">
        <v>1</v>
      </c>
      <c r="AL34" s="813">
        <v>3</v>
      </c>
      <c r="AM34" s="2673">
        <f t="shared" si="8"/>
        <v>0</v>
      </c>
      <c r="AN34" s="2674">
        <f t="shared" si="0"/>
        <v>32</v>
      </c>
      <c r="AO34" s="2675">
        <v>4</v>
      </c>
      <c r="AP34" s="813">
        <v>206</v>
      </c>
      <c r="AQ34" s="2676">
        <f t="shared" si="9"/>
        <v>206</v>
      </c>
      <c r="AR34" s="819">
        <f t="shared" si="10"/>
        <v>6.4375</v>
      </c>
    </row>
    <row r="35" spans="1:45" s="206" customFormat="1" ht="11.1" customHeight="1" x14ac:dyDescent="0.25">
      <c r="A35" s="2529">
        <v>29</v>
      </c>
      <c r="B35" s="238"/>
      <c r="C35" s="246" t="s">
        <v>139</v>
      </c>
      <c r="D35" s="2604" t="str">
        <f>ROMAN(AO35,0)</f>
        <v>IV</v>
      </c>
      <c r="E35" s="2690"/>
      <c r="F35" s="2691"/>
      <c r="G35" s="368"/>
      <c r="H35" s="242"/>
      <c r="I35" s="233"/>
      <c r="J35" s="234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370"/>
      <c r="X35" s="2567">
        <f t="shared" si="2"/>
        <v>0</v>
      </c>
      <c r="Y35" s="2568">
        <f t="shared" si="3"/>
        <v>0.7</v>
      </c>
      <c r="Z35" s="2569"/>
      <c r="AA35" s="235" t="str">
        <f t="shared" si="5"/>
        <v>-</v>
      </c>
      <c r="AB35" s="2570" t="str">
        <f t="shared" si="6"/>
        <v>-</v>
      </c>
      <c r="AC35" s="658" t="str">
        <f t="shared" si="7"/>
        <v>-</v>
      </c>
      <c r="AD35" s="2571">
        <v>1</v>
      </c>
      <c r="AE35" s="237">
        <v>5</v>
      </c>
      <c r="AF35" s="2572">
        <v>5</v>
      </c>
      <c r="AG35" s="2572">
        <v>3</v>
      </c>
      <c r="AH35" s="2572">
        <v>5</v>
      </c>
      <c r="AI35" s="2572">
        <v>1</v>
      </c>
      <c r="AJ35" s="237">
        <v>4</v>
      </c>
      <c r="AK35" s="237">
        <v>2</v>
      </c>
      <c r="AL35" s="237">
        <v>2</v>
      </c>
      <c r="AM35" s="2573">
        <f t="shared" si="8"/>
        <v>0</v>
      </c>
      <c r="AN35" s="2574">
        <f t="shared" si="0"/>
        <v>28</v>
      </c>
      <c r="AO35" s="2575">
        <v>4</v>
      </c>
      <c r="AP35" s="237">
        <v>199</v>
      </c>
      <c r="AQ35" s="2576">
        <f t="shared" si="9"/>
        <v>199</v>
      </c>
      <c r="AR35" s="230">
        <f t="shared" si="10"/>
        <v>7.1071428571428568</v>
      </c>
    </row>
    <row r="36" spans="1:45" s="206" customFormat="1" ht="11.1" customHeight="1" x14ac:dyDescent="0.25">
      <c r="A36" s="2529">
        <v>30</v>
      </c>
      <c r="B36" s="238"/>
      <c r="C36" s="244" t="s">
        <v>61</v>
      </c>
      <c r="D36" s="2601" t="str">
        <f>ROMAN(AO36,0)</f>
        <v/>
      </c>
      <c r="E36" s="2602"/>
      <c r="F36" s="2693"/>
      <c r="G36" s="368"/>
      <c r="H36" s="242"/>
      <c r="I36" s="233"/>
      <c r="J36" s="234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370"/>
      <c r="X36" s="2567">
        <f t="shared" si="2"/>
        <v>0</v>
      </c>
      <c r="Y36" s="2568">
        <f t="shared" si="3"/>
        <v>0.7</v>
      </c>
      <c r="Z36" s="2569"/>
      <c r="AA36" s="235" t="str">
        <f t="shared" si="5"/>
        <v>-</v>
      </c>
      <c r="AB36" s="2570" t="str">
        <f t="shared" si="6"/>
        <v>-</v>
      </c>
      <c r="AC36" s="658" t="str">
        <f t="shared" si="7"/>
        <v>-</v>
      </c>
      <c r="AD36" s="2571"/>
      <c r="AE36" s="237"/>
      <c r="AF36" s="2572"/>
      <c r="AG36" s="2572">
        <v>1</v>
      </c>
      <c r="AH36" s="2572">
        <v>6</v>
      </c>
      <c r="AI36" s="2572">
        <v>3</v>
      </c>
      <c r="AJ36" s="237">
        <v>4</v>
      </c>
      <c r="AK36" s="237">
        <v>3</v>
      </c>
      <c r="AL36" s="237">
        <v>1</v>
      </c>
      <c r="AM36" s="2573">
        <f t="shared" si="8"/>
        <v>0</v>
      </c>
      <c r="AN36" s="2574">
        <f t="shared" si="0"/>
        <v>18</v>
      </c>
      <c r="AO36" s="2575"/>
      <c r="AP36" s="237">
        <v>102</v>
      </c>
      <c r="AQ36" s="2576">
        <f t="shared" si="9"/>
        <v>102</v>
      </c>
      <c r="AR36" s="230">
        <f t="shared" si="10"/>
        <v>5.666666666666667</v>
      </c>
    </row>
    <row r="37" spans="1:45" s="248" customFormat="1" ht="11.1" customHeight="1" x14ac:dyDescent="0.25">
      <c r="A37" s="2529">
        <v>31</v>
      </c>
      <c r="B37" s="238"/>
      <c r="C37" s="240" t="s">
        <v>153</v>
      </c>
      <c r="D37" s="2584" t="str">
        <f>ROMAN(AO37,0)</f>
        <v>I</v>
      </c>
      <c r="E37" s="2585"/>
      <c r="F37" s="2586"/>
      <c r="G37" s="368"/>
      <c r="H37" s="242"/>
      <c r="I37" s="233"/>
      <c r="J37" s="234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370"/>
      <c r="X37" s="2567">
        <f t="shared" si="2"/>
        <v>0</v>
      </c>
      <c r="Y37" s="2568">
        <f t="shared" si="3"/>
        <v>0.7</v>
      </c>
      <c r="Z37" s="2569"/>
      <c r="AA37" s="235" t="str">
        <f t="shared" si="5"/>
        <v>-</v>
      </c>
      <c r="AB37" s="2570" t="str">
        <f t="shared" si="6"/>
        <v>-</v>
      </c>
      <c r="AC37" s="658" t="str">
        <f t="shared" si="7"/>
        <v>-</v>
      </c>
      <c r="AD37" s="2571"/>
      <c r="AE37" s="237"/>
      <c r="AF37" s="2572"/>
      <c r="AG37" s="2572"/>
      <c r="AH37" s="2572"/>
      <c r="AI37" s="2572"/>
      <c r="AJ37" s="237">
        <v>3</v>
      </c>
      <c r="AK37" s="237">
        <v>9</v>
      </c>
      <c r="AL37" s="237">
        <v>3</v>
      </c>
      <c r="AM37" s="2573">
        <f t="shared" si="8"/>
        <v>0</v>
      </c>
      <c r="AN37" s="2574">
        <f t="shared" si="0"/>
        <v>15</v>
      </c>
      <c r="AO37" s="2575">
        <v>1</v>
      </c>
      <c r="AP37" s="237">
        <v>87</v>
      </c>
      <c r="AQ37" s="2576">
        <f t="shared" si="9"/>
        <v>87</v>
      </c>
      <c r="AR37" s="230">
        <f t="shared" si="10"/>
        <v>5.8</v>
      </c>
    </row>
    <row r="38" spans="1:45" s="248" customFormat="1" ht="11.1" customHeight="1" x14ac:dyDescent="0.25">
      <c r="A38" s="2529">
        <v>32</v>
      </c>
      <c r="B38" s="238"/>
      <c r="C38" s="476" t="s">
        <v>196</v>
      </c>
      <c r="D38" s="2581" t="str">
        <f t="shared" ref="D38:D40" si="12">ROMAN(AO38,0)</f>
        <v>III</v>
      </c>
      <c r="E38" s="3134" t="s">
        <v>156</v>
      </c>
      <c r="F38" s="3135"/>
      <c r="G38" s="368"/>
      <c r="H38" s="242"/>
      <c r="I38" s="233"/>
      <c r="J38" s="234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264"/>
      <c r="X38" s="2567">
        <f t="shared" si="2"/>
        <v>0</v>
      </c>
      <c r="Y38" s="2568">
        <f t="shared" si="3"/>
        <v>0.7</v>
      </c>
      <c r="Z38" s="2569"/>
      <c r="AA38" s="235" t="str">
        <f t="shared" si="5"/>
        <v>-</v>
      </c>
      <c r="AB38" s="2570" t="str">
        <f t="shared" si="6"/>
        <v>-</v>
      </c>
      <c r="AC38" s="658" t="str">
        <f t="shared" si="7"/>
        <v>-</v>
      </c>
      <c r="AD38" s="2571">
        <v>2</v>
      </c>
      <c r="AE38" s="237">
        <v>5</v>
      </c>
      <c r="AF38" s="2572">
        <v>2</v>
      </c>
      <c r="AG38" s="2572">
        <v>2</v>
      </c>
      <c r="AH38" s="2572">
        <v>1</v>
      </c>
      <c r="AI38" s="2572"/>
      <c r="AJ38" s="237"/>
      <c r="AK38" s="237"/>
      <c r="AL38" s="237">
        <v>1</v>
      </c>
      <c r="AM38" s="2573">
        <f t="shared" si="8"/>
        <v>0</v>
      </c>
      <c r="AN38" s="2574">
        <f t="shared" si="0"/>
        <v>13</v>
      </c>
      <c r="AO38" s="2575">
        <v>3</v>
      </c>
      <c r="AP38" s="237">
        <v>128</v>
      </c>
      <c r="AQ38" s="2576">
        <f t="shared" si="9"/>
        <v>128</v>
      </c>
      <c r="AR38" s="258">
        <f t="shared" si="10"/>
        <v>9.8461538461538467</v>
      </c>
      <c r="AS38" s="206"/>
    </row>
    <row r="39" spans="1:45" s="248" customFormat="1" ht="11.1" customHeight="1" x14ac:dyDescent="0.25">
      <c r="A39" s="2529">
        <v>33</v>
      </c>
      <c r="B39" s="231"/>
      <c r="C39" s="244" t="s">
        <v>86</v>
      </c>
      <c r="D39" s="2601" t="str">
        <f t="shared" si="12"/>
        <v/>
      </c>
      <c r="E39" s="2602"/>
      <c r="F39" s="2693"/>
      <c r="G39" s="368"/>
      <c r="H39" s="242"/>
      <c r="I39" s="233"/>
      <c r="J39" s="234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370"/>
      <c r="X39" s="2567">
        <f t="shared" si="2"/>
        <v>0</v>
      </c>
      <c r="Y39" s="2568">
        <f t="shared" si="3"/>
        <v>0.7</v>
      </c>
      <c r="Z39" s="2569"/>
      <c r="AA39" s="235" t="str">
        <f t="shared" si="5"/>
        <v>-</v>
      </c>
      <c r="AB39" s="2570" t="str">
        <f t="shared" si="6"/>
        <v>-</v>
      </c>
      <c r="AC39" s="658" t="str">
        <f t="shared" si="7"/>
        <v>-</v>
      </c>
      <c r="AD39" s="2571"/>
      <c r="AE39" s="237"/>
      <c r="AF39" s="2572"/>
      <c r="AG39" s="2572"/>
      <c r="AH39" s="2572"/>
      <c r="AI39" s="2572">
        <v>3</v>
      </c>
      <c r="AJ39" s="237">
        <v>1</v>
      </c>
      <c r="AK39" s="237">
        <v>1</v>
      </c>
      <c r="AL39" s="237">
        <v>3</v>
      </c>
      <c r="AM39" s="2573">
        <f t="shared" si="8"/>
        <v>0</v>
      </c>
      <c r="AN39" s="2574">
        <f t="shared" si="0"/>
        <v>8</v>
      </c>
      <c r="AO39" s="2575"/>
      <c r="AP39" s="237">
        <v>51</v>
      </c>
      <c r="AQ39" s="250">
        <f t="shared" si="9"/>
        <v>51</v>
      </c>
      <c r="AR39" s="230">
        <f t="shared" si="10"/>
        <v>6.375</v>
      </c>
    </row>
    <row r="40" spans="1:45" s="248" customFormat="1" ht="11.1" customHeight="1" x14ac:dyDescent="0.25">
      <c r="A40" s="2529">
        <v>34</v>
      </c>
      <c r="B40" s="247"/>
      <c r="C40" s="246" t="s">
        <v>134</v>
      </c>
      <c r="D40" s="2604" t="str">
        <f t="shared" si="12"/>
        <v>II</v>
      </c>
      <c r="E40" s="2690"/>
      <c r="F40" s="2691"/>
      <c r="G40" s="368"/>
      <c r="H40" s="242"/>
      <c r="I40" s="233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370"/>
      <c r="X40" s="2567">
        <f t="shared" si="2"/>
        <v>0</v>
      </c>
      <c r="Y40" s="2568">
        <f t="shared" si="3"/>
        <v>0.7</v>
      </c>
      <c r="Z40" s="2569"/>
      <c r="AA40" s="235" t="str">
        <f t="shared" si="5"/>
        <v>-</v>
      </c>
      <c r="AB40" s="2570" t="str">
        <f t="shared" si="6"/>
        <v>-</v>
      </c>
      <c r="AC40" s="658" t="str">
        <f t="shared" si="7"/>
        <v>-</v>
      </c>
      <c r="AD40" s="2571"/>
      <c r="AE40" s="237"/>
      <c r="AF40" s="2572"/>
      <c r="AG40" s="2572"/>
      <c r="AH40" s="2572"/>
      <c r="AI40" s="2572">
        <v>4</v>
      </c>
      <c r="AJ40" s="237">
        <v>1</v>
      </c>
      <c r="AK40" s="237">
        <v>1</v>
      </c>
      <c r="AL40" s="237">
        <v>1</v>
      </c>
      <c r="AM40" s="2573">
        <f t="shared" si="8"/>
        <v>0</v>
      </c>
      <c r="AN40" s="2574">
        <f t="shared" si="0"/>
        <v>7</v>
      </c>
      <c r="AO40" s="2575">
        <v>2</v>
      </c>
      <c r="AP40" s="237">
        <v>40</v>
      </c>
      <c r="AQ40" s="250">
        <f t="shared" si="9"/>
        <v>40</v>
      </c>
      <c r="AR40" s="230">
        <f t="shared" si="10"/>
        <v>5.7142857142857144</v>
      </c>
    </row>
    <row r="41" spans="1:45" s="248" customFormat="1" ht="11.1" customHeight="1" x14ac:dyDescent="0.25">
      <c r="A41" s="2529">
        <v>35</v>
      </c>
      <c r="B41" s="238"/>
      <c r="C41" s="244" t="s">
        <v>264</v>
      </c>
      <c r="D41" s="2601"/>
      <c r="E41" s="2602"/>
      <c r="F41" s="2603"/>
      <c r="G41" s="368"/>
      <c r="H41" s="242"/>
      <c r="I41" s="233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370"/>
      <c r="X41" s="2567">
        <f t="shared" si="2"/>
        <v>0</v>
      </c>
      <c r="Y41" s="2568">
        <f t="shared" si="3"/>
        <v>0.7</v>
      </c>
      <c r="Z41" s="2569"/>
      <c r="AA41" s="235" t="str">
        <f t="shared" si="5"/>
        <v>-</v>
      </c>
      <c r="AB41" s="2570" t="str">
        <f t="shared" si="6"/>
        <v>-</v>
      </c>
      <c r="AC41" s="658" t="str">
        <f t="shared" si="7"/>
        <v>-</v>
      </c>
      <c r="AD41" s="2571"/>
      <c r="AE41" s="237"/>
      <c r="AF41" s="2572"/>
      <c r="AG41" s="2572"/>
      <c r="AH41" s="2572"/>
      <c r="AI41" s="2572"/>
      <c r="AJ41" s="237"/>
      <c r="AK41" s="237"/>
      <c r="AL41" s="237">
        <v>1</v>
      </c>
      <c r="AM41" s="2573">
        <f t="shared" si="8"/>
        <v>0</v>
      </c>
      <c r="AN41" s="2574">
        <f t="shared" si="0"/>
        <v>1</v>
      </c>
      <c r="AO41" s="2575"/>
      <c r="AP41" s="237">
        <v>6</v>
      </c>
      <c r="AQ41" s="250">
        <f t="shared" si="9"/>
        <v>6</v>
      </c>
      <c r="AR41" s="230">
        <f t="shared" si="10"/>
        <v>6</v>
      </c>
    </row>
    <row r="42" spans="1:45" s="248" customFormat="1" ht="11.1" customHeight="1" x14ac:dyDescent="0.25">
      <c r="A42" s="2529">
        <v>36</v>
      </c>
      <c r="B42" s="238"/>
      <c r="C42" s="244" t="s">
        <v>262</v>
      </c>
      <c r="D42" s="2601"/>
      <c r="E42" s="3136"/>
      <c r="F42" s="2693"/>
      <c r="G42" s="368"/>
      <c r="H42" s="242"/>
      <c r="I42" s="233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370"/>
      <c r="X42" s="2567">
        <f t="shared" si="2"/>
        <v>0</v>
      </c>
      <c r="Y42" s="2568">
        <f t="shared" si="3"/>
        <v>0.7</v>
      </c>
      <c r="Z42" s="2569"/>
      <c r="AA42" s="235" t="str">
        <f t="shared" si="5"/>
        <v>-</v>
      </c>
      <c r="AB42" s="2570" t="str">
        <f t="shared" si="6"/>
        <v>-</v>
      </c>
      <c r="AC42" s="658" t="str">
        <f t="shared" si="7"/>
        <v>-</v>
      </c>
      <c r="AD42" s="2571"/>
      <c r="AE42" s="237"/>
      <c r="AF42" s="2572"/>
      <c r="AG42" s="2572"/>
      <c r="AH42" s="2572"/>
      <c r="AI42" s="2572"/>
      <c r="AJ42" s="237"/>
      <c r="AK42" s="237"/>
      <c r="AL42" s="237">
        <v>1</v>
      </c>
      <c r="AM42" s="2573">
        <f t="shared" si="8"/>
        <v>0</v>
      </c>
      <c r="AN42" s="2574">
        <f t="shared" si="0"/>
        <v>1</v>
      </c>
      <c r="AO42" s="2575"/>
      <c r="AP42" s="237">
        <v>2</v>
      </c>
      <c r="AQ42" s="250">
        <f t="shared" si="9"/>
        <v>2</v>
      </c>
      <c r="AR42" s="230">
        <f t="shared" si="10"/>
        <v>2</v>
      </c>
    </row>
    <row r="43" spans="1:45" s="248" customFormat="1" ht="11.1" customHeight="1" x14ac:dyDescent="0.25">
      <c r="A43" s="2529">
        <v>37</v>
      </c>
      <c r="B43" s="238"/>
      <c r="C43" s="699" t="s">
        <v>236</v>
      </c>
      <c r="D43" s="2588"/>
      <c r="E43" s="2589"/>
      <c r="F43" s="2689"/>
      <c r="G43" s="700"/>
      <c r="H43" s="242"/>
      <c r="I43" s="243"/>
      <c r="J43" s="836"/>
      <c r="K43" s="836"/>
      <c r="L43" s="836"/>
      <c r="M43" s="836"/>
      <c r="N43" s="836"/>
      <c r="O43" s="836"/>
      <c r="P43" s="836"/>
      <c r="Q43" s="836"/>
      <c r="R43" s="836"/>
      <c r="S43" s="836"/>
      <c r="T43" s="836"/>
      <c r="U43" s="836"/>
      <c r="V43" s="836"/>
      <c r="W43" s="2737"/>
      <c r="X43" s="2629">
        <f t="shared" si="2"/>
        <v>0</v>
      </c>
      <c r="Y43" s="2630">
        <f t="shared" si="3"/>
        <v>0.7</v>
      </c>
      <c r="Z43" s="2631"/>
      <c r="AA43" s="2632" t="str">
        <f t="shared" si="5"/>
        <v>-</v>
      </c>
      <c r="AB43" s="2633" t="str">
        <f t="shared" si="6"/>
        <v>-</v>
      </c>
      <c r="AC43" s="658" t="str">
        <f t="shared" si="7"/>
        <v>-</v>
      </c>
      <c r="AD43" s="2592"/>
      <c r="AE43" s="710"/>
      <c r="AF43" s="2593"/>
      <c r="AG43" s="2593"/>
      <c r="AH43" s="2593"/>
      <c r="AI43" s="2593"/>
      <c r="AJ43" s="710"/>
      <c r="AK43" s="710"/>
      <c r="AL43" s="710">
        <v>1</v>
      </c>
      <c r="AM43" s="2594">
        <f t="shared" si="8"/>
        <v>0</v>
      </c>
      <c r="AN43" s="2595">
        <f t="shared" si="0"/>
        <v>1</v>
      </c>
      <c r="AO43" s="2596"/>
      <c r="AP43" s="710">
        <v>12</v>
      </c>
      <c r="AQ43" s="711">
        <f t="shared" si="9"/>
        <v>12</v>
      </c>
      <c r="AR43" s="716">
        <f t="shared" si="10"/>
        <v>12</v>
      </c>
    </row>
    <row r="44" spans="1:45" s="248" customFormat="1" ht="11.1" customHeight="1" thickBot="1" x14ac:dyDescent="0.3">
      <c r="A44" s="2529">
        <v>38</v>
      </c>
      <c r="B44" s="238"/>
      <c r="C44" s="2638" t="s">
        <v>218</v>
      </c>
      <c r="D44" s="2639"/>
      <c r="E44" s="2640"/>
      <c r="F44" s="3137"/>
      <c r="G44" s="3138"/>
      <c r="H44" s="245"/>
      <c r="I44" s="2643"/>
      <c r="J44" s="2644"/>
      <c r="K44" s="2644"/>
      <c r="L44" s="2644"/>
      <c r="M44" s="2644"/>
      <c r="N44" s="2644"/>
      <c r="O44" s="2644"/>
      <c r="P44" s="2644"/>
      <c r="Q44" s="2644"/>
      <c r="R44" s="2644"/>
      <c r="S44" s="2644"/>
      <c r="T44" s="2644"/>
      <c r="U44" s="2644"/>
      <c r="V44" s="2644"/>
      <c r="W44" s="3139"/>
      <c r="X44" s="2647">
        <f t="shared" si="2"/>
        <v>0</v>
      </c>
      <c r="Y44" s="2648">
        <f t="shared" si="3"/>
        <v>0.7</v>
      </c>
      <c r="Z44" s="2649"/>
      <c r="AA44" s="2650" t="str">
        <f t="shared" si="5"/>
        <v>-</v>
      </c>
      <c r="AB44" s="2651" t="str">
        <f t="shared" si="6"/>
        <v>-</v>
      </c>
      <c r="AC44" s="3140" t="str">
        <f t="shared" si="7"/>
        <v>-</v>
      </c>
      <c r="AD44" s="3141"/>
      <c r="AE44" s="2654"/>
      <c r="AF44" s="2654"/>
      <c r="AG44" s="2654"/>
      <c r="AH44" s="2654"/>
      <c r="AI44" s="2654"/>
      <c r="AJ44" s="2654"/>
      <c r="AK44" s="2654"/>
      <c r="AL44" s="2654">
        <v>1</v>
      </c>
      <c r="AM44" s="2656">
        <f t="shared" si="8"/>
        <v>0</v>
      </c>
      <c r="AN44" s="2657">
        <f t="shared" si="0"/>
        <v>1</v>
      </c>
      <c r="AO44" s="2658"/>
      <c r="AP44" s="2654">
        <v>2</v>
      </c>
      <c r="AQ44" s="3142">
        <f t="shared" si="9"/>
        <v>2</v>
      </c>
      <c r="AR44" s="2660">
        <f t="shared" si="10"/>
        <v>2</v>
      </c>
    </row>
    <row r="45" spans="1:45" s="248" customFormat="1" ht="11.1" customHeight="1" thickTop="1" x14ac:dyDescent="0.25">
      <c r="A45" s="2529">
        <v>39</v>
      </c>
      <c r="B45" s="238"/>
      <c r="C45" s="3143" t="s">
        <v>136</v>
      </c>
      <c r="D45" s="3144" t="str">
        <f t="shared" ref="D45:D46" si="13">ROMAN(AO45,0)</f>
        <v>IV</v>
      </c>
      <c r="E45" s="3145"/>
      <c r="F45" s="3146" t="s">
        <v>156</v>
      </c>
      <c r="G45" s="252"/>
      <c r="H45" s="242"/>
      <c r="I45" s="808"/>
      <c r="J45" s="809"/>
      <c r="K45" s="810"/>
      <c r="L45" s="810"/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2722"/>
      <c r="X45" s="2723"/>
      <c r="Y45" s="2724"/>
      <c r="Z45" s="2725"/>
      <c r="AA45" s="2726"/>
      <c r="AB45" s="2727"/>
      <c r="AC45" s="3147"/>
      <c r="AD45" s="3111">
        <v>2</v>
      </c>
      <c r="AE45" s="813">
        <v>5</v>
      </c>
      <c r="AF45" s="2672">
        <v>1</v>
      </c>
      <c r="AG45" s="2672">
        <v>1</v>
      </c>
      <c r="AH45" s="2672">
        <v>4</v>
      </c>
      <c r="AI45" s="2672">
        <v>5</v>
      </c>
      <c r="AJ45" s="813">
        <v>2</v>
      </c>
      <c r="AK45" s="2730">
        <v>1</v>
      </c>
      <c r="AL45" s="2730"/>
      <c r="AM45" s="2731"/>
      <c r="AN45" s="2732">
        <f t="shared" ref="AN45:AN100" si="14">SUM(AD45:AM45)</f>
        <v>21</v>
      </c>
      <c r="AO45" s="2675">
        <v>4</v>
      </c>
      <c r="AP45" s="813">
        <v>134</v>
      </c>
      <c r="AQ45" s="814">
        <f t="shared" si="9"/>
        <v>134</v>
      </c>
      <c r="AR45" s="3148">
        <f t="shared" si="10"/>
        <v>6.3809523809523814</v>
      </c>
    </row>
    <row r="46" spans="1:45" s="248" customFormat="1" ht="11.1" customHeight="1" x14ac:dyDescent="0.25">
      <c r="A46" s="2529">
        <v>40</v>
      </c>
      <c r="B46" s="238"/>
      <c r="C46" s="2598" t="s">
        <v>137</v>
      </c>
      <c r="D46" s="2587" t="str">
        <f t="shared" si="13"/>
        <v>I</v>
      </c>
      <c r="E46" s="2599"/>
      <c r="F46" s="2739"/>
      <c r="G46" s="701"/>
      <c r="H46" s="242"/>
      <c r="I46" s="243"/>
      <c r="J46" s="836"/>
      <c r="K46" s="875"/>
      <c r="L46" s="875"/>
      <c r="M46" s="875"/>
      <c r="N46" s="875"/>
      <c r="O46" s="875"/>
      <c r="P46" s="875"/>
      <c r="Q46" s="875"/>
      <c r="R46" s="875"/>
      <c r="S46" s="875"/>
      <c r="T46" s="875"/>
      <c r="U46" s="875"/>
      <c r="V46" s="875"/>
      <c r="W46" s="2737"/>
      <c r="X46" s="2629"/>
      <c r="Y46" s="2630"/>
      <c r="Z46" s="2631"/>
      <c r="AA46" s="2632"/>
      <c r="AB46" s="2633"/>
      <c r="AC46" s="3149"/>
      <c r="AD46" s="3059"/>
      <c r="AE46" s="710"/>
      <c r="AF46" s="2593"/>
      <c r="AG46" s="2593">
        <v>2</v>
      </c>
      <c r="AH46" s="2593"/>
      <c r="AI46" s="2593">
        <v>1</v>
      </c>
      <c r="AJ46" s="710"/>
      <c r="AK46" s="710">
        <v>1</v>
      </c>
      <c r="AL46" s="710"/>
      <c r="AM46" s="2594"/>
      <c r="AN46" s="2595">
        <f t="shared" si="14"/>
        <v>4</v>
      </c>
      <c r="AO46" s="2596">
        <v>1</v>
      </c>
      <c r="AP46" s="710">
        <v>24</v>
      </c>
      <c r="AQ46" s="711">
        <f t="shared" si="9"/>
        <v>24</v>
      </c>
      <c r="AR46" s="716">
        <f t="shared" si="10"/>
        <v>6</v>
      </c>
    </row>
    <row r="47" spans="1:45" s="248" customFormat="1" ht="11.1" customHeight="1" x14ac:dyDescent="0.2">
      <c r="A47" s="2529">
        <v>41</v>
      </c>
      <c r="B47" s="238"/>
      <c r="C47" s="244" t="s">
        <v>205</v>
      </c>
      <c r="D47" s="2601"/>
      <c r="E47" s="2602"/>
      <c r="F47" s="2740"/>
      <c r="G47" s="249"/>
      <c r="H47" s="242"/>
      <c r="I47" s="233"/>
      <c r="J47" s="23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679"/>
      <c r="X47" s="2567"/>
      <c r="Y47" s="2568"/>
      <c r="Z47" s="2569"/>
      <c r="AA47" s="235"/>
      <c r="AB47" s="2570"/>
      <c r="AC47" s="3150"/>
      <c r="AD47" s="3113"/>
      <c r="AE47" s="237"/>
      <c r="AF47" s="2572"/>
      <c r="AG47" s="2572"/>
      <c r="AH47" s="2572"/>
      <c r="AI47" s="2572"/>
      <c r="AJ47" s="237"/>
      <c r="AK47" s="237">
        <v>1</v>
      </c>
      <c r="AL47" s="237"/>
      <c r="AM47" s="2573"/>
      <c r="AN47" s="2574">
        <f t="shared" si="14"/>
        <v>1</v>
      </c>
      <c r="AO47" s="2575"/>
      <c r="AP47" s="237">
        <v>5</v>
      </c>
      <c r="AQ47" s="250">
        <f t="shared" si="9"/>
        <v>5</v>
      </c>
      <c r="AR47" s="230">
        <f t="shared" si="10"/>
        <v>5</v>
      </c>
    </row>
    <row r="48" spans="1:45" s="248" customFormat="1" ht="11.1" customHeight="1" thickBot="1" x14ac:dyDescent="0.3">
      <c r="A48" s="2529">
        <v>42</v>
      </c>
      <c r="B48" s="231"/>
      <c r="C48" s="2741" t="s">
        <v>227</v>
      </c>
      <c r="D48" s="2742" t="str">
        <f>ROMAN(AO48,0)</f>
        <v>I</v>
      </c>
      <c r="E48" s="2743"/>
      <c r="F48" s="2744"/>
      <c r="G48" s="2745"/>
      <c r="H48" s="242"/>
      <c r="I48" s="2746"/>
      <c r="J48" s="2747"/>
      <c r="K48" s="2748"/>
      <c r="L48" s="2748"/>
      <c r="M48" s="2748"/>
      <c r="N48" s="2748"/>
      <c r="O48" s="2748"/>
      <c r="P48" s="2748"/>
      <c r="Q48" s="2748"/>
      <c r="R48" s="2748"/>
      <c r="S48" s="2748"/>
      <c r="T48" s="2748"/>
      <c r="U48" s="2748"/>
      <c r="V48" s="2748"/>
      <c r="W48" s="2749"/>
      <c r="X48" s="2750"/>
      <c r="Y48" s="2751"/>
      <c r="Z48" s="2752"/>
      <c r="AA48" s="2753"/>
      <c r="AB48" s="2754"/>
      <c r="AC48" s="3151"/>
      <c r="AD48" s="3152">
        <v>3</v>
      </c>
      <c r="AE48" s="2757">
        <v>6</v>
      </c>
      <c r="AF48" s="2758">
        <v>6</v>
      </c>
      <c r="AG48" s="2758">
        <v>6</v>
      </c>
      <c r="AH48" s="2758">
        <v>2</v>
      </c>
      <c r="AI48" s="2758"/>
      <c r="AJ48" s="2757">
        <v>3</v>
      </c>
      <c r="AK48" s="2757">
        <v>3</v>
      </c>
      <c r="AL48" s="2757"/>
      <c r="AM48" s="2759"/>
      <c r="AN48" s="2760">
        <f t="shared" si="14"/>
        <v>29</v>
      </c>
      <c r="AO48" s="2761">
        <v>1</v>
      </c>
      <c r="AP48" s="2757">
        <v>163</v>
      </c>
      <c r="AQ48" s="2762">
        <f t="shared" si="9"/>
        <v>163</v>
      </c>
      <c r="AR48" s="2763">
        <f t="shared" si="10"/>
        <v>5.6206896551724137</v>
      </c>
    </row>
    <row r="49" spans="1:45" s="248" customFormat="1" ht="11.1" customHeight="1" thickTop="1" x14ac:dyDescent="0.25">
      <c r="A49" s="2529">
        <v>43</v>
      </c>
      <c r="B49" s="247"/>
      <c r="C49" s="251" t="s">
        <v>43</v>
      </c>
      <c r="D49" s="2716" t="str">
        <f>ROMAN(AO49,0)</f>
        <v/>
      </c>
      <c r="E49" s="3153"/>
      <c r="F49" s="3154"/>
      <c r="G49" s="252"/>
      <c r="H49" s="242"/>
      <c r="I49" s="2766"/>
      <c r="J49" s="2767"/>
      <c r="K49" s="2768"/>
      <c r="L49" s="2768"/>
      <c r="M49" s="2768"/>
      <c r="N49" s="2768"/>
      <c r="O49" s="2768"/>
      <c r="P49" s="2768"/>
      <c r="Q49" s="2768"/>
      <c r="R49" s="2768"/>
      <c r="S49" s="2768"/>
      <c r="T49" s="2768"/>
      <c r="U49" s="2768"/>
      <c r="V49" s="2768"/>
      <c r="W49" s="2769"/>
      <c r="X49" s="2770"/>
      <c r="Y49" s="2724"/>
      <c r="Z49" s="2725"/>
      <c r="AA49" s="2726"/>
      <c r="AB49" s="2727"/>
      <c r="AC49" s="2728"/>
      <c r="AD49" s="2771"/>
      <c r="AE49" s="2772"/>
      <c r="AF49" s="2773">
        <v>3</v>
      </c>
      <c r="AG49" s="2773">
        <v>8</v>
      </c>
      <c r="AH49" s="2773">
        <v>3</v>
      </c>
      <c r="AI49" s="2773">
        <v>1</v>
      </c>
      <c r="AJ49" s="2772"/>
      <c r="AK49" s="2772"/>
      <c r="AL49" s="2772"/>
      <c r="AM49" s="2774"/>
      <c r="AN49" s="2775">
        <f t="shared" si="14"/>
        <v>15</v>
      </c>
      <c r="AO49" s="2776"/>
      <c r="AP49" s="2772">
        <v>66</v>
      </c>
      <c r="AQ49" s="2777">
        <f t="shared" si="9"/>
        <v>66</v>
      </c>
      <c r="AR49" s="819">
        <f t="shared" si="10"/>
        <v>4.4000000000000004</v>
      </c>
    </row>
    <row r="50" spans="1:45" s="206" customFormat="1" ht="11.1" customHeight="1" x14ac:dyDescent="0.25">
      <c r="A50" s="2529">
        <v>44</v>
      </c>
      <c r="B50" s="238"/>
      <c r="C50" s="253" t="s">
        <v>2</v>
      </c>
      <c r="D50" s="2778" t="str">
        <f>ROMAN(AO50,0)</f>
        <v/>
      </c>
      <c r="E50" s="2678"/>
      <c r="F50" s="2883"/>
      <c r="G50" s="254"/>
      <c r="H50" s="242"/>
      <c r="I50" s="2781"/>
      <c r="J50" s="2782"/>
      <c r="K50" s="2783"/>
      <c r="L50" s="2783"/>
      <c r="M50" s="2783"/>
      <c r="N50" s="2783"/>
      <c r="O50" s="2783"/>
      <c r="P50" s="2783"/>
      <c r="Q50" s="2783"/>
      <c r="R50" s="2783"/>
      <c r="S50" s="2783"/>
      <c r="T50" s="2783"/>
      <c r="U50" s="2783"/>
      <c r="V50" s="2783"/>
      <c r="W50" s="255"/>
      <c r="X50" s="2784"/>
      <c r="Y50" s="2785"/>
      <c r="Z50" s="2786"/>
      <c r="AA50" s="256"/>
      <c r="AB50" s="2787"/>
      <c r="AC50" s="257"/>
      <c r="AD50" s="2788">
        <v>2</v>
      </c>
      <c r="AE50" s="2789">
        <v>4</v>
      </c>
      <c r="AF50" s="2790">
        <v>5</v>
      </c>
      <c r="AG50" s="2790"/>
      <c r="AH50" s="2790">
        <v>1</v>
      </c>
      <c r="AI50" s="2790"/>
      <c r="AJ50" s="2789"/>
      <c r="AK50" s="2789"/>
      <c r="AL50" s="2789"/>
      <c r="AM50" s="2791"/>
      <c r="AN50" s="2792">
        <f t="shared" si="14"/>
        <v>12</v>
      </c>
      <c r="AO50" s="2793"/>
      <c r="AP50" s="2789">
        <v>29</v>
      </c>
      <c r="AQ50" s="2794">
        <f t="shared" si="9"/>
        <v>29</v>
      </c>
      <c r="AR50" s="258">
        <f t="shared" si="10"/>
        <v>2.4166666666666665</v>
      </c>
      <c r="AS50" s="2795"/>
    </row>
    <row r="51" spans="1:45" s="206" customFormat="1" ht="11.1" customHeight="1" x14ac:dyDescent="0.25">
      <c r="A51" s="2529">
        <v>45</v>
      </c>
      <c r="B51" s="238"/>
      <c r="C51" s="253" t="s">
        <v>7</v>
      </c>
      <c r="D51" s="2778"/>
      <c r="E51" s="2678"/>
      <c r="F51" s="2883"/>
      <c r="G51" s="259"/>
      <c r="H51" s="242"/>
      <c r="I51" s="2796"/>
      <c r="J51" s="2797"/>
      <c r="K51" s="2798"/>
      <c r="L51" s="2798"/>
      <c r="M51" s="2798"/>
      <c r="N51" s="2798"/>
      <c r="O51" s="2798"/>
      <c r="P51" s="2798"/>
      <c r="Q51" s="2798"/>
      <c r="R51" s="2798"/>
      <c r="S51" s="2798"/>
      <c r="T51" s="2798"/>
      <c r="U51" s="2798"/>
      <c r="V51" s="2798"/>
      <c r="W51" s="260"/>
      <c r="X51" s="2799"/>
      <c r="Y51" s="2800"/>
      <c r="Z51" s="2801"/>
      <c r="AA51" s="2802"/>
      <c r="AB51" s="2787"/>
      <c r="AC51" s="261"/>
      <c r="AD51" s="2803"/>
      <c r="AE51" s="2804">
        <v>7</v>
      </c>
      <c r="AF51" s="2805">
        <v>3</v>
      </c>
      <c r="AG51" s="2805"/>
      <c r="AH51" s="2805"/>
      <c r="AI51" s="2805"/>
      <c r="AJ51" s="2804"/>
      <c r="AK51" s="2804"/>
      <c r="AL51" s="2804"/>
      <c r="AM51" s="2806"/>
      <c r="AN51" s="2792">
        <f t="shared" si="14"/>
        <v>10</v>
      </c>
      <c r="AO51" s="2807"/>
      <c r="AP51" s="2804">
        <v>54</v>
      </c>
      <c r="AQ51" s="2808">
        <f t="shared" si="9"/>
        <v>54</v>
      </c>
      <c r="AR51" s="262">
        <f t="shared" si="10"/>
        <v>5.4</v>
      </c>
    </row>
    <row r="52" spans="1:45" s="206" customFormat="1" ht="11.1" customHeight="1" x14ac:dyDescent="0.25">
      <c r="A52" s="2529">
        <v>46</v>
      </c>
      <c r="B52" s="238"/>
      <c r="C52" s="253" t="s">
        <v>1</v>
      </c>
      <c r="D52" s="2778"/>
      <c r="E52" s="2678"/>
      <c r="F52" s="2883"/>
      <c r="G52" s="2809"/>
      <c r="H52" s="242"/>
      <c r="I52" s="2781"/>
      <c r="J52" s="2782"/>
      <c r="K52" s="2783"/>
      <c r="L52" s="2783"/>
      <c r="M52" s="2783"/>
      <c r="N52" s="2783"/>
      <c r="O52" s="2783"/>
      <c r="P52" s="2783"/>
      <c r="Q52" s="2783"/>
      <c r="R52" s="2783"/>
      <c r="S52" s="2783"/>
      <c r="T52" s="2783"/>
      <c r="U52" s="2783"/>
      <c r="V52" s="2783"/>
      <c r="W52" s="255"/>
      <c r="X52" s="2784"/>
      <c r="Y52" s="2785"/>
      <c r="Z52" s="2786"/>
      <c r="AA52" s="256"/>
      <c r="AB52" s="2787"/>
      <c r="AC52" s="257"/>
      <c r="AD52" s="2788">
        <v>2</v>
      </c>
      <c r="AE52" s="2789">
        <v>6</v>
      </c>
      <c r="AF52" s="2790"/>
      <c r="AG52" s="2789"/>
      <c r="AH52" s="2790">
        <v>1</v>
      </c>
      <c r="AI52" s="2790"/>
      <c r="AJ52" s="2789"/>
      <c r="AK52" s="2789"/>
      <c r="AL52" s="2789"/>
      <c r="AM52" s="2791"/>
      <c r="AN52" s="2792">
        <f t="shared" si="14"/>
        <v>9</v>
      </c>
      <c r="AO52" s="2793"/>
      <c r="AP52" s="2789">
        <v>45</v>
      </c>
      <c r="AQ52" s="2810">
        <f t="shared" si="9"/>
        <v>45</v>
      </c>
      <c r="AR52" s="258">
        <f t="shared" si="10"/>
        <v>5</v>
      </c>
    </row>
    <row r="53" spans="1:45" s="206" customFormat="1" ht="11.1" customHeight="1" x14ac:dyDescent="0.25">
      <c r="A53" s="2529">
        <v>47</v>
      </c>
      <c r="B53" s="238"/>
      <c r="C53" s="263" t="s">
        <v>238</v>
      </c>
      <c r="D53" s="2811" t="str">
        <f>ROMAN(AO53,0)</f>
        <v>I</v>
      </c>
      <c r="E53" s="2812"/>
      <c r="F53" s="2813"/>
      <c r="G53" s="249"/>
      <c r="H53" s="242"/>
      <c r="I53" s="2781"/>
      <c r="J53" s="2782"/>
      <c r="K53" s="2783"/>
      <c r="L53" s="2783"/>
      <c r="M53" s="2783"/>
      <c r="N53" s="2783"/>
      <c r="O53" s="2783"/>
      <c r="P53" s="2783"/>
      <c r="Q53" s="2783"/>
      <c r="R53" s="2783"/>
      <c r="S53" s="2783"/>
      <c r="T53" s="2783"/>
      <c r="U53" s="2783"/>
      <c r="V53" s="2783"/>
      <c r="W53" s="264"/>
      <c r="X53" s="2784"/>
      <c r="Y53" s="2568"/>
      <c r="Z53" s="2569"/>
      <c r="AA53" s="235"/>
      <c r="AB53" s="2570"/>
      <c r="AC53" s="236"/>
      <c r="AD53" s="2788"/>
      <c r="AE53" s="2789">
        <v>4</v>
      </c>
      <c r="AF53" s="2790"/>
      <c r="AG53" s="2790">
        <v>1</v>
      </c>
      <c r="AH53" s="2790">
        <v>2</v>
      </c>
      <c r="AI53" s="2790"/>
      <c r="AJ53" s="2789">
        <v>1</v>
      </c>
      <c r="AK53" s="2789"/>
      <c r="AL53" s="2789"/>
      <c r="AM53" s="2791"/>
      <c r="AN53" s="2792">
        <f t="shared" si="14"/>
        <v>8</v>
      </c>
      <c r="AO53" s="2793">
        <v>1</v>
      </c>
      <c r="AP53" s="2789">
        <v>50</v>
      </c>
      <c r="AQ53" s="2810">
        <f t="shared" si="9"/>
        <v>50</v>
      </c>
      <c r="AR53" s="230">
        <f t="shared" si="10"/>
        <v>6.25</v>
      </c>
    </row>
    <row r="54" spans="1:45" s="206" customFormat="1" ht="11.1" customHeight="1" x14ac:dyDescent="0.25">
      <c r="A54" s="2529">
        <v>48</v>
      </c>
      <c r="B54" s="231"/>
      <c r="C54" s="772" t="s">
        <v>145</v>
      </c>
      <c r="D54" s="2811" t="str">
        <f>ROMAN(AO54,0)</f>
        <v>I</v>
      </c>
      <c r="E54" s="3155"/>
      <c r="F54" s="3156"/>
      <c r="G54" s="701"/>
      <c r="H54" s="242"/>
      <c r="I54" s="2816"/>
      <c r="J54" s="2817"/>
      <c r="K54" s="2818"/>
      <c r="L54" s="2818"/>
      <c r="M54" s="2818"/>
      <c r="N54" s="2818"/>
      <c r="O54" s="2818"/>
      <c r="P54" s="2818"/>
      <c r="Q54" s="2818"/>
      <c r="R54" s="2818"/>
      <c r="S54" s="2818"/>
      <c r="T54" s="2818"/>
      <c r="U54" s="2818"/>
      <c r="V54" s="2818"/>
      <c r="W54" s="782"/>
      <c r="X54" s="2819"/>
      <c r="Y54" s="2820"/>
      <c r="Z54" s="2821"/>
      <c r="AA54" s="667"/>
      <c r="AB54" s="2822"/>
      <c r="AC54" s="789"/>
      <c r="AD54" s="2823"/>
      <c r="AE54" s="2824">
        <v>1</v>
      </c>
      <c r="AF54" s="2825">
        <v>3</v>
      </c>
      <c r="AG54" s="2825">
        <v>4</v>
      </c>
      <c r="AH54" s="2825">
        <v>1</v>
      </c>
      <c r="AI54" s="2825"/>
      <c r="AJ54" s="2824"/>
      <c r="AK54" s="2824"/>
      <c r="AL54" s="2824"/>
      <c r="AM54" s="2826"/>
      <c r="AN54" s="2827">
        <f t="shared" si="14"/>
        <v>9</v>
      </c>
      <c r="AO54" s="2828">
        <v>1</v>
      </c>
      <c r="AP54" s="2824">
        <v>71</v>
      </c>
      <c r="AQ54" s="2829">
        <f t="shared" si="9"/>
        <v>71</v>
      </c>
      <c r="AR54" s="2688">
        <f t="shared" si="10"/>
        <v>7.8888888888888893</v>
      </c>
      <c r="AS54" s="248"/>
    </row>
    <row r="55" spans="1:45" s="248" customFormat="1" ht="11.1" customHeight="1" x14ac:dyDescent="0.25">
      <c r="A55" s="2529">
        <v>49</v>
      </c>
      <c r="B55" s="238"/>
      <c r="C55" s="2830" t="s">
        <v>195</v>
      </c>
      <c r="D55" s="2831" t="str">
        <f>ROMAN(AO55,0)</f>
        <v>I</v>
      </c>
      <c r="E55" s="3157"/>
      <c r="F55" s="3158" t="s">
        <v>156</v>
      </c>
      <c r="G55" s="774"/>
      <c r="H55" s="242"/>
      <c r="I55" s="2834"/>
      <c r="J55" s="2835"/>
      <c r="K55" s="2836"/>
      <c r="L55" s="2836"/>
      <c r="M55" s="2837"/>
      <c r="N55" s="2837"/>
      <c r="O55" s="2837"/>
      <c r="P55" s="2836"/>
      <c r="Q55" s="2836"/>
      <c r="R55" s="2836"/>
      <c r="S55" s="2836"/>
      <c r="T55" s="2836"/>
      <c r="U55" s="2836"/>
      <c r="V55" s="2836"/>
      <c r="W55" s="2838"/>
      <c r="X55" s="2839"/>
      <c r="Y55" s="2840"/>
      <c r="Z55" s="2841"/>
      <c r="AA55" s="2842"/>
      <c r="AB55" s="2822"/>
      <c r="AC55" s="881"/>
      <c r="AD55" s="2843">
        <v>1</v>
      </c>
      <c r="AE55" s="2844">
        <v>4</v>
      </c>
      <c r="AF55" s="2845">
        <v>2</v>
      </c>
      <c r="AG55" s="2845">
        <v>1</v>
      </c>
      <c r="AH55" s="2845"/>
      <c r="AI55" s="2845"/>
      <c r="AJ55" s="2844"/>
      <c r="AK55" s="2844"/>
      <c r="AL55" s="2844"/>
      <c r="AM55" s="2806"/>
      <c r="AN55" s="2792">
        <f t="shared" si="14"/>
        <v>8</v>
      </c>
      <c r="AO55" s="2846">
        <v>1</v>
      </c>
      <c r="AP55" s="2844">
        <v>52</v>
      </c>
      <c r="AQ55" s="2847">
        <f t="shared" si="9"/>
        <v>52</v>
      </c>
      <c r="AR55" s="2848">
        <f t="shared" si="10"/>
        <v>6.5</v>
      </c>
    </row>
    <row r="56" spans="1:45" s="248" customFormat="1" ht="11.1" customHeight="1" x14ac:dyDescent="0.25">
      <c r="A56" s="2529">
        <v>50</v>
      </c>
      <c r="B56" s="247"/>
      <c r="C56" s="263" t="s">
        <v>197</v>
      </c>
      <c r="D56" s="2849" t="str">
        <f>ROMAN(AO56,0)</f>
        <v>I</v>
      </c>
      <c r="E56" s="3159"/>
      <c r="F56" s="2813"/>
      <c r="G56" s="265"/>
      <c r="H56" s="242"/>
      <c r="I56" s="2796"/>
      <c r="J56" s="2797"/>
      <c r="K56" s="2798"/>
      <c r="L56" s="2798"/>
      <c r="M56" s="2798"/>
      <c r="N56" s="2798"/>
      <c r="O56" s="2798"/>
      <c r="P56" s="2798"/>
      <c r="Q56" s="2798"/>
      <c r="R56" s="2798"/>
      <c r="S56" s="2852"/>
      <c r="T56" s="2852"/>
      <c r="U56" s="2852"/>
      <c r="V56" s="2852"/>
      <c r="W56" s="708"/>
      <c r="X56" s="2799"/>
      <c r="Y56" s="2800"/>
      <c r="Z56" s="2801"/>
      <c r="AA56" s="2802"/>
      <c r="AB56" s="2787"/>
      <c r="AC56" s="261"/>
      <c r="AD56" s="2803">
        <v>3</v>
      </c>
      <c r="AE56" s="2804">
        <v>5</v>
      </c>
      <c r="AF56" s="2805"/>
      <c r="AG56" s="2805"/>
      <c r="AH56" s="2805"/>
      <c r="AI56" s="2805"/>
      <c r="AJ56" s="2804"/>
      <c r="AK56" s="2804"/>
      <c r="AL56" s="2804"/>
      <c r="AM56" s="2853"/>
      <c r="AN56" s="2792">
        <f t="shared" si="14"/>
        <v>8</v>
      </c>
      <c r="AO56" s="2807">
        <v>1</v>
      </c>
      <c r="AP56" s="2854">
        <v>61</v>
      </c>
      <c r="AQ56" s="2808">
        <f t="shared" si="9"/>
        <v>61</v>
      </c>
      <c r="AR56" s="262">
        <f t="shared" si="10"/>
        <v>7.625</v>
      </c>
    </row>
    <row r="57" spans="1:45" s="248" customFormat="1" ht="11.1" customHeight="1" x14ac:dyDescent="0.25">
      <c r="A57" s="2529">
        <v>51</v>
      </c>
      <c r="B57" s="238"/>
      <c r="C57" s="698" t="s">
        <v>11</v>
      </c>
      <c r="D57" s="2716"/>
      <c r="E57" s="3160"/>
      <c r="F57" s="3161"/>
      <c r="G57" s="2856"/>
      <c r="H57" s="239"/>
      <c r="I57" s="2857"/>
      <c r="J57" s="2858"/>
      <c r="K57" s="2859"/>
      <c r="L57" s="2859"/>
      <c r="M57" s="2859"/>
      <c r="N57" s="2859"/>
      <c r="O57" s="2859"/>
      <c r="P57" s="2859"/>
      <c r="Q57" s="2859"/>
      <c r="R57" s="2859"/>
      <c r="S57" s="2859"/>
      <c r="T57" s="2859"/>
      <c r="U57" s="2859"/>
      <c r="V57" s="2859"/>
      <c r="W57" s="2860"/>
      <c r="X57" s="2861"/>
      <c r="Y57" s="2862"/>
      <c r="Z57" s="2863"/>
      <c r="AA57" s="2864"/>
      <c r="AB57" s="2865"/>
      <c r="AC57" s="2866"/>
      <c r="AD57" s="2867">
        <v>3</v>
      </c>
      <c r="AE57" s="2868">
        <v>2</v>
      </c>
      <c r="AF57" s="2869">
        <v>3</v>
      </c>
      <c r="AG57" s="2869"/>
      <c r="AH57" s="2869"/>
      <c r="AI57" s="2869"/>
      <c r="AJ57" s="2869"/>
      <c r="AK57" s="2868"/>
      <c r="AL57" s="2868"/>
      <c r="AM57" s="2870"/>
      <c r="AN57" s="2871">
        <f t="shared" si="14"/>
        <v>8</v>
      </c>
      <c r="AO57" s="2872"/>
      <c r="AP57" s="2868">
        <v>61</v>
      </c>
      <c r="AQ57" s="266">
        <f t="shared" si="9"/>
        <v>61</v>
      </c>
      <c r="AR57" s="2873">
        <f t="shared" si="10"/>
        <v>7.625</v>
      </c>
    </row>
    <row r="58" spans="1:45" s="248" customFormat="1" ht="11.1" customHeight="1" x14ac:dyDescent="0.25">
      <c r="A58" s="2529">
        <v>52</v>
      </c>
      <c r="B58" s="238"/>
      <c r="C58" s="253" t="s">
        <v>8</v>
      </c>
      <c r="D58" s="2677"/>
      <c r="E58" s="2678"/>
      <c r="F58" s="2883"/>
      <c r="G58" s="267"/>
      <c r="H58" s="2874"/>
      <c r="I58" s="2781"/>
      <c r="J58" s="2782"/>
      <c r="K58" s="2783"/>
      <c r="L58" s="2783"/>
      <c r="M58" s="2783"/>
      <c r="N58" s="2783"/>
      <c r="O58" s="2783"/>
      <c r="P58" s="2783"/>
      <c r="Q58" s="2783"/>
      <c r="R58" s="2783"/>
      <c r="S58" s="2783"/>
      <c r="T58" s="2783"/>
      <c r="U58" s="2783"/>
      <c r="V58" s="2783"/>
      <c r="W58" s="255"/>
      <c r="X58" s="2784"/>
      <c r="Y58" s="2785"/>
      <c r="Z58" s="2786"/>
      <c r="AA58" s="2875"/>
      <c r="AB58" s="2787"/>
      <c r="AC58" s="257"/>
      <c r="AD58" s="2788"/>
      <c r="AE58" s="2789">
        <v>5</v>
      </c>
      <c r="AF58" s="2790"/>
      <c r="AG58" s="2790">
        <v>1</v>
      </c>
      <c r="AH58" s="2790">
        <v>1</v>
      </c>
      <c r="AI58" s="2790"/>
      <c r="AJ58" s="2789"/>
      <c r="AK58" s="2789"/>
      <c r="AL58" s="2789"/>
      <c r="AM58" s="2791"/>
      <c r="AN58" s="2792">
        <f t="shared" si="14"/>
        <v>7</v>
      </c>
      <c r="AO58" s="2876"/>
      <c r="AP58" s="2789">
        <v>34</v>
      </c>
      <c r="AQ58" s="2794">
        <f t="shared" si="9"/>
        <v>34</v>
      </c>
      <c r="AR58" s="258">
        <f t="shared" si="10"/>
        <v>4.8571428571428568</v>
      </c>
    </row>
    <row r="59" spans="1:45" s="248" customFormat="1" ht="11.1" customHeight="1" x14ac:dyDescent="0.25">
      <c r="A59" s="2529">
        <v>53</v>
      </c>
      <c r="B59" s="247"/>
      <c r="C59" s="253" t="s">
        <v>36</v>
      </c>
      <c r="D59" s="2677" t="str">
        <f>ROMAN(AO59,0)</f>
        <v/>
      </c>
      <c r="E59" s="2678"/>
      <c r="F59" s="2883"/>
      <c r="G59" s="254"/>
      <c r="H59" s="2877"/>
      <c r="I59" s="2781"/>
      <c r="J59" s="2782"/>
      <c r="K59" s="2783"/>
      <c r="L59" s="2783"/>
      <c r="M59" s="2783"/>
      <c r="N59" s="2783"/>
      <c r="O59" s="2783"/>
      <c r="P59" s="2783"/>
      <c r="Q59" s="2783"/>
      <c r="R59" s="2783"/>
      <c r="S59" s="2783"/>
      <c r="T59" s="2783"/>
      <c r="U59" s="2783"/>
      <c r="V59" s="2783"/>
      <c r="W59" s="255"/>
      <c r="X59" s="2784"/>
      <c r="Y59" s="2785"/>
      <c r="Z59" s="2786"/>
      <c r="AA59" s="2875"/>
      <c r="AB59" s="2787"/>
      <c r="AC59" s="257"/>
      <c r="AD59" s="2788"/>
      <c r="AE59" s="2789"/>
      <c r="AF59" s="2790">
        <v>1</v>
      </c>
      <c r="AG59" s="2790"/>
      <c r="AH59" s="2790">
        <v>3</v>
      </c>
      <c r="AI59" s="2790">
        <v>2</v>
      </c>
      <c r="AJ59" s="2789"/>
      <c r="AK59" s="2789"/>
      <c r="AL59" s="2789"/>
      <c r="AM59" s="2791"/>
      <c r="AN59" s="2792">
        <f t="shared" si="14"/>
        <v>6</v>
      </c>
      <c r="AO59" s="2876"/>
      <c r="AP59" s="2789">
        <v>29</v>
      </c>
      <c r="AQ59" s="2794">
        <f t="shared" si="9"/>
        <v>29</v>
      </c>
      <c r="AR59" s="230">
        <f t="shared" si="10"/>
        <v>4.833333333333333</v>
      </c>
    </row>
    <row r="60" spans="1:45" s="248" customFormat="1" ht="11.1" customHeight="1" x14ac:dyDescent="0.25">
      <c r="A60" s="2529">
        <v>54</v>
      </c>
      <c r="B60" s="247"/>
      <c r="C60" s="268" t="s">
        <v>224</v>
      </c>
      <c r="D60" s="2878" t="str">
        <f>ROMAN(AO60,0)</f>
        <v>I</v>
      </c>
      <c r="E60" s="2812"/>
      <c r="F60" s="3162"/>
      <c r="G60" s="259"/>
      <c r="H60" s="239"/>
      <c r="I60" s="2796"/>
      <c r="J60" s="2797"/>
      <c r="K60" s="2798"/>
      <c r="L60" s="2836"/>
      <c r="M60" s="2836"/>
      <c r="N60" s="2836"/>
      <c r="O60" s="2836"/>
      <c r="P60" s="2852"/>
      <c r="Q60" s="2798"/>
      <c r="R60" s="2798"/>
      <c r="S60" s="2798"/>
      <c r="T60" s="2798"/>
      <c r="U60" s="2798"/>
      <c r="V60" s="2798"/>
      <c r="W60" s="260"/>
      <c r="X60" s="2799"/>
      <c r="Y60" s="2800"/>
      <c r="Z60" s="2801"/>
      <c r="AA60" s="2802"/>
      <c r="AB60" s="2787"/>
      <c r="AC60" s="261"/>
      <c r="AD60" s="2803"/>
      <c r="AE60" s="2804"/>
      <c r="AF60" s="2804">
        <v>2</v>
      </c>
      <c r="AG60" s="2804">
        <v>4</v>
      </c>
      <c r="AH60" s="2805"/>
      <c r="AI60" s="2805"/>
      <c r="AJ60" s="2804"/>
      <c r="AK60" s="2804"/>
      <c r="AL60" s="2804"/>
      <c r="AM60" s="2806"/>
      <c r="AN60" s="2792">
        <f t="shared" si="14"/>
        <v>6</v>
      </c>
      <c r="AO60" s="2881">
        <v>1</v>
      </c>
      <c r="AP60" s="2804">
        <v>41</v>
      </c>
      <c r="AQ60" s="2882">
        <f t="shared" si="9"/>
        <v>41</v>
      </c>
      <c r="AR60" s="262">
        <f t="shared" si="10"/>
        <v>6.833333333333333</v>
      </c>
    </row>
    <row r="61" spans="1:45" s="248" customFormat="1" ht="11.1" customHeight="1" x14ac:dyDescent="0.25">
      <c r="A61" s="2529">
        <v>55</v>
      </c>
      <c r="B61" s="247"/>
      <c r="C61" s="253" t="s">
        <v>6</v>
      </c>
      <c r="D61" s="2778"/>
      <c r="E61" s="2678"/>
      <c r="F61" s="2883"/>
      <c r="G61" s="265"/>
      <c r="H61" s="239"/>
      <c r="I61" s="2796"/>
      <c r="J61" s="2797"/>
      <c r="K61" s="2798"/>
      <c r="L61" s="2836"/>
      <c r="M61" s="2836"/>
      <c r="N61" s="2836"/>
      <c r="O61" s="2836"/>
      <c r="P61" s="2798"/>
      <c r="Q61" s="2798"/>
      <c r="R61" s="2798"/>
      <c r="S61" s="2798"/>
      <c r="T61" s="2798"/>
      <c r="U61" s="2798"/>
      <c r="V61" s="2798"/>
      <c r="W61" s="260"/>
      <c r="X61" s="2799"/>
      <c r="Y61" s="2800"/>
      <c r="Z61" s="2801"/>
      <c r="AA61" s="2802"/>
      <c r="AB61" s="2787"/>
      <c r="AC61" s="261"/>
      <c r="AD61" s="2803"/>
      <c r="AE61" s="2804">
        <v>5</v>
      </c>
      <c r="AF61" s="2805"/>
      <c r="AG61" s="2805"/>
      <c r="AH61" s="2805"/>
      <c r="AI61" s="2805"/>
      <c r="AJ61" s="2804"/>
      <c r="AK61" s="2804"/>
      <c r="AL61" s="2804"/>
      <c r="AM61" s="2806"/>
      <c r="AN61" s="2792">
        <f t="shared" si="14"/>
        <v>5</v>
      </c>
      <c r="AO61" s="2881"/>
      <c r="AP61" s="2805">
        <v>14</v>
      </c>
      <c r="AQ61" s="2882">
        <f t="shared" si="9"/>
        <v>14</v>
      </c>
      <c r="AR61" s="262">
        <f t="shared" si="10"/>
        <v>2.8</v>
      </c>
    </row>
    <row r="62" spans="1:45" s="248" customFormat="1" ht="11.1" customHeight="1" x14ac:dyDescent="0.25">
      <c r="A62" s="2529">
        <v>56</v>
      </c>
      <c r="B62" s="247"/>
      <c r="C62" s="253" t="s">
        <v>37</v>
      </c>
      <c r="D62" s="2778" t="str">
        <f>ROMAN(AO62,0)</f>
        <v/>
      </c>
      <c r="E62" s="2678"/>
      <c r="F62" s="2883"/>
      <c r="G62" s="259"/>
      <c r="H62" s="239"/>
      <c r="I62" s="2781"/>
      <c r="J62" s="2782"/>
      <c r="K62" s="2783"/>
      <c r="L62" s="2818"/>
      <c r="M62" s="2818"/>
      <c r="N62" s="2818"/>
      <c r="O62" s="2818"/>
      <c r="P62" s="2783"/>
      <c r="Q62" s="2783"/>
      <c r="R62" s="2783"/>
      <c r="S62" s="2783"/>
      <c r="T62" s="2783"/>
      <c r="U62" s="2783"/>
      <c r="V62" s="2783"/>
      <c r="W62" s="255"/>
      <c r="X62" s="2784"/>
      <c r="Y62" s="2568"/>
      <c r="Z62" s="2569"/>
      <c r="AA62" s="256"/>
      <c r="AB62" s="2787"/>
      <c r="AC62" s="261"/>
      <c r="AD62" s="2788"/>
      <c r="AE62" s="2789"/>
      <c r="AF62" s="2790">
        <v>2</v>
      </c>
      <c r="AG62" s="2790">
        <v>1</v>
      </c>
      <c r="AH62" s="2790"/>
      <c r="AI62" s="2790"/>
      <c r="AJ62" s="2789">
        <v>1</v>
      </c>
      <c r="AK62" s="2789"/>
      <c r="AL62" s="2789"/>
      <c r="AM62" s="2791"/>
      <c r="AN62" s="2792">
        <f t="shared" si="14"/>
        <v>4</v>
      </c>
      <c r="AO62" s="2876"/>
      <c r="AP62" s="2790">
        <v>28</v>
      </c>
      <c r="AQ62" s="2794">
        <f t="shared" si="9"/>
        <v>28</v>
      </c>
      <c r="AR62" s="262">
        <f t="shared" si="10"/>
        <v>7</v>
      </c>
    </row>
    <row r="63" spans="1:45" s="248" customFormat="1" ht="11.1" customHeight="1" x14ac:dyDescent="0.25">
      <c r="A63" s="2529">
        <v>57</v>
      </c>
      <c r="B63" s="238"/>
      <c r="C63" s="253" t="s">
        <v>63</v>
      </c>
      <c r="D63" s="2778" t="str">
        <f>ROMAN(AO63,0)</f>
        <v/>
      </c>
      <c r="E63" s="2678"/>
      <c r="F63" s="2883"/>
      <c r="G63" s="269"/>
      <c r="H63" s="239"/>
      <c r="I63" s="2781"/>
      <c r="J63" s="2782"/>
      <c r="K63" s="2783"/>
      <c r="L63" s="2818"/>
      <c r="M63" s="2818"/>
      <c r="N63" s="2818"/>
      <c r="O63" s="2818"/>
      <c r="P63" s="2783"/>
      <c r="Q63" s="2783"/>
      <c r="R63" s="2783"/>
      <c r="S63" s="2783"/>
      <c r="T63" s="2783"/>
      <c r="U63" s="2783"/>
      <c r="V63" s="2783"/>
      <c r="W63" s="255"/>
      <c r="X63" s="2784"/>
      <c r="Y63" s="2568"/>
      <c r="Z63" s="2569"/>
      <c r="AA63" s="256"/>
      <c r="AB63" s="2787"/>
      <c r="AC63" s="257"/>
      <c r="AD63" s="2788"/>
      <c r="AE63" s="2789"/>
      <c r="AF63" s="2790"/>
      <c r="AG63" s="2790">
        <v>2</v>
      </c>
      <c r="AH63" s="2790">
        <v>1</v>
      </c>
      <c r="AI63" s="2790"/>
      <c r="AJ63" s="2789">
        <v>1</v>
      </c>
      <c r="AK63" s="2789"/>
      <c r="AL63" s="2789"/>
      <c r="AM63" s="2791"/>
      <c r="AN63" s="2792">
        <f t="shared" si="14"/>
        <v>4</v>
      </c>
      <c r="AO63" s="2876"/>
      <c r="AP63" s="2790">
        <v>7</v>
      </c>
      <c r="AQ63" s="2794">
        <f t="shared" si="9"/>
        <v>7</v>
      </c>
      <c r="AR63" s="230">
        <f t="shared" si="10"/>
        <v>1.75</v>
      </c>
    </row>
    <row r="64" spans="1:45" s="248" customFormat="1" ht="11.1" customHeight="1" x14ac:dyDescent="0.25">
      <c r="A64" s="2529">
        <v>58</v>
      </c>
      <c r="B64" s="247"/>
      <c r="C64" s="263" t="s">
        <v>144</v>
      </c>
      <c r="D64" s="2849" t="str">
        <f>ROMAN(AO64,0)</f>
        <v>I</v>
      </c>
      <c r="E64" s="3159"/>
      <c r="F64" s="2813"/>
      <c r="G64" s="249"/>
      <c r="H64" s="2884"/>
      <c r="I64" s="2781"/>
      <c r="J64" s="2782"/>
      <c r="K64" s="2783"/>
      <c r="L64" s="2783"/>
      <c r="M64" s="2783"/>
      <c r="N64" s="2783"/>
      <c r="O64" s="2783"/>
      <c r="P64" s="2783"/>
      <c r="Q64" s="2783"/>
      <c r="R64" s="2783"/>
      <c r="S64" s="2783"/>
      <c r="T64" s="2783"/>
      <c r="U64" s="2783"/>
      <c r="V64" s="2783"/>
      <c r="W64" s="264"/>
      <c r="X64" s="2784"/>
      <c r="Y64" s="2568"/>
      <c r="Z64" s="2569"/>
      <c r="AA64" s="235"/>
      <c r="AB64" s="2570"/>
      <c r="AC64" s="236"/>
      <c r="AD64" s="2788"/>
      <c r="AE64" s="2789"/>
      <c r="AF64" s="2790"/>
      <c r="AG64" s="2790">
        <v>1</v>
      </c>
      <c r="AH64" s="2790">
        <v>1</v>
      </c>
      <c r="AI64" s="2790">
        <v>1</v>
      </c>
      <c r="AJ64" s="2789"/>
      <c r="AK64" s="2789"/>
      <c r="AL64" s="2789"/>
      <c r="AM64" s="2791"/>
      <c r="AN64" s="2792">
        <f t="shared" si="14"/>
        <v>3</v>
      </c>
      <c r="AO64" s="2876">
        <v>1</v>
      </c>
      <c r="AP64" s="2790">
        <v>19</v>
      </c>
      <c r="AQ64" s="2794">
        <f t="shared" si="9"/>
        <v>19</v>
      </c>
      <c r="AR64" s="230">
        <f t="shared" si="10"/>
        <v>6.333333333333333</v>
      </c>
    </row>
    <row r="65" spans="1:45" s="248" customFormat="1" ht="11.1" customHeight="1" x14ac:dyDescent="0.25">
      <c r="A65" s="2529">
        <v>59</v>
      </c>
      <c r="B65" s="247"/>
      <c r="C65" s="2885" t="s">
        <v>748</v>
      </c>
      <c r="D65" s="2886" t="str">
        <f>ROMAN(AO65,0)</f>
        <v>I</v>
      </c>
      <c r="E65" s="3163"/>
      <c r="F65" s="3164"/>
      <c r="G65" s="252"/>
      <c r="H65" s="232"/>
      <c r="I65" s="2766"/>
      <c r="J65" s="2767"/>
      <c r="K65" s="2768"/>
      <c r="L65" s="2889"/>
      <c r="M65" s="2889"/>
      <c r="N65" s="2889"/>
      <c r="O65" s="2889"/>
      <c r="P65" s="2768"/>
      <c r="Q65" s="2768"/>
      <c r="R65" s="2768"/>
      <c r="S65" s="2768"/>
      <c r="T65" s="2768"/>
      <c r="U65" s="2768"/>
      <c r="V65" s="2768"/>
      <c r="W65" s="270"/>
      <c r="X65" s="2890"/>
      <c r="Y65" s="2891"/>
      <c r="Z65" s="2892"/>
      <c r="AA65" s="880"/>
      <c r="AB65" s="2893"/>
      <c r="AC65" s="882"/>
      <c r="AD65" s="2771">
        <v>1</v>
      </c>
      <c r="AE65" s="2772"/>
      <c r="AF65" s="2773"/>
      <c r="AG65" s="2773">
        <v>1</v>
      </c>
      <c r="AH65" s="2773">
        <v>1</v>
      </c>
      <c r="AI65" s="2773"/>
      <c r="AJ65" s="2772"/>
      <c r="AK65" s="2772"/>
      <c r="AL65" s="2772"/>
      <c r="AM65" s="2774"/>
      <c r="AN65" s="2775">
        <f t="shared" si="14"/>
        <v>3</v>
      </c>
      <c r="AO65" s="2894">
        <v>1</v>
      </c>
      <c r="AP65" s="2773">
        <v>23</v>
      </c>
      <c r="AQ65" s="2777">
        <f t="shared" si="9"/>
        <v>23</v>
      </c>
      <c r="AR65" s="2895">
        <f t="shared" si="10"/>
        <v>7.666666666666667</v>
      </c>
    </row>
    <row r="66" spans="1:45" s="248" customFormat="1" ht="11.1" customHeight="1" x14ac:dyDescent="0.25">
      <c r="A66" s="2529">
        <v>60</v>
      </c>
      <c r="B66" s="247"/>
      <c r="C66" s="253" t="s">
        <v>31</v>
      </c>
      <c r="D66" s="2677"/>
      <c r="E66" s="2678"/>
      <c r="F66" s="2883"/>
      <c r="G66" s="271"/>
      <c r="H66" s="239"/>
      <c r="I66" s="2781"/>
      <c r="J66" s="2782"/>
      <c r="K66" s="2896"/>
      <c r="L66" s="2897"/>
      <c r="M66" s="2818"/>
      <c r="N66" s="2897"/>
      <c r="O66" s="2897"/>
      <c r="P66" s="2896"/>
      <c r="Q66" s="2896"/>
      <c r="R66" s="2783"/>
      <c r="S66" s="2896"/>
      <c r="T66" s="2783"/>
      <c r="U66" s="2783"/>
      <c r="V66" s="2783"/>
      <c r="W66" s="255"/>
      <c r="X66" s="2784"/>
      <c r="Y66" s="2785"/>
      <c r="Z66" s="2786"/>
      <c r="AA66" s="2875"/>
      <c r="AB66" s="2787"/>
      <c r="AC66" s="257"/>
      <c r="AD66" s="2788"/>
      <c r="AE66" s="2789">
        <v>2</v>
      </c>
      <c r="AF66" s="2790"/>
      <c r="AG66" s="2790"/>
      <c r="AH66" s="2790">
        <v>1</v>
      </c>
      <c r="AI66" s="2790"/>
      <c r="AJ66" s="2789"/>
      <c r="AK66" s="2789"/>
      <c r="AL66" s="2789"/>
      <c r="AM66" s="2791"/>
      <c r="AN66" s="2792">
        <f t="shared" si="14"/>
        <v>3</v>
      </c>
      <c r="AO66" s="2876"/>
      <c r="AP66" s="2790">
        <v>16</v>
      </c>
      <c r="AQ66" s="2794">
        <f t="shared" si="9"/>
        <v>16</v>
      </c>
      <c r="AR66" s="258">
        <f t="shared" si="10"/>
        <v>5.333333333333333</v>
      </c>
    </row>
    <row r="67" spans="1:45" s="248" customFormat="1" ht="11.1" customHeight="1" x14ac:dyDescent="0.25">
      <c r="A67" s="2529">
        <v>61</v>
      </c>
      <c r="B67" s="247"/>
      <c r="C67" s="253" t="s">
        <v>60</v>
      </c>
      <c r="D67" s="2677"/>
      <c r="E67" s="2678"/>
      <c r="F67" s="2883"/>
      <c r="G67" s="259"/>
      <c r="H67" s="239"/>
      <c r="I67" s="2796"/>
      <c r="J67" s="2797"/>
      <c r="K67" s="2898"/>
      <c r="L67" s="2897"/>
      <c r="M67" s="2836"/>
      <c r="N67" s="2899"/>
      <c r="O67" s="2899"/>
      <c r="P67" s="2898"/>
      <c r="Q67" s="2898"/>
      <c r="R67" s="2898"/>
      <c r="S67" s="2898"/>
      <c r="T67" s="2898"/>
      <c r="U67" s="2898"/>
      <c r="V67" s="2898"/>
      <c r="W67" s="260"/>
      <c r="X67" s="2799"/>
      <c r="Y67" s="2800"/>
      <c r="Z67" s="2801"/>
      <c r="AA67" s="2802"/>
      <c r="AB67" s="2787"/>
      <c r="AC67" s="261"/>
      <c r="AD67" s="2803"/>
      <c r="AE67" s="2804"/>
      <c r="AF67" s="2805"/>
      <c r="AG67" s="2805">
        <v>3</v>
      </c>
      <c r="AH67" s="2805"/>
      <c r="AI67" s="2805"/>
      <c r="AJ67" s="2804"/>
      <c r="AK67" s="2804"/>
      <c r="AL67" s="2804"/>
      <c r="AM67" s="2806"/>
      <c r="AN67" s="2792">
        <f t="shared" si="14"/>
        <v>3</v>
      </c>
      <c r="AO67" s="2881"/>
      <c r="AP67" s="2805">
        <v>11</v>
      </c>
      <c r="AQ67" s="2882">
        <f t="shared" si="9"/>
        <v>11</v>
      </c>
      <c r="AR67" s="262">
        <f t="shared" si="10"/>
        <v>3.6666666666666665</v>
      </c>
    </row>
    <row r="68" spans="1:45" s="248" customFormat="1" ht="11.1" customHeight="1" x14ac:dyDescent="0.25">
      <c r="A68" s="2529">
        <v>62</v>
      </c>
      <c r="B68" s="247"/>
      <c r="C68" s="253" t="s">
        <v>5</v>
      </c>
      <c r="D68" s="2677"/>
      <c r="E68" s="2678"/>
      <c r="F68" s="2883"/>
      <c r="G68" s="265"/>
      <c r="H68" s="239"/>
      <c r="I68" s="2796"/>
      <c r="J68" s="2797"/>
      <c r="K68" s="2898"/>
      <c r="L68" s="2897"/>
      <c r="M68" s="2836"/>
      <c r="N68" s="2899"/>
      <c r="O68" s="2899"/>
      <c r="P68" s="2898"/>
      <c r="Q68" s="2898"/>
      <c r="R68" s="2798"/>
      <c r="S68" s="2898"/>
      <c r="T68" s="2798"/>
      <c r="U68" s="2798"/>
      <c r="V68" s="2798"/>
      <c r="W68" s="260"/>
      <c r="X68" s="2799"/>
      <c r="Y68" s="2800"/>
      <c r="Z68" s="2801"/>
      <c r="AA68" s="2802"/>
      <c r="AB68" s="2787"/>
      <c r="AC68" s="261"/>
      <c r="AD68" s="2803">
        <v>1</v>
      </c>
      <c r="AE68" s="2804">
        <v>2</v>
      </c>
      <c r="AF68" s="2805"/>
      <c r="AG68" s="2805"/>
      <c r="AH68" s="2805"/>
      <c r="AI68" s="2805"/>
      <c r="AJ68" s="2804"/>
      <c r="AK68" s="2804"/>
      <c r="AL68" s="2804"/>
      <c r="AM68" s="2806"/>
      <c r="AN68" s="2792">
        <f t="shared" si="14"/>
        <v>3</v>
      </c>
      <c r="AO68" s="2881"/>
      <c r="AP68" s="2805">
        <v>8</v>
      </c>
      <c r="AQ68" s="2882">
        <f t="shared" si="9"/>
        <v>8</v>
      </c>
      <c r="AR68" s="262">
        <f t="shared" si="10"/>
        <v>2.6666666666666665</v>
      </c>
    </row>
    <row r="69" spans="1:45" s="248" customFormat="1" ht="11.1" customHeight="1" x14ac:dyDescent="0.25">
      <c r="A69" s="2529">
        <v>63</v>
      </c>
      <c r="B69" s="247"/>
      <c r="C69" s="253" t="s">
        <v>160</v>
      </c>
      <c r="D69" s="2677" t="str">
        <f>ROMAN(AO69,0)</f>
        <v/>
      </c>
      <c r="E69" s="2678"/>
      <c r="F69" s="2883"/>
      <c r="G69" s="259"/>
      <c r="H69" s="232"/>
      <c r="I69" s="2781"/>
      <c r="J69" s="2782"/>
      <c r="K69" s="2896"/>
      <c r="L69" s="2897"/>
      <c r="M69" s="2818"/>
      <c r="N69" s="2897"/>
      <c r="O69" s="2897"/>
      <c r="P69" s="2896"/>
      <c r="Q69" s="2896"/>
      <c r="R69" s="2783"/>
      <c r="S69" s="2896"/>
      <c r="T69" s="2783"/>
      <c r="U69" s="2783"/>
      <c r="V69" s="2783"/>
      <c r="W69" s="255"/>
      <c r="X69" s="2784"/>
      <c r="Y69" s="2568"/>
      <c r="Z69" s="2569"/>
      <c r="AA69" s="256"/>
      <c r="AB69" s="2900"/>
      <c r="AC69" s="236"/>
      <c r="AD69" s="2788"/>
      <c r="AE69" s="2789"/>
      <c r="AF69" s="2790"/>
      <c r="AG69" s="2790"/>
      <c r="AH69" s="2790"/>
      <c r="AI69" s="2790"/>
      <c r="AJ69" s="2789">
        <v>2</v>
      </c>
      <c r="AK69" s="2789"/>
      <c r="AL69" s="2789"/>
      <c r="AM69" s="2791"/>
      <c r="AN69" s="2792">
        <f t="shared" si="14"/>
        <v>2</v>
      </c>
      <c r="AO69" s="2876"/>
      <c r="AP69" s="2790">
        <v>6</v>
      </c>
      <c r="AQ69" s="2794">
        <f t="shared" si="9"/>
        <v>6</v>
      </c>
      <c r="AR69" s="230">
        <f t="shared" si="10"/>
        <v>3</v>
      </c>
    </row>
    <row r="70" spans="1:45" s="248" customFormat="1" ht="11.1" customHeight="1" x14ac:dyDescent="0.25">
      <c r="A70" s="2529">
        <v>64</v>
      </c>
      <c r="B70" s="247"/>
      <c r="C70" s="253" t="s">
        <v>149</v>
      </c>
      <c r="D70" s="2677" t="str">
        <f>ROMAN(AO70,0)</f>
        <v/>
      </c>
      <c r="E70" s="2678"/>
      <c r="F70" s="2883"/>
      <c r="G70" s="879"/>
      <c r="H70" s="2901"/>
      <c r="I70" s="2781"/>
      <c r="J70" s="2782"/>
      <c r="K70" s="2896"/>
      <c r="L70" s="2897"/>
      <c r="M70" s="2818"/>
      <c r="N70" s="2897"/>
      <c r="O70" s="2897"/>
      <c r="P70" s="2896"/>
      <c r="Q70" s="2896"/>
      <c r="R70" s="2896"/>
      <c r="S70" s="2896"/>
      <c r="T70" s="2783"/>
      <c r="U70" s="2896"/>
      <c r="V70" s="2896"/>
      <c r="W70" s="255"/>
      <c r="X70" s="2784"/>
      <c r="Y70" s="2568"/>
      <c r="Z70" s="2569"/>
      <c r="AA70" s="256"/>
      <c r="AB70" s="2787"/>
      <c r="AC70" s="257"/>
      <c r="AD70" s="2788"/>
      <c r="AE70" s="2789"/>
      <c r="AF70" s="2790"/>
      <c r="AG70" s="2790"/>
      <c r="AH70" s="2790"/>
      <c r="AI70" s="2790"/>
      <c r="AJ70" s="2789">
        <v>2</v>
      </c>
      <c r="AK70" s="2789"/>
      <c r="AL70" s="2789"/>
      <c r="AM70" s="2791"/>
      <c r="AN70" s="2792">
        <f t="shared" si="14"/>
        <v>2</v>
      </c>
      <c r="AO70" s="2876"/>
      <c r="AP70" s="2790">
        <v>5</v>
      </c>
      <c r="AQ70" s="2794">
        <f t="shared" si="9"/>
        <v>5</v>
      </c>
      <c r="AR70" s="230">
        <f t="shared" si="10"/>
        <v>2.5</v>
      </c>
      <c r="AS70" s="206"/>
    </row>
    <row r="71" spans="1:45" s="248" customFormat="1" ht="11.1" customHeight="1" x14ac:dyDescent="0.25">
      <c r="A71" s="2529">
        <v>65</v>
      </c>
      <c r="B71" s="247"/>
      <c r="C71" s="253" t="s">
        <v>65</v>
      </c>
      <c r="D71" s="2677" t="str">
        <f>ROMAN(AO71,0)</f>
        <v/>
      </c>
      <c r="E71" s="2678"/>
      <c r="F71" s="2883"/>
      <c r="G71" s="252"/>
      <c r="H71" s="232"/>
      <c r="I71" s="2766"/>
      <c r="J71" s="2783"/>
      <c r="K71" s="2902"/>
      <c r="L71" s="2897"/>
      <c r="M71" s="2818"/>
      <c r="N71" s="2897"/>
      <c r="O71" s="2897"/>
      <c r="P71" s="2768"/>
      <c r="Q71" s="2902"/>
      <c r="R71" s="2902"/>
      <c r="S71" s="2902"/>
      <c r="T71" s="2902"/>
      <c r="U71" s="2902"/>
      <c r="V71" s="2902"/>
      <c r="W71" s="270"/>
      <c r="X71" s="2784"/>
      <c r="Y71" s="2568"/>
      <c r="Z71" s="2569"/>
      <c r="AA71" s="2875"/>
      <c r="AB71" s="2787"/>
      <c r="AC71" s="257"/>
      <c r="AD71" s="2771"/>
      <c r="AE71" s="2772"/>
      <c r="AF71" s="2773"/>
      <c r="AG71" s="2790"/>
      <c r="AH71" s="2790">
        <v>1</v>
      </c>
      <c r="AI71" s="2790"/>
      <c r="AJ71" s="2789">
        <v>1</v>
      </c>
      <c r="AK71" s="2789"/>
      <c r="AL71" s="2789"/>
      <c r="AM71" s="2791"/>
      <c r="AN71" s="2792">
        <f t="shared" si="14"/>
        <v>2</v>
      </c>
      <c r="AO71" s="2894"/>
      <c r="AP71" s="2790">
        <v>10</v>
      </c>
      <c r="AQ71" s="2794">
        <f t="shared" ref="AQ71:AQ100" si="15">AP71+X71</f>
        <v>10</v>
      </c>
      <c r="AR71" s="230">
        <f t="shared" ref="AR71:AR100" si="16">AQ71/AN71</f>
        <v>5</v>
      </c>
    </row>
    <row r="72" spans="1:45" s="206" customFormat="1" ht="11.1" customHeight="1" x14ac:dyDescent="0.25">
      <c r="A72" s="2529">
        <v>66</v>
      </c>
      <c r="B72" s="247"/>
      <c r="C72" s="272" t="s">
        <v>83</v>
      </c>
      <c r="D72" s="2677" t="str">
        <f>ROMAN(AO72,0)</f>
        <v/>
      </c>
      <c r="E72" s="3054"/>
      <c r="F72" s="3165"/>
      <c r="G72" s="701"/>
      <c r="H72" s="232"/>
      <c r="I72" s="2905"/>
      <c r="J72" s="2818"/>
      <c r="K72" s="2906"/>
      <c r="L72" s="2897"/>
      <c r="M72" s="2818"/>
      <c r="N72" s="2897"/>
      <c r="O72" s="2897"/>
      <c r="P72" s="2818"/>
      <c r="Q72" s="2906"/>
      <c r="R72" s="2906"/>
      <c r="S72" s="2906"/>
      <c r="T72" s="2906"/>
      <c r="U72" s="2906"/>
      <c r="V72" s="2906"/>
      <c r="W72" s="706"/>
      <c r="X72" s="2819"/>
      <c r="Y72" s="2820"/>
      <c r="Z72" s="2821"/>
      <c r="AA72" s="2907"/>
      <c r="AB72" s="2822"/>
      <c r="AC72" s="789"/>
      <c r="AD72" s="2823"/>
      <c r="AE72" s="2824"/>
      <c r="AF72" s="2824"/>
      <c r="AG72" s="2824"/>
      <c r="AH72" s="2824">
        <v>1</v>
      </c>
      <c r="AI72" s="2825">
        <v>1</v>
      </c>
      <c r="AJ72" s="2824"/>
      <c r="AK72" s="2824"/>
      <c r="AL72" s="2824"/>
      <c r="AM72" s="2826"/>
      <c r="AN72" s="2792">
        <f t="shared" si="14"/>
        <v>2</v>
      </c>
      <c r="AO72" s="2908"/>
      <c r="AP72" s="2825">
        <v>7</v>
      </c>
      <c r="AQ72" s="2909">
        <f t="shared" si="15"/>
        <v>7</v>
      </c>
      <c r="AR72" s="230">
        <f t="shared" si="16"/>
        <v>3.5</v>
      </c>
    </row>
    <row r="73" spans="1:45" s="206" customFormat="1" ht="11.1" customHeight="1" x14ac:dyDescent="0.25">
      <c r="A73" s="2529">
        <v>67</v>
      </c>
      <c r="B73" s="238"/>
      <c r="C73" s="772" t="s">
        <v>143</v>
      </c>
      <c r="D73" s="2849" t="str">
        <f>ROMAN(AO73,0)</f>
        <v>I</v>
      </c>
      <c r="E73" s="3155"/>
      <c r="F73" s="3156"/>
      <c r="G73" s="2910"/>
      <c r="H73" s="232"/>
      <c r="I73" s="2816"/>
      <c r="J73" s="2818"/>
      <c r="K73" s="2897"/>
      <c r="L73" s="2897"/>
      <c r="M73" s="2897"/>
      <c r="N73" s="2897"/>
      <c r="O73" s="2897"/>
      <c r="P73" s="2897"/>
      <c r="Q73" s="2897"/>
      <c r="R73" s="2897"/>
      <c r="S73" s="2897"/>
      <c r="T73" s="2897"/>
      <c r="U73" s="2897"/>
      <c r="V73" s="2897"/>
      <c r="W73" s="2911"/>
      <c r="X73" s="2819"/>
      <c r="Y73" s="2820"/>
      <c r="Z73" s="2821"/>
      <c r="AA73" s="667"/>
      <c r="AB73" s="2822"/>
      <c r="AC73" s="789"/>
      <c r="AD73" s="2823"/>
      <c r="AE73" s="2824"/>
      <c r="AF73" s="2825"/>
      <c r="AG73" s="2825">
        <v>1</v>
      </c>
      <c r="AH73" s="2825">
        <v>1</v>
      </c>
      <c r="AI73" s="2825"/>
      <c r="AJ73" s="2824"/>
      <c r="AK73" s="2824"/>
      <c r="AL73" s="2824"/>
      <c r="AM73" s="2826"/>
      <c r="AN73" s="2792">
        <f t="shared" si="14"/>
        <v>2</v>
      </c>
      <c r="AO73" s="2912">
        <v>1</v>
      </c>
      <c r="AP73" s="2825">
        <v>19</v>
      </c>
      <c r="AQ73" s="2909">
        <f t="shared" si="15"/>
        <v>19</v>
      </c>
      <c r="AR73" s="258">
        <f t="shared" si="16"/>
        <v>9.5</v>
      </c>
    </row>
    <row r="74" spans="1:45" s="206" customFormat="1" ht="11.1" customHeight="1" x14ac:dyDescent="0.25">
      <c r="A74" s="2529">
        <v>68</v>
      </c>
      <c r="B74" s="247"/>
      <c r="C74" s="771" t="s">
        <v>55</v>
      </c>
      <c r="D74" s="2778"/>
      <c r="E74" s="3166"/>
      <c r="F74" s="3167"/>
      <c r="G74" s="776"/>
      <c r="H74" s="232"/>
      <c r="I74" s="2915"/>
      <c r="J74" s="2916"/>
      <c r="K74" s="2917"/>
      <c r="L74" s="2917"/>
      <c r="M74" s="2918"/>
      <c r="N74" s="2918"/>
      <c r="O74" s="2897"/>
      <c r="P74" s="2917"/>
      <c r="Q74" s="2917"/>
      <c r="R74" s="2917"/>
      <c r="S74" s="2917"/>
      <c r="T74" s="2917"/>
      <c r="U74" s="2917"/>
      <c r="V74" s="2917"/>
      <c r="W74" s="707"/>
      <c r="X74" s="2919"/>
      <c r="Y74" s="2920"/>
      <c r="Z74" s="2921"/>
      <c r="AA74" s="2922"/>
      <c r="AB74" s="2923"/>
      <c r="AC74" s="709"/>
      <c r="AD74" s="2924"/>
      <c r="AE74" s="2925"/>
      <c r="AF74" s="2926"/>
      <c r="AG74" s="2926">
        <v>2</v>
      </c>
      <c r="AH74" s="2926"/>
      <c r="AI74" s="2926"/>
      <c r="AJ74" s="2925"/>
      <c r="AK74" s="2925"/>
      <c r="AL74" s="2925"/>
      <c r="AM74" s="2927"/>
      <c r="AN74" s="2792">
        <f t="shared" si="14"/>
        <v>2</v>
      </c>
      <c r="AO74" s="2928"/>
      <c r="AP74" s="2926">
        <v>8</v>
      </c>
      <c r="AQ74" s="2929">
        <f t="shared" si="15"/>
        <v>8</v>
      </c>
      <c r="AR74" s="2848">
        <f t="shared" si="16"/>
        <v>4</v>
      </c>
    </row>
    <row r="75" spans="1:45" s="206" customFormat="1" ht="11.1" customHeight="1" x14ac:dyDescent="0.25">
      <c r="A75" s="2529">
        <v>69</v>
      </c>
      <c r="B75" s="247"/>
      <c r="C75" s="253" t="s">
        <v>51</v>
      </c>
      <c r="D75" s="2677"/>
      <c r="E75" s="2678"/>
      <c r="F75" s="2883"/>
      <c r="G75" s="265"/>
      <c r="H75" s="232"/>
      <c r="I75" s="2796"/>
      <c r="J75" s="2798"/>
      <c r="K75" s="2898"/>
      <c r="L75" s="2898"/>
      <c r="M75" s="2898"/>
      <c r="N75" s="2898"/>
      <c r="O75" s="2897"/>
      <c r="P75" s="2898"/>
      <c r="Q75" s="2898"/>
      <c r="R75" s="2898"/>
      <c r="S75" s="2898"/>
      <c r="T75" s="2898"/>
      <c r="U75" s="2898"/>
      <c r="V75" s="2898"/>
      <c r="W75" s="260"/>
      <c r="X75" s="2799"/>
      <c r="Y75" s="2800"/>
      <c r="Z75" s="2801"/>
      <c r="AA75" s="2802"/>
      <c r="AB75" s="2787"/>
      <c r="AC75" s="261"/>
      <c r="AD75" s="2803">
        <v>2</v>
      </c>
      <c r="AE75" s="2804"/>
      <c r="AF75" s="2805"/>
      <c r="AG75" s="2805"/>
      <c r="AH75" s="2805"/>
      <c r="AI75" s="2805"/>
      <c r="AJ75" s="2804"/>
      <c r="AK75" s="2804"/>
      <c r="AL75" s="2804"/>
      <c r="AM75" s="2806"/>
      <c r="AN75" s="2792">
        <f t="shared" si="14"/>
        <v>2</v>
      </c>
      <c r="AO75" s="2881"/>
      <c r="AP75" s="2805">
        <v>8</v>
      </c>
      <c r="AQ75" s="2882">
        <f t="shared" si="15"/>
        <v>8</v>
      </c>
      <c r="AR75" s="262">
        <f t="shared" si="16"/>
        <v>4</v>
      </c>
    </row>
    <row r="76" spans="1:45" s="206" customFormat="1" ht="11.1" customHeight="1" x14ac:dyDescent="0.25">
      <c r="A76" s="2529">
        <v>70</v>
      </c>
      <c r="B76" s="247"/>
      <c r="C76" s="2930" t="s">
        <v>222</v>
      </c>
      <c r="D76" s="2931" t="str">
        <f t="shared" ref="D76:D82" si="17">ROMAN(AO76,0)</f>
        <v>I</v>
      </c>
      <c r="E76" s="3168"/>
      <c r="F76" s="3169"/>
      <c r="G76" s="252"/>
      <c r="H76" s="232"/>
      <c r="I76" s="2796"/>
      <c r="J76" s="2798"/>
      <c r="K76" s="2898"/>
      <c r="L76" s="2898"/>
      <c r="M76" s="2898"/>
      <c r="N76" s="2898"/>
      <c r="O76" s="2897"/>
      <c r="P76" s="2898"/>
      <c r="Q76" s="2898"/>
      <c r="R76" s="2898"/>
      <c r="S76" s="2898"/>
      <c r="T76" s="2898"/>
      <c r="U76" s="2898"/>
      <c r="V76" s="2898"/>
      <c r="W76" s="260"/>
      <c r="X76" s="2799"/>
      <c r="Y76" s="2800"/>
      <c r="Z76" s="2801"/>
      <c r="AA76" s="2802"/>
      <c r="AB76" s="2787"/>
      <c r="AC76" s="261"/>
      <c r="AD76" s="2771"/>
      <c r="AE76" s="2772"/>
      <c r="AF76" s="2773"/>
      <c r="AG76" s="2773"/>
      <c r="AH76" s="2773"/>
      <c r="AI76" s="2773"/>
      <c r="AJ76" s="2772"/>
      <c r="AK76" s="2772">
        <v>1</v>
      </c>
      <c r="AL76" s="2772"/>
      <c r="AM76" s="2774"/>
      <c r="AN76" s="2775">
        <f t="shared" si="14"/>
        <v>1</v>
      </c>
      <c r="AO76" s="2894">
        <v>1</v>
      </c>
      <c r="AP76" s="2773">
        <v>12</v>
      </c>
      <c r="AQ76" s="2777">
        <f t="shared" si="15"/>
        <v>12</v>
      </c>
      <c r="AR76" s="819">
        <f t="shared" si="16"/>
        <v>12</v>
      </c>
    </row>
    <row r="77" spans="1:45" s="206" customFormat="1" ht="11.1" customHeight="1" x14ac:dyDescent="0.25">
      <c r="A77" s="2529">
        <v>71</v>
      </c>
      <c r="B77" s="231"/>
      <c r="C77" s="253" t="s">
        <v>167</v>
      </c>
      <c r="D77" s="2778" t="str">
        <f t="shared" si="17"/>
        <v/>
      </c>
      <c r="E77" s="2678"/>
      <c r="F77" s="2883"/>
      <c r="G77" s="273"/>
      <c r="H77" s="232"/>
      <c r="I77" s="2934"/>
      <c r="J77" s="2935"/>
      <c r="K77" s="2936"/>
      <c r="L77" s="2936"/>
      <c r="M77" s="2935"/>
      <c r="N77" s="2936"/>
      <c r="O77" s="2936"/>
      <c r="P77" s="2937"/>
      <c r="Q77" s="2937"/>
      <c r="R77" s="2936"/>
      <c r="S77" s="2936"/>
      <c r="T77" s="2936"/>
      <c r="U77" s="2936"/>
      <c r="V77" s="2936"/>
      <c r="W77" s="274"/>
      <c r="X77" s="2938"/>
      <c r="Y77" s="2939"/>
      <c r="Z77" s="2940"/>
      <c r="AA77" s="256"/>
      <c r="AB77" s="2900"/>
      <c r="AC77" s="275"/>
      <c r="AD77" s="2941"/>
      <c r="AE77" s="2942"/>
      <c r="AF77" s="2943"/>
      <c r="AG77" s="2943"/>
      <c r="AH77" s="2943"/>
      <c r="AI77" s="2943"/>
      <c r="AJ77" s="2942">
        <v>1</v>
      </c>
      <c r="AK77" s="2942"/>
      <c r="AL77" s="2942"/>
      <c r="AM77" s="2944"/>
      <c r="AN77" s="2945">
        <f t="shared" si="14"/>
        <v>1</v>
      </c>
      <c r="AO77" s="2946"/>
      <c r="AP77" s="2943">
        <v>10</v>
      </c>
      <c r="AQ77" s="2943">
        <f t="shared" si="15"/>
        <v>10</v>
      </c>
      <c r="AR77" s="276">
        <f t="shared" si="16"/>
        <v>10</v>
      </c>
    </row>
    <row r="78" spans="1:45" s="206" customFormat="1" ht="11.1" customHeight="1" x14ac:dyDescent="0.25">
      <c r="A78" s="2529">
        <v>72</v>
      </c>
      <c r="B78" s="231"/>
      <c r="C78" s="253" t="s">
        <v>168</v>
      </c>
      <c r="D78" s="2778" t="str">
        <f t="shared" si="17"/>
        <v/>
      </c>
      <c r="E78" s="2678"/>
      <c r="F78" s="2883"/>
      <c r="G78" s="273"/>
      <c r="H78" s="232"/>
      <c r="I78" s="2934"/>
      <c r="J78" s="2935"/>
      <c r="K78" s="2936"/>
      <c r="L78" s="2936"/>
      <c r="M78" s="2935"/>
      <c r="N78" s="2936"/>
      <c r="O78" s="2936"/>
      <c r="P78" s="2937"/>
      <c r="Q78" s="2937"/>
      <c r="R78" s="2936"/>
      <c r="S78" s="2936"/>
      <c r="T78" s="2936"/>
      <c r="U78" s="2936"/>
      <c r="V78" s="2936"/>
      <c r="W78" s="274"/>
      <c r="X78" s="2938"/>
      <c r="Y78" s="2939"/>
      <c r="Z78" s="2940"/>
      <c r="AA78" s="256"/>
      <c r="AB78" s="2900"/>
      <c r="AC78" s="275"/>
      <c r="AD78" s="2941"/>
      <c r="AE78" s="2942"/>
      <c r="AF78" s="2943"/>
      <c r="AG78" s="2943"/>
      <c r="AH78" s="2943"/>
      <c r="AI78" s="2943"/>
      <c r="AJ78" s="2942">
        <v>1</v>
      </c>
      <c r="AK78" s="2942"/>
      <c r="AL78" s="2942"/>
      <c r="AM78" s="2944"/>
      <c r="AN78" s="2945">
        <f t="shared" si="14"/>
        <v>1</v>
      </c>
      <c r="AO78" s="2946"/>
      <c r="AP78" s="2943">
        <v>7</v>
      </c>
      <c r="AQ78" s="2943">
        <f t="shared" si="15"/>
        <v>7</v>
      </c>
      <c r="AR78" s="276">
        <f t="shared" si="16"/>
        <v>7</v>
      </c>
    </row>
    <row r="79" spans="1:45" s="206" customFormat="1" ht="11.1" customHeight="1" x14ac:dyDescent="0.25">
      <c r="A79" s="2529">
        <v>73</v>
      </c>
      <c r="B79" s="238"/>
      <c r="C79" s="253" t="s">
        <v>169</v>
      </c>
      <c r="D79" s="2778" t="str">
        <f t="shared" si="17"/>
        <v/>
      </c>
      <c r="E79" s="2678"/>
      <c r="F79" s="2883"/>
      <c r="G79" s="273"/>
      <c r="H79" s="232"/>
      <c r="I79" s="2934"/>
      <c r="J79" s="2935"/>
      <c r="K79" s="2936"/>
      <c r="L79" s="2936"/>
      <c r="M79" s="2935"/>
      <c r="N79" s="2936"/>
      <c r="O79" s="2936"/>
      <c r="P79" s="2937"/>
      <c r="Q79" s="2937"/>
      <c r="R79" s="2936"/>
      <c r="S79" s="2936"/>
      <c r="T79" s="2936"/>
      <c r="U79" s="2936"/>
      <c r="V79" s="2936"/>
      <c r="W79" s="274"/>
      <c r="X79" s="2938"/>
      <c r="Y79" s="2939"/>
      <c r="Z79" s="2940"/>
      <c r="AA79" s="256"/>
      <c r="AB79" s="2900"/>
      <c r="AC79" s="275"/>
      <c r="AD79" s="2941"/>
      <c r="AE79" s="2942"/>
      <c r="AF79" s="2943"/>
      <c r="AG79" s="2943"/>
      <c r="AH79" s="2943"/>
      <c r="AI79" s="2943"/>
      <c r="AJ79" s="2942">
        <v>1</v>
      </c>
      <c r="AK79" s="2942"/>
      <c r="AL79" s="2942"/>
      <c r="AM79" s="2944"/>
      <c r="AN79" s="2945">
        <f t="shared" si="14"/>
        <v>1</v>
      </c>
      <c r="AO79" s="2946"/>
      <c r="AP79" s="2943">
        <v>4</v>
      </c>
      <c r="AQ79" s="2943">
        <f t="shared" si="15"/>
        <v>4</v>
      </c>
      <c r="AR79" s="276">
        <f t="shared" si="16"/>
        <v>4</v>
      </c>
    </row>
    <row r="80" spans="1:45" s="206" customFormat="1" ht="11.1" customHeight="1" x14ac:dyDescent="0.25">
      <c r="A80" s="2529">
        <v>74</v>
      </c>
      <c r="B80" s="238"/>
      <c r="C80" s="253" t="s">
        <v>157</v>
      </c>
      <c r="D80" s="2778" t="str">
        <f t="shared" si="17"/>
        <v/>
      </c>
      <c r="E80" s="2678"/>
      <c r="F80" s="2883"/>
      <c r="G80" s="277"/>
      <c r="H80" s="232"/>
      <c r="I80" s="2934"/>
      <c r="J80" s="2935"/>
      <c r="K80" s="2936"/>
      <c r="L80" s="2936"/>
      <c r="M80" s="2935"/>
      <c r="N80" s="2936"/>
      <c r="O80" s="2936"/>
      <c r="P80" s="2937"/>
      <c r="Q80" s="2937"/>
      <c r="R80" s="2936"/>
      <c r="S80" s="2936"/>
      <c r="T80" s="2936"/>
      <c r="U80" s="2936"/>
      <c r="V80" s="2936"/>
      <c r="W80" s="274"/>
      <c r="X80" s="2938"/>
      <c r="Y80" s="2939"/>
      <c r="Z80" s="2940"/>
      <c r="AA80" s="256"/>
      <c r="AB80" s="2787"/>
      <c r="AC80" s="278"/>
      <c r="AD80" s="2941"/>
      <c r="AE80" s="2942"/>
      <c r="AF80" s="2943"/>
      <c r="AG80" s="2943"/>
      <c r="AH80" s="2943"/>
      <c r="AI80" s="2943"/>
      <c r="AJ80" s="2942">
        <v>1</v>
      </c>
      <c r="AK80" s="2942"/>
      <c r="AL80" s="2942"/>
      <c r="AM80" s="2944"/>
      <c r="AN80" s="2945">
        <f t="shared" si="14"/>
        <v>1</v>
      </c>
      <c r="AO80" s="2946"/>
      <c r="AP80" s="2943">
        <v>0</v>
      </c>
      <c r="AQ80" s="2943">
        <f t="shared" si="15"/>
        <v>0</v>
      </c>
      <c r="AR80" s="276">
        <f t="shared" si="16"/>
        <v>0</v>
      </c>
    </row>
    <row r="81" spans="1:45" s="206" customFormat="1" ht="11.1" customHeight="1" x14ac:dyDescent="0.25">
      <c r="A81" s="2529">
        <v>75</v>
      </c>
      <c r="B81" s="247"/>
      <c r="C81" s="253" t="s">
        <v>118</v>
      </c>
      <c r="D81" s="2778" t="str">
        <f t="shared" si="17"/>
        <v/>
      </c>
      <c r="E81" s="2678"/>
      <c r="F81" s="2883"/>
      <c r="G81" s="277"/>
      <c r="H81" s="279"/>
      <c r="I81" s="2934"/>
      <c r="J81" s="2935"/>
      <c r="K81" s="2936"/>
      <c r="L81" s="2936"/>
      <c r="M81" s="2935"/>
      <c r="N81" s="2936"/>
      <c r="O81" s="2936"/>
      <c r="P81" s="2937"/>
      <c r="Q81" s="2937"/>
      <c r="R81" s="2936"/>
      <c r="S81" s="2936"/>
      <c r="T81" s="2936"/>
      <c r="U81" s="2936"/>
      <c r="V81" s="2936"/>
      <c r="W81" s="274"/>
      <c r="X81" s="2938"/>
      <c r="Y81" s="2947"/>
      <c r="Z81" s="2948"/>
      <c r="AA81" s="256"/>
      <c r="AB81" s="2787"/>
      <c r="AC81" s="278"/>
      <c r="AD81" s="2941"/>
      <c r="AE81" s="2942"/>
      <c r="AF81" s="2943"/>
      <c r="AG81" s="2943"/>
      <c r="AH81" s="2943"/>
      <c r="AI81" s="2943">
        <v>1</v>
      </c>
      <c r="AJ81" s="2942"/>
      <c r="AK81" s="2942"/>
      <c r="AL81" s="2942"/>
      <c r="AM81" s="2944"/>
      <c r="AN81" s="2945">
        <f t="shared" si="14"/>
        <v>1</v>
      </c>
      <c r="AO81" s="2946"/>
      <c r="AP81" s="2943">
        <v>5</v>
      </c>
      <c r="AQ81" s="2943">
        <f t="shared" si="15"/>
        <v>5</v>
      </c>
      <c r="AR81" s="276">
        <f t="shared" si="16"/>
        <v>5</v>
      </c>
    </row>
    <row r="82" spans="1:45" s="206" customFormat="1" ht="11.1" customHeight="1" x14ac:dyDescent="0.25">
      <c r="A82" s="2529">
        <v>76</v>
      </c>
      <c r="B82" s="238"/>
      <c r="C82" s="253" t="s">
        <v>117</v>
      </c>
      <c r="D82" s="2778" t="str">
        <f t="shared" si="17"/>
        <v/>
      </c>
      <c r="E82" s="2678"/>
      <c r="F82" s="2883"/>
      <c r="G82" s="277"/>
      <c r="H82" s="279"/>
      <c r="I82" s="2934"/>
      <c r="J82" s="2935"/>
      <c r="K82" s="2936"/>
      <c r="L82" s="2936"/>
      <c r="M82" s="2935"/>
      <c r="N82" s="2936"/>
      <c r="O82" s="2936"/>
      <c r="P82" s="2937"/>
      <c r="Q82" s="2937"/>
      <c r="R82" s="2936"/>
      <c r="S82" s="2936"/>
      <c r="T82" s="2936"/>
      <c r="U82" s="2936"/>
      <c r="V82" s="2936"/>
      <c r="W82" s="274"/>
      <c r="X82" s="2938"/>
      <c r="Y82" s="2947"/>
      <c r="Z82" s="2948"/>
      <c r="AA82" s="256"/>
      <c r="AB82" s="2787"/>
      <c r="AC82" s="278"/>
      <c r="AD82" s="2941"/>
      <c r="AE82" s="2942"/>
      <c r="AF82" s="2943"/>
      <c r="AG82" s="2943"/>
      <c r="AH82" s="2943"/>
      <c r="AI82" s="2943">
        <v>1</v>
      </c>
      <c r="AJ82" s="2942"/>
      <c r="AK82" s="2942"/>
      <c r="AL82" s="2942"/>
      <c r="AM82" s="2944"/>
      <c r="AN82" s="2945">
        <f t="shared" si="14"/>
        <v>1</v>
      </c>
      <c r="AO82" s="2946"/>
      <c r="AP82" s="2943">
        <v>2</v>
      </c>
      <c r="AQ82" s="2943">
        <f t="shared" si="15"/>
        <v>2</v>
      </c>
      <c r="AR82" s="276">
        <f t="shared" si="16"/>
        <v>2</v>
      </c>
    </row>
    <row r="83" spans="1:45" s="206" customFormat="1" ht="11.1" customHeight="1" x14ac:dyDescent="0.25">
      <c r="A83" s="2529">
        <v>77</v>
      </c>
      <c r="B83" s="238"/>
      <c r="C83" s="253" t="s">
        <v>80</v>
      </c>
      <c r="D83" s="2778"/>
      <c r="E83" s="2678"/>
      <c r="F83" s="2883"/>
      <c r="G83" s="277"/>
      <c r="H83" s="279"/>
      <c r="I83" s="2934"/>
      <c r="J83" s="2935"/>
      <c r="K83" s="2936"/>
      <c r="L83" s="2936"/>
      <c r="M83" s="2935"/>
      <c r="N83" s="2936"/>
      <c r="O83" s="2936"/>
      <c r="P83" s="2936"/>
      <c r="Q83" s="2936"/>
      <c r="R83" s="2936"/>
      <c r="S83" s="2936"/>
      <c r="T83" s="2936"/>
      <c r="U83" s="2936"/>
      <c r="V83" s="2936"/>
      <c r="W83" s="274"/>
      <c r="X83" s="2949"/>
      <c r="Y83" s="2947"/>
      <c r="Z83" s="2948"/>
      <c r="AA83" s="256"/>
      <c r="AB83" s="2787"/>
      <c r="AC83" s="278"/>
      <c r="AD83" s="2941"/>
      <c r="AE83" s="2942"/>
      <c r="AF83" s="2943"/>
      <c r="AG83" s="2943"/>
      <c r="AH83" s="2943">
        <v>1</v>
      </c>
      <c r="AI83" s="2943"/>
      <c r="AJ83" s="2942"/>
      <c r="AK83" s="2942"/>
      <c r="AL83" s="2942"/>
      <c r="AM83" s="2944"/>
      <c r="AN83" s="2945">
        <f t="shared" si="14"/>
        <v>1</v>
      </c>
      <c r="AO83" s="2946"/>
      <c r="AP83" s="2943">
        <v>5</v>
      </c>
      <c r="AQ83" s="2943">
        <f t="shared" si="15"/>
        <v>5</v>
      </c>
      <c r="AR83" s="280">
        <f t="shared" si="16"/>
        <v>5</v>
      </c>
    </row>
    <row r="84" spans="1:45" ht="11.1" customHeight="1" x14ac:dyDescent="0.25">
      <c r="A84" s="2529">
        <v>78</v>
      </c>
      <c r="B84" s="247"/>
      <c r="C84" s="253" t="s">
        <v>82</v>
      </c>
      <c r="D84" s="2778"/>
      <c r="E84" s="2678"/>
      <c r="F84" s="2883"/>
      <c r="G84" s="277"/>
      <c r="H84" s="279"/>
      <c r="I84" s="2934"/>
      <c r="J84" s="2935"/>
      <c r="K84" s="2936"/>
      <c r="L84" s="2936"/>
      <c r="M84" s="2936"/>
      <c r="N84" s="2936"/>
      <c r="O84" s="2936"/>
      <c r="P84" s="2936"/>
      <c r="Q84" s="2936"/>
      <c r="R84" s="2936"/>
      <c r="S84" s="2936"/>
      <c r="T84" s="2936"/>
      <c r="U84" s="2936"/>
      <c r="V84" s="2936"/>
      <c r="W84" s="274"/>
      <c r="X84" s="2949"/>
      <c r="Y84" s="2947"/>
      <c r="Z84" s="2948"/>
      <c r="AA84" s="256"/>
      <c r="AB84" s="2787"/>
      <c r="AC84" s="278"/>
      <c r="AD84" s="2941"/>
      <c r="AE84" s="2942"/>
      <c r="AF84" s="2943"/>
      <c r="AG84" s="2943"/>
      <c r="AH84" s="2943">
        <v>1</v>
      </c>
      <c r="AI84" s="2943"/>
      <c r="AJ84" s="2942"/>
      <c r="AK84" s="2942"/>
      <c r="AL84" s="2942"/>
      <c r="AM84" s="2944"/>
      <c r="AN84" s="2945">
        <f t="shared" si="14"/>
        <v>1</v>
      </c>
      <c r="AO84" s="2946"/>
      <c r="AP84" s="2943">
        <v>2</v>
      </c>
      <c r="AQ84" s="2943">
        <f t="shared" si="15"/>
        <v>2</v>
      </c>
      <c r="AR84" s="280">
        <f t="shared" si="16"/>
        <v>2</v>
      </c>
      <c r="AS84" s="202"/>
    </row>
    <row r="85" spans="1:45" s="206" customFormat="1" ht="11.1" customHeight="1" x14ac:dyDescent="0.25">
      <c r="A85" s="2529">
        <v>79</v>
      </c>
      <c r="B85" s="247"/>
      <c r="C85" s="253" t="s">
        <v>587</v>
      </c>
      <c r="D85" s="2778"/>
      <c r="E85" s="2678"/>
      <c r="F85" s="2883"/>
      <c r="G85" s="277"/>
      <c r="H85" s="279"/>
      <c r="I85" s="2934"/>
      <c r="J85" s="2935"/>
      <c r="K85" s="2936"/>
      <c r="L85" s="2936"/>
      <c r="M85" s="2936"/>
      <c r="N85" s="2936"/>
      <c r="O85" s="2936"/>
      <c r="P85" s="2936"/>
      <c r="Q85" s="2936"/>
      <c r="R85" s="2936"/>
      <c r="S85" s="2936"/>
      <c r="T85" s="2936"/>
      <c r="U85" s="2936"/>
      <c r="V85" s="2936"/>
      <c r="W85" s="274"/>
      <c r="X85" s="2949"/>
      <c r="Y85" s="2947"/>
      <c r="Z85" s="2948"/>
      <c r="AA85" s="256"/>
      <c r="AB85" s="2787"/>
      <c r="AC85" s="278"/>
      <c r="AD85" s="2941"/>
      <c r="AE85" s="2942"/>
      <c r="AF85" s="2943"/>
      <c r="AG85" s="2943"/>
      <c r="AH85" s="2943">
        <v>1</v>
      </c>
      <c r="AI85" s="2943"/>
      <c r="AJ85" s="2942"/>
      <c r="AK85" s="2942"/>
      <c r="AL85" s="2942"/>
      <c r="AM85" s="2944"/>
      <c r="AN85" s="2945">
        <f t="shared" si="14"/>
        <v>1</v>
      </c>
      <c r="AO85" s="2946"/>
      <c r="AP85" s="2943">
        <v>1</v>
      </c>
      <c r="AQ85" s="2943">
        <f t="shared" si="15"/>
        <v>1</v>
      </c>
      <c r="AR85" s="280">
        <f t="shared" si="16"/>
        <v>1</v>
      </c>
    </row>
    <row r="86" spans="1:45" s="206" customFormat="1" ht="11.1" customHeight="1" x14ac:dyDescent="0.25">
      <c r="A86" s="2529">
        <v>80</v>
      </c>
      <c r="B86" s="247"/>
      <c r="C86" s="263" t="s">
        <v>146</v>
      </c>
      <c r="D86" s="2878" t="str">
        <f>ROMAN(AO86,0)</f>
        <v>I</v>
      </c>
      <c r="E86" s="3159"/>
      <c r="F86" s="2813"/>
      <c r="G86" s="281"/>
      <c r="H86" s="279"/>
      <c r="I86" s="2934"/>
      <c r="J86" s="2935"/>
      <c r="K86" s="2936"/>
      <c r="L86" s="2936"/>
      <c r="M86" s="2936"/>
      <c r="N86" s="2936"/>
      <c r="O86" s="2936"/>
      <c r="P86" s="2937"/>
      <c r="Q86" s="2937"/>
      <c r="R86" s="2936"/>
      <c r="S86" s="2936"/>
      <c r="T86" s="2936"/>
      <c r="U86" s="2936"/>
      <c r="V86" s="2936"/>
      <c r="W86" s="274"/>
      <c r="X86" s="2938"/>
      <c r="Y86" s="2950"/>
      <c r="Z86" s="2948"/>
      <c r="AA86" s="256"/>
      <c r="AB86" s="2787"/>
      <c r="AC86" s="282"/>
      <c r="AD86" s="2941"/>
      <c r="AE86" s="2942"/>
      <c r="AF86" s="2943">
        <v>1</v>
      </c>
      <c r="AG86" s="2943"/>
      <c r="AH86" s="2943"/>
      <c r="AI86" s="2943"/>
      <c r="AJ86" s="2942"/>
      <c r="AK86" s="2942"/>
      <c r="AL86" s="2942"/>
      <c r="AM86" s="2944"/>
      <c r="AN86" s="2945">
        <f t="shared" si="14"/>
        <v>1</v>
      </c>
      <c r="AO86" s="2946">
        <v>1</v>
      </c>
      <c r="AP86" s="2943">
        <v>13</v>
      </c>
      <c r="AQ86" s="2943">
        <f t="shared" si="15"/>
        <v>13</v>
      </c>
      <c r="AR86" s="280">
        <f t="shared" si="16"/>
        <v>13</v>
      </c>
    </row>
    <row r="87" spans="1:45" s="206" customFormat="1" ht="11.1" customHeight="1" x14ac:dyDescent="0.25">
      <c r="A87" s="2529">
        <v>81</v>
      </c>
      <c r="B87" s="247"/>
      <c r="C87" s="263" t="s">
        <v>147</v>
      </c>
      <c r="D87" s="2878" t="str">
        <f>ROMAN(AO87,0)</f>
        <v>I</v>
      </c>
      <c r="E87" s="3159"/>
      <c r="F87" s="2813"/>
      <c r="G87" s="281"/>
      <c r="H87" s="279"/>
      <c r="I87" s="2934"/>
      <c r="J87" s="2935"/>
      <c r="K87" s="2936"/>
      <c r="L87" s="2936"/>
      <c r="M87" s="2936"/>
      <c r="N87" s="2936"/>
      <c r="O87" s="2936"/>
      <c r="P87" s="2936"/>
      <c r="Q87" s="2936"/>
      <c r="R87" s="2937"/>
      <c r="S87" s="2936"/>
      <c r="T87" s="2936"/>
      <c r="U87" s="2936"/>
      <c r="V87" s="2936"/>
      <c r="W87" s="274"/>
      <c r="X87" s="2938"/>
      <c r="Y87" s="2950"/>
      <c r="Z87" s="2948"/>
      <c r="AA87" s="256"/>
      <c r="AB87" s="2787"/>
      <c r="AC87" s="282"/>
      <c r="AD87" s="2941"/>
      <c r="AE87" s="2942"/>
      <c r="AF87" s="2943">
        <v>1</v>
      </c>
      <c r="AG87" s="2943"/>
      <c r="AH87" s="2943"/>
      <c r="AI87" s="2943"/>
      <c r="AJ87" s="2942"/>
      <c r="AK87" s="2942"/>
      <c r="AL87" s="2942"/>
      <c r="AM87" s="2944"/>
      <c r="AN87" s="2945">
        <f t="shared" si="14"/>
        <v>1</v>
      </c>
      <c r="AO87" s="2946">
        <v>1</v>
      </c>
      <c r="AP87" s="2943">
        <v>13</v>
      </c>
      <c r="AQ87" s="2943">
        <f t="shared" si="15"/>
        <v>13</v>
      </c>
      <c r="AR87" s="280">
        <f t="shared" si="16"/>
        <v>13</v>
      </c>
    </row>
    <row r="88" spans="1:45" ht="11.1" customHeight="1" x14ac:dyDescent="0.25">
      <c r="A88" s="2529">
        <v>82</v>
      </c>
      <c r="B88" s="247"/>
      <c r="C88" s="253" t="s">
        <v>46</v>
      </c>
      <c r="D88" s="2778"/>
      <c r="E88" s="2678"/>
      <c r="F88" s="2883"/>
      <c r="G88" s="281"/>
      <c r="H88" s="279"/>
      <c r="I88" s="2934"/>
      <c r="J88" s="2935"/>
      <c r="K88" s="2936"/>
      <c r="L88" s="2936"/>
      <c r="M88" s="2936"/>
      <c r="N88" s="2936"/>
      <c r="O88" s="2936"/>
      <c r="P88" s="2936"/>
      <c r="Q88" s="2936"/>
      <c r="R88" s="2936"/>
      <c r="S88" s="2936"/>
      <c r="T88" s="2936"/>
      <c r="U88" s="2936"/>
      <c r="V88" s="2936"/>
      <c r="W88" s="274"/>
      <c r="X88" s="2938"/>
      <c r="Y88" s="2950"/>
      <c r="Z88" s="2948"/>
      <c r="AA88" s="256"/>
      <c r="AB88" s="2787"/>
      <c r="AC88" s="282"/>
      <c r="AD88" s="2941"/>
      <c r="AE88" s="2942"/>
      <c r="AF88" s="2943">
        <v>1</v>
      </c>
      <c r="AG88" s="2943"/>
      <c r="AH88" s="2943"/>
      <c r="AI88" s="2943"/>
      <c r="AJ88" s="2942"/>
      <c r="AK88" s="2942"/>
      <c r="AL88" s="2942"/>
      <c r="AM88" s="2944"/>
      <c r="AN88" s="2945">
        <f t="shared" si="14"/>
        <v>1</v>
      </c>
      <c r="AO88" s="2946"/>
      <c r="AP88" s="2943">
        <v>10</v>
      </c>
      <c r="AQ88" s="2943">
        <f t="shared" si="15"/>
        <v>10</v>
      </c>
      <c r="AR88" s="280">
        <f t="shared" si="16"/>
        <v>10</v>
      </c>
      <c r="AS88" s="202"/>
    </row>
    <row r="89" spans="1:45" s="248" customFormat="1" ht="11.1" customHeight="1" x14ac:dyDescent="0.25">
      <c r="A89" s="2529">
        <v>83</v>
      </c>
      <c r="B89" s="247"/>
      <c r="C89" s="253" t="s">
        <v>47</v>
      </c>
      <c r="D89" s="2778"/>
      <c r="E89" s="2678"/>
      <c r="F89" s="2883"/>
      <c r="G89" s="281"/>
      <c r="H89" s="279"/>
      <c r="I89" s="2934"/>
      <c r="J89" s="2935"/>
      <c r="K89" s="2936"/>
      <c r="L89" s="2936"/>
      <c r="M89" s="2936"/>
      <c r="N89" s="2936"/>
      <c r="O89" s="2936"/>
      <c r="P89" s="2936"/>
      <c r="Q89" s="2936"/>
      <c r="R89" s="2936"/>
      <c r="S89" s="2936"/>
      <c r="T89" s="2936"/>
      <c r="U89" s="2936"/>
      <c r="V89" s="2936"/>
      <c r="W89" s="274"/>
      <c r="X89" s="2938"/>
      <c r="Y89" s="2950"/>
      <c r="Z89" s="2948"/>
      <c r="AA89" s="256"/>
      <c r="AB89" s="2787"/>
      <c r="AC89" s="282"/>
      <c r="AD89" s="2941"/>
      <c r="AE89" s="2942"/>
      <c r="AF89" s="2943">
        <v>1</v>
      </c>
      <c r="AG89" s="2943"/>
      <c r="AH89" s="2943"/>
      <c r="AI89" s="2943"/>
      <c r="AJ89" s="2942"/>
      <c r="AK89" s="2942"/>
      <c r="AL89" s="2942"/>
      <c r="AM89" s="2944"/>
      <c r="AN89" s="2945">
        <f t="shared" si="14"/>
        <v>1</v>
      </c>
      <c r="AO89" s="2946"/>
      <c r="AP89" s="2943">
        <v>4</v>
      </c>
      <c r="AQ89" s="2943">
        <f t="shared" si="15"/>
        <v>4</v>
      </c>
      <c r="AR89" s="280">
        <f t="shared" si="16"/>
        <v>4</v>
      </c>
      <c r="AS89" s="215"/>
    </row>
    <row r="90" spans="1:45" s="283" customFormat="1" ht="11.1" customHeight="1" x14ac:dyDescent="0.25">
      <c r="A90" s="2529">
        <v>84</v>
      </c>
      <c r="B90" s="247"/>
      <c r="C90" s="253" t="s">
        <v>40</v>
      </c>
      <c r="D90" s="2778"/>
      <c r="E90" s="2678"/>
      <c r="F90" s="2883"/>
      <c r="G90" s="281"/>
      <c r="H90" s="279"/>
      <c r="I90" s="2934"/>
      <c r="J90" s="2935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74"/>
      <c r="X90" s="2938"/>
      <c r="Y90" s="2950"/>
      <c r="Z90" s="2948"/>
      <c r="AA90" s="256"/>
      <c r="AB90" s="2787"/>
      <c r="AC90" s="282"/>
      <c r="AD90" s="2941"/>
      <c r="AE90" s="2942"/>
      <c r="AF90" s="2943">
        <v>1</v>
      </c>
      <c r="AG90" s="2943"/>
      <c r="AH90" s="2943"/>
      <c r="AI90" s="2943"/>
      <c r="AJ90" s="2942"/>
      <c r="AK90" s="2942"/>
      <c r="AL90" s="2942"/>
      <c r="AM90" s="2944"/>
      <c r="AN90" s="2945">
        <f t="shared" si="14"/>
        <v>1</v>
      </c>
      <c r="AO90" s="2946"/>
      <c r="AP90" s="2943">
        <v>0</v>
      </c>
      <c r="AQ90" s="2943">
        <f t="shared" si="15"/>
        <v>0</v>
      </c>
      <c r="AR90" s="280">
        <f t="shared" si="16"/>
        <v>0</v>
      </c>
      <c r="AS90" s="215"/>
    </row>
    <row r="91" spans="1:45" ht="11.1" customHeight="1" x14ac:dyDescent="0.25">
      <c r="A91" s="2529">
        <v>85</v>
      </c>
      <c r="B91" s="247"/>
      <c r="C91" s="272" t="s">
        <v>42</v>
      </c>
      <c r="D91" s="2778"/>
      <c r="E91" s="3054"/>
      <c r="F91" s="3165"/>
      <c r="G91" s="281"/>
      <c r="H91" s="279"/>
      <c r="I91" s="2934"/>
      <c r="J91" s="2935"/>
      <c r="K91" s="2936"/>
      <c r="L91" s="2936"/>
      <c r="M91" s="2936"/>
      <c r="N91" s="2936"/>
      <c r="O91" s="2936"/>
      <c r="P91" s="2936"/>
      <c r="Q91" s="2936"/>
      <c r="R91" s="2936"/>
      <c r="S91" s="2936"/>
      <c r="T91" s="2936"/>
      <c r="U91" s="2936"/>
      <c r="V91" s="2936"/>
      <c r="W91" s="274"/>
      <c r="X91" s="2938"/>
      <c r="Y91" s="2950"/>
      <c r="Z91" s="2948"/>
      <c r="AA91" s="256"/>
      <c r="AB91" s="2787"/>
      <c r="AC91" s="282"/>
      <c r="AD91" s="2941"/>
      <c r="AE91" s="2942"/>
      <c r="AF91" s="2943">
        <v>1</v>
      </c>
      <c r="AG91" s="2943"/>
      <c r="AH91" s="2943"/>
      <c r="AI91" s="2943"/>
      <c r="AJ91" s="2942"/>
      <c r="AK91" s="2942"/>
      <c r="AL91" s="2942"/>
      <c r="AM91" s="2944"/>
      <c r="AN91" s="2945">
        <f t="shared" si="14"/>
        <v>1</v>
      </c>
      <c r="AO91" s="2946"/>
      <c r="AP91" s="2943">
        <v>0</v>
      </c>
      <c r="AQ91" s="2943">
        <f t="shared" si="15"/>
        <v>0</v>
      </c>
      <c r="AR91" s="280">
        <f t="shared" si="16"/>
        <v>0</v>
      </c>
      <c r="AS91" s="215"/>
    </row>
    <row r="92" spans="1:45" s="284" customFormat="1" ht="11.1" customHeight="1" x14ac:dyDescent="0.25">
      <c r="A92" s="2529">
        <v>86</v>
      </c>
      <c r="B92" s="247"/>
      <c r="C92" s="253" t="s">
        <v>35</v>
      </c>
      <c r="D92" s="2778"/>
      <c r="E92" s="2678"/>
      <c r="F92" s="2883"/>
      <c r="G92" s="281"/>
      <c r="H92" s="279"/>
      <c r="I92" s="2934"/>
      <c r="J92" s="2935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74"/>
      <c r="X92" s="2938"/>
      <c r="Y92" s="2950"/>
      <c r="Z92" s="2948"/>
      <c r="AA92" s="256"/>
      <c r="AB92" s="2787"/>
      <c r="AC92" s="282"/>
      <c r="AD92" s="2941"/>
      <c r="AE92" s="2942">
        <v>1</v>
      </c>
      <c r="AF92" s="2943"/>
      <c r="AG92" s="2943"/>
      <c r="AH92" s="2943"/>
      <c r="AI92" s="2943"/>
      <c r="AJ92" s="2942"/>
      <c r="AK92" s="2942"/>
      <c r="AL92" s="2942"/>
      <c r="AM92" s="2944"/>
      <c r="AN92" s="2945">
        <f t="shared" si="14"/>
        <v>1</v>
      </c>
      <c r="AO92" s="2946"/>
      <c r="AP92" s="2943">
        <v>12</v>
      </c>
      <c r="AQ92" s="2943">
        <f t="shared" si="15"/>
        <v>12</v>
      </c>
      <c r="AR92" s="280">
        <f t="shared" si="16"/>
        <v>12</v>
      </c>
      <c r="AS92" s="215"/>
    </row>
    <row r="93" spans="1:45" s="284" customFormat="1" ht="11.1" customHeight="1" x14ac:dyDescent="0.25">
      <c r="A93" s="2529">
        <v>87</v>
      </c>
      <c r="B93" s="247"/>
      <c r="C93" s="253" t="s">
        <v>15</v>
      </c>
      <c r="D93" s="2778"/>
      <c r="E93" s="2678"/>
      <c r="F93" s="2883"/>
      <c r="G93" s="281"/>
      <c r="H93" s="279"/>
      <c r="I93" s="2934"/>
      <c r="J93" s="2935"/>
      <c r="K93" s="2936"/>
      <c r="L93" s="2936"/>
      <c r="M93" s="2936"/>
      <c r="N93" s="2936"/>
      <c r="O93" s="2936"/>
      <c r="P93" s="2936"/>
      <c r="Q93" s="2936"/>
      <c r="R93" s="2936"/>
      <c r="S93" s="2936"/>
      <c r="T93" s="2936"/>
      <c r="U93" s="2936"/>
      <c r="V93" s="2936"/>
      <c r="W93" s="274"/>
      <c r="X93" s="2938"/>
      <c r="Y93" s="2950"/>
      <c r="Z93" s="2948"/>
      <c r="AA93" s="256"/>
      <c r="AB93" s="2787"/>
      <c r="AC93" s="282"/>
      <c r="AD93" s="2941"/>
      <c r="AE93" s="2942">
        <v>1</v>
      </c>
      <c r="AF93" s="2943"/>
      <c r="AG93" s="2943"/>
      <c r="AH93" s="2943"/>
      <c r="AI93" s="2943"/>
      <c r="AJ93" s="2942"/>
      <c r="AK93" s="2942"/>
      <c r="AL93" s="2942"/>
      <c r="AM93" s="2944"/>
      <c r="AN93" s="2945">
        <f t="shared" si="14"/>
        <v>1</v>
      </c>
      <c r="AO93" s="2946"/>
      <c r="AP93" s="2943">
        <v>4</v>
      </c>
      <c r="AQ93" s="2943">
        <f t="shared" si="15"/>
        <v>4</v>
      </c>
      <c r="AR93" s="280">
        <f t="shared" si="16"/>
        <v>4</v>
      </c>
      <c r="AS93" s="215"/>
    </row>
    <row r="94" spans="1:45" ht="11.1" customHeight="1" x14ac:dyDescent="0.25">
      <c r="A94" s="2529">
        <v>88</v>
      </c>
      <c r="B94" s="247"/>
      <c r="C94" s="253" t="s">
        <v>66</v>
      </c>
      <c r="D94" s="2778"/>
      <c r="E94" s="2678"/>
      <c r="F94" s="2883"/>
      <c r="G94" s="285"/>
      <c r="H94" s="279"/>
      <c r="I94" s="2951"/>
      <c r="J94" s="2935"/>
      <c r="K94" s="2952"/>
      <c r="L94" s="2952"/>
      <c r="M94" s="2936"/>
      <c r="N94" s="2936"/>
      <c r="O94" s="2936"/>
      <c r="P94" s="2936"/>
      <c r="Q94" s="2936"/>
      <c r="R94" s="2936"/>
      <c r="S94" s="2936"/>
      <c r="T94" s="2936"/>
      <c r="U94" s="2936"/>
      <c r="V94" s="2936"/>
      <c r="W94" s="274"/>
      <c r="X94" s="2938"/>
      <c r="Y94" s="2950"/>
      <c r="Z94" s="2948"/>
      <c r="AA94" s="256"/>
      <c r="AB94" s="2787"/>
      <c r="AC94" s="282"/>
      <c r="AD94" s="2941"/>
      <c r="AE94" s="2942">
        <v>1</v>
      </c>
      <c r="AF94" s="2943"/>
      <c r="AG94" s="2943"/>
      <c r="AH94" s="2943"/>
      <c r="AI94" s="2943"/>
      <c r="AJ94" s="2942"/>
      <c r="AK94" s="2942"/>
      <c r="AL94" s="2942"/>
      <c r="AM94" s="2944"/>
      <c r="AN94" s="2945">
        <f t="shared" si="14"/>
        <v>1</v>
      </c>
      <c r="AO94" s="2946"/>
      <c r="AP94" s="2943">
        <v>0</v>
      </c>
      <c r="AQ94" s="2943">
        <f t="shared" si="15"/>
        <v>0</v>
      </c>
      <c r="AR94" s="280">
        <f t="shared" si="16"/>
        <v>0</v>
      </c>
      <c r="AS94" s="215"/>
    </row>
    <row r="95" spans="1:45" ht="11.1" customHeight="1" x14ac:dyDescent="0.25">
      <c r="A95" s="2529">
        <v>89</v>
      </c>
      <c r="B95" s="247"/>
      <c r="C95" s="253" t="s">
        <v>198</v>
      </c>
      <c r="D95" s="2778"/>
      <c r="E95" s="2678"/>
      <c r="F95" s="2883"/>
      <c r="G95" s="281"/>
      <c r="H95" s="279"/>
      <c r="I95" s="2951"/>
      <c r="J95" s="2935"/>
      <c r="K95" s="2952"/>
      <c r="L95" s="2952"/>
      <c r="M95" s="2936"/>
      <c r="N95" s="2936"/>
      <c r="O95" s="2936"/>
      <c r="P95" s="2936"/>
      <c r="Q95" s="2936"/>
      <c r="R95" s="2936"/>
      <c r="S95" s="2936"/>
      <c r="T95" s="2936"/>
      <c r="U95" s="2936"/>
      <c r="V95" s="2936"/>
      <c r="W95" s="274"/>
      <c r="X95" s="2938"/>
      <c r="Y95" s="2950"/>
      <c r="Z95" s="2948"/>
      <c r="AA95" s="256"/>
      <c r="AB95" s="2787"/>
      <c r="AC95" s="282"/>
      <c r="AD95" s="2941"/>
      <c r="AE95" s="2942">
        <v>1</v>
      </c>
      <c r="AF95" s="2943"/>
      <c r="AG95" s="2943"/>
      <c r="AH95" s="2943"/>
      <c r="AI95" s="2943"/>
      <c r="AJ95" s="2942"/>
      <c r="AK95" s="2942"/>
      <c r="AL95" s="2942"/>
      <c r="AM95" s="2944"/>
      <c r="AN95" s="2945">
        <f t="shared" si="14"/>
        <v>1</v>
      </c>
      <c r="AO95" s="2946"/>
      <c r="AP95" s="2943">
        <v>0</v>
      </c>
      <c r="AQ95" s="2943">
        <f t="shared" si="15"/>
        <v>0</v>
      </c>
      <c r="AR95" s="280">
        <f t="shared" si="16"/>
        <v>0</v>
      </c>
      <c r="AS95" s="202"/>
    </row>
    <row r="96" spans="1:45" ht="11.1" customHeight="1" x14ac:dyDescent="0.25">
      <c r="A96" s="2529">
        <v>90</v>
      </c>
      <c r="B96" s="247"/>
      <c r="C96" s="253" t="s">
        <v>53</v>
      </c>
      <c r="D96" s="2778"/>
      <c r="E96" s="2678"/>
      <c r="F96" s="2883"/>
      <c r="G96" s="281"/>
      <c r="H96" s="279"/>
      <c r="I96" s="2951"/>
      <c r="J96" s="2935"/>
      <c r="K96" s="2952"/>
      <c r="L96" s="2952"/>
      <c r="M96" s="2936"/>
      <c r="N96" s="2936"/>
      <c r="O96" s="2936"/>
      <c r="P96" s="2936"/>
      <c r="Q96" s="2936"/>
      <c r="R96" s="2936"/>
      <c r="S96" s="2936"/>
      <c r="T96" s="2936"/>
      <c r="U96" s="2936"/>
      <c r="V96" s="2936"/>
      <c r="W96" s="274"/>
      <c r="X96" s="2938"/>
      <c r="Y96" s="2950"/>
      <c r="Z96" s="2948"/>
      <c r="AA96" s="256"/>
      <c r="AB96" s="2787"/>
      <c r="AC96" s="282"/>
      <c r="AD96" s="2941">
        <v>1</v>
      </c>
      <c r="AE96" s="2942"/>
      <c r="AF96" s="2943"/>
      <c r="AG96" s="2943"/>
      <c r="AH96" s="2943"/>
      <c r="AI96" s="2943"/>
      <c r="AJ96" s="2942"/>
      <c r="AK96" s="2942"/>
      <c r="AL96" s="2942"/>
      <c r="AM96" s="2944"/>
      <c r="AN96" s="2945">
        <f t="shared" si="14"/>
        <v>1</v>
      </c>
      <c r="AO96" s="2946"/>
      <c r="AP96" s="2943">
        <v>6</v>
      </c>
      <c r="AQ96" s="2943">
        <f t="shared" si="15"/>
        <v>6</v>
      </c>
      <c r="AR96" s="280">
        <f t="shared" si="16"/>
        <v>6</v>
      </c>
      <c r="AS96" s="202"/>
    </row>
    <row r="97" spans="1:45" ht="11.1" customHeight="1" x14ac:dyDescent="0.25">
      <c r="A97" s="2529">
        <v>91</v>
      </c>
      <c r="B97" s="247"/>
      <c r="C97" s="253" t="s">
        <v>54</v>
      </c>
      <c r="D97" s="2778"/>
      <c r="E97" s="2678"/>
      <c r="F97" s="2883"/>
      <c r="G97" s="281"/>
      <c r="H97" s="279"/>
      <c r="I97" s="2951"/>
      <c r="J97" s="2935"/>
      <c r="K97" s="2952"/>
      <c r="L97" s="2952"/>
      <c r="M97" s="2936"/>
      <c r="N97" s="2936"/>
      <c r="O97" s="2936"/>
      <c r="P97" s="2936"/>
      <c r="Q97" s="2936"/>
      <c r="R97" s="2936"/>
      <c r="S97" s="2936"/>
      <c r="T97" s="2936"/>
      <c r="U97" s="2936"/>
      <c r="V97" s="2936"/>
      <c r="W97" s="274"/>
      <c r="X97" s="2938"/>
      <c r="Y97" s="2950"/>
      <c r="Z97" s="2948"/>
      <c r="AA97" s="256"/>
      <c r="AB97" s="2787"/>
      <c r="AC97" s="282"/>
      <c r="AD97" s="2941">
        <v>1</v>
      </c>
      <c r="AE97" s="2942"/>
      <c r="AF97" s="2943"/>
      <c r="AG97" s="2943"/>
      <c r="AH97" s="2943"/>
      <c r="AI97" s="2943"/>
      <c r="AJ97" s="2942"/>
      <c r="AK97" s="2942"/>
      <c r="AL97" s="2942"/>
      <c r="AM97" s="2944"/>
      <c r="AN97" s="2945">
        <f t="shared" si="14"/>
        <v>1</v>
      </c>
      <c r="AO97" s="2946"/>
      <c r="AP97" s="2943">
        <v>3</v>
      </c>
      <c r="AQ97" s="2943">
        <f t="shared" si="15"/>
        <v>3</v>
      </c>
      <c r="AR97" s="280">
        <f t="shared" si="16"/>
        <v>3</v>
      </c>
      <c r="AS97" s="202"/>
    </row>
    <row r="98" spans="1:45" ht="11.1" customHeight="1" x14ac:dyDescent="0.25">
      <c r="A98" s="2529">
        <v>92</v>
      </c>
      <c r="B98" s="247"/>
      <c r="C98" s="253" t="s">
        <v>52</v>
      </c>
      <c r="D98" s="2778"/>
      <c r="E98" s="2678"/>
      <c r="F98" s="2883"/>
      <c r="G98" s="281"/>
      <c r="H98" s="279"/>
      <c r="I98" s="2951"/>
      <c r="J98" s="2935"/>
      <c r="K98" s="2952"/>
      <c r="L98" s="2952"/>
      <c r="M98" s="2936"/>
      <c r="N98" s="2936"/>
      <c r="O98" s="2936"/>
      <c r="P98" s="2936"/>
      <c r="Q98" s="2936"/>
      <c r="R98" s="2936"/>
      <c r="S98" s="2936"/>
      <c r="T98" s="2936"/>
      <c r="U98" s="2936"/>
      <c r="V98" s="2936"/>
      <c r="W98" s="274"/>
      <c r="X98" s="2938"/>
      <c r="Y98" s="2950"/>
      <c r="Z98" s="2948"/>
      <c r="AA98" s="256"/>
      <c r="AB98" s="2787"/>
      <c r="AC98" s="282"/>
      <c r="AD98" s="2941">
        <v>1</v>
      </c>
      <c r="AE98" s="2942"/>
      <c r="AF98" s="2943"/>
      <c r="AG98" s="2943"/>
      <c r="AH98" s="2943"/>
      <c r="AI98" s="2943"/>
      <c r="AJ98" s="2942"/>
      <c r="AK98" s="2942"/>
      <c r="AL98" s="2942"/>
      <c r="AM98" s="2944"/>
      <c r="AN98" s="2945">
        <f t="shared" si="14"/>
        <v>1</v>
      </c>
      <c r="AO98" s="2946"/>
      <c r="AP98" s="2943">
        <v>1</v>
      </c>
      <c r="AQ98" s="2943">
        <f t="shared" si="15"/>
        <v>1</v>
      </c>
      <c r="AR98" s="280">
        <f t="shared" si="16"/>
        <v>1</v>
      </c>
      <c r="AS98" s="202"/>
    </row>
    <row r="99" spans="1:45" ht="11.1" customHeight="1" x14ac:dyDescent="0.25">
      <c r="A99" s="2529">
        <v>93</v>
      </c>
      <c r="B99" s="247"/>
      <c r="C99" s="253" t="s">
        <v>67</v>
      </c>
      <c r="D99" s="2778"/>
      <c r="E99" s="2678"/>
      <c r="F99" s="2883"/>
      <c r="G99" s="281"/>
      <c r="H99" s="279"/>
      <c r="I99" s="2951"/>
      <c r="J99" s="2935"/>
      <c r="K99" s="2952"/>
      <c r="L99" s="2952"/>
      <c r="M99" s="2936"/>
      <c r="N99" s="2936"/>
      <c r="O99" s="2936"/>
      <c r="P99" s="2936"/>
      <c r="Q99" s="2936"/>
      <c r="R99" s="2936"/>
      <c r="S99" s="2936"/>
      <c r="T99" s="2936"/>
      <c r="U99" s="2936"/>
      <c r="V99" s="2936"/>
      <c r="W99" s="274"/>
      <c r="X99" s="2938"/>
      <c r="Y99" s="2950"/>
      <c r="Z99" s="2948"/>
      <c r="AA99" s="256"/>
      <c r="AB99" s="2787"/>
      <c r="AC99" s="282"/>
      <c r="AD99" s="2941">
        <v>1</v>
      </c>
      <c r="AE99" s="2942"/>
      <c r="AF99" s="2943"/>
      <c r="AG99" s="2943"/>
      <c r="AH99" s="2943"/>
      <c r="AI99" s="2943"/>
      <c r="AJ99" s="2942"/>
      <c r="AK99" s="2942"/>
      <c r="AL99" s="2942"/>
      <c r="AM99" s="2944"/>
      <c r="AN99" s="2945">
        <f t="shared" si="14"/>
        <v>1</v>
      </c>
      <c r="AO99" s="2946"/>
      <c r="AP99" s="2943">
        <v>0</v>
      </c>
      <c r="AQ99" s="2943">
        <f t="shared" si="15"/>
        <v>0</v>
      </c>
      <c r="AR99" s="280">
        <f t="shared" si="16"/>
        <v>0</v>
      </c>
      <c r="AS99" s="202"/>
    </row>
    <row r="100" spans="1:45" ht="11.1" customHeight="1" thickBot="1" x14ac:dyDescent="0.3">
      <c r="A100" s="2529">
        <v>94</v>
      </c>
      <c r="B100" s="247"/>
      <c r="C100" s="253" t="s">
        <v>199</v>
      </c>
      <c r="D100" s="2677"/>
      <c r="E100" s="2678"/>
      <c r="F100" s="2883"/>
      <c r="G100" s="281"/>
      <c r="H100" s="286"/>
      <c r="I100" s="2953"/>
      <c r="J100" s="2954"/>
      <c r="K100" s="2955"/>
      <c r="L100" s="2955"/>
      <c r="M100" s="2956"/>
      <c r="N100" s="2956"/>
      <c r="O100" s="2956"/>
      <c r="P100" s="2956"/>
      <c r="Q100" s="2956"/>
      <c r="R100" s="2956"/>
      <c r="S100" s="2956"/>
      <c r="T100" s="2956"/>
      <c r="U100" s="2956"/>
      <c r="V100" s="2956"/>
      <c r="W100" s="2957"/>
      <c r="X100" s="2958"/>
      <c r="Y100" s="2959"/>
      <c r="Z100" s="2960"/>
      <c r="AA100" s="2961"/>
      <c r="AB100" s="2962"/>
      <c r="AC100" s="2963"/>
      <c r="AD100" s="2964">
        <v>1</v>
      </c>
      <c r="AE100" s="2965"/>
      <c r="AF100" s="2966"/>
      <c r="AG100" s="2966"/>
      <c r="AH100" s="2966"/>
      <c r="AI100" s="2966"/>
      <c r="AJ100" s="2965"/>
      <c r="AK100" s="2965"/>
      <c r="AL100" s="2965"/>
      <c r="AM100" s="2967"/>
      <c r="AN100" s="2968">
        <f t="shared" si="14"/>
        <v>1</v>
      </c>
      <c r="AO100" s="2969"/>
      <c r="AP100" s="2966">
        <v>0</v>
      </c>
      <c r="AQ100" s="2966">
        <f t="shared" si="15"/>
        <v>0</v>
      </c>
      <c r="AR100" s="2970">
        <f t="shared" si="16"/>
        <v>0</v>
      </c>
      <c r="AS100" s="202"/>
    </row>
    <row r="101" spans="1:45" ht="6" customHeight="1" thickTop="1" x14ac:dyDescent="0.25">
      <c r="A101" s="2971"/>
      <c r="C101" s="218"/>
      <c r="D101" s="287"/>
      <c r="E101" s="225"/>
      <c r="F101" s="225"/>
      <c r="G101" s="288"/>
      <c r="H101" s="288"/>
      <c r="I101" s="289"/>
      <c r="J101" s="289"/>
      <c r="K101" s="289"/>
      <c r="L101" s="290"/>
      <c r="M101" s="291"/>
      <c r="N101" s="291"/>
      <c r="O101" s="291"/>
      <c r="P101" s="291"/>
      <c r="Q101" s="291"/>
      <c r="R101" s="291"/>
      <c r="S101" s="292"/>
      <c r="T101" s="292"/>
      <c r="U101" s="292"/>
      <c r="V101" s="292"/>
      <c r="W101" s="293"/>
      <c r="X101" s="294"/>
      <c r="Y101" s="294"/>
      <c r="Z101" s="294"/>
      <c r="AA101" s="294"/>
      <c r="AB101" s="295"/>
      <c r="AC101" s="296"/>
      <c r="AD101" s="297"/>
      <c r="AE101" s="213"/>
      <c r="AF101" s="298"/>
      <c r="AG101" s="298"/>
      <c r="AH101" s="298"/>
      <c r="AI101" s="298"/>
      <c r="AJ101" s="298"/>
      <c r="AK101" s="298"/>
      <c r="AL101" s="298"/>
      <c r="AM101" s="298"/>
      <c r="AO101" s="2972">
        <f>SUM(AO7:AO100)</f>
        <v>102</v>
      </c>
      <c r="AP101" s="299"/>
      <c r="AQ101" s="299"/>
      <c r="AR101" s="299"/>
      <c r="AS101" s="299"/>
    </row>
    <row r="102" spans="1:45" ht="11.1" customHeight="1" x14ac:dyDescent="0.25">
      <c r="C102" s="3985" t="s">
        <v>14</v>
      </c>
      <c r="D102" s="3985"/>
      <c r="E102" s="3985"/>
      <c r="F102" s="3985"/>
      <c r="G102" s="3985"/>
      <c r="H102" s="300"/>
      <c r="I102" s="301">
        <f>COUNTIF(I7:I100,"&gt;=0")</f>
        <v>12</v>
      </c>
      <c r="J102" s="301">
        <f t="shared" ref="J102:V102" si="18">COUNTIF(J7:J100,"&gt;=0")</f>
        <v>14</v>
      </c>
      <c r="K102" s="301">
        <f t="shared" si="18"/>
        <v>11</v>
      </c>
      <c r="L102" s="302">
        <f t="shared" si="18"/>
        <v>15</v>
      </c>
      <c r="M102" s="302">
        <f t="shared" si="18"/>
        <v>14</v>
      </c>
      <c r="N102" s="302">
        <f>COUNTIF(N7:N100,"&gt;=0")</f>
        <v>18</v>
      </c>
      <c r="O102" s="302">
        <f t="shared" si="18"/>
        <v>18</v>
      </c>
      <c r="P102" s="302">
        <f t="shared" si="18"/>
        <v>15</v>
      </c>
      <c r="Q102" s="302">
        <f t="shared" si="18"/>
        <v>12</v>
      </c>
      <c r="R102" s="302">
        <f t="shared" si="18"/>
        <v>17</v>
      </c>
      <c r="S102" s="302">
        <f t="shared" si="18"/>
        <v>17</v>
      </c>
      <c r="T102" s="302">
        <f t="shared" si="18"/>
        <v>16</v>
      </c>
      <c r="U102" s="302">
        <f t="shared" si="18"/>
        <v>13</v>
      </c>
      <c r="V102" s="302">
        <f t="shared" si="18"/>
        <v>12</v>
      </c>
      <c r="W102" s="2973">
        <f>COUNTIF(W7:W100,"=x")</f>
        <v>18</v>
      </c>
      <c r="X102" s="3986" t="s">
        <v>50</v>
      </c>
      <c r="Y102" s="3987"/>
      <c r="Z102" s="3987"/>
      <c r="AA102" s="303"/>
      <c r="AB102" s="304"/>
      <c r="AC102" s="305"/>
      <c r="AD102" s="306"/>
      <c r="AE102" s="306"/>
      <c r="AF102" s="4251" t="s">
        <v>684</v>
      </c>
      <c r="AG102" s="4251"/>
      <c r="AH102" s="4251"/>
      <c r="AI102" s="4251"/>
      <c r="AJ102" s="4251"/>
      <c r="AK102" s="307"/>
      <c r="AL102" s="307"/>
      <c r="AM102" s="308"/>
      <c r="AN102" s="309">
        <f>SUM(AN7:AN100)</f>
        <v>1264</v>
      </c>
      <c r="AO102" s="2974">
        <f>COUNTIF(AO7:AO100,"&gt;=0")</f>
        <v>35</v>
      </c>
      <c r="AP102" s="4255" t="s">
        <v>59</v>
      </c>
      <c r="AQ102" s="4255"/>
      <c r="AR102" s="4255"/>
      <c r="AS102" s="2975"/>
    </row>
    <row r="103" spans="1:45" ht="11.1" customHeight="1" x14ac:dyDescent="0.25">
      <c r="C103" s="310"/>
      <c r="D103" s="311"/>
      <c r="E103" s="310"/>
      <c r="S103" s="312"/>
      <c r="T103" s="312"/>
      <c r="U103" s="312"/>
      <c r="X103" s="314">
        <f>SUM(I102:V102)/COUNTIF(I102:V102,"&gt;0")</f>
        <v>14.571428571428571</v>
      </c>
      <c r="Y103" s="3988" t="s">
        <v>81</v>
      </c>
      <c r="Z103" s="3988"/>
      <c r="AA103" s="303"/>
      <c r="AB103" s="304"/>
      <c r="AC103" s="315"/>
      <c r="AD103" s="316"/>
      <c r="AE103" s="213"/>
      <c r="AF103" s="4252" t="s">
        <v>685</v>
      </c>
      <c r="AG103" s="4252"/>
      <c r="AH103" s="4252"/>
      <c r="AI103" s="4252"/>
      <c r="AJ103" s="4252"/>
      <c r="AK103" s="2976"/>
      <c r="AL103" s="2976"/>
      <c r="AM103" s="2977"/>
      <c r="AN103" s="2978">
        <f>AVERAGE(AN7:AN100)</f>
        <v>13.446808510638299</v>
      </c>
      <c r="AO103" s="4253"/>
      <c r="AP103" s="4254"/>
      <c r="AQ103" s="4254"/>
      <c r="AR103" s="4254"/>
      <c r="AS103" s="307"/>
    </row>
    <row r="104" spans="1:45" ht="11.1" customHeight="1" x14ac:dyDescent="0.25">
      <c r="C104" s="310"/>
      <c r="D104" s="311"/>
      <c r="E104" s="310"/>
      <c r="S104" s="312"/>
      <c r="T104" s="312"/>
      <c r="U104" s="312"/>
      <c r="X104" s="2979"/>
      <c r="Y104" s="303"/>
      <c r="Z104" s="303"/>
      <c r="AA104" s="303"/>
      <c r="AB104" s="304"/>
      <c r="AC104" s="315"/>
      <c r="AD104" s="316"/>
      <c r="AE104" s="213"/>
      <c r="AF104" s="298"/>
      <c r="AG104" s="308"/>
      <c r="AH104" s="308"/>
      <c r="AI104" s="308"/>
      <c r="AJ104" s="308"/>
      <c r="AK104" s="308"/>
      <c r="AL104" s="308"/>
      <c r="AM104" s="308"/>
      <c r="AN104" s="317"/>
      <c r="AO104" s="318"/>
      <c r="AP104" s="318"/>
      <c r="AQ104" s="319"/>
      <c r="AR104" s="318"/>
      <c r="AS104" s="307"/>
    </row>
    <row r="105" spans="1:45" ht="11.1" customHeight="1" thickBot="1" x14ac:dyDescent="0.3">
      <c r="C105" s="310"/>
      <c r="D105" s="311"/>
      <c r="E105" s="310"/>
      <c r="S105" s="312"/>
      <c r="T105" s="312"/>
      <c r="U105" s="312"/>
      <c r="X105" s="2979"/>
      <c r="Y105" s="303"/>
      <c r="Z105" s="303"/>
      <c r="AA105" s="303"/>
      <c r="AB105" s="304"/>
      <c r="AC105" s="315"/>
      <c r="AD105" s="316"/>
      <c r="AE105" s="213"/>
      <c r="AF105" s="298"/>
      <c r="AG105" s="308"/>
      <c r="AH105" s="308"/>
      <c r="AI105" s="308"/>
      <c r="AJ105" s="308"/>
      <c r="AK105" s="308"/>
      <c r="AL105" s="308"/>
      <c r="AM105" s="308"/>
      <c r="AN105" s="317"/>
      <c r="AO105" s="318"/>
      <c r="AP105" s="318"/>
      <c r="AQ105" s="319"/>
      <c r="AR105" s="318"/>
      <c r="AS105" s="307"/>
    </row>
    <row r="106" spans="1:45" ht="11.1" customHeight="1" thickTop="1" x14ac:dyDescent="0.25">
      <c r="A106" s="2980"/>
      <c r="B106" s="320"/>
      <c r="C106" s="321"/>
      <c r="D106" s="322"/>
      <c r="E106" s="323"/>
      <c r="F106" s="323"/>
      <c r="G106" s="324"/>
      <c r="H106" s="324"/>
      <c r="I106" s="325"/>
      <c r="J106" s="325"/>
      <c r="K106" s="325"/>
      <c r="L106" s="325"/>
      <c r="M106" s="325"/>
      <c r="N106" s="325"/>
      <c r="O106" s="325"/>
      <c r="P106" s="325"/>
      <c r="Q106" s="326"/>
      <c r="R106" s="326"/>
      <c r="S106" s="325"/>
      <c r="T106" s="325"/>
      <c r="U106" s="325"/>
      <c r="V106" s="325"/>
      <c r="W106" s="327"/>
      <c r="X106" s="328"/>
      <c r="Y106" s="328"/>
      <c r="Z106" s="328"/>
      <c r="AA106" s="320"/>
      <c r="AB106" s="329"/>
      <c r="AC106" s="329"/>
      <c r="AD106" s="329"/>
      <c r="AE106" s="330"/>
      <c r="AF106" s="331"/>
      <c r="AG106" s="329"/>
      <c r="AH106" s="329"/>
      <c r="AI106" s="329"/>
      <c r="AJ106" s="329"/>
      <c r="AK106" s="329"/>
      <c r="AL106" s="329"/>
      <c r="AM106" s="329"/>
      <c r="AN106" s="329"/>
      <c r="AO106" s="329"/>
      <c r="AP106" s="329"/>
      <c r="AQ106" s="329"/>
      <c r="AR106" s="332"/>
      <c r="AS106" s="333"/>
    </row>
    <row r="107" spans="1:45" ht="11.1" customHeight="1" thickBot="1" x14ac:dyDescent="0.3">
      <c r="E107" s="4166" t="s">
        <v>162</v>
      </c>
      <c r="F107" s="4166"/>
      <c r="G107" s="4166"/>
      <c r="H107" s="4166"/>
      <c r="Y107" s="202"/>
      <c r="Z107" s="213"/>
      <c r="AD107" s="213"/>
      <c r="AE107" s="213"/>
      <c r="AO107" s="211"/>
      <c r="AP107" s="204"/>
      <c r="AQ107" s="211"/>
      <c r="AR107" s="307"/>
      <c r="AS107" s="202"/>
    </row>
    <row r="108" spans="1:45" ht="11.1" customHeight="1" x14ac:dyDescent="0.25">
      <c r="E108" s="4166"/>
      <c r="F108" s="4166"/>
      <c r="G108" s="4166"/>
      <c r="H108" s="4166"/>
      <c r="I108" s="334" t="s">
        <v>39</v>
      </c>
      <c r="J108" s="334" t="s">
        <v>38</v>
      </c>
      <c r="K108" s="335" t="s">
        <v>9</v>
      </c>
      <c r="L108" s="334" t="s">
        <v>13</v>
      </c>
      <c r="M108" s="334" t="s">
        <v>12</v>
      </c>
      <c r="N108" s="334" t="s">
        <v>10</v>
      </c>
      <c r="O108" s="334" t="s">
        <v>163</v>
      </c>
      <c r="P108" s="334" t="s">
        <v>164</v>
      </c>
      <c r="Q108" s="334" t="s">
        <v>165</v>
      </c>
      <c r="R108" s="334" t="s">
        <v>166</v>
      </c>
      <c r="S108" s="477"/>
      <c r="T108" s="3170" t="s">
        <v>79</v>
      </c>
      <c r="U108" s="3171"/>
      <c r="V108" s="3171"/>
      <c r="W108" s="3171"/>
      <c r="X108" s="3171"/>
      <c r="Y108" s="3171"/>
      <c r="Z108" s="3171"/>
      <c r="AA108" s="3171"/>
      <c r="AB108" s="3171"/>
      <c r="AC108" s="3172"/>
      <c r="AD108" s="336"/>
      <c r="AE108" s="3995" t="s">
        <v>78</v>
      </c>
      <c r="AF108" s="3996"/>
      <c r="AG108" s="3996"/>
      <c r="AH108" s="3996"/>
      <c r="AI108" s="3996"/>
      <c r="AJ108" s="3996"/>
      <c r="AK108" s="3996"/>
      <c r="AL108" s="3996"/>
      <c r="AM108" s="3996"/>
      <c r="AN108" s="3996"/>
      <c r="AO108" s="3996"/>
      <c r="AP108" s="3996"/>
      <c r="AQ108" s="3996"/>
      <c r="AR108" s="3997"/>
      <c r="AS108" s="213"/>
    </row>
    <row r="109" spans="1:45" ht="11.1" customHeight="1" thickBot="1" x14ac:dyDescent="0.3">
      <c r="F109" s="2982" t="s">
        <v>4</v>
      </c>
      <c r="G109" s="241"/>
      <c r="I109" s="337">
        <v>11</v>
      </c>
      <c r="J109" s="338">
        <v>12</v>
      </c>
      <c r="K109" s="338">
        <v>14</v>
      </c>
      <c r="L109" s="337">
        <v>15</v>
      </c>
      <c r="M109" s="338">
        <v>16</v>
      </c>
      <c r="N109" s="337">
        <v>17</v>
      </c>
      <c r="O109" s="337">
        <v>18</v>
      </c>
      <c r="P109" s="337">
        <v>19</v>
      </c>
      <c r="Q109" s="337">
        <v>20</v>
      </c>
      <c r="R109" s="337">
        <v>21</v>
      </c>
      <c r="S109" s="344"/>
      <c r="T109" s="3173"/>
      <c r="U109" s="3174"/>
      <c r="V109" s="3174"/>
      <c r="W109" s="3174"/>
      <c r="X109" s="3174"/>
      <c r="Y109" s="3174"/>
      <c r="Z109" s="3174"/>
      <c r="AA109" s="3174"/>
      <c r="AB109" s="3174"/>
      <c r="AC109" s="3175"/>
      <c r="AD109" s="336"/>
      <c r="AE109" s="3998"/>
      <c r="AF109" s="3999"/>
      <c r="AG109" s="3999"/>
      <c r="AH109" s="3999"/>
      <c r="AI109" s="3999"/>
      <c r="AJ109" s="3999"/>
      <c r="AK109" s="3999"/>
      <c r="AL109" s="3999"/>
      <c r="AM109" s="3999"/>
      <c r="AN109" s="3999"/>
      <c r="AO109" s="3999"/>
      <c r="AP109" s="3999"/>
      <c r="AQ109" s="3999"/>
      <c r="AR109" s="4000"/>
      <c r="AS109" s="213"/>
    </row>
    <row r="110" spans="1:45" ht="11.1" customHeight="1" x14ac:dyDescent="0.25">
      <c r="F110" s="2984" t="s">
        <v>16</v>
      </c>
      <c r="G110" s="241"/>
      <c r="I110" s="339">
        <v>8</v>
      </c>
      <c r="J110" s="2985">
        <v>9</v>
      </c>
      <c r="K110" s="2985">
        <v>11</v>
      </c>
      <c r="L110" s="339">
        <v>12</v>
      </c>
      <c r="M110" s="2985">
        <v>13</v>
      </c>
      <c r="N110" s="339">
        <v>14</v>
      </c>
      <c r="O110" s="339">
        <v>15</v>
      </c>
      <c r="P110" s="339">
        <v>16</v>
      </c>
      <c r="Q110" s="339">
        <v>17</v>
      </c>
      <c r="R110" s="339">
        <v>18</v>
      </c>
      <c r="S110" s="344"/>
      <c r="V110" s="202"/>
      <c r="W110" s="202"/>
      <c r="X110" s="202"/>
      <c r="Y110" s="202"/>
      <c r="AA110" s="202"/>
      <c r="AB110" s="202"/>
      <c r="AC110" s="340"/>
      <c r="AD110" s="213"/>
      <c r="AE110" s="213"/>
      <c r="AO110" s="341"/>
      <c r="AP110" s="211"/>
      <c r="AQ110" s="202"/>
      <c r="AR110" s="202"/>
      <c r="AS110" s="213"/>
    </row>
    <row r="111" spans="1:45" ht="11.1" customHeight="1" x14ac:dyDescent="0.25">
      <c r="F111" s="2982" t="s">
        <v>17</v>
      </c>
      <c r="G111" s="241"/>
      <c r="I111" s="337">
        <v>6</v>
      </c>
      <c r="J111" s="338">
        <v>7</v>
      </c>
      <c r="K111" s="338">
        <v>9</v>
      </c>
      <c r="L111" s="337">
        <v>10</v>
      </c>
      <c r="M111" s="338">
        <v>11</v>
      </c>
      <c r="N111" s="337">
        <v>12</v>
      </c>
      <c r="O111" s="337">
        <v>13</v>
      </c>
      <c r="P111" s="337">
        <v>14</v>
      </c>
      <c r="Q111" s="337">
        <v>15</v>
      </c>
      <c r="R111" s="337">
        <v>16</v>
      </c>
      <c r="S111" s="344"/>
      <c r="T111" s="4221" t="s">
        <v>225</v>
      </c>
      <c r="U111" s="4222" t="s">
        <v>77</v>
      </c>
      <c r="V111" s="4223"/>
      <c r="W111" s="4223"/>
      <c r="X111" s="4223"/>
      <c r="Y111" s="4258"/>
      <c r="Z111" s="3920" t="s">
        <v>76</v>
      </c>
      <c r="AA111" s="3921"/>
      <c r="AB111" s="3921"/>
      <c r="AC111" s="3922"/>
      <c r="AD111" s="342"/>
      <c r="AE111" s="3929" t="s">
        <v>4</v>
      </c>
      <c r="AF111" s="3930"/>
      <c r="AG111" s="4220" t="s">
        <v>773</v>
      </c>
      <c r="AH111" s="4220"/>
      <c r="AI111" s="4220"/>
      <c r="AJ111" s="4220"/>
      <c r="AK111" s="4220"/>
      <c r="AL111" s="4220"/>
      <c r="AM111" s="4220"/>
      <c r="AN111" s="4220"/>
      <c r="AO111" s="4220"/>
      <c r="AP111" s="4220"/>
      <c r="AQ111" s="4220"/>
      <c r="AR111" s="4220"/>
      <c r="AS111" s="213"/>
    </row>
    <row r="112" spans="1:45" ht="11.1" customHeight="1" x14ac:dyDescent="0.25">
      <c r="F112" s="2984" t="s">
        <v>18</v>
      </c>
      <c r="G112" s="241"/>
      <c r="I112" s="339">
        <v>4</v>
      </c>
      <c r="J112" s="2985">
        <v>5</v>
      </c>
      <c r="K112" s="2985">
        <v>7</v>
      </c>
      <c r="L112" s="339">
        <v>8</v>
      </c>
      <c r="M112" s="2985">
        <v>9</v>
      </c>
      <c r="N112" s="339">
        <v>10</v>
      </c>
      <c r="O112" s="339">
        <v>11</v>
      </c>
      <c r="P112" s="339">
        <v>12</v>
      </c>
      <c r="Q112" s="339">
        <v>13</v>
      </c>
      <c r="R112" s="339">
        <v>14</v>
      </c>
      <c r="S112" s="344"/>
      <c r="T112" s="4221"/>
      <c r="U112" s="4224"/>
      <c r="V112" s="4225"/>
      <c r="W112" s="4225"/>
      <c r="X112" s="4225"/>
      <c r="Y112" s="4259"/>
      <c r="Z112" s="3926"/>
      <c r="AA112" s="3927"/>
      <c r="AB112" s="3927"/>
      <c r="AC112" s="3928"/>
      <c r="AD112" s="342"/>
      <c r="AE112" s="3931"/>
      <c r="AF112" s="3932"/>
      <c r="AG112" s="4220"/>
      <c r="AH112" s="4220"/>
      <c r="AI112" s="4220"/>
      <c r="AJ112" s="4220"/>
      <c r="AK112" s="4220"/>
      <c r="AL112" s="4220"/>
      <c r="AM112" s="4220"/>
      <c r="AN112" s="4220"/>
      <c r="AO112" s="4220"/>
      <c r="AP112" s="4220"/>
      <c r="AQ112" s="4220"/>
      <c r="AR112" s="4220"/>
      <c r="AS112" s="213"/>
    </row>
    <row r="113" spans="6:45" ht="11.1" customHeight="1" x14ac:dyDescent="0.25">
      <c r="F113" s="2982" t="s">
        <v>19</v>
      </c>
      <c r="G113" s="241"/>
      <c r="I113" s="337">
        <v>3</v>
      </c>
      <c r="J113" s="338">
        <v>4</v>
      </c>
      <c r="K113" s="338">
        <v>6</v>
      </c>
      <c r="L113" s="337">
        <v>7</v>
      </c>
      <c r="M113" s="338">
        <v>8</v>
      </c>
      <c r="N113" s="337">
        <v>9</v>
      </c>
      <c r="O113" s="337">
        <v>10</v>
      </c>
      <c r="P113" s="337">
        <v>11</v>
      </c>
      <c r="Q113" s="337">
        <v>12</v>
      </c>
      <c r="R113" s="337">
        <v>13</v>
      </c>
      <c r="S113" s="344"/>
      <c r="T113" s="4215">
        <v>1</v>
      </c>
      <c r="U113" s="4216" t="s">
        <v>75</v>
      </c>
      <c r="V113" s="4217"/>
      <c r="W113" s="4217"/>
      <c r="X113" s="4217"/>
      <c r="Y113" s="4256"/>
      <c r="Z113" s="3944" t="s">
        <v>74</v>
      </c>
      <c r="AA113" s="3945"/>
      <c r="AB113" s="3945"/>
      <c r="AC113" s="3946"/>
      <c r="AD113" s="343"/>
      <c r="AE113" s="3929" t="s">
        <v>16</v>
      </c>
      <c r="AF113" s="3930"/>
      <c r="AG113" s="4220" t="s">
        <v>774</v>
      </c>
      <c r="AH113" s="4220"/>
      <c r="AI113" s="4220"/>
      <c r="AJ113" s="4220"/>
      <c r="AK113" s="4220"/>
      <c r="AL113" s="4220"/>
      <c r="AM113" s="4220"/>
      <c r="AN113" s="4220"/>
      <c r="AO113" s="4220"/>
      <c r="AP113" s="4220"/>
      <c r="AQ113" s="4220"/>
      <c r="AR113" s="4220"/>
      <c r="AS113" s="202"/>
    </row>
    <row r="114" spans="6:45" ht="11.1" customHeight="1" x14ac:dyDescent="0.25">
      <c r="F114" s="2984" t="s">
        <v>20</v>
      </c>
      <c r="G114" s="241"/>
      <c r="I114" s="339">
        <v>2</v>
      </c>
      <c r="J114" s="2985">
        <v>3</v>
      </c>
      <c r="K114" s="2985">
        <v>5</v>
      </c>
      <c r="L114" s="339">
        <v>6</v>
      </c>
      <c r="M114" s="2985">
        <v>7</v>
      </c>
      <c r="N114" s="339">
        <v>8</v>
      </c>
      <c r="O114" s="339">
        <v>9</v>
      </c>
      <c r="P114" s="337">
        <v>10</v>
      </c>
      <c r="Q114" s="339">
        <v>11</v>
      </c>
      <c r="R114" s="339">
        <v>12</v>
      </c>
      <c r="S114" s="344"/>
      <c r="T114" s="4215"/>
      <c r="U114" s="4218"/>
      <c r="V114" s="4219"/>
      <c r="W114" s="4219"/>
      <c r="X114" s="4219"/>
      <c r="Y114" s="4257"/>
      <c r="Z114" s="3947"/>
      <c r="AA114" s="3948"/>
      <c r="AB114" s="3948"/>
      <c r="AC114" s="3949"/>
      <c r="AD114" s="343"/>
      <c r="AE114" s="3931"/>
      <c r="AF114" s="3932"/>
      <c r="AG114" s="4220"/>
      <c r="AH114" s="4220"/>
      <c r="AI114" s="4220"/>
      <c r="AJ114" s="4220"/>
      <c r="AK114" s="4220"/>
      <c r="AL114" s="4220"/>
      <c r="AM114" s="4220"/>
      <c r="AN114" s="4220"/>
      <c r="AO114" s="4220"/>
      <c r="AP114" s="4220"/>
      <c r="AQ114" s="4220"/>
      <c r="AR114" s="4220"/>
      <c r="AS114" s="202"/>
    </row>
    <row r="115" spans="6:45" ht="11.1" customHeight="1" x14ac:dyDescent="0.25">
      <c r="F115" s="2982" t="s">
        <v>21</v>
      </c>
      <c r="G115" s="241"/>
      <c r="I115" s="337">
        <v>1</v>
      </c>
      <c r="J115" s="338">
        <v>2</v>
      </c>
      <c r="K115" s="338">
        <v>4</v>
      </c>
      <c r="L115" s="337">
        <v>5</v>
      </c>
      <c r="M115" s="338">
        <v>6</v>
      </c>
      <c r="N115" s="337">
        <v>7</v>
      </c>
      <c r="O115" s="337">
        <v>8</v>
      </c>
      <c r="P115" s="339">
        <v>9</v>
      </c>
      <c r="Q115" s="337">
        <v>10</v>
      </c>
      <c r="R115" s="337">
        <v>11</v>
      </c>
      <c r="S115" s="344"/>
      <c r="T115" s="4215">
        <v>2</v>
      </c>
      <c r="U115" s="4216" t="s">
        <v>73</v>
      </c>
      <c r="V115" s="4217"/>
      <c r="W115" s="4217"/>
      <c r="X115" s="4217"/>
      <c r="Y115" s="4256"/>
      <c r="Z115" s="3944" t="s">
        <v>72</v>
      </c>
      <c r="AA115" s="3945"/>
      <c r="AB115" s="3945"/>
      <c r="AC115" s="3946"/>
      <c r="AD115" s="343"/>
      <c r="AE115" s="3929" t="s">
        <v>17</v>
      </c>
      <c r="AF115" s="3930"/>
      <c r="AG115" s="4220" t="s">
        <v>775</v>
      </c>
      <c r="AH115" s="4220"/>
      <c r="AI115" s="4220"/>
      <c r="AJ115" s="4220"/>
      <c r="AK115" s="4220"/>
      <c r="AL115" s="4220"/>
      <c r="AM115" s="4220"/>
      <c r="AN115" s="4220"/>
      <c r="AO115" s="4220"/>
      <c r="AP115" s="4220"/>
      <c r="AQ115" s="4220"/>
      <c r="AR115" s="4220"/>
      <c r="AS115" s="213"/>
    </row>
    <row r="116" spans="6:45" ht="11.1" customHeight="1" x14ac:dyDescent="0.25">
      <c r="F116" s="2984" t="s">
        <v>41</v>
      </c>
      <c r="G116" s="241"/>
      <c r="I116" s="339">
        <v>0</v>
      </c>
      <c r="J116" s="2985">
        <v>1</v>
      </c>
      <c r="K116" s="2985">
        <v>3</v>
      </c>
      <c r="L116" s="339">
        <v>4</v>
      </c>
      <c r="M116" s="2985">
        <v>5</v>
      </c>
      <c r="N116" s="339">
        <v>6</v>
      </c>
      <c r="O116" s="337">
        <v>7</v>
      </c>
      <c r="P116" s="337">
        <v>8</v>
      </c>
      <c r="Q116" s="339">
        <v>9</v>
      </c>
      <c r="R116" s="337">
        <v>10</v>
      </c>
      <c r="S116" s="344"/>
      <c r="T116" s="4215"/>
      <c r="U116" s="4218"/>
      <c r="V116" s="4219"/>
      <c r="W116" s="4219"/>
      <c r="X116" s="4219"/>
      <c r="Y116" s="4257"/>
      <c r="Z116" s="3947"/>
      <c r="AA116" s="3948"/>
      <c r="AB116" s="3948"/>
      <c r="AC116" s="3949"/>
      <c r="AD116" s="343"/>
      <c r="AE116" s="3931"/>
      <c r="AF116" s="3932"/>
      <c r="AG116" s="4220"/>
      <c r="AH116" s="4220"/>
      <c r="AI116" s="4220"/>
      <c r="AJ116" s="4220"/>
      <c r="AK116" s="4220"/>
      <c r="AL116" s="4220"/>
      <c r="AM116" s="4220"/>
      <c r="AN116" s="4220"/>
      <c r="AO116" s="4220"/>
      <c r="AP116" s="4220"/>
      <c r="AQ116" s="4220"/>
      <c r="AR116" s="4220"/>
      <c r="AS116" s="213"/>
    </row>
    <row r="117" spans="6:45" ht="11.1" customHeight="1" x14ac:dyDescent="0.25">
      <c r="F117" s="2982" t="s">
        <v>22</v>
      </c>
      <c r="G117" s="241"/>
      <c r="I117" s="337" t="s">
        <v>0</v>
      </c>
      <c r="J117" s="338">
        <v>0</v>
      </c>
      <c r="K117" s="338">
        <v>2</v>
      </c>
      <c r="L117" s="337">
        <v>3</v>
      </c>
      <c r="M117" s="338">
        <v>4</v>
      </c>
      <c r="N117" s="337">
        <v>5</v>
      </c>
      <c r="O117" s="339">
        <v>6</v>
      </c>
      <c r="P117" s="337">
        <v>7</v>
      </c>
      <c r="Q117" s="337">
        <v>8</v>
      </c>
      <c r="R117" s="339">
        <v>9</v>
      </c>
      <c r="S117" s="344"/>
      <c r="T117" s="4215">
        <v>3</v>
      </c>
      <c r="U117" s="4216" t="s">
        <v>70</v>
      </c>
      <c r="V117" s="4217"/>
      <c r="W117" s="4217"/>
      <c r="X117" s="4217"/>
      <c r="Y117" s="4256"/>
      <c r="Z117" s="3944" t="s">
        <v>71</v>
      </c>
      <c r="AA117" s="3945"/>
      <c r="AB117" s="3945"/>
      <c r="AC117" s="3946"/>
      <c r="AD117" s="343"/>
      <c r="AE117" s="3929" t="s">
        <v>18</v>
      </c>
      <c r="AF117" s="3930"/>
      <c r="AG117" s="4220" t="s">
        <v>776</v>
      </c>
      <c r="AH117" s="4220"/>
      <c r="AI117" s="4220"/>
      <c r="AJ117" s="4220"/>
      <c r="AK117" s="4220"/>
      <c r="AL117" s="4220"/>
      <c r="AM117" s="4220"/>
      <c r="AN117" s="4220"/>
      <c r="AO117" s="4220"/>
      <c r="AP117" s="4220"/>
      <c r="AQ117" s="4220"/>
      <c r="AR117" s="4220"/>
      <c r="AS117" s="213"/>
    </row>
    <row r="118" spans="6:45" ht="11.1" customHeight="1" x14ac:dyDescent="0.25">
      <c r="F118" s="2984" t="s">
        <v>23</v>
      </c>
      <c r="G118" s="241"/>
      <c r="I118" s="339" t="s">
        <v>0</v>
      </c>
      <c r="J118" s="2985" t="s">
        <v>0</v>
      </c>
      <c r="K118" s="2985">
        <v>1</v>
      </c>
      <c r="L118" s="339">
        <v>2</v>
      </c>
      <c r="M118" s="2985">
        <v>3</v>
      </c>
      <c r="N118" s="339">
        <v>4</v>
      </c>
      <c r="O118" s="337">
        <v>5</v>
      </c>
      <c r="P118" s="339">
        <v>6</v>
      </c>
      <c r="Q118" s="337">
        <v>7</v>
      </c>
      <c r="R118" s="337">
        <v>8</v>
      </c>
      <c r="S118" s="344"/>
      <c r="T118" s="4215"/>
      <c r="U118" s="4218"/>
      <c r="V118" s="4219"/>
      <c r="W118" s="4219"/>
      <c r="X118" s="4219"/>
      <c r="Y118" s="4257"/>
      <c r="Z118" s="3947"/>
      <c r="AA118" s="3948"/>
      <c r="AB118" s="3948"/>
      <c r="AC118" s="3949"/>
      <c r="AD118" s="343"/>
      <c r="AE118" s="3931"/>
      <c r="AF118" s="3932"/>
      <c r="AG118" s="4220"/>
      <c r="AH118" s="4220"/>
      <c r="AI118" s="4220"/>
      <c r="AJ118" s="4220"/>
      <c r="AK118" s="4220"/>
      <c r="AL118" s="4220"/>
      <c r="AM118" s="4220"/>
      <c r="AN118" s="4220"/>
      <c r="AO118" s="4220"/>
      <c r="AP118" s="4220"/>
      <c r="AQ118" s="4220"/>
      <c r="AR118" s="4220"/>
      <c r="AS118" s="213"/>
    </row>
    <row r="119" spans="6:45" ht="11.1" customHeight="1" x14ac:dyDescent="0.25">
      <c r="F119" s="2982" t="s">
        <v>24</v>
      </c>
      <c r="G119" s="241"/>
      <c r="I119" s="337" t="s">
        <v>0</v>
      </c>
      <c r="J119" s="338" t="s">
        <v>0</v>
      </c>
      <c r="K119" s="338">
        <v>0</v>
      </c>
      <c r="L119" s="337">
        <v>1</v>
      </c>
      <c r="M119" s="338">
        <v>2</v>
      </c>
      <c r="N119" s="337">
        <v>3</v>
      </c>
      <c r="O119" s="339">
        <v>4</v>
      </c>
      <c r="P119" s="337">
        <v>5</v>
      </c>
      <c r="Q119" s="339">
        <v>6</v>
      </c>
      <c r="R119" s="337">
        <v>7</v>
      </c>
      <c r="S119" s="344"/>
      <c r="T119" s="4215">
        <v>4</v>
      </c>
      <c r="U119" s="4216" t="s">
        <v>69</v>
      </c>
      <c r="V119" s="4217"/>
      <c r="W119" s="4217"/>
      <c r="X119" s="4217"/>
      <c r="Y119" s="4256"/>
      <c r="Z119" s="3944" t="s">
        <v>68</v>
      </c>
      <c r="AA119" s="3945"/>
      <c r="AB119" s="3945"/>
      <c r="AC119" s="3946"/>
      <c r="AD119" s="343"/>
      <c r="AE119" s="3929" t="s">
        <v>21</v>
      </c>
      <c r="AF119" s="3930"/>
      <c r="AG119" s="4220" t="s">
        <v>777</v>
      </c>
      <c r="AH119" s="4220"/>
      <c r="AI119" s="4220"/>
      <c r="AJ119" s="4220"/>
      <c r="AK119" s="4220"/>
      <c r="AL119" s="4220"/>
      <c r="AM119" s="4220"/>
      <c r="AN119" s="4220"/>
      <c r="AO119" s="4220"/>
      <c r="AP119" s="4220"/>
      <c r="AQ119" s="4220"/>
      <c r="AR119" s="4220"/>
      <c r="AS119" s="213"/>
    </row>
    <row r="120" spans="6:45" ht="11.1" customHeight="1" x14ac:dyDescent="0.25">
      <c r="F120" s="2984" t="s">
        <v>29</v>
      </c>
      <c r="G120" s="241"/>
      <c r="I120" s="339" t="s">
        <v>0</v>
      </c>
      <c r="J120" s="2985" t="s">
        <v>0</v>
      </c>
      <c r="K120" s="2985" t="s">
        <v>0</v>
      </c>
      <c r="L120" s="339">
        <v>0</v>
      </c>
      <c r="M120" s="2985">
        <v>1</v>
      </c>
      <c r="N120" s="339">
        <v>2</v>
      </c>
      <c r="O120" s="337">
        <v>3</v>
      </c>
      <c r="P120" s="339">
        <v>4</v>
      </c>
      <c r="Q120" s="337">
        <v>5</v>
      </c>
      <c r="R120" s="339">
        <v>6</v>
      </c>
      <c r="S120" s="344"/>
      <c r="T120" s="4215"/>
      <c r="U120" s="4218"/>
      <c r="V120" s="4219"/>
      <c r="W120" s="4219"/>
      <c r="X120" s="4219"/>
      <c r="Y120" s="4257"/>
      <c r="Z120" s="3947"/>
      <c r="AA120" s="3948"/>
      <c r="AB120" s="3948"/>
      <c r="AC120" s="3949"/>
      <c r="AD120" s="343"/>
      <c r="AE120" s="3931"/>
      <c r="AF120" s="3932"/>
      <c r="AG120" s="4220"/>
      <c r="AH120" s="4220"/>
      <c r="AI120" s="4220"/>
      <c r="AJ120" s="4220"/>
      <c r="AK120" s="4220"/>
      <c r="AL120" s="4220"/>
      <c r="AM120" s="4220"/>
      <c r="AN120" s="4220"/>
      <c r="AO120" s="4220"/>
      <c r="AP120" s="4220"/>
      <c r="AQ120" s="4220"/>
      <c r="AR120" s="4220"/>
      <c r="AS120" s="213"/>
    </row>
    <row r="121" spans="6:45" ht="11.1" customHeight="1" x14ac:dyDescent="0.25">
      <c r="F121" s="2982" t="s">
        <v>30</v>
      </c>
      <c r="G121" s="241"/>
      <c r="I121" s="337" t="s">
        <v>0</v>
      </c>
      <c r="J121" s="338" t="s">
        <v>0</v>
      </c>
      <c r="K121" s="338" t="s">
        <v>0</v>
      </c>
      <c r="L121" s="337" t="s">
        <v>0</v>
      </c>
      <c r="M121" s="338">
        <v>0</v>
      </c>
      <c r="N121" s="337">
        <v>1</v>
      </c>
      <c r="O121" s="339">
        <v>2</v>
      </c>
      <c r="P121" s="337">
        <v>3</v>
      </c>
      <c r="Q121" s="339">
        <v>4</v>
      </c>
      <c r="R121" s="337">
        <v>5</v>
      </c>
      <c r="S121" s="344"/>
      <c r="T121" s="4215">
        <v>5</v>
      </c>
      <c r="U121" s="4216" t="s">
        <v>84</v>
      </c>
      <c r="V121" s="4217"/>
      <c r="W121" s="4217"/>
      <c r="X121" s="4217"/>
      <c r="Y121" s="4256"/>
      <c r="Z121" s="3944" t="s">
        <v>85</v>
      </c>
      <c r="AA121" s="3945"/>
      <c r="AB121" s="3945"/>
      <c r="AC121" s="3946"/>
      <c r="AD121" s="343"/>
      <c r="AE121" s="3929" t="s">
        <v>41</v>
      </c>
      <c r="AF121" s="3930"/>
      <c r="AG121" s="4041">
        <f>COUNTIF(AO$7:AO$100,"=4")</f>
        <v>5</v>
      </c>
      <c r="AH121" s="4042"/>
      <c r="AI121" s="4042"/>
      <c r="AJ121" s="4228" t="s">
        <v>295</v>
      </c>
      <c r="AK121" s="4229"/>
      <c r="AL121" s="4229"/>
      <c r="AM121" s="4229"/>
      <c r="AN121" s="4229"/>
      <c r="AO121" s="4229"/>
      <c r="AP121" s="4229"/>
      <c r="AQ121" s="4229"/>
      <c r="AR121" s="4229"/>
      <c r="AS121" s="213"/>
    </row>
    <row r="122" spans="6:45" ht="11.1" customHeight="1" x14ac:dyDescent="0.25">
      <c r="F122" s="2982" t="s">
        <v>33</v>
      </c>
      <c r="G122" s="241"/>
      <c r="I122" s="337" t="s">
        <v>0</v>
      </c>
      <c r="J122" s="338" t="s">
        <v>0</v>
      </c>
      <c r="K122" s="338" t="s">
        <v>0</v>
      </c>
      <c r="L122" s="337" t="s">
        <v>0</v>
      </c>
      <c r="M122" s="338" t="s">
        <v>0</v>
      </c>
      <c r="N122" s="337">
        <v>0</v>
      </c>
      <c r="O122" s="337">
        <v>1</v>
      </c>
      <c r="P122" s="339">
        <v>2</v>
      </c>
      <c r="Q122" s="337">
        <v>3</v>
      </c>
      <c r="R122" s="339">
        <v>4</v>
      </c>
      <c r="S122" s="344"/>
      <c r="T122" s="4215"/>
      <c r="U122" s="4218"/>
      <c r="V122" s="4219"/>
      <c r="W122" s="4219"/>
      <c r="X122" s="4219"/>
      <c r="Y122" s="4257"/>
      <c r="Z122" s="3947"/>
      <c r="AA122" s="3948"/>
      <c r="AB122" s="3948"/>
      <c r="AC122" s="3949"/>
      <c r="AD122" s="343"/>
      <c r="AE122" s="3931"/>
      <c r="AF122" s="3932"/>
      <c r="AG122" s="4043"/>
      <c r="AH122" s="4044"/>
      <c r="AI122" s="4044"/>
      <c r="AJ122" s="4228"/>
      <c r="AK122" s="4229"/>
      <c r="AL122" s="4229"/>
      <c r="AM122" s="4229"/>
      <c r="AN122" s="4229"/>
      <c r="AO122" s="4229"/>
      <c r="AP122" s="4229"/>
      <c r="AQ122" s="4229"/>
      <c r="AR122" s="4229"/>
      <c r="AS122" s="213"/>
    </row>
    <row r="123" spans="6:45" ht="11.1" customHeight="1" x14ac:dyDescent="0.25">
      <c r="F123" s="2982" t="s">
        <v>56</v>
      </c>
      <c r="I123" s="337" t="s">
        <v>0</v>
      </c>
      <c r="J123" s="338" t="s">
        <v>0</v>
      </c>
      <c r="K123" s="338" t="s">
        <v>0</v>
      </c>
      <c r="L123" s="337" t="s">
        <v>0</v>
      </c>
      <c r="M123" s="338" t="s">
        <v>0</v>
      </c>
      <c r="N123" s="338" t="s">
        <v>0</v>
      </c>
      <c r="O123" s="337">
        <v>0</v>
      </c>
      <c r="P123" s="337">
        <v>1</v>
      </c>
      <c r="Q123" s="339">
        <v>2</v>
      </c>
      <c r="R123" s="337">
        <v>3</v>
      </c>
      <c r="S123" s="344"/>
      <c r="T123" s="4215">
        <v>6</v>
      </c>
      <c r="U123" s="4216" t="s">
        <v>122</v>
      </c>
      <c r="V123" s="4217"/>
      <c r="W123" s="4217"/>
      <c r="X123" s="4217"/>
      <c r="Y123" s="4256"/>
      <c r="Z123" s="3944" t="s">
        <v>121</v>
      </c>
      <c r="AA123" s="3945"/>
      <c r="AB123" s="3945"/>
      <c r="AC123" s="3946"/>
      <c r="AD123" s="343"/>
      <c r="AE123" s="3929" t="s">
        <v>30</v>
      </c>
      <c r="AF123" s="3930"/>
      <c r="AG123" s="4041">
        <f>COUNTIF(AO$7:AO$100,"=3")</f>
        <v>2</v>
      </c>
      <c r="AH123" s="4042"/>
      <c r="AI123" s="4042"/>
      <c r="AJ123" s="4228" t="s">
        <v>110</v>
      </c>
      <c r="AK123" s="4229"/>
      <c r="AL123" s="4229"/>
      <c r="AM123" s="4229"/>
      <c r="AN123" s="4229"/>
      <c r="AO123" s="4229"/>
      <c r="AP123" s="4229"/>
      <c r="AQ123" s="4229"/>
      <c r="AR123" s="4229"/>
      <c r="AS123" s="213"/>
    </row>
    <row r="124" spans="6:45" ht="11.1" customHeight="1" x14ac:dyDescent="0.25">
      <c r="F124" s="2982" t="s">
        <v>48</v>
      </c>
      <c r="I124" s="337" t="s">
        <v>0</v>
      </c>
      <c r="J124" s="338" t="s">
        <v>0</v>
      </c>
      <c r="K124" s="338" t="s">
        <v>0</v>
      </c>
      <c r="L124" s="337" t="s">
        <v>0</v>
      </c>
      <c r="M124" s="338" t="s">
        <v>0</v>
      </c>
      <c r="N124" s="338" t="s">
        <v>0</v>
      </c>
      <c r="O124" s="338" t="s">
        <v>0</v>
      </c>
      <c r="P124" s="337">
        <v>0</v>
      </c>
      <c r="Q124" s="337">
        <v>1</v>
      </c>
      <c r="R124" s="339">
        <v>2</v>
      </c>
      <c r="S124" s="344"/>
      <c r="T124" s="4215"/>
      <c r="U124" s="4218"/>
      <c r="V124" s="4219"/>
      <c r="W124" s="4219"/>
      <c r="X124" s="4219"/>
      <c r="Y124" s="4257"/>
      <c r="Z124" s="3947"/>
      <c r="AA124" s="3948"/>
      <c r="AB124" s="3948"/>
      <c r="AC124" s="3949"/>
      <c r="AD124" s="343"/>
      <c r="AE124" s="3931"/>
      <c r="AF124" s="3932"/>
      <c r="AG124" s="4043"/>
      <c r="AH124" s="4044"/>
      <c r="AI124" s="4044"/>
      <c r="AJ124" s="4228"/>
      <c r="AK124" s="4229"/>
      <c r="AL124" s="4229"/>
      <c r="AM124" s="4229"/>
      <c r="AN124" s="4229"/>
      <c r="AO124" s="4229"/>
      <c r="AP124" s="4229"/>
      <c r="AQ124" s="4229"/>
      <c r="AR124" s="4229"/>
      <c r="AS124" s="213"/>
    </row>
    <row r="125" spans="6:45" ht="11.1" customHeight="1" x14ac:dyDescent="0.25">
      <c r="F125" s="2982" t="s">
        <v>62</v>
      </c>
      <c r="I125" s="337" t="s">
        <v>0</v>
      </c>
      <c r="J125" s="338" t="s">
        <v>0</v>
      </c>
      <c r="K125" s="338" t="s">
        <v>0</v>
      </c>
      <c r="L125" s="337" t="s">
        <v>0</v>
      </c>
      <c r="M125" s="338" t="s">
        <v>0</v>
      </c>
      <c r="N125" s="338" t="s">
        <v>0</v>
      </c>
      <c r="O125" s="338" t="s">
        <v>0</v>
      </c>
      <c r="P125" s="338" t="s">
        <v>0</v>
      </c>
      <c r="Q125" s="337">
        <v>0</v>
      </c>
      <c r="R125" s="337">
        <v>1</v>
      </c>
      <c r="S125" s="344"/>
      <c r="T125" s="4215">
        <v>7</v>
      </c>
      <c r="U125" s="4216" t="s">
        <v>176</v>
      </c>
      <c r="V125" s="4217"/>
      <c r="W125" s="4217"/>
      <c r="X125" s="4217"/>
      <c r="Y125" s="4256"/>
      <c r="Z125" s="3944" t="s">
        <v>180</v>
      </c>
      <c r="AA125" s="3945"/>
      <c r="AB125" s="3945"/>
      <c r="AC125" s="3946"/>
      <c r="AD125" s="343"/>
      <c r="AE125" s="3929" t="s">
        <v>56</v>
      </c>
      <c r="AF125" s="3930"/>
      <c r="AG125" s="4041">
        <f>COUNTIF(AO$7:AO$100,"=2")</f>
        <v>2</v>
      </c>
      <c r="AH125" s="4042"/>
      <c r="AI125" s="4042"/>
      <c r="AJ125" s="4228" t="s">
        <v>111</v>
      </c>
      <c r="AK125" s="4229"/>
      <c r="AL125" s="4229"/>
      <c r="AM125" s="4229"/>
      <c r="AN125" s="4229"/>
      <c r="AO125" s="4229"/>
      <c r="AP125" s="4229"/>
      <c r="AQ125" s="4229"/>
      <c r="AR125" s="4229"/>
      <c r="AS125" s="213"/>
    </row>
    <row r="126" spans="6:45" ht="11.1" customHeight="1" x14ac:dyDescent="0.25">
      <c r="F126" s="2982" t="s">
        <v>130</v>
      </c>
      <c r="I126" s="337" t="s">
        <v>0</v>
      </c>
      <c r="J126" s="338" t="s">
        <v>0</v>
      </c>
      <c r="K126" s="338" t="s">
        <v>0</v>
      </c>
      <c r="L126" s="337" t="s">
        <v>0</v>
      </c>
      <c r="M126" s="338" t="s">
        <v>0</v>
      </c>
      <c r="N126" s="338" t="s">
        <v>0</v>
      </c>
      <c r="O126" s="338" t="s">
        <v>0</v>
      </c>
      <c r="P126" s="338" t="s">
        <v>0</v>
      </c>
      <c r="Q126" s="338" t="s">
        <v>0</v>
      </c>
      <c r="R126" s="337">
        <v>0</v>
      </c>
      <c r="S126" s="344"/>
      <c r="T126" s="4215"/>
      <c r="U126" s="4218"/>
      <c r="V126" s="4219"/>
      <c r="W126" s="4219"/>
      <c r="X126" s="4219"/>
      <c r="Y126" s="4257"/>
      <c r="Z126" s="3947"/>
      <c r="AA126" s="3948"/>
      <c r="AB126" s="3948"/>
      <c r="AC126" s="3949"/>
      <c r="AD126" s="343"/>
      <c r="AE126" s="3931"/>
      <c r="AF126" s="3932"/>
      <c r="AG126" s="4043"/>
      <c r="AH126" s="4044"/>
      <c r="AI126" s="4044"/>
      <c r="AJ126" s="4228"/>
      <c r="AK126" s="4229"/>
      <c r="AL126" s="4229"/>
      <c r="AM126" s="4229"/>
      <c r="AN126" s="4229"/>
      <c r="AO126" s="4229"/>
      <c r="AP126" s="4229"/>
      <c r="AQ126" s="4229"/>
      <c r="AR126" s="4229"/>
      <c r="AS126" s="213"/>
    </row>
    <row r="127" spans="6:45" ht="11.1" customHeight="1" x14ac:dyDescent="0.25">
      <c r="F127" s="2988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4215">
        <v>8</v>
      </c>
      <c r="U127" s="4216" t="s">
        <v>216</v>
      </c>
      <c r="V127" s="4217"/>
      <c r="W127" s="4217"/>
      <c r="X127" s="4217"/>
      <c r="Y127" s="4256"/>
      <c r="Z127" s="3944" t="s">
        <v>217</v>
      </c>
      <c r="AA127" s="3945"/>
      <c r="AB127" s="3945"/>
      <c r="AC127" s="3946"/>
      <c r="AD127" s="343"/>
      <c r="AE127" s="3929" t="s">
        <v>62</v>
      </c>
      <c r="AF127" s="3930"/>
      <c r="AG127" s="4041">
        <f>COUNTIF(AO$7:AO$100,"=1")</f>
        <v>19</v>
      </c>
      <c r="AH127" s="4042"/>
      <c r="AI127" s="4042"/>
      <c r="AJ127" s="4228" t="s">
        <v>641</v>
      </c>
      <c r="AK127" s="4229"/>
      <c r="AL127" s="4229"/>
      <c r="AM127" s="4229"/>
      <c r="AN127" s="4229"/>
      <c r="AO127" s="4229"/>
      <c r="AP127" s="4229"/>
      <c r="AQ127" s="4229"/>
      <c r="AR127" s="4229"/>
      <c r="AS127" s="213"/>
    </row>
    <row r="128" spans="6:45" ht="11.1" customHeight="1" x14ac:dyDescent="0.25">
      <c r="F128" s="2988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T128" s="4215"/>
      <c r="U128" s="4218"/>
      <c r="V128" s="4219"/>
      <c r="W128" s="4219"/>
      <c r="X128" s="4219"/>
      <c r="Y128" s="4257"/>
      <c r="Z128" s="3947"/>
      <c r="AA128" s="3948"/>
      <c r="AB128" s="3948"/>
      <c r="AC128" s="3949"/>
      <c r="AD128" s="343"/>
      <c r="AE128" s="3931"/>
      <c r="AF128" s="3932"/>
      <c r="AG128" s="4043"/>
      <c r="AH128" s="4044"/>
      <c r="AI128" s="4044"/>
      <c r="AJ128" s="4228"/>
      <c r="AK128" s="4229"/>
      <c r="AL128" s="4229"/>
      <c r="AM128" s="4229"/>
      <c r="AN128" s="4229"/>
      <c r="AO128" s="4229"/>
      <c r="AP128" s="4229"/>
      <c r="AQ128" s="4229"/>
      <c r="AR128" s="4229"/>
    </row>
    <row r="129" spans="6:45" ht="11.1" customHeight="1" x14ac:dyDescent="0.25">
      <c r="F129" s="2988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T129" s="4215">
        <v>9</v>
      </c>
      <c r="U129" s="4216" t="s">
        <v>268</v>
      </c>
      <c r="V129" s="4217"/>
      <c r="W129" s="4217"/>
      <c r="X129" s="4217"/>
      <c r="Y129" s="4256"/>
      <c r="Z129" s="3944" t="s">
        <v>270</v>
      </c>
      <c r="AA129" s="3945"/>
      <c r="AB129" s="3945"/>
      <c r="AC129" s="3946"/>
      <c r="AD129" s="211"/>
      <c r="AE129" s="213"/>
      <c r="AO129" s="341"/>
      <c r="AP129" s="211"/>
      <c r="AQ129" s="211"/>
    </row>
    <row r="130" spans="6:45" ht="11.1" customHeight="1" x14ac:dyDescent="0.25">
      <c r="F130" s="2989" t="s">
        <v>727</v>
      </c>
      <c r="G130" s="345"/>
      <c r="H130" s="202"/>
      <c r="R130" s="312"/>
      <c r="T130" s="4215"/>
      <c r="U130" s="4218"/>
      <c r="V130" s="4219"/>
      <c r="W130" s="4219"/>
      <c r="X130" s="4219"/>
      <c r="Y130" s="4257"/>
      <c r="Z130" s="3947"/>
      <c r="AA130" s="3948"/>
      <c r="AB130" s="3948"/>
      <c r="AC130" s="3949"/>
      <c r="AD130" s="340"/>
      <c r="AE130" s="212"/>
      <c r="AF130" s="212"/>
      <c r="AG130" s="212"/>
      <c r="AH130" s="215"/>
      <c r="AI130" s="215"/>
      <c r="AJ130" s="215"/>
      <c r="AK130" s="215"/>
      <c r="AL130" s="215"/>
      <c r="AP130" s="341"/>
      <c r="AQ130" s="211"/>
    </row>
    <row r="131" spans="6:45" ht="11.1" customHeight="1" x14ac:dyDescent="0.25">
      <c r="F131" s="2990"/>
      <c r="G131" s="346"/>
      <c r="H131" s="346"/>
      <c r="I131" s="4160" t="s">
        <v>754</v>
      </c>
      <c r="J131" s="4160"/>
      <c r="K131" s="4160"/>
      <c r="L131" s="4160"/>
      <c r="M131" s="4160"/>
      <c r="N131" s="4160"/>
      <c r="O131" s="4160"/>
      <c r="P131" s="4160"/>
      <c r="Q131" s="4161"/>
      <c r="T131" s="4215">
        <v>10</v>
      </c>
      <c r="U131" s="4216" t="s">
        <v>296</v>
      </c>
      <c r="V131" s="4217"/>
      <c r="W131" s="4217"/>
      <c r="X131" s="4217"/>
      <c r="Y131" s="4256"/>
      <c r="Z131" s="3944" t="s">
        <v>778</v>
      </c>
      <c r="AA131" s="3945"/>
      <c r="AB131" s="3945"/>
      <c r="AC131" s="3946"/>
      <c r="AD131" s="248"/>
      <c r="AE131" s="212"/>
      <c r="AF131" s="212"/>
      <c r="AG131" s="212"/>
      <c r="AH131" s="215"/>
      <c r="AI131" s="215"/>
      <c r="AJ131" s="215"/>
      <c r="AK131" s="215"/>
      <c r="AL131" s="215"/>
      <c r="AP131" s="341"/>
      <c r="AQ131" s="211"/>
    </row>
    <row r="132" spans="6:45" ht="11.1" customHeight="1" x14ac:dyDescent="0.25">
      <c r="F132" s="2991"/>
      <c r="G132" s="347"/>
      <c r="H132" s="347"/>
      <c r="I132" s="4162"/>
      <c r="J132" s="4162"/>
      <c r="K132" s="4162"/>
      <c r="L132" s="4162"/>
      <c r="M132" s="4162"/>
      <c r="N132" s="4162"/>
      <c r="O132" s="4162"/>
      <c r="P132" s="4162"/>
      <c r="Q132" s="4163"/>
      <c r="S132" s="312"/>
      <c r="T132" s="4215"/>
      <c r="U132" s="4218"/>
      <c r="V132" s="4219"/>
      <c r="W132" s="4219"/>
      <c r="X132" s="4219"/>
      <c r="Y132" s="4257"/>
      <c r="Z132" s="3947"/>
      <c r="AA132" s="3948"/>
      <c r="AB132" s="3948"/>
      <c r="AC132" s="3949"/>
      <c r="AD132" s="283"/>
      <c r="AE132" s="212"/>
      <c r="AF132" s="212"/>
      <c r="AG132" s="212"/>
      <c r="AH132" s="215"/>
      <c r="AJ132" s="215"/>
      <c r="AK132" s="215"/>
      <c r="AL132" s="215"/>
      <c r="AP132" s="341"/>
      <c r="AQ132" s="211"/>
    </row>
    <row r="133" spans="6:45" ht="11.1" customHeight="1" x14ac:dyDescent="0.25">
      <c r="F133" s="2992"/>
      <c r="G133" s="348"/>
      <c r="H133" s="348"/>
      <c r="I133" s="4164"/>
      <c r="J133" s="4164"/>
      <c r="K133" s="4164"/>
      <c r="L133" s="4164"/>
      <c r="M133" s="4164"/>
      <c r="N133" s="4164"/>
      <c r="O133" s="4164"/>
      <c r="P133" s="4164"/>
      <c r="Q133" s="4165"/>
      <c r="S133" s="351"/>
      <c r="T133" s="312"/>
      <c r="U133" s="312"/>
      <c r="V133" s="313"/>
      <c r="Y133" s="202"/>
      <c r="Z133" s="213"/>
      <c r="AC133" s="349"/>
      <c r="AD133" s="340"/>
      <c r="AE133" s="212"/>
      <c r="AF133" s="212"/>
      <c r="AG133" s="212"/>
      <c r="AH133" s="215"/>
      <c r="AJ133" s="215"/>
      <c r="AK133" s="202"/>
      <c r="AL133" s="202"/>
      <c r="AP133" s="341"/>
      <c r="AQ133" s="211"/>
    </row>
    <row r="134" spans="6:45" ht="11.1" customHeight="1" x14ac:dyDescent="0.25">
      <c r="F134" s="2993"/>
      <c r="G134" s="248"/>
      <c r="H134" s="248"/>
      <c r="I134" s="350"/>
      <c r="J134" s="350"/>
      <c r="K134" s="350"/>
      <c r="L134" s="350"/>
      <c r="M134" s="350"/>
      <c r="N134" s="350"/>
      <c r="O134" s="350"/>
      <c r="P134" s="350"/>
      <c r="Q134" s="350"/>
      <c r="S134" s="3888" t="s">
        <v>183</v>
      </c>
      <c r="T134" s="3889"/>
      <c r="U134" s="3889"/>
      <c r="V134" s="3889"/>
      <c r="W134" s="3889"/>
      <c r="X134" s="3889"/>
      <c r="Y134" s="3889"/>
      <c r="Z134" s="3889"/>
      <c r="AA134" s="3889"/>
      <c r="AB134" s="3889"/>
      <c r="AC134" s="3889"/>
      <c r="AD134" s="3889"/>
      <c r="AE134" s="3889"/>
      <c r="AF134" s="3889"/>
      <c r="AG134" s="3889"/>
      <c r="AH134" s="3890"/>
      <c r="AJ134" s="215"/>
      <c r="AK134" s="202"/>
      <c r="AL134" s="202"/>
      <c r="AP134" s="341"/>
      <c r="AQ134" s="211"/>
    </row>
    <row r="135" spans="6:45" ht="11.1" customHeight="1" x14ac:dyDescent="0.25">
      <c r="F135" s="2994"/>
      <c r="G135" s="346"/>
      <c r="H135" s="346"/>
      <c r="I135" s="4160" t="s">
        <v>729</v>
      </c>
      <c r="J135" s="4160"/>
      <c r="K135" s="4160"/>
      <c r="L135" s="4160"/>
      <c r="M135" s="4160"/>
      <c r="N135" s="4160"/>
      <c r="O135" s="4160"/>
      <c r="P135" s="4160"/>
      <c r="Q135" s="4161"/>
      <c r="S135" s="3891"/>
      <c r="T135" s="3892"/>
      <c r="U135" s="3892"/>
      <c r="V135" s="3892"/>
      <c r="W135" s="3892"/>
      <c r="X135" s="3892"/>
      <c r="Y135" s="3892"/>
      <c r="Z135" s="3892"/>
      <c r="AA135" s="3892"/>
      <c r="AB135" s="3892"/>
      <c r="AC135" s="3892"/>
      <c r="AD135" s="3892"/>
      <c r="AE135" s="3892"/>
      <c r="AF135" s="3892"/>
      <c r="AG135" s="3892"/>
      <c r="AH135" s="3893"/>
      <c r="AJ135" s="215"/>
      <c r="AK135" s="202"/>
      <c r="AL135" s="202"/>
      <c r="AP135" s="341"/>
      <c r="AQ135" s="211"/>
    </row>
    <row r="136" spans="6:45" ht="11.1" customHeight="1" x14ac:dyDescent="0.25">
      <c r="F136" s="352"/>
      <c r="G136" s="266"/>
      <c r="H136" s="266"/>
      <c r="I136" s="4162"/>
      <c r="J136" s="4162"/>
      <c r="K136" s="4162"/>
      <c r="L136" s="4162"/>
      <c r="M136" s="4162"/>
      <c r="N136" s="4162"/>
      <c r="O136" s="4162"/>
      <c r="P136" s="4162"/>
      <c r="Q136" s="4163"/>
      <c r="S136" s="3891"/>
      <c r="T136" s="3892"/>
      <c r="U136" s="3892"/>
      <c r="V136" s="3892"/>
      <c r="W136" s="3892"/>
      <c r="X136" s="3892"/>
      <c r="Y136" s="3892"/>
      <c r="Z136" s="3892"/>
      <c r="AA136" s="3892"/>
      <c r="AB136" s="3892"/>
      <c r="AC136" s="3892"/>
      <c r="AD136" s="3892"/>
      <c r="AE136" s="3892"/>
      <c r="AF136" s="3892"/>
      <c r="AG136" s="3892"/>
      <c r="AH136" s="3893"/>
      <c r="AI136" s="215"/>
      <c r="AJ136" s="215"/>
      <c r="AK136" s="215"/>
      <c r="AL136" s="215"/>
      <c r="AP136" s="341"/>
      <c r="AQ136" s="211"/>
    </row>
    <row r="137" spans="6:45" ht="11.1" customHeight="1" x14ac:dyDescent="0.25">
      <c r="F137" s="2995"/>
      <c r="G137" s="1578"/>
      <c r="H137" s="1578"/>
      <c r="I137" s="4162"/>
      <c r="J137" s="4162"/>
      <c r="K137" s="4162"/>
      <c r="L137" s="4162"/>
      <c r="M137" s="4162"/>
      <c r="N137" s="4162"/>
      <c r="O137" s="4162"/>
      <c r="P137" s="4162"/>
      <c r="Q137" s="4163"/>
      <c r="S137" s="3891"/>
      <c r="T137" s="3892"/>
      <c r="U137" s="3892"/>
      <c r="V137" s="3892"/>
      <c r="W137" s="3892"/>
      <c r="X137" s="3892"/>
      <c r="Y137" s="3892"/>
      <c r="Z137" s="3892"/>
      <c r="AA137" s="3892"/>
      <c r="AB137" s="3892"/>
      <c r="AC137" s="3892"/>
      <c r="AD137" s="3892"/>
      <c r="AE137" s="3892"/>
      <c r="AF137" s="3892"/>
      <c r="AG137" s="3892"/>
      <c r="AH137" s="3893"/>
      <c r="AI137" s="215"/>
      <c r="AJ137" s="215"/>
      <c r="AK137" s="215"/>
      <c r="AL137" s="215"/>
      <c r="AP137" s="341"/>
      <c r="AQ137" s="211"/>
    </row>
    <row r="138" spans="6:45" ht="11.1" customHeight="1" x14ac:dyDescent="0.25">
      <c r="F138" s="4156"/>
      <c r="G138" s="4157"/>
      <c r="H138" s="4157"/>
      <c r="I138" s="4162"/>
      <c r="J138" s="4162"/>
      <c r="K138" s="4162"/>
      <c r="L138" s="4162"/>
      <c r="M138" s="4162"/>
      <c r="N138" s="4162"/>
      <c r="O138" s="4162"/>
      <c r="P138" s="4162"/>
      <c r="Q138" s="4163"/>
      <c r="S138" s="3891"/>
      <c r="T138" s="3892"/>
      <c r="U138" s="3892"/>
      <c r="V138" s="3892"/>
      <c r="W138" s="3892"/>
      <c r="X138" s="3892"/>
      <c r="Y138" s="3892"/>
      <c r="Z138" s="3892"/>
      <c r="AA138" s="3892"/>
      <c r="AB138" s="3892"/>
      <c r="AC138" s="3892"/>
      <c r="AD138" s="3892"/>
      <c r="AE138" s="3892"/>
      <c r="AF138" s="3892"/>
      <c r="AG138" s="3892"/>
      <c r="AH138" s="3893"/>
      <c r="AI138" s="215"/>
      <c r="AJ138" s="215"/>
      <c r="AK138" s="215"/>
      <c r="AL138" s="215"/>
      <c r="AP138" s="341"/>
      <c r="AQ138" s="211"/>
      <c r="AS138" s="202"/>
    </row>
    <row r="139" spans="6:45" ht="9.9499999999999993" customHeight="1" x14ac:dyDescent="0.25">
      <c r="F139" s="4158"/>
      <c r="G139" s="4159"/>
      <c r="H139" s="4159"/>
      <c r="I139" s="4164"/>
      <c r="J139" s="4164"/>
      <c r="K139" s="4164"/>
      <c r="L139" s="4164"/>
      <c r="M139" s="4164"/>
      <c r="N139" s="4164"/>
      <c r="O139" s="4164"/>
      <c r="P139" s="4164"/>
      <c r="Q139" s="4165"/>
      <c r="S139" s="3894"/>
      <c r="T139" s="3895"/>
      <c r="U139" s="3895"/>
      <c r="V139" s="3895"/>
      <c r="W139" s="3895"/>
      <c r="X139" s="3895"/>
      <c r="Y139" s="3895"/>
      <c r="Z139" s="3895"/>
      <c r="AA139" s="3895"/>
      <c r="AB139" s="3895"/>
      <c r="AC139" s="3895"/>
      <c r="AD139" s="3895"/>
      <c r="AE139" s="3895"/>
      <c r="AF139" s="3895"/>
      <c r="AG139" s="3895"/>
      <c r="AH139" s="3896"/>
      <c r="AI139" s="215"/>
      <c r="AJ139" s="215"/>
      <c r="AK139" s="215"/>
      <c r="AL139" s="215"/>
      <c r="AP139" s="341"/>
      <c r="AQ139" s="211"/>
      <c r="AS139" s="213"/>
    </row>
    <row r="140" spans="6:45" ht="9.9499999999999993" customHeight="1" x14ac:dyDescent="0.25">
      <c r="F140" s="316"/>
      <c r="S140" s="312"/>
      <c r="T140" s="312"/>
      <c r="U140" s="312"/>
      <c r="V140" s="354"/>
      <c r="W140" s="355"/>
      <c r="X140" s="355"/>
      <c r="Y140" s="355"/>
      <c r="Z140" s="356"/>
      <c r="AA140" s="357"/>
      <c r="AB140" s="355"/>
      <c r="AC140" s="355"/>
      <c r="AD140" s="206"/>
      <c r="AJ140" s="215"/>
      <c r="AK140" s="215"/>
      <c r="AL140" s="215"/>
      <c r="AM140" s="215"/>
      <c r="AR140" s="202"/>
      <c r="AS140" s="212"/>
    </row>
    <row r="141" spans="6:45" ht="9.9499999999999993" customHeight="1" x14ac:dyDescent="0.25">
      <c r="F141" s="316"/>
      <c r="S141" s="312"/>
      <c r="T141" s="312"/>
      <c r="U141" s="312"/>
      <c r="V141" s="353"/>
      <c r="W141" s="358"/>
      <c r="X141" s="358"/>
      <c r="Y141" s="206"/>
      <c r="Z141" s="206"/>
      <c r="AA141" s="359"/>
      <c r="AB141" s="360"/>
      <c r="AC141" s="360"/>
      <c r="AD141" s="206"/>
      <c r="AJ141" s="215"/>
      <c r="AK141" s="361"/>
      <c r="AL141" s="215"/>
      <c r="AM141" s="215"/>
      <c r="AR141" s="213"/>
      <c r="AS141" s="213"/>
    </row>
    <row r="142" spans="6:45" x14ac:dyDescent="0.25">
      <c r="F142" s="316"/>
    </row>
    <row r="143" spans="6:45" x14ac:dyDescent="0.25">
      <c r="F143" s="316"/>
    </row>
  </sheetData>
  <sheetProtection algorithmName="SHA-512" hashValue="b85v3dfrXEtJ3nM4Tret//n+HBRu1W4L9KZXU7E0M3XMYo6LvnWqtZdD5TF5yo8LplAeaTchhsw6RgMh9vF2lA==" saltValue="JKUBfmAnbYG+7Rl8kr7+2Q==" spinCount="100000" sheet="1" objects="1" scenarios="1"/>
  <mergeCells count="101">
    <mergeCell ref="S134:AH139"/>
    <mergeCell ref="I135:Q139"/>
    <mergeCell ref="F138:H139"/>
    <mergeCell ref="T129:T130"/>
    <mergeCell ref="U129:Y130"/>
    <mergeCell ref="Z129:AC130"/>
    <mergeCell ref="I131:Q133"/>
    <mergeCell ref="T131:T132"/>
    <mergeCell ref="U131:Y132"/>
    <mergeCell ref="Z131:AC132"/>
    <mergeCell ref="T127:T128"/>
    <mergeCell ref="U127:Y128"/>
    <mergeCell ref="Z127:AC128"/>
    <mergeCell ref="AE127:AF128"/>
    <mergeCell ref="AG127:AI128"/>
    <mergeCell ref="AJ127:AR128"/>
    <mergeCell ref="T125:T126"/>
    <mergeCell ref="U125:Y126"/>
    <mergeCell ref="Z125:AC126"/>
    <mergeCell ref="AE125:AF126"/>
    <mergeCell ref="AG125:AI126"/>
    <mergeCell ref="AJ125:AR126"/>
    <mergeCell ref="T123:T124"/>
    <mergeCell ref="U123:Y124"/>
    <mergeCell ref="Z123:AC124"/>
    <mergeCell ref="AE123:AF124"/>
    <mergeCell ref="AG123:AI124"/>
    <mergeCell ref="AJ123:AR124"/>
    <mergeCell ref="T121:T122"/>
    <mergeCell ref="U121:Y122"/>
    <mergeCell ref="Z121:AC122"/>
    <mergeCell ref="AE121:AF122"/>
    <mergeCell ref="AG121:AI122"/>
    <mergeCell ref="AJ121:AR122"/>
    <mergeCell ref="T117:T118"/>
    <mergeCell ref="U117:Y118"/>
    <mergeCell ref="Z117:AC118"/>
    <mergeCell ref="AE117:AF118"/>
    <mergeCell ref="AG117:AR118"/>
    <mergeCell ref="T119:T120"/>
    <mergeCell ref="U119:Y120"/>
    <mergeCell ref="Z119:AC120"/>
    <mergeCell ref="AE119:AF120"/>
    <mergeCell ref="AG119:AR120"/>
    <mergeCell ref="T113:T114"/>
    <mergeCell ref="U113:Y114"/>
    <mergeCell ref="Z113:AC114"/>
    <mergeCell ref="AE113:AF114"/>
    <mergeCell ref="AG113:AR114"/>
    <mergeCell ref="T115:T116"/>
    <mergeCell ref="U115:Y116"/>
    <mergeCell ref="Z115:AC116"/>
    <mergeCell ref="AE115:AF116"/>
    <mergeCell ref="AG115:AR116"/>
    <mergeCell ref="E107:H108"/>
    <mergeCell ref="AE108:AR109"/>
    <mergeCell ref="T111:T112"/>
    <mergeCell ref="U111:Y112"/>
    <mergeCell ref="Z111:AC112"/>
    <mergeCell ref="AE111:AF112"/>
    <mergeCell ref="AG111:AR112"/>
    <mergeCell ref="C102:G102"/>
    <mergeCell ref="X102:Z102"/>
    <mergeCell ref="AF102:AJ102"/>
    <mergeCell ref="AP102:AR102"/>
    <mergeCell ref="Y103:Z103"/>
    <mergeCell ref="AF103:AJ103"/>
    <mergeCell ref="AO103:AR103"/>
    <mergeCell ref="AO2:AR3"/>
    <mergeCell ref="D3:D6"/>
    <mergeCell ref="E3:E6"/>
    <mergeCell ref="F3:F6"/>
    <mergeCell ref="AA3:AB3"/>
    <mergeCell ref="AA4:AB4"/>
    <mergeCell ref="AD4:AD5"/>
    <mergeCell ref="AE4:AE5"/>
    <mergeCell ref="AF4:AF5"/>
    <mergeCell ref="AG4:AG5"/>
    <mergeCell ref="AR4:AR6"/>
    <mergeCell ref="G5:G6"/>
    <mergeCell ref="X5:X6"/>
    <mergeCell ref="Y5:Y6"/>
    <mergeCell ref="Z5:Z6"/>
    <mergeCell ref="AA5:AB6"/>
    <mergeCell ref="AC5:AC6"/>
    <mergeCell ref="AL4:AL5"/>
    <mergeCell ref="AM4:AM5"/>
    <mergeCell ref="AN4:AN5"/>
    <mergeCell ref="AO4:AO6"/>
    <mergeCell ref="AP4:AP6"/>
    <mergeCell ref="AQ4:AQ6"/>
    <mergeCell ref="I1:K1"/>
    <mergeCell ref="X1:AC1"/>
    <mergeCell ref="I2:W4"/>
    <mergeCell ref="X2:Z4"/>
    <mergeCell ref="AA2:AC2"/>
    <mergeCell ref="AD2:AN3"/>
    <mergeCell ref="AH4:AH5"/>
    <mergeCell ref="AI4:AI5"/>
    <mergeCell ref="AJ4:AJ5"/>
    <mergeCell ref="AK4:AK5"/>
  </mergeCells>
  <conditionalFormatting sqref="G7:G100">
    <cfRule type="cellIs" dxfId="15" priority="4" operator="equal">
      <formula>2</formula>
    </cfRule>
    <cfRule type="cellIs" dxfId="14" priority="5" operator="greaterThan">
      <formula>2</formula>
    </cfRule>
  </conditionalFormatting>
  <conditionalFormatting sqref="M7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P7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R7:AR4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R47:AR100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V64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H607"/>
  <sheetViews>
    <sheetView zoomScaleNormal="100" workbookViewId="0">
      <selection activeCell="W1" sqref="W1:AB1"/>
    </sheetView>
  </sheetViews>
  <sheetFormatPr baseColWidth="10" defaultColWidth="11.42578125" defaultRowHeight="15" x14ac:dyDescent="0.25"/>
  <cols>
    <col min="1" max="1" width="3.5703125" style="2529" customWidth="1"/>
    <col min="2" max="2" width="1.7109375" style="202" customWidth="1"/>
    <col min="3" max="3" width="16.7109375" style="203" bestFit="1" customWidth="1"/>
    <col min="4" max="4" width="3.28515625" style="204" customWidth="1"/>
    <col min="5" max="6" width="3.28515625" style="205" customWidth="1"/>
    <col min="7" max="7" width="1.7109375" style="206" customWidth="1"/>
    <col min="8" max="8" width="1.5703125" style="206" customWidth="1"/>
    <col min="9" max="19" width="5.7109375" style="209" customWidth="1"/>
    <col min="20" max="20" width="5.7109375" style="312" customWidth="1"/>
    <col min="21" max="22" width="5.7109375" style="313" customWidth="1"/>
    <col min="23" max="23" width="6.7109375" style="313" customWidth="1"/>
    <col min="24" max="24" width="8.7109375" style="202" customWidth="1"/>
    <col min="25" max="25" width="5.7109375" style="213" customWidth="1"/>
    <col min="26" max="26" width="6.7109375" style="213" customWidth="1"/>
    <col min="27" max="27" width="8.7109375" style="213" customWidth="1"/>
    <col min="28" max="28" width="9.7109375" style="349" customWidth="1"/>
    <col min="29" max="29" width="4.85546875" style="340" customWidth="1"/>
    <col min="30" max="36" width="4.85546875" style="213" customWidth="1"/>
    <col min="37" max="38" width="5.85546875" style="213" customWidth="1"/>
    <col min="39" max="39" width="4.5703125" style="213" bestFit="1" customWidth="1"/>
    <col min="40" max="40" width="4.5703125" style="341" bestFit="1" customWidth="1"/>
    <col min="41" max="41" width="5.85546875" style="211" bestFit="1" customWidth="1"/>
    <col min="42" max="42" width="4.5703125" style="211" bestFit="1" customWidth="1"/>
    <col min="43" max="43" width="4.5703125" style="211" customWidth="1"/>
    <col min="44" max="44" width="4.7109375" style="211" bestFit="1" customWidth="1"/>
    <col min="45" max="46" width="5.42578125" style="211" customWidth="1"/>
    <col min="47" max="48" width="5.7109375" style="212" customWidth="1"/>
    <col min="49" max="49" width="7.28515625" style="212" customWidth="1"/>
    <col min="50" max="50" width="5.7109375" style="212" customWidth="1"/>
    <col min="51" max="52" width="7.28515625" style="212" customWidth="1"/>
    <col min="53" max="54" width="7.28515625" style="2531" customWidth="1"/>
    <col min="55" max="58" width="7.7109375" style="2531" customWidth="1"/>
    <col min="59" max="77" width="7.7109375" style="213" customWidth="1"/>
    <col min="78" max="82" width="7.7109375" style="202" customWidth="1"/>
    <col min="83" max="83" width="5.140625" style="202" customWidth="1"/>
    <col min="84" max="85" width="10" style="202" customWidth="1"/>
    <col min="86" max="16384" width="11.42578125" style="202"/>
  </cols>
  <sheetData>
    <row r="1" spans="1:86" ht="19.5" thickBot="1" x14ac:dyDescent="0.25">
      <c r="I1" s="4230" t="s">
        <v>731</v>
      </c>
      <c r="J1" s="4230"/>
      <c r="K1" s="4230"/>
      <c r="L1" s="207"/>
      <c r="M1" s="207"/>
      <c r="N1" s="208"/>
      <c r="P1" s="207"/>
      <c r="Q1" s="207"/>
      <c r="R1" s="208"/>
      <c r="S1" s="207"/>
      <c r="T1" s="207"/>
      <c r="U1" s="207"/>
      <c r="V1" s="210"/>
      <c r="W1" s="3951" t="s">
        <v>698</v>
      </c>
      <c r="X1" s="3951"/>
      <c r="Y1" s="3951"/>
      <c r="Z1" s="3951"/>
      <c r="AA1" s="3951"/>
      <c r="AB1" s="3951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530"/>
      <c r="AR1" s="2530"/>
      <c r="AS1" s="2530"/>
      <c r="AU1" s="211"/>
      <c r="BA1" s="212"/>
      <c r="BG1" s="2531"/>
      <c r="BZ1" s="213"/>
    </row>
    <row r="2" spans="1:86" ht="16.5" thickTop="1" x14ac:dyDescent="0.2">
      <c r="I2" s="4201" t="s">
        <v>25</v>
      </c>
      <c r="J2" s="4202"/>
      <c r="K2" s="4202"/>
      <c r="L2" s="4202"/>
      <c r="M2" s="4202"/>
      <c r="N2" s="4202"/>
      <c r="O2" s="4202"/>
      <c r="P2" s="4202"/>
      <c r="Q2" s="4202"/>
      <c r="R2" s="4202"/>
      <c r="S2" s="4202"/>
      <c r="T2" s="4202"/>
      <c r="U2" s="4202"/>
      <c r="V2" s="4203"/>
      <c r="W2" s="4231" t="s">
        <v>50</v>
      </c>
      <c r="X2" s="4231"/>
      <c r="Y2" s="4231"/>
      <c r="Z2" s="3958" t="s">
        <v>645</v>
      </c>
      <c r="AA2" s="4234"/>
      <c r="AB2" s="3959"/>
      <c r="AC2" s="3960" t="s">
        <v>49</v>
      </c>
      <c r="AD2" s="3961"/>
      <c r="AE2" s="3961"/>
      <c r="AF2" s="3961"/>
      <c r="AG2" s="3961"/>
      <c r="AH2" s="3961"/>
      <c r="AI2" s="3961"/>
      <c r="AJ2" s="3961"/>
      <c r="AK2" s="3961"/>
      <c r="AL2" s="3961"/>
      <c r="AM2" s="3961" t="s">
        <v>477</v>
      </c>
      <c r="AN2" s="3961"/>
      <c r="AO2" s="3961"/>
      <c r="AP2" s="4235"/>
      <c r="AQ2" s="2530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I2" s="202"/>
      <c r="BJ2" s="202"/>
      <c r="BK2" s="202"/>
      <c r="BL2" s="202"/>
      <c r="BM2" s="202"/>
      <c r="BN2" s="202"/>
      <c r="BO2" s="202"/>
      <c r="BP2" s="202"/>
      <c r="BQ2" s="202"/>
      <c r="BR2" s="202"/>
      <c r="BS2" s="202"/>
      <c r="BT2" s="202"/>
      <c r="BU2" s="202"/>
      <c r="BV2" s="202"/>
      <c r="BW2" s="202"/>
      <c r="BX2" s="202"/>
      <c r="BY2" s="202"/>
    </row>
    <row r="3" spans="1:86" ht="16.5" customHeight="1" x14ac:dyDescent="0.25">
      <c r="D3" s="4024"/>
      <c r="E3" s="4214" t="s">
        <v>699</v>
      </c>
      <c r="F3" s="4210" t="s">
        <v>189</v>
      </c>
      <c r="I3" s="4204"/>
      <c r="J3" s="4205"/>
      <c r="K3" s="4205"/>
      <c r="L3" s="4205"/>
      <c r="M3" s="4205"/>
      <c r="N3" s="4205"/>
      <c r="O3" s="4205"/>
      <c r="P3" s="4205"/>
      <c r="Q3" s="4205"/>
      <c r="R3" s="4205"/>
      <c r="S3" s="4205"/>
      <c r="T3" s="4205"/>
      <c r="U3" s="4205"/>
      <c r="V3" s="4206"/>
      <c r="W3" s="4232"/>
      <c r="X3" s="4232"/>
      <c r="Y3" s="4232"/>
      <c r="Z3" s="4237" t="s">
        <v>202</v>
      </c>
      <c r="AA3" s="4238"/>
      <c r="AB3" s="214">
        <v>58000</v>
      </c>
      <c r="AC3" s="3962"/>
      <c r="AD3" s="3963"/>
      <c r="AE3" s="3963"/>
      <c r="AF3" s="3963"/>
      <c r="AG3" s="3963"/>
      <c r="AH3" s="3963"/>
      <c r="AI3" s="3963"/>
      <c r="AJ3" s="3963"/>
      <c r="AK3" s="3963"/>
      <c r="AL3" s="3963"/>
      <c r="AM3" s="3963"/>
      <c r="AN3" s="3963"/>
      <c r="AO3" s="3963"/>
      <c r="AP3" s="4236"/>
      <c r="AQ3" s="215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</row>
    <row r="4" spans="1:86" ht="16.5" customHeight="1" x14ac:dyDescent="0.25">
      <c r="D4" s="4024"/>
      <c r="E4" s="4214"/>
      <c r="F4" s="4210"/>
      <c r="I4" s="4207"/>
      <c r="J4" s="4208"/>
      <c r="K4" s="4208"/>
      <c r="L4" s="4208"/>
      <c r="M4" s="4208"/>
      <c r="N4" s="4208"/>
      <c r="O4" s="4208"/>
      <c r="P4" s="4208"/>
      <c r="Q4" s="4208"/>
      <c r="R4" s="4208"/>
      <c r="S4" s="4208"/>
      <c r="T4" s="4208"/>
      <c r="U4" s="4208"/>
      <c r="V4" s="4209"/>
      <c r="W4" s="4233"/>
      <c r="X4" s="4233"/>
      <c r="Y4" s="4233"/>
      <c r="Z4" s="4239" t="s">
        <v>203</v>
      </c>
      <c r="AA4" s="4240"/>
      <c r="AB4" s="216">
        <f>SUM(AB7:AB61)</f>
        <v>56333.198854791393</v>
      </c>
      <c r="AC4" s="3967" t="s">
        <v>478</v>
      </c>
      <c r="AD4" s="3969" t="s">
        <v>479</v>
      </c>
      <c r="AE4" s="3969" t="s">
        <v>480</v>
      </c>
      <c r="AF4" s="3969" t="s">
        <v>481</v>
      </c>
      <c r="AG4" s="3969" t="s">
        <v>551</v>
      </c>
      <c r="AH4" s="3969" t="s">
        <v>608</v>
      </c>
      <c r="AI4" s="3969" t="s">
        <v>648</v>
      </c>
      <c r="AJ4" s="3969" t="s">
        <v>700</v>
      </c>
      <c r="AK4" s="4262" t="s">
        <v>733</v>
      </c>
      <c r="AL4" s="4264" t="s">
        <v>3</v>
      </c>
      <c r="AM4" s="4266" t="s">
        <v>482</v>
      </c>
      <c r="AN4" s="4269" t="s">
        <v>734</v>
      </c>
      <c r="AO4" s="4270" t="s">
        <v>190</v>
      </c>
      <c r="AP4" s="4007" t="s">
        <v>178</v>
      </c>
      <c r="AQ4" s="215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/>
    </row>
    <row r="5" spans="1:86" s="217" customFormat="1" ht="12" customHeight="1" x14ac:dyDescent="0.25">
      <c r="A5" s="2529"/>
      <c r="C5" s="218"/>
      <c r="D5" s="4024"/>
      <c r="E5" s="4214"/>
      <c r="F5" s="4210"/>
      <c r="G5" s="4010" t="s">
        <v>44</v>
      </c>
      <c r="H5" s="219"/>
      <c r="I5" s="220" t="s">
        <v>87</v>
      </c>
      <c r="J5" s="221" t="s">
        <v>26</v>
      </c>
      <c r="K5" s="2532" t="s">
        <v>27</v>
      </c>
      <c r="L5" s="2532" t="s">
        <v>28</v>
      </c>
      <c r="M5" s="2532" t="s">
        <v>406</v>
      </c>
      <c r="N5" s="222" t="s">
        <v>234</v>
      </c>
      <c r="O5" s="2533" t="s">
        <v>407</v>
      </c>
      <c r="P5" s="2532" t="s">
        <v>702</v>
      </c>
      <c r="Q5" s="2532" t="s">
        <v>32</v>
      </c>
      <c r="R5" s="222" t="s">
        <v>234</v>
      </c>
      <c r="S5" s="2532" t="s">
        <v>408</v>
      </c>
      <c r="T5" s="2532" t="s">
        <v>34</v>
      </c>
      <c r="U5" s="2532" t="s">
        <v>64</v>
      </c>
      <c r="V5" s="223" t="s">
        <v>109</v>
      </c>
      <c r="W5" s="4241" t="s">
        <v>3</v>
      </c>
      <c r="X5" s="4243" t="s">
        <v>409</v>
      </c>
      <c r="Y5" s="4245" t="s">
        <v>410</v>
      </c>
      <c r="Z5" s="4247" t="s">
        <v>690</v>
      </c>
      <c r="AA5" s="4248"/>
      <c r="AB5" s="4013" t="s">
        <v>179</v>
      </c>
      <c r="AC5" s="4261"/>
      <c r="AD5" s="4260"/>
      <c r="AE5" s="4260"/>
      <c r="AF5" s="4260"/>
      <c r="AG5" s="4260"/>
      <c r="AH5" s="4260"/>
      <c r="AI5" s="4260"/>
      <c r="AJ5" s="4260"/>
      <c r="AK5" s="4263"/>
      <c r="AL5" s="4265"/>
      <c r="AM5" s="4267"/>
      <c r="AN5" s="4269"/>
      <c r="AO5" s="4270"/>
      <c r="AP5" s="4008"/>
      <c r="AQ5" s="2534"/>
    </row>
    <row r="6" spans="1:86" s="217" customFormat="1" ht="12" customHeight="1" x14ac:dyDescent="0.25">
      <c r="A6" s="2529"/>
      <c r="B6" s="224"/>
      <c r="C6" s="225"/>
      <c r="D6" s="4024"/>
      <c r="E6" s="4214"/>
      <c r="F6" s="4210"/>
      <c r="G6" s="4010"/>
      <c r="H6" s="226"/>
      <c r="I6" s="227" t="s">
        <v>735</v>
      </c>
      <c r="J6" s="228" t="s">
        <v>736</v>
      </c>
      <c r="K6" s="2535" t="s">
        <v>737</v>
      </c>
      <c r="L6" s="2535" t="s">
        <v>738</v>
      </c>
      <c r="M6" s="2535" t="s">
        <v>491</v>
      </c>
      <c r="N6" s="2536" t="s">
        <v>739</v>
      </c>
      <c r="O6" s="2535" t="s">
        <v>740</v>
      </c>
      <c r="P6" s="2537" t="s">
        <v>741</v>
      </c>
      <c r="Q6" s="2537" t="s">
        <v>742</v>
      </c>
      <c r="R6" s="2536" t="s">
        <v>743</v>
      </c>
      <c r="S6" s="2537" t="s">
        <v>744</v>
      </c>
      <c r="T6" s="2537" t="s">
        <v>745</v>
      </c>
      <c r="U6" s="2537" t="s">
        <v>746</v>
      </c>
      <c r="V6" s="229" t="s">
        <v>747</v>
      </c>
      <c r="W6" s="4242"/>
      <c r="X6" s="4244"/>
      <c r="Y6" s="4246"/>
      <c r="Z6" s="4249"/>
      <c r="AA6" s="4250"/>
      <c r="AB6" s="4014"/>
      <c r="AC6" s="2538">
        <v>3</v>
      </c>
      <c r="AD6" s="2539">
        <v>8</v>
      </c>
      <c r="AE6" s="2539">
        <v>8</v>
      </c>
      <c r="AF6" s="2539">
        <v>10</v>
      </c>
      <c r="AG6" s="2539">
        <v>11</v>
      </c>
      <c r="AH6" s="2539">
        <v>10</v>
      </c>
      <c r="AI6" s="2539">
        <v>13</v>
      </c>
      <c r="AJ6" s="2539">
        <v>12</v>
      </c>
      <c r="AK6" s="2540">
        <f>COUNTIF(I99:U99,"&gt;0")</f>
        <v>13</v>
      </c>
      <c r="AL6" s="2539">
        <f t="shared" ref="AL6:AL45" si="0">SUM(AC6:AK6)</f>
        <v>88</v>
      </c>
      <c r="AM6" s="4268"/>
      <c r="AN6" s="4269"/>
      <c r="AO6" s="4270"/>
      <c r="AP6" s="4009"/>
      <c r="AQ6" s="2534"/>
    </row>
    <row r="7" spans="1:86" ht="11.1" customHeight="1" x14ac:dyDescent="0.25">
      <c r="A7" s="2529">
        <v>1</v>
      </c>
      <c r="B7" s="2541"/>
      <c r="C7" s="887" t="s">
        <v>131</v>
      </c>
      <c r="D7" s="2542" t="str">
        <f t="shared" ref="D7:D29" si="1">ROMAN(AM7,0)</f>
        <v>VIII</v>
      </c>
      <c r="E7" s="2542" t="s">
        <v>269</v>
      </c>
      <c r="F7" s="2543" t="s">
        <v>156</v>
      </c>
      <c r="G7" s="2544"/>
      <c r="H7" s="2545"/>
      <c r="I7" s="2546">
        <v>17</v>
      </c>
      <c r="J7" s="2547">
        <v>18</v>
      </c>
      <c r="K7" s="2548">
        <v>5</v>
      </c>
      <c r="L7" s="2548">
        <v>7</v>
      </c>
      <c r="M7" s="2548">
        <v>13</v>
      </c>
      <c r="N7" s="2548">
        <v>1</v>
      </c>
      <c r="O7" s="2548">
        <v>10</v>
      </c>
      <c r="P7" s="2548">
        <v>14</v>
      </c>
      <c r="Q7" s="2548">
        <v>5</v>
      </c>
      <c r="R7" s="2548">
        <v>10</v>
      </c>
      <c r="S7" s="874">
        <v>15</v>
      </c>
      <c r="T7" s="2548"/>
      <c r="U7" s="2549">
        <v>18</v>
      </c>
      <c r="V7" s="2550" t="s">
        <v>664</v>
      </c>
      <c r="W7" s="2551">
        <f t="shared" ref="W7:W40" si="2">SUM(I7:V7)</f>
        <v>133</v>
      </c>
      <c r="X7" s="2552">
        <f t="shared" ref="X7:X40" si="3">COUNTIF(I7:U7,"&gt;=0")*0.1+0.7</f>
        <v>1.9000000000000001</v>
      </c>
      <c r="Y7" s="2553">
        <f t="shared" ref="Y7:Y40" si="4">W7*X7/COUNTIF(I7:V7,"&gt;=0")</f>
        <v>21.058333333333334</v>
      </c>
      <c r="Z7" s="2554">
        <f t="shared" ref="Z7:Z40" si="5">IF(AND(V7="x",X7&gt;=1),(Y7),"-")</f>
        <v>21.058333333333334</v>
      </c>
      <c r="AA7" s="2555">
        <f t="shared" ref="AA7:AA40" si="6">IF((V7="x"),(IF(OR(Y7&lt;(MAX(Z$7:Z$61)/2),X7&lt;1),(MAX(Z$7:Z$61)/2),Y7)),"-")</f>
        <v>21.058333333333334</v>
      </c>
      <c r="AB7" s="2556">
        <f t="shared" ref="AB7:AB40" si="7">IF((V7="x"),(AB$3/SUMIF(X$7:X$61,"&gt;=1",Y$7:Y$61)*AA7),"Abs")</f>
        <v>4984.623069753965</v>
      </c>
      <c r="AC7" s="2557"/>
      <c r="AD7" s="2558"/>
      <c r="AE7" s="2559">
        <v>3</v>
      </c>
      <c r="AF7" s="2559">
        <v>7</v>
      </c>
      <c r="AG7" s="2559">
        <v>10</v>
      </c>
      <c r="AH7" s="2559">
        <v>6</v>
      </c>
      <c r="AI7" s="2558">
        <v>5</v>
      </c>
      <c r="AJ7" s="2558">
        <v>10</v>
      </c>
      <c r="AK7" s="2560">
        <f t="shared" ref="AK7:AK40" si="8">COUNTIF(I7:U7,"&gt;=0")</f>
        <v>12</v>
      </c>
      <c r="AL7" s="2561">
        <f t="shared" si="0"/>
        <v>53</v>
      </c>
      <c r="AM7" s="2562">
        <v>8</v>
      </c>
      <c r="AN7" s="2558">
        <v>293</v>
      </c>
      <c r="AO7" s="2563">
        <f t="shared" ref="AO7:AO70" si="9">AN7+W7</f>
        <v>426</v>
      </c>
      <c r="AP7" s="230">
        <f t="shared" ref="AP7:AP70" si="10">AO7/AL7</f>
        <v>8.0377358490566042</v>
      </c>
      <c r="AQ7" s="215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02"/>
      <c r="BH7" s="202"/>
      <c r="BI7" s="202"/>
      <c r="BJ7" s="202"/>
      <c r="BK7" s="202"/>
      <c r="BL7" s="202"/>
      <c r="BM7" s="211"/>
      <c r="BN7" s="211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</row>
    <row r="8" spans="1:86" s="206" customFormat="1" ht="11.1" customHeight="1" x14ac:dyDescent="0.25">
      <c r="A8" s="2529">
        <v>2</v>
      </c>
      <c r="B8" s="231"/>
      <c r="C8" s="887" t="s">
        <v>192</v>
      </c>
      <c r="D8" s="2564" t="str">
        <f t="shared" si="1"/>
        <v>IX</v>
      </c>
      <c r="E8" s="2542" t="s">
        <v>156</v>
      </c>
      <c r="F8" s="2543" t="s">
        <v>156</v>
      </c>
      <c r="G8" s="2565"/>
      <c r="H8" s="232"/>
      <c r="I8" s="233"/>
      <c r="J8" s="234">
        <v>5</v>
      </c>
      <c r="K8" s="874">
        <v>19</v>
      </c>
      <c r="L8" s="181">
        <v>2</v>
      </c>
      <c r="M8" s="874">
        <v>16</v>
      </c>
      <c r="N8" s="181">
        <v>13</v>
      </c>
      <c r="O8" s="181">
        <v>1</v>
      </c>
      <c r="P8" s="181">
        <v>8</v>
      </c>
      <c r="Q8" s="874">
        <v>18</v>
      </c>
      <c r="R8" s="181">
        <v>18</v>
      </c>
      <c r="S8" s="181">
        <v>12</v>
      </c>
      <c r="T8" s="181">
        <v>2</v>
      </c>
      <c r="U8" s="181">
        <v>6</v>
      </c>
      <c r="V8" s="2566" t="s">
        <v>664</v>
      </c>
      <c r="W8" s="2567">
        <f t="shared" si="2"/>
        <v>120</v>
      </c>
      <c r="X8" s="2568">
        <f t="shared" si="3"/>
        <v>1.9000000000000001</v>
      </c>
      <c r="Y8" s="2569">
        <f t="shared" si="4"/>
        <v>19.000000000000004</v>
      </c>
      <c r="Z8" s="235">
        <f t="shared" si="5"/>
        <v>19.000000000000004</v>
      </c>
      <c r="AA8" s="2570">
        <f t="shared" si="6"/>
        <v>19.000000000000004</v>
      </c>
      <c r="AB8" s="236">
        <f t="shared" si="7"/>
        <v>4497.4042734622244</v>
      </c>
      <c r="AC8" s="2571"/>
      <c r="AD8" s="237">
        <v>6</v>
      </c>
      <c r="AE8" s="2572">
        <v>8</v>
      </c>
      <c r="AF8" s="2572">
        <v>9</v>
      </c>
      <c r="AG8" s="2572">
        <v>10</v>
      </c>
      <c r="AH8" s="2572">
        <v>8</v>
      </c>
      <c r="AI8" s="237">
        <v>10</v>
      </c>
      <c r="AJ8" s="237">
        <v>9</v>
      </c>
      <c r="AK8" s="2573">
        <f t="shared" si="8"/>
        <v>12</v>
      </c>
      <c r="AL8" s="2574">
        <f t="shared" si="0"/>
        <v>72</v>
      </c>
      <c r="AM8" s="2575">
        <v>9</v>
      </c>
      <c r="AN8" s="237">
        <v>361</v>
      </c>
      <c r="AO8" s="2576">
        <f t="shared" si="9"/>
        <v>481</v>
      </c>
      <c r="AP8" s="230">
        <f t="shared" si="10"/>
        <v>6.6805555555555554</v>
      </c>
    </row>
    <row r="9" spans="1:86" s="206" customFormat="1" ht="11.1" customHeight="1" x14ac:dyDescent="0.25">
      <c r="A9" s="2529">
        <v>3</v>
      </c>
      <c r="B9" s="238"/>
      <c r="C9" s="654" t="s">
        <v>193</v>
      </c>
      <c r="D9" s="2577" t="str">
        <f t="shared" si="1"/>
        <v>II</v>
      </c>
      <c r="E9" s="2578"/>
      <c r="F9" s="656" t="s">
        <v>156</v>
      </c>
      <c r="G9" s="2565"/>
      <c r="H9" s="232"/>
      <c r="I9" s="2579">
        <v>20</v>
      </c>
      <c r="J9" s="234">
        <v>4</v>
      </c>
      <c r="K9" s="181">
        <v>11</v>
      </c>
      <c r="L9" s="181">
        <v>5</v>
      </c>
      <c r="M9" s="181"/>
      <c r="N9" s="181">
        <v>0</v>
      </c>
      <c r="O9" s="181">
        <v>4</v>
      </c>
      <c r="P9" s="181">
        <v>12</v>
      </c>
      <c r="Q9" s="181">
        <v>15</v>
      </c>
      <c r="R9" s="181">
        <v>8</v>
      </c>
      <c r="S9" s="181">
        <v>10</v>
      </c>
      <c r="T9" s="181">
        <v>5</v>
      </c>
      <c r="U9" s="181">
        <v>9</v>
      </c>
      <c r="V9" s="2566" t="s">
        <v>664</v>
      </c>
      <c r="W9" s="2567">
        <f t="shared" si="2"/>
        <v>103</v>
      </c>
      <c r="X9" s="2568">
        <f t="shared" si="3"/>
        <v>1.9000000000000001</v>
      </c>
      <c r="Y9" s="2569">
        <f t="shared" si="4"/>
        <v>16.308333333333334</v>
      </c>
      <c r="Z9" s="235">
        <f t="shared" si="5"/>
        <v>16.308333333333334</v>
      </c>
      <c r="AA9" s="2570">
        <f t="shared" si="6"/>
        <v>16.308333333333334</v>
      </c>
      <c r="AB9" s="236">
        <f t="shared" si="7"/>
        <v>3860.2720013884086</v>
      </c>
      <c r="AC9" s="2571"/>
      <c r="AD9" s="237"/>
      <c r="AE9" s="2572"/>
      <c r="AF9" s="2572"/>
      <c r="AG9" s="2572"/>
      <c r="AH9" s="2572"/>
      <c r="AI9" s="237">
        <v>6</v>
      </c>
      <c r="AJ9" s="237">
        <v>9</v>
      </c>
      <c r="AK9" s="2573">
        <f t="shared" si="8"/>
        <v>12</v>
      </c>
      <c r="AL9" s="2574">
        <f t="shared" si="0"/>
        <v>27</v>
      </c>
      <c r="AM9" s="2575">
        <v>2</v>
      </c>
      <c r="AN9" s="237">
        <v>114</v>
      </c>
      <c r="AO9" s="2576">
        <f t="shared" si="9"/>
        <v>217</v>
      </c>
      <c r="AP9" s="657">
        <f t="shared" si="10"/>
        <v>8.0370370370370363</v>
      </c>
    </row>
    <row r="10" spans="1:86" s="206" customFormat="1" ht="11.1" customHeight="1" x14ac:dyDescent="0.25">
      <c r="A10" s="2529">
        <v>4</v>
      </c>
      <c r="B10" s="238"/>
      <c r="C10" s="654" t="s">
        <v>132</v>
      </c>
      <c r="D10" s="2577" t="str">
        <f t="shared" si="1"/>
        <v>V</v>
      </c>
      <c r="E10" s="2578"/>
      <c r="F10" s="656" t="s">
        <v>156</v>
      </c>
      <c r="G10" s="2565"/>
      <c r="H10" s="239"/>
      <c r="I10" s="233">
        <v>7</v>
      </c>
      <c r="J10" s="234">
        <v>10</v>
      </c>
      <c r="K10" s="181">
        <v>6</v>
      </c>
      <c r="L10" s="181">
        <v>4</v>
      </c>
      <c r="M10" s="181">
        <v>5</v>
      </c>
      <c r="N10" s="874">
        <v>20</v>
      </c>
      <c r="O10" s="181"/>
      <c r="P10" s="181">
        <v>5</v>
      </c>
      <c r="Q10" s="181">
        <v>8</v>
      </c>
      <c r="R10" s="181">
        <v>16</v>
      </c>
      <c r="S10" s="181">
        <v>7</v>
      </c>
      <c r="T10" s="181">
        <v>3</v>
      </c>
      <c r="U10" s="181">
        <v>11</v>
      </c>
      <c r="V10" s="2566" t="s">
        <v>664</v>
      </c>
      <c r="W10" s="2567">
        <f t="shared" si="2"/>
        <v>102</v>
      </c>
      <c r="X10" s="2568">
        <f t="shared" si="3"/>
        <v>1.9000000000000001</v>
      </c>
      <c r="Y10" s="2569">
        <f t="shared" si="4"/>
        <v>16.150000000000002</v>
      </c>
      <c r="Z10" s="235">
        <f t="shared" si="5"/>
        <v>16.150000000000002</v>
      </c>
      <c r="AA10" s="2570">
        <f t="shared" si="6"/>
        <v>16.150000000000002</v>
      </c>
      <c r="AB10" s="236">
        <f t="shared" si="7"/>
        <v>3822.7936324428906</v>
      </c>
      <c r="AC10" s="2571"/>
      <c r="AD10" s="237">
        <v>2</v>
      </c>
      <c r="AE10" s="2572">
        <v>5</v>
      </c>
      <c r="AF10" s="2572">
        <v>4</v>
      </c>
      <c r="AG10" s="2572"/>
      <c r="AH10" s="2572">
        <v>6</v>
      </c>
      <c r="AI10" s="237">
        <v>13</v>
      </c>
      <c r="AJ10" s="237">
        <v>12</v>
      </c>
      <c r="AK10" s="2573">
        <f t="shared" si="8"/>
        <v>12</v>
      </c>
      <c r="AL10" s="2574">
        <f t="shared" si="0"/>
        <v>54</v>
      </c>
      <c r="AM10" s="2575">
        <v>5</v>
      </c>
      <c r="AN10" s="237">
        <v>287</v>
      </c>
      <c r="AO10" s="2576">
        <f t="shared" si="9"/>
        <v>389</v>
      </c>
      <c r="AP10" s="230">
        <f t="shared" si="10"/>
        <v>7.2037037037037033</v>
      </c>
      <c r="AQ10" s="2580"/>
    </row>
    <row r="11" spans="1:86" s="206" customFormat="1" ht="11.1" customHeight="1" x14ac:dyDescent="0.25">
      <c r="A11" s="2529">
        <v>5</v>
      </c>
      <c r="B11" s="238"/>
      <c r="C11" s="476" t="s">
        <v>133</v>
      </c>
      <c r="D11" s="2581" t="str">
        <f t="shared" si="1"/>
        <v>VI</v>
      </c>
      <c r="E11" s="2582" t="s">
        <v>177</v>
      </c>
      <c r="F11" s="2583"/>
      <c r="G11" s="2565"/>
      <c r="H11" s="232"/>
      <c r="I11" s="233">
        <v>9</v>
      </c>
      <c r="J11" s="234">
        <v>6</v>
      </c>
      <c r="K11" s="181">
        <v>14</v>
      </c>
      <c r="L11" s="181">
        <v>3</v>
      </c>
      <c r="M11" s="181">
        <v>8</v>
      </c>
      <c r="N11" s="181">
        <v>8</v>
      </c>
      <c r="O11" s="181">
        <v>16</v>
      </c>
      <c r="P11" s="181">
        <v>3</v>
      </c>
      <c r="Q11" s="181">
        <v>11</v>
      </c>
      <c r="R11" s="181">
        <v>0</v>
      </c>
      <c r="S11" s="181">
        <v>4</v>
      </c>
      <c r="T11" s="874">
        <v>16</v>
      </c>
      <c r="U11" s="181">
        <v>1</v>
      </c>
      <c r="V11" s="2566" t="s">
        <v>664</v>
      </c>
      <c r="W11" s="2567">
        <f t="shared" si="2"/>
        <v>99</v>
      </c>
      <c r="X11" s="2568">
        <f t="shared" si="3"/>
        <v>2</v>
      </c>
      <c r="Y11" s="2569">
        <f t="shared" si="4"/>
        <v>15.23076923076923</v>
      </c>
      <c r="Z11" s="235">
        <f t="shared" si="5"/>
        <v>15.23076923076923</v>
      </c>
      <c r="AA11" s="2570">
        <f t="shared" si="6"/>
        <v>15.23076923076923</v>
      </c>
      <c r="AB11" s="236">
        <f t="shared" si="7"/>
        <v>3605.206664556762</v>
      </c>
      <c r="AC11" s="2571">
        <v>3</v>
      </c>
      <c r="AD11" s="237">
        <v>8</v>
      </c>
      <c r="AE11" s="2572">
        <v>8</v>
      </c>
      <c r="AF11" s="2572">
        <v>10</v>
      </c>
      <c r="AG11" s="2572">
        <v>11</v>
      </c>
      <c r="AH11" s="2572">
        <v>10</v>
      </c>
      <c r="AI11" s="237">
        <v>13</v>
      </c>
      <c r="AJ11" s="237">
        <v>12</v>
      </c>
      <c r="AK11" s="2573">
        <f t="shared" si="8"/>
        <v>13</v>
      </c>
      <c r="AL11" s="2574">
        <f t="shared" si="0"/>
        <v>88</v>
      </c>
      <c r="AM11" s="2575">
        <v>6</v>
      </c>
      <c r="AN11" s="237">
        <v>512</v>
      </c>
      <c r="AO11" s="2576">
        <f t="shared" si="9"/>
        <v>611</v>
      </c>
      <c r="AP11" s="618">
        <f t="shared" si="10"/>
        <v>6.9431818181818183</v>
      </c>
    </row>
    <row r="12" spans="1:86" s="206" customFormat="1" ht="11.1" customHeight="1" x14ac:dyDescent="0.25">
      <c r="A12" s="2529">
        <v>6</v>
      </c>
      <c r="B12" s="238"/>
      <c r="C12" s="654" t="s">
        <v>141</v>
      </c>
      <c r="D12" s="2577" t="str">
        <f t="shared" si="1"/>
        <v>VI</v>
      </c>
      <c r="E12" s="2578"/>
      <c r="F12" s="2578" t="s">
        <v>156</v>
      </c>
      <c r="G12" s="2565"/>
      <c r="H12" s="232"/>
      <c r="I12" s="233"/>
      <c r="J12" s="234">
        <v>15</v>
      </c>
      <c r="K12" s="181"/>
      <c r="L12" s="181"/>
      <c r="M12" s="181">
        <v>9</v>
      </c>
      <c r="N12" s="181"/>
      <c r="O12" s="181"/>
      <c r="P12" s="181"/>
      <c r="Q12" s="181">
        <v>10</v>
      </c>
      <c r="R12" s="874">
        <v>21</v>
      </c>
      <c r="S12" s="181">
        <v>3</v>
      </c>
      <c r="T12" s="181">
        <v>6</v>
      </c>
      <c r="U12" s="181"/>
      <c r="V12" s="2566" t="s">
        <v>664</v>
      </c>
      <c r="W12" s="2567">
        <f t="shared" si="2"/>
        <v>64</v>
      </c>
      <c r="X12" s="2568">
        <f t="shared" si="3"/>
        <v>1.3</v>
      </c>
      <c r="Y12" s="2569">
        <f t="shared" si="4"/>
        <v>13.866666666666667</v>
      </c>
      <c r="Z12" s="235">
        <f t="shared" si="5"/>
        <v>13.866666666666667</v>
      </c>
      <c r="AA12" s="2570">
        <f t="shared" si="6"/>
        <v>13.866666666666667</v>
      </c>
      <c r="AB12" s="236">
        <f t="shared" si="7"/>
        <v>3282.3161013338336</v>
      </c>
      <c r="AC12" s="2571"/>
      <c r="AD12" s="237">
        <v>3</v>
      </c>
      <c r="AE12" s="2572">
        <v>6</v>
      </c>
      <c r="AF12" s="2572">
        <v>2</v>
      </c>
      <c r="AG12" s="2572">
        <v>8</v>
      </c>
      <c r="AH12" s="2572">
        <v>6</v>
      </c>
      <c r="AI12" s="237">
        <v>7</v>
      </c>
      <c r="AJ12" s="237">
        <v>5</v>
      </c>
      <c r="AK12" s="2573">
        <f t="shared" si="8"/>
        <v>6</v>
      </c>
      <c r="AL12" s="2574">
        <f t="shared" si="0"/>
        <v>43</v>
      </c>
      <c r="AM12" s="2575">
        <v>6</v>
      </c>
      <c r="AN12" s="237">
        <v>280</v>
      </c>
      <c r="AO12" s="2576">
        <f t="shared" si="9"/>
        <v>344</v>
      </c>
      <c r="AP12" s="716">
        <f t="shared" si="10"/>
        <v>8</v>
      </c>
      <c r="AQ12" s="215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</row>
    <row r="13" spans="1:86" s="206" customFormat="1" ht="11.1" customHeight="1" x14ac:dyDescent="0.25">
      <c r="A13" s="2529">
        <v>7</v>
      </c>
      <c r="B13" s="238"/>
      <c r="C13" s="240" t="s">
        <v>211</v>
      </c>
      <c r="D13" s="2584" t="str">
        <f t="shared" si="1"/>
        <v>I</v>
      </c>
      <c r="E13" s="2585"/>
      <c r="F13" s="2586"/>
      <c r="G13" s="2565"/>
      <c r="H13" s="239"/>
      <c r="I13" s="233">
        <v>4</v>
      </c>
      <c r="J13" s="234">
        <v>2</v>
      </c>
      <c r="K13" s="181">
        <v>0</v>
      </c>
      <c r="L13" s="181">
        <v>10</v>
      </c>
      <c r="M13" s="181"/>
      <c r="N13" s="181">
        <v>6</v>
      </c>
      <c r="O13" s="181">
        <v>12</v>
      </c>
      <c r="P13" s="874">
        <v>19</v>
      </c>
      <c r="Q13" s="181">
        <v>3</v>
      </c>
      <c r="R13" s="181">
        <v>13</v>
      </c>
      <c r="S13" s="181"/>
      <c r="T13" s="181">
        <v>8</v>
      </c>
      <c r="U13" s="181"/>
      <c r="V13" s="2566" t="s">
        <v>664</v>
      </c>
      <c r="W13" s="2567">
        <f t="shared" si="2"/>
        <v>77</v>
      </c>
      <c r="X13" s="2568">
        <f t="shared" si="3"/>
        <v>1.7</v>
      </c>
      <c r="Y13" s="2569">
        <f t="shared" si="4"/>
        <v>13.09</v>
      </c>
      <c r="Z13" s="235">
        <f t="shared" si="5"/>
        <v>13.09</v>
      </c>
      <c r="AA13" s="2570">
        <f t="shared" si="6"/>
        <v>13.09</v>
      </c>
      <c r="AB13" s="236">
        <f t="shared" si="7"/>
        <v>3098.474838927395</v>
      </c>
      <c r="AC13" s="2571"/>
      <c r="AD13" s="237"/>
      <c r="AE13" s="2572"/>
      <c r="AF13" s="2572"/>
      <c r="AG13" s="2572"/>
      <c r="AH13" s="2572"/>
      <c r="AI13" s="237"/>
      <c r="AJ13" s="237">
        <v>1</v>
      </c>
      <c r="AK13" s="2573">
        <f t="shared" si="8"/>
        <v>10</v>
      </c>
      <c r="AL13" s="2574">
        <f t="shared" si="0"/>
        <v>11</v>
      </c>
      <c r="AM13" s="2575">
        <v>1</v>
      </c>
      <c r="AN13" s="237">
        <v>16</v>
      </c>
      <c r="AO13" s="2576">
        <f t="shared" si="9"/>
        <v>93</v>
      </c>
      <c r="AP13" s="230">
        <f t="shared" si="10"/>
        <v>8.454545454545455</v>
      </c>
    </row>
    <row r="14" spans="1:86" s="206" customFormat="1" ht="11.1" customHeight="1" x14ac:dyDescent="0.25">
      <c r="A14" s="2529">
        <v>8</v>
      </c>
      <c r="B14" s="238"/>
      <c r="C14" s="240" t="s">
        <v>226</v>
      </c>
      <c r="D14" s="2587" t="str">
        <f t="shared" si="1"/>
        <v>I</v>
      </c>
      <c r="E14" s="2585"/>
      <c r="F14" s="2586"/>
      <c r="G14" s="2565"/>
      <c r="H14" s="232"/>
      <c r="I14" s="233"/>
      <c r="J14" s="234">
        <v>3</v>
      </c>
      <c r="K14" s="181">
        <v>16</v>
      </c>
      <c r="L14" s="181">
        <v>1</v>
      </c>
      <c r="M14" s="181">
        <v>3</v>
      </c>
      <c r="N14" s="181"/>
      <c r="O14" s="181">
        <v>7</v>
      </c>
      <c r="P14" s="181">
        <v>16</v>
      </c>
      <c r="Q14" s="181">
        <v>6</v>
      </c>
      <c r="R14" s="181">
        <v>5</v>
      </c>
      <c r="S14" s="181">
        <v>2</v>
      </c>
      <c r="T14" s="181">
        <v>11</v>
      </c>
      <c r="U14" s="181">
        <v>8</v>
      </c>
      <c r="V14" s="2566" t="s">
        <v>664</v>
      </c>
      <c r="W14" s="2567">
        <f t="shared" si="2"/>
        <v>78</v>
      </c>
      <c r="X14" s="2568">
        <f t="shared" si="3"/>
        <v>1.8</v>
      </c>
      <c r="Y14" s="2569">
        <f t="shared" si="4"/>
        <v>12.763636363636364</v>
      </c>
      <c r="Z14" s="235">
        <f t="shared" si="5"/>
        <v>12.763636363636364</v>
      </c>
      <c r="AA14" s="2570">
        <f t="shared" si="6"/>
        <v>12.763636363636364</v>
      </c>
      <c r="AB14" s="236">
        <f t="shared" si="7"/>
        <v>3021.2227750913694</v>
      </c>
      <c r="AC14" s="2571"/>
      <c r="AD14" s="237"/>
      <c r="AE14" s="2572"/>
      <c r="AF14" s="2572">
        <v>4</v>
      </c>
      <c r="AG14" s="2572">
        <v>9</v>
      </c>
      <c r="AH14" s="2572">
        <v>7</v>
      </c>
      <c r="AI14" s="237">
        <v>12</v>
      </c>
      <c r="AJ14" s="237">
        <v>10</v>
      </c>
      <c r="AK14" s="2573">
        <f t="shared" si="8"/>
        <v>11</v>
      </c>
      <c r="AL14" s="2574">
        <f t="shared" si="0"/>
        <v>53</v>
      </c>
      <c r="AM14" s="2575">
        <v>1</v>
      </c>
      <c r="AN14" s="237">
        <v>247</v>
      </c>
      <c r="AO14" s="2576">
        <f t="shared" si="9"/>
        <v>325</v>
      </c>
      <c r="AP14" s="230">
        <f t="shared" si="10"/>
        <v>6.132075471698113</v>
      </c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</row>
    <row r="15" spans="1:86" ht="11.1" customHeight="1" x14ac:dyDescent="0.25">
      <c r="A15" s="2529">
        <v>9</v>
      </c>
      <c r="B15" s="238"/>
      <c r="C15" s="699" t="s">
        <v>182</v>
      </c>
      <c r="D15" s="2588" t="str">
        <f t="shared" si="1"/>
        <v/>
      </c>
      <c r="E15" s="2589"/>
      <c r="F15" s="2590"/>
      <c r="G15" s="2565"/>
      <c r="H15" s="242"/>
      <c r="I15" s="243">
        <v>0</v>
      </c>
      <c r="J15" s="836">
        <v>8</v>
      </c>
      <c r="K15" s="875">
        <v>8</v>
      </c>
      <c r="L15" s="875">
        <v>8</v>
      </c>
      <c r="M15" s="875">
        <v>6</v>
      </c>
      <c r="N15" s="875">
        <v>12</v>
      </c>
      <c r="O15" s="875">
        <v>5</v>
      </c>
      <c r="P15" s="875">
        <v>1</v>
      </c>
      <c r="Q15" s="875">
        <v>13</v>
      </c>
      <c r="R15" s="875">
        <v>4</v>
      </c>
      <c r="S15" s="875">
        <v>8</v>
      </c>
      <c r="T15" s="875">
        <v>4</v>
      </c>
      <c r="U15" s="875">
        <v>3</v>
      </c>
      <c r="V15" s="2591" t="s">
        <v>664</v>
      </c>
      <c r="W15" s="2567">
        <f t="shared" si="2"/>
        <v>80</v>
      </c>
      <c r="X15" s="2568">
        <f t="shared" si="3"/>
        <v>2</v>
      </c>
      <c r="Y15" s="2569">
        <f t="shared" si="4"/>
        <v>12.307692307692308</v>
      </c>
      <c r="Z15" s="235">
        <f t="shared" si="5"/>
        <v>12.307692307692308</v>
      </c>
      <c r="AA15" s="2570">
        <f t="shared" si="6"/>
        <v>12.307692307692308</v>
      </c>
      <c r="AB15" s="236">
        <f t="shared" si="7"/>
        <v>2913.2983147933433</v>
      </c>
      <c r="AC15" s="2592"/>
      <c r="AD15" s="710"/>
      <c r="AE15" s="2593"/>
      <c r="AF15" s="2593"/>
      <c r="AG15" s="2593"/>
      <c r="AH15" s="2593"/>
      <c r="AI15" s="710"/>
      <c r="AJ15" s="710">
        <v>11</v>
      </c>
      <c r="AK15" s="2594">
        <f t="shared" si="8"/>
        <v>13</v>
      </c>
      <c r="AL15" s="2595">
        <f t="shared" si="0"/>
        <v>24</v>
      </c>
      <c r="AM15" s="2596"/>
      <c r="AN15" s="710">
        <v>89</v>
      </c>
      <c r="AO15" s="2597">
        <f t="shared" si="9"/>
        <v>169</v>
      </c>
      <c r="AP15" s="716">
        <f t="shared" si="10"/>
        <v>7.041666666666667</v>
      </c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</row>
    <row r="16" spans="1:86" s="206" customFormat="1" ht="11.1" customHeight="1" x14ac:dyDescent="0.25">
      <c r="A16" s="2529">
        <v>10</v>
      </c>
      <c r="B16" s="238"/>
      <c r="C16" s="2598" t="s">
        <v>138</v>
      </c>
      <c r="D16" s="2587" t="str">
        <f t="shared" si="1"/>
        <v>I</v>
      </c>
      <c r="E16" s="2599"/>
      <c r="F16" s="2600"/>
      <c r="G16" s="2565"/>
      <c r="H16" s="242"/>
      <c r="I16" s="243">
        <v>6</v>
      </c>
      <c r="J16" s="836">
        <v>1</v>
      </c>
      <c r="K16" s="875">
        <v>10</v>
      </c>
      <c r="L16" s="875">
        <v>9</v>
      </c>
      <c r="M16" s="875">
        <v>4</v>
      </c>
      <c r="N16" s="875">
        <v>5</v>
      </c>
      <c r="O16" s="875">
        <v>2</v>
      </c>
      <c r="P16" s="875">
        <v>9</v>
      </c>
      <c r="Q16" s="875"/>
      <c r="R16" s="875">
        <v>6</v>
      </c>
      <c r="S16" s="875">
        <v>1</v>
      </c>
      <c r="T16" s="875">
        <v>9</v>
      </c>
      <c r="U16" s="875">
        <v>15</v>
      </c>
      <c r="V16" s="2591" t="s">
        <v>664</v>
      </c>
      <c r="W16" s="2567">
        <f t="shared" si="2"/>
        <v>77</v>
      </c>
      <c r="X16" s="2568">
        <f t="shared" si="3"/>
        <v>1.9000000000000001</v>
      </c>
      <c r="Y16" s="2569">
        <f t="shared" si="4"/>
        <v>12.191666666666668</v>
      </c>
      <c r="Z16" s="235">
        <f t="shared" si="5"/>
        <v>12.191666666666668</v>
      </c>
      <c r="AA16" s="2570">
        <f t="shared" si="6"/>
        <v>12.191666666666668</v>
      </c>
      <c r="AB16" s="236">
        <f t="shared" si="7"/>
        <v>2885.8344088049271</v>
      </c>
      <c r="AC16" s="2592"/>
      <c r="AD16" s="710"/>
      <c r="AE16" s="2593"/>
      <c r="AF16" s="2593"/>
      <c r="AG16" s="2593"/>
      <c r="AH16" s="2593">
        <v>6</v>
      </c>
      <c r="AI16" s="710">
        <v>9</v>
      </c>
      <c r="AJ16" s="710">
        <v>2</v>
      </c>
      <c r="AK16" s="2594">
        <f t="shared" si="8"/>
        <v>12</v>
      </c>
      <c r="AL16" s="2595">
        <f t="shared" si="0"/>
        <v>29</v>
      </c>
      <c r="AM16" s="2596">
        <v>1</v>
      </c>
      <c r="AN16" s="710">
        <v>85</v>
      </c>
      <c r="AO16" s="2597">
        <f t="shared" si="9"/>
        <v>162</v>
      </c>
      <c r="AP16" s="716">
        <f t="shared" si="10"/>
        <v>5.5862068965517242</v>
      </c>
      <c r="AQ16" s="215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</row>
    <row r="17" spans="1:86" ht="11.1" customHeight="1" x14ac:dyDescent="0.25">
      <c r="A17" s="2529">
        <v>11</v>
      </c>
      <c r="B17" s="238"/>
      <c r="C17" s="244" t="s">
        <v>201</v>
      </c>
      <c r="D17" s="2601" t="str">
        <f t="shared" si="1"/>
        <v/>
      </c>
      <c r="E17" s="2602"/>
      <c r="F17" s="2603"/>
      <c r="G17" s="2565"/>
      <c r="H17" s="245"/>
      <c r="I17" s="233">
        <v>8</v>
      </c>
      <c r="J17" s="234">
        <v>0</v>
      </c>
      <c r="K17" s="181">
        <v>1</v>
      </c>
      <c r="L17" s="181"/>
      <c r="M17" s="181"/>
      <c r="N17" s="181"/>
      <c r="O17" s="181"/>
      <c r="P17" s="181">
        <v>7</v>
      </c>
      <c r="Q17" s="181">
        <v>9</v>
      </c>
      <c r="R17" s="181">
        <v>14</v>
      </c>
      <c r="S17" s="181">
        <v>6</v>
      </c>
      <c r="T17" s="181">
        <v>13</v>
      </c>
      <c r="U17" s="181">
        <v>7</v>
      </c>
      <c r="V17" s="2566" t="s">
        <v>664</v>
      </c>
      <c r="W17" s="2567">
        <f t="shared" si="2"/>
        <v>65</v>
      </c>
      <c r="X17" s="2568">
        <f t="shared" si="3"/>
        <v>1.6</v>
      </c>
      <c r="Y17" s="2569">
        <f t="shared" si="4"/>
        <v>11.555555555555555</v>
      </c>
      <c r="Z17" s="235">
        <f t="shared" si="5"/>
        <v>11.555555555555555</v>
      </c>
      <c r="AA17" s="2570">
        <f t="shared" si="6"/>
        <v>11.555555555555555</v>
      </c>
      <c r="AB17" s="236">
        <f t="shared" si="7"/>
        <v>2735.2634177781947</v>
      </c>
      <c r="AC17" s="2571"/>
      <c r="AD17" s="237"/>
      <c r="AE17" s="2572"/>
      <c r="AF17" s="2572"/>
      <c r="AG17" s="2572"/>
      <c r="AH17" s="2572"/>
      <c r="AI17" s="237"/>
      <c r="AJ17" s="237">
        <v>5</v>
      </c>
      <c r="AK17" s="2573">
        <f t="shared" si="8"/>
        <v>9</v>
      </c>
      <c r="AL17" s="2574">
        <f t="shared" si="0"/>
        <v>14</v>
      </c>
      <c r="AM17" s="2575"/>
      <c r="AN17" s="237">
        <v>32</v>
      </c>
      <c r="AO17" s="2576">
        <f t="shared" si="9"/>
        <v>97</v>
      </c>
      <c r="AP17" s="230">
        <f t="shared" si="10"/>
        <v>6.9285714285714288</v>
      </c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</row>
    <row r="18" spans="1:86" s="206" customFormat="1" ht="11.1" customHeight="1" x14ac:dyDescent="0.25">
      <c r="A18" s="2529">
        <v>12</v>
      </c>
      <c r="B18" s="238"/>
      <c r="C18" s="246" t="s">
        <v>194</v>
      </c>
      <c r="D18" s="2604" t="str">
        <f t="shared" si="1"/>
        <v>II</v>
      </c>
      <c r="E18" s="2605"/>
      <c r="F18" s="2606"/>
      <c r="G18" s="2565"/>
      <c r="H18" s="242"/>
      <c r="I18" s="233">
        <v>11</v>
      </c>
      <c r="J18" s="234">
        <v>11</v>
      </c>
      <c r="K18" s="181">
        <v>7</v>
      </c>
      <c r="L18" s="181"/>
      <c r="M18" s="181">
        <v>1</v>
      </c>
      <c r="N18" s="181"/>
      <c r="O18" s="181">
        <v>11</v>
      </c>
      <c r="P18" s="181">
        <v>2</v>
      </c>
      <c r="Q18" s="181">
        <v>0</v>
      </c>
      <c r="R18" s="181">
        <v>11</v>
      </c>
      <c r="S18" s="181">
        <v>5</v>
      </c>
      <c r="T18" s="181">
        <v>0</v>
      </c>
      <c r="U18" s="181">
        <v>10</v>
      </c>
      <c r="V18" s="2566" t="s">
        <v>664</v>
      </c>
      <c r="W18" s="2567">
        <f t="shared" si="2"/>
        <v>69</v>
      </c>
      <c r="X18" s="2568">
        <f t="shared" si="3"/>
        <v>1.8</v>
      </c>
      <c r="Y18" s="2569">
        <f t="shared" si="4"/>
        <v>11.290909090909091</v>
      </c>
      <c r="Z18" s="235">
        <f t="shared" si="5"/>
        <v>11.290909090909091</v>
      </c>
      <c r="AA18" s="2570">
        <f t="shared" si="6"/>
        <v>11.290909090909091</v>
      </c>
      <c r="AB18" s="236">
        <f t="shared" si="7"/>
        <v>2672.6201471962113</v>
      </c>
      <c r="AC18" s="2571"/>
      <c r="AD18" s="237"/>
      <c r="AE18" s="2572"/>
      <c r="AF18" s="2572"/>
      <c r="AG18" s="2572"/>
      <c r="AH18" s="2572"/>
      <c r="AI18" s="237">
        <v>3</v>
      </c>
      <c r="AJ18" s="237">
        <v>9</v>
      </c>
      <c r="AK18" s="2573">
        <f t="shared" si="8"/>
        <v>11</v>
      </c>
      <c r="AL18" s="2574">
        <f t="shared" si="0"/>
        <v>23</v>
      </c>
      <c r="AM18" s="2575">
        <v>2</v>
      </c>
      <c r="AN18" s="237">
        <v>87</v>
      </c>
      <c r="AO18" s="2576">
        <f t="shared" si="9"/>
        <v>156</v>
      </c>
      <c r="AP18" s="230">
        <f t="shared" si="10"/>
        <v>6.7826086956521738</v>
      </c>
    </row>
    <row r="19" spans="1:86" s="241" customFormat="1" ht="11.1" customHeight="1" x14ac:dyDescent="0.25">
      <c r="A19" s="2529">
        <v>13</v>
      </c>
      <c r="B19" s="247"/>
      <c r="C19" s="476" t="s">
        <v>140</v>
      </c>
      <c r="D19" s="2581" t="str">
        <f t="shared" si="1"/>
        <v>VI</v>
      </c>
      <c r="E19" s="2582" t="s">
        <v>156</v>
      </c>
      <c r="F19" s="2583"/>
      <c r="G19" s="2565"/>
      <c r="H19" s="242"/>
      <c r="I19" s="233">
        <v>5</v>
      </c>
      <c r="J19" s="234">
        <v>9</v>
      </c>
      <c r="K19" s="181">
        <v>9</v>
      </c>
      <c r="L19" s="181">
        <v>12</v>
      </c>
      <c r="M19" s="181">
        <v>7</v>
      </c>
      <c r="N19" s="181">
        <v>4</v>
      </c>
      <c r="O19" s="181"/>
      <c r="P19" s="181">
        <v>10</v>
      </c>
      <c r="Q19" s="181">
        <v>1</v>
      </c>
      <c r="R19" s="181">
        <v>3</v>
      </c>
      <c r="S19" s="181">
        <v>0</v>
      </c>
      <c r="T19" s="181">
        <v>1</v>
      </c>
      <c r="U19" s="181">
        <v>5</v>
      </c>
      <c r="V19" s="2566" t="s">
        <v>664</v>
      </c>
      <c r="W19" s="2567">
        <f t="shared" si="2"/>
        <v>66</v>
      </c>
      <c r="X19" s="2568">
        <f t="shared" si="3"/>
        <v>1.9000000000000001</v>
      </c>
      <c r="Y19" s="2569">
        <f t="shared" si="4"/>
        <v>10.450000000000001</v>
      </c>
      <c r="Z19" s="235">
        <f t="shared" si="5"/>
        <v>10.450000000000001</v>
      </c>
      <c r="AA19" s="2570">
        <f t="shared" si="6"/>
        <v>10.529166666666667</v>
      </c>
      <c r="AB19" s="236">
        <f t="shared" si="7"/>
        <v>2492.3115348769825</v>
      </c>
      <c r="AC19" s="2571"/>
      <c r="AD19" s="237"/>
      <c r="AE19" s="2572">
        <v>3</v>
      </c>
      <c r="AF19" s="2572">
        <v>9</v>
      </c>
      <c r="AG19" s="2572">
        <v>11</v>
      </c>
      <c r="AH19" s="2572">
        <v>9</v>
      </c>
      <c r="AI19" s="237">
        <v>11</v>
      </c>
      <c r="AJ19" s="237">
        <v>10</v>
      </c>
      <c r="AK19" s="2573">
        <f t="shared" si="8"/>
        <v>12</v>
      </c>
      <c r="AL19" s="2574">
        <f t="shared" si="0"/>
        <v>65</v>
      </c>
      <c r="AM19" s="2575">
        <v>6</v>
      </c>
      <c r="AN19" s="237">
        <v>329</v>
      </c>
      <c r="AO19" s="2576">
        <f t="shared" si="9"/>
        <v>395</v>
      </c>
      <c r="AP19" s="230">
        <f t="shared" si="10"/>
        <v>6.0769230769230766</v>
      </c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/>
      <c r="CA19" s="206"/>
      <c r="CB19" s="206"/>
      <c r="CC19" s="206"/>
      <c r="CD19" s="206"/>
      <c r="CE19" s="206"/>
      <c r="CF19" s="206"/>
      <c r="CG19" s="206"/>
      <c r="CH19" s="206"/>
    </row>
    <row r="20" spans="1:86" s="241" customFormat="1" ht="11.1" customHeight="1" x14ac:dyDescent="0.25">
      <c r="A20" s="2529">
        <v>14</v>
      </c>
      <c r="B20" s="238"/>
      <c r="C20" s="240" t="s">
        <v>221</v>
      </c>
      <c r="D20" s="2584" t="str">
        <f t="shared" si="1"/>
        <v>I</v>
      </c>
      <c r="E20" s="2585"/>
      <c r="F20" s="2586"/>
      <c r="G20" s="2544"/>
      <c r="H20" s="245"/>
      <c r="I20" s="243">
        <v>13</v>
      </c>
      <c r="J20" s="836"/>
      <c r="K20" s="875">
        <v>2</v>
      </c>
      <c r="L20" s="875">
        <v>11</v>
      </c>
      <c r="M20" s="875">
        <v>11</v>
      </c>
      <c r="N20" s="875">
        <v>7</v>
      </c>
      <c r="O20" s="875">
        <v>6</v>
      </c>
      <c r="P20" s="875"/>
      <c r="Q20" s="875">
        <v>2</v>
      </c>
      <c r="R20" s="875">
        <v>2</v>
      </c>
      <c r="S20" s="875"/>
      <c r="T20" s="875"/>
      <c r="U20" s="875">
        <v>0</v>
      </c>
      <c r="V20" s="2566" t="s">
        <v>664</v>
      </c>
      <c r="W20" s="2567">
        <f t="shared" si="2"/>
        <v>54</v>
      </c>
      <c r="X20" s="2568">
        <f t="shared" si="3"/>
        <v>1.6</v>
      </c>
      <c r="Y20" s="2569">
        <f t="shared" si="4"/>
        <v>9.6000000000000014</v>
      </c>
      <c r="Z20" s="235">
        <f t="shared" si="5"/>
        <v>9.6000000000000014</v>
      </c>
      <c r="AA20" s="2570">
        <f t="shared" si="6"/>
        <v>10.529166666666667</v>
      </c>
      <c r="AB20" s="236">
        <f t="shared" si="7"/>
        <v>2492.3115348769825</v>
      </c>
      <c r="AC20" s="2592"/>
      <c r="AD20" s="710"/>
      <c r="AE20" s="2593"/>
      <c r="AF20" s="2593"/>
      <c r="AG20" s="2593"/>
      <c r="AH20" s="2593"/>
      <c r="AI20" s="710"/>
      <c r="AJ20" s="710">
        <v>3</v>
      </c>
      <c r="AK20" s="2594">
        <f t="shared" si="8"/>
        <v>9</v>
      </c>
      <c r="AL20" s="2595">
        <f t="shared" si="0"/>
        <v>12</v>
      </c>
      <c r="AM20" s="2596">
        <v>1</v>
      </c>
      <c r="AN20" s="710">
        <v>25</v>
      </c>
      <c r="AO20" s="2597">
        <f t="shared" si="9"/>
        <v>79</v>
      </c>
      <c r="AP20" s="716">
        <f t="shared" si="10"/>
        <v>6.583333333333333</v>
      </c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</row>
    <row r="21" spans="1:86" s="241" customFormat="1" ht="11.1" customHeight="1" x14ac:dyDescent="0.25">
      <c r="A21" s="2529">
        <v>15</v>
      </c>
      <c r="B21" s="238"/>
      <c r="C21" s="2607" t="s">
        <v>181</v>
      </c>
      <c r="D21" s="2608" t="str">
        <f t="shared" si="1"/>
        <v/>
      </c>
      <c r="E21" s="2609"/>
      <c r="F21" s="2610"/>
      <c r="G21" s="2544"/>
      <c r="H21" s="242"/>
      <c r="I21" s="2611">
        <v>12</v>
      </c>
      <c r="J21" s="2612"/>
      <c r="K21" s="2613"/>
      <c r="L21" s="2613">
        <v>16</v>
      </c>
      <c r="M21" s="2613">
        <v>0</v>
      </c>
      <c r="N21" s="2613"/>
      <c r="O21" s="2613">
        <v>8</v>
      </c>
      <c r="P21" s="2613"/>
      <c r="Q21" s="2613"/>
      <c r="R21" s="2613">
        <v>1</v>
      </c>
      <c r="S21" s="2613"/>
      <c r="T21" s="2613">
        <v>7</v>
      </c>
      <c r="U21" s="2613"/>
      <c r="V21" s="2614" t="s">
        <v>664</v>
      </c>
      <c r="W21" s="2615">
        <f t="shared" si="2"/>
        <v>44</v>
      </c>
      <c r="X21" s="2616">
        <f t="shared" si="3"/>
        <v>1.3</v>
      </c>
      <c r="Y21" s="2617">
        <f t="shared" si="4"/>
        <v>9.5333333333333332</v>
      </c>
      <c r="Z21" s="2618">
        <f t="shared" si="5"/>
        <v>9.5333333333333332</v>
      </c>
      <c r="AA21" s="2619">
        <f t="shared" si="6"/>
        <v>10.529166666666667</v>
      </c>
      <c r="AB21" s="2620">
        <f t="shared" si="7"/>
        <v>2492.3115348769825</v>
      </c>
      <c r="AC21" s="2621"/>
      <c r="AD21" s="2622"/>
      <c r="AE21" s="2623"/>
      <c r="AF21" s="2623"/>
      <c r="AG21" s="2623"/>
      <c r="AH21" s="2623"/>
      <c r="AI21" s="2622"/>
      <c r="AJ21" s="2622">
        <v>7</v>
      </c>
      <c r="AK21" s="2624">
        <f t="shared" si="8"/>
        <v>6</v>
      </c>
      <c r="AL21" s="2625">
        <f t="shared" si="0"/>
        <v>13</v>
      </c>
      <c r="AM21" s="2626"/>
      <c r="AN21" s="2622">
        <v>22</v>
      </c>
      <c r="AO21" s="2627">
        <f t="shared" si="9"/>
        <v>66</v>
      </c>
      <c r="AP21" s="2628">
        <f t="shared" si="10"/>
        <v>5.0769230769230766</v>
      </c>
    </row>
    <row r="22" spans="1:86" s="241" customFormat="1" ht="11.1" customHeight="1" x14ac:dyDescent="0.25">
      <c r="A22" s="2529">
        <v>16</v>
      </c>
      <c r="B22" s="231"/>
      <c r="C22" s="2598" t="s">
        <v>223</v>
      </c>
      <c r="D22" s="2587" t="str">
        <f t="shared" si="1"/>
        <v>I</v>
      </c>
      <c r="E22" s="2599"/>
      <c r="F22" s="2600"/>
      <c r="G22" s="2544"/>
      <c r="H22" s="245"/>
      <c r="I22" s="243">
        <v>10</v>
      </c>
      <c r="J22" s="836">
        <v>7</v>
      </c>
      <c r="K22" s="875"/>
      <c r="L22" s="875">
        <v>14</v>
      </c>
      <c r="M22" s="875"/>
      <c r="N22" s="875"/>
      <c r="O22" s="875">
        <v>3</v>
      </c>
      <c r="P22" s="875"/>
      <c r="Q22" s="875">
        <v>7</v>
      </c>
      <c r="R22" s="875"/>
      <c r="S22" s="875"/>
      <c r="T22" s="875"/>
      <c r="U22" s="875">
        <v>2</v>
      </c>
      <c r="V22" s="2614" t="s">
        <v>664</v>
      </c>
      <c r="W22" s="2629">
        <f t="shared" si="2"/>
        <v>43</v>
      </c>
      <c r="X22" s="2630">
        <f t="shared" si="3"/>
        <v>1.3</v>
      </c>
      <c r="Y22" s="2631">
        <f t="shared" si="4"/>
        <v>9.3166666666666664</v>
      </c>
      <c r="Z22" s="2632">
        <f t="shared" si="5"/>
        <v>9.3166666666666664</v>
      </c>
      <c r="AA22" s="2633">
        <f t="shared" si="6"/>
        <v>10.529166666666667</v>
      </c>
      <c r="AB22" s="658">
        <f t="shared" si="7"/>
        <v>2492.3115348769825</v>
      </c>
      <c r="AC22" s="2592"/>
      <c r="AD22" s="710"/>
      <c r="AE22" s="2593"/>
      <c r="AF22" s="2593"/>
      <c r="AG22" s="2593"/>
      <c r="AH22" s="2593"/>
      <c r="AI22" s="710">
        <v>6</v>
      </c>
      <c r="AJ22" s="710">
        <v>9</v>
      </c>
      <c r="AK22" s="2594">
        <f t="shared" si="8"/>
        <v>6</v>
      </c>
      <c r="AL22" s="2595">
        <f t="shared" si="0"/>
        <v>21</v>
      </c>
      <c r="AM22" s="2596">
        <v>1</v>
      </c>
      <c r="AN22" s="710">
        <v>77</v>
      </c>
      <c r="AO22" s="2597">
        <f t="shared" si="9"/>
        <v>120</v>
      </c>
      <c r="AP22" s="716">
        <f t="shared" si="10"/>
        <v>5.7142857142857144</v>
      </c>
    </row>
    <row r="23" spans="1:86" s="206" customFormat="1" ht="11.1" customHeight="1" x14ac:dyDescent="0.25">
      <c r="A23" s="2529">
        <v>16</v>
      </c>
      <c r="B23" s="238"/>
      <c r="C23" s="244" t="s">
        <v>45</v>
      </c>
      <c r="D23" s="2601" t="str">
        <f t="shared" si="1"/>
        <v/>
      </c>
      <c r="E23" s="2602"/>
      <c r="F23" s="2603"/>
      <c r="G23" s="2544"/>
      <c r="H23" s="242"/>
      <c r="I23" s="233"/>
      <c r="J23" s="234"/>
      <c r="K23" s="181">
        <v>4</v>
      </c>
      <c r="L23" s="181">
        <v>6</v>
      </c>
      <c r="M23" s="181"/>
      <c r="N23" s="181"/>
      <c r="O23" s="181">
        <v>9</v>
      </c>
      <c r="P23" s="181">
        <v>4</v>
      </c>
      <c r="Q23" s="181"/>
      <c r="R23" s="181">
        <v>7</v>
      </c>
      <c r="S23" s="181"/>
      <c r="T23" s="181"/>
      <c r="U23" s="181">
        <v>13</v>
      </c>
      <c r="V23" s="2614" t="s">
        <v>664</v>
      </c>
      <c r="W23" s="2567">
        <f t="shared" si="2"/>
        <v>43</v>
      </c>
      <c r="X23" s="2568">
        <f t="shared" si="3"/>
        <v>1.3</v>
      </c>
      <c r="Y23" s="2569">
        <f t="shared" si="4"/>
        <v>9.3166666666666664</v>
      </c>
      <c r="Z23" s="235">
        <f t="shared" si="5"/>
        <v>9.3166666666666664</v>
      </c>
      <c r="AA23" s="2570">
        <f t="shared" si="6"/>
        <v>10.529166666666667</v>
      </c>
      <c r="AB23" s="236">
        <f t="shared" si="7"/>
        <v>2492.3115348769825</v>
      </c>
      <c r="AC23" s="2571"/>
      <c r="AD23" s="237"/>
      <c r="AE23" s="2572">
        <v>2</v>
      </c>
      <c r="AF23" s="2572">
        <v>4</v>
      </c>
      <c r="AG23" s="2572">
        <v>3</v>
      </c>
      <c r="AH23" s="2572">
        <v>4</v>
      </c>
      <c r="AI23" s="237">
        <v>7</v>
      </c>
      <c r="AJ23" s="237">
        <v>9</v>
      </c>
      <c r="AK23" s="2573">
        <f t="shared" si="8"/>
        <v>6</v>
      </c>
      <c r="AL23" s="2574">
        <f t="shared" si="0"/>
        <v>35</v>
      </c>
      <c r="AM23" s="2575"/>
      <c r="AN23" s="237">
        <v>181</v>
      </c>
      <c r="AO23" s="2576">
        <f t="shared" si="9"/>
        <v>224</v>
      </c>
      <c r="AP23" s="230">
        <f t="shared" si="10"/>
        <v>6.4</v>
      </c>
    </row>
    <row r="24" spans="1:86" s="206" customFormat="1" ht="11.1" customHeight="1" x14ac:dyDescent="0.25">
      <c r="A24" s="2529">
        <v>18</v>
      </c>
      <c r="B24" s="238"/>
      <c r="C24" s="892" t="s">
        <v>142</v>
      </c>
      <c r="D24" s="2634" t="str">
        <f t="shared" si="1"/>
        <v>IV</v>
      </c>
      <c r="E24" s="2635"/>
      <c r="F24" s="2636"/>
      <c r="G24" s="2544"/>
      <c r="H24" s="242"/>
      <c r="I24" s="243">
        <v>15</v>
      </c>
      <c r="J24" s="836"/>
      <c r="K24" s="875">
        <v>3</v>
      </c>
      <c r="L24" s="875"/>
      <c r="M24" s="875"/>
      <c r="N24" s="875">
        <v>9</v>
      </c>
      <c r="O24" s="875"/>
      <c r="P24" s="875"/>
      <c r="Q24" s="875"/>
      <c r="R24" s="875"/>
      <c r="S24" s="875"/>
      <c r="T24" s="875"/>
      <c r="U24" s="875"/>
      <c r="V24" s="2591" t="s">
        <v>664</v>
      </c>
      <c r="W24" s="2629">
        <f t="shared" si="2"/>
        <v>27</v>
      </c>
      <c r="X24" s="2630">
        <f t="shared" si="3"/>
        <v>1</v>
      </c>
      <c r="Y24" s="2631">
        <f t="shared" si="4"/>
        <v>9</v>
      </c>
      <c r="Z24" s="2632">
        <f t="shared" si="5"/>
        <v>9</v>
      </c>
      <c r="AA24" s="2633">
        <f t="shared" si="6"/>
        <v>10.529166666666667</v>
      </c>
      <c r="AB24" s="658">
        <f t="shared" si="7"/>
        <v>2492.3115348769825</v>
      </c>
      <c r="AC24" s="2592">
        <v>2</v>
      </c>
      <c r="AD24" s="710">
        <v>5</v>
      </c>
      <c r="AE24" s="2593">
        <v>4</v>
      </c>
      <c r="AF24" s="2593">
        <v>4</v>
      </c>
      <c r="AG24" s="2593">
        <v>6</v>
      </c>
      <c r="AH24" s="2593">
        <v>3</v>
      </c>
      <c r="AI24" s="710">
        <v>4</v>
      </c>
      <c r="AJ24" s="710">
        <v>1</v>
      </c>
      <c r="AK24" s="2594">
        <f t="shared" si="8"/>
        <v>3</v>
      </c>
      <c r="AL24" s="2595">
        <f t="shared" si="0"/>
        <v>32</v>
      </c>
      <c r="AM24" s="2596">
        <v>4</v>
      </c>
      <c r="AN24" s="710">
        <v>179</v>
      </c>
      <c r="AO24" s="2597">
        <f t="shared" si="9"/>
        <v>206</v>
      </c>
      <c r="AP24" s="716">
        <f t="shared" si="10"/>
        <v>6.4375</v>
      </c>
    </row>
    <row r="25" spans="1:86" s="206" customFormat="1" ht="11.1" customHeight="1" x14ac:dyDescent="0.25">
      <c r="A25" s="2529">
        <v>19</v>
      </c>
      <c r="B25" s="238"/>
      <c r="C25" s="2598" t="s">
        <v>153</v>
      </c>
      <c r="D25" s="2587" t="str">
        <f t="shared" si="1"/>
        <v>I</v>
      </c>
      <c r="E25" s="2599"/>
      <c r="F25" s="2600"/>
      <c r="G25" s="2544"/>
      <c r="H25" s="242"/>
      <c r="I25" s="243">
        <v>1</v>
      </c>
      <c r="J25" s="836"/>
      <c r="K25" s="875"/>
      <c r="L25" s="877">
        <v>19</v>
      </c>
      <c r="M25" s="875"/>
      <c r="N25" s="875"/>
      <c r="O25" s="875">
        <v>0</v>
      </c>
      <c r="P25" s="875"/>
      <c r="Q25" s="875"/>
      <c r="R25" s="875"/>
      <c r="S25" s="875"/>
      <c r="T25" s="875"/>
      <c r="U25" s="875"/>
      <c r="V25" s="2637" t="s">
        <v>292</v>
      </c>
      <c r="W25" s="2629">
        <f t="shared" si="2"/>
        <v>20</v>
      </c>
      <c r="X25" s="2630">
        <f t="shared" si="3"/>
        <v>1</v>
      </c>
      <c r="Y25" s="2631">
        <f t="shared" si="4"/>
        <v>6.666666666666667</v>
      </c>
      <c r="Z25" s="2632" t="str">
        <f t="shared" si="5"/>
        <v>-</v>
      </c>
      <c r="AA25" s="2633" t="str">
        <f t="shared" si="6"/>
        <v>-</v>
      </c>
      <c r="AB25" s="658" t="str">
        <f t="shared" si="7"/>
        <v>Abs</v>
      </c>
      <c r="AC25" s="2592"/>
      <c r="AD25" s="710"/>
      <c r="AE25" s="2593"/>
      <c r="AF25" s="2593"/>
      <c r="AG25" s="2593"/>
      <c r="AH25" s="2593"/>
      <c r="AI25" s="710">
        <v>3</v>
      </c>
      <c r="AJ25" s="710">
        <v>9</v>
      </c>
      <c r="AK25" s="2594">
        <f t="shared" si="8"/>
        <v>3</v>
      </c>
      <c r="AL25" s="2595">
        <f t="shared" si="0"/>
        <v>15</v>
      </c>
      <c r="AM25" s="2596">
        <v>1</v>
      </c>
      <c r="AN25" s="710">
        <v>67</v>
      </c>
      <c r="AO25" s="2597">
        <f t="shared" si="9"/>
        <v>87</v>
      </c>
      <c r="AP25" s="716">
        <f t="shared" si="10"/>
        <v>5.8</v>
      </c>
    </row>
    <row r="26" spans="1:86" s="206" customFormat="1" ht="11.1" customHeight="1" thickBot="1" x14ac:dyDescent="0.3">
      <c r="A26" s="2529">
        <v>20</v>
      </c>
      <c r="B26" s="231"/>
      <c r="C26" s="2638" t="s">
        <v>86</v>
      </c>
      <c r="D26" s="2639" t="str">
        <f t="shared" si="1"/>
        <v/>
      </c>
      <c r="E26" s="2640"/>
      <c r="F26" s="2641"/>
      <c r="G26" s="2642"/>
      <c r="H26" s="242"/>
      <c r="I26" s="2643"/>
      <c r="J26" s="2644"/>
      <c r="K26" s="2645"/>
      <c r="L26" s="2645"/>
      <c r="M26" s="2645"/>
      <c r="N26" s="2645">
        <v>15</v>
      </c>
      <c r="O26" s="2645"/>
      <c r="P26" s="2645">
        <v>0</v>
      </c>
      <c r="Q26" s="2645"/>
      <c r="R26" s="2645"/>
      <c r="S26" s="2645"/>
      <c r="T26" s="2645"/>
      <c r="U26" s="2645">
        <v>4</v>
      </c>
      <c r="V26" s="2646" t="s">
        <v>292</v>
      </c>
      <c r="W26" s="2647">
        <f t="shared" si="2"/>
        <v>19</v>
      </c>
      <c r="X26" s="2648">
        <f t="shared" si="3"/>
        <v>1</v>
      </c>
      <c r="Y26" s="2649">
        <f t="shared" si="4"/>
        <v>6.333333333333333</v>
      </c>
      <c r="Z26" s="2650" t="str">
        <f t="shared" si="5"/>
        <v>-</v>
      </c>
      <c r="AA26" s="2651" t="str">
        <f t="shared" si="6"/>
        <v>-</v>
      </c>
      <c r="AB26" s="2652" t="str">
        <f t="shared" si="7"/>
        <v>Abs</v>
      </c>
      <c r="AC26" s="2653"/>
      <c r="AD26" s="2654"/>
      <c r="AE26" s="2655"/>
      <c r="AF26" s="2655"/>
      <c r="AG26" s="2655"/>
      <c r="AH26" s="2655">
        <v>3</v>
      </c>
      <c r="AI26" s="2654">
        <v>1</v>
      </c>
      <c r="AJ26" s="2654">
        <v>1</v>
      </c>
      <c r="AK26" s="2656">
        <f t="shared" si="8"/>
        <v>3</v>
      </c>
      <c r="AL26" s="2657">
        <f t="shared" si="0"/>
        <v>8</v>
      </c>
      <c r="AM26" s="2658"/>
      <c r="AN26" s="2654">
        <v>32</v>
      </c>
      <c r="AO26" s="2659">
        <f t="shared" si="9"/>
        <v>51</v>
      </c>
      <c r="AP26" s="2660">
        <f t="shared" si="10"/>
        <v>6.375</v>
      </c>
    </row>
    <row r="27" spans="1:86" s="206" customFormat="1" ht="11.1" customHeight="1" thickTop="1" x14ac:dyDescent="0.25">
      <c r="A27" s="2529">
        <v>21</v>
      </c>
      <c r="B27" s="238"/>
      <c r="C27" s="2661" t="s">
        <v>139</v>
      </c>
      <c r="D27" s="2662" t="str">
        <f t="shared" si="1"/>
        <v>IV</v>
      </c>
      <c r="E27" s="2663"/>
      <c r="F27" s="2664"/>
      <c r="G27" s="2665"/>
      <c r="H27" s="242"/>
      <c r="I27" s="808"/>
      <c r="J27" s="809"/>
      <c r="K27" s="810"/>
      <c r="L27" s="810"/>
      <c r="M27" s="810"/>
      <c r="N27" s="810"/>
      <c r="O27" s="810">
        <v>14</v>
      </c>
      <c r="P27" s="810"/>
      <c r="Q27" s="810"/>
      <c r="R27" s="810">
        <v>12</v>
      </c>
      <c r="S27" s="810"/>
      <c r="T27" s="810"/>
      <c r="U27" s="810"/>
      <c r="V27" s="2666" t="s">
        <v>292</v>
      </c>
      <c r="W27" s="2667">
        <f t="shared" si="2"/>
        <v>26</v>
      </c>
      <c r="X27" s="2668">
        <f t="shared" si="3"/>
        <v>0.89999999999999991</v>
      </c>
      <c r="Y27" s="2669">
        <f t="shared" si="4"/>
        <v>11.7</v>
      </c>
      <c r="Z27" s="786" t="str">
        <f t="shared" si="5"/>
        <v>-</v>
      </c>
      <c r="AA27" s="2670" t="str">
        <f t="shared" si="6"/>
        <v>-</v>
      </c>
      <c r="AB27" s="788" t="str">
        <f t="shared" si="7"/>
        <v>Abs</v>
      </c>
      <c r="AC27" s="2671">
        <v>1</v>
      </c>
      <c r="AD27" s="813">
        <v>5</v>
      </c>
      <c r="AE27" s="2672">
        <v>5</v>
      </c>
      <c r="AF27" s="2672">
        <v>3</v>
      </c>
      <c r="AG27" s="2672">
        <v>5</v>
      </c>
      <c r="AH27" s="2672">
        <v>1</v>
      </c>
      <c r="AI27" s="813">
        <v>4</v>
      </c>
      <c r="AJ27" s="813">
        <v>2</v>
      </c>
      <c r="AK27" s="2673">
        <f t="shared" si="8"/>
        <v>2</v>
      </c>
      <c r="AL27" s="2674">
        <f t="shared" si="0"/>
        <v>28</v>
      </c>
      <c r="AM27" s="2675">
        <v>4</v>
      </c>
      <c r="AN27" s="813">
        <v>173</v>
      </c>
      <c r="AO27" s="2676">
        <f t="shared" si="9"/>
        <v>199</v>
      </c>
      <c r="AP27" s="819">
        <f t="shared" si="10"/>
        <v>7.1071428571428568</v>
      </c>
    </row>
    <row r="28" spans="1:86" s="206" customFormat="1" ht="11.1" customHeight="1" x14ac:dyDescent="0.25">
      <c r="A28" s="2529">
        <v>22</v>
      </c>
      <c r="B28" s="238"/>
      <c r="C28" s="244" t="s">
        <v>58</v>
      </c>
      <c r="D28" s="2677" t="str">
        <f t="shared" si="1"/>
        <v/>
      </c>
      <c r="E28" s="2678"/>
      <c r="F28" s="2679"/>
      <c r="G28" s="2680"/>
      <c r="H28" s="242"/>
      <c r="I28" s="233"/>
      <c r="J28" s="234"/>
      <c r="K28" s="181"/>
      <c r="L28" s="181"/>
      <c r="M28" s="181"/>
      <c r="N28" s="181">
        <v>11</v>
      </c>
      <c r="O28" s="181"/>
      <c r="P28" s="181">
        <v>11</v>
      </c>
      <c r="Q28" s="181"/>
      <c r="R28" s="181"/>
      <c r="S28" s="181"/>
      <c r="T28" s="181"/>
      <c r="U28" s="181"/>
      <c r="V28" s="2637" t="s">
        <v>292</v>
      </c>
      <c r="W28" s="2567">
        <f t="shared" si="2"/>
        <v>22</v>
      </c>
      <c r="X28" s="2568">
        <f t="shared" si="3"/>
        <v>0.89999999999999991</v>
      </c>
      <c r="Y28" s="2569">
        <f t="shared" si="4"/>
        <v>9.8999999999999986</v>
      </c>
      <c r="Z28" s="235" t="str">
        <f t="shared" si="5"/>
        <v>-</v>
      </c>
      <c r="AA28" s="2570" t="str">
        <f t="shared" si="6"/>
        <v>-</v>
      </c>
      <c r="AB28" s="236" t="str">
        <f t="shared" si="7"/>
        <v>Abs</v>
      </c>
      <c r="AC28" s="2571"/>
      <c r="AD28" s="237"/>
      <c r="AE28" s="2572"/>
      <c r="AF28" s="2572">
        <v>1</v>
      </c>
      <c r="AG28" s="2572">
        <v>3</v>
      </c>
      <c r="AH28" s="2572">
        <v>4</v>
      </c>
      <c r="AI28" s="237">
        <v>4</v>
      </c>
      <c r="AJ28" s="237"/>
      <c r="AK28" s="2573">
        <f t="shared" si="8"/>
        <v>2</v>
      </c>
      <c r="AL28" s="2574">
        <f t="shared" si="0"/>
        <v>14</v>
      </c>
      <c r="AM28" s="2575"/>
      <c r="AN28" s="237">
        <v>43</v>
      </c>
      <c r="AO28" s="2576">
        <f t="shared" si="9"/>
        <v>65</v>
      </c>
      <c r="AP28" s="230">
        <f t="shared" si="10"/>
        <v>4.6428571428571432</v>
      </c>
    </row>
    <row r="29" spans="1:86" s="206" customFormat="1" ht="10.5" customHeight="1" x14ac:dyDescent="0.25">
      <c r="A29" s="2529">
        <v>23</v>
      </c>
      <c r="B29" s="238"/>
      <c r="C29" s="476" t="s">
        <v>135</v>
      </c>
      <c r="D29" s="2681" t="str">
        <f t="shared" si="1"/>
        <v>V</v>
      </c>
      <c r="E29" s="2682" t="s">
        <v>156</v>
      </c>
      <c r="F29" s="2683"/>
      <c r="G29" s="2680"/>
      <c r="H29" s="242"/>
      <c r="I29" s="243"/>
      <c r="J29" s="836"/>
      <c r="K29" s="875"/>
      <c r="L29" s="875">
        <v>0</v>
      </c>
      <c r="M29" s="875"/>
      <c r="N29" s="875"/>
      <c r="O29" s="877">
        <v>19</v>
      </c>
      <c r="P29" s="875"/>
      <c r="Q29" s="875"/>
      <c r="R29" s="875"/>
      <c r="S29" s="875"/>
      <c r="T29" s="875"/>
      <c r="U29" s="875"/>
      <c r="V29" s="2637" t="s">
        <v>292</v>
      </c>
      <c r="W29" s="2629">
        <f t="shared" si="2"/>
        <v>19</v>
      </c>
      <c r="X29" s="2630">
        <f t="shared" si="3"/>
        <v>0.89999999999999991</v>
      </c>
      <c r="Y29" s="2631">
        <f t="shared" si="4"/>
        <v>8.5499999999999989</v>
      </c>
      <c r="Z29" s="2632" t="str">
        <f t="shared" si="5"/>
        <v>-</v>
      </c>
      <c r="AA29" s="2633" t="str">
        <f t="shared" si="6"/>
        <v>-</v>
      </c>
      <c r="AB29" s="658" t="str">
        <f t="shared" si="7"/>
        <v>Abs</v>
      </c>
      <c r="AC29" s="2592">
        <v>2</v>
      </c>
      <c r="AD29" s="710">
        <v>2</v>
      </c>
      <c r="AE29" s="2593">
        <v>3</v>
      </c>
      <c r="AF29" s="2593">
        <v>1</v>
      </c>
      <c r="AG29" s="2593">
        <v>3</v>
      </c>
      <c r="AH29" s="2593">
        <v>7</v>
      </c>
      <c r="AI29" s="710">
        <v>3</v>
      </c>
      <c r="AJ29" s="710">
        <v>3</v>
      </c>
      <c r="AK29" s="2573">
        <f t="shared" si="8"/>
        <v>2</v>
      </c>
      <c r="AL29" s="2595">
        <f t="shared" si="0"/>
        <v>26</v>
      </c>
      <c r="AM29" s="2596">
        <v>5</v>
      </c>
      <c r="AN29" s="710">
        <v>165</v>
      </c>
      <c r="AO29" s="2597">
        <f t="shared" si="9"/>
        <v>184</v>
      </c>
      <c r="AP29" s="716">
        <f t="shared" si="10"/>
        <v>7.0769230769230766</v>
      </c>
    </row>
    <row r="30" spans="1:86" s="206" customFormat="1" ht="11.1" customHeight="1" x14ac:dyDescent="0.25">
      <c r="A30" s="2529">
        <v>24</v>
      </c>
      <c r="B30" s="238"/>
      <c r="C30" s="699" t="s">
        <v>210</v>
      </c>
      <c r="D30" s="2588"/>
      <c r="E30" s="2684"/>
      <c r="F30" s="2590"/>
      <c r="G30" s="2680"/>
      <c r="H30" s="242"/>
      <c r="I30" s="243"/>
      <c r="J30" s="836"/>
      <c r="K30" s="875"/>
      <c r="L30" s="875"/>
      <c r="M30" s="875">
        <v>2</v>
      </c>
      <c r="N30" s="875"/>
      <c r="O30" s="875"/>
      <c r="P30" s="875"/>
      <c r="Q30" s="875">
        <v>4</v>
      </c>
      <c r="R30" s="875"/>
      <c r="S30" s="875"/>
      <c r="T30" s="875"/>
      <c r="U30" s="875"/>
      <c r="V30" s="2637" t="s">
        <v>292</v>
      </c>
      <c r="W30" s="2629">
        <f t="shared" si="2"/>
        <v>6</v>
      </c>
      <c r="X30" s="2630">
        <f t="shared" si="3"/>
        <v>0.89999999999999991</v>
      </c>
      <c r="Y30" s="2631">
        <f t="shared" si="4"/>
        <v>2.6999999999999997</v>
      </c>
      <c r="Z30" s="2632" t="str">
        <f t="shared" si="5"/>
        <v>-</v>
      </c>
      <c r="AA30" s="2633" t="str">
        <f t="shared" si="6"/>
        <v>-</v>
      </c>
      <c r="AB30" s="658" t="str">
        <f t="shared" si="7"/>
        <v>Abs</v>
      </c>
      <c r="AC30" s="2592"/>
      <c r="AD30" s="710"/>
      <c r="AE30" s="2593"/>
      <c r="AF30" s="2593"/>
      <c r="AG30" s="2593"/>
      <c r="AH30" s="2593"/>
      <c r="AI30" s="710"/>
      <c r="AJ30" s="710">
        <v>1</v>
      </c>
      <c r="AK30" s="2573">
        <f t="shared" si="8"/>
        <v>2</v>
      </c>
      <c r="AL30" s="2595">
        <f t="shared" si="0"/>
        <v>3</v>
      </c>
      <c r="AM30" s="2596"/>
      <c r="AN30" s="710">
        <v>7</v>
      </c>
      <c r="AO30" s="2597">
        <f t="shared" si="9"/>
        <v>13</v>
      </c>
      <c r="AP30" s="716">
        <f t="shared" si="10"/>
        <v>4.333333333333333</v>
      </c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  <c r="BN30" s="248"/>
      <c r="BO30" s="248"/>
      <c r="BP30" s="248"/>
      <c r="BQ30" s="248"/>
      <c r="BR30" s="248"/>
      <c r="BS30" s="248"/>
      <c r="BT30" s="248"/>
      <c r="BU30" s="248"/>
      <c r="BV30" s="248"/>
      <c r="BW30" s="248"/>
      <c r="BX30" s="248"/>
      <c r="BY30" s="248"/>
      <c r="BZ30" s="248"/>
      <c r="CA30" s="248"/>
      <c r="CB30" s="248"/>
      <c r="CC30" s="248"/>
      <c r="CD30" s="248"/>
      <c r="CE30" s="248"/>
      <c r="CF30" s="248"/>
      <c r="CG30" s="248"/>
      <c r="CH30" s="248"/>
    </row>
    <row r="31" spans="1:86" s="206" customFormat="1" ht="11.1" customHeight="1" x14ac:dyDescent="0.25">
      <c r="A31" s="2529">
        <v>25</v>
      </c>
      <c r="B31" s="238"/>
      <c r="C31" s="891" t="s">
        <v>196</v>
      </c>
      <c r="D31" s="2681" t="str">
        <f>ROMAN(AM31,0)</f>
        <v>III</v>
      </c>
      <c r="E31" s="2685" t="s">
        <v>156</v>
      </c>
      <c r="F31" s="2686"/>
      <c r="G31" s="2680"/>
      <c r="H31" s="242"/>
      <c r="I31" s="243"/>
      <c r="J31" s="836"/>
      <c r="K31" s="875"/>
      <c r="L31" s="875"/>
      <c r="M31" s="875"/>
      <c r="N31" s="875">
        <v>17</v>
      </c>
      <c r="O31" s="875"/>
      <c r="P31" s="875"/>
      <c r="Q31" s="875"/>
      <c r="R31" s="875"/>
      <c r="S31" s="875"/>
      <c r="T31" s="875"/>
      <c r="U31" s="875"/>
      <c r="V31" s="2687" t="s">
        <v>292</v>
      </c>
      <c r="W31" s="2629">
        <f t="shared" si="2"/>
        <v>17</v>
      </c>
      <c r="X31" s="2630">
        <f t="shared" si="3"/>
        <v>0.79999999999999993</v>
      </c>
      <c r="Y31" s="2631">
        <f t="shared" si="4"/>
        <v>13.6</v>
      </c>
      <c r="Z31" s="2632" t="str">
        <f t="shared" si="5"/>
        <v>-</v>
      </c>
      <c r="AA31" s="2633" t="str">
        <f t="shared" si="6"/>
        <v>-</v>
      </c>
      <c r="AB31" s="658" t="str">
        <f t="shared" si="7"/>
        <v>Abs</v>
      </c>
      <c r="AC31" s="2592">
        <v>2</v>
      </c>
      <c r="AD31" s="710">
        <v>5</v>
      </c>
      <c r="AE31" s="2593">
        <v>2</v>
      </c>
      <c r="AF31" s="2593">
        <v>2</v>
      </c>
      <c r="AG31" s="2593">
        <v>1</v>
      </c>
      <c r="AH31" s="2593"/>
      <c r="AI31" s="710"/>
      <c r="AJ31" s="710"/>
      <c r="AK31" s="2573">
        <f t="shared" si="8"/>
        <v>1</v>
      </c>
      <c r="AL31" s="2595">
        <f t="shared" si="0"/>
        <v>13</v>
      </c>
      <c r="AM31" s="2596">
        <v>3</v>
      </c>
      <c r="AN31" s="710">
        <v>111</v>
      </c>
      <c r="AO31" s="2597">
        <f t="shared" si="9"/>
        <v>128</v>
      </c>
      <c r="AP31" s="2688">
        <f t="shared" si="10"/>
        <v>9.8461538461538467</v>
      </c>
    </row>
    <row r="32" spans="1:86" s="206" customFormat="1" ht="11.1" customHeight="1" x14ac:dyDescent="0.25">
      <c r="A32" s="2529">
        <v>26</v>
      </c>
      <c r="B32" s="238"/>
      <c r="C32" s="699" t="s">
        <v>57</v>
      </c>
      <c r="D32" s="2588" t="str">
        <f>ROMAN(AM32,0)</f>
        <v/>
      </c>
      <c r="E32" s="2589"/>
      <c r="F32" s="2689"/>
      <c r="G32" s="2680"/>
      <c r="H32" s="242"/>
      <c r="I32" s="243"/>
      <c r="J32" s="836">
        <v>13</v>
      </c>
      <c r="K32" s="875"/>
      <c r="L32" s="875"/>
      <c r="M32" s="875"/>
      <c r="N32" s="875"/>
      <c r="O32" s="875"/>
      <c r="P32" s="875"/>
      <c r="Q32" s="875"/>
      <c r="R32" s="875"/>
      <c r="S32" s="875"/>
      <c r="T32" s="875"/>
      <c r="U32" s="875"/>
      <c r="V32" s="2637" t="s">
        <v>292</v>
      </c>
      <c r="W32" s="2629">
        <f t="shared" si="2"/>
        <v>13</v>
      </c>
      <c r="X32" s="2630">
        <f t="shared" si="3"/>
        <v>0.79999999999999993</v>
      </c>
      <c r="Y32" s="2631">
        <f t="shared" si="4"/>
        <v>10.399999999999999</v>
      </c>
      <c r="Z32" s="2632" t="str">
        <f t="shared" si="5"/>
        <v>-</v>
      </c>
      <c r="AA32" s="2633" t="str">
        <f t="shared" si="6"/>
        <v>-</v>
      </c>
      <c r="AB32" s="658" t="str">
        <f t="shared" si="7"/>
        <v>Abs</v>
      </c>
      <c r="AC32" s="2592"/>
      <c r="AD32" s="710"/>
      <c r="AE32" s="2593"/>
      <c r="AF32" s="2593">
        <v>2</v>
      </c>
      <c r="AG32" s="2593">
        <v>1</v>
      </c>
      <c r="AH32" s="2593">
        <v>1</v>
      </c>
      <c r="AI32" s="710"/>
      <c r="AJ32" s="710">
        <v>2</v>
      </c>
      <c r="AK32" s="2573">
        <f t="shared" si="8"/>
        <v>1</v>
      </c>
      <c r="AL32" s="2595">
        <f t="shared" si="0"/>
        <v>7</v>
      </c>
      <c r="AM32" s="2596"/>
      <c r="AN32" s="710">
        <v>15</v>
      </c>
      <c r="AO32" s="2597">
        <f t="shared" si="9"/>
        <v>28</v>
      </c>
      <c r="AP32" s="716">
        <f t="shared" si="10"/>
        <v>4</v>
      </c>
    </row>
    <row r="33" spans="1:86" s="206" customFormat="1" ht="11.1" customHeight="1" x14ac:dyDescent="0.25">
      <c r="A33" s="2529">
        <v>27</v>
      </c>
      <c r="B33" s="238"/>
      <c r="C33" s="699" t="s">
        <v>236</v>
      </c>
      <c r="D33" s="2588"/>
      <c r="E33" s="2589"/>
      <c r="F33" s="2689"/>
      <c r="G33" s="2680"/>
      <c r="H33" s="242"/>
      <c r="I33" s="243"/>
      <c r="J33" s="836"/>
      <c r="K33" s="875">
        <v>12</v>
      </c>
      <c r="L33" s="875"/>
      <c r="M33" s="875"/>
      <c r="N33" s="875"/>
      <c r="O33" s="875"/>
      <c r="P33" s="875"/>
      <c r="Q33" s="875"/>
      <c r="R33" s="875"/>
      <c r="S33" s="875"/>
      <c r="T33" s="875"/>
      <c r="U33" s="875"/>
      <c r="V33" s="2637" t="s">
        <v>292</v>
      </c>
      <c r="W33" s="2629">
        <f t="shared" si="2"/>
        <v>12</v>
      </c>
      <c r="X33" s="2630">
        <f t="shared" si="3"/>
        <v>0.79999999999999993</v>
      </c>
      <c r="Y33" s="2631">
        <f t="shared" si="4"/>
        <v>9.6</v>
      </c>
      <c r="Z33" s="2632" t="str">
        <f t="shared" si="5"/>
        <v>-</v>
      </c>
      <c r="AA33" s="2633" t="str">
        <f t="shared" si="6"/>
        <v>-</v>
      </c>
      <c r="AB33" s="658" t="str">
        <f t="shared" si="7"/>
        <v>Abs</v>
      </c>
      <c r="AC33" s="2592"/>
      <c r="AD33" s="710"/>
      <c r="AE33" s="2593"/>
      <c r="AF33" s="2593"/>
      <c r="AG33" s="2593"/>
      <c r="AH33" s="2593"/>
      <c r="AI33" s="710"/>
      <c r="AJ33" s="710"/>
      <c r="AK33" s="2573">
        <f t="shared" si="8"/>
        <v>1</v>
      </c>
      <c r="AL33" s="2595">
        <f t="shared" si="0"/>
        <v>1</v>
      </c>
      <c r="AM33" s="2596"/>
      <c r="AN33" s="710">
        <v>0</v>
      </c>
      <c r="AO33" s="2597">
        <f t="shared" si="9"/>
        <v>12</v>
      </c>
      <c r="AP33" s="716">
        <f t="shared" si="10"/>
        <v>12</v>
      </c>
    </row>
    <row r="34" spans="1:86" s="248" customFormat="1" ht="11.1" customHeight="1" x14ac:dyDescent="0.25">
      <c r="A34" s="2529">
        <v>28</v>
      </c>
      <c r="B34" s="238"/>
      <c r="C34" s="246" t="s">
        <v>191</v>
      </c>
      <c r="D34" s="2604" t="str">
        <f>ROMAN(AM34,0)</f>
        <v>III</v>
      </c>
      <c r="E34" s="2690"/>
      <c r="F34" s="2691"/>
      <c r="G34" s="2692"/>
      <c r="H34" s="242"/>
      <c r="I34" s="233"/>
      <c r="J34" s="234"/>
      <c r="K34" s="181"/>
      <c r="L34" s="181"/>
      <c r="M34" s="181"/>
      <c r="N34" s="181">
        <v>10</v>
      </c>
      <c r="O34" s="181"/>
      <c r="P34" s="181"/>
      <c r="Q34" s="181"/>
      <c r="R34" s="181"/>
      <c r="S34" s="181"/>
      <c r="T34" s="181"/>
      <c r="U34" s="181"/>
      <c r="V34" s="2637" t="s">
        <v>292</v>
      </c>
      <c r="W34" s="2629">
        <f t="shared" si="2"/>
        <v>10</v>
      </c>
      <c r="X34" s="2630">
        <f t="shared" si="3"/>
        <v>0.79999999999999993</v>
      </c>
      <c r="Y34" s="2631">
        <f t="shared" si="4"/>
        <v>7.9999999999999991</v>
      </c>
      <c r="Z34" s="2632" t="str">
        <f t="shared" si="5"/>
        <v>-</v>
      </c>
      <c r="AA34" s="2633" t="str">
        <f t="shared" si="6"/>
        <v>-</v>
      </c>
      <c r="AB34" s="658" t="str">
        <f t="shared" si="7"/>
        <v>Abs</v>
      </c>
      <c r="AC34" s="2571">
        <v>1</v>
      </c>
      <c r="AD34" s="237">
        <v>7</v>
      </c>
      <c r="AE34" s="2572">
        <v>3</v>
      </c>
      <c r="AF34" s="2572"/>
      <c r="AG34" s="2572"/>
      <c r="AH34" s="2572"/>
      <c r="AI34" s="237">
        <v>1</v>
      </c>
      <c r="AJ34" s="237">
        <v>1</v>
      </c>
      <c r="AK34" s="2573">
        <f t="shared" si="8"/>
        <v>1</v>
      </c>
      <c r="AL34" s="2574">
        <f t="shared" si="0"/>
        <v>14</v>
      </c>
      <c r="AM34" s="2575">
        <v>3</v>
      </c>
      <c r="AN34" s="237">
        <v>88</v>
      </c>
      <c r="AO34" s="2576">
        <f t="shared" si="9"/>
        <v>98</v>
      </c>
      <c r="AP34" s="230">
        <f t="shared" si="10"/>
        <v>7</v>
      </c>
    </row>
    <row r="35" spans="1:86" s="248" customFormat="1" ht="11.1" customHeight="1" x14ac:dyDescent="0.25">
      <c r="A35" s="2529">
        <v>29</v>
      </c>
      <c r="B35" s="238"/>
      <c r="C35" s="244" t="s">
        <v>206</v>
      </c>
      <c r="D35" s="2601"/>
      <c r="E35" s="2602"/>
      <c r="F35" s="2693"/>
      <c r="G35" s="2692"/>
      <c r="H35" s="242"/>
      <c r="I35" s="233"/>
      <c r="J35" s="234"/>
      <c r="K35" s="181"/>
      <c r="L35" s="181"/>
      <c r="M35" s="181"/>
      <c r="N35" s="181"/>
      <c r="O35" s="181"/>
      <c r="P35" s="181"/>
      <c r="Q35" s="181"/>
      <c r="R35" s="181">
        <v>9</v>
      </c>
      <c r="S35" s="181"/>
      <c r="T35" s="181"/>
      <c r="U35" s="181"/>
      <c r="V35" s="2637" t="s">
        <v>292</v>
      </c>
      <c r="W35" s="2629">
        <f t="shared" si="2"/>
        <v>9</v>
      </c>
      <c r="X35" s="2630">
        <f t="shared" si="3"/>
        <v>0.79999999999999993</v>
      </c>
      <c r="Y35" s="2631">
        <f t="shared" si="4"/>
        <v>7.1999999999999993</v>
      </c>
      <c r="Z35" s="2632" t="str">
        <f t="shared" si="5"/>
        <v>-</v>
      </c>
      <c r="AA35" s="2633" t="str">
        <f t="shared" si="6"/>
        <v>-</v>
      </c>
      <c r="AB35" s="658" t="str">
        <f t="shared" si="7"/>
        <v>Abs</v>
      </c>
      <c r="AC35" s="2571"/>
      <c r="AD35" s="237"/>
      <c r="AE35" s="2572"/>
      <c r="AF35" s="2572"/>
      <c r="AG35" s="2572"/>
      <c r="AH35" s="2572"/>
      <c r="AI35" s="237"/>
      <c r="AJ35" s="237">
        <v>1</v>
      </c>
      <c r="AK35" s="2573">
        <f t="shared" si="8"/>
        <v>1</v>
      </c>
      <c r="AL35" s="2574">
        <f t="shared" si="0"/>
        <v>2</v>
      </c>
      <c r="AM35" s="2575"/>
      <c r="AN35" s="237">
        <v>0</v>
      </c>
      <c r="AO35" s="2576">
        <f t="shared" si="9"/>
        <v>9</v>
      </c>
      <c r="AP35" s="230">
        <f t="shared" si="10"/>
        <v>4.5</v>
      </c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</row>
    <row r="36" spans="1:86" s="248" customFormat="1" ht="11.1" customHeight="1" x14ac:dyDescent="0.25">
      <c r="A36" s="2529">
        <v>30</v>
      </c>
      <c r="B36" s="238"/>
      <c r="C36" s="699" t="s">
        <v>264</v>
      </c>
      <c r="D36" s="2588"/>
      <c r="E36" s="2589"/>
      <c r="F36" s="2689"/>
      <c r="G36" s="2692"/>
      <c r="H36" s="242"/>
      <c r="I36" s="243"/>
      <c r="J36" s="836"/>
      <c r="K36" s="875"/>
      <c r="L36" s="875"/>
      <c r="M36" s="875"/>
      <c r="N36" s="875"/>
      <c r="O36" s="875"/>
      <c r="P36" s="875">
        <v>6</v>
      </c>
      <c r="Q36" s="875"/>
      <c r="R36" s="875"/>
      <c r="S36" s="875"/>
      <c r="T36" s="875"/>
      <c r="U36" s="875"/>
      <c r="V36" s="2637" t="s">
        <v>292</v>
      </c>
      <c r="W36" s="2629">
        <f t="shared" si="2"/>
        <v>6</v>
      </c>
      <c r="X36" s="2630">
        <f t="shared" si="3"/>
        <v>0.79999999999999993</v>
      </c>
      <c r="Y36" s="2631">
        <f t="shared" si="4"/>
        <v>4.8</v>
      </c>
      <c r="Z36" s="2632" t="str">
        <f t="shared" si="5"/>
        <v>-</v>
      </c>
      <c r="AA36" s="2633" t="str">
        <f t="shared" si="6"/>
        <v>-</v>
      </c>
      <c r="AB36" s="658" t="str">
        <f t="shared" si="7"/>
        <v>Abs</v>
      </c>
      <c r="AC36" s="2592"/>
      <c r="AD36" s="710"/>
      <c r="AE36" s="2593"/>
      <c r="AF36" s="2593"/>
      <c r="AG36" s="2593"/>
      <c r="AH36" s="2593"/>
      <c r="AI36" s="710"/>
      <c r="AJ36" s="710"/>
      <c r="AK36" s="2594">
        <f t="shared" si="8"/>
        <v>1</v>
      </c>
      <c r="AL36" s="2595">
        <f t="shared" si="0"/>
        <v>1</v>
      </c>
      <c r="AM36" s="2596"/>
      <c r="AN36" s="710">
        <v>0</v>
      </c>
      <c r="AO36" s="711">
        <f t="shared" si="9"/>
        <v>6</v>
      </c>
      <c r="AP36" s="716">
        <f t="shared" si="10"/>
        <v>6</v>
      </c>
    </row>
    <row r="37" spans="1:86" s="248" customFormat="1" ht="11.1" customHeight="1" x14ac:dyDescent="0.25">
      <c r="A37" s="2529">
        <v>31</v>
      </c>
      <c r="B37" s="247"/>
      <c r="C37" s="892" t="s">
        <v>134</v>
      </c>
      <c r="D37" s="2634" t="str">
        <f>ROMAN(AM37,0)</f>
        <v>II</v>
      </c>
      <c r="E37" s="2635"/>
      <c r="F37" s="2636"/>
      <c r="G37" s="2692"/>
      <c r="H37" s="242"/>
      <c r="I37" s="243">
        <v>3</v>
      </c>
      <c r="J37" s="836"/>
      <c r="K37" s="836"/>
      <c r="L37" s="836"/>
      <c r="M37" s="836"/>
      <c r="N37" s="836"/>
      <c r="O37" s="836"/>
      <c r="P37" s="836"/>
      <c r="Q37" s="836"/>
      <c r="R37" s="836"/>
      <c r="S37" s="836"/>
      <c r="T37" s="836"/>
      <c r="U37" s="836"/>
      <c r="V37" s="2637" t="s">
        <v>292</v>
      </c>
      <c r="W37" s="2629">
        <f t="shared" si="2"/>
        <v>3</v>
      </c>
      <c r="X37" s="2630">
        <f t="shared" si="3"/>
        <v>0.79999999999999993</v>
      </c>
      <c r="Y37" s="2631">
        <f t="shared" si="4"/>
        <v>2.4</v>
      </c>
      <c r="Z37" s="2632" t="str">
        <f t="shared" si="5"/>
        <v>-</v>
      </c>
      <c r="AA37" s="2633" t="str">
        <f t="shared" si="6"/>
        <v>-</v>
      </c>
      <c r="AB37" s="658" t="str">
        <f t="shared" si="7"/>
        <v>Abs</v>
      </c>
      <c r="AC37" s="2592"/>
      <c r="AD37" s="710"/>
      <c r="AE37" s="2593"/>
      <c r="AF37" s="2593"/>
      <c r="AG37" s="2593"/>
      <c r="AH37" s="2593">
        <v>4</v>
      </c>
      <c r="AI37" s="710">
        <v>1</v>
      </c>
      <c r="AJ37" s="710">
        <v>1</v>
      </c>
      <c r="AK37" s="2594">
        <f t="shared" si="8"/>
        <v>1</v>
      </c>
      <c r="AL37" s="2595">
        <f t="shared" si="0"/>
        <v>7</v>
      </c>
      <c r="AM37" s="2596">
        <v>2</v>
      </c>
      <c r="AN37" s="710">
        <v>37</v>
      </c>
      <c r="AO37" s="711">
        <f t="shared" si="9"/>
        <v>40</v>
      </c>
      <c r="AP37" s="716">
        <f t="shared" si="10"/>
        <v>5.7142857142857144</v>
      </c>
    </row>
    <row r="38" spans="1:86" s="248" customFormat="1" ht="11.1" customHeight="1" x14ac:dyDescent="0.25">
      <c r="A38" s="2529">
        <v>31</v>
      </c>
      <c r="B38" s="238"/>
      <c r="C38" s="699" t="s">
        <v>61</v>
      </c>
      <c r="D38" s="2588" t="str">
        <f>ROMAN(AM38,0)</f>
        <v/>
      </c>
      <c r="E38" s="2589"/>
      <c r="F38" s="2590"/>
      <c r="G38" s="2692"/>
      <c r="H38" s="242"/>
      <c r="I38" s="243"/>
      <c r="J38" s="836"/>
      <c r="K38" s="836"/>
      <c r="L38" s="836"/>
      <c r="M38" s="836"/>
      <c r="N38" s="836">
        <v>3</v>
      </c>
      <c r="O38" s="836"/>
      <c r="P38" s="836"/>
      <c r="Q38" s="836"/>
      <c r="R38" s="836"/>
      <c r="S38" s="836"/>
      <c r="T38" s="836"/>
      <c r="U38" s="836"/>
      <c r="V38" s="2637" t="s">
        <v>292</v>
      </c>
      <c r="W38" s="2629">
        <f t="shared" si="2"/>
        <v>3</v>
      </c>
      <c r="X38" s="2630">
        <f t="shared" si="3"/>
        <v>0.79999999999999993</v>
      </c>
      <c r="Y38" s="2631">
        <f t="shared" si="4"/>
        <v>2.4</v>
      </c>
      <c r="Z38" s="2632" t="str">
        <f t="shared" si="5"/>
        <v>-</v>
      </c>
      <c r="AA38" s="2633" t="str">
        <f t="shared" si="6"/>
        <v>-</v>
      </c>
      <c r="AB38" s="658" t="str">
        <f t="shared" si="7"/>
        <v>Abs</v>
      </c>
      <c r="AC38" s="2592"/>
      <c r="AD38" s="710"/>
      <c r="AE38" s="2593"/>
      <c r="AF38" s="2593">
        <v>1</v>
      </c>
      <c r="AG38" s="2593">
        <v>6</v>
      </c>
      <c r="AH38" s="2593">
        <v>3</v>
      </c>
      <c r="AI38" s="710">
        <v>4</v>
      </c>
      <c r="AJ38" s="710">
        <v>3</v>
      </c>
      <c r="AK38" s="2594">
        <f t="shared" si="8"/>
        <v>1</v>
      </c>
      <c r="AL38" s="2595">
        <f t="shared" si="0"/>
        <v>18</v>
      </c>
      <c r="AM38" s="2596"/>
      <c r="AN38" s="710">
        <v>99</v>
      </c>
      <c r="AO38" s="711">
        <f t="shared" si="9"/>
        <v>102</v>
      </c>
      <c r="AP38" s="716">
        <f t="shared" si="10"/>
        <v>5.666666666666667</v>
      </c>
    </row>
    <row r="39" spans="1:86" s="248" customFormat="1" ht="11.1" customHeight="1" x14ac:dyDescent="0.25">
      <c r="A39" s="2529">
        <v>33</v>
      </c>
      <c r="B39" s="238"/>
      <c r="C39" s="699" t="s">
        <v>262</v>
      </c>
      <c r="D39" s="2588"/>
      <c r="E39" s="2684"/>
      <c r="F39" s="2590"/>
      <c r="G39" s="2692"/>
      <c r="H39" s="242"/>
      <c r="I39" s="243"/>
      <c r="J39" s="836"/>
      <c r="K39" s="836"/>
      <c r="L39" s="836"/>
      <c r="M39" s="836"/>
      <c r="N39" s="836">
        <v>2</v>
      </c>
      <c r="O39" s="836"/>
      <c r="P39" s="836"/>
      <c r="Q39" s="836"/>
      <c r="R39" s="836"/>
      <c r="S39" s="836"/>
      <c r="T39" s="836"/>
      <c r="U39" s="836"/>
      <c r="V39" s="2637" t="s">
        <v>292</v>
      </c>
      <c r="W39" s="2629">
        <f t="shared" si="2"/>
        <v>2</v>
      </c>
      <c r="X39" s="2630">
        <f t="shared" si="3"/>
        <v>0.79999999999999993</v>
      </c>
      <c r="Y39" s="2631">
        <f t="shared" si="4"/>
        <v>1.5999999999999999</v>
      </c>
      <c r="Z39" s="2632" t="str">
        <f t="shared" si="5"/>
        <v>-</v>
      </c>
      <c r="AA39" s="2633" t="str">
        <f t="shared" si="6"/>
        <v>-</v>
      </c>
      <c r="AB39" s="658" t="str">
        <f t="shared" si="7"/>
        <v>Abs</v>
      </c>
      <c r="AC39" s="2592"/>
      <c r="AD39" s="710"/>
      <c r="AE39" s="2593"/>
      <c r="AF39" s="2593"/>
      <c r="AG39" s="2593"/>
      <c r="AH39" s="2593"/>
      <c r="AI39" s="710"/>
      <c r="AJ39" s="710"/>
      <c r="AK39" s="2594">
        <f t="shared" si="8"/>
        <v>1</v>
      </c>
      <c r="AL39" s="2595">
        <f t="shared" si="0"/>
        <v>1</v>
      </c>
      <c r="AM39" s="2596"/>
      <c r="AN39" s="710">
        <v>0</v>
      </c>
      <c r="AO39" s="711">
        <f t="shared" si="9"/>
        <v>2</v>
      </c>
      <c r="AP39" s="716">
        <f t="shared" si="10"/>
        <v>2</v>
      </c>
    </row>
    <row r="40" spans="1:86" s="248" customFormat="1" ht="11.1" customHeight="1" thickBot="1" x14ac:dyDescent="0.3">
      <c r="A40" s="2529">
        <v>33</v>
      </c>
      <c r="B40" s="238"/>
      <c r="C40" s="2694" t="s">
        <v>218</v>
      </c>
      <c r="D40" s="2695"/>
      <c r="E40" s="2696"/>
      <c r="F40" s="2697"/>
      <c r="G40" s="2698"/>
      <c r="H40" s="245"/>
      <c r="I40" s="2699">
        <v>2</v>
      </c>
      <c r="J40" s="2700"/>
      <c r="K40" s="2700"/>
      <c r="L40" s="2700"/>
      <c r="M40" s="2700"/>
      <c r="N40" s="2700"/>
      <c r="O40" s="2700"/>
      <c r="P40" s="2700"/>
      <c r="Q40" s="2700"/>
      <c r="R40" s="2700"/>
      <c r="S40" s="2700"/>
      <c r="T40" s="2700"/>
      <c r="U40" s="2700"/>
      <c r="V40" s="2701" t="s">
        <v>292</v>
      </c>
      <c r="W40" s="2702">
        <f t="shared" si="2"/>
        <v>2</v>
      </c>
      <c r="X40" s="2703">
        <f t="shared" si="3"/>
        <v>0.79999999999999993</v>
      </c>
      <c r="Y40" s="2704">
        <f t="shared" si="4"/>
        <v>1.5999999999999999</v>
      </c>
      <c r="Z40" s="2705" t="str">
        <f t="shared" si="5"/>
        <v>-</v>
      </c>
      <c r="AA40" s="2706" t="str">
        <f t="shared" si="6"/>
        <v>-</v>
      </c>
      <c r="AB40" s="2707" t="str">
        <f t="shared" si="7"/>
        <v>Abs</v>
      </c>
      <c r="AC40" s="2708"/>
      <c r="AD40" s="2709"/>
      <c r="AE40" s="2710"/>
      <c r="AF40" s="2710"/>
      <c r="AG40" s="2710"/>
      <c r="AH40" s="2710"/>
      <c r="AI40" s="2709"/>
      <c r="AJ40" s="2709"/>
      <c r="AK40" s="2711">
        <f t="shared" si="8"/>
        <v>1</v>
      </c>
      <c r="AL40" s="2712">
        <f t="shared" si="0"/>
        <v>1</v>
      </c>
      <c r="AM40" s="2713"/>
      <c r="AN40" s="2709">
        <v>0</v>
      </c>
      <c r="AO40" s="2714">
        <f t="shared" si="9"/>
        <v>2</v>
      </c>
      <c r="AP40" s="2715">
        <f t="shared" si="10"/>
        <v>2</v>
      </c>
    </row>
    <row r="41" spans="1:86" s="248" customFormat="1" ht="11.1" customHeight="1" thickTop="1" x14ac:dyDescent="0.25">
      <c r="A41" s="2529">
        <v>35</v>
      </c>
      <c r="B41" s="247"/>
      <c r="C41" s="1574" t="s">
        <v>126</v>
      </c>
      <c r="D41" s="2716" t="str">
        <f>ROMAN(AM41,0)</f>
        <v/>
      </c>
      <c r="E41" s="2717"/>
      <c r="F41" s="2718"/>
      <c r="G41" s="2719"/>
      <c r="H41" s="242"/>
      <c r="I41" s="2720"/>
      <c r="J41" s="2721"/>
      <c r="K41" s="2721"/>
      <c r="L41" s="2721"/>
      <c r="M41" s="2721"/>
      <c r="N41" s="2721"/>
      <c r="O41" s="2721"/>
      <c r="P41" s="2721"/>
      <c r="Q41" s="2721"/>
      <c r="R41" s="2721"/>
      <c r="S41" s="2721"/>
      <c r="T41" s="2721"/>
      <c r="U41" s="2721"/>
      <c r="V41" s="2722"/>
      <c r="W41" s="2723"/>
      <c r="X41" s="2724"/>
      <c r="Y41" s="2725"/>
      <c r="Z41" s="2726"/>
      <c r="AA41" s="2727"/>
      <c r="AB41" s="2728"/>
      <c r="AC41" s="2729"/>
      <c r="AD41" s="2730"/>
      <c r="AE41" s="2730"/>
      <c r="AF41" s="2730"/>
      <c r="AG41" s="2730"/>
      <c r="AH41" s="2730"/>
      <c r="AI41" s="2730">
        <v>1</v>
      </c>
      <c r="AJ41" s="2730">
        <v>3</v>
      </c>
      <c r="AK41" s="2731"/>
      <c r="AL41" s="2732">
        <f t="shared" si="0"/>
        <v>4</v>
      </c>
      <c r="AM41" s="2733"/>
      <c r="AN41" s="2730">
        <v>19</v>
      </c>
      <c r="AO41" s="2734">
        <f t="shared" si="9"/>
        <v>19</v>
      </c>
      <c r="AP41" s="2735">
        <f t="shared" si="10"/>
        <v>4.75</v>
      </c>
    </row>
    <row r="42" spans="1:86" s="248" customFormat="1" ht="11.1" customHeight="1" x14ac:dyDescent="0.25">
      <c r="A42" s="2529">
        <v>36</v>
      </c>
      <c r="B42" s="238"/>
      <c r="C42" s="654" t="s">
        <v>136</v>
      </c>
      <c r="D42" s="2736" t="str">
        <f>ROMAN(AM42,0)</f>
        <v>IV</v>
      </c>
      <c r="E42" s="2578"/>
      <c r="F42" s="656" t="s">
        <v>156</v>
      </c>
      <c r="G42" s="249"/>
      <c r="H42" s="242"/>
      <c r="I42" s="233"/>
      <c r="J42" s="23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2737"/>
      <c r="W42" s="2629"/>
      <c r="X42" s="2630"/>
      <c r="Y42" s="2631"/>
      <c r="Z42" s="2632"/>
      <c r="AA42" s="2633"/>
      <c r="AB42" s="658"/>
      <c r="AC42" s="2571">
        <v>2</v>
      </c>
      <c r="AD42" s="237">
        <v>5</v>
      </c>
      <c r="AE42" s="2572">
        <v>1</v>
      </c>
      <c r="AF42" s="2572">
        <v>1</v>
      </c>
      <c r="AG42" s="2572">
        <v>4</v>
      </c>
      <c r="AH42" s="2572">
        <v>5</v>
      </c>
      <c r="AI42" s="237">
        <v>2</v>
      </c>
      <c r="AJ42" s="710">
        <v>1</v>
      </c>
      <c r="AK42" s="2594"/>
      <c r="AL42" s="2595">
        <f t="shared" si="0"/>
        <v>21</v>
      </c>
      <c r="AM42" s="2575">
        <v>4</v>
      </c>
      <c r="AN42" s="237">
        <v>134</v>
      </c>
      <c r="AO42" s="250">
        <f t="shared" si="9"/>
        <v>134</v>
      </c>
      <c r="AP42" s="2738">
        <f t="shared" si="10"/>
        <v>6.3809523809523814</v>
      </c>
    </row>
    <row r="43" spans="1:86" s="248" customFormat="1" ht="11.1" customHeight="1" x14ac:dyDescent="0.25">
      <c r="A43" s="2529">
        <v>37</v>
      </c>
      <c r="B43" s="238"/>
      <c r="C43" s="2598" t="s">
        <v>137</v>
      </c>
      <c r="D43" s="2587" t="str">
        <f>ROMAN(AM43,0)</f>
        <v>I</v>
      </c>
      <c r="E43" s="2599"/>
      <c r="F43" s="2739"/>
      <c r="G43" s="701"/>
      <c r="H43" s="242"/>
      <c r="I43" s="243"/>
      <c r="J43" s="836"/>
      <c r="K43" s="875"/>
      <c r="L43" s="875"/>
      <c r="M43" s="875"/>
      <c r="N43" s="875"/>
      <c r="O43" s="875"/>
      <c r="P43" s="875"/>
      <c r="Q43" s="875"/>
      <c r="R43" s="875"/>
      <c r="S43" s="875"/>
      <c r="T43" s="875"/>
      <c r="U43" s="875"/>
      <c r="V43" s="2737"/>
      <c r="W43" s="2629"/>
      <c r="X43" s="2630"/>
      <c r="Y43" s="2631"/>
      <c r="Z43" s="2632"/>
      <c r="AA43" s="2633"/>
      <c r="AB43" s="658"/>
      <c r="AC43" s="2592"/>
      <c r="AD43" s="710"/>
      <c r="AE43" s="2593"/>
      <c r="AF43" s="2593">
        <v>2</v>
      </c>
      <c r="AG43" s="2593"/>
      <c r="AH43" s="2593">
        <v>1</v>
      </c>
      <c r="AI43" s="710"/>
      <c r="AJ43" s="710">
        <v>1</v>
      </c>
      <c r="AK43" s="2594"/>
      <c r="AL43" s="2595">
        <f t="shared" si="0"/>
        <v>4</v>
      </c>
      <c r="AM43" s="2596">
        <v>1</v>
      </c>
      <c r="AN43" s="710">
        <v>24</v>
      </c>
      <c r="AO43" s="711">
        <f t="shared" si="9"/>
        <v>24</v>
      </c>
      <c r="AP43" s="716">
        <f t="shared" si="10"/>
        <v>6</v>
      </c>
    </row>
    <row r="44" spans="1:86" s="248" customFormat="1" ht="11.1" customHeight="1" x14ac:dyDescent="0.2">
      <c r="A44" s="2529">
        <v>38</v>
      </c>
      <c r="B44" s="238"/>
      <c r="C44" s="244" t="s">
        <v>205</v>
      </c>
      <c r="D44" s="2601"/>
      <c r="E44" s="2602"/>
      <c r="F44" s="2740"/>
      <c r="G44" s="249"/>
      <c r="H44" s="242"/>
      <c r="I44" s="233"/>
      <c r="J44" s="234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679"/>
      <c r="W44" s="2567"/>
      <c r="X44" s="2568"/>
      <c r="Y44" s="2569"/>
      <c r="Z44" s="235"/>
      <c r="AA44" s="2570"/>
      <c r="AB44" s="236"/>
      <c r="AC44" s="2571"/>
      <c r="AD44" s="237"/>
      <c r="AE44" s="2572"/>
      <c r="AF44" s="2572"/>
      <c r="AG44" s="2572"/>
      <c r="AH44" s="2572"/>
      <c r="AI44" s="237"/>
      <c r="AJ44" s="237">
        <v>1</v>
      </c>
      <c r="AK44" s="2573"/>
      <c r="AL44" s="2574">
        <f t="shared" si="0"/>
        <v>1</v>
      </c>
      <c r="AM44" s="2575"/>
      <c r="AN44" s="237">
        <v>5</v>
      </c>
      <c r="AO44" s="250">
        <f t="shared" si="9"/>
        <v>5</v>
      </c>
      <c r="AP44" s="230">
        <f t="shared" si="10"/>
        <v>5</v>
      </c>
    </row>
    <row r="45" spans="1:86" s="248" customFormat="1" ht="11.1" customHeight="1" thickBot="1" x14ac:dyDescent="0.3">
      <c r="A45" s="2529">
        <v>39</v>
      </c>
      <c r="B45" s="231"/>
      <c r="C45" s="2741" t="s">
        <v>227</v>
      </c>
      <c r="D45" s="2742" t="str">
        <f>ROMAN(AM45,0)</f>
        <v>I</v>
      </c>
      <c r="E45" s="2743"/>
      <c r="F45" s="2744"/>
      <c r="G45" s="2745"/>
      <c r="H45" s="242"/>
      <c r="I45" s="2746"/>
      <c r="J45" s="2747"/>
      <c r="K45" s="2748"/>
      <c r="L45" s="2748"/>
      <c r="M45" s="2748"/>
      <c r="N45" s="2748"/>
      <c r="O45" s="2748"/>
      <c r="P45" s="2748"/>
      <c r="Q45" s="2748"/>
      <c r="R45" s="2748"/>
      <c r="S45" s="2748"/>
      <c r="T45" s="2748"/>
      <c r="U45" s="2748"/>
      <c r="V45" s="2749"/>
      <c r="W45" s="2750"/>
      <c r="X45" s="2751"/>
      <c r="Y45" s="2752"/>
      <c r="Z45" s="2753"/>
      <c r="AA45" s="2754"/>
      <c r="AB45" s="2755"/>
      <c r="AC45" s="2756">
        <v>3</v>
      </c>
      <c r="AD45" s="2757">
        <v>6</v>
      </c>
      <c r="AE45" s="2758">
        <v>6</v>
      </c>
      <c r="AF45" s="2758">
        <v>6</v>
      </c>
      <c r="AG45" s="2758">
        <v>2</v>
      </c>
      <c r="AH45" s="2758"/>
      <c r="AI45" s="2757">
        <v>3</v>
      </c>
      <c r="AJ45" s="2757">
        <v>3</v>
      </c>
      <c r="AK45" s="2759"/>
      <c r="AL45" s="2760">
        <f t="shared" si="0"/>
        <v>29</v>
      </c>
      <c r="AM45" s="2761">
        <v>1</v>
      </c>
      <c r="AN45" s="2757">
        <v>163</v>
      </c>
      <c r="AO45" s="2762">
        <f t="shared" si="9"/>
        <v>163</v>
      </c>
      <c r="AP45" s="2763">
        <f t="shared" si="10"/>
        <v>5.6206896551724137</v>
      </c>
    </row>
    <row r="46" spans="1:86" s="248" customFormat="1" ht="11.1" customHeight="1" thickTop="1" x14ac:dyDescent="0.25">
      <c r="A46" s="2529">
        <v>40</v>
      </c>
      <c r="B46" s="247"/>
      <c r="C46" s="251" t="s">
        <v>43</v>
      </c>
      <c r="D46" s="2716" t="str">
        <f>ROMAN(AM46,0)</f>
        <v/>
      </c>
      <c r="E46" s="2764"/>
      <c r="F46" s="2765"/>
      <c r="G46" s="252"/>
      <c r="H46" s="242"/>
      <c r="I46" s="2766"/>
      <c r="J46" s="2767"/>
      <c r="K46" s="2768"/>
      <c r="L46" s="2768"/>
      <c r="M46" s="2768"/>
      <c r="N46" s="2768"/>
      <c r="O46" s="2768"/>
      <c r="P46" s="2768"/>
      <c r="Q46" s="2768"/>
      <c r="R46" s="2768"/>
      <c r="S46" s="2768"/>
      <c r="T46" s="2768"/>
      <c r="U46" s="2768"/>
      <c r="V46" s="2769"/>
      <c r="W46" s="2770"/>
      <c r="X46" s="2724"/>
      <c r="Y46" s="2725"/>
      <c r="Z46" s="2726"/>
      <c r="AA46" s="2727"/>
      <c r="AB46" s="2728"/>
      <c r="AC46" s="2771"/>
      <c r="AD46" s="2772"/>
      <c r="AE46" s="2773">
        <v>3</v>
      </c>
      <c r="AF46" s="2773">
        <v>8</v>
      </c>
      <c r="AG46" s="2773">
        <v>3</v>
      </c>
      <c r="AH46" s="2773">
        <v>1</v>
      </c>
      <c r="AI46" s="2772"/>
      <c r="AJ46" s="2772"/>
      <c r="AK46" s="2774"/>
      <c r="AL46" s="2775">
        <f t="shared" ref="AL46:AL97" si="11">SUM(AC46:AK46)</f>
        <v>15</v>
      </c>
      <c r="AM46" s="2776"/>
      <c r="AN46" s="2772">
        <v>66</v>
      </c>
      <c r="AO46" s="2777">
        <f t="shared" si="9"/>
        <v>66</v>
      </c>
      <c r="AP46" s="819">
        <f t="shared" si="10"/>
        <v>4.4000000000000004</v>
      </c>
    </row>
    <row r="47" spans="1:86" s="206" customFormat="1" ht="11.1" customHeight="1" x14ac:dyDescent="0.25">
      <c r="A47" s="2529">
        <v>41</v>
      </c>
      <c r="B47" s="238"/>
      <c r="C47" s="253" t="s">
        <v>2</v>
      </c>
      <c r="D47" s="2778" t="str">
        <f>ROMAN(AM47,0)</f>
        <v/>
      </c>
      <c r="E47" s="2779"/>
      <c r="F47" s="2780"/>
      <c r="G47" s="254"/>
      <c r="H47" s="242"/>
      <c r="I47" s="2781"/>
      <c r="J47" s="2782"/>
      <c r="K47" s="2783"/>
      <c r="L47" s="2783"/>
      <c r="M47" s="2783"/>
      <c r="N47" s="2783"/>
      <c r="O47" s="2783"/>
      <c r="P47" s="2783"/>
      <c r="Q47" s="2783"/>
      <c r="R47" s="2783"/>
      <c r="S47" s="2783"/>
      <c r="T47" s="2783"/>
      <c r="U47" s="2783"/>
      <c r="V47" s="255"/>
      <c r="W47" s="2784"/>
      <c r="X47" s="2785"/>
      <c r="Y47" s="2786"/>
      <c r="Z47" s="256"/>
      <c r="AA47" s="2787"/>
      <c r="AB47" s="257"/>
      <c r="AC47" s="2788">
        <v>2</v>
      </c>
      <c r="AD47" s="2789">
        <v>4</v>
      </c>
      <c r="AE47" s="2790">
        <v>5</v>
      </c>
      <c r="AF47" s="2790"/>
      <c r="AG47" s="2790">
        <v>1</v>
      </c>
      <c r="AH47" s="2790"/>
      <c r="AI47" s="2789"/>
      <c r="AJ47" s="2789"/>
      <c r="AK47" s="2791"/>
      <c r="AL47" s="2792">
        <f t="shared" si="11"/>
        <v>12</v>
      </c>
      <c r="AM47" s="2793"/>
      <c r="AN47" s="2789">
        <v>29</v>
      </c>
      <c r="AO47" s="2794">
        <f t="shared" si="9"/>
        <v>29</v>
      </c>
      <c r="AP47" s="258">
        <f t="shared" si="10"/>
        <v>2.4166666666666665</v>
      </c>
      <c r="AQ47" s="2795"/>
    </row>
    <row r="48" spans="1:86" s="206" customFormat="1" ht="11.1" customHeight="1" x14ac:dyDescent="0.25">
      <c r="A48" s="2529">
        <v>42</v>
      </c>
      <c r="B48" s="238"/>
      <c r="C48" s="253" t="s">
        <v>7</v>
      </c>
      <c r="D48" s="2778"/>
      <c r="E48" s="2779"/>
      <c r="F48" s="2780"/>
      <c r="G48" s="259"/>
      <c r="H48" s="242"/>
      <c r="I48" s="2796"/>
      <c r="J48" s="2797"/>
      <c r="K48" s="2798"/>
      <c r="L48" s="2798"/>
      <c r="M48" s="2798"/>
      <c r="N48" s="2798"/>
      <c r="O48" s="2798"/>
      <c r="P48" s="2798"/>
      <c r="Q48" s="2798"/>
      <c r="R48" s="2798"/>
      <c r="S48" s="2798"/>
      <c r="T48" s="2798"/>
      <c r="U48" s="2798"/>
      <c r="V48" s="260"/>
      <c r="W48" s="2799"/>
      <c r="X48" s="2800"/>
      <c r="Y48" s="2801"/>
      <c r="Z48" s="2802"/>
      <c r="AA48" s="2787"/>
      <c r="AB48" s="261"/>
      <c r="AC48" s="2803"/>
      <c r="AD48" s="2804">
        <v>7</v>
      </c>
      <c r="AE48" s="2805">
        <v>3</v>
      </c>
      <c r="AF48" s="2805"/>
      <c r="AG48" s="2805"/>
      <c r="AH48" s="2805"/>
      <c r="AI48" s="2804"/>
      <c r="AJ48" s="2804"/>
      <c r="AK48" s="2806"/>
      <c r="AL48" s="2792">
        <f t="shared" si="11"/>
        <v>10</v>
      </c>
      <c r="AM48" s="2807"/>
      <c r="AN48" s="2804">
        <v>54</v>
      </c>
      <c r="AO48" s="2808">
        <f t="shared" si="9"/>
        <v>54</v>
      </c>
      <c r="AP48" s="262">
        <f t="shared" si="10"/>
        <v>5.4</v>
      </c>
    </row>
    <row r="49" spans="1:43" s="206" customFormat="1" ht="11.1" customHeight="1" x14ac:dyDescent="0.25">
      <c r="A49" s="2529">
        <v>43</v>
      </c>
      <c r="B49" s="238"/>
      <c r="C49" s="253" t="s">
        <v>1</v>
      </c>
      <c r="D49" s="2778"/>
      <c r="E49" s="2779"/>
      <c r="F49" s="2780"/>
      <c r="G49" s="2809"/>
      <c r="H49" s="242"/>
      <c r="I49" s="2781"/>
      <c r="J49" s="2782"/>
      <c r="K49" s="2783"/>
      <c r="L49" s="2783"/>
      <c r="M49" s="2783"/>
      <c r="N49" s="2783"/>
      <c r="O49" s="2783"/>
      <c r="P49" s="2783"/>
      <c r="Q49" s="2783"/>
      <c r="R49" s="2783"/>
      <c r="S49" s="2783"/>
      <c r="T49" s="2783"/>
      <c r="U49" s="2783"/>
      <c r="V49" s="255"/>
      <c r="W49" s="2784"/>
      <c r="X49" s="2785"/>
      <c r="Y49" s="2786"/>
      <c r="Z49" s="256"/>
      <c r="AA49" s="2787"/>
      <c r="AB49" s="257"/>
      <c r="AC49" s="2788">
        <v>2</v>
      </c>
      <c r="AD49" s="2789">
        <v>6</v>
      </c>
      <c r="AE49" s="2790"/>
      <c r="AF49" s="2789"/>
      <c r="AG49" s="2790">
        <v>1</v>
      </c>
      <c r="AH49" s="2790"/>
      <c r="AI49" s="2789"/>
      <c r="AJ49" s="2789"/>
      <c r="AK49" s="2791"/>
      <c r="AL49" s="2792">
        <f t="shared" si="11"/>
        <v>9</v>
      </c>
      <c r="AM49" s="2793"/>
      <c r="AN49" s="2789">
        <v>45</v>
      </c>
      <c r="AO49" s="2810">
        <f t="shared" si="9"/>
        <v>45</v>
      </c>
      <c r="AP49" s="258">
        <f t="shared" si="10"/>
        <v>5</v>
      </c>
    </row>
    <row r="50" spans="1:43" s="206" customFormat="1" ht="11.1" customHeight="1" x14ac:dyDescent="0.25">
      <c r="A50" s="2529">
        <v>44</v>
      </c>
      <c r="B50" s="238"/>
      <c r="C50" s="263" t="s">
        <v>238</v>
      </c>
      <c r="D50" s="2811" t="str">
        <f>ROMAN(AM50,0)</f>
        <v>I</v>
      </c>
      <c r="E50" s="2812"/>
      <c r="F50" s="2813"/>
      <c r="G50" s="249"/>
      <c r="H50" s="242"/>
      <c r="I50" s="2781"/>
      <c r="J50" s="2782"/>
      <c r="K50" s="2783"/>
      <c r="L50" s="2783"/>
      <c r="M50" s="2783"/>
      <c r="N50" s="2783"/>
      <c r="O50" s="2783"/>
      <c r="P50" s="2783"/>
      <c r="Q50" s="2783"/>
      <c r="R50" s="2783"/>
      <c r="S50" s="2783"/>
      <c r="T50" s="2783"/>
      <c r="U50" s="2783"/>
      <c r="V50" s="264"/>
      <c r="W50" s="2784"/>
      <c r="X50" s="2568"/>
      <c r="Y50" s="2569"/>
      <c r="Z50" s="235"/>
      <c r="AA50" s="2570"/>
      <c r="AB50" s="236"/>
      <c r="AC50" s="2788"/>
      <c r="AD50" s="2789">
        <v>4</v>
      </c>
      <c r="AE50" s="2790"/>
      <c r="AF50" s="2790">
        <v>1</v>
      </c>
      <c r="AG50" s="2790">
        <v>2</v>
      </c>
      <c r="AH50" s="2790"/>
      <c r="AI50" s="2789">
        <v>1</v>
      </c>
      <c r="AJ50" s="2789"/>
      <c r="AK50" s="2791"/>
      <c r="AL50" s="2792">
        <f t="shared" si="11"/>
        <v>8</v>
      </c>
      <c r="AM50" s="2793">
        <v>1</v>
      </c>
      <c r="AN50" s="2789">
        <v>50</v>
      </c>
      <c r="AO50" s="2810">
        <f t="shared" si="9"/>
        <v>50</v>
      </c>
      <c r="AP50" s="230">
        <f t="shared" si="10"/>
        <v>6.25</v>
      </c>
    </row>
    <row r="51" spans="1:43" s="206" customFormat="1" ht="11.1" customHeight="1" x14ac:dyDescent="0.25">
      <c r="A51" s="2529">
        <v>45</v>
      </c>
      <c r="B51" s="231"/>
      <c r="C51" s="772" t="s">
        <v>145</v>
      </c>
      <c r="D51" s="2811" t="str">
        <f>ROMAN(AM51,0)</f>
        <v>I</v>
      </c>
      <c r="E51" s="2814"/>
      <c r="F51" s="2815"/>
      <c r="G51" s="701"/>
      <c r="H51" s="242"/>
      <c r="I51" s="2816"/>
      <c r="J51" s="2817"/>
      <c r="K51" s="2818"/>
      <c r="L51" s="2818"/>
      <c r="M51" s="2818"/>
      <c r="N51" s="2818"/>
      <c r="O51" s="2818"/>
      <c r="P51" s="2818"/>
      <c r="Q51" s="2818"/>
      <c r="R51" s="2818"/>
      <c r="S51" s="2818"/>
      <c r="T51" s="2818"/>
      <c r="U51" s="2818"/>
      <c r="V51" s="782"/>
      <c r="W51" s="2819"/>
      <c r="X51" s="2820"/>
      <c r="Y51" s="2821"/>
      <c r="Z51" s="667"/>
      <c r="AA51" s="2822"/>
      <c r="AB51" s="789"/>
      <c r="AC51" s="2823"/>
      <c r="AD51" s="2824">
        <v>1</v>
      </c>
      <c r="AE51" s="2825">
        <v>3</v>
      </c>
      <c r="AF51" s="2825">
        <v>4</v>
      </c>
      <c r="AG51" s="2825">
        <v>1</v>
      </c>
      <c r="AH51" s="2825"/>
      <c r="AI51" s="2824"/>
      <c r="AJ51" s="2824"/>
      <c r="AK51" s="2826"/>
      <c r="AL51" s="2827">
        <f t="shared" si="11"/>
        <v>9</v>
      </c>
      <c r="AM51" s="2828">
        <v>1</v>
      </c>
      <c r="AN51" s="2824">
        <v>71</v>
      </c>
      <c r="AO51" s="2829">
        <f t="shared" si="9"/>
        <v>71</v>
      </c>
      <c r="AP51" s="2688">
        <f t="shared" si="10"/>
        <v>7.8888888888888893</v>
      </c>
      <c r="AQ51" s="248"/>
    </row>
    <row r="52" spans="1:43" s="248" customFormat="1" ht="11.1" customHeight="1" x14ac:dyDescent="0.25">
      <c r="A52" s="2529">
        <v>46</v>
      </c>
      <c r="B52" s="238"/>
      <c r="C52" s="2830" t="s">
        <v>195</v>
      </c>
      <c r="D52" s="2831" t="str">
        <f>ROMAN(AM52,0)</f>
        <v>I</v>
      </c>
      <c r="E52" s="2832"/>
      <c r="F52" s="2833" t="s">
        <v>156</v>
      </c>
      <c r="G52" s="774"/>
      <c r="H52" s="242"/>
      <c r="I52" s="2834"/>
      <c r="J52" s="2835"/>
      <c r="K52" s="2836"/>
      <c r="L52" s="2836"/>
      <c r="M52" s="2837"/>
      <c r="N52" s="2837"/>
      <c r="O52" s="2836"/>
      <c r="P52" s="2836"/>
      <c r="Q52" s="2836"/>
      <c r="R52" s="2837"/>
      <c r="S52" s="2836"/>
      <c r="T52" s="2836"/>
      <c r="U52" s="2836"/>
      <c r="V52" s="2838"/>
      <c r="W52" s="2839"/>
      <c r="X52" s="2840"/>
      <c r="Y52" s="2841"/>
      <c r="Z52" s="2842"/>
      <c r="AA52" s="2822"/>
      <c r="AB52" s="881"/>
      <c r="AC52" s="2843">
        <v>1</v>
      </c>
      <c r="AD52" s="2844">
        <v>4</v>
      </c>
      <c r="AE52" s="2845">
        <v>2</v>
      </c>
      <c r="AF52" s="2845">
        <v>1</v>
      </c>
      <c r="AG52" s="2845"/>
      <c r="AH52" s="2845"/>
      <c r="AI52" s="2844"/>
      <c r="AJ52" s="2844"/>
      <c r="AK52" s="2806"/>
      <c r="AL52" s="2792">
        <f t="shared" si="11"/>
        <v>8</v>
      </c>
      <c r="AM52" s="2846">
        <v>1</v>
      </c>
      <c r="AN52" s="2844">
        <v>52</v>
      </c>
      <c r="AO52" s="2847">
        <f t="shared" si="9"/>
        <v>52</v>
      </c>
      <c r="AP52" s="2848">
        <f t="shared" si="10"/>
        <v>6.5</v>
      </c>
    </row>
    <row r="53" spans="1:43" s="248" customFormat="1" ht="11.1" customHeight="1" x14ac:dyDescent="0.25">
      <c r="A53" s="2529">
        <v>47</v>
      </c>
      <c r="B53" s="247"/>
      <c r="C53" s="263" t="s">
        <v>197</v>
      </c>
      <c r="D53" s="2849" t="str">
        <f>ROMAN(AM53,0)</f>
        <v>I</v>
      </c>
      <c r="E53" s="2850"/>
      <c r="F53" s="2851"/>
      <c r="G53" s="265"/>
      <c r="H53" s="242"/>
      <c r="I53" s="2796"/>
      <c r="J53" s="2797"/>
      <c r="K53" s="2798"/>
      <c r="L53" s="2798"/>
      <c r="M53" s="2798"/>
      <c r="N53" s="2798"/>
      <c r="O53" s="2798"/>
      <c r="P53" s="2798"/>
      <c r="Q53" s="2798"/>
      <c r="R53" s="2798"/>
      <c r="S53" s="2852"/>
      <c r="T53" s="2852"/>
      <c r="U53" s="2852"/>
      <c r="V53" s="708"/>
      <c r="W53" s="2799"/>
      <c r="X53" s="2800"/>
      <c r="Y53" s="2801"/>
      <c r="Z53" s="2802"/>
      <c r="AA53" s="2787"/>
      <c r="AB53" s="261"/>
      <c r="AC53" s="2803">
        <v>3</v>
      </c>
      <c r="AD53" s="2804">
        <v>5</v>
      </c>
      <c r="AE53" s="2805"/>
      <c r="AF53" s="2805"/>
      <c r="AG53" s="2805"/>
      <c r="AH53" s="2805"/>
      <c r="AI53" s="2804"/>
      <c r="AJ53" s="2804"/>
      <c r="AK53" s="2853"/>
      <c r="AL53" s="2792">
        <f t="shared" si="11"/>
        <v>8</v>
      </c>
      <c r="AM53" s="2807">
        <v>1</v>
      </c>
      <c r="AN53" s="2854">
        <v>61</v>
      </c>
      <c r="AO53" s="2808">
        <f t="shared" si="9"/>
        <v>61</v>
      </c>
      <c r="AP53" s="262">
        <f t="shared" si="10"/>
        <v>7.625</v>
      </c>
    </row>
    <row r="54" spans="1:43" s="248" customFormat="1" ht="11.1" customHeight="1" x14ac:dyDescent="0.25">
      <c r="A54" s="2529">
        <v>48</v>
      </c>
      <c r="B54" s="238"/>
      <c r="C54" s="698" t="s">
        <v>11</v>
      </c>
      <c r="D54" s="2716"/>
      <c r="E54" s="2717"/>
      <c r="F54" s="2855"/>
      <c r="G54" s="2856"/>
      <c r="H54" s="239"/>
      <c r="I54" s="2857"/>
      <c r="J54" s="2858"/>
      <c r="K54" s="2859"/>
      <c r="L54" s="2859"/>
      <c r="M54" s="2859"/>
      <c r="N54" s="2859"/>
      <c r="O54" s="2859"/>
      <c r="P54" s="2859"/>
      <c r="Q54" s="2859"/>
      <c r="R54" s="2859"/>
      <c r="S54" s="2859"/>
      <c r="T54" s="2859"/>
      <c r="U54" s="2859"/>
      <c r="V54" s="2860"/>
      <c r="W54" s="2861"/>
      <c r="X54" s="2862"/>
      <c r="Y54" s="2863"/>
      <c r="Z54" s="2864"/>
      <c r="AA54" s="2865"/>
      <c r="AB54" s="2866"/>
      <c r="AC54" s="2867">
        <v>3</v>
      </c>
      <c r="AD54" s="2868">
        <v>2</v>
      </c>
      <c r="AE54" s="2869">
        <v>3</v>
      </c>
      <c r="AF54" s="2869"/>
      <c r="AG54" s="2869"/>
      <c r="AH54" s="2869"/>
      <c r="AI54" s="2869"/>
      <c r="AJ54" s="2868"/>
      <c r="AK54" s="2870"/>
      <c r="AL54" s="2871">
        <f t="shared" si="11"/>
        <v>8</v>
      </c>
      <c r="AM54" s="2872"/>
      <c r="AN54" s="2868">
        <v>61</v>
      </c>
      <c r="AO54" s="266">
        <f t="shared" si="9"/>
        <v>61</v>
      </c>
      <c r="AP54" s="2873">
        <f t="shared" si="10"/>
        <v>7.625</v>
      </c>
    </row>
    <row r="55" spans="1:43" s="248" customFormat="1" ht="11.1" customHeight="1" x14ac:dyDescent="0.25">
      <c r="A55" s="2529">
        <v>49</v>
      </c>
      <c r="B55" s="238"/>
      <c r="C55" s="253" t="s">
        <v>8</v>
      </c>
      <c r="D55" s="2677"/>
      <c r="E55" s="2779"/>
      <c r="F55" s="2780"/>
      <c r="G55" s="267"/>
      <c r="H55" s="2874"/>
      <c r="I55" s="2781"/>
      <c r="J55" s="2782"/>
      <c r="K55" s="2783"/>
      <c r="L55" s="2783"/>
      <c r="M55" s="2783"/>
      <c r="N55" s="2783"/>
      <c r="O55" s="2783"/>
      <c r="P55" s="2783"/>
      <c r="Q55" s="2783"/>
      <c r="R55" s="2783"/>
      <c r="S55" s="2783"/>
      <c r="T55" s="2783"/>
      <c r="U55" s="2783"/>
      <c r="V55" s="255"/>
      <c r="W55" s="2784"/>
      <c r="X55" s="2785"/>
      <c r="Y55" s="2786"/>
      <c r="Z55" s="2875"/>
      <c r="AA55" s="2787"/>
      <c r="AB55" s="257"/>
      <c r="AC55" s="2788"/>
      <c r="AD55" s="2789">
        <v>5</v>
      </c>
      <c r="AE55" s="2790"/>
      <c r="AF55" s="2790">
        <v>1</v>
      </c>
      <c r="AG55" s="2790">
        <v>1</v>
      </c>
      <c r="AH55" s="2790"/>
      <c r="AI55" s="2789"/>
      <c r="AJ55" s="2789"/>
      <c r="AK55" s="2791"/>
      <c r="AL55" s="2792">
        <f t="shared" si="11"/>
        <v>7</v>
      </c>
      <c r="AM55" s="2876"/>
      <c r="AN55" s="2789">
        <v>34</v>
      </c>
      <c r="AO55" s="2794">
        <f t="shared" si="9"/>
        <v>34</v>
      </c>
      <c r="AP55" s="258">
        <f t="shared" si="10"/>
        <v>4.8571428571428568</v>
      </c>
    </row>
    <row r="56" spans="1:43" s="248" customFormat="1" ht="11.1" customHeight="1" x14ac:dyDescent="0.25">
      <c r="A56" s="2529">
        <v>50</v>
      </c>
      <c r="B56" s="247"/>
      <c r="C56" s="253" t="s">
        <v>36</v>
      </c>
      <c r="D56" s="2677" t="str">
        <f>ROMAN(AM56,0)</f>
        <v/>
      </c>
      <c r="E56" s="2779"/>
      <c r="F56" s="2780"/>
      <c r="G56" s="254"/>
      <c r="H56" s="2877"/>
      <c r="I56" s="2781"/>
      <c r="J56" s="2782"/>
      <c r="K56" s="2783"/>
      <c r="L56" s="2783"/>
      <c r="M56" s="2783"/>
      <c r="N56" s="2783"/>
      <c r="O56" s="2783"/>
      <c r="P56" s="2783"/>
      <c r="Q56" s="2783"/>
      <c r="R56" s="2783"/>
      <c r="S56" s="2783"/>
      <c r="T56" s="2783"/>
      <c r="U56" s="2783"/>
      <c r="V56" s="255"/>
      <c r="W56" s="2784"/>
      <c r="X56" s="2785"/>
      <c r="Y56" s="2786"/>
      <c r="Z56" s="2875"/>
      <c r="AA56" s="2787"/>
      <c r="AB56" s="257"/>
      <c r="AC56" s="2788"/>
      <c r="AD56" s="2789"/>
      <c r="AE56" s="2790">
        <v>1</v>
      </c>
      <c r="AF56" s="2790"/>
      <c r="AG56" s="2790">
        <v>3</v>
      </c>
      <c r="AH56" s="2790">
        <v>2</v>
      </c>
      <c r="AI56" s="2789"/>
      <c r="AJ56" s="2789"/>
      <c r="AK56" s="2791"/>
      <c r="AL56" s="2792">
        <f t="shared" si="11"/>
        <v>6</v>
      </c>
      <c r="AM56" s="2876"/>
      <c r="AN56" s="2789">
        <v>29</v>
      </c>
      <c r="AO56" s="2794">
        <f t="shared" si="9"/>
        <v>29</v>
      </c>
      <c r="AP56" s="230">
        <f t="shared" si="10"/>
        <v>4.833333333333333</v>
      </c>
    </row>
    <row r="57" spans="1:43" s="248" customFormat="1" ht="11.1" customHeight="1" x14ac:dyDescent="0.25">
      <c r="A57" s="2529">
        <v>51</v>
      </c>
      <c r="B57" s="247"/>
      <c r="C57" s="268" t="s">
        <v>224</v>
      </c>
      <c r="D57" s="2878" t="str">
        <f>ROMAN(AM57,0)</f>
        <v>I</v>
      </c>
      <c r="E57" s="2879"/>
      <c r="F57" s="2880"/>
      <c r="G57" s="259"/>
      <c r="H57" s="239"/>
      <c r="I57" s="2796"/>
      <c r="J57" s="2797"/>
      <c r="K57" s="2798"/>
      <c r="L57" s="2836"/>
      <c r="M57" s="2836"/>
      <c r="N57" s="2836"/>
      <c r="O57" s="2852"/>
      <c r="P57" s="2798"/>
      <c r="Q57" s="2798"/>
      <c r="R57" s="2836"/>
      <c r="S57" s="2798"/>
      <c r="T57" s="2798"/>
      <c r="U57" s="2798"/>
      <c r="V57" s="260"/>
      <c r="W57" s="2799"/>
      <c r="X57" s="2800"/>
      <c r="Y57" s="2801"/>
      <c r="Z57" s="2802"/>
      <c r="AA57" s="2787"/>
      <c r="AB57" s="261"/>
      <c r="AC57" s="2803"/>
      <c r="AD57" s="2804"/>
      <c r="AE57" s="2804">
        <v>2</v>
      </c>
      <c r="AF57" s="2804">
        <v>4</v>
      </c>
      <c r="AG57" s="2805"/>
      <c r="AH57" s="2805"/>
      <c r="AI57" s="2804"/>
      <c r="AJ57" s="2804"/>
      <c r="AK57" s="2806"/>
      <c r="AL57" s="2792">
        <f t="shared" si="11"/>
        <v>6</v>
      </c>
      <c r="AM57" s="2881">
        <v>1</v>
      </c>
      <c r="AN57" s="2804">
        <v>41</v>
      </c>
      <c r="AO57" s="2882">
        <f t="shared" si="9"/>
        <v>41</v>
      </c>
      <c r="AP57" s="262">
        <f t="shared" si="10"/>
        <v>6.833333333333333</v>
      </c>
    </row>
    <row r="58" spans="1:43" s="248" customFormat="1" ht="11.1" customHeight="1" x14ac:dyDescent="0.25">
      <c r="A58" s="2529">
        <v>52</v>
      </c>
      <c r="B58" s="247"/>
      <c r="C58" s="253" t="s">
        <v>6</v>
      </c>
      <c r="D58" s="2778"/>
      <c r="E58" s="2779"/>
      <c r="F58" s="2780"/>
      <c r="G58" s="265"/>
      <c r="H58" s="239"/>
      <c r="I58" s="2796"/>
      <c r="J58" s="2797"/>
      <c r="K58" s="2798"/>
      <c r="L58" s="2836"/>
      <c r="M58" s="2836"/>
      <c r="N58" s="2836"/>
      <c r="O58" s="2798"/>
      <c r="P58" s="2798"/>
      <c r="Q58" s="2798"/>
      <c r="R58" s="2836"/>
      <c r="S58" s="2798"/>
      <c r="T58" s="2798"/>
      <c r="U58" s="2798"/>
      <c r="V58" s="260"/>
      <c r="W58" s="2799"/>
      <c r="X58" s="2800"/>
      <c r="Y58" s="2801"/>
      <c r="Z58" s="2802"/>
      <c r="AA58" s="2787"/>
      <c r="AB58" s="261"/>
      <c r="AC58" s="2803"/>
      <c r="AD58" s="2804">
        <v>5</v>
      </c>
      <c r="AE58" s="2805"/>
      <c r="AF58" s="2805"/>
      <c r="AG58" s="2805"/>
      <c r="AH58" s="2805"/>
      <c r="AI58" s="2804"/>
      <c r="AJ58" s="2804"/>
      <c r="AK58" s="2806"/>
      <c r="AL58" s="2792">
        <f t="shared" si="11"/>
        <v>5</v>
      </c>
      <c r="AM58" s="2881"/>
      <c r="AN58" s="2805">
        <v>14</v>
      </c>
      <c r="AO58" s="2882">
        <f t="shared" si="9"/>
        <v>14</v>
      </c>
      <c r="AP58" s="262">
        <f t="shared" si="10"/>
        <v>2.8</v>
      </c>
    </row>
    <row r="59" spans="1:43" s="248" customFormat="1" ht="11.1" customHeight="1" x14ac:dyDescent="0.25">
      <c r="A59" s="2529">
        <v>53</v>
      </c>
      <c r="B59" s="247"/>
      <c r="C59" s="253" t="s">
        <v>37</v>
      </c>
      <c r="D59" s="2778" t="str">
        <f>ROMAN(AM59,0)</f>
        <v/>
      </c>
      <c r="E59" s="2678"/>
      <c r="F59" s="2883"/>
      <c r="G59" s="259"/>
      <c r="H59" s="239"/>
      <c r="I59" s="2781"/>
      <c r="J59" s="2782"/>
      <c r="K59" s="2783"/>
      <c r="L59" s="2818"/>
      <c r="M59" s="2818"/>
      <c r="N59" s="2818"/>
      <c r="O59" s="2783"/>
      <c r="P59" s="2783"/>
      <c r="Q59" s="2783"/>
      <c r="R59" s="2818"/>
      <c r="S59" s="2783"/>
      <c r="T59" s="2783"/>
      <c r="U59" s="2783"/>
      <c r="V59" s="255"/>
      <c r="W59" s="2784"/>
      <c r="X59" s="2568"/>
      <c r="Y59" s="2569"/>
      <c r="Z59" s="256"/>
      <c r="AA59" s="2787"/>
      <c r="AB59" s="261"/>
      <c r="AC59" s="2788"/>
      <c r="AD59" s="2789"/>
      <c r="AE59" s="2790">
        <v>2</v>
      </c>
      <c r="AF59" s="2790">
        <v>1</v>
      </c>
      <c r="AG59" s="2790"/>
      <c r="AH59" s="2790"/>
      <c r="AI59" s="2789">
        <v>1</v>
      </c>
      <c r="AJ59" s="2789"/>
      <c r="AK59" s="2791"/>
      <c r="AL59" s="2792">
        <f t="shared" si="11"/>
        <v>4</v>
      </c>
      <c r="AM59" s="2876"/>
      <c r="AN59" s="2790">
        <v>28</v>
      </c>
      <c r="AO59" s="2794">
        <f t="shared" si="9"/>
        <v>28</v>
      </c>
      <c r="AP59" s="262">
        <f t="shared" si="10"/>
        <v>7</v>
      </c>
    </row>
    <row r="60" spans="1:43" s="248" customFormat="1" ht="11.1" customHeight="1" x14ac:dyDescent="0.25">
      <c r="A60" s="2529">
        <v>54</v>
      </c>
      <c r="B60" s="238"/>
      <c r="C60" s="253" t="s">
        <v>63</v>
      </c>
      <c r="D60" s="2778" t="str">
        <f>ROMAN(AM60,0)</f>
        <v/>
      </c>
      <c r="E60" s="2678"/>
      <c r="F60" s="2883"/>
      <c r="G60" s="269"/>
      <c r="H60" s="239"/>
      <c r="I60" s="2781"/>
      <c r="J60" s="2782"/>
      <c r="K60" s="2783"/>
      <c r="L60" s="2818"/>
      <c r="M60" s="2818"/>
      <c r="N60" s="2818"/>
      <c r="O60" s="2783"/>
      <c r="P60" s="2783"/>
      <c r="Q60" s="2783"/>
      <c r="R60" s="2818"/>
      <c r="S60" s="2783"/>
      <c r="T60" s="2783"/>
      <c r="U60" s="2783"/>
      <c r="V60" s="255"/>
      <c r="W60" s="2784"/>
      <c r="X60" s="2568"/>
      <c r="Y60" s="2569"/>
      <c r="Z60" s="256"/>
      <c r="AA60" s="2787"/>
      <c r="AB60" s="257"/>
      <c r="AC60" s="2788"/>
      <c r="AD60" s="2789"/>
      <c r="AE60" s="2790"/>
      <c r="AF60" s="2790">
        <v>2</v>
      </c>
      <c r="AG60" s="2790">
        <v>1</v>
      </c>
      <c r="AH60" s="2790"/>
      <c r="AI60" s="2789">
        <v>1</v>
      </c>
      <c r="AJ60" s="2789"/>
      <c r="AK60" s="2791"/>
      <c r="AL60" s="2792">
        <f t="shared" si="11"/>
        <v>4</v>
      </c>
      <c r="AM60" s="2876"/>
      <c r="AN60" s="2790">
        <v>7</v>
      </c>
      <c r="AO60" s="2794">
        <f t="shared" si="9"/>
        <v>7</v>
      </c>
      <c r="AP60" s="230">
        <f t="shared" si="10"/>
        <v>1.75</v>
      </c>
    </row>
    <row r="61" spans="1:43" s="248" customFormat="1" ht="11.1" customHeight="1" x14ac:dyDescent="0.25">
      <c r="A61" s="2529">
        <v>55</v>
      </c>
      <c r="B61" s="247"/>
      <c r="C61" s="263" t="s">
        <v>144</v>
      </c>
      <c r="D61" s="2849" t="str">
        <f>ROMAN(AM61,0)</f>
        <v>I</v>
      </c>
      <c r="E61" s="2850"/>
      <c r="F61" s="2851"/>
      <c r="G61" s="249"/>
      <c r="H61" s="2884"/>
      <c r="I61" s="2781"/>
      <c r="J61" s="2782"/>
      <c r="K61" s="2783"/>
      <c r="L61" s="2783"/>
      <c r="M61" s="2783"/>
      <c r="N61" s="2783"/>
      <c r="O61" s="2783"/>
      <c r="P61" s="2783"/>
      <c r="Q61" s="2783"/>
      <c r="R61" s="2783"/>
      <c r="S61" s="2783"/>
      <c r="T61" s="2783"/>
      <c r="U61" s="2783"/>
      <c r="V61" s="264"/>
      <c r="W61" s="2784"/>
      <c r="X61" s="2568"/>
      <c r="Y61" s="2569"/>
      <c r="Z61" s="235"/>
      <c r="AA61" s="2570"/>
      <c r="AB61" s="236"/>
      <c r="AC61" s="2788"/>
      <c r="AD61" s="2789"/>
      <c r="AE61" s="2790"/>
      <c r="AF61" s="2790">
        <v>1</v>
      </c>
      <c r="AG61" s="2790">
        <v>1</v>
      </c>
      <c r="AH61" s="2790">
        <v>1</v>
      </c>
      <c r="AI61" s="2789"/>
      <c r="AJ61" s="2789"/>
      <c r="AK61" s="2791"/>
      <c r="AL61" s="2792">
        <f t="shared" si="11"/>
        <v>3</v>
      </c>
      <c r="AM61" s="2876">
        <v>1</v>
      </c>
      <c r="AN61" s="2790">
        <v>19</v>
      </c>
      <c r="AO61" s="2794">
        <f t="shared" si="9"/>
        <v>19</v>
      </c>
      <c r="AP61" s="230">
        <f t="shared" si="10"/>
        <v>6.333333333333333</v>
      </c>
    </row>
    <row r="62" spans="1:43" s="248" customFormat="1" ht="11.1" customHeight="1" x14ac:dyDescent="0.25">
      <c r="A62" s="2529">
        <v>56</v>
      </c>
      <c r="B62" s="247"/>
      <c r="C62" s="2885" t="s">
        <v>748</v>
      </c>
      <c r="D62" s="2886" t="str">
        <f>ROMAN(AM62,0)</f>
        <v>I</v>
      </c>
      <c r="E62" s="2887"/>
      <c r="F62" s="2888"/>
      <c r="G62" s="252"/>
      <c r="H62" s="232"/>
      <c r="I62" s="2766"/>
      <c r="J62" s="2767"/>
      <c r="K62" s="2768"/>
      <c r="L62" s="2889"/>
      <c r="M62" s="2889"/>
      <c r="N62" s="2889"/>
      <c r="O62" s="2768"/>
      <c r="P62" s="2768"/>
      <c r="Q62" s="2768"/>
      <c r="R62" s="2889"/>
      <c r="S62" s="2768"/>
      <c r="T62" s="2768"/>
      <c r="U62" s="2768"/>
      <c r="V62" s="270"/>
      <c r="W62" s="2890"/>
      <c r="X62" s="2891"/>
      <c r="Y62" s="2892"/>
      <c r="Z62" s="880"/>
      <c r="AA62" s="2893"/>
      <c r="AB62" s="882"/>
      <c r="AC62" s="2771">
        <v>1</v>
      </c>
      <c r="AD62" s="2772"/>
      <c r="AE62" s="2773"/>
      <c r="AF62" s="2773">
        <v>1</v>
      </c>
      <c r="AG62" s="2773">
        <v>1</v>
      </c>
      <c r="AH62" s="2773"/>
      <c r="AI62" s="2772"/>
      <c r="AJ62" s="2772"/>
      <c r="AK62" s="2774"/>
      <c r="AL62" s="2775">
        <f t="shared" si="11"/>
        <v>3</v>
      </c>
      <c r="AM62" s="2894">
        <v>1</v>
      </c>
      <c r="AN62" s="2773">
        <v>23</v>
      </c>
      <c r="AO62" s="2777">
        <f t="shared" si="9"/>
        <v>23</v>
      </c>
      <c r="AP62" s="2895">
        <f t="shared" si="10"/>
        <v>7.666666666666667</v>
      </c>
    </row>
    <row r="63" spans="1:43" s="248" customFormat="1" ht="11.1" customHeight="1" x14ac:dyDescent="0.25">
      <c r="A63" s="2529">
        <v>57</v>
      </c>
      <c r="B63" s="247"/>
      <c r="C63" s="253" t="s">
        <v>31</v>
      </c>
      <c r="D63" s="2677"/>
      <c r="E63" s="2779"/>
      <c r="F63" s="2780"/>
      <c r="G63" s="271"/>
      <c r="H63" s="239"/>
      <c r="I63" s="2781"/>
      <c r="J63" s="2782"/>
      <c r="K63" s="2896"/>
      <c r="L63" s="2897"/>
      <c r="M63" s="2818"/>
      <c r="N63" s="2897"/>
      <c r="O63" s="2896"/>
      <c r="P63" s="2896"/>
      <c r="Q63" s="2783"/>
      <c r="R63" s="2897"/>
      <c r="S63" s="2896"/>
      <c r="T63" s="2783"/>
      <c r="U63" s="2783"/>
      <c r="V63" s="255"/>
      <c r="W63" s="2784"/>
      <c r="X63" s="2785"/>
      <c r="Y63" s="2786"/>
      <c r="Z63" s="2875"/>
      <c r="AA63" s="2787"/>
      <c r="AB63" s="257"/>
      <c r="AC63" s="2788"/>
      <c r="AD63" s="2789">
        <v>2</v>
      </c>
      <c r="AE63" s="2790"/>
      <c r="AF63" s="2790"/>
      <c r="AG63" s="2790">
        <v>1</v>
      </c>
      <c r="AH63" s="2790"/>
      <c r="AI63" s="2789"/>
      <c r="AJ63" s="2789"/>
      <c r="AK63" s="2791"/>
      <c r="AL63" s="2792">
        <f t="shared" si="11"/>
        <v>3</v>
      </c>
      <c r="AM63" s="2876"/>
      <c r="AN63" s="2790">
        <v>16</v>
      </c>
      <c r="AO63" s="2794">
        <f t="shared" si="9"/>
        <v>16</v>
      </c>
      <c r="AP63" s="258">
        <f t="shared" si="10"/>
        <v>5.333333333333333</v>
      </c>
    </row>
    <row r="64" spans="1:43" s="248" customFormat="1" ht="11.1" customHeight="1" x14ac:dyDescent="0.25">
      <c r="A64" s="2529">
        <v>58</v>
      </c>
      <c r="B64" s="247"/>
      <c r="C64" s="253" t="s">
        <v>60</v>
      </c>
      <c r="D64" s="2677"/>
      <c r="E64" s="2779"/>
      <c r="F64" s="2780"/>
      <c r="G64" s="259"/>
      <c r="H64" s="239"/>
      <c r="I64" s="2796"/>
      <c r="J64" s="2797"/>
      <c r="K64" s="2898"/>
      <c r="L64" s="2897"/>
      <c r="M64" s="2836"/>
      <c r="N64" s="2899"/>
      <c r="O64" s="2898"/>
      <c r="P64" s="2898"/>
      <c r="Q64" s="2898"/>
      <c r="R64" s="2899"/>
      <c r="S64" s="2898"/>
      <c r="T64" s="2898"/>
      <c r="U64" s="2898"/>
      <c r="V64" s="260"/>
      <c r="W64" s="2799"/>
      <c r="X64" s="2800"/>
      <c r="Y64" s="2801"/>
      <c r="Z64" s="2802"/>
      <c r="AA64" s="2787"/>
      <c r="AB64" s="261"/>
      <c r="AC64" s="2803"/>
      <c r="AD64" s="2804"/>
      <c r="AE64" s="2805"/>
      <c r="AF64" s="2805">
        <v>3</v>
      </c>
      <c r="AG64" s="2805"/>
      <c r="AH64" s="2805"/>
      <c r="AI64" s="2804"/>
      <c r="AJ64" s="2804"/>
      <c r="AK64" s="2806"/>
      <c r="AL64" s="2792">
        <f t="shared" si="11"/>
        <v>3</v>
      </c>
      <c r="AM64" s="2881"/>
      <c r="AN64" s="2805">
        <v>11</v>
      </c>
      <c r="AO64" s="2882">
        <f t="shared" si="9"/>
        <v>11</v>
      </c>
      <c r="AP64" s="262">
        <f t="shared" si="10"/>
        <v>3.6666666666666665</v>
      </c>
    </row>
    <row r="65" spans="1:43" s="248" customFormat="1" ht="11.1" customHeight="1" x14ac:dyDescent="0.25">
      <c r="A65" s="2529">
        <v>59</v>
      </c>
      <c r="B65" s="247"/>
      <c r="C65" s="253" t="s">
        <v>5</v>
      </c>
      <c r="D65" s="2677"/>
      <c r="E65" s="2779"/>
      <c r="F65" s="2780"/>
      <c r="G65" s="265"/>
      <c r="H65" s="239"/>
      <c r="I65" s="2796"/>
      <c r="J65" s="2797"/>
      <c r="K65" s="2898"/>
      <c r="L65" s="2897"/>
      <c r="M65" s="2836"/>
      <c r="N65" s="2899"/>
      <c r="O65" s="2898"/>
      <c r="P65" s="2898"/>
      <c r="Q65" s="2798"/>
      <c r="R65" s="2899"/>
      <c r="S65" s="2898"/>
      <c r="T65" s="2798"/>
      <c r="U65" s="2798"/>
      <c r="V65" s="260"/>
      <c r="W65" s="2799"/>
      <c r="X65" s="2800"/>
      <c r="Y65" s="2801"/>
      <c r="Z65" s="2802"/>
      <c r="AA65" s="2787"/>
      <c r="AB65" s="261"/>
      <c r="AC65" s="2803">
        <v>1</v>
      </c>
      <c r="AD65" s="2804">
        <v>2</v>
      </c>
      <c r="AE65" s="2805"/>
      <c r="AF65" s="2805"/>
      <c r="AG65" s="2805"/>
      <c r="AH65" s="2805"/>
      <c r="AI65" s="2804"/>
      <c r="AJ65" s="2804"/>
      <c r="AK65" s="2806"/>
      <c r="AL65" s="2792">
        <f t="shared" si="11"/>
        <v>3</v>
      </c>
      <c r="AM65" s="2881"/>
      <c r="AN65" s="2805">
        <v>8</v>
      </c>
      <c r="AO65" s="2882">
        <f t="shared" si="9"/>
        <v>8</v>
      </c>
      <c r="AP65" s="262">
        <f t="shared" si="10"/>
        <v>2.6666666666666665</v>
      </c>
    </row>
    <row r="66" spans="1:43" s="248" customFormat="1" ht="11.1" customHeight="1" x14ac:dyDescent="0.25">
      <c r="A66" s="2529">
        <v>60</v>
      </c>
      <c r="B66" s="247"/>
      <c r="C66" s="253" t="s">
        <v>160</v>
      </c>
      <c r="D66" s="2677" t="str">
        <f>ROMAN(AM66,0)</f>
        <v/>
      </c>
      <c r="E66" s="2678"/>
      <c r="F66" s="2883"/>
      <c r="G66" s="259"/>
      <c r="H66" s="232"/>
      <c r="I66" s="2781"/>
      <c r="J66" s="2782"/>
      <c r="K66" s="2896"/>
      <c r="L66" s="2897"/>
      <c r="M66" s="2818"/>
      <c r="N66" s="2897"/>
      <c r="O66" s="2896"/>
      <c r="P66" s="2896"/>
      <c r="Q66" s="2783"/>
      <c r="R66" s="2897"/>
      <c r="S66" s="2896"/>
      <c r="T66" s="2783"/>
      <c r="U66" s="2783"/>
      <c r="V66" s="255"/>
      <c r="W66" s="2784"/>
      <c r="X66" s="2568"/>
      <c r="Y66" s="2569"/>
      <c r="Z66" s="256"/>
      <c r="AA66" s="2900"/>
      <c r="AB66" s="236"/>
      <c r="AC66" s="2788"/>
      <c r="AD66" s="2789"/>
      <c r="AE66" s="2790"/>
      <c r="AF66" s="2790"/>
      <c r="AG66" s="2790"/>
      <c r="AH66" s="2790"/>
      <c r="AI66" s="2789">
        <v>2</v>
      </c>
      <c r="AJ66" s="2789"/>
      <c r="AK66" s="2791"/>
      <c r="AL66" s="2792">
        <f t="shared" si="11"/>
        <v>2</v>
      </c>
      <c r="AM66" s="2876"/>
      <c r="AN66" s="2790">
        <v>6</v>
      </c>
      <c r="AO66" s="2794">
        <f t="shared" si="9"/>
        <v>6</v>
      </c>
      <c r="AP66" s="230">
        <f t="shared" si="10"/>
        <v>3</v>
      </c>
    </row>
    <row r="67" spans="1:43" s="248" customFormat="1" ht="11.1" customHeight="1" x14ac:dyDescent="0.25">
      <c r="A67" s="2529">
        <v>61</v>
      </c>
      <c r="B67" s="247"/>
      <c r="C67" s="253" t="s">
        <v>149</v>
      </c>
      <c r="D67" s="2677" t="str">
        <f>ROMAN(AM67,0)</f>
        <v/>
      </c>
      <c r="E67" s="2678"/>
      <c r="F67" s="2883"/>
      <c r="G67" s="879"/>
      <c r="H67" s="2901"/>
      <c r="I67" s="2781"/>
      <c r="J67" s="2782"/>
      <c r="K67" s="2896"/>
      <c r="L67" s="2897"/>
      <c r="M67" s="2818"/>
      <c r="N67" s="2897"/>
      <c r="O67" s="2896"/>
      <c r="P67" s="2896"/>
      <c r="Q67" s="2896"/>
      <c r="R67" s="2897"/>
      <c r="S67" s="2896"/>
      <c r="T67" s="2783"/>
      <c r="U67" s="2896"/>
      <c r="V67" s="255"/>
      <c r="W67" s="2784"/>
      <c r="X67" s="2568"/>
      <c r="Y67" s="2569"/>
      <c r="Z67" s="256"/>
      <c r="AA67" s="2787"/>
      <c r="AB67" s="257"/>
      <c r="AC67" s="2788"/>
      <c r="AD67" s="2789"/>
      <c r="AE67" s="2790"/>
      <c r="AF67" s="2790"/>
      <c r="AG67" s="2790"/>
      <c r="AH67" s="2790"/>
      <c r="AI67" s="2789">
        <v>2</v>
      </c>
      <c r="AJ67" s="2789"/>
      <c r="AK67" s="2791"/>
      <c r="AL67" s="2792">
        <f t="shared" si="11"/>
        <v>2</v>
      </c>
      <c r="AM67" s="2876"/>
      <c r="AN67" s="2790">
        <v>5</v>
      </c>
      <c r="AO67" s="2794">
        <f t="shared" si="9"/>
        <v>5</v>
      </c>
      <c r="AP67" s="230">
        <f t="shared" si="10"/>
        <v>2.5</v>
      </c>
      <c r="AQ67" s="206"/>
    </row>
    <row r="68" spans="1:43" s="248" customFormat="1" ht="11.1" customHeight="1" x14ac:dyDescent="0.25">
      <c r="A68" s="2529">
        <v>62</v>
      </c>
      <c r="B68" s="247"/>
      <c r="C68" s="253" t="s">
        <v>65</v>
      </c>
      <c r="D68" s="2677" t="str">
        <f>ROMAN(AM68,0)</f>
        <v/>
      </c>
      <c r="E68" s="2678"/>
      <c r="F68" s="2883"/>
      <c r="G68" s="252"/>
      <c r="H68" s="232"/>
      <c r="I68" s="2766"/>
      <c r="J68" s="2783"/>
      <c r="K68" s="2902"/>
      <c r="L68" s="2897"/>
      <c r="M68" s="2818"/>
      <c r="N68" s="2897"/>
      <c r="O68" s="2768"/>
      <c r="P68" s="2902"/>
      <c r="Q68" s="2902"/>
      <c r="R68" s="2897"/>
      <c r="S68" s="2902"/>
      <c r="T68" s="2902"/>
      <c r="U68" s="2902"/>
      <c r="V68" s="270"/>
      <c r="W68" s="2784"/>
      <c r="X68" s="2568"/>
      <c r="Y68" s="2569"/>
      <c r="Z68" s="2875"/>
      <c r="AA68" s="2787"/>
      <c r="AB68" s="257"/>
      <c r="AC68" s="2771"/>
      <c r="AD68" s="2772"/>
      <c r="AE68" s="2773"/>
      <c r="AF68" s="2790"/>
      <c r="AG68" s="2790">
        <v>1</v>
      </c>
      <c r="AH68" s="2790"/>
      <c r="AI68" s="2789">
        <v>1</v>
      </c>
      <c r="AJ68" s="2789"/>
      <c r="AK68" s="2791"/>
      <c r="AL68" s="2792">
        <f t="shared" si="11"/>
        <v>2</v>
      </c>
      <c r="AM68" s="2894"/>
      <c r="AN68" s="2790">
        <v>10</v>
      </c>
      <c r="AO68" s="2794">
        <f t="shared" si="9"/>
        <v>10</v>
      </c>
      <c r="AP68" s="230">
        <f t="shared" si="10"/>
        <v>5</v>
      </c>
    </row>
    <row r="69" spans="1:43" s="206" customFormat="1" ht="11.1" customHeight="1" x14ac:dyDescent="0.25">
      <c r="A69" s="2529">
        <v>63</v>
      </c>
      <c r="B69" s="247"/>
      <c r="C69" s="272" t="s">
        <v>83</v>
      </c>
      <c r="D69" s="2677" t="str">
        <f>ROMAN(AM69,0)</f>
        <v/>
      </c>
      <c r="E69" s="2903"/>
      <c r="F69" s="2904"/>
      <c r="G69" s="701"/>
      <c r="H69" s="232"/>
      <c r="I69" s="2905"/>
      <c r="J69" s="2818"/>
      <c r="K69" s="2906"/>
      <c r="L69" s="2897"/>
      <c r="M69" s="2818"/>
      <c r="N69" s="2897"/>
      <c r="O69" s="2818"/>
      <c r="P69" s="2906"/>
      <c r="Q69" s="2906"/>
      <c r="R69" s="2897"/>
      <c r="S69" s="2906"/>
      <c r="T69" s="2906"/>
      <c r="U69" s="2906"/>
      <c r="V69" s="706"/>
      <c r="W69" s="2819"/>
      <c r="X69" s="2820"/>
      <c r="Y69" s="2821"/>
      <c r="Z69" s="2907"/>
      <c r="AA69" s="2822"/>
      <c r="AB69" s="789"/>
      <c r="AC69" s="2823"/>
      <c r="AD69" s="2824"/>
      <c r="AE69" s="2824"/>
      <c r="AF69" s="2824"/>
      <c r="AG69" s="2824">
        <v>1</v>
      </c>
      <c r="AH69" s="2825">
        <v>1</v>
      </c>
      <c r="AI69" s="2824"/>
      <c r="AJ69" s="2824"/>
      <c r="AK69" s="2826"/>
      <c r="AL69" s="2792">
        <f t="shared" si="11"/>
        <v>2</v>
      </c>
      <c r="AM69" s="2908"/>
      <c r="AN69" s="2825">
        <v>7</v>
      </c>
      <c r="AO69" s="2909">
        <f t="shared" si="9"/>
        <v>7</v>
      </c>
      <c r="AP69" s="230">
        <f t="shared" si="10"/>
        <v>3.5</v>
      </c>
    </row>
    <row r="70" spans="1:43" s="206" customFormat="1" ht="11.1" customHeight="1" x14ac:dyDescent="0.25">
      <c r="A70" s="2529">
        <v>64</v>
      </c>
      <c r="B70" s="238"/>
      <c r="C70" s="772" t="s">
        <v>143</v>
      </c>
      <c r="D70" s="2849" t="str">
        <f>ROMAN(AM70,0)</f>
        <v>I</v>
      </c>
      <c r="E70" s="2814"/>
      <c r="F70" s="2815"/>
      <c r="G70" s="2910"/>
      <c r="H70" s="232"/>
      <c r="I70" s="2816"/>
      <c r="J70" s="2818"/>
      <c r="K70" s="2897"/>
      <c r="L70" s="2897"/>
      <c r="M70" s="2897"/>
      <c r="N70" s="2897"/>
      <c r="O70" s="2897"/>
      <c r="P70" s="2897"/>
      <c r="Q70" s="2897"/>
      <c r="R70" s="2897"/>
      <c r="S70" s="2897"/>
      <c r="T70" s="2897"/>
      <c r="U70" s="2897"/>
      <c r="V70" s="2911"/>
      <c r="W70" s="2819"/>
      <c r="X70" s="2820"/>
      <c r="Y70" s="2821"/>
      <c r="Z70" s="667"/>
      <c r="AA70" s="2822"/>
      <c r="AB70" s="789"/>
      <c r="AC70" s="2823"/>
      <c r="AD70" s="2824"/>
      <c r="AE70" s="2825"/>
      <c r="AF70" s="2825">
        <v>1</v>
      </c>
      <c r="AG70" s="2825">
        <v>1</v>
      </c>
      <c r="AH70" s="2825"/>
      <c r="AI70" s="2824"/>
      <c r="AJ70" s="2824"/>
      <c r="AK70" s="2826"/>
      <c r="AL70" s="2792">
        <f t="shared" si="11"/>
        <v>2</v>
      </c>
      <c r="AM70" s="2912">
        <v>1</v>
      </c>
      <c r="AN70" s="2825">
        <v>19</v>
      </c>
      <c r="AO70" s="2909">
        <f t="shared" si="9"/>
        <v>19</v>
      </c>
      <c r="AP70" s="258">
        <f t="shared" si="10"/>
        <v>9.5</v>
      </c>
    </row>
    <row r="71" spans="1:43" s="206" customFormat="1" ht="11.1" customHeight="1" x14ac:dyDescent="0.25">
      <c r="A71" s="2529">
        <v>65</v>
      </c>
      <c r="B71" s="247"/>
      <c r="C71" s="771" t="s">
        <v>55</v>
      </c>
      <c r="D71" s="2778"/>
      <c r="E71" s="2913"/>
      <c r="F71" s="2914"/>
      <c r="G71" s="776"/>
      <c r="H71" s="232"/>
      <c r="I71" s="2915"/>
      <c r="J71" s="2916"/>
      <c r="K71" s="2917"/>
      <c r="L71" s="2917"/>
      <c r="M71" s="2918"/>
      <c r="N71" s="2918"/>
      <c r="O71" s="2917"/>
      <c r="P71" s="2917"/>
      <c r="Q71" s="2917"/>
      <c r="R71" s="2918"/>
      <c r="S71" s="2917"/>
      <c r="T71" s="2917"/>
      <c r="U71" s="2917"/>
      <c r="V71" s="707"/>
      <c r="W71" s="2919"/>
      <c r="X71" s="2920"/>
      <c r="Y71" s="2921"/>
      <c r="Z71" s="2922"/>
      <c r="AA71" s="2923"/>
      <c r="AB71" s="709"/>
      <c r="AC71" s="2924"/>
      <c r="AD71" s="2925"/>
      <c r="AE71" s="2926"/>
      <c r="AF71" s="2926">
        <v>2</v>
      </c>
      <c r="AG71" s="2926"/>
      <c r="AH71" s="2926"/>
      <c r="AI71" s="2925"/>
      <c r="AJ71" s="2925"/>
      <c r="AK71" s="2927"/>
      <c r="AL71" s="2792">
        <f t="shared" si="11"/>
        <v>2</v>
      </c>
      <c r="AM71" s="2928"/>
      <c r="AN71" s="2926">
        <v>8</v>
      </c>
      <c r="AO71" s="2929">
        <f t="shared" ref="AO71:AO97" si="12">AN71+W71</f>
        <v>8</v>
      </c>
      <c r="AP71" s="2848">
        <f t="shared" ref="AP71:AP97" si="13">AO71/AL71</f>
        <v>4</v>
      </c>
    </row>
    <row r="72" spans="1:43" s="206" customFormat="1" ht="11.1" customHeight="1" x14ac:dyDescent="0.25">
      <c r="A72" s="2529">
        <v>66</v>
      </c>
      <c r="B72" s="247"/>
      <c r="C72" s="253" t="s">
        <v>51</v>
      </c>
      <c r="D72" s="2677"/>
      <c r="E72" s="2779"/>
      <c r="F72" s="2780"/>
      <c r="G72" s="265"/>
      <c r="H72" s="232"/>
      <c r="I72" s="2796"/>
      <c r="J72" s="2798"/>
      <c r="K72" s="2898"/>
      <c r="L72" s="2898"/>
      <c r="M72" s="2898"/>
      <c r="N72" s="2898"/>
      <c r="O72" s="2898"/>
      <c r="P72" s="2898"/>
      <c r="Q72" s="2898"/>
      <c r="R72" s="2898"/>
      <c r="S72" s="2898"/>
      <c r="T72" s="2898"/>
      <c r="U72" s="2898"/>
      <c r="V72" s="260"/>
      <c r="W72" s="2799"/>
      <c r="X72" s="2800"/>
      <c r="Y72" s="2801"/>
      <c r="Z72" s="2802"/>
      <c r="AA72" s="2787"/>
      <c r="AB72" s="261"/>
      <c r="AC72" s="2803">
        <v>2</v>
      </c>
      <c r="AD72" s="2804"/>
      <c r="AE72" s="2805"/>
      <c r="AF72" s="2805"/>
      <c r="AG72" s="2805"/>
      <c r="AH72" s="2805"/>
      <c r="AI72" s="2804"/>
      <c r="AJ72" s="2804"/>
      <c r="AK72" s="2806"/>
      <c r="AL72" s="2792">
        <f t="shared" si="11"/>
        <v>2</v>
      </c>
      <c r="AM72" s="2881"/>
      <c r="AN72" s="2805">
        <v>8</v>
      </c>
      <c r="AO72" s="2882">
        <f t="shared" si="12"/>
        <v>8</v>
      </c>
      <c r="AP72" s="262">
        <f t="shared" si="13"/>
        <v>4</v>
      </c>
    </row>
    <row r="73" spans="1:43" s="206" customFormat="1" ht="11.1" customHeight="1" x14ac:dyDescent="0.25">
      <c r="A73" s="2529">
        <v>67</v>
      </c>
      <c r="B73" s="247"/>
      <c r="C73" s="2930" t="s">
        <v>222</v>
      </c>
      <c r="D73" s="2931" t="str">
        <f t="shared" ref="D73:D79" si="14">ROMAN(AM73,0)</f>
        <v>I</v>
      </c>
      <c r="E73" s="2932"/>
      <c r="F73" s="2933"/>
      <c r="G73" s="252"/>
      <c r="H73" s="232"/>
      <c r="I73" s="2796"/>
      <c r="J73" s="2798"/>
      <c r="K73" s="2898"/>
      <c r="L73" s="2898"/>
      <c r="M73" s="2898"/>
      <c r="N73" s="2898"/>
      <c r="O73" s="2898"/>
      <c r="P73" s="2898"/>
      <c r="Q73" s="2898"/>
      <c r="R73" s="2898"/>
      <c r="S73" s="2898"/>
      <c r="T73" s="2898"/>
      <c r="U73" s="2898"/>
      <c r="V73" s="260"/>
      <c r="W73" s="2799"/>
      <c r="X73" s="2800"/>
      <c r="Y73" s="2801"/>
      <c r="Z73" s="2802"/>
      <c r="AA73" s="2787"/>
      <c r="AB73" s="261"/>
      <c r="AC73" s="2771"/>
      <c r="AD73" s="2772"/>
      <c r="AE73" s="2773"/>
      <c r="AF73" s="2773"/>
      <c r="AG73" s="2773"/>
      <c r="AH73" s="2773"/>
      <c r="AI73" s="2772"/>
      <c r="AJ73" s="2772">
        <v>1</v>
      </c>
      <c r="AK73" s="2774"/>
      <c r="AL73" s="2775">
        <f t="shared" si="11"/>
        <v>1</v>
      </c>
      <c r="AM73" s="2894">
        <v>1</v>
      </c>
      <c r="AN73" s="2773">
        <v>12</v>
      </c>
      <c r="AO73" s="2777">
        <f t="shared" si="12"/>
        <v>12</v>
      </c>
      <c r="AP73" s="819">
        <f t="shared" si="13"/>
        <v>12</v>
      </c>
    </row>
    <row r="74" spans="1:43" s="206" customFormat="1" ht="11.1" customHeight="1" x14ac:dyDescent="0.25">
      <c r="A74" s="2529">
        <v>68</v>
      </c>
      <c r="B74" s="231"/>
      <c r="C74" s="253" t="s">
        <v>167</v>
      </c>
      <c r="D74" s="2778" t="str">
        <f t="shared" si="14"/>
        <v/>
      </c>
      <c r="E74" s="2779"/>
      <c r="F74" s="2780"/>
      <c r="G74" s="273"/>
      <c r="H74" s="232"/>
      <c r="I74" s="2934"/>
      <c r="J74" s="2935"/>
      <c r="K74" s="2936"/>
      <c r="L74" s="2936"/>
      <c r="M74" s="2935"/>
      <c r="N74" s="2936"/>
      <c r="O74" s="2937"/>
      <c r="P74" s="2937"/>
      <c r="Q74" s="2936"/>
      <c r="R74" s="2936"/>
      <c r="S74" s="2936"/>
      <c r="T74" s="2936"/>
      <c r="U74" s="2936"/>
      <c r="V74" s="274"/>
      <c r="W74" s="2938"/>
      <c r="X74" s="2939"/>
      <c r="Y74" s="2940"/>
      <c r="Z74" s="256"/>
      <c r="AA74" s="2900"/>
      <c r="AB74" s="275"/>
      <c r="AC74" s="2941"/>
      <c r="AD74" s="2942"/>
      <c r="AE74" s="2943"/>
      <c r="AF74" s="2943"/>
      <c r="AG74" s="2943"/>
      <c r="AH74" s="2943"/>
      <c r="AI74" s="2942">
        <v>1</v>
      </c>
      <c r="AJ74" s="2942"/>
      <c r="AK74" s="2944"/>
      <c r="AL74" s="2945">
        <f t="shared" si="11"/>
        <v>1</v>
      </c>
      <c r="AM74" s="2946"/>
      <c r="AN74" s="2943">
        <v>10</v>
      </c>
      <c r="AO74" s="2943">
        <f t="shared" si="12"/>
        <v>10</v>
      </c>
      <c r="AP74" s="276">
        <f t="shared" si="13"/>
        <v>10</v>
      </c>
    </row>
    <row r="75" spans="1:43" s="206" customFormat="1" ht="11.1" customHeight="1" x14ac:dyDescent="0.25">
      <c r="A75" s="2529">
        <v>69</v>
      </c>
      <c r="B75" s="231"/>
      <c r="C75" s="253" t="s">
        <v>168</v>
      </c>
      <c r="D75" s="2778" t="str">
        <f t="shared" si="14"/>
        <v/>
      </c>
      <c r="E75" s="2779"/>
      <c r="F75" s="2780"/>
      <c r="G75" s="273"/>
      <c r="H75" s="232"/>
      <c r="I75" s="2934"/>
      <c r="J75" s="2935"/>
      <c r="K75" s="2936"/>
      <c r="L75" s="2936"/>
      <c r="M75" s="2935"/>
      <c r="N75" s="2936"/>
      <c r="O75" s="2937"/>
      <c r="P75" s="2937"/>
      <c r="Q75" s="2936"/>
      <c r="R75" s="2936"/>
      <c r="S75" s="2936"/>
      <c r="T75" s="2936"/>
      <c r="U75" s="2936"/>
      <c r="V75" s="274"/>
      <c r="W75" s="2938"/>
      <c r="X75" s="2939"/>
      <c r="Y75" s="2940"/>
      <c r="Z75" s="256"/>
      <c r="AA75" s="2900"/>
      <c r="AB75" s="275"/>
      <c r="AC75" s="2941"/>
      <c r="AD75" s="2942"/>
      <c r="AE75" s="2943"/>
      <c r="AF75" s="2943"/>
      <c r="AG75" s="2943"/>
      <c r="AH75" s="2943"/>
      <c r="AI75" s="2942">
        <v>1</v>
      </c>
      <c r="AJ75" s="2942"/>
      <c r="AK75" s="2944"/>
      <c r="AL75" s="2945">
        <f t="shared" si="11"/>
        <v>1</v>
      </c>
      <c r="AM75" s="2946"/>
      <c r="AN75" s="2943">
        <v>7</v>
      </c>
      <c r="AO75" s="2943">
        <f t="shared" si="12"/>
        <v>7</v>
      </c>
      <c r="AP75" s="276">
        <f t="shared" si="13"/>
        <v>7</v>
      </c>
    </row>
    <row r="76" spans="1:43" s="206" customFormat="1" ht="11.1" customHeight="1" x14ac:dyDescent="0.25">
      <c r="A76" s="2529">
        <v>70</v>
      </c>
      <c r="B76" s="238"/>
      <c r="C76" s="253" t="s">
        <v>169</v>
      </c>
      <c r="D76" s="2778" t="str">
        <f t="shared" si="14"/>
        <v/>
      </c>
      <c r="E76" s="2779"/>
      <c r="F76" s="2780"/>
      <c r="G76" s="273"/>
      <c r="H76" s="232"/>
      <c r="I76" s="2934"/>
      <c r="J76" s="2935"/>
      <c r="K76" s="2936"/>
      <c r="L76" s="2936"/>
      <c r="M76" s="2935"/>
      <c r="N76" s="2936"/>
      <c r="O76" s="2937"/>
      <c r="P76" s="2937"/>
      <c r="Q76" s="2936"/>
      <c r="R76" s="2936"/>
      <c r="S76" s="2936"/>
      <c r="T76" s="2936"/>
      <c r="U76" s="2936"/>
      <c r="V76" s="274"/>
      <c r="W76" s="2938"/>
      <c r="X76" s="2939"/>
      <c r="Y76" s="2940"/>
      <c r="Z76" s="256"/>
      <c r="AA76" s="2900"/>
      <c r="AB76" s="275"/>
      <c r="AC76" s="2941"/>
      <c r="AD76" s="2942"/>
      <c r="AE76" s="2943"/>
      <c r="AF76" s="2943"/>
      <c r="AG76" s="2943"/>
      <c r="AH76" s="2943"/>
      <c r="AI76" s="2942">
        <v>1</v>
      </c>
      <c r="AJ76" s="2942"/>
      <c r="AK76" s="2944"/>
      <c r="AL76" s="2945">
        <f t="shared" si="11"/>
        <v>1</v>
      </c>
      <c r="AM76" s="2946"/>
      <c r="AN76" s="2943">
        <v>4</v>
      </c>
      <c r="AO76" s="2943">
        <f t="shared" si="12"/>
        <v>4</v>
      </c>
      <c r="AP76" s="276">
        <f t="shared" si="13"/>
        <v>4</v>
      </c>
    </row>
    <row r="77" spans="1:43" s="206" customFormat="1" ht="11.1" customHeight="1" x14ac:dyDescent="0.25">
      <c r="A77" s="2529">
        <v>71</v>
      </c>
      <c r="B77" s="238"/>
      <c r="C77" s="253" t="s">
        <v>157</v>
      </c>
      <c r="D77" s="2778" t="str">
        <f t="shared" si="14"/>
        <v/>
      </c>
      <c r="E77" s="2779"/>
      <c r="F77" s="2780"/>
      <c r="G77" s="277"/>
      <c r="H77" s="232"/>
      <c r="I77" s="2934"/>
      <c r="J77" s="2935"/>
      <c r="K77" s="2936"/>
      <c r="L77" s="2936"/>
      <c r="M77" s="2935"/>
      <c r="N77" s="2936"/>
      <c r="O77" s="2937"/>
      <c r="P77" s="2937"/>
      <c r="Q77" s="2936"/>
      <c r="R77" s="2936"/>
      <c r="S77" s="2936"/>
      <c r="T77" s="2936"/>
      <c r="U77" s="2936"/>
      <c r="V77" s="274"/>
      <c r="W77" s="2938"/>
      <c r="X77" s="2939"/>
      <c r="Y77" s="2940"/>
      <c r="Z77" s="256"/>
      <c r="AA77" s="2787"/>
      <c r="AB77" s="278"/>
      <c r="AC77" s="2941"/>
      <c r="AD77" s="2942"/>
      <c r="AE77" s="2943"/>
      <c r="AF77" s="2943"/>
      <c r="AG77" s="2943"/>
      <c r="AH77" s="2943"/>
      <c r="AI77" s="2942">
        <v>1</v>
      </c>
      <c r="AJ77" s="2942"/>
      <c r="AK77" s="2944"/>
      <c r="AL77" s="2945">
        <f t="shared" si="11"/>
        <v>1</v>
      </c>
      <c r="AM77" s="2946"/>
      <c r="AN77" s="2943">
        <v>0</v>
      </c>
      <c r="AO77" s="2943">
        <f t="shared" si="12"/>
        <v>0</v>
      </c>
      <c r="AP77" s="276">
        <f t="shared" si="13"/>
        <v>0</v>
      </c>
    </row>
    <row r="78" spans="1:43" s="206" customFormat="1" ht="11.1" customHeight="1" x14ac:dyDescent="0.25">
      <c r="A78" s="2529">
        <v>72</v>
      </c>
      <c r="B78" s="247"/>
      <c r="C78" s="253" t="s">
        <v>118</v>
      </c>
      <c r="D78" s="2778" t="str">
        <f t="shared" si="14"/>
        <v/>
      </c>
      <c r="E78" s="2779"/>
      <c r="F78" s="2780"/>
      <c r="G78" s="277"/>
      <c r="H78" s="279"/>
      <c r="I78" s="2934"/>
      <c r="J78" s="2935"/>
      <c r="K78" s="2936"/>
      <c r="L78" s="2936"/>
      <c r="M78" s="2935"/>
      <c r="N78" s="2936"/>
      <c r="O78" s="2937"/>
      <c r="P78" s="2937"/>
      <c r="Q78" s="2936"/>
      <c r="R78" s="2936"/>
      <c r="S78" s="2936"/>
      <c r="T78" s="2936"/>
      <c r="U78" s="2936"/>
      <c r="V78" s="274"/>
      <c r="W78" s="2938"/>
      <c r="X78" s="2947"/>
      <c r="Y78" s="2948"/>
      <c r="Z78" s="256"/>
      <c r="AA78" s="2787"/>
      <c r="AB78" s="278"/>
      <c r="AC78" s="2941"/>
      <c r="AD78" s="2942"/>
      <c r="AE78" s="2943"/>
      <c r="AF78" s="2943"/>
      <c r="AG78" s="2943"/>
      <c r="AH78" s="2943">
        <v>1</v>
      </c>
      <c r="AI78" s="2942"/>
      <c r="AJ78" s="2942"/>
      <c r="AK78" s="2944"/>
      <c r="AL78" s="2945">
        <f t="shared" si="11"/>
        <v>1</v>
      </c>
      <c r="AM78" s="2946"/>
      <c r="AN78" s="2943">
        <v>5</v>
      </c>
      <c r="AO78" s="2943">
        <f t="shared" si="12"/>
        <v>5</v>
      </c>
      <c r="AP78" s="276">
        <f t="shared" si="13"/>
        <v>5</v>
      </c>
    </row>
    <row r="79" spans="1:43" s="206" customFormat="1" ht="11.1" customHeight="1" x14ac:dyDescent="0.25">
      <c r="A79" s="2529">
        <v>73</v>
      </c>
      <c r="B79" s="238"/>
      <c r="C79" s="253" t="s">
        <v>117</v>
      </c>
      <c r="D79" s="2778" t="str">
        <f t="shared" si="14"/>
        <v/>
      </c>
      <c r="E79" s="2779"/>
      <c r="F79" s="2780"/>
      <c r="G79" s="277"/>
      <c r="H79" s="279"/>
      <c r="I79" s="2934"/>
      <c r="J79" s="2935"/>
      <c r="K79" s="2936"/>
      <c r="L79" s="2936"/>
      <c r="M79" s="2935"/>
      <c r="N79" s="2936"/>
      <c r="O79" s="2937"/>
      <c r="P79" s="2937"/>
      <c r="Q79" s="2936"/>
      <c r="R79" s="2936"/>
      <c r="S79" s="2936"/>
      <c r="T79" s="2936"/>
      <c r="U79" s="2936"/>
      <c r="V79" s="274"/>
      <c r="W79" s="2938"/>
      <c r="X79" s="2947"/>
      <c r="Y79" s="2948"/>
      <c r="Z79" s="256"/>
      <c r="AA79" s="2787"/>
      <c r="AB79" s="278"/>
      <c r="AC79" s="2941"/>
      <c r="AD79" s="2942"/>
      <c r="AE79" s="2943"/>
      <c r="AF79" s="2943"/>
      <c r="AG79" s="2943"/>
      <c r="AH79" s="2943">
        <v>1</v>
      </c>
      <c r="AI79" s="2942"/>
      <c r="AJ79" s="2942"/>
      <c r="AK79" s="2944"/>
      <c r="AL79" s="2945">
        <f t="shared" si="11"/>
        <v>1</v>
      </c>
      <c r="AM79" s="2946"/>
      <c r="AN79" s="2943">
        <v>2</v>
      </c>
      <c r="AO79" s="2943">
        <f t="shared" si="12"/>
        <v>2</v>
      </c>
      <c r="AP79" s="276">
        <f t="shared" si="13"/>
        <v>2</v>
      </c>
    </row>
    <row r="80" spans="1:43" s="206" customFormat="1" ht="11.1" customHeight="1" x14ac:dyDescent="0.25">
      <c r="A80" s="2529">
        <v>74</v>
      </c>
      <c r="B80" s="238"/>
      <c r="C80" s="253" t="s">
        <v>80</v>
      </c>
      <c r="D80" s="2778"/>
      <c r="E80" s="2779"/>
      <c r="F80" s="2780"/>
      <c r="G80" s="277"/>
      <c r="H80" s="279"/>
      <c r="I80" s="2934"/>
      <c r="J80" s="2935"/>
      <c r="K80" s="2936"/>
      <c r="L80" s="2936"/>
      <c r="M80" s="2935"/>
      <c r="N80" s="2936"/>
      <c r="O80" s="2936"/>
      <c r="P80" s="2936"/>
      <c r="Q80" s="2936"/>
      <c r="R80" s="2936"/>
      <c r="S80" s="2936"/>
      <c r="T80" s="2936"/>
      <c r="U80" s="2936"/>
      <c r="V80" s="274"/>
      <c r="W80" s="2949"/>
      <c r="X80" s="2947"/>
      <c r="Y80" s="2948"/>
      <c r="Z80" s="256"/>
      <c r="AA80" s="2787"/>
      <c r="AB80" s="278"/>
      <c r="AC80" s="2941"/>
      <c r="AD80" s="2942"/>
      <c r="AE80" s="2943"/>
      <c r="AF80" s="2943"/>
      <c r="AG80" s="2943">
        <v>1</v>
      </c>
      <c r="AH80" s="2943"/>
      <c r="AI80" s="2942"/>
      <c r="AJ80" s="2942"/>
      <c r="AK80" s="2944"/>
      <c r="AL80" s="2945">
        <f t="shared" si="11"/>
        <v>1</v>
      </c>
      <c r="AM80" s="2946"/>
      <c r="AN80" s="2943">
        <v>5</v>
      </c>
      <c r="AO80" s="2943">
        <f t="shared" si="12"/>
        <v>5</v>
      </c>
      <c r="AP80" s="280">
        <f t="shared" si="13"/>
        <v>5</v>
      </c>
    </row>
    <row r="81" spans="1:77" ht="11.1" customHeight="1" x14ac:dyDescent="0.25">
      <c r="A81" s="2529">
        <v>75</v>
      </c>
      <c r="B81" s="247"/>
      <c r="C81" s="253" t="s">
        <v>82</v>
      </c>
      <c r="D81" s="2778"/>
      <c r="E81" s="2779"/>
      <c r="F81" s="2780"/>
      <c r="G81" s="277"/>
      <c r="H81" s="279"/>
      <c r="I81" s="2934"/>
      <c r="J81" s="2935"/>
      <c r="K81" s="2936"/>
      <c r="L81" s="2936"/>
      <c r="M81" s="2936"/>
      <c r="N81" s="2936"/>
      <c r="O81" s="2936"/>
      <c r="P81" s="2936"/>
      <c r="Q81" s="2936"/>
      <c r="R81" s="2936"/>
      <c r="S81" s="2936"/>
      <c r="T81" s="2936"/>
      <c r="U81" s="2936"/>
      <c r="V81" s="274"/>
      <c r="W81" s="2949"/>
      <c r="X81" s="2947"/>
      <c r="Y81" s="2948"/>
      <c r="Z81" s="256"/>
      <c r="AA81" s="2787"/>
      <c r="AB81" s="278"/>
      <c r="AC81" s="2941"/>
      <c r="AD81" s="2942"/>
      <c r="AE81" s="2943"/>
      <c r="AF81" s="2943"/>
      <c r="AG81" s="2943">
        <v>1</v>
      </c>
      <c r="AH81" s="2943"/>
      <c r="AI81" s="2942"/>
      <c r="AJ81" s="2942"/>
      <c r="AK81" s="2944"/>
      <c r="AL81" s="2945">
        <f t="shared" si="11"/>
        <v>1</v>
      </c>
      <c r="AM81" s="2946"/>
      <c r="AN81" s="2943">
        <v>2</v>
      </c>
      <c r="AO81" s="2943">
        <f t="shared" si="12"/>
        <v>2</v>
      </c>
      <c r="AP81" s="280">
        <f t="shared" si="13"/>
        <v>2</v>
      </c>
      <c r="AQ81" s="202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</row>
    <row r="82" spans="1:77" s="206" customFormat="1" ht="11.1" customHeight="1" x14ac:dyDescent="0.25">
      <c r="A82" s="2529">
        <v>76</v>
      </c>
      <c r="B82" s="247"/>
      <c r="C82" s="253" t="s">
        <v>587</v>
      </c>
      <c r="D82" s="2778"/>
      <c r="E82" s="2779"/>
      <c r="F82" s="2780"/>
      <c r="G82" s="277"/>
      <c r="H82" s="279"/>
      <c r="I82" s="2934"/>
      <c r="J82" s="2935"/>
      <c r="K82" s="2936"/>
      <c r="L82" s="2936"/>
      <c r="M82" s="2936"/>
      <c r="N82" s="2936"/>
      <c r="O82" s="2936"/>
      <c r="P82" s="2936"/>
      <c r="Q82" s="2936"/>
      <c r="R82" s="2936"/>
      <c r="S82" s="2936"/>
      <c r="T82" s="2936"/>
      <c r="U82" s="2936"/>
      <c r="V82" s="274"/>
      <c r="W82" s="2949"/>
      <c r="X82" s="2947"/>
      <c r="Y82" s="2948"/>
      <c r="Z82" s="256"/>
      <c r="AA82" s="2787"/>
      <c r="AB82" s="278"/>
      <c r="AC82" s="2941"/>
      <c r="AD82" s="2942"/>
      <c r="AE82" s="2943"/>
      <c r="AF82" s="2943"/>
      <c r="AG82" s="2943">
        <v>1</v>
      </c>
      <c r="AH82" s="2943"/>
      <c r="AI82" s="2942"/>
      <c r="AJ82" s="2942"/>
      <c r="AK82" s="2944"/>
      <c r="AL82" s="2945">
        <f t="shared" si="11"/>
        <v>1</v>
      </c>
      <c r="AM82" s="2946"/>
      <c r="AN82" s="2943">
        <v>1</v>
      </c>
      <c r="AO82" s="2943">
        <f t="shared" si="12"/>
        <v>1</v>
      </c>
      <c r="AP82" s="280">
        <f t="shared" si="13"/>
        <v>1</v>
      </c>
    </row>
    <row r="83" spans="1:77" s="206" customFormat="1" ht="11.1" customHeight="1" x14ac:dyDescent="0.25">
      <c r="A83" s="2529">
        <v>77</v>
      </c>
      <c r="B83" s="247"/>
      <c r="C83" s="263" t="s">
        <v>146</v>
      </c>
      <c r="D83" s="2878" t="str">
        <f>ROMAN(AM83,0)</f>
        <v>I</v>
      </c>
      <c r="E83" s="2850"/>
      <c r="F83" s="2851"/>
      <c r="G83" s="281"/>
      <c r="H83" s="279"/>
      <c r="I83" s="2934"/>
      <c r="J83" s="2935"/>
      <c r="K83" s="2936"/>
      <c r="L83" s="2936"/>
      <c r="M83" s="2936"/>
      <c r="N83" s="2936"/>
      <c r="O83" s="2937"/>
      <c r="P83" s="2937"/>
      <c r="Q83" s="2936"/>
      <c r="R83" s="2936"/>
      <c r="S83" s="2936"/>
      <c r="T83" s="2936"/>
      <c r="U83" s="2936"/>
      <c r="V83" s="274"/>
      <c r="W83" s="2938"/>
      <c r="X83" s="2950"/>
      <c r="Y83" s="2948"/>
      <c r="Z83" s="256"/>
      <c r="AA83" s="2787"/>
      <c r="AB83" s="282"/>
      <c r="AC83" s="2941"/>
      <c r="AD83" s="2942"/>
      <c r="AE83" s="2943">
        <v>1</v>
      </c>
      <c r="AF83" s="2943"/>
      <c r="AG83" s="2943"/>
      <c r="AH83" s="2943"/>
      <c r="AI83" s="2942"/>
      <c r="AJ83" s="2942"/>
      <c r="AK83" s="2944"/>
      <c r="AL83" s="2945">
        <f t="shared" si="11"/>
        <v>1</v>
      </c>
      <c r="AM83" s="2946">
        <v>1</v>
      </c>
      <c r="AN83" s="2943">
        <v>13</v>
      </c>
      <c r="AO83" s="2943">
        <f t="shared" si="12"/>
        <v>13</v>
      </c>
      <c r="AP83" s="280">
        <f t="shared" si="13"/>
        <v>13</v>
      </c>
    </row>
    <row r="84" spans="1:77" s="206" customFormat="1" ht="11.1" customHeight="1" x14ac:dyDescent="0.25">
      <c r="A84" s="2529">
        <v>78</v>
      </c>
      <c r="B84" s="247"/>
      <c r="C84" s="263" t="s">
        <v>147</v>
      </c>
      <c r="D84" s="2878" t="str">
        <f>ROMAN(AM84,0)</f>
        <v>I</v>
      </c>
      <c r="E84" s="2850"/>
      <c r="F84" s="2851"/>
      <c r="G84" s="281"/>
      <c r="H84" s="279"/>
      <c r="I84" s="2934"/>
      <c r="J84" s="2935"/>
      <c r="K84" s="2936"/>
      <c r="L84" s="2936"/>
      <c r="M84" s="2936"/>
      <c r="N84" s="2936"/>
      <c r="O84" s="2936"/>
      <c r="P84" s="2936"/>
      <c r="Q84" s="2937"/>
      <c r="R84" s="2936"/>
      <c r="S84" s="2936"/>
      <c r="T84" s="2936"/>
      <c r="U84" s="2936"/>
      <c r="V84" s="274"/>
      <c r="W84" s="2938"/>
      <c r="X84" s="2950"/>
      <c r="Y84" s="2948"/>
      <c r="Z84" s="256"/>
      <c r="AA84" s="2787"/>
      <c r="AB84" s="282"/>
      <c r="AC84" s="2941"/>
      <c r="AD84" s="2942"/>
      <c r="AE84" s="2943">
        <v>1</v>
      </c>
      <c r="AF84" s="2943"/>
      <c r="AG84" s="2943"/>
      <c r="AH84" s="2943"/>
      <c r="AI84" s="2942"/>
      <c r="AJ84" s="2942"/>
      <c r="AK84" s="2944"/>
      <c r="AL84" s="2945">
        <f t="shared" si="11"/>
        <v>1</v>
      </c>
      <c r="AM84" s="2946">
        <v>1</v>
      </c>
      <c r="AN84" s="2943">
        <v>13</v>
      </c>
      <c r="AO84" s="2943">
        <f t="shared" si="12"/>
        <v>13</v>
      </c>
      <c r="AP84" s="280">
        <f t="shared" si="13"/>
        <v>13</v>
      </c>
    </row>
    <row r="85" spans="1:77" ht="11.1" customHeight="1" x14ac:dyDescent="0.25">
      <c r="A85" s="2529">
        <v>79</v>
      </c>
      <c r="B85" s="247"/>
      <c r="C85" s="253" t="s">
        <v>46</v>
      </c>
      <c r="D85" s="2778"/>
      <c r="E85" s="2779"/>
      <c r="F85" s="2780"/>
      <c r="G85" s="281"/>
      <c r="H85" s="279"/>
      <c r="I85" s="2934"/>
      <c r="J85" s="2935"/>
      <c r="K85" s="2936"/>
      <c r="L85" s="2936"/>
      <c r="M85" s="2936"/>
      <c r="N85" s="2936"/>
      <c r="O85" s="2936"/>
      <c r="P85" s="2936"/>
      <c r="Q85" s="2936"/>
      <c r="R85" s="2936"/>
      <c r="S85" s="2936"/>
      <c r="T85" s="2936"/>
      <c r="U85" s="2936"/>
      <c r="V85" s="274"/>
      <c r="W85" s="2938"/>
      <c r="X85" s="2950"/>
      <c r="Y85" s="2948"/>
      <c r="Z85" s="256"/>
      <c r="AA85" s="2787"/>
      <c r="AB85" s="282"/>
      <c r="AC85" s="2941"/>
      <c r="AD85" s="2942"/>
      <c r="AE85" s="2943">
        <v>1</v>
      </c>
      <c r="AF85" s="2943"/>
      <c r="AG85" s="2943"/>
      <c r="AH85" s="2943"/>
      <c r="AI85" s="2942"/>
      <c r="AJ85" s="2942"/>
      <c r="AK85" s="2944"/>
      <c r="AL85" s="2945">
        <f t="shared" si="11"/>
        <v>1</v>
      </c>
      <c r="AM85" s="2946"/>
      <c r="AN85" s="2943">
        <v>10</v>
      </c>
      <c r="AO85" s="2943">
        <f t="shared" si="12"/>
        <v>10</v>
      </c>
      <c r="AP85" s="280">
        <f t="shared" si="13"/>
        <v>10</v>
      </c>
      <c r="AQ85" s="202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</row>
    <row r="86" spans="1:77" s="248" customFormat="1" ht="11.1" customHeight="1" x14ac:dyDescent="0.25">
      <c r="A86" s="2529">
        <v>80</v>
      </c>
      <c r="B86" s="247"/>
      <c r="C86" s="253" t="s">
        <v>47</v>
      </c>
      <c r="D86" s="2778"/>
      <c r="E86" s="2779"/>
      <c r="F86" s="2780"/>
      <c r="G86" s="281"/>
      <c r="H86" s="279"/>
      <c r="I86" s="2934"/>
      <c r="J86" s="2935"/>
      <c r="K86" s="2936"/>
      <c r="L86" s="2936"/>
      <c r="M86" s="2936"/>
      <c r="N86" s="2936"/>
      <c r="O86" s="2936"/>
      <c r="P86" s="2936"/>
      <c r="Q86" s="2936"/>
      <c r="R86" s="2936"/>
      <c r="S86" s="2936"/>
      <c r="T86" s="2936"/>
      <c r="U86" s="2936"/>
      <c r="V86" s="274"/>
      <c r="W86" s="2938"/>
      <c r="X86" s="2950"/>
      <c r="Y86" s="2948"/>
      <c r="Z86" s="256"/>
      <c r="AA86" s="2787"/>
      <c r="AB86" s="282"/>
      <c r="AC86" s="2941"/>
      <c r="AD86" s="2942"/>
      <c r="AE86" s="2943">
        <v>1</v>
      </c>
      <c r="AF86" s="2943"/>
      <c r="AG86" s="2943"/>
      <c r="AH86" s="2943"/>
      <c r="AI86" s="2942"/>
      <c r="AJ86" s="2942"/>
      <c r="AK86" s="2944"/>
      <c r="AL86" s="2945">
        <f t="shared" si="11"/>
        <v>1</v>
      </c>
      <c r="AM86" s="2946"/>
      <c r="AN86" s="2943">
        <v>4</v>
      </c>
      <c r="AO86" s="2943">
        <f t="shared" si="12"/>
        <v>4</v>
      </c>
      <c r="AP86" s="280">
        <f t="shared" si="13"/>
        <v>4</v>
      </c>
      <c r="AQ86" s="215"/>
    </row>
    <row r="87" spans="1:77" s="283" customFormat="1" ht="11.1" customHeight="1" x14ac:dyDescent="0.25">
      <c r="A87" s="2529">
        <v>81</v>
      </c>
      <c r="B87" s="247"/>
      <c r="C87" s="253" t="s">
        <v>40</v>
      </c>
      <c r="D87" s="2778"/>
      <c r="E87" s="2779"/>
      <c r="F87" s="2780"/>
      <c r="G87" s="281"/>
      <c r="H87" s="279"/>
      <c r="I87" s="2934"/>
      <c r="J87" s="2935"/>
      <c r="K87" s="2936"/>
      <c r="L87" s="2936"/>
      <c r="M87" s="2936"/>
      <c r="N87" s="2936"/>
      <c r="O87" s="2936"/>
      <c r="P87" s="2936"/>
      <c r="Q87" s="2936"/>
      <c r="R87" s="2936"/>
      <c r="S87" s="2936"/>
      <c r="T87" s="2936"/>
      <c r="U87" s="2936"/>
      <c r="V87" s="274"/>
      <c r="W87" s="2938"/>
      <c r="X87" s="2950"/>
      <c r="Y87" s="2948"/>
      <c r="Z87" s="256"/>
      <c r="AA87" s="2787"/>
      <c r="AB87" s="282"/>
      <c r="AC87" s="2941"/>
      <c r="AD87" s="2942"/>
      <c r="AE87" s="2943">
        <v>1</v>
      </c>
      <c r="AF87" s="2943"/>
      <c r="AG87" s="2943"/>
      <c r="AH87" s="2943"/>
      <c r="AI87" s="2942"/>
      <c r="AJ87" s="2942"/>
      <c r="AK87" s="2944"/>
      <c r="AL87" s="2945">
        <f t="shared" si="11"/>
        <v>1</v>
      </c>
      <c r="AM87" s="2946"/>
      <c r="AN87" s="2943">
        <v>0</v>
      </c>
      <c r="AO87" s="2943">
        <f t="shared" si="12"/>
        <v>0</v>
      </c>
      <c r="AP87" s="280">
        <f t="shared" si="13"/>
        <v>0</v>
      </c>
      <c r="AQ87" s="215"/>
    </row>
    <row r="88" spans="1:77" ht="11.1" customHeight="1" x14ac:dyDescent="0.25">
      <c r="A88" s="2529">
        <v>82</v>
      </c>
      <c r="B88" s="247"/>
      <c r="C88" s="272" t="s">
        <v>42</v>
      </c>
      <c r="D88" s="2778"/>
      <c r="E88" s="2903"/>
      <c r="F88" s="2904"/>
      <c r="G88" s="281"/>
      <c r="H88" s="279"/>
      <c r="I88" s="2934"/>
      <c r="J88" s="2935"/>
      <c r="K88" s="2936"/>
      <c r="L88" s="2936"/>
      <c r="M88" s="2936"/>
      <c r="N88" s="2936"/>
      <c r="O88" s="2936"/>
      <c r="P88" s="2936"/>
      <c r="Q88" s="2936"/>
      <c r="R88" s="2936"/>
      <c r="S88" s="2936"/>
      <c r="T88" s="2936"/>
      <c r="U88" s="2936"/>
      <c r="V88" s="274"/>
      <c r="W88" s="2938"/>
      <c r="X88" s="2950"/>
      <c r="Y88" s="2948"/>
      <c r="Z88" s="256"/>
      <c r="AA88" s="2787"/>
      <c r="AB88" s="282"/>
      <c r="AC88" s="2941"/>
      <c r="AD88" s="2942"/>
      <c r="AE88" s="2943">
        <v>1</v>
      </c>
      <c r="AF88" s="2943"/>
      <c r="AG88" s="2943"/>
      <c r="AH88" s="2943"/>
      <c r="AI88" s="2942"/>
      <c r="AJ88" s="2942"/>
      <c r="AK88" s="2944"/>
      <c r="AL88" s="2945">
        <f t="shared" si="11"/>
        <v>1</v>
      </c>
      <c r="AM88" s="2946"/>
      <c r="AN88" s="2943">
        <v>0</v>
      </c>
      <c r="AO88" s="2943">
        <f t="shared" si="12"/>
        <v>0</v>
      </c>
      <c r="AP88" s="280">
        <f t="shared" si="13"/>
        <v>0</v>
      </c>
      <c r="AQ88" s="215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</row>
    <row r="89" spans="1:77" s="284" customFormat="1" ht="11.1" customHeight="1" x14ac:dyDescent="0.25">
      <c r="A89" s="2529">
        <v>83</v>
      </c>
      <c r="B89" s="247"/>
      <c r="C89" s="253" t="s">
        <v>35</v>
      </c>
      <c r="D89" s="2778"/>
      <c r="E89" s="2779"/>
      <c r="F89" s="2780"/>
      <c r="G89" s="281"/>
      <c r="H89" s="279"/>
      <c r="I89" s="2934"/>
      <c r="J89" s="2935"/>
      <c r="K89" s="2936"/>
      <c r="L89" s="2936"/>
      <c r="M89" s="2936"/>
      <c r="N89" s="2936"/>
      <c r="O89" s="2936"/>
      <c r="P89" s="2936"/>
      <c r="Q89" s="2936"/>
      <c r="R89" s="2936"/>
      <c r="S89" s="2936"/>
      <c r="T89" s="2936"/>
      <c r="U89" s="2936"/>
      <c r="V89" s="274"/>
      <c r="W89" s="2938"/>
      <c r="X89" s="2950"/>
      <c r="Y89" s="2948"/>
      <c r="Z89" s="256"/>
      <c r="AA89" s="2787"/>
      <c r="AB89" s="282"/>
      <c r="AC89" s="2941"/>
      <c r="AD89" s="2942">
        <v>1</v>
      </c>
      <c r="AE89" s="2943"/>
      <c r="AF89" s="2943"/>
      <c r="AG89" s="2943"/>
      <c r="AH89" s="2943"/>
      <c r="AI89" s="2942"/>
      <c r="AJ89" s="2942"/>
      <c r="AK89" s="2944"/>
      <c r="AL89" s="2945">
        <f t="shared" si="11"/>
        <v>1</v>
      </c>
      <c r="AM89" s="2946"/>
      <c r="AN89" s="2943">
        <v>12</v>
      </c>
      <c r="AO89" s="2943">
        <f t="shared" si="12"/>
        <v>12</v>
      </c>
      <c r="AP89" s="280">
        <f t="shared" si="13"/>
        <v>12</v>
      </c>
      <c r="AQ89" s="215"/>
    </row>
    <row r="90" spans="1:77" s="284" customFormat="1" ht="11.1" customHeight="1" x14ac:dyDescent="0.25">
      <c r="A90" s="2529">
        <v>84</v>
      </c>
      <c r="B90" s="247"/>
      <c r="C90" s="253" t="s">
        <v>15</v>
      </c>
      <c r="D90" s="2778"/>
      <c r="E90" s="2779"/>
      <c r="F90" s="2780"/>
      <c r="G90" s="281"/>
      <c r="H90" s="279"/>
      <c r="I90" s="2934"/>
      <c r="J90" s="2935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74"/>
      <c r="W90" s="2938"/>
      <c r="X90" s="2950"/>
      <c r="Y90" s="2948"/>
      <c r="Z90" s="256"/>
      <c r="AA90" s="2787"/>
      <c r="AB90" s="282"/>
      <c r="AC90" s="2941"/>
      <c r="AD90" s="2942">
        <v>1</v>
      </c>
      <c r="AE90" s="2943"/>
      <c r="AF90" s="2943"/>
      <c r="AG90" s="2943"/>
      <c r="AH90" s="2943"/>
      <c r="AI90" s="2942"/>
      <c r="AJ90" s="2942"/>
      <c r="AK90" s="2944"/>
      <c r="AL90" s="2945">
        <f t="shared" si="11"/>
        <v>1</v>
      </c>
      <c r="AM90" s="2946"/>
      <c r="AN90" s="2943">
        <v>4</v>
      </c>
      <c r="AO90" s="2943">
        <f t="shared" si="12"/>
        <v>4</v>
      </c>
      <c r="AP90" s="280">
        <f t="shared" si="13"/>
        <v>4</v>
      </c>
      <c r="AQ90" s="215"/>
    </row>
    <row r="91" spans="1:77" ht="11.1" customHeight="1" x14ac:dyDescent="0.25">
      <c r="A91" s="2529">
        <v>85</v>
      </c>
      <c r="B91" s="247"/>
      <c r="C91" s="253" t="s">
        <v>66</v>
      </c>
      <c r="D91" s="2778"/>
      <c r="E91" s="2779"/>
      <c r="F91" s="2780"/>
      <c r="G91" s="285"/>
      <c r="H91" s="279"/>
      <c r="I91" s="2951"/>
      <c r="J91" s="2935"/>
      <c r="K91" s="2952"/>
      <c r="L91" s="2952"/>
      <c r="M91" s="2936"/>
      <c r="N91" s="2936"/>
      <c r="O91" s="2936"/>
      <c r="P91" s="2936"/>
      <c r="Q91" s="2936"/>
      <c r="R91" s="2936"/>
      <c r="S91" s="2936"/>
      <c r="T91" s="2936"/>
      <c r="U91" s="2936"/>
      <c r="V91" s="274"/>
      <c r="W91" s="2938"/>
      <c r="X91" s="2950"/>
      <c r="Y91" s="2948"/>
      <c r="Z91" s="256"/>
      <c r="AA91" s="2787"/>
      <c r="AB91" s="282"/>
      <c r="AC91" s="2941"/>
      <c r="AD91" s="2942">
        <v>1</v>
      </c>
      <c r="AE91" s="2943"/>
      <c r="AF91" s="2943"/>
      <c r="AG91" s="2943"/>
      <c r="AH91" s="2943"/>
      <c r="AI91" s="2942"/>
      <c r="AJ91" s="2942"/>
      <c r="AK91" s="2944"/>
      <c r="AL91" s="2945">
        <f t="shared" si="11"/>
        <v>1</v>
      </c>
      <c r="AM91" s="2946"/>
      <c r="AN91" s="2943">
        <v>0</v>
      </c>
      <c r="AO91" s="2943">
        <f t="shared" si="12"/>
        <v>0</v>
      </c>
      <c r="AP91" s="280">
        <f t="shared" si="13"/>
        <v>0</v>
      </c>
      <c r="AQ91" s="215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</row>
    <row r="92" spans="1:77" ht="11.1" customHeight="1" x14ac:dyDescent="0.25">
      <c r="A92" s="2529">
        <v>86</v>
      </c>
      <c r="B92" s="247"/>
      <c r="C92" s="253" t="s">
        <v>198</v>
      </c>
      <c r="D92" s="2778"/>
      <c r="E92" s="2779"/>
      <c r="F92" s="2780"/>
      <c r="G92" s="281"/>
      <c r="H92" s="279"/>
      <c r="I92" s="2951"/>
      <c r="J92" s="2935"/>
      <c r="K92" s="2952"/>
      <c r="L92" s="2952"/>
      <c r="M92" s="2936"/>
      <c r="N92" s="2936"/>
      <c r="O92" s="2936"/>
      <c r="P92" s="2936"/>
      <c r="Q92" s="2936"/>
      <c r="R92" s="2936"/>
      <c r="S92" s="2936"/>
      <c r="T92" s="2936"/>
      <c r="U92" s="2936"/>
      <c r="V92" s="274"/>
      <c r="W92" s="2938"/>
      <c r="X92" s="2950"/>
      <c r="Y92" s="2948"/>
      <c r="Z92" s="256"/>
      <c r="AA92" s="2787"/>
      <c r="AB92" s="282"/>
      <c r="AC92" s="2941"/>
      <c r="AD92" s="2942">
        <v>1</v>
      </c>
      <c r="AE92" s="2943"/>
      <c r="AF92" s="2943"/>
      <c r="AG92" s="2943"/>
      <c r="AH92" s="2943"/>
      <c r="AI92" s="2942"/>
      <c r="AJ92" s="2942"/>
      <c r="AK92" s="2944"/>
      <c r="AL92" s="2945">
        <f t="shared" si="11"/>
        <v>1</v>
      </c>
      <c r="AM92" s="2946"/>
      <c r="AN92" s="2943">
        <v>0</v>
      </c>
      <c r="AO92" s="2943">
        <f t="shared" si="12"/>
        <v>0</v>
      </c>
      <c r="AP92" s="280">
        <f t="shared" si="13"/>
        <v>0</v>
      </c>
      <c r="AQ92" s="202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</row>
    <row r="93" spans="1:77" ht="11.1" customHeight="1" x14ac:dyDescent="0.25">
      <c r="A93" s="2529">
        <v>87</v>
      </c>
      <c r="B93" s="247"/>
      <c r="C93" s="253" t="s">
        <v>53</v>
      </c>
      <c r="D93" s="2778"/>
      <c r="E93" s="2779"/>
      <c r="F93" s="2780"/>
      <c r="G93" s="281"/>
      <c r="H93" s="279"/>
      <c r="I93" s="2951"/>
      <c r="J93" s="2935"/>
      <c r="K93" s="2952"/>
      <c r="L93" s="2952"/>
      <c r="M93" s="2936"/>
      <c r="N93" s="2936"/>
      <c r="O93" s="2936"/>
      <c r="P93" s="2936"/>
      <c r="Q93" s="2936"/>
      <c r="R93" s="2936"/>
      <c r="S93" s="2936"/>
      <c r="T93" s="2936"/>
      <c r="U93" s="2936"/>
      <c r="V93" s="274"/>
      <c r="W93" s="2938"/>
      <c r="X93" s="2950"/>
      <c r="Y93" s="2948"/>
      <c r="Z93" s="256"/>
      <c r="AA93" s="2787"/>
      <c r="AB93" s="282"/>
      <c r="AC93" s="2941">
        <v>1</v>
      </c>
      <c r="AD93" s="2942"/>
      <c r="AE93" s="2943"/>
      <c r="AF93" s="2943"/>
      <c r="AG93" s="2943"/>
      <c r="AH93" s="2943"/>
      <c r="AI93" s="2942"/>
      <c r="AJ93" s="2942"/>
      <c r="AK93" s="2944"/>
      <c r="AL93" s="2945">
        <f t="shared" si="11"/>
        <v>1</v>
      </c>
      <c r="AM93" s="2946"/>
      <c r="AN93" s="2943">
        <v>6</v>
      </c>
      <c r="AO93" s="2943">
        <f t="shared" si="12"/>
        <v>6</v>
      </c>
      <c r="AP93" s="280">
        <f t="shared" si="13"/>
        <v>6</v>
      </c>
      <c r="AQ93" s="202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</row>
    <row r="94" spans="1:77" ht="11.1" customHeight="1" x14ac:dyDescent="0.25">
      <c r="A94" s="2529">
        <v>88</v>
      </c>
      <c r="B94" s="247"/>
      <c r="C94" s="253" t="s">
        <v>54</v>
      </c>
      <c r="D94" s="2778"/>
      <c r="E94" s="2779"/>
      <c r="F94" s="2780"/>
      <c r="G94" s="281"/>
      <c r="H94" s="279"/>
      <c r="I94" s="2951"/>
      <c r="J94" s="2935"/>
      <c r="K94" s="2952"/>
      <c r="L94" s="2952"/>
      <c r="M94" s="2936"/>
      <c r="N94" s="2936"/>
      <c r="O94" s="2936"/>
      <c r="P94" s="2936"/>
      <c r="Q94" s="2936"/>
      <c r="R94" s="2936"/>
      <c r="S94" s="2936"/>
      <c r="T94" s="2936"/>
      <c r="U94" s="2936"/>
      <c r="V94" s="274"/>
      <c r="W94" s="2938"/>
      <c r="X94" s="2950"/>
      <c r="Y94" s="2948"/>
      <c r="Z94" s="256"/>
      <c r="AA94" s="2787"/>
      <c r="AB94" s="282"/>
      <c r="AC94" s="2941">
        <v>1</v>
      </c>
      <c r="AD94" s="2942"/>
      <c r="AE94" s="2943"/>
      <c r="AF94" s="2943"/>
      <c r="AG94" s="2943"/>
      <c r="AH94" s="2943"/>
      <c r="AI94" s="2942"/>
      <c r="AJ94" s="2942"/>
      <c r="AK94" s="2944"/>
      <c r="AL94" s="2945">
        <f t="shared" si="11"/>
        <v>1</v>
      </c>
      <c r="AM94" s="2946"/>
      <c r="AN94" s="2943">
        <v>3</v>
      </c>
      <c r="AO94" s="2943">
        <f t="shared" si="12"/>
        <v>3</v>
      </c>
      <c r="AP94" s="280">
        <f t="shared" si="13"/>
        <v>3</v>
      </c>
      <c r="AQ94" s="202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</row>
    <row r="95" spans="1:77" ht="11.1" customHeight="1" x14ac:dyDescent="0.25">
      <c r="A95" s="2529">
        <v>89</v>
      </c>
      <c r="B95" s="247"/>
      <c r="C95" s="253" t="s">
        <v>52</v>
      </c>
      <c r="D95" s="2778"/>
      <c r="E95" s="2779"/>
      <c r="F95" s="2780"/>
      <c r="G95" s="281"/>
      <c r="H95" s="279"/>
      <c r="I95" s="2951"/>
      <c r="J95" s="2935"/>
      <c r="K95" s="2952"/>
      <c r="L95" s="2952"/>
      <c r="M95" s="2936"/>
      <c r="N95" s="2936"/>
      <c r="O95" s="2936"/>
      <c r="P95" s="2936"/>
      <c r="Q95" s="2936"/>
      <c r="R95" s="2936"/>
      <c r="S95" s="2936"/>
      <c r="T95" s="2936"/>
      <c r="U95" s="2936"/>
      <c r="V95" s="274"/>
      <c r="W95" s="2938"/>
      <c r="X95" s="2950"/>
      <c r="Y95" s="2948"/>
      <c r="Z95" s="256"/>
      <c r="AA95" s="2787"/>
      <c r="AB95" s="282"/>
      <c r="AC95" s="2941">
        <v>1</v>
      </c>
      <c r="AD95" s="2942"/>
      <c r="AE95" s="2943"/>
      <c r="AF95" s="2943"/>
      <c r="AG95" s="2943"/>
      <c r="AH95" s="2943"/>
      <c r="AI95" s="2942"/>
      <c r="AJ95" s="2942"/>
      <c r="AK95" s="2944"/>
      <c r="AL95" s="2945">
        <f t="shared" si="11"/>
        <v>1</v>
      </c>
      <c r="AM95" s="2946"/>
      <c r="AN95" s="2943">
        <v>1</v>
      </c>
      <c r="AO95" s="2943">
        <f t="shared" si="12"/>
        <v>1</v>
      </c>
      <c r="AP95" s="280">
        <f t="shared" si="13"/>
        <v>1</v>
      </c>
      <c r="AQ95" s="202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</row>
    <row r="96" spans="1:77" ht="11.1" customHeight="1" x14ac:dyDescent="0.25">
      <c r="A96" s="2529">
        <v>90</v>
      </c>
      <c r="B96" s="247"/>
      <c r="C96" s="253" t="s">
        <v>67</v>
      </c>
      <c r="D96" s="2778"/>
      <c r="E96" s="2779"/>
      <c r="F96" s="2780"/>
      <c r="G96" s="281"/>
      <c r="H96" s="279"/>
      <c r="I96" s="2951"/>
      <c r="J96" s="2935"/>
      <c r="K96" s="2952"/>
      <c r="L96" s="2952"/>
      <c r="M96" s="2936"/>
      <c r="N96" s="2936"/>
      <c r="O96" s="2936"/>
      <c r="P96" s="2936"/>
      <c r="Q96" s="2936"/>
      <c r="R96" s="2936"/>
      <c r="S96" s="2936"/>
      <c r="T96" s="2936"/>
      <c r="U96" s="2936"/>
      <c r="V96" s="274"/>
      <c r="W96" s="2938"/>
      <c r="X96" s="2950"/>
      <c r="Y96" s="2948"/>
      <c r="Z96" s="256"/>
      <c r="AA96" s="2787"/>
      <c r="AB96" s="282"/>
      <c r="AC96" s="2941">
        <v>1</v>
      </c>
      <c r="AD96" s="2942"/>
      <c r="AE96" s="2943"/>
      <c r="AF96" s="2943"/>
      <c r="AG96" s="2943"/>
      <c r="AH96" s="2943"/>
      <c r="AI96" s="2942"/>
      <c r="AJ96" s="2942"/>
      <c r="AK96" s="2944"/>
      <c r="AL96" s="2945">
        <f t="shared" si="11"/>
        <v>1</v>
      </c>
      <c r="AM96" s="2946"/>
      <c r="AN96" s="2943">
        <v>0</v>
      </c>
      <c r="AO96" s="2943">
        <f t="shared" si="12"/>
        <v>0</v>
      </c>
      <c r="AP96" s="280">
        <f t="shared" si="13"/>
        <v>0</v>
      </c>
      <c r="AQ96" s="202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</row>
    <row r="97" spans="1:77" ht="11.1" customHeight="1" thickBot="1" x14ac:dyDescent="0.3">
      <c r="A97" s="2529">
        <v>91</v>
      </c>
      <c r="B97" s="247"/>
      <c r="C97" s="253" t="s">
        <v>199</v>
      </c>
      <c r="D97" s="2677"/>
      <c r="E97" s="2779"/>
      <c r="F97" s="2780"/>
      <c r="G97" s="281"/>
      <c r="H97" s="286"/>
      <c r="I97" s="2953"/>
      <c r="J97" s="2954"/>
      <c r="K97" s="2955"/>
      <c r="L97" s="2955"/>
      <c r="M97" s="2956"/>
      <c r="N97" s="2956"/>
      <c r="O97" s="2956"/>
      <c r="P97" s="2956"/>
      <c r="Q97" s="2956"/>
      <c r="R97" s="2956"/>
      <c r="S97" s="2956"/>
      <c r="T97" s="2956"/>
      <c r="U97" s="2956"/>
      <c r="V97" s="2957"/>
      <c r="W97" s="2958"/>
      <c r="X97" s="2959"/>
      <c r="Y97" s="2960"/>
      <c r="Z97" s="2961"/>
      <c r="AA97" s="2962"/>
      <c r="AB97" s="2963"/>
      <c r="AC97" s="2964">
        <v>1</v>
      </c>
      <c r="AD97" s="2965"/>
      <c r="AE97" s="2966"/>
      <c r="AF97" s="2966"/>
      <c r="AG97" s="2966"/>
      <c r="AH97" s="2966"/>
      <c r="AI97" s="2965"/>
      <c r="AJ97" s="2965"/>
      <c r="AK97" s="2967"/>
      <c r="AL97" s="2968">
        <f t="shared" si="11"/>
        <v>1</v>
      </c>
      <c r="AM97" s="2969"/>
      <c r="AN97" s="2966">
        <v>0</v>
      </c>
      <c r="AO97" s="2966">
        <f t="shared" si="12"/>
        <v>0</v>
      </c>
      <c r="AP97" s="2970">
        <f t="shared" si="13"/>
        <v>0</v>
      </c>
      <c r="AQ97" s="202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</row>
    <row r="98" spans="1:77" ht="6" customHeight="1" thickTop="1" x14ac:dyDescent="0.25">
      <c r="A98" s="2971"/>
      <c r="C98" s="218"/>
      <c r="D98" s="287"/>
      <c r="E98" s="225"/>
      <c r="F98" s="225"/>
      <c r="G98" s="288"/>
      <c r="H98" s="288"/>
      <c r="I98" s="289"/>
      <c r="J98" s="289"/>
      <c r="K98" s="289"/>
      <c r="L98" s="290"/>
      <c r="M98" s="291"/>
      <c r="N98" s="291"/>
      <c r="O98" s="291"/>
      <c r="P98" s="291"/>
      <c r="Q98" s="291"/>
      <c r="R98" s="291"/>
      <c r="S98" s="292"/>
      <c r="T98" s="292"/>
      <c r="U98" s="292"/>
      <c r="V98" s="293"/>
      <c r="W98" s="294"/>
      <c r="X98" s="294"/>
      <c r="Y98" s="294"/>
      <c r="Z98" s="294"/>
      <c r="AA98" s="295"/>
      <c r="AB98" s="296"/>
      <c r="AC98" s="297"/>
      <c r="AE98" s="298"/>
      <c r="AF98" s="298"/>
      <c r="AG98" s="298"/>
      <c r="AH98" s="298"/>
      <c r="AI98" s="298"/>
      <c r="AJ98" s="298"/>
      <c r="AK98" s="298"/>
      <c r="AM98" s="2972">
        <f>SUM(AM7:AM97)</f>
        <v>88</v>
      </c>
      <c r="AN98" s="299"/>
      <c r="AO98" s="299"/>
      <c r="AP98" s="299"/>
      <c r="AQ98" s="299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</row>
    <row r="99" spans="1:77" ht="11.1" customHeight="1" x14ac:dyDescent="0.25">
      <c r="C99" s="3985" t="s">
        <v>14</v>
      </c>
      <c r="D99" s="3985"/>
      <c r="E99" s="3985"/>
      <c r="F99" s="3985"/>
      <c r="G99" s="3985"/>
      <c r="H99" s="300"/>
      <c r="I99" s="301">
        <f>COUNTIF(I7:I97,"&gt;=0")</f>
        <v>17</v>
      </c>
      <c r="J99" s="301">
        <f t="shared" ref="J99:U99" si="15">COUNTIF(J7:J97,"&gt;=0")</f>
        <v>15</v>
      </c>
      <c r="K99" s="301">
        <f t="shared" si="15"/>
        <v>16</v>
      </c>
      <c r="L99" s="302">
        <f t="shared" si="15"/>
        <v>16</v>
      </c>
      <c r="M99" s="302">
        <f t="shared" si="15"/>
        <v>13</v>
      </c>
      <c r="N99" s="302">
        <f t="shared" si="15"/>
        <v>17</v>
      </c>
      <c r="O99" s="302">
        <f t="shared" si="15"/>
        <v>16</v>
      </c>
      <c r="P99" s="302">
        <f t="shared" si="15"/>
        <v>16</v>
      </c>
      <c r="Q99" s="302">
        <f t="shared" si="15"/>
        <v>15</v>
      </c>
      <c r="R99" s="302">
        <f t="shared" si="15"/>
        <v>18</v>
      </c>
      <c r="S99" s="302">
        <f t="shared" si="15"/>
        <v>12</v>
      </c>
      <c r="T99" s="302">
        <f t="shared" si="15"/>
        <v>13</v>
      </c>
      <c r="U99" s="302">
        <f t="shared" si="15"/>
        <v>15</v>
      </c>
      <c r="V99" s="2973">
        <f>COUNTIF(V7:V97,"=x")</f>
        <v>18</v>
      </c>
      <c r="W99" s="3986" t="s">
        <v>50</v>
      </c>
      <c r="X99" s="3987"/>
      <c r="Y99" s="3987"/>
      <c r="Z99" s="303"/>
      <c r="AA99" s="304"/>
      <c r="AB99" s="305"/>
      <c r="AC99" s="306"/>
      <c r="AD99" s="306"/>
      <c r="AE99" s="4251" t="s">
        <v>684</v>
      </c>
      <c r="AF99" s="4251"/>
      <c r="AG99" s="4251"/>
      <c r="AH99" s="4251"/>
      <c r="AI99" s="4251"/>
      <c r="AJ99" s="307"/>
      <c r="AK99" s="308"/>
      <c r="AL99" s="309">
        <f>SUM(AL7:AL97)</f>
        <v>1060</v>
      </c>
      <c r="AM99" s="2974">
        <f>COUNTIF(AM7:AM97,"&gt;=0")</f>
        <v>34</v>
      </c>
      <c r="AN99" s="4255" t="s">
        <v>59</v>
      </c>
      <c r="AO99" s="4255"/>
      <c r="AP99" s="4255"/>
      <c r="AQ99" s="2975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</row>
    <row r="100" spans="1:77" ht="11.1" customHeight="1" x14ac:dyDescent="0.25">
      <c r="C100" s="310"/>
      <c r="D100" s="311"/>
      <c r="E100" s="310"/>
      <c r="S100" s="312"/>
      <c r="U100" s="312"/>
      <c r="W100" s="314">
        <f>SUM(I99:U99)/COUNTIF(I99:U99,"&gt;0")</f>
        <v>15.307692307692308</v>
      </c>
      <c r="X100" s="3988" t="s">
        <v>81</v>
      </c>
      <c r="Y100" s="3988"/>
      <c r="Z100" s="303"/>
      <c r="AA100" s="304"/>
      <c r="AB100" s="315"/>
      <c r="AC100" s="316"/>
      <c r="AE100" s="4252" t="s">
        <v>685</v>
      </c>
      <c r="AF100" s="4252"/>
      <c r="AG100" s="4252"/>
      <c r="AH100" s="4252"/>
      <c r="AI100" s="4252"/>
      <c r="AJ100" s="2976"/>
      <c r="AK100" s="2977"/>
      <c r="AL100" s="2978">
        <f>AVERAGE(AL7:AL97)</f>
        <v>11.648351648351648</v>
      </c>
      <c r="AM100" s="4253"/>
      <c r="AN100" s="4254"/>
      <c r="AO100" s="4254"/>
      <c r="AP100" s="4254"/>
      <c r="AQ100" s="307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</row>
    <row r="101" spans="1:77" ht="11.1" customHeight="1" x14ac:dyDescent="0.25">
      <c r="C101" s="310"/>
      <c r="D101" s="311"/>
      <c r="E101" s="310"/>
      <c r="S101" s="312"/>
      <c r="U101" s="312"/>
      <c r="W101" s="2979"/>
      <c r="X101" s="303"/>
      <c r="Y101" s="303"/>
      <c r="Z101" s="303"/>
      <c r="AA101" s="304"/>
      <c r="AB101" s="315"/>
      <c r="AC101" s="316"/>
      <c r="AE101" s="298"/>
      <c r="AF101" s="308"/>
      <c r="AG101" s="308"/>
      <c r="AH101" s="308"/>
      <c r="AI101" s="308"/>
      <c r="AJ101" s="308"/>
      <c r="AK101" s="308"/>
      <c r="AL101" s="317"/>
      <c r="AM101" s="318"/>
      <c r="AN101" s="318"/>
      <c r="AO101" s="319"/>
      <c r="AP101" s="318"/>
      <c r="AQ101" s="307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</row>
    <row r="102" spans="1:77" ht="11.1" customHeight="1" thickBot="1" x14ac:dyDescent="0.3">
      <c r="C102" s="310"/>
      <c r="D102" s="311"/>
      <c r="E102" s="310"/>
      <c r="S102" s="312"/>
      <c r="U102" s="312"/>
      <c r="W102" s="2979"/>
      <c r="X102" s="303"/>
      <c r="Y102" s="303"/>
      <c r="Z102" s="303"/>
      <c r="AA102" s="304"/>
      <c r="AB102" s="315"/>
      <c r="AC102" s="316"/>
      <c r="AE102" s="298"/>
      <c r="AF102" s="308"/>
      <c r="AG102" s="308"/>
      <c r="AH102" s="308"/>
      <c r="AI102" s="308"/>
      <c r="AJ102" s="308"/>
      <c r="AK102" s="308"/>
      <c r="AL102" s="317"/>
      <c r="AM102" s="318"/>
      <c r="AN102" s="318"/>
      <c r="AO102" s="319"/>
      <c r="AP102" s="318"/>
      <c r="AQ102" s="307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</row>
    <row r="103" spans="1:77" ht="11.1" customHeight="1" thickTop="1" x14ac:dyDescent="0.25">
      <c r="A103" s="2980"/>
      <c r="B103" s="320"/>
      <c r="C103" s="321"/>
      <c r="D103" s="322"/>
      <c r="E103" s="323"/>
      <c r="F103" s="323"/>
      <c r="G103" s="324"/>
      <c r="H103" s="324"/>
      <c r="I103" s="325"/>
      <c r="J103" s="325"/>
      <c r="K103" s="325"/>
      <c r="L103" s="325"/>
      <c r="M103" s="325"/>
      <c r="N103" s="325"/>
      <c r="O103" s="325"/>
      <c r="P103" s="326"/>
      <c r="Q103" s="326"/>
      <c r="R103" s="325"/>
      <c r="S103" s="325"/>
      <c r="T103" s="325"/>
      <c r="U103" s="327"/>
      <c r="V103" s="328"/>
      <c r="W103" s="328"/>
      <c r="X103" s="328"/>
      <c r="Y103" s="320"/>
      <c r="Z103" s="329"/>
      <c r="AA103" s="329"/>
      <c r="AB103" s="329"/>
      <c r="AC103" s="330"/>
      <c r="AD103" s="331"/>
      <c r="AE103" s="329"/>
      <c r="AF103" s="329"/>
      <c r="AG103" s="329"/>
      <c r="AH103" s="329"/>
      <c r="AI103" s="329"/>
      <c r="AJ103" s="329"/>
      <c r="AK103" s="329"/>
      <c r="AL103" s="329"/>
      <c r="AM103" s="329"/>
      <c r="AN103" s="329"/>
      <c r="AO103" s="332"/>
      <c r="AP103" s="333"/>
      <c r="AQ103" s="33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</row>
    <row r="104" spans="1:77" ht="11.1" customHeight="1" thickBot="1" x14ac:dyDescent="0.3">
      <c r="E104" s="4166" t="s">
        <v>162</v>
      </c>
      <c r="F104" s="4166"/>
      <c r="G104" s="4166"/>
      <c r="H104" s="4166"/>
      <c r="W104" s="202"/>
      <c r="X104" s="213"/>
      <c r="AB104" s="213"/>
      <c r="AC104" s="213"/>
      <c r="AL104" s="211"/>
      <c r="AM104" s="204"/>
      <c r="AN104" s="211"/>
      <c r="AO104" s="307"/>
      <c r="AP104" s="202"/>
      <c r="AQ104" s="213"/>
      <c r="AR104" s="213"/>
      <c r="AS104" s="213"/>
      <c r="AT104" s="213"/>
      <c r="AU104" s="213"/>
      <c r="AV104" s="213"/>
      <c r="AW104" s="213"/>
      <c r="AX104" s="213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</row>
    <row r="105" spans="1:77" ht="11.1" customHeight="1" x14ac:dyDescent="0.25">
      <c r="E105" s="4166"/>
      <c r="F105" s="4166"/>
      <c r="G105" s="4166"/>
      <c r="H105" s="4166"/>
      <c r="I105" s="334" t="s">
        <v>39</v>
      </c>
      <c r="J105" s="334" t="s">
        <v>38</v>
      </c>
      <c r="K105" s="335" t="s">
        <v>9</v>
      </c>
      <c r="L105" s="334" t="s">
        <v>13</v>
      </c>
      <c r="M105" s="334" t="s">
        <v>12</v>
      </c>
      <c r="N105" s="334" t="s">
        <v>10</v>
      </c>
      <c r="O105" s="334" t="s">
        <v>163</v>
      </c>
      <c r="P105" s="334" t="s">
        <v>164</v>
      </c>
      <c r="Q105" s="334" t="s">
        <v>165</v>
      </c>
      <c r="R105" s="334" t="s">
        <v>166</v>
      </c>
      <c r="S105" s="2981"/>
      <c r="T105" s="3989" t="s">
        <v>79</v>
      </c>
      <c r="U105" s="3990"/>
      <c r="V105" s="3990"/>
      <c r="W105" s="3990"/>
      <c r="X105" s="3990"/>
      <c r="Y105" s="3990"/>
      <c r="Z105" s="3990"/>
      <c r="AA105" s="3990"/>
      <c r="AB105" s="3991"/>
      <c r="AC105" s="336"/>
      <c r="AD105" s="3995" t="s">
        <v>78</v>
      </c>
      <c r="AE105" s="3996"/>
      <c r="AF105" s="3996"/>
      <c r="AG105" s="3996"/>
      <c r="AH105" s="3996"/>
      <c r="AI105" s="3996"/>
      <c r="AJ105" s="3996"/>
      <c r="AK105" s="3996"/>
      <c r="AL105" s="3996"/>
      <c r="AM105" s="3996"/>
      <c r="AN105" s="3997"/>
      <c r="AO105" s="202"/>
      <c r="AP105" s="202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</row>
    <row r="106" spans="1:77" ht="11.1" customHeight="1" thickBot="1" x14ac:dyDescent="0.3">
      <c r="F106" s="2982" t="s">
        <v>4</v>
      </c>
      <c r="G106" s="241"/>
      <c r="I106" s="337">
        <v>11</v>
      </c>
      <c r="J106" s="338">
        <v>12</v>
      </c>
      <c r="K106" s="338">
        <v>14</v>
      </c>
      <c r="L106" s="337">
        <v>15</v>
      </c>
      <c r="M106" s="338">
        <v>16</v>
      </c>
      <c r="N106" s="337">
        <v>17</v>
      </c>
      <c r="O106" s="337">
        <v>18</v>
      </c>
      <c r="P106" s="337">
        <v>19</v>
      </c>
      <c r="Q106" s="337">
        <v>20</v>
      </c>
      <c r="R106" s="337">
        <v>21</v>
      </c>
      <c r="S106" s="2983"/>
      <c r="T106" s="3992"/>
      <c r="U106" s="3993"/>
      <c r="V106" s="3993"/>
      <c r="W106" s="3993"/>
      <c r="X106" s="3993"/>
      <c r="Y106" s="3993"/>
      <c r="Z106" s="3993"/>
      <c r="AA106" s="3993"/>
      <c r="AB106" s="3994"/>
      <c r="AC106" s="336"/>
      <c r="AD106" s="3998"/>
      <c r="AE106" s="3999"/>
      <c r="AF106" s="3999"/>
      <c r="AG106" s="3999"/>
      <c r="AH106" s="3999"/>
      <c r="AI106" s="3999"/>
      <c r="AJ106" s="3999"/>
      <c r="AK106" s="3999"/>
      <c r="AL106" s="3999"/>
      <c r="AM106" s="3999"/>
      <c r="AN106" s="4000"/>
      <c r="AO106" s="202"/>
      <c r="AP106" s="202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</row>
    <row r="107" spans="1:77" ht="11.1" customHeight="1" x14ac:dyDescent="0.25">
      <c r="F107" s="2984" t="s">
        <v>16</v>
      </c>
      <c r="G107" s="241"/>
      <c r="I107" s="339">
        <v>8</v>
      </c>
      <c r="J107" s="2985">
        <v>9</v>
      </c>
      <c r="K107" s="2985">
        <v>11</v>
      </c>
      <c r="L107" s="339">
        <v>12</v>
      </c>
      <c r="M107" s="2985">
        <v>13</v>
      </c>
      <c r="N107" s="339">
        <v>14</v>
      </c>
      <c r="O107" s="339">
        <v>15</v>
      </c>
      <c r="P107" s="339">
        <v>16</v>
      </c>
      <c r="Q107" s="339">
        <v>17</v>
      </c>
      <c r="R107" s="339">
        <v>18</v>
      </c>
      <c r="S107" s="2983"/>
      <c r="T107" s="209"/>
      <c r="U107" s="202"/>
      <c r="V107" s="202"/>
      <c r="W107" s="202"/>
      <c r="Y107" s="202"/>
      <c r="Z107" s="202"/>
      <c r="AA107" s="202"/>
      <c r="AB107" s="340"/>
      <c r="AC107" s="213"/>
      <c r="AM107" s="341"/>
      <c r="AN107" s="211"/>
      <c r="AO107" s="202"/>
      <c r="AP107" s="202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</row>
    <row r="108" spans="1:77" ht="11.1" customHeight="1" x14ac:dyDescent="0.25">
      <c r="F108" s="2982" t="s">
        <v>17</v>
      </c>
      <c r="G108" s="241"/>
      <c r="I108" s="337">
        <v>6</v>
      </c>
      <c r="J108" s="338">
        <v>7</v>
      </c>
      <c r="K108" s="338">
        <v>9</v>
      </c>
      <c r="L108" s="337">
        <v>10</v>
      </c>
      <c r="M108" s="338">
        <v>11</v>
      </c>
      <c r="N108" s="337">
        <v>12</v>
      </c>
      <c r="O108" s="337">
        <v>13</v>
      </c>
      <c r="P108" s="337">
        <v>14</v>
      </c>
      <c r="Q108" s="337">
        <v>15</v>
      </c>
      <c r="R108" s="337">
        <v>16</v>
      </c>
      <c r="S108" s="2983"/>
      <c r="T108" s="4221" t="s">
        <v>225</v>
      </c>
      <c r="U108" s="4222" t="s">
        <v>77</v>
      </c>
      <c r="V108" s="4223"/>
      <c r="W108" s="4223"/>
      <c r="X108" s="4258"/>
      <c r="Y108" s="3920" t="s">
        <v>76</v>
      </c>
      <c r="Z108" s="3921"/>
      <c r="AA108" s="3921"/>
      <c r="AB108" s="3922"/>
      <c r="AC108" s="342"/>
      <c r="AD108" s="3929" t="s">
        <v>4</v>
      </c>
      <c r="AE108" s="3930"/>
      <c r="AF108" s="3933" t="s">
        <v>749</v>
      </c>
      <c r="AG108" s="3934"/>
      <c r="AH108" s="3934"/>
      <c r="AI108" s="3934"/>
      <c r="AJ108" s="3934"/>
      <c r="AK108" s="3934"/>
      <c r="AL108" s="3934"/>
      <c r="AM108" s="3934"/>
      <c r="AN108" s="3935"/>
      <c r="AO108" s="202"/>
      <c r="AP108" s="202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</row>
    <row r="109" spans="1:77" ht="11.1" customHeight="1" x14ac:dyDescent="0.25">
      <c r="F109" s="2984" t="s">
        <v>18</v>
      </c>
      <c r="G109" s="241"/>
      <c r="I109" s="339">
        <v>4</v>
      </c>
      <c r="J109" s="2985">
        <v>5</v>
      </c>
      <c r="K109" s="2985">
        <v>7</v>
      </c>
      <c r="L109" s="339">
        <v>8</v>
      </c>
      <c r="M109" s="2985">
        <v>9</v>
      </c>
      <c r="N109" s="339">
        <v>10</v>
      </c>
      <c r="O109" s="339">
        <v>11</v>
      </c>
      <c r="P109" s="339">
        <v>12</v>
      </c>
      <c r="Q109" s="339">
        <v>13</v>
      </c>
      <c r="R109" s="339">
        <v>14</v>
      </c>
      <c r="S109" s="2983"/>
      <c r="T109" s="4221"/>
      <c r="U109" s="4224"/>
      <c r="V109" s="4225"/>
      <c r="W109" s="4225"/>
      <c r="X109" s="4259"/>
      <c r="Y109" s="3926"/>
      <c r="Z109" s="3927"/>
      <c r="AA109" s="3927"/>
      <c r="AB109" s="3928"/>
      <c r="AC109" s="342"/>
      <c r="AD109" s="3931"/>
      <c r="AE109" s="3932"/>
      <c r="AF109" s="3936"/>
      <c r="AG109" s="3937"/>
      <c r="AH109" s="3937"/>
      <c r="AI109" s="3937"/>
      <c r="AJ109" s="3937"/>
      <c r="AK109" s="3937"/>
      <c r="AL109" s="3937"/>
      <c r="AM109" s="3937"/>
      <c r="AN109" s="3938"/>
      <c r="AO109" s="202"/>
      <c r="AP109" s="202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</row>
    <row r="110" spans="1:77" ht="11.1" customHeight="1" x14ac:dyDescent="0.25">
      <c r="F110" s="2982" t="s">
        <v>19</v>
      </c>
      <c r="G110" s="241"/>
      <c r="I110" s="337">
        <v>3</v>
      </c>
      <c r="J110" s="338">
        <v>4</v>
      </c>
      <c r="K110" s="338">
        <v>6</v>
      </c>
      <c r="L110" s="337">
        <v>7</v>
      </c>
      <c r="M110" s="338">
        <v>8</v>
      </c>
      <c r="N110" s="337">
        <v>9</v>
      </c>
      <c r="O110" s="337">
        <v>10</v>
      </c>
      <c r="P110" s="337">
        <v>11</v>
      </c>
      <c r="Q110" s="337">
        <v>12</v>
      </c>
      <c r="R110" s="337">
        <v>13</v>
      </c>
      <c r="S110" s="2983"/>
      <c r="T110" s="4215">
        <v>1</v>
      </c>
      <c r="U110" s="4216" t="s">
        <v>75</v>
      </c>
      <c r="V110" s="4217"/>
      <c r="W110" s="4217"/>
      <c r="X110" s="4256"/>
      <c r="Y110" s="3944" t="s">
        <v>74</v>
      </c>
      <c r="Z110" s="3945"/>
      <c r="AA110" s="3945"/>
      <c r="AB110" s="3946"/>
      <c r="AC110" s="343"/>
      <c r="AD110" s="3929" t="s">
        <v>16</v>
      </c>
      <c r="AE110" s="3930"/>
      <c r="AF110" s="3933" t="s">
        <v>750</v>
      </c>
      <c r="AG110" s="3934"/>
      <c r="AH110" s="3934"/>
      <c r="AI110" s="3934"/>
      <c r="AJ110" s="3934"/>
      <c r="AK110" s="3934"/>
      <c r="AL110" s="3934"/>
      <c r="AM110" s="3934"/>
      <c r="AN110" s="3935"/>
      <c r="AO110" s="202"/>
      <c r="AP110" s="202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</row>
    <row r="111" spans="1:77" ht="11.1" customHeight="1" x14ac:dyDescent="0.25">
      <c r="F111" s="2984" t="s">
        <v>20</v>
      </c>
      <c r="G111" s="241"/>
      <c r="I111" s="339">
        <v>2</v>
      </c>
      <c r="J111" s="2985">
        <v>3</v>
      </c>
      <c r="K111" s="2985">
        <v>5</v>
      </c>
      <c r="L111" s="339">
        <v>6</v>
      </c>
      <c r="M111" s="2985">
        <v>7</v>
      </c>
      <c r="N111" s="339">
        <v>8</v>
      </c>
      <c r="O111" s="339">
        <v>9</v>
      </c>
      <c r="P111" s="337">
        <v>10</v>
      </c>
      <c r="Q111" s="339">
        <v>11</v>
      </c>
      <c r="R111" s="339">
        <v>12</v>
      </c>
      <c r="S111" s="2983"/>
      <c r="T111" s="4215"/>
      <c r="U111" s="4218"/>
      <c r="V111" s="4219"/>
      <c r="W111" s="4219"/>
      <c r="X111" s="4257"/>
      <c r="Y111" s="3947"/>
      <c r="Z111" s="3948"/>
      <c r="AA111" s="3948"/>
      <c r="AB111" s="3949"/>
      <c r="AC111" s="343"/>
      <c r="AD111" s="3931"/>
      <c r="AE111" s="3932"/>
      <c r="AF111" s="3936"/>
      <c r="AG111" s="3937"/>
      <c r="AH111" s="3937"/>
      <c r="AI111" s="3937"/>
      <c r="AJ111" s="3937"/>
      <c r="AK111" s="3937"/>
      <c r="AL111" s="3937"/>
      <c r="AM111" s="3937"/>
      <c r="AN111" s="3938"/>
      <c r="AO111" s="202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</row>
    <row r="112" spans="1:77" ht="11.1" customHeight="1" x14ac:dyDescent="0.25">
      <c r="F112" s="2982" t="s">
        <v>21</v>
      </c>
      <c r="G112" s="241"/>
      <c r="I112" s="337">
        <v>1</v>
      </c>
      <c r="J112" s="338">
        <v>2</v>
      </c>
      <c r="K112" s="338">
        <v>4</v>
      </c>
      <c r="L112" s="337">
        <v>5</v>
      </c>
      <c r="M112" s="338">
        <v>6</v>
      </c>
      <c r="N112" s="337">
        <v>7</v>
      </c>
      <c r="O112" s="337">
        <v>8</v>
      </c>
      <c r="P112" s="339">
        <v>9</v>
      </c>
      <c r="Q112" s="337">
        <v>10</v>
      </c>
      <c r="R112" s="337">
        <v>11</v>
      </c>
      <c r="S112" s="2983"/>
      <c r="T112" s="4215">
        <v>2</v>
      </c>
      <c r="U112" s="4216" t="s">
        <v>73</v>
      </c>
      <c r="V112" s="4217"/>
      <c r="W112" s="4217"/>
      <c r="X112" s="4256"/>
      <c r="Y112" s="3944" t="s">
        <v>72</v>
      </c>
      <c r="Z112" s="3945"/>
      <c r="AA112" s="3945"/>
      <c r="AB112" s="3946"/>
      <c r="AC112" s="343"/>
      <c r="AD112" s="3929" t="s">
        <v>17</v>
      </c>
      <c r="AE112" s="3930"/>
      <c r="AF112" s="3933" t="s">
        <v>751</v>
      </c>
      <c r="AG112" s="3934"/>
      <c r="AH112" s="3934"/>
      <c r="AI112" s="3934"/>
      <c r="AJ112" s="3934"/>
      <c r="AK112" s="3934"/>
      <c r="AL112" s="3934"/>
      <c r="AM112" s="3934"/>
      <c r="AN112" s="3935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</row>
    <row r="113" spans="6:77" ht="11.1" customHeight="1" x14ac:dyDescent="0.25">
      <c r="F113" s="2984" t="s">
        <v>41</v>
      </c>
      <c r="G113" s="241"/>
      <c r="I113" s="339">
        <v>0</v>
      </c>
      <c r="J113" s="2985">
        <v>1</v>
      </c>
      <c r="K113" s="2985">
        <v>3</v>
      </c>
      <c r="L113" s="339">
        <v>4</v>
      </c>
      <c r="M113" s="2985">
        <v>5</v>
      </c>
      <c r="N113" s="339">
        <v>6</v>
      </c>
      <c r="O113" s="337">
        <v>7</v>
      </c>
      <c r="P113" s="337">
        <v>8</v>
      </c>
      <c r="Q113" s="339">
        <v>9</v>
      </c>
      <c r="R113" s="337">
        <v>10</v>
      </c>
      <c r="S113" s="2983"/>
      <c r="T113" s="4215"/>
      <c r="U113" s="4218"/>
      <c r="V113" s="4219"/>
      <c r="W113" s="4219"/>
      <c r="X113" s="4257"/>
      <c r="Y113" s="3947"/>
      <c r="Z113" s="3948"/>
      <c r="AA113" s="3948"/>
      <c r="AB113" s="3949"/>
      <c r="AC113" s="343"/>
      <c r="AD113" s="3931"/>
      <c r="AE113" s="3932"/>
      <c r="AF113" s="3936"/>
      <c r="AG113" s="3937"/>
      <c r="AH113" s="3937"/>
      <c r="AI113" s="3937"/>
      <c r="AJ113" s="3937"/>
      <c r="AK113" s="3937"/>
      <c r="AL113" s="3937"/>
      <c r="AM113" s="3937"/>
      <c r="AN113" s="3938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</row>
    <row r="114" spans="6:77" ht="11.1" customHeight="1" x14ac:dyDescent="0.25">
      <c r="F114" s="2982" t="s">
        <v>22</v>
      </c>
      <c r="G114" s="241"/>
      <c r="I114" s="337" t="s">
        <v>0</v>
      </c>
      <c r="J114" s="338">
        <v>0</v>
      </c>
      <c r="K114" s="338">
        <v>2</v>
      </c>
      <c r="L114" s="337">
        <v>3</v>
      </c>
      <c r="M114" s="338">
        <v>4</v>
      </c>
      <c r="N114" s="337">
        <v>5</v>
      </c>
      <c r="O114" s="339">
        <v>6</v>
      </c>
      <c r="P114" s="337">
        <v>7</v>
      </c>
      <c r="Q114" s="337">
        <v>8</v>
      </c>
      <c r="R114" s="339">
        <v>9</v>
      </c>
      <c r="S114" s="2983"/>
      <c r="T114" s="4215">
        <v>3</v>
      </c>
      <c r="U114" s="4216" t="s">
        <v>70</v>
      </c>
      <c r="V114" s="4217"/>
      <c r="W114" s="4217"/>
      <c r="X114" s="4256"/>
      <c r="Y114" s="3944" t="s">
        <v>71</v>
      </c>
      <c r="Z114" s="3945"/>
      <c r="AA114" s="3945"/>
      <c r="AB114" s="3946"/>
      <c r="AC114" s="343"/>
      <c r="AD114" s="3929" t="s">
        <v>19</v>
      </c>
      <c r="AE114" s="3930"/>
      <c r="AF114" s="3933" t="s">
        <v>752</v>
      </c>
      <c r="AG114" s="3934"/>
      <c r="AH114" s="3934"/>
      <c r="AI114" s="3934"/>
      <c r="AJ114" s="3934"/>
      <c r="AK114" s="3934"/>
      <c r="AL114" s="3934"/>
      <c r="AM114" s="3934"/>
      <c r="AN114" s="3935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</row>
    <row r="115" spans="6:77" ht="11.1" customHeight="1" x14ac:dyDescent="0.25">
      <c r="F115" s="2984" t="s">
        <v>23</v>
      </c>
      <c r="G115" s="241"/>
      <c r="I115" s="339" t="s">
        <v>0</v>
      </c>
      <c r="J115" s="2985" t="s">
        <v>0</v>
      </c>
      <c r="K115" s="2985">
        <v>1</v>
      </c>
      <c r="L115" s="339">
        <v>2</v>
      </c>
      <c r="M115" s="2985">
        <v>3</v>
      </c>
      <c r="N115" s="339">
        <v>4</v>
      </c>
      <c r="O115" s="337">
        <v>5</v>
      </c>
      <c r="P115" s="339">
        <v>6</v>
      </c>
      <c r="Q115" s="337">
        <v>7</v>
      </c>
      <c r="R115" s="337">
        <v>8</v>
      </c>
      <c r="S115" s="2983"/>
      <c r="T115" s="4215"/>
      <c r="U115" s="4218"/>
      <c r="V115" s="4219"/>
      <c r="W115" s="4219"/>
      <c r="X115" s="4257"/>
      <c r="Y115" s="3947"/>
      <c r="Z115" s="3948"/>
      <c r="AA115" s="3948"/>
      <c r="AB115" s="3949"/>
      <c r="AC115" s="343"/>
      <c r="AD115" s="3931"/>
      <c r="AE115" s="3932"/>
      <c r="AF115" s="3936"/>
      <c r="AG115" s="3937"/>
      <c r="AH115" s="3937"/>
      <c r="AI115" s="3937"/>
      <c r="AJ115" s="3937"/>
      <c r="AK115" s="3937"/>
      <c r="AL115" s="3937"/>
      <c r="AM115" s="3937"/>
      <c r="AN115" s="3938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</row>
    <row r="116" spans="6:77" ht="11.1" customHeight="1" x14ac:dyDescent="0.25">
      <c r="F116" s="2982" t="s">
        <v>24</v>
      </c>
      <c r="G116" s="241"/>
      <c r="I116" s="337" t="s">
        <v>0</v>
      </c>
      <c r="J116" s="338" t="s">
        <v>0</v>
      </c>
      <c r="K116" s="338">
        <v>0</v>
      </c>
      <c r="L116" s="337">
        <v>1</v>
      </c>
      <c r="M116" s="338">
        <v>2</v>
      </c>
      <c r="N116" s="337">
        <v>3</v>
      </c>
      <c r="O116" s="339">
        <v>4</v>
      </c>
      <c r="P116" s="337">
        <v>5</v>
      </c>
      <c r="Q116" s="339">
        <v>6</v>
      </c>
      <c r="R116" s="337">
        <v>7</v>
      </c>
      <c r="S116" s="2983"/>
      <c r="T116" s="4215">
        <v>4</v>
      </c>
      <c r="U116" s="4216" t="s">
        <v>69</v>
      </c>
      <c r="V116" s="4217"/>
      <c r="W116" s="4217"/>
      <c r="X116" s="4256"/>
      <c r="Y116" s="3944" t="s">
        <v>68</v>
      </c>
      <c r="Z116" s="3945"/>
      <c r="AA116" s="3945"/>
      <c r="AB116" s="3946"/>
      <c r="AC116" s="343"/>
      <c r="AD116" s="3929" t="s">
        <v>21</v>
      </c>
      <c r="AE116" s="3930"/>
      <c r="AF116" s="3933" t="s">
        <v>753</v>
      </c>
      <c r="AG116" s="3934"/>
      <c r="AH116" s="3934"/>
      <c r="AI116" s="3934"/>
      <c r="AJ116" s="3934"/>
      <c r="AK116" s="3934"/>
      <c r="AL116" s="3934"/>
      <c r="AM116" s="3934"/>
      <c r="AN116" s="3935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</row>
    <row r="117" spans="6:77" ht="11.1" customHeight="1" x14ac:dyDescent="0.25">
      <c r="F117" s="2984" t="s">
        <v>29</v>
      </c>
      <c r="G117" s="241"/>
      <c r="I117" s="339" t="s">
        <v>0</v>
      </c>
      <c r="J117" s="2985" t="s">
        <v>0</v>
      </c>
      <c r="K117" s="2985" t="s">
        <v>0</v>
      </c>
      <c r="L117" s="339">
        <v>0</v>
      </c>
      <c r="M117" s="2985">
        <v>1</v>
      </c>
      <c r="N117" s="339">
        <v>2</v>
      </c>
      <c r="O117" s="337">
        <v>3</v>
      </c>
      <c r="P117" s="339">
        <v>4</v>
      </c>
      <c r="Q117" s="337">
        <v>5</v>
      </c>
      <c r="R117" s="339">
        <v>6</v>
      </c>
      <c r="S117" s="2983"/>
      <c r="T117" s="4215"/>
      <c r="U117" s="4218"/>
      <c r="V117" s="4219"/>
      <c r="W117" s="4219"/>
      <c r="X117" s="4257"/>
      <c r="Y117" s="3947"/>
      <c r="Z117" s="3948"/>
      <c r="AA117" s="3948"/>
      <c r="AB117" s="3949"/>
      <c r="AC117" s="343"/>
      <c r="AD117" s="3931"/>
      <c r="AE117" s="3932"/>
      <c r="AF117" s="3936"/>
      <c r="AG117" s="3937"/>
      <c r="AH117" s="3937"/>
      <c r="AI117" s="3937"/>
      <c r="AJ117" s="3937"/>
      <c r="AK117" s="3937"/>
      <c r="AL117" s="3937"/>
      <c r="AM117" s="3937"/>
      <c r="AN117" s="3938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</row>
    <row r="118" spans="6:77" ht="11.1" customHeight="1" x14ac:dyDescent="0.25">
      <c r="F118" s="2982" t="s">
        <v>30</v>
      </c>
      <c r="G118" s="241"/>
      <c r="I118" s="337" t="s">
        <v>0</v>
      </c>
      <c r="J118" s="338" t="s">
        <v>0</v>
      </c>
      <c r="K118" s="338" t="s">
        <v>0</v>
      </c>
      <c r="L118" s="337" t="s">
        <v>0</v>
      </c>
      <c r="M118" s="338">
        <v>0</v>
      </c>
      <c r="N118" s="337">
        <v>1</v>
      </c>
      <c r="O118" s="339">
        <v>2</v>
      </c>
      <c r="P118" s="337">
        <v>3</v>
      </c>
      <c r="Q118" s="339">
        <v>4</v>
      </c>
      <c r="R118" s="337">
        <v>5</v>
      </c>
      <c r="S118" s="2983"/>
      <c r="T118" s="4215">
        <v>5</v>
      </c>
      <c r="U118" s="4216" t="s">
        <v>84</v>
      </c>
      <c r="V118" s="4217"/>
      <c r="W118" s="4217"/>
      <c r="X118" s="4256"/>
      <c r="Y118" s="3944" t="s">
        <v>85</v>
      </c>
      <c r="Z118" s="3945"/>
      <c r="AA118" s="3945"/>
      <c r="AB118" s="3946"/>
      <c r="AC118" s="343"/>
      <c r="AD118" s="3929" t="s">
        <v>23</v>
      </c>
      <c r="AE118" s="3930"/>
      <c r="AF118" s="2986"/>
      <c r="AG118" s="4193">
        <f>COUNTIF(AM$7:AM$97,"=3")</f>
        <v>2</v>
      </c>
      <c r="AH118" s="1579"/>
      <c r="AI118" s="4045" t="s">
        <v>110</v>
      </c>
      <c r="AJ118" s="4045"/>
      <c r="AK118" s="4045"/>
      <c r="AL118" s="4045"/>
      <c r="AM118" s="4045"/>
      <c r="AN118" s="4046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</row>
    <row r="119" spans="6:77" ht="11.1" customHeight="1" x14ac:dyDescent="0.25">
      <c r="F119" s="2982" t="s">
        <v>33</v>
      </c>
      <c r="G119" s="241"/>
      <c r="I119" s="337" t="s">
        <v>0</v>
      </c>
      <c r="J119" s="338" t="s">
        <v>0</v>
      </c>
      <c r="K119" s="338" t="s">
        <v>0</v>
      </c>
      <c r="L119" s="337" t="s">
        <v>0</v>
      </c>
      <c r="M119" s="338" t="s">
        <v>0</v>
      </c>
      <c r="N119" s="337">
        <v>0</v>
      </c>
      <c r="O119" s="337">
        <v>1</v>
      </c>
      <c r="P119" s="339">
        <v>2</v>
      </c>
      <c r="Q119" s="337">
        <v>3</v>
      </c>
      <c r="R119" s="339">
        <v>4</v>
      </c>
      <c r="S119" s="2983"/>
      <c r="T119" s="4215"/>
      <c r="U119" s="4218"/>
      <c r="V119" s="4219"/>
      <c r="W119" s="4219"/>
      <c r="X119" s="4257"/>
      <c r="Y119" s="3947"/>
      <c r="Z119" s="3948"/>
      <c r="AA119" s="3948"/>
      <c r="AB119" s="3949"/>
      <c r="AC119" s="343"/>
      <c r="AD119" s="3931"/>
      <c r="AE119" s="3932"/>
      <c r="AF119" s="2987"/>
      <c r="AG119" s="4195"/>
      <c r="AH119" s="1580"/>
      <c r="AI119" s="4047"/>
      <c r="AJ119" s="4047"/>
      <c r="AK119" s="4047"/>
      <c r="AL119" s="4047"/>
      <c r="AM119" s="4047"/>
      <c r="AN119" s="4048"/>
      <c r="AO119" s="202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</row>
    <row r="120" spans="6:77" ht="11.1" customHeight="1" x14ac:dyDescent="0.25">
      <c r="F120" s="2982" t="s">
        <v>56</v>
      </c>
      <c r="I120" s="337" t="s">
        <v>0</v>
      </c>
      <c r="J120" s="338" t="s">
        <v>0</v>
      </c>
      <c r="K120" s="338" t="s">
        <v>0</v>
      </c>
      <c r="L120" s="337" t="s">
        <v>0</v>
      </c>
      <c r="M120" s="338" t="s">
        <v>0</v>
      </c>
      <c r="N120" s="338" t="s">
        <v>0</v>
      </c>
      <c r="O120" s="337">
        <v>0</v>
      </c>
      <c r="P120" s="337">
        <v>1</v>
      </c>
      <c r="Q120" s="339">
        <v>2</v>
      </c>
      <c r="R120" s="337">
        <v>3</v>
      </c>
      <c r="S120" s="2983"/>
      <c r="T120" s="4215">
        <v>6</v>
      </c>
      <c r="U120" s="4216" t="s">
        <v>122</v>
      </c>
      <c r="V120" s="4217"/>
      <c r="W120" s="4217"/>
      <c r="X120" s="4256"/>
      <c r="Y120" s="3944" t="s">
        <v>121</v>
      </c>
      <c r="Z120" s="3945"/>
      <c r="AA120" s="3945"/>
      <c r="AB120" s="3946"/>
      <c r="AC120" s="343"/>
      <c r="AD120" s="3929" t="s">
        <v>29</v>
      </c>
      <c r="AE120" s="3930"/>
      <c r="AF120" s="2986"/>
      <c r="AG120" s="4193">
        <f>COUNTIF(AM$7:AM$97,"=2")</f>
        <v>3</v>
      </c>
      <c r="AH120" s="1579"/>
      <c r="AI120" s="4045" t="s">
        <v>111</v>
      </c>
      <c r="AJ120" s="4045"/>
      <c r="AK120" s="4045"/>
      <c r="AL120" s="4045"/>
      <c r="AM120" s="4045"/>
      <c r="AN120" s="4046"/>
      <c r="AO120" s="202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</row>
    <row r="121" spans="6:77" ht="11.1" customHeight="1" x14ac:dyDescent="0.25">
      <c r="F121" s="2982" t="s">
        <v>48</v>
      </c>
      <c r="I121" s="337" t="s">
        <v>0</v>
      </c>
      <c r="J121" s="338" t="s">
        <v>0</v>
      </c>
      <c r="K121" s="338" t="s">
        <v>0</v>
      </c>
      <c r="L121" s="337" t="s">
        <v>0</v>
      </c>
      <c r="M121" s="338" t="s">
        <v>0</v>
      </c>
      <c r="N121" s="338" t="s">
        <v>0</v>
      </c>
      <c r="O121" s="338" t="s">
        <v>0</v>
      </c>
      <c r="P121" s="337">
        <v>0</v>
      </c>
      <c r="Q121" s="337">
        <v>1</v>
      </c>
      <c r="R121" s="339">
        <v>2</v>
      </c>
      <c r="S121" s="2983"/>
      <c r="T121" s="4215"/>
      <c r="U121" s="4218"/>
      <c r="V121" s="4219"/>
      <c r="W121" s="4219"/>
      <c r="X121" s="4257"/>
      <c r="Y121" s="3947"/>
      <c r="Z121" s="3948"/>
      <c r="AA121" s="3948"/>
      <c r="AB121" s="3949"/>
      <c r="AC121" s="343"/>
      <c r="AD121" s="3931"/>
      <c r="AE121" s="3932"/>
      <c r="AF121" s="2987"/>
      <c r="AG121" s="4195"/>
      <c r="AH121" s="1580"/>
      <c r="AI121" s="4047"/>
      <c r="AJ121" s="4047"/>
      <c r="AK121" s="4047"/>
      <c r="AL121" s="4047"/>
      <c r="AM121" s="4047"/>
      <c r="AN121" s="4048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</row>
    <row r="122" spans="6:77" ht="11.1" customHeight="1" x14ac:dyDescent="0.25">
      <c r="F122" s="2982" t="s">
        <v>62</v>
      </c>
      <c r="I122" s="337" t="s">
        <v>0</v>
      </c>
      <c r="J122" s="338" t="s">
        <v>0</v>
      </c>
      <c r="K122" s="338" t="s">
        <v>0</v>
      </c>
      <c r="L122" s="337" t="s">
        <v>0</v>
      </c>
      <c r="M122" s="338" t="s">
        <v>0</v>
      </c>
      <c r="N122" s="338" t="s">
        <v>0</v>
      </c>
      <c r="O122" s="338" t="s">
        <v>0</v>
      </c>
      <c r="P122" s="338" t="s">
        <v>0</v>
      </c>
      <c r="Q122" s="337">
        <v>0</v>
      </c>
      <c r="R122" s="337">
        <v>1</v>
      </c>
      <c r="S122" s="2983"/>
      <c r="T122" s="4215">
        <v>7</v>
      </c>
      <c r="U122" s="4216" t="s">
        <v>176</v>
      </c>
      <c r="V122" s="4217"/>
      <c r="W122" s="4217"/>
      <c r="X122" s="4256"/>
      <c r="Y122" s="3944" t="s">
        <v>180</v>
      </c>
      <c r="Z122" s="3945"/>
      <c r="AA122" s="3945"/>
      <c r="AB122" s="3946"/>
      <c r="AC122" s="343"/>
      <c r="AD122" s="3929" t="s">
        <v>56</v>
      </c>
      <c r="AE122" s="3930"/>
      <c r="AF122" s="2986"/>
      <c r="AG122" s="4193">
        <f>COUNTIF(AM$7:AM$97,"=1")</f>
        <v>19</v>
      </c>
      <c r="AH122" s="1579"/>
      <c r="AI122" s="4045" t="s">
        <v>641</v>
      </c>
      <c r="AJ122" s="4045"/>
      <c r="AK122" s="4045"/>
      <c r="AL122" s="4045"/>
      <c r="AM122" s="4045"/>
      <c r="AN122" s="4046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</row>
    <row r="123" spans="6:77" ht="11.1" customHeight="1" x14ac:dyDescent="0.25">
      <c r="F123" s="2982" t="s">
        <v>130</v>
      </c>
      <c r="I123" s="337" t="s">
        <v>0</v>
      </c>
      <c r="J123" s="338" t="s">
        <v>0</v>
      </c>
      <c r="K123" s="338" t="s">
        <v>0</v>
      </c>
      <c r="L123" s="337" t="s">
        <v>0</v>
      </c>
      <c r="M123" s="338" t="s">
        <v>0</v>
      </c>
      <c r="N123" s="338" t="s">
        <v>0</v>
      </c>
      <c r="O123" s="338" t="s">
        <v>0</v>
      </c>
      <c r="P123" s="338" t="s">
        <v>0</v>
      </c>
      <c r="Q123" s="338" t="s">
        <v>0</v>
      </c>
      <c r="R123" s="337">
        <v>0</v>
      </c>
      <c r="S123" s="2983"/>
      <c r="T123" s="4215"/>
      <c r="U123" s="4218"/>
      <c r="V123" s="4219"/>
      <c r="W123" s="4219"/>
      <c r="X123" s="4257"/>
      <c r="Y123" s="3947"/>
      <c r="Z123" s="3948"/>
      <c r="AA123" s="3948"/>
      <c r="AB123" s="3949"/>
      <c r="AC123" s="343"/>
      <c r="AD123" s="3931"/>
      <c r="AE123" s="3932"/>
      <c r="AF123" s="2987"/>
      <c r="AG123" s="4195"/>
      <c r="AH123" s="1580"/>
      <c r="AI123" s="4047"/>
      <c r="AJ123" s="4047"/>
      <c r="AK123" s="4047"/>
      <c r="AL123" s="4047"/>
      <c r="AM123" s="4047"/>
      <c r="AN123" s="4048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</row>
    <row r="124" spans="6:77" ht="11.1" customHeight="1" x14ac:dyDescent="0.25">
      <c r="F124" s="2988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4215">
        <v>8</v>
      </c>
      <c r="U124" s="4216" t="s">
        <v>216</v>
      </c>
      <c r="V124" s="4217"/>
      <c r="W124" s="4217"/>
      <c r="X124" s="4256"/>
      <c r="Y124" s="3944" t="s">
        <v>217</v>
      </c>
      <c r="Z124" s="3945"/>
      <c r="AA124" s="3945"/>
      <c r="AB124" s="3946"/>
      <c r="AC124" s="343"/>
      <c r="AM124" s="341"/>
      <c r="AN124" s="211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</row>
    <row r="125" spans="6:77" ht="11.1" customHeight="1" x14ac:dyDescent="0.25">
      <c r="F125" s="2989" t="s">
        <v>727</v>
      </c>
      <c r="G125" s="345"/>
      <c r="H125" s="202"/>
      <c r="Q125" s="312"/>
      <c r="R125" s="312"/>
      <c r="T125" s="4215"/>
      <c r="U125" s="4218"/>
      <c r="V125" s="4219"/>
      <c r="W125" s="4219"/>
      <c r="X125" s="4257"/>
      <c r="Y125" s="3947"/>
      <c r="Z125" s="3948"/>
      <c r="AA125" s="3948"/>
      <c r="AB125" s="3949"/>
      <c r="AC125" s="343"/>
      <c r="AD125" s="212"/>
      <c r="AE125" s="212"/>
      <c r="AF125" s="212"/>
      <c r="AG125" s="215"/>
      <c r="AH125" s="215"/>
      <c r="AI125" s="215"/>
      <c r="AJ125" s="215"/>
      <c r="AW125" s="202"/>
      <c r="AX125" s="202"/>
      <c r="AY125" s="202"/>
      <c r="AZ125" s="202"/>
      <c r="BA125" s="202"/>
      <c r="BB125" s="213"/>
      <c r="BC125" s="213"/>
      <c r="BD125" s="213"/>
      <c r="BE125" s="213"/>
      <c r="BF125" s="213"/>
      <c r="BW125" s="202"/>
      <c r="BX125" s="202"/>
      <c r="BY125" s="202"/>
    </row>
    <row r="126" spans="6:77" ht="11.1" customHeight="1" x14ac:dyDescent="0.25">
      <c r="F126" s="2990"/>
      <c r="G126" s="346"/>
      <c r="H126" s="346"/>
      <c r="I126" s="4160" t="s">
        <v>754</v>
      </c>
      <c r="J126" s="4160"/>
      <c r="K126" s="4160"/>
      <c r="L126" s="4160"/>
      <c r="M126" s="4160"/>
      <c r="N126" s="4160"/>
      <c r="O126" s="4160"/>
      <c r="P126" s="4161"/>
      <c r="R126" s="312"/>
      <c r="T126" s="4215">
        <v>9</v>
      </c>
      <c r="U126" s="4216" t="s">
        <v>268</v>
      </c>
      <c r="V126" s="4217"/>
      <c r="W126" s="4217"/>
      <c r="X126" s="4256"/>
      <c r="Y126" s="3944" t="s">
        <v>755</v>
      </c>
      <c r="Z126" s="3945"/>
      <c r="AA126" s="3945"/>
      <c r="AB126" s="3946"/>
      <c r="AC126" s="211"/>
      <c r="AD126" s="212"/>
      <c r="AE126" s="212"/>
      <c r="AF126" s="212"/>
      <c r="AG126" s="215"/>
      <c r="AH126" s="215"/>
      <c r="AI126" s="215"/>
      <c r="AJ126" s="215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W126" s="202"/>
      <c r="BX126" s="202"/>
      <c r="BY126" s="202"/>
    </row>
    <row r="127" spans="6:77" ht="11.1" customHeight="1" x14ac:dyDescent="0.25">
      <c r="F127" s="2991"/>
      <c r="G127" s="347"/>
      <c r="H127" s="347"/>
      <c r="I127" s="4162"/>
      <c r="J127" s="4162"/>
      <c r="K127" s="4162"/>
      <c r="L127" s="4162"/>
      <c r="M127" s="4162"/>
      <c r="N127" s="4162"/>
      <c r="O127" s="4162"/>
      <c r="P127" s="4163"/>
      <c r="R127" s="312"/>
      <c r="T127" s="4215"/>
      <c r="U127" s="4218"/>
      <c r="V127" s="4219"/>
      <c r="W127" s="4219"/>
      <c r="X127" s="4257"/>
      <c r="Y127" s="3947"/>
      <c r="Z127" s="3948"/>
      <c r="AA127" s="3948"/>
      <c r="AB127" s="3949"/>
      <c r="AI127" s="215"/>
      <c r="AJ127" s="215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W127" s="202"/>
      <c r="BX127" s="202"/>
      <c r="BY127" s="202"/>
    </row>
    <row r="128" spans="6:77" ht="11.1" customHeight="1" x14ac:dyDescent="0.25">
      <c r="F128" s="2992"/>
      <c r="G128" s="348"/>
      <c r="H128" s="348"/>
      <c r="I128" s="4164"/>
      <c r="J128" s="4164"/>
      <c r="K128" s="4164"/>
      <c r="L128" s="4164"/>
      <c r="M128" s="4164"/>
      <c r="N128" s="4164"/>
      <c r="O128" s="4164"/>
      <c r="P128" s="4165"/>
      <c r="R128" s="312"/>
      <c r="AI128" s="215"/>
      <c r="AJ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V128" s="202"/>
      <c r="BW128" s="202"/>
      <c r="BX128" s="202"/>
      <c r="BY128" s="202"/>
    </row>
    <row r="129" spans="3:77" ht="11.1" customHeight="1" x14ac:dyDescent="0.25">
      <c r="F129" s="2993"/>
      <c r="G129" s="248"/>
      <c r="H129" s="248"/>
      <c r="I129" s="350"/>
      <c r="J129" s="350"/>
      <c r="K129" s="350"/>
      <c r="L129" s="350"/>
      <c r="M129" s="350"/>
      <c r="N129" s="350"/>
      <c r="O129" s="350"/>
      <c r="P129" s="350"/>
      <c r="R129" s="312"/>
      <c r="S129" s="312"/>
      <c r="T129" s="3888" t="s">
        <v>183</v>
      </c>
      <c r="U129" s="3889"/>
      <c r="V129" s="3889"/>
      <c r="W129" s="3889"/>
      <c r="X129" s="3889"/>
      <c r="Y129" s="3889"/>
      <c r="Z129" s="3889"/>
      <c r="AA129" s="3889"/>
      <c r="AB129" s="3889"/>
      <c r="AC129" s="3889"/>
      <c r="AD129" s="3889"/>
      <c r="AE129" s="3889"/>
      <c r="AF129" s="3889"/>
      <c r="AG129" s="3890"/>
      <c r="AI129" s="215"/>
      <c r="AJ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W129" s="202"/>
      <c r="BX129" s="202"/>
      <c r="BY129" s="202"/>
    </row>
    <row r="130" spans="3:77" ht="11.1" customHeight="1" x14ac:dyDescent="0.25">
      <c r="F130" s="2994"/>
      <c r="G130" s="346"/>
      <c r="H130" s="346"/>
      <c r="I130" s="4160" t="s">
        <v>729</v>
      </c>
      <c r="J130" s="4160"/>
      <c r="K130" s="4160"/>
      <c r="L130" s="4160"/>
      <c r="M130" s="4160"/>
      <c r="N130" s="4160"/>
      <c r="O130" s="4160"/>
      <c r="P130" s="4161"/>
      <c r="R130" s="312"/>
      <c r="S130" s="351"/>
      <c r="T130" s="3891"/>
      <c r="U130" s="3892"/>
      <c r="V130" s="3892"/>
      <c r="W130" s="3892"/>
      <c r="X130" s="3892"/>
      <c r="Y130" s="3892"/>
      <c r="Z130" s="3892"/>
      <c r="AA130" s="3892"/>
      <c r="AB130" s="3892"/>
      <c r="AC130" s="3892"/>
      <c r="AD130" s="3892"/>
      <c r="AE130" s="3892"/>
      <c r="AF130" s="3892"/>
      <c r="AG130" s="3893"/>
      <c r="AI130" s="215"/>
      <c r="AJ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W130" s="202"/>
      <c r="BX130" s="202"/>
      <c r="BY130" s="202"/>
    </row>
    <row r="131" spans="3:77" ht="11.1" customHeight="1" x14ac:dyDescent="0.25">
      <c r="F131" s="352"/>
      <c r="G131" s="266"/>
      <c r="H131" s="266"/>
      <c r="I131" s="4162"/>
      <c r="J131" s="4162"/>
      <c r="K131" s="4162"/>
      <c r="L131" s="4162"/>
      <c r="M131" s="4162"/>
      <c r="N131" s="4162"/>
      <c r="O131" s="4162"/>
      <c r="P131" s="4163"/>
      <c r="R131" s="312"/>
      <c r="T131" s="3891"/>
      <c r="U131" s="3892"/>
      <c r="V131" s="3892"/>
      <c r="W131" s="3892"/>
      <c r="X131" s="3892"/>
      <c r="Y131" s="3892"/>
      <c r="Z131" s="3892"/>
      <c r="AA131" s="3892"/>
      <c r="AB131" s="3892"/>
      <c r="AC131" s="3892"/>
      <c r="AD131" s="3892"/>
      <c r="AE131" s="3892"/>
      <c r="AF131" s="3892"/>
      <c r="AG131" s="3893"/>
      <c r="AH131" s="215"/>
      <c r="AI131" s="215"/>
      <c r="AJ131" s="215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W131" s="202"/>
      <c r="BX131" s="202"/>
      <c r="BY131" s="202"/>
    </row>
    <row r="132" spans="3:77" ht="11.1" customHeight="1" x14ac:dyDescent="0.25">
      <c r="F132" s="2995"/>
      <c r="G132" s="1578"/>
      <c r="H132" s="1578"/>
      <c r="I132" s="4162"/>
      <c r="J132" s="4162"/>
      <c r="K132" s="4162"/>
      <c r="L132" s="4162"/>
      <c r="M132" s="4162"/>
      <c r="N132" s="4162"/>
      <c r="O132" s="4162"/>
      <c r="P132" s="4163"/>
      <c r="R132" s="312"/>
      <c r="S132" s="2996"/>
      <c r="T132" s="3891"/>
      <c r="U132" s="3892"/>
      <c r="V132" s="3892"/>
      <c r="W132" s="3892"/>
      <c r="X132" s="3892"/>
      <c r="Y132" s="3892"/>
      <c r="Z132" s="3892"/>
      <c r="AA132" s="3892"/>
      <c r="AB132" s="3892"/>
      <c r="AC132" s="3892"/>
      <c r="AD132" s="3892"/>
      <c r="AE132" s="3892"/>
      <c r="AF132" s="3892"/>
      <c r="AG132" s="3893"/>
      <c r="AH132" s="215"/>
      <c r="AI132" s="215"/>
      <c r="AJ132" s="215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W132" s="202"/>
      <c r="BX132" s="202"/>
      <c r="BY132" s="202"/>
    </row>
    <row r="133" spans="3:77" ht="11.1" customHeight="1" x14ac:dyDescent="0.25">
      <c r="F133" s="4156"/>
      <c r="G133" s="4157"/>
      <c r="H133" s="4157"/>
      <c r="I133" s="4162"/>
      <c r="J133" s="4162"/>
      <c r="K133" s="4162"/>
      <c r="L133" s="4162"/>
      <c r="M133" s="4162"/>
      <c r="N133" s="4162"/>
      <c r="O133" s="4162"/>
      <c r="P133" s="4163"/>
      <c r="R133" s="312"/>
      <c r="S133" s="353"/>
      <c r="T133" s="3891"/>
      <c r="U133" s="3892"/>
      <c r="V133" s="3892"/>
      <c r="W133" s="3892"/>
      <c r="X133" s="3892"/>
      <c r="Y133" s="3892"/>
      <c r="Z133" s="3892"/>
      <c r="AA133" s="3892"/>
      <c r="AB133" s="3892"/>
      <c r="AC133" s="3892"/>
      <c r="AD133" s="3892"/>
      <c r="AE133" s="3892"/>
      <c r="AF133" s="3892"/>
      <c r="AG133" s="3893"/>
      <c r="AH133" s="215"/>
      <c r="AI133" s="215"/>
      <c r="AJ133" s="215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W133" s="202"/>
      <c r="BX133" s="202"/>
      <c r="BY133" s="202"/>
    </row>
    <row r="134" spans="3:77" ht="11.1" customHeight="1" x14ac:dyDescent="0.25">
      <c r="F134" s="4158"/>
      <c r="G134" s="4159"/>
      <c r="H134" s="4159"/>
      <c r="I134" s="4164"/>
      <c r="J134" s="4164"/>
      <c r="K134" s="4164"/>
      <c r="L134" s="4164"/>
      <c r="M134" s="4164"/>
      <c r="N134" s="4164"/>
      <c r="O134" s="4164"/>
      <c r="P134" s="4165"/>
      <c r="R134" s="312"/>
      <c r="S134" s="2997"/>
      <c r="T134" s="3894"/>
      <c r="U134" s="3895"/>
      <c r="V134" s="3895"/>
      <c r="W134" s="3895"/>
      <c r="X134" s="3895"/>
      <c r="Y134" s="3895"/>
      <c r="Z134" s="3895"/>
      <c r="AA134" s="3895"/>
      <c r="AB134" s="3895"/>
      <c r="AC134" s="3895"/>
      <c r="AD134" s="3895"/>
      <c r="AE134" s="3895"/>
      <c r="AF134" s="3895"/>
      <c r="AG134" s="3896"/>
      <c r="AH134" s="215"/>
      <c r="AI134" s="215"/>
      <c r="AJ134" s="215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W134" s="202"/>
      <c r="BX134" s="202"/>
      <c r="BY134" s="202"/>
    </row>
    <row r="135" spans="3:77" ht="11.1" customHeight="1" x14ac:dyDescent="0.25">
      <c r="F135" s="316"/>
      <c r="R135" s="312"/>
      <c r="S135" s="351"/>
      <c r="T135" s="354"/>
      <c r="U135" s="355"/>
      <c r="V135" s="355"/>
      <c r="W135" s="355"/>
      <c r="X135" s="356"/>
      <c r="Y135" s="357"/>
      <c r="Z135" s="355"/>
      <c r="AA135" s="355"/>
      <c r="AB135" s="206"/>
      <c r="AC135" s="206"/>
      <c r="AD135" s="202"/>
      <c r="AH135" s="215"/>
      <c r="AI135" s="215"/>
      <c r="AJ135" s="215"/>
      <c r="AP135" s="202"/>
      <c r="AQ135" s="202"/>
      <c r="AR135" s="213"/>
      <c r="AS135" s="213"/>
      <c r="AT135" s="213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X135" s="202"/>
      <c r="BY135" s="202"/>
    </row>
    <row r="136" spans="3:77" ht="9.9499999999999993" customHeight="1" x14ac:dyDescent="0.25">
      <c r="F136" s="316"/>
      <c r="R136" s="312"/>
      <c r="S136" s="353"/>
      <c r="T136" s="353"/>
      <c r="U136" s="358"/>
      <c r="V136" s="358"/>
      <c r="W136" s="206"/>
      <c r="X136" s="206"/>
      <c r="Y136" s="359"/>
      <c r="Z136" s="360"/>
      <c r="AA136" s="360"/>
      <c r="AB136" s="206"/>
      <c r="AC136" s="248"/>
      <c r="AD136" s="248"/>
      <c r="AE136" s="202"/>
      <c r="AH136" s="215"/>
      <c r="AI136" s="361"/>
      <c r="AJ136" s="215"/>
      <c r="AP136" s="213"/>
      <c r="AQ136" s="213"/>
      <c r="AR136" s="213"/>
      <c r="AS136" s="213"/>
      <c r="AT136" s="213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V136" s="202"/>
      <c r="BW136" s="202"/>
      <c r="BX136" s="202"/>
      <c r="BY136" s="202"/>
    </row>
    <row r="137" spans="3:77" ht="9.9499999999999993" customHeight="1" x14ac:dyDescent="0.25">
      <c r="F137" s="316"/>
      <c r="R137" s="312"/>
      <c r="S137" s="312"/>
      <c r="T137" s="353"/>
      <c r="U137" s="358"/>
      <c r="V137" s="358"/>
      <c r="W137" s="202"/>
      <c r="Y137" s="2998"/>
      <c r="Z137" s="340"/>
      <c r="AA137" s="340"/>
      <c r="AB137" s="202"/>
      <c r="AC137" s="283"/>
      <c r="AD137" s="283"/>
      <c r="AE137" s="248"/>
      <c r="AH137" s="215"/>
      <c r="AJ137" s="361"/>
      <c r="AP137" s="212"/>
      <c r="AQ137" s="212"/>
      <c r="AR137" s="212"/>
      <c r="AS137" s="212"/>
      <c r="AT137" s="21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V137" s="202"/>
      <c r="BW137" s="202"/>
      <c r="BX137" s="202"/>
      <c r="BY137" s="202"/>
    </row>
    <row r="138" spans="3:77" ht="9.9499999999999993" customHeight="1" x14ac:dyDescent="0.25">
      <c r="F138" s="316"/>
      <c r="R138" s="312"/>
      <c r="S138" s="312"/>
      <c r="T138" s="353"/>
      <c r="U138" s="248"/>
      <c r="V138" s="248"/>
      <c r="W138" s="248"/>
      <c r="X138" s="248"/>
      <c r="Y138" s="2999"/>
      <c r="Z138" s="3000"/>
      <c r="AA138" s="3000"/>
      <c r="AB138" s="248"/>
      <c r="AC138" s="202"/>
      <c r="AD138" s="202"/>
      <c r="AE138" s="283"/>
      <c r="AH138" s="361"/>
      <c r="AJ138" s="211"/>
      <c r="AP138" s="213"/>
      <c r="AQ138" s="213"/>
      <c r="AR138" s="213"/>
      <c r="AS138" s="213"/>
      <c r="AT138" s="213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</row>
    <row r="139" spans="3:77" ht="9.9499999999999993" customHeight="1" x14ac:dyDescent="0.25">
      <c r="E139" s="316"/>
      <c r="F139" s="316"/>
      <c r="Q139" s="353"/>
      <c r="R139" s="312"/>
      <c r="S139" s="312"/>
      <c r="T139" s="3001"/>
      <c r="U139" s="283"/>
      <c r="V139" s="3002"/>
      <c r="W139" s="3003"/>
      <c r="X139" s="283"/>
      <c r="Y139" s="284"/>
      <c r="Z139" s="284"/>
      <c r="AA139" s="284"/>
      <c r="AB139" s="202"/>
      <c r="AC139" s="213"/>
      <c r="AP139" s="213"/>
      <c r="AQ139" s="213"/>
      <c r="AR139" s="213"/>
      <c r="AS139" s="213"/>
      <c r="AT139" s="213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</row>
    <row r="140" spans="3:77" ht="9.9499999999999993" customHeight="1" x14ac:dyDescent="0.25">
      <c r="E140" s="316"/>
      <c r="F140" s="316"/>
      <c r="I140" s="351"/>
      <c r="J140" s="351"/>
      <c r="K140" s="354"/>
      <c r="L140" s="354"/>
      <c r="M140" s="354"/>
      <c r="N140" s="354"/>
      <c r="O140" s="354"/>
      <c r="P140" s="354"/>
      <c r="Q140" s="353"/>
      <c r="R140" s="3001"/>
      <c r="S140" s="3001"/>
      <c r="T140" s="209"/>
      <c r="U140" s="202"/>
      <c r="V140" s="2998"/>
      <c r="W140" s="340"/>
      <c r="Y140" s="202"/>
      <c r="Z140" s="202"/>
      <c r="AA140" s="202"/>
      <c r="AB140" s="284"/>
      <c r="AC140" s="213"/>
      <c r="AP140" s="213"/>
      <c r="AQ140" s="213"/>
      <c r="AR140" s="213"/>
      <c r="AS140" s="213"/>
      <c r="AT140" s="213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</row>
    <row r="141" spans="3:77" ht="9.9499999999999993" customHeight="1" x14ac:dyDescent="0.25">
      <c r="C141" s="205"/>
      <c r="E141" s="316"/>
      <c r="F141" s="316"/>
      <c r="I141" s="2996"/>
      <c r="J141" s="2996"/>
      <c r="K141" s="2996"/>
      <c r="L141" s="2996"/>
      <c r="M141" s="2996"/>
      <c r="N141" s="2996"/>
      <c r="O141" s="2996"/>
      <c r="P141" s="2996"/>
      <c r="Q141" s="3004"/>
      <c r="T141" s="3005"/>
      <c r="U141" s="284"/>
      <c r="V141" s="2998"/>
      <c r="W141" s="315"/>
      <c r="X141" s="284"/>
      <c r="Y141" s="202"/>
      <c r="Z141" s="202"/>
      <c r="AA141" s="202"/>
      <c r="AB141" s="284"/>
      <c r="AC141" s="213"/>
      <c r="AP141" s="213"/>
      <c r="AQ141" s="213"/>
      <c r="AR141" s="213"/>
      <c r="AS141" s="213"/>
      <c r="AT141" s="213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</row>
    <row r="142" spans="3:77" ht="9.9499999999999993" customHeight="1" x14ac:dyDescent="0.25">
      <c r="C142" s="205"/>
      <c r="E142" s="316"/>
      <c r="F142" s="316"/>
      <c r="Q142" s="354"/>
      <c r="R142" s="3005"/>
      <c r="S142" s="3005"/>
      <c r="T142" s="209"/>
      <c r="U142" s="202"/>
      <c r="V142" s="202"/>
      <c r="W142" s="202"/>
      <c r="X142" s="2998"/>
      <c r="Y142" s="340"/>
      <c r="Z142" s="202"/>
      <c r="AA142" s="202"/>
      <c r="AB142" s="202"/>
      <c r="AC142" s="202"/>
      <c r="AD142" s="202"/>
      <c r="AP142" s="213"/>
      <c r="AQ142" s="213"/>
      <c r="AR142" s="213"/>
      <c r="AS142" s="213"/>
      <c r="AT142" s="213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</row>
    <row r="143" spans="3:77" ht="9.9499999999999993" customHeight="1" x14ac:dyDescent="0.25">
      <c r="C143" s="205"/>
      <c r="E143" s="316"/>
      <c r="F143" s="316"/>
      <c r="R143" s="354"/>
      <c r="S143" s="3004"/>
      <c r="W143" s="202"/>
      <c r="Y143" s="202"/>
      <c r="Z143" s="202"/>
      <c r="AA143" s="202"/>
      <c r="AB143" s="2998"/>
      <c r="AD143" s="202"/>
      <c r="AE143" s="202"/>
      <c r="AF143" s="202"/>
      <c r="AG143" s="202"/>
      <c r="AP143" s="213"/>
      <c r="AQ143" s="213"/>
      <c r="AR143" s="213"/>
      <c r="AS143" s="213"/>
      <c r="AT143" s="213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</row>
    <row r="144" spans="3:77" ht="9.9499999999999993" customHeight="1" x14ac:dyDescent="0.25">
      <c r="C144" s="205"/>
      <c r="E144" s="316"/>
      <c r="F144" s="316"/>
      <c r="W144" s="202"/>
      <c r="Y144" s="202"/>
      <c r="Z144" s="202"/>
      <c r="AA144" s="202"/>
      <c r="AB144" s="2998"/>
      <c r="AD144" s="202"/>
      <c r="AE144" s="202"/>
      <c r="AF144" s="202"/>
      <c r="AG144" s="202"/>
      <c r="AR144" s="213"/>
      <c r="AS144" s="213"/>
      <c r="AT144" s="213"/>
      <c r="AU144" s="202"/>
      <c r="AV144" s="202"/>
      <c r="AW144" s="202"/>
      <c r="AX144" s="202"/>
      <c r="AY144" s="202"/>
      <c r="AZ144" s="202"/>
      <c r="BA144" s="202"/>
      <c r="BB144" s="202"/>
      <c r="BC144" s="213"/>
      <c r="BD144" s="213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</row>
    <row r="145" spans="3:77" ht="9.9499999999999993" customHeight="1" x14ac:dyDescent="0.25">
      <c r="C145" s="205"/>
      <c r="E145" s="316"/>
      <c r="F145" s="316"/>
      <c r="U145" s="213"/>
      <c r="V145" s="213"/>
      <c r="W145" s="213"/>
      <c r="X145" s="211"/>
      <c r="Y145" s="211"/>
      <c r="Z145" s="211"/>
      <c r="AA145" s="211"/>
      <c r="AB145" s="213"/>
      <c r="AC145" s="212"/>
      <c r="AD145" s="212"/>
      <c r="AE145" s="212"/>
      <c r="AF145" s="212"/>
      <c r="AG145" s="212"/>
      <c r="AR145" s="213"/>
      <c r="AS145" s="213"/>
      <c r="AT145" s="213"/>
      <c r="AU145" s="202"/>
      <c r="AV145" s="202"/>
      <c r="AW145" s="202"/>
      <c r="AX145" s="202"/>
      <c r="AY145" s="202"/>
      <c r="AZ145" s="202"/>
      <c r="BA145" s="202"/>
      <c r="BB145" s="202"/>
    </row>
    <row r="146" spans="3:77" ht="9.9499999999999993" customHeight="1" x14ac:dyDescent="0.25">
      <c r="C146" s="205"/>
      <c r="E146" s="316"/>
      <c r="F146" s="316"/>
      <c r="I146" s="3006"/>
      <c r="J146" s="3006"/>
      <c r="K146" s="3001"/>
      <c r="L146" s="3001"/>
      <c r="M146" s="3001"/>
      <c r="N146" s="3001"/>
      <c r="O146" s="3001"/>
      <c r="P146" s="3001"/>
      <c r="T146" s="3007"/>
      <c r="U146" s="213"/>
      <c r="V146" s="213"/>
      <c r="W146" s="213"/>
      <c r="X146" s="211"/>
      <c r="Y146" s="211"/>
      <c r="Z146" s="211"/>
      <c r="AA146" s="211"/>
      <c r="AB146" s="213"/>
      <c r="AC146" s="212"/>
      <c r="AD146" s="212"/>
      <c r="AE146" s="212"/>
      <c r="AF146" s="212"/>
      <c r="AG146" s="212"/>
      <c r="AO146" s="2531"/>
      <c r="AP146" s="2531"/>
      <c r="AQ146" s="2531"/>
      <c r="AR146" s="213"/>
      <c r="AS146" s="213"/>
      <c r="AT146" s="213"/>
      <c r="AU146" s="202"/>
      <c r="AV146" s="202"/>
      <c r="AW146" s="202"/>
      <c r="AX146" s="202"/>
      <c r="AY146" s="202"/>
      <c r="AZ146" s="202"/>
      <c r="BA146" s="202"/>
      <c r="BB146" s="202"/>
      <c r="BC146" s="213"/>
      <c r="BD146" s="213"/>
      <c r="BE146" s="213"/>
      <c r="BF146" s="213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</row>
    <row r="147" spans="3:77" ht="9.9499999999999993" customHeight="1" x14ac:dyDescent="0.25">
      <c r="C147" s="205"/>
      <c r="E147" s="316"/>
      <c r="F147" s="316"/>
      <c r="I147" s="3001"/>
      <c r="J147" s="3001"/>
      <c r="K147" s="3001"/>
      <c r="L147" s="3001"/>
      <c r="M147" s="3001"/>
      <c r="N147" s="3001"/>
      <c r="O147" s="3001"/>
      <c r="P147" s="3001"/>
      <c r="T147" s="3008"/>
      <c r="U147" s="213"/>
      <c r="V147" s="213"/>
      <c r="W147" s="213"/>
      <c r="X147" s="211"/>
      <c r="Y147" s="211"/>
      <c r="Z147" s="211"/>
      <c r="AA147" s="211"/>
      <c r="AB147" s="211"/>
      <c r="AC147" s="212"/>
      <c r="AD147" s="212"/>
      <c r="AE147" s="212"/>
      <c r="AF147" s="212"/>
      <c r="AG147" s="212"/>
      <c r="AO147" s="2531"/>
      <c r="AP147" s="2531"/>
      <c r="AQ147" s="2531"/>
      <c r="AR147" s="213"/>
      <c r="AS147" s="213"/>
      <c r="AT147" s="213"/>
      <c r="AU147" s="202"/>
      <c r="AV147" s="202"/>
      <c r="AW147" s="202"/>
      <c r="AX147" s="202"/>
      <c r="AY147" s="202"/>
      <c r="AZ147" s="202"/>
      <c r="BA147" s="202"/>
      <c r="BB147" s="202"/>
      <c r="BC147" s="213"/>
      <c r="BD147" s="213"/>
      <c r="BE147" s="213"/>
      <c r="BF147" s="213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</row>
    <row r="148" spans="3:77" ht="9.9499999999999993" customHeight="1" x14ac:dyDescent="0.25">
      <c r="C148" s="205"/>
      <c r="E148" s="316"/>
      <c r="F148" s="316"/>
      <c r="I148" s="3009"/>
      <c r="J148" s="3009"/>
      <c r="K148" s="3006"/>
      <c r="L148" s="3006"/>
      <c r="M148" s="3006"/>
      <c r="N148" s="3006"/>
      <c r="O148" s="3006"/>
      <c r="T148" s="3008"/>
      <c r="U148" s="213"/>
      <c r="V148" s="213"/>
      <c r="W148" s="213"/>
      <c r="X148" s="211"/>
      <c r="Y148" s="211"/>
      <c r="Z148" s="211"/>
      <c r="AA148" s="211"/>
      <c r="AB148" s="211"/>
      <c r="AC148" s="212"/>
      <c r="AD148" s="212"/>
      <c r="AE148" s="212"/>
      <c r="AF148" s="212"/>
      <c r="AG148" s="212"/>
      <c r="AH148" s="212"/>
      <c r="AI148" s="212"/>
      <c r="AJ148" s="2531"/>
      <c r="AK148" s="2531"/>
      <c r="AL148" s="2531"/>
      <c r="AM148" s="2531"/>
      <c r="AN148" s="2531"/>
      <c r="AO148" s="2531"/>
      <c r="AP148" s="2531"/>
      <c r="AQ148" s="2531"/>
      <c r="AR148" s="213"/>
      <c r="AS148" s="213"/>
      <c r="AT148" s="213"/>
      <c r="AU148" s="202"/>
      <c r="AV148" s="202"/>
      <c r="AW148" s="202"/>
      <c r="AX148" s="202"/>
      <c r="AY148" s="202"/>
      <c r="AZ148" s="202"/>
      <c r="BA148" s="202"/>
      <c r="BB148" s="202"/>
      <c r="BC148" s="213"/>
      <c r="BD148" s="213"/>
      <c r="BE148" s="213"/>
      <c r="BF148" s="213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</row>
    <row r="149" spans="3:77" ht="9.9499999999999993" customHeight="1" x14ac:dyDescent="0.25">
      <c r="C149" s="205"/>
      <c r="E149" s="316"/>
      <c r="F149" s="316"/>
      <c r="Q149" s="354"/>
      <c r="T149" s="3008"/>
      <c r="U149" s="213"/>
      <c r="V149" s="213"/>
      <c r="W149" s="213"/>
      <c r="X149" s="211"/>
      <c r="Y149" s="211"/>
      <c r="Z149" s="211"/>
      <c r="AA149" s="211"/>
      <c r="AB149" s="211"/>
      <c r="AC149" s="212"/>
      <c r="AD149" s="212"/>
      <c r="AE149" s="212"/>
      <c r="AF149" s="212"/>
      <c r="AG149" s="212"/>
      <c r="AH149" s="212"/>
      <c r="AI149" s="212"/>
      <c r="AJ149" s="2531"/>
      <c r="AK149" s="2531"/>
      <c r="AL149" s="2531"/>
      <c r="AM149" s="2531"/>
      <c r="AN149" s="2531"/>
      <c r="AO149" s="2531"/>
      <c r="AP149" s="2531"/>
      <c r="AQ149" s="2531"/>
      <c r="AR149" s="213"/>
      <c r="AS149" s="213"/>
      <c r="AT149" s="213"/>
      <c r="AU149" s="202"/>
      <c r="AV149" s="202"/>
      <c r="AW149" s="202"/>
      <c r="AX149" s="202"/>
      <c r="AY149" s="202"/>
      <c r="AZ149" s="202"/>
      <c r="BA149" s="202"/>
      <c r="BB149" s="202"/>
      <c r="BC149" s="213"/>
      <c r="BD149" s="213"/>
      <c r="BE149" s="213"/>
      <c r="BF149" s="213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</row>
    <row r="150" spans="3:77" ht="9.9499999999999993" customHeight="1" x14ac:dyDescent="0.25">
      <c r="C150" s="205"/>
      <c r="E150" s="316"/>
      <c r="F150" s="316"/>
      <c r="Q150" s="2996"/>
      <c r="R150" s="354"/>
      <c r="S150" s="354"/>
      <c r="T150" s="3008"/>
      <c r="U150" s="213"/>
      <c r="V150" s="213"/>
      <c r="W150" s="213"/>
      <c r="X150" s="211"/>
      <c r="Y150" s="211"/>
      <c r="Z150" s="211"/>
      <c r="AA150" s="211"/>
      <c r="AB150" s="211"/>
      <c r="AC150" s="212"/>
      <c r="AD150" s="212"/>
      <c r="AE150" s="212"/>
      <c r="AF150" s="212"/>
      <c r="AG150" s="212"/>
      <c r="AH150" s="212"/>
      <c r="AI150" s="212"/>
      <c r="AJ150" s="2531"/>
      <c r="AK150" s="2531"/>
      <c r="AL150" s="2531"/>
      <c r="AM150" s="2531"/>
      <c r="AN150" s="2531"/>
      <c r="AO150" s="2531"/>
      <c r="AP150" s="2531"/>
      <c r="AQ150" s="2531"/>
      <c r="AR150" s="213"/>
      <c r="AS150" s="213"/>
      <c r="AT150" s="213"/>
      <c r="AU150" s="202"/>
      <c r="AV150" s="202"/>
      <c r="AW150" s="202"/>
      <c r="AX150" s="202"/>
      <c r="AY150" s="202"/>
      <c r="AZ150" s="202"/>
      <c r="BA150" s="202"/>
      <c r="BB150" s="202"/>
      <c r="BC150" s="213"/>
      <c r="BD150" s="213"/>
      <c r="BE150" s="213"/>
      <c r="BF150" s="213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</row>
    <row r="151" spans="3:77" ht="9.9499999999999993" customHeight="1" x14ac:dyDescent="0.25">
      <c r="C151" s="205"/>
      <c r="E151" s="316"/>
      <c r="F151" s="316"/>
      <c r="R151" s="2996"/>
      <c r="S151" s="2996"/>
      <c r="T151" s="3008"/>
      <c r="U151" s="213"/>
      <c r="V151" s="213"/>
      <c r="W151" s="213"/>
      <c r="X151" s="211"/>
      <c r="Y151" s="211"/>
      <c r="Z151" s="211"/>
      <c r="AA151" s="211"/>
      <c r="AB151" s="211"/>
      <c r="AC151" s="212"/>
      <c r="AD151" s="212"/>
      <c r="AE151" s="212"/>
      <c r="AF151" s="212"/>
      <c r="AG151" s="212"/>
      <c r="AH151" s="212"/>
      <c r="AI151" s="212"/>
      <c r="AJ151" s="2531"/>
      <c r="AK151" s="2531"/>
      <c r="AL151" s="2531"/>
      <c r="AM151" s="2531"/>
      <c r="AN151" s="2531"/>
      <c r="AO151" s="2531"/>
      <c r="AP151" s="2531"/>
      <c r="AQ151" s="2531"/>
      <c r="AR151" s="213"/>
      <c r="AS151" s="213"/>
      <c r="AT151" s="213"/>
      <c r="AU151" s="202"/>
      <c r="AV151" s="202"/>
      <c r="AW151" s="202"/>
      <c r="AX151" s="202"/>
      <c r="AY151" s="202"/>
      <c r="AZ151" s="202"/>
      <c r="BA151" s="202"/>
      <c r="BB151" s="202"/>
      <c r="BC151" s="213"/>
      <c r="BD151" s="213"/>
      <c r="BE151" s="213"/>
      <c r="BF151" s="213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</row>
    <row r="152" spans="3:77" ht="9.9499999999999993" customHeight="1" x14ac:dyDescent="0.25">
      <c r="C152" s="205"/>
      <c r="E152" s="316"/>
      <c r="F152" s="316"/>
      <c r="T152" s="3008"/>
      <c r="U152" s="213"/>
      <c r="V152" s="213"/>
      <c r="W152" s="213"/>
      <c r="X152" s="211"/>
      <c r="Y152" s="211"/>
      <c r="Z152" s="211"/>
      <c r="AA152" s="211"/>
      <c r="AB152" s="211"/>
      <c r="AC152" s="212"/>
      <c r="AD152" s="212"/>
      <c r="AE152" s="212"/>
      <c r="AF152" s="212"/>
      <c r="AG152" s="212"/>
      <c r="AH152" s="212"/>
      <c r="AI152" s="212"/>
      <c r="AJ152" s="2531"/>
      <c r="AK152" s="2531"/>
      <c r="AL152" s="2531"/>
      <c r="AM152" s="2531"/>
      <c r="AN152" s="2531"/>
      <c r="AO152" s="2531"/>
      <c r="AP152" s="2531"/>
      <c r="AQ152" s="2531"/>
      <c r="AR152" s="213"/>
      <c r="AS152" s="213"/>
      <c r="AT152" s="213"/>
      <c r="AU152" s="202"/>
      <c r="AV152" s="202"/>
      <c r="AW152" s="202"/>
      <c r="AX152" s="202"/>
      <c r="AY152" s="202"/>
      <c r="AZ152" s="202"/>
      <c r="BA152" s="202"/>
      <c r="BB152" s="202"/>
      <c r="BC152" s="213"/>
      <c r="BD152" s="213"/>
      <c r="BE152" s="213"/>
      <c r="BF152" s="213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</row>
    <row r="153" spans="3:77" ht="9.9499999999999993" customHeight="1" x14ac:dyDescent="0.25">
      <c r="C153" s="205"/>
      <c r="E153" s="316"/>
      <c r="F153" s="316"/>
      <c r="T153" s="3008"/>
      <c r="U153" s="213"/>
      <c r="V153" s="213"/>
      <c r="W153" s="213"/>
      <c r="X153" s="211"/>
      <c r="Y153" s="211"/>
      <c r="Z153" s="211"/>
      <c r="AA153" s="211"/>
      <c r="AB153" s="211"/>
      <c r="AC153" s="212"/>
      <c r="AD153" s="212"/>
      <c r="AE153" s="212"/>
      <c r="AF153" s="212"/>
      <c r="AG153" s="212"/>
      <c r="AH153" s="212"/>
      <c r="AI153" s="212"/>
      <c r="AJ153" s="2531"/>
      <c r="AK153" s="2531"/>
      <c r="AL153" s="2531"/>
      <c r="AM153" s="2531"/>
      <c r="AN153" s="2531"/>
      <c r="AO153" s="2531"/>
      <c r="AP153" s="2531"/>
      <c r="AQ153" s="2531"/>
      <c r="AR153" s="213"/>
      <c r="AS153" s="213"/>
      <c r="AT153" s="213"/>
      <c r="AU153" s="202"/>
      <c r="AV153" s="202"/>
      <c r="AW153" s="202"/>
      <c r="AX153" s="202"/>
      <c r="AY153" s="202"/>
      <c r="AZ153" s="202"/>
      <c r="BA153" s="202"/>
      <c r="BB153" s="202"/>
      <c r="BC153" s="213"/>
      <c r="BD153" s="213"/>
      <c r="BE153" s="213"/>
      <c r="BF153" s="213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</row>
    <row r="154" spans="3:77" ht="9.9499999999999993" customHeight="1" x14ac:dyDescent="0.25">
      <c r="C154" s="205"/>
      <c r="E154" s="316"/>
      <c r="F154" s="316"/>
      <c r="T154" s="3008"/>
      <c r="U154" s="213"/>
      <c r="V154" s="213"/>
      <c r="W154" s="213"/>
      <c r="X154" s="211"/>
      <c r="Y154" s="211"/>
      <c r="Z154" s="211"/>
      <c r="AA154" s="211"/>
      <c r="AB154" s="211"/>
      <c r="AC154" s="212"/>
      <c r="AD154" s="212"/>
      <c r="AE154" s="212"/>
      <c r="AF154" s="212"/>
      <c r="AG154" s="212"/>
      <c r="AH154" s="212"/>
      <c r="AI154" s="212"/>
      <c r="AJ154" s="2531"/>
      <c r="AK154" s="2531"/>
      <c r="AL154" s="2531"/>
      <c r="AM154" s="2531"/>
      <c r="AN154" s="2531"/>
      <c r="AO154" s="2531"/>
      <c r="AP154" s="2531"/>
      <c r="AQ154" s="2531"/>
      <c r="AR154" s="213"/>
      <c r="AS154" s="213"/>
      <c r="AT154" s="213"/>
      <c r="AU154" s="202"/>
      <c r="AV154" s="202"/>
      <c r="AW154" s="202"/>
      <c r="AX154" s="202"/>
      <c r="AY154" s="202"/>
      <c r="AZ154" s="202"/>
      <c r="BA154" s="202"/>
      <c r="BB154" s="202"/>
      <c r="BC154" s="213"/>
      <c r="BD154" s="213"/>
      <c r="BE154" s="213"/>
      <c r="BF154" s="213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</row>
    <row r="155" spans="3:77" ht="9.9499999999999993" customHeight="1" x14ac:dyDescent="0.25">
      <c r="C155" s="205"/>
      <c r="E155" s="316"/>
      <c r="F155" s="316"/>
      <c r="Q155" s="3001"/>
      <c r="T155" s="3008"/>
      <c r="U155" s="213"/>
      <c r="V155" s="213"/>
      <c r="W155" s="213"/>
      <c r="X155" s="211"/>
      <c r="Y155" s="211"/>
      <c r="Z155" s="211"/>
      <c r="AA155" s="211"/>
      <c r="AB155" s="211"/>
      <c r="AC155" s="212"/>
      <c r="AD155" s="212"/>
      <c r="AE155" s="212"/>
      <c r="AF155" s="212"/>
      <c r="AG155" s="212"/>
      <c r="AH155" s="212"/>
      <c r="AI155" s="212"/>
      <c r="AJ155" s="2531"/>
      <c r="AK155" s="2531"/>
      <c r="AL155" s="2531"/>
      <c r="AM155" s="2531"/>
      <c r="AN155" s="2531"/>
      <c r="AO155" s="2531"/>
      <c r="AP155" s="2531"/>
      <c r="AQ155" s="2531"/>
      <c r="AR155" s="213"/>
      <c r="AS155" s="213"/>
      <c r="AT155" s="213"/>
      <c r="AU155" s="202"/>
      <c r="AV155" s="202"/>
      <c r="AW155" s="202"/>
      <c r="AX155" s="202"/>
      <c r="AY155" s="202"/>
      <c r="AZ155" s="202"/>
      <c r="BA155" s="202"/>
      <c r="BB155" s="202"/>
      <c r="BC155" s="213"/>
      <c r="BD155" s="213"/>
      <c r="BE155" s="213"/>
      <c r="BF155" s="213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</row>
    <row r="156" spans="3:77" ht="9.9499999999999993" customHeight="1" x14ac:dyDescent="0.25">
      <c r="C156" s="205"/>
      <c r="E156" s="316"/>
      <c r="F156" s="316"/>
      <c r="Q156" s="3001"/>
      <c r="R156" s="3001"/>
      <c r="S156" s="3001"/>
      <c r="T156" s="3008"/>
      <c r="U156" s="213"/>
      <c r="V156" s="213"/>
      <c r="W156" s="213"/>
      <c r="X156" s="211"/>
      <c r="Y156" s="211"/>
      <c r="Z156" s="211"/>
      <c r="AA156" s="211"/>
      <c r="AB156" s="211"/>
      <c r="AC156" s="212"/>
      <c r="AD156" s="212"/>
      <c r="AE156" s="212"/>
      <c r="AF156" s="212"/>
      <c r="AG156" s="212"/>
      <c r="AH156" s="212"/>
      <c r="AI156" s="212"/>
      <c r="AJ156" s="2531"/>
      <c r="AK156" s="2531"/>
      <c r="AL156" s="2531"/>
      <c r="AM156" s="2531"/>
      <c r="AN156" s="2531"/>
      <c r="AO156" s="2531"/>
      <c r="AP156" s="2531"/>
      <c r="AQ156" s="2531"/>
      <c r="AR156" s="213"/>
      <c r="AS156" s="213"/>
      <c r="AT156" s="213"/>
      <c r="AU156" s="202"/>
      <c r="AV156" s="202"/>
      <c r="AW156" s="202"/>
      <c r="AX156" s="202"/>
      <c r="AY156" s="202"/>
      <c r="AZ156" s="202"/>
      <c r="BA156" s="202"/>
      <c r="BB156" s="202"/>
      <c r="BC156" s="213"/>
      <c r="BD156" s="213"/>
      <c r="BE156" s="213"/>
      <c r="BF156" s="213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</row>
    <row r="157" spans="3:77" ht="9.9499999999999993" customHeight="1" x14ac:dyDescent="0.25">
      <c r="C157" s="205"/>
      <c r="E157" s="316"/>
      <c r="F157" s="316"/>
      <c r="R157" s="3001"/>
      <c r="S157" s="3001"/>
      <c r="T157" s="3008"/>
      <c r="U157" s="213"/>
      <c r="V157" s="213"/>
      <c r="W157" s="213"/>
      <c r="X157" s="211"/>
      <c r="Y157" s="211"/>
      <c r="Z157" s="211"/>
      <c r="AA157" s="211"/>
      <c r="AB157" s="211"/>
      <c r="AC157" s="212"/>
      <c r="AD157" s="212"/>
      <c r="AE157" s="212"/>
      <c r="AF157" s="212"/>
      <c r="AG157" s="212"/>
      <c r="AH157" s="212"/>
      <c r="AI157" s="212"/>
      <c r="AJ157" s="2531"/>
      <c r="AK157" s="2531"/>
      <c r="AL157" s="2531"/>
      <c r="AM157" s="2531"/>
      <c r="AN157" s="2531"/>
      <c r="AO157" s="2531"/>
      <c r="AP157" s="2531"/>
      <c r="AQ157" s="2531"/>
      <c r="AR157" s="213"/>
      <c r="AS157" s="213"/>
      <c r="AT157" s="213"/>
      <c r="AU157" s="202"/>
      <c r="AV157" s="202"/>
      <c r="AW157" s="202"/>
      <c r="AX157" s="202"/>
      <c r="AY157" s="202"/>
      <c r="AZ157" s="202"/>
      <c r="BA157" s="202"/>
      <c r="BB157" s="202"/>
      <c r="BC157" s="213"/>
      <c r="BD157" s="213"/>
      <c r="BE157" s="213"/>
      <c r="BF157" s="213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</row>
    <row r="158" spans="3:77" ht="9.9499999999999993" customHeight="1" x14ac:dyDescent="0.25">
      <c r="C158" s="205"/>
      <c r="E158" s="316"/>
      <c r="F158" s="316"/>
      <c r="T158" s="3008"/>
      <c r="U158" s="213"/>
      <c r="V158" s="213"/>
      <c r="W158" s="213"/>
      <c r="X158" s="211"/>
      <c r="Y158" s="211"/>
      <c r="Z158" s="211"/>
      <c r="AA158" s="211"/>
      <c r="AB158" s="211"/>
      <c r="AC158" s="212"/>
      <c r="AD158" s="212"/>
      <c r="AE158" s="212"/>
      <c r="AF158" s="212"/>
      <c r="AG158" s="212"/>
      <c r="AH158" s="212"/>
      <c r="AI158" s="212"/>
      <c r="AJ158" s="2531"/>
      <c r="AK158" s="2531"/>
      <c r="AL158" s="2531"/>
      <c r="AM158" s="2531"/>
      <c r="AN158" s="2531"/>
      <c r="AO158" s="2531"/>
      <c r="AP158" s="2531"/>
      <c r="AQ158" s="2531"/>
      <c r="AR158" s="213"/>
      <c r="AS158" s="213"/>
      <c r="AT158" s="213"/>
      <c r="AU158" s="202"/>
      <c r="AV158" s="202"/>
      <c r="AW158" s="202"/>
      <c r="AX158" s="202"/>
      <c r="AY158" s="202"/>
      <c r="AZ158" s="202"/>
      <c r="BA158" s="202"/>
      <c r="BB158" s="202"/>
      <c r="BC158" s="213"/>
      <c r="BD158" s="213"/>
      <c r="BE158" s="213"/>
      <c r="BF158" s="213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</row>
    <row r="159" spans="3:77" ht="9.9499999999999993" customHeight="1" x14ac:dyDescent="0.25">
      <c r="C159" s="205"/>
      <c r="E159" s="316"/>
      <c r="F159" s="316"/>
      <c r="I159" s="3010"/>
      <c r="J159" s="3010"/>
      <c r="T159" s="3008"/>
      <c r="U159" s="213"/>
      <c r="V159" s="213"/>
      <c r="W159" s="213"/>
      <c r="X159" s="211"/>
      <c r="Y159" s="211"/>
      <c r="Z159" s="211"/>
      <c r="AA159" s="211"/>
      <c r="AB159" s="211"/>
      <c r="AC159" s="212"/>
      <c r="AD159" s="212"/>
      <c r="AE159" s="212"/>
      <c r="AF159" s="212"/>
      <c r="AG159" s="212"/>
      <c r="AH159" s="212"/>
      <c r="AI159" s="212"/>
      <c r="AJ159" s="2531"/>
      <c r="AK159" s="2531"/>
      <c r="AL159" s="2531"/>
      <c r="AM159" s="2531"/>
      <c r="AN159" s="2531"/>
      <c r="AO159" s="2531"/>
      <c r="AP159" s="2531"/>
      <c r="AQ159" s="2531"/>
      <c r="AR159" s="213"/>
      <c r="AS159" s="213"/>
      <c r="AT159" s="213"/>
      <c r="AU159" s="202"/>
      <c r="AV159" s="202"/>
      <c r="AW159" s="202"/>
      <c r="AX159" s="202"/>
      <c r="AY159" s="202"/>
      <c r="AZ159" s="202"/>
      <c r="BA159" s="202"/>
      <c r="BB159" s="202"/>
      <c r="BC159" s="213"/>
      <c r="BD159" s="213"/>
      <c r="BE159" s="213"/>
      <c r="BF159" s="213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</row>
    <row r="160" spans="3:77" ht="9.9499999999999993" customHeight="1" x14ac:dyDescent="0.25">
      <c r="C160" s="205"/>
      <c r="E160" s="316"/>
      <c r="F160" s="316"/>
      <c r="I160" s="3010"/>
      <c r="J160" s="3010"/>
      <c r="T160" s="3008"/>
      <c r="U160" s="213"/>
      <c r="V160" s="213"/>
      <c r="W160" s="213"/>
      <c r="X160" s="211"/>
      <c r="Y160" s="211"/>
      <c r="Z160" s="211"/>
      <c r="AA160" s="211"/>
      <c r="AB160" s="211"/>
      <c r="AC160" s="212"/>
      <c r="AD160" s="212"/>
      <c r="AE160" s="212"/>
      <c r="AF160" s="212"/>
      <c r="AG160" s="212"/>
      <c r="AH160" s="212"/>
      <c r="AI160" s="212"/>
      <c r="AJ160" s="2531"/>
      <c r="AK160" s="2531"/>
      <c r="AL160" s="2531"/>
      <c r="AM160" s="2531"/>
      <c r="AN160" s="2531"/>
      <c r="AO160" s="2531"/>
      <c r="AP160" s="2531"/>
      <c r="AQ160" s="2531"/>
      <c r="AR160" s="213"/>
      <c r="AS160" s="213"/>
      <c r="AT160" s="213"/>
      <c r="AU160" s="202"/>
      <c r="AV160" s="202"/>
      <c r="AW160" s="202"/>
      <c r="AX160" s="202"/>
      <c r="AY160" s="202"/>
      <c r="AZ160" s="202"/>
      <c r="BA160" s="202"/>
      <c r="BB160" s="202"/>
      <c r="BC160" s="213"/>
      <c r="BD160" s="213"/>
      <c r="BE160" s="213"/>
      <c r="BF160" s="213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</row>
    <row r="161" spans="3:77" ht="9.9499999999999993" customHeight="1" x14ac:dyDescent="0.25">
      <c r="C161" s="205"/>
      <c r="E161" s="316"/>
      <c r="F161" s="316"/>
      <c r="U161" s="213"/>
      <c r="V161" s="213"/>
      <c r="W161" s="213"/>
      <c r="X161" s="211"/>
      <c r="Y161" s="211"/>
      <c r="Z161" s="211"/>
      <c r="AA161" s="211"/>
      <c r="AB161" s="211"/>
      <c r="AC161" s="212"/>
      <c r="AD161" s="212"/>
      <c r="AE161" s="212"/>
      <c r="AF161" s="212"/>
      <c r="AG161" s="212"/>
      <c r="AH161" s="212"/>
      <c r="AI161" s="212"/>
      <c r="AJ161" s="2531"/>
      <c r="AK161" s="2531"/>
      <c r="AL161" s="2531"/>
      <c r="AM161" s="2531"/>
      <c r="AN161" s="2531"/>
      <c r="AO161" s="2531"/>
      <c r="AP161" s="2531"/>
      <c r="AQ161" s="2531"/>
      <c r="AR161" s="213"/>
      <c r="AS161" s="213"/>
      <c r="AT161" s="213"/>
      <c r="AU161" s="202"/>
      <c r="AV161" s="202"/>
      <c r="AW161" s="202"/>
      <c r="AX161" s="202"/>
      <c r="AY161" s="202"/>
      <c r="AZ161" s="202"/>
      <c r="BA161" s="202"/>
      <c r="BB161" s="202"/>
      <c r="BC161" s="213"/>
      <c r="BD161" s="213"/>
      <c r="BE161" s="213"/>
      <c r="BF161" s="213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</row>
    <row r="162" spans="3:77" ht="9.9499999999999993" customHeight="1" x14ac:dyDescent="0.25">
      <c r="C162" s="205"/>
      <c r="E162" s="316"/>
      <c r="F162" s="316"/>
      <c r="U162" s="213"/>
      <c r="V162" s="213"/>
      <c r="W162" s="213"/>
      <c r="X162" s="211"/>
      <c r="Y162" s="211"/>
      <c r="Z162" s="211"/>
      <c r="AA162" s="211"/>
      <c r="AB162" s="211"/>
      <c r="AC162" s="212"/>
      <c r="AD162" s="212"/>
      <c r="AE162" s="212"/>
      <c r="AF162" s="212"/>
      <c r="AG162" s="212"/>
      <c r="AH162" s="212"/>
      <c r="AI162" s="212"/>
      <c r="AJ162" s="2531"/>
      <c r="AK162" s="2531"/>
      <c r="AL162" s="2531"/>
      <c r="AM162" s="2531"/>
      <c r="AN162" s="2531"/>
      <c r="AO162" s="2531"/>
      <c r="AP162" s="2531"/>
      <c r="AQ162" s="2531"/>
      <c r="AR162" s="213"/>
      <c r="AS162" s="213"/>
      <c r="AT162" s="213"/>
      <c r="AU162" s="202"/>
      <c r="AV162" s="202"/>
      <c r="AW162" s="202"/>
      <c r="AX162" s="202"/>
      <c r="AY162" s="202"/>
      <c r="AZ162" s="202"/>
      <c r="BA162" s="202"/>
      <c r="BB162" s="202"/>
      <c r="BC162" s="213"/>
      <c r="BD162" s="213"/>
      <c r="BE162" s="213"/>
      <c r="BF162" s="213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</row>
    <row r="163" spans="3:77" ht="9.9499999999999993" customHeight="1" x14ac:dyDescent="0.25">
      <c r="C163" s="205"/>
      <c r="E163" s="316"/>
      <c r="F163" s="316"/>
      <c r="U163" s="213"/>
      <c r="V163" s="213"/>
      <c r="W163" s="213"/>
      <c r="X163" s="211"/>
      <c r="Y163" s="211"/>
      <c r="Z163" s="211"/>
      <c r="AA163" s="211"/>
      <c r="AB163" s="211"/>
      <c r="AC163" s="212"/>
      <c r="AD163" s="212"/>
      <c r="AE163" s="212"/>
      <c r="AF163" s="212"/>
      <c r="AG163" s="212"/>
      <c r="AH163" s="212"/>
      <c r="AI163" s="212"/>
      <c r="AJ163" s="2531"/>
      <c r="AK163" s="2531"/>
      <c r="AL163" s="2531"/>
      <c r="AM163" s="2531"/>
      <c r="AN163" s="2531"/>
      <c r="AO163" s="2531"/>
      <c r="AP163" s="2531"/>
      <c r="AQ163" s="2531"/>
      <c r="AR163" s="213"/>
      <c r="AS163" s="213"/>
      <c r="AT163" s="213"/>
      <c r="AU163" s="202"/>
      <c r="AV163" s="202"/>
      <c r="AW163" s="202"/>
      <c r="AX163" s="202"/>
      <c r="AY163" s="202"/>
      <c r="AZ163" s="202"/>
      <c r="BA163" s="202"/>
      <c r="BB163" s="202"/>
      <c r="BC163" s="213"/>
      <c r="BD163" s="213"/>
      <c r="BE163" s="213"/>
      <c r="BF163" s="213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</row>
    <row r="164" spans="3:77" ht="9.9499999999999993" customHeight="1" x14ac:dyDescent="0.25">
      <c r="C164" s="205"/>
      <c r="E164" s="316"/>
      <c r="F164" s="316"/>
      <c r="U164" s="213"/>
      <c r="V164" s="213"/>
      <c r="W164" s="213"/>
      <c r="X164" s="211"/>
      <c r="Y164" s="211"/>
      <c r="Z164" s="211"/>
      <c r="AA164" s="211"/>
      <c r="AB164" s="211"/>
      <c r="AC164" s="212"/>
      <c r="AD164" s="212"/>
      <c r="AE164" s="212"/>
      <c r="AF164" s="212"/>
      <c r="AG164" s="212"/>
      <c r="AH164" s="212"/>
      <c r="AI164" s="212"/>
      <c r="AJ164" s="2531"/>
      <c r="AK164" s="2531"/>
      <c r="AL164" s="2531"/>
      <c r="AM164" s="2531"/>
      <c r="AN164" s="2531"/>
      <c r="AO164" s="2531"/>
      <c r="AP164" s="2531"/>
      <c r="AQ164" s="2531"/>
      <c r="AR164" s="213"/>
      <c r="AS164" s="213"/>
      <c r="AT164" s="213"/>
      <c r="AU164" s="202"/>
      <c r="AV164" s="202"/>
      <c r="AW164" s="202"/>
      <c r="AX164" s="202"/>
      <c r="AY164" s="202"/>
      <c r="AZ164" s="202"/>
      <c r="BA164" s="202"/>
      <c r="BB164" s="202"/>
      <c r="BC164" s="213"/>
      <c r="BD164" s="213"/>
      <c r="BE164" s="213"/>
      <c r="BF164" s="213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</row>
    <row r="165" spans="3:77" ht="9.9499999999999993" customHeight="1" x14ac:dyDescent="0.25">
      <c r="C165" s="205"/>
      <c r="E165" s="316"/>
      <c r="F165" s="316"/>
      <c r="V165" s="202"/>
      <c r="W165" s="202"/>
      <c r="X165" s="213"/>
      <c r="Z165" s="349"/>
      <c r="AA165" s="349"/>
      <c r="AB165" s="340"/>
      <c r="AC165" s="213"/>
      <c r="AH165" s="212"/>
      <c r="AI165" s="212"/>
      <c r="AJ165" s="2531"/>
      <c r="AK165" s="2531"/>
      <c r="AL165" s="2531"/>
      <c r="AM165" s="2531"/>
      <c r="AN165" s="2531"/>
      <c r="AO165" s="2531"/>
      <c r="AP165" s="2531"/>
      <c r="AQ165" s="2531"/>
      <c r="AR165" s="213"/>
      <c r="AS165" s="213"/>
      <c r="AT165" s="213"/>
      <c r="AU165" s="202"/>
      <c r="AV165" s="202"/>
      <c r="AW165" s="202"/>
      <c r="AX165" s="202"/>
      <c r="AY165" s="202"/>
      <c r="AZ165" s="202"/>
      <c r="BA165" s="202"/>
      <c r="BB165" s="202"/>
      <c r="BC165" s="213"/>
      <c r="BD165" s="213"/>
      <c r="BE165" s="213"/>
      <c r="BF165" s="213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</row>
    <row r="166" spans="3:77" ht="9.9499999999999993" customHeight="1" x14ac:dyDescent="0.25">
      <c r="C166" s="205"/>
      <c r="E166" s="316"/>
      <c r="F166" s="316"/>
      <c r="V166" s="202"/>
      <c r="W166" s="202"/>
      <c r="X166" s="213"/>
      <c r="Z166" s="349"/>
      <c r="AA166" s="349"/>
      <c r="AB166" s="340"/>
      <c r="AC166" s="213"/>
      <c r="AH166" s="212"/>
      <c r="AI166" s="212"/>
      <c r="AJ166" s="2531"/>
      <c r="AK166" s="2531"/>
      <c r="AL166" s="2531"/>
      <c r="AM166" s="2531"/>
      <c r="AN166" s="2531"/>
      <c r="AS166" s="212"/>
      <c r="AT166" s="212"/>
      <c r="AU166" s="202"/>
      <c r="AV166" s="202"/>
      <c r="AW166" s="202"/>
      <c r="AX166" s="202"/>
      <c r="AY166" s="202"/>
      <c r="AZ166" s="202"/>
      <c r="BA166" s="202"/>
      <c r="BB166" s="202"/>
      <c r="BF166" s="213"/>
      <c r="BY166" s="202"/>
    </row>
    <row r="167" spans="3:77" ht="9.9499999999999993" customHeight="1" x14ac:dyDescent="0.25">
      <c r="C167" s="205"/>
      <c r="E167" s="316"/>
      <c r="F167" s="316"/>
      <c r="V167" s="202"/>
      <c r="AH167" s="212"/>
      <c r="AI167" s="212"/>
      <c r="AJ167" s="2531"/>
      <c r="AK167" s="2531"/>
      <c r="AL167" s="2531"/>
      <c r="AM167" s="2531"/>
      <c r="AN167" s="2531"/>
      <c r="AS167" s="212"/>
      <c r="AT167" s="212"/>
      <c r="AU167" s="202"/>
      <c r="AV167" s="202"/>
      <c r="AW167" s="202"/>
      <c r="AX167" s="202"/>
      <c r="AY167" s="202"/>
      <c r="AZ167" s="202"/>
      <c r="BA167" s="202"/>
      <c r="BB167" s="202"/>
      <c r="BF167" s="213"/>
      <c r="BY167" s="202"/>
    </row>
    <row r="168" spans="3:77" x14ac:dyDescent="0.25">
      <c r="C168" s="205"/>
      <c r="E168" s="316"/>
      <c r="F168" s="316"/>
      <c r="T168" s="209"/>
      <c r="U168" s="202"/>
      <c r="V168" s="202"/>
      <c r="AN168" s="204"/>
      <c r="AU168" s="202"/>
      <c r="AV168" s="202"/>
      <c r="AW168" s="202"/>
      <c r="AX168" s="202"/>
      <c r="AY168" s="202"/>
      <c r="AZ168" s="202"/>
      <c r="BA168" s="202"/>
      <c r="BB168" s="202"/>
    </row>
    <row r="169" spans="3:77" x14ac:dyDescent="0.25">
      <c r="C169" s="205"/>
      <c r="E169" s="316"/>
      <c r="F169" s="316"/>
      <c r="T169" s="209"/>
      <c r="U169" s="202"/>
      <c r="V169" s="202"/>
      <c r="AN169" s="204"/>
      <c r="AU169" s="202"/>
      <c r="AV169" s="202"/>
      <c r="AW169" s="202"/>
      <c r="AX169" s="202"/>
      <c r="AY169" s="202"/>
      <c r="AZ169" s="202"/>
      <c r="BA169" s="202"/>
      <c r="BB169" s="202"/>
    </row>
    <row r="170" spans="3:77" x14ac:dyDescent="0.25">
      <c r="C170" s="205"/>
      <c r="E170" s="316"/>
      <c r="AU170" s="202"/>
      <c r="AV170" s="202"/>
      <c r="AW170" s="202"/>
      <c r="AX170" s="202"/>
      <c r="AY170" s="202"/>
      <c r="AZ170" s="202"/>
      <c r="BA170" s="202"/>
      <c r="BB170" s="202"/>
    </row>
    <row r="171" spans="3:77" x14ac:dyDescent="0.25">
      <c r="C171" s="205"/>
      <c r="E171" s="316"/>
      <c r="AU171" s="202"/>
      <c r="AV171" s="202"/>
      <c r="AW171" s="202"/>
      <c r="AX171" s="202"/>
      <c r="AY171" s="202"/>
      <c r="AZ171" s="202"/>
      <c r="BA171" s="202"/>
      <c r="BB171" s="202"/>
    </row>
    <row r="172" spans="3:77" x14ac:dyDescent="0.25">
      <c r="C172" s="205"/>
      <c r="E172" s="316"/>
      <c r="AU172" s="202"/>
      <c r="AV172" s="202"/>
      <c r="AW172" s="202"/>
      <c r="AX172" s="202"/>
      <c r="AY172" s="202"/>
      <c r="AZ172" s="202"/>
      <c r="BA172" s="202"/>
      <c r="BB172" s="202"/>
    </row>
    <row r="173" spans="3:77" x14ac:dyDescent="0.25">
      <c r="C173" s="205"/>
      <c r="E173" s="316"/>
      <c r="AU173" s="202"/>
      <c r="AV173" s="202"/>
      <c r="AW173" s="202"/>
      <c r="AX173" s="202"/>
      <c r="AY173" s="202"/>
      <c r="AZ173" s="202"/>
      <c r="BA173" s="202"/>
      <c r="BB173" s="202"/>
    </row>
    <row r="174" spans="3:77" x14ac:dyDescent="0.25">
      <c r="C174" s="205"/>
      <c r="E174" s="316"/>
      <c r="AU174" s="202"/>
      <c r="AV174" s="202"/>
      <c r="AW174" s="202"/>
      <c r="AX174" s="202"/>
      <c r="AY174" s="202"/>
      <c r="AZ174" s="202"/>
      <c r="BA174" s="202"/>
      <c r="BB174" s="202"/>
    </row>
    <row r="175" spans="3:77" x14ac:dyDescent="0.25">
      <c r="C175" s="205"/>
      <c r="E175" s="316"/>
      <c r="AU175" s="202"/>
      <c r="AV175" s="202"/>
      <c r="AW175" s="202"/>
      <c r="AX175" s="202"/>
      <c r="AY175" s="202"/>
      <c r="AZ175" s="202"/>
      <c r="BA175" s="202"/>
      <c r="BB175" s="202"/>
    </row>
    <row r="176" spans="3:77" x14ac:dyDescent="0.25">
      <c r="C176" s="205"/>
      <c r="E176" s="316"/>
      <c r="AU176" s="202"/>
      <c r="AV176" s="202"/>
      <c r="AW176" s="202"/>
      <c r="AX176" s="202"/>
      <c r="AY176" s="202"/>
      <c r="AZ176" s="202"/>
      <c r="BA176" s="202"/>
      <c r="BB176" s="202"/>
    </row>
    <row r="177" spans="3:54" x14ac:dyDescent="0.25">
      <c r="C177" s="205"/>
      <c r="E177" s="316"/>
      <c r="AU177" s="202"/>
      <c r="AV177" s="202"/>
      <c r="AW177" s="202"/>
      <c r="AX177" s="202"/>
      <c r="AY177" s="202"/>
      <c r="AZ177" s="202"/>
      <c r="BA177" s="202"/>
      <c r="BB177" s="202"/>
    </row>
    <row r="178" spans="3:54" x14ac:dyDescent="0.25">
      <c r="C178" s="205"/>
      <c r="AU178" s="202"/>
      <c r="AV178" s="202"/>
      <c r="AW178" s="202"/>
      <c r="AX178" s="202"/>
      <c r="AY178" s="202"/>
      <c r="AZ178" s="202"/>
      <c r="BA178" s="202"/>
      <c r="BB178" s="202"/>
    </row>
    <row r="179" spans="3:54" x14ac:dyDescent="0.25">
      <c r="C179" s="205"/>
      <c r="AU179" s="202"/>
      <c r="AV179" s="202"/>
      <c r="AW179" s="202"/>
      <c r="AX179" s="202"/>
      <c r="AY179" s="202"/>
      <c r="AZ179" s="202"/>
      <c r="BA179" s="202"/>
      <c r="BB179" s="202"/>
    </row>
    <row r="180" spans="3:54" x14ac:dyDescent="0.25">
      <c r="AU180" s="202"/>
      <c r="AV180" s="202"/>
      <c r="AW180" s="202"/>
      <c r="AX180" s="202"/>
      <c r="AY180" s="202"/>
      <c r="AZ180" s="202"/>
      <c r="BA180" s="202"/>
      <c r="BB180" s="202"/>
    </row>
    <row r="181" spans="3:54" x14ac:dyDescent="0.25">
      <c r="AU181" s="202"/>
      <c r="AV181" s="202"/>
      <c r="AW181" s="202"/>
      <c r="AX181" s="202"/>
      <c r="AY181" s="202"/>
      <c r="AZ181" s="202"/>
      <c r="BA181" s="202"/>
      <c r="BB181" s="202"/>
    </row>
    <row r="182" spans="3:54" x14ac:dyDescent="0.25">
      <c r="AU182" s="202"/>
      <c r="AV182" s="202"/>
      <c r="AW182" s="202"/>
      <c r="AX182" s="202"/>
      <c r="AY182" s="202"/>
      <c r="AZ182" s="202"/>
      <c r="BA182" s="202"/>
      <c r="BB182" s="202"/>
    </row>
    <row r="183" spans="3:54" x14ac:dyDescent="0.25">
      <c r="AU183" s="202"/>
      <c r="AV183" s="202"/>
      <c r="AW183" s="202"/>
      <c r="AX183" s="202"/>
      <c r="AY183" s="202"/>
      <c r="AZ183" s="202"/>
      <c r="BA183" s="202"/>
      <c r="BB183" s="202"/>
    </row>
    <row r="184" spans="3:54" x14ac:dyDescent="0.25">
      <c r="AU184" s="202"/>
      <c r="AV184" s="202"/>
      <c r="AW184" s="202"/>
      <c r="AX184" s="202"/>
      <c r="AY184" s="202"/>
      <c r="AZ184" s="202"/>
      <c r="BA184" s="202"/>
      <c r="BB184" s="202"/>
    </row>
    <row r="185" spans="3:54" x14ac:dyDescent="0.25">
      <c r="AU185" s="202"/>
      <c r="AV185" s="202"/>
      <c r="AW185" s="202"/>
      <c r="AX185" s="202"/>
      <c r="AY185" s="202"/>
      <c r="AZ185" s="202"/>
      <c r="BA185" s="202"/>
      <c r="BB185" s="202"/>
    </row>
    <row r="186" spans="3:54" x14ac:dyDescent="0.25">
      <c r="AU186" s="202"/>
      <c r="AV186" s="202"/>
      <c r="AW186" s="202"/>
      <c r="AX186" s="202"/>
      <c r="AY186" s="202"/>
      <c r="AZ186" s="202"/>
      <c r="BA186" s="202"/>
      <c r="BB186" s="202"/>
    </row>
    <row r="187" spans="3:54" x14ac:dyDescent="0.25">
      <c r="AU187" s="202"/>
      <c r="AV187" s="202"/>
      <c r="AW187" s="202"/>
      <c r="AX187" s="202"/>
      <c r="AY187" s="202"/>
      <c r="AZ187" s="202"/>
      <c r="BA187" s="202"/>
      <c r="BB187" s="202"/>
    </row>
    <row r="188" spans="3:54" x14ac:dyDescent="0.25">
      <c r="AU188" s="202"/>
      <c r="AV188" s="202"/>
      <c r="AW188" s="202"/>
      <c r="AX188" s="202"/>
      <c r="AY188" s="202"/>
      <c r="AZ188" s="202"/>
      <c r="BA188" s="202"/>
      <c r="BB188" s="202"/>
    </row>
    <row r="189" spans="3:54" x14ac:dyDescent="0.25">
      <c r="AU189" s="202"/>
      <c r="AV189" s="202"/>
      <c r="AW189" s="202"/>
      <c r="AX189" s="202"/>
      <c r="AY189" s="202"/>
      <c r="AZ189" s="202"/>
      <c r="BA189" s="202"/>
      <c r="BB189" s="202"/>
    </row>
    <row r="190" spans="3:54" x14ac:dyDescent="0.25">
      <c r="AU190" s="202"/>
      <c r="AV190" s="202"/>
      <c r="AW190" s="202"/>
      <c r="AX190" s="202"/>
      <c r="AY190" s="202"/>
      <c r="AZ190" s="202"/>
      <c r="BA190" s="202"/>
      <c r="BB190" s="202"/>
    </row>
    <row r="191" spans="3:54" x14ac:dyDescent="0.25">
      <c r="AU191" s="202"/>
      <c r="AV191" s="202"/>
      <c r="AW191" s="202"/>
      <c r="AX191" s="202"/>
      <c r="AY191" s="202"/>
      <c r="AZ191" s="202"/>
      <c r="BA191" s="202"/>
      <c r="BB191" s="202"/>
    </row>
    <row r="192" spans="3:54" x14ac:dyDescent="0.25">
      <c r="AU192" s="202"/>
      <c r="AV192" s="202"/>
      <c r="AW192" s="202"/>
      <c r="AX192" s="202"/>
      <c r="AY192" s="202"/>
      <c r="AZ192" s="202"/>
      <c r="BA192" s="202"/>
      <c r="BB192" s="202"/>
    </row>
    <row r="193" spans="47:54" x14ac:dyDescent="0.25">
      <c r="AU193" s="202"/>
      <c r="AV193" s="202"/>
      <c r="AW193" s="202"/>
      <c r="AX193" s="202"/>
      <c r="AY193" s="202"/>
      <c r="AZ193" s="202"/>
      <c r="BA193" s="202"/>
      <c r="BB193" s="202"/>
    </row>
    <row r="194" spans="47:54" x14ac:dyDescent="0.25">
      <c r="AU194" s="202"/>
      <c r="AV194" s="202"/>
      <c r="AW194" s="202"/>
      <c r="AX194" s="202"/>
      <c r="AY194" s="202"/>
      <c r="AZ194" s="202"/>
      <c r="BA194" s="202"/>
      <c r="BB194" s="202"/>
    </row>
    <row r="195" spans="47:54" x14ac:dyDescent="0.25">
      <c r="AU195" s="202"/>
      <c r="AV195" s="202"/>
      <c r="AW195" s="202"/>
      <c r="AX195" s="202"/>
      <c r="AY195" s="202"/>
      <c r="AZ195" s="202"/>
      <c r="BA195" s="202"/>
      <c r="BB195" s="202"/>
    </row>
    <row r="196" spans="47:54" x14ac:dyDescent="0.25">
      <c r="AU196" s="202"/>
      <c r="AV196" s="202"/>
      <c r="AW196" s="202"/>
      <c r="AX196" s="202"/>
      <c r="AY196" s="202"/>
      <c r="AZ196" s="202"/>
      <c r="BA196" s="202"/>
      <c r="BB196" s="202"/>
    </row>
    <row r="197" spans="47:54" x14ac:dyDescent="0.25">
      <c r="AU197" s="202"/>
      <c r="AV197" s="202"/>
      <c r="AW197" s="202"/>
      <c r="AX197" s="202"/>
      <c r="AY197" s="202"/>
      <c r="AZ197" s="202"/>
      <c r="BA197" s="202"/>
      <c r="BB197" s="202"/>
    </row>
    <row r="198" spans="47:54" x14ac:dyDescent="0.25">
      <c r="AU198" s="202"/>
      <c r="AV198" s="202"/>
      <c r="AW198" s="202"/>
      <c r="AX198" s="202"/>
      <c r="AY198" s="202"/>
      <c r="AZ198" s="202"/>
      <c r="BA198" s="202"/>
      <c r="BB198" s="202"/>
    </row>
    <row r="199" spans="47:54" x14ac:dyDescent="0.25">
      <c r="AU199" s="202"/>
      <c r="AV199" s="202"/>
      <c r="AW199" s="202"/>
      <c r="AX199" s="202"/>
      <c r="AY199" s="202"/>
      <c r="AZ199" s="202"/>
      <c r="BA199" s="202"/>
      <c r="BB199" s="202"/>
    </row>
    <row r="200" spans="47:54" x14ac:dyDescent="0.25">
      <c r="AU200" s="202"/>
      <c r="AV200" s="202"/>
      <c r="AW200" s="202"/>
      <c r="AX200" s="202"/>
      <c r="AY200" s="202"/>
      <c r="AZ200" s="202"/>
      <c r="BA200" s="202"/>
      <c r="BB200" s="202"/>
    </row>
    <row r="201" spans="47:54" x14ac:dyDescent="0.25">
      <c r="AU201" s="202"/>
      <c r="AV201" s="202"/>
      <c r="AW201" s="202"/>
      <c r="AX201" s="202"/>
      <c r="AY201" s="202"/>
      <c r="AZ201" s="202"/>
      <c r="BA201" s="202"/>
      <c r="BB201" s="202"/>
    </row>
    <row r="202" spans="47:54" x14ac:dyDescent="0.25">
      <c r="AU202" s="202"/>
      <c r="AV202" s="202"/>
      <c r="AW202" s="202"/>
      <c r="AX202" s="202"/>
      <c r="AY202" s="202"/>
      <c r="AZ202" s="202"/>
      <c r="BA202" s="202"/>
      <c r="BB202" s="202"/>
    </row>
    <row r="203" spans="47:54" x14ac:dyDescent="0.25">
      <c r="AU203" s="202"/>
      <c r="AV203" s="202"/>
      <c r="AW203" s="202"/>
      <c r="AX203" s="202"/>
      <c r="AY203" s="202"/>
      <c r="AZ203" s="202"/>
      <c r="BA203" s="202"/>
      <c r="BB203" s="202"/>
    </row>
    <row r="204" spans="47:54" x14ac:dyDescent="0.25">
      <c r="AU204" s="202"/>
      <c r="AV204" s="202"/>
      <c r="AW204" s="202"/>
      <c r="AX204" s="202"/>
      <c r="AY204" s="202"/>
      <c r="AZ204" s="202"/>
      <c r="BA204" s="202"/>
      <c r="BB204" s="202"/>
    </row>
    <row r="205" spans="47:54" x14ac:dyDescent="0.25">
      <c r="AU205" s="202"/>
      <c r="AV205" s="202"/>
      <c r="AW205" s="202"/>
      <c r="AX205" s="202"/>
      <c r="AY205" s="202"/>
      <c r="AZ205" s="202"/>
      <c r="BA205" s="202"/>
      <c r="BB205" s="202"/>
    </row>
    <row r="206" spans="47:54" x14ac:dyDescent="0.25">
      <c r="AU206" s="202"/>
      <c r="AV206" s="202"/>
      <c r="AW206" s="202"/>
      <c r="AX206" s="202"/>
      <c r="AY206" s="202"/>
      <c r="AZ206" s="202"/>
      <c r="BA206" s="202"/>
      <c r="BB206" s="202"/>
    </row>
    <row r="207" spans="47:54" x14ac:dyDescent="0.25">
      <c r="AU207" s="202"/>
      <c r="AV207" s="202"/>
      <c r="AW207" s="202"/>
      <c r="AX207" s="202"/>
      <c r="AY207" s="202"/>
      <c r="AZ207" s="202"/>
      <c r="BA207" s="202"/>
      <c r="BB207" s="202"/>
    </row>
    <row r="208" spans="47:54" x14ac:dyDescent="0.25">
      <c r="AU208" s="202"/>
      <c r="AV208" s="202"/>
      <c r="AW208" s="202"/>
      <c r="AX208" s="202"/>
      <c r="AY208" s="202"/>
      <c r="AZ208" s="202"/>
      <c r="BA208" s="202"/>
      <c r="BB208" s="202"/>
    </row>
    <row r="209" spans="47:54" x14ac:dyDescent="0.25">
      <c r="AU209" s="202"/>
      <c r="AV209" s="202"/>
      <c r="AW209" s="202"/>
      <c r="AX209" s="202"/>
      <c r="AY209" s="202"/>
      <c r="AZ209" s="202"/>
      <c r="BA209" s="202"/>
      <c r="BB209" s="202"/>
    </row>
    <row r="210" spans="47:54" x14ac:dyDescent="0.25">
      <c r="AU210" s="202"/>
      <c r="AV210" s="202"/>
      <c r="AW210" s="202"/>
      <c r="AX210" s="202"/>
      <c r="AY210" s="202"/>
      <c r="AZ210" s="202"/>
      <c r="BA210" s="202"/>
      <c r="BB210" s="202"/>
    </row>
    <row r="211" spans="47:54" x14ac:dyDescent="0.25">
      <c r="AU211" s="202"/>
      <c r="AV211" s="202"/>
      <c r="AW211" s="202"/>
      <c r="AX211" s="202"/>
      <c r="AY211" s="202"/>
      <c r="AZ211" s="202"/>
      <c r="BA211" s="202"/>
      <c r="BB211" s="202"/>
    </row>
    <row r="212" spans="47:54" x14ac:dyDescent="0.25">
      <c r="AU212" s="202"/>
      <c r="AV212" s="202"/>
      <c r="AW212" s="202"/>
      <c r="AX212" s="202"/>
      <c r="AY212" s="202"/>
      <c r="AZ212" s="202"/>
      <c r="BA212" s="202"/>
      <c r="BB212" s="202"/>
    </row>
    <row r="213" spans="47:54" x14ac:dyDescent="0.25">
      <c r="AU213" s="202"/>
      <c r="AV213" s="202"/>
      <c r="AW213" s="202"/>
      <c r="AX213" s="202"/>
      <c r="AY213" s="202"/>
      <c r="AZ213" s="202"/>
      <c r="BA213" s="202"/>
      <c r="BB213" s="202"/>
    </row>
    <row r="214" spans="47:54" x14ac:dyDescent="0.25">
      <c r="AU214" s="202"/>
      <c r="AV214" s="202"/>
      <c r="AW214" s="202"/>
      <c r="AX214" s="202"/>
      <c r="AY214" s="202"/>
      <c r="AZ214" s="202"/>
      <c r="BA214" s="202"/>
      <c r="BB214" s="202"/>
    </row>
    <row r="215" spans="47:54" x14ac:dyDescent="0.25">
      <c r="AU215" s="202"/>
      <c r="AV215" s="202"/>
      <c r="AW215" s="202"/>
      <c r="AX215" s="202"/>
      <c r="AY215" s="202"/>
      <c r="AZ215" s="202"/>
      <c r="BA215" s="202"/>
      <c r="BB215" s="202"/>
    </row>
    <row r="216" spans="47:54" x14ac:dyDescent="0.25">
      <c r="AU216" s="202"/>
      <c r="AV216" s="202"/>
      <c r="AW216" s="202"/>
      <c r="AX216" s="202"/>
      <c r="AY216" s="202"/>
      <c r="AZ216" s="202"/>
      <c r="BA216" s="202"/>
      <c r="BB216" s="202"/>
    </row>
    <row r="217" spans="47:54" x14ac:dyDescent="0.25">
      <c r="AU217" s="202"/>
      <c r="AV217" s="202"/>
      <c r="AW217" s="202"/>
      <c r="AX217" s="202"/>
      <c r="AY217" s="202"/>
      <c r="AZ217" s="202"/>
      <c r="BA217" s="202"/>
      <c r="BB217" s="202"/>
    </row>
    <row r="218" spans="47:54" x14ac:dyDescent="0.25">
      <c r="AU218" s="202"/>
      <c r="AV218" s="202"/>
      <c r="AW218" s="202"/>
      <c r="AX218" s="202"/>
      <c r="AY218" s="202"/>
      <c r="AZ218" s="202"/>
      <c r="BA218" s="202"/>
      <c r="BB218" s="202"/>
    </row>
    <row r="219" spans="47:54" x14ac:dyDescent="0.25">
      <c r="AU219" s="202"/>
      <c r="AV219" s="202"/>
      <c r="AW219" s="202"/>
      <c r="AX219" s="202"/>
      <c r="AY219" s="202"/>
      <c r="AZ219" s="202"/>
      <c r="BA219" s="202"/>
      <c r="BB219" s="202"/>
    </row>
    <row r="220" spans="47:54" x14ac:dyDescent="0.25">
      <c r="AU220" s="202"/>
      <c r="AV220" s="202"/>
      <c r="AW220" s="202"/>
      <c r="AX220" s="202"/>
      <c r="AY220" s="202"/>
      <c r="AZ220" s="202"/>
      <c r="BA220" s="202"/>
      <c r="BB220" s="202"/>
    </row>
    <row r="221" spans="47:54" x14ac:dyDescent="0.25">
      <c r="AU221" s="202"/>
      <c r="AV221" s="202"/>
      <c r="AW221" s="202"/>
      <c r="AX221" s="202"/>
      <c r="AY221" s="202"/>
      <c r="AZ221" s="202"/>
      <c r="BA221" s="202"/>
      <c r="BB221" s="202"/>
    </row>
    <row r="222" spans="47:54" x14ac:dyDescent="0.25">
      <c r="AU222" s="202"/>
      <c r="AV222" s="202"/>
      <c r="AW222" s="202"/>
      <c r="AX222" s="202"/>
      <c r="AY222" s="202"/>
      <c r="AZ222" s="202"/>
      <c r="BA222" s="202"/>
      <c r="BB222" s="202"/>
    </row>
    <row r="223" spans="47:54" x14ac:dyDescent="0.25">
      <c r="AU223" s="202"/>
      <c r="AV223" s="202"/>
      <c r="AW223" s="202"/>
      <c r="AX223" s="202"/>
      <c r="AY223" s="202"/>
      <c r="AZ223" s="202"/>
      <c r="BA223" s="202"/>
      <c r="BB223" s="202"/>
    </row>
    <row r="224" spans="47:54" x14ac:dyDescent="0.25">
      <c r="AU224" s="202"/>
      <c r="AV224" s="202"/>
      <c r="AW224" s="202"/>
      <c r="AX224" s="202"/>
      <c r="AY224" s="202"/>
      <c r="AZ224" s="202"/>
      <c r="BA224" s="202"/>
      <c r="BB224" s="202"/>
    </row>
    <row r="225" spans="47:54" x14ac:dyDescent="0.25">
      <c r="AU225" s="202"/>
      <c r="AV225" s="202"/>
      <c r="AW225" s="202"/>
      <c r="AX225" s="202"/>
      <c r="AY225" s="202"/>
      <c r="AZ225" s="202"/>
      <c r="BA225" s="202"/>
      <c r="BB225" s="202"/>
    </row>
    <row r="226" spans="47:54" x14ac:dyDescent="0.25">
      <c r="AU226" s="202"/>
      <c r="AV226" s="202"/>
      <c r="AW226" s="202"/>
      <c r="AX226" s="202"/>
      <c r="AY226" s="202"/>
      <c r="AZ226" s="202"/>
      <c r="BA226" s="202"/>
      <c r="BB226" s="202"/>
    </row>
    <row r="227" spans="47:54" x14ac:dyDescent="0.25">
      <c r="AU227" s="202"/>
      <c r="AV227" s="202"/>
      <c r="AW227" s="202"/>
      <c r="AX227" s="202"/>
      <c r="AY227" s="202"/>
      <c r="AZ227" s="202"/>
      <c r="BA227" s="202"/>
      <c r="BB227" s="202"/>
    </row>
    <row r="228" spans="47:54" x14ac:dyDescent="0.25">
      <c r="AU228" s="202"/>
      <c r="AV228" s="202"/>
      <c r="AW228" s="202"/>
      <c r="AX228" s="202"/>
      <c r="AY228" s="202"/>
      <c r="AZ228" s="202"/>
      <c r="BA228" s="202"/>
      <c r="BB228" s="202"/>
    </row>
    <row r="229" spans="47:54" x14ac:dyDescent="0.25">
      <c r="AU229" s="202"/>
      <c r="AV229" s="202"/>
      <c r="AW229" s="202"/>
      <c r="AX229" s="202"/>
      <c r="AY229" s="202"/>
      <c r="AZ229" s="202"/>
      <c r="BA229" s="202"/>
      <c r="BB229" s="202"/>
    </row>
    <row r="230" spans="47:54" x14ac:dyDescent="0.25">
      <c r="AU230" s="202"/>
      <c r="AV230" s="202"/>
      <c r="AW230" s="202"/>
      <c r="AX230" s="202"/>
      <c r="AY230" s="202"/>
      <c r="AZ230" s="202"/>
      <c r="BA230" s="202"/>
      <c r="BB230" s="202"/>
    </row>
    <row r="231" spans="47:54" x14ac:dyDescent="0.25">
      <c r="AU231" s="202"/>
      <c r="AV231" s="202"/>
      <c r="AW231" s="202"/>
      <c r="AX231" s="202"/>
      <c r="AY231" s="202"/>
      <c r="AZ231" s="202"/>
      <c r="BA231" s="202"/>
      <c r="BB231" s="202"/>
    </row>
    <row r="232" spans="47:54" x14ac:dyDescent="0.25">
      <c r="AU232" s="202"/>
      <c r="AV232" s="202"/>
      <c r="AW232" s="202"/>
      <c r="AX232" s="202"/>
      <c r="AY232" s="202"/>
      <c r="AZ232" s="202"/>
      <c r="BA232" s="202"/>
      <c r="BB232" s="202"/>
    </row>
    <row r="233" spans="47:54" x14ac:dyDescent="0.25">
      <c r="AU233" s="202"/>
      <c r="AV233" s="202"/>
      <c r="AW233" s="202"/>
      <c r="AX233" s="202"/>
      <c r="AY233" s="202"/>
      <c r="AZ233" s="202"/>
      <c r="BA233" s="202"/>
      <c r="BB233" s="202"/>
    </row>
    <row r="234" spans="47:54" x14ac:dyDescent="0.25">
      <c r="AU234" s="202"/>
      <c r="AV234" s="202"/>
      <c r="AW234" s="202"/>
      <c r="AX234" s="202"/>
      <c r="AY234" s="202"/>
      <c r="AZ234" s="202"/>
      <c r="BA234" s="202"/>
      <c r="BB234" s="202"/>
    </row>
    <row r="235" spans="47:54" x14ac:dyDescent="0.25">
      <c r="AU235" s="202"/>
      <c r="AV235" s="202"/>
      <c r="AW235" s="202"/>
      <c r="AX235" s="202"/>
      <c r="AY235" s="202"/>
      <c r="AZ235" s="202"/>
      <c r="BA235" s="202"/>
      <c r="BB235" s="202"/>
    </row>
    <row r="236" spans="47:54" x14ac:dyDescent="0.25">
      <c r="AU236" s="202"/>
      <c r="AV236" s="202"/>
      <c r="AW236" s="202"/>
      <c r="AX236" s="202"/>
      <c r="AY236" s="202"/>
      <c r="AZ236" s="202"/>
      <c r="BA236" s="202"/>
      <c r="BB236" s="202"/>
    </row>
    <row r="237" spans="47:54" x14ac:dyDescent="0.25">
      <c r="AU237" s="202"/>
      <c r="AV237" s="202"/>
      <c r="AW237" s="202"/>
      <c r="AX237" s="202"/>
      <c r="AY237" s="202"/>
      <c r="AZ237" s="202"/>
      <c r="BA237" s="202"/>
      <c r="BB237" s="202"/>
    </row>
    <row r="238" spans="47:54" x14ac:dyDescent="0.25">
      <c r="AU238" s="202"/>
      <c r="AV238" s="202"/>
      <c r="AW238" s="202"/>
      <c r="AX238" s="202"/>
      <c r="AY238" s="202"/>
      <c r="AZ238" s="202"/>
      <c r="BA238" s="202"/>
      <c r="BB238" s="202"/>
    </row>
    <row r="239" spans="47:54" x14ac:dyDescent="0.25">
      <c r="AU239" s="202"/>
      <c r="AV239" s="202"/>
      <c r="AW239" s="202"/>
      <c r="AX239" s="202"/>
      <c r="AY239" s="202"/>
      <c r="AZ239" s="202"/>
      <c r="BA239" s="202"/>
      <c r="BB239" s="202"/>
    </row>
    <row r="240" spans="47:54" x14ac:dyDescent="0.25">
      <c r="AU240" s="202"/>
      <c r="AV240" s="202"/>
      <c r="AW240" s="202"/>
      <c r="AX240" s="202"/>
      <c r="AY240" s="202"/>
      <c r="AZ240" s="202"/>
      <c r="BA240" s="202"/>
      <c r="BB240" s="202"/>
    </row>
    <row r="241" spans="47:54" x14ac:dyDescent="0.25">
      <c r="AU241" s="202"/>
      <c r="AV241" s="202"/>
      <c r="AW241" s="202"/>
      <c r="AX241" s="202"/>
      <c r="AY241" s="202"/>
      <c r="AZ241" s="202"/>
      <c r="BA241" s="202"/>
      <c r="BB241" s="202"/>
    </row>
    <row r="242" spans="47:54" x14ac:dyDescent="0.25">
      <c r="AU242" s="202"/>
      <c r="AV242" s="202"/>
      <c r="AW242" s="202"/>
      <c r="AX242" s="202"/>
      <c r="AY242" s="202"/>
      <c r="AZ242" s="202"/>
      <c r="BA242" s="202"/>
      <c r="BB242" s="202"/>
    </row>
    <row r="243" spans="47:54" x14ac:dyDescent="0.25">
      <c r="AU243" s="202"/>
      <c r="AV243" s="202"/>
      <c r="AW243" s="202"/>
      <c r="AX243" s="202"/>
      <c r="AY243" s="202"/>
      <c r="AZ243" s="202"/>
      <c r="BA243" s="202"/>
      <c r="BB243" s="202"/>
    </row>
    <row r="244" spans="47:54" x14ac:dyDescent="0.25">
      <c r="AU244" s="202"/>
      <c r="AV244" s="202"/>
      <c r="AW244" s="202"/>
      <c r="AX244" s="202"/>
      <c r="AY244" s="202"/>
      <c r="AZ244" s="202"/>
      <c r="BA244" s="202"/>
      <c r="BB244" s="202"/>
    </row>
    <row r="245" spans="47:54" x14ac:dyDescent="0.25">
      <c r="AU245" s="202"/>
      <c r="AV245" s="202"/>
      <c r="AW245" s="202"/>
      <c r="AX245" s="202"/>
      <c r="AY245" s="202"/>
      <c r="AZ245" s="202"/>
      <c r="BA245" s="202"/>
      <c r="BB245" s="202"/>
    </row>
    <row r="246" spans="47:54" x14ac:dyDescent="0.25">
      <c r="AU246" s="202"/>
      <c r="AV246" s="202"/>
      <c r="AW246" s="202"/>
      <c r="AX246" s="202"/>
      <c r="AY246" s="202"/>
      <c r="AZ246" s="202"/>
      <c r="BA246" s="202"/>
      <c r="BB246" s="202"/>
    </row>
    <row r="247" spans="47:54" x14ac:dyDescent="0.25">
      <c r="AU247" s="202"/>
      <c r="AV247" s="202"/>
      <c r="AW247" s="202"/>
      <c r="AX247" s="202"/>
      <c r="AY247" s="202"/>
      <c r="AZ247" s="202"/>
      <c r="BA247" s="202"/>
      <c r="BB247" s="202"/>
    </row>
    <row r="248" spans="47:54" x14ac:dyDescent="0.25">
      <c r="AU248" s="202"/>
      <c r="AV248" s="202"/>
      <c r="AW248" s="202"/>
      <c r="AX248" s="202"/>
      <c r="AY248" s="202"/>
      <c r="AZ248" s="202"/>
      <c r="BA248" s="202"/>
      <c r="BB248" s="202"/>
    </row>
    <row r="249" spans="47:54" x14ac:dyDescent="0.25">
      <c r="AU249" s="202"/>
      <c r="AV249" s="202"/>
      <c r="AW249" s="202"/>
      <c r="AX249" s="202"/>
      <c r="AY249" s="202"/>
      <c r="AZ249" s="202"/>
      <c r="BA249" s="202"/>
      <c r="BB249" s="202"/>
    </row>
    <row r="250" spans="47:54" x14ac:dyDescent="0.25">
      <c r="AU250" s="202"/>
      <c r="AV250" s="202"/>
      <c r="AW250" s="202"/>
      <c r="AX250" s="202"/>
      <c r="AY250" s="202"/>
      <c r="AZ250" s="202"/>
      <c r="BA250" s="202"/>
      <c r="BB250" s="202"/>
    </row>
    <row r="251" spans="47:54" x14ac:dyDescent="0.25">
      <c r="AU251" s="202"/>
      <c r="AV251" s="202"/>
      <c r="AW251" s="202"/>
      <c r="AX251" s="202"/>
      <c r="AY251" s="202"/>
      <c r="AZ251" s="202"/>
      <c r="BA251" s="202"/>
      <c r="BB251" s="202"/>
    </row>
    <row r="252" spans="47:54" x14ac:dyDescent="0.25">
      <c r="AU252" s="202"/>
      <c r="AV252" s="202"/>
      <c r="AW252" s="202"/>
      <c r="AX252" s="202"/>
      <c r="AY252" s="202"/>
      <c r="AZ252" s="202"/>
      <c r="BA252" s="202"/>
      <c r="BB252" s="202"/>
    </row>
    <row r="253" spans="47:54" x14ac:dyDescent="0.25">
      <c r="AU253" s="202"/>
      <c r="AV253" s="202"/>
      <c r="AW253" s="202"/>
      <c r="AX253" s="202"/>
      <c r="AY253" s="202"/>
      <c r="AZ253" s="202"/>
      <c r="BA253" s="202"/>
      <c r="BB253" s="202"/>
    </row>
    <row r="254" spans="47:54" x14ac:dyDescent="0.25">
      <c r="AU254" s="202"/>
      <c r="AV254" s="202"/>
      <c r="AW254" s="202"/>
      <c r="AX254" s="202"/>
      <c r="AY254" s="202"/>
      <c r="AZ254" s="202"/>
      <c r="BA254" s="202"/>
      <c r="BB254" s="202"/>
    </row>
    <row r="255" spans="47:54" x14ac:dyDescent="0.25">
      <c r="AU255" s="202"/>
      <c r="AV255" s="202"/>
      <c r="AW255" s="202"/>
      <c r="AX255" s="202"/>
      <c r="AY255" s="202"/>
      <c r="AZ255" s="202"/>
      <c r="BA255" s="202"/>
      <c r="BB255" s="202"/>
    </row>
    <row r="256" spans="47:54" x14ac:dyDescent="0.25">
      <c r="AU256" s="202"/>
      <c r="AV256" s="202"/>
      <c r="AW256" s="202"/>
      <c r="AX256" s="202"/>
      <c r="AY256" s="202"/>
      <c r="AZ256" s="202"/>
      <c r="BA256" s="202"/>
      <c r="BB256" s="202"/>
    </row>
    <row r="257" spans="47:54" x14ac:dyDescent="0.25">
      <c r="AU257" s="202"/>
      <c r="AV257" s="202"/>
      <c r="AW257" s="202"/>
      <c r="AX257" s="202"/>
      <c r="AY257" s="202"/>
      <c r="AZ257" s="202"/>
      <c r="BA257" s="202"/>
      <c r="BB257" s="202"/>
    </row>
    <row r="258" spans="47:54" x14ac:dyDescent="0.25">
      <c r="AU258" s="202"/>
      <c r="AV258" s="202"/>
      <c r="AW258" s="202"/>
      <c r="AX258" s="202"/>
      <c r="AY258" s="202"/>
      <c r="AZ258" s="202"/>
      <c r="BA258" s="202"/>
      <c r="BB258" s="202"/>
    </row>
    <row r="259" spans="47:54" x14ac:dyDescent="0.25">
      <c r="AU259" s="202"/>
      <c r="AV259" s="202"/>
      <c r="AW259" s="202"/>
      <c r="AX259" s="202"/>
      <c r="AY259" s="202"/>
      <c r="AZ259" s="202"/>
      <c r="BA259" s="202"/>
      <c r="BB259" s="202"/>
    </row>
    <row r="260" spans="47:54" x14ac:dyDescent="0.25">
      <c r="AU260" s="202"/>
      <c r="AV260" s="202"/>
      <c r="AW260" s="202"/>
      <c r="AX260" s="202"/>
      <c r="AY260" s="202"/>
      <c r="AZ260" s="202"/>
      <c r="BA260" s="202"/>
      <c r="BB260" s="202"/>
    </row>
    <row r="261" spans="47:54" x14ac:dyDescent="0.25">
      <c r="AU261" s="202"/>
      <c r="AV261" s="202"/>
      <c r="AW261" s="202"/>
      <c r="AX261" s="202"/>
      <c r="AY261" s="202"/>
      <c r="AZ261" s="202"/>
      <c r="BA261" s="202"/>
      <c r="BB261" s="202"/>
    </row>
    <row r="262" spans="47:54" x14ac:dyDescent="0.25">
      <c r="AU262" s="202"/>
      <c r="AV262" s="202"/>
      <c r="AW262" s="202"/>
      <c r="AX262" s="202"/>
      <c r="AY262" s="202"/>
      <c r="AZ262" s="202"/>
      <c r="BA262" s="202"/>
      <c r="BB262" s="202"/>
    </row>
    <row r="263" spans="47:54" x14ac:dyDescent="0.25">
      <c r="AU263" s="202"/>
      <c r="AV263" s="202"/>
      <c r="AW263" s="202"/>
      <c r="AX263" s="202"/>
      <c r="AY263" s="202"/>
      <c r="AZ263" s="202"/>
      <c r="BA263" s="202"/>
      <c r="BB263" s="202"/>
    </row>
    <row r="264" spans="47:54" x14ac:dyDescent="0.25">
      <c r="AU264" s="202"/>
      <c r="AV264" s="202"/>
      <c r="AW264" s="202"/>
      <c r="AX264" s="202"/>
      <c r="AY264" s="202"/>
      <c r="AZ264" s="202"/>
      <c r="BA264" s="202"/>
      <c r="BB264" s="202"/>
    </row>
    <row r="265" spans="47:54" x14ac:dyDescent="0.25">
      <c r="AU265" s="202"/>
      <c r="AV265" s="202"/>
      <c r="AW265" s="202"/>
      <c r="AX265" s="202"/>
      <c r="AY265" s="202"/>
      <c r="AZ265" s="202"/>
      <c r="BA265" s="202"/>
      <c r="BB265" s="202"/>
    </row>
    <row r="266" spans="47:54" x14ac:dyDescent="0.25">
      <c r="AU266" s="202"/>
      <c r="AV266" s="202"/>
      <c r="AW266" s="202"/>
      <c r="AX266" s="202"/>
      <c r="AY266" s="202"/>
      <c r="AZ266" s="202"/>
      <c r="BA266" s="202"/>
      <c r="BB266" s="202"/>
    </row>
    <row r="267" spans="47:54" x14ac:dyDescent="0.25">
      <c r="AU267" s="202"/>
      <c r="AV267" s="202"/>
      <c r="AW267" s="202"/>
      <c r="AX267" s="202"/>
      <c r="AY267" s="202"/>
      <c r="AZ267" s="202"/>
      <c r="BA267" s="202"/>
      <c r="BB267" s="202"/>
    </row>
    <row r="268" spans="47:54" x14ac:dyDescent="0.25">
      <c r="AU268" s="202"/>
      <c r="AV268" s="202"/>
      <c r="AW268" s="202"/>
      <c r="AX268" s="202"/>
      <c r="AY268" s="202"/>
      <c r="AZ268" s="202"/>
      <c r="BA268" s="202"/>
      <c r="BB268" s="202"/>
    </row>
    <row r="269" spans="47:54" x14ac:dyDescent="0.25">
      <c r="AU269" s="202"/>
      <c r="AV269" s="202"/>
      <c r="AW269" s="202"/>
      <c r="AX269" s="202"/>
      <c r="AY269" s="202"/>
      <c r="AZ269" s="202"/>
      <c r="BA269" s="202"/>
      <c r="BB269" s="202"/>
    </row>
    <row r="270" spans="47:54" x14ac:dyDescent="0.25">
      <c r="AU270" s="202"/>
      <c r="AV270" s="202"/>
      <c r="AW270" s="202"/>
      <c r="AX270" s="202"/>
      <c r="AY270" s="202"/>
      <c r="AZ270" s="202"/>
      <c r="BA270" s="202"/>
      <c r="BB270" s="202"/>
    </row>
    <row r="271" spans="47:54" x14ac:dyDescent="0.25">
      <c r="AU271" s="202"/>
      <c r="AV271" s="202"/>
      <c r="AW271" s="202"/>
      <c r="AX271" s="202"/>
      <c r="AY271" s="202"/>
      <c r="AZ271" s="202"/>
      <c r="BA271" s="202"/>
      <c r="BB271" s="202"/>
    </row>
    <row r="272" spans="47:54" x14ac:dyDescent="0.25">
      <c r="AU272" s="202"/>
      <c r="AV272" s="202"/>
      <c r="AW272" s="202"/>
      <c r="AX272" s="202"/>
      <c r="AY272" s="202"/>
      <c r="AZ272" s="202"/>
      <c r="BA272" s="202"/>
      <c r="BB272" s="202"/>
    </row>
    <row r="273" spans="47:54" x14ac:dyDescent="0.25">
      <c r="AU273" s="202"/>
      <c r="AV273" s="202"/>
      <c r="AW273" s="202"/>
      <c r="AX273" s="202"/>
      <c r="AY273" s="202"/>
      <c r="AZ273" s="202"/>
      <c r="BA273" s="202"/>
      <c r="BB273" s="202"/>
    </row>
    <row r="274" spans="47:54" x14ac:dyDescent="0.25">
      <c r="AU274" s="202"/>
      <c r="AV274" s="202"/>
      <c r="AW274" s="202"/>
      <c r="AX274" s="202"/>
      <c r="AY274" s="202"/>
      <c r="AZ274" s="202"/>
      <c r="BA274" s="202"/>
      <c r="BB274" s="202"/>
    </row>
    <row r="275" spans="47:54" x14ac:dyDescent="0.25">
      <c r="AU275" s="202"/>
      <c r="AV275" s="202"/>
      <c r="AW275" s="202"/>
      <c r="AX275" s="202"/>
      <c r="AY275" s="202"/>
      <c r="AZ275" s="202"/>
      <c r="BA275" s="202"/>
      <c r="BB275" s="202"/>
    </row>
    <row r="276" spans="47:54" x14ac:dyDescent="0.25">
      <c r="AU276" s="202"/>
      <c r="AV276" s="202"/>
      <c r="AW276" s="202"/>
      <c r="AX276" s="202"/>
      <c r="AY276" s="202"/>
      <c r="AZ276" s="202"/>
      <c r="BA276" s="202"/>
      <c r="BB276" s="202"/>
    </row>
    <row r="277" spans="47:54" x14ac:dyDescent="0.25">
      <c r="AU277" s="202"/>
      <c r="AV277" s="202"/>
      <c r="AW277" s="202"/>
      <c r="AX277" s="202"/>
      <c r="AY277" s="202"/>
      <c r="AZ277" s="202"/>
      <c r="BA277" s="202"/>
      <c r="BB277" s="202"/>
    </row>
    <row r="278" spans="47:54" x14ac:dyDescent="0.25">
      <c r="AU278" s="202"/>
      <c r="AV278" s="202"/>
      <c r="AW278" s="202"/>
      <c r="AX278" s="202"/>
      <c r="AY278" s="202"/>
      <c r="AZ278" s="202"/>
      <c r="BA278" s="202"/>
      <c r="BB278" s="202"/>
    </row>
    <row r="279" spans="47:54" x14ac:dyDescent="0.25">
      <c r="AU279" s="202"/>
      <c r="AV279" s="202"/>
      <c r="AW279" s="202"/>
      <c r="AX279" s="202"/>
      <c r="AY279" s="202"/>
      <c r="AZ279" s="202"/>
      <c r="BA279" s="202"/>
      <c r="BB279" s="202"/>
    </row>
    <row r="280" spans="47:54" x14ac:dyDescent="0.25">
      <c r="AU280" s="202"/>
      <c r="AV280" s="202"/>
      <c r="AW280" s="202"/>
      <c r="AX280" s="202"/>
      <c r="AY280" s="202"/>
      <c r="AZ280" s="202"/>
      <c r="BA280" s="202"/>
      <c r="BB280" s="202"/>
    </row>
    <row r="281" spans="47:54" x14ac:dyDescent="0.25">
      <c r="AU281" s="202"/>
      <c r="AV281" s="202"/>
      <c r="AW281" s="202"/>
      <c r="AX281" s="202"/>
      <c r="AY281" s="202"/>
      <c r="AZ281" s="202"/>
      <c r="BA281" s="202"/>
      <c r="BB281" s="202"/>
    </row>
    <row r="282" spans="47:54" x14ac:dyDescent="0.25">
      <c r="AU282" s="202"/>
      <c r="AV282" s="202"/>
      <c r="AW282" s="202"/>
      <c r="AX282" s="202"/>
      <c r="AY282" s="202"/>
      <c r="AZ282" s="202"/>
      <c r="BA282" s="202"/>
      <c r="BB282" s="202"/>
    </row>
    <row r="283" spans="47:54" x14ac:dyDescent="0.25">
      <c r="AU283" s="202"/>
      <c r="AV283" s="202"/>
      <c r="AW283" s="202"/>
      <c r="AX283" s="202"/>
      <c r="AY283" s="202"/>
      <c r="AZ283" s="202"/>
      <c r="BA283" s="202"/>
      <c r="BB283" s="202"/>
    </row>
    <row r="284" spans="47:54" x14ac:dyDescent="0.25">
      <c r="AU284" s="202"/>
      <c r="AV284" s="202"/>
      <c r="AW284" s="202"/>
      <c r="AX284" s="202"/>
      <c r="AY284" s="202"/>
      <c r="AZ284" s="202"/>
      <c r="BA284" s="202"/>
      <c r="BB284" s="202"/>
    </row>
    <row r="285" spans="47:54" x14ac:dyDescent="0.25">
      <c r="AU285" s="202"/>
      <c r="AV285" s="202"/>
      <c r="AW285" s="202"/>
      <c r="AX285" s="202"/>
      <c r="AY285" s="202"/>
      <c r="AZ285" s="202"/>
      <c r="BA285" s="202"/>
      <c r="BB285" s="202"/>
    </row>
    <row r="286" spans="47:54" x14ac:dyDescent="0.25">
      <c r="AU286" s="202"/>
      <c r="AV286" s="202"/>
      <c r="AW286" s="202"/>
      <c r="AX286" s="202"/>
      <c r="AY286" s="202"/>
      <c r="AZ286" s="202"/>
      <c r="BA286" s="202"/>
      <c r="BB286" s="202"/>
    </row>
    <row r="287" spans="47:54" x14ac:dyDescent="0.25">
      <c r="AU287" s="202"/>
      <c r="AV287" s="202"/>
      <c r="AW287" s="202"/>
      <c r="AX287" s="202"/>
      <c r="AY287" s="202"/>
      <c r="AZ287" s="202"/>
      <c r="BA287" s="202"/>
      <c r="BB287" s="202"/>
    </row>
    <row r="288" spans="47:54" x14ac:dyDescent="0.25">
      <c r="AU288" s="202"/>
      <c r="AV288" s="202"/>
      <c r="AW288" s="202"/>
      <c r="AX288" s="202"/>
      <c r="AY288" s="202"/>
      <c r="AZ288" s="202"/>
      <c r="BA288" s="202"/>
      <c r="BB288" s="202"/>
    </row>
    <row r="289" spans="47:54" x14ac:dyDescent="0.25">
      <c r="AU289" s="202"/>
      <c r="AV289" s="202"/>
      <c r="AW289" s="202"/>
      <c r="AX289" s="202"/>
      <c r="AY289" s="202"/>
      <c r="AZ289" s="202"/>
      <c r="BA289" s="202"/>
      <c r="BB289" s="202"/>
    </row>
    <row r="290" spans="47:54" x14ac:dyDescent="0.25">
      <c r="AU290" s="202"/>
      <c r="AV290" s="202"/>
      <c r="AW290" s="202"/>
      <c r="AX290" s="202"/>
      <c r="AY290" s="202"/>
      <c r="AZ290" s="202"/>
      <c r="BA290" s="202"/>
      <c r="BB290" s="202"/>
    </row>
    <row r="291" spans="47:54" x14ac:dyDescent="0.25">
      <c r="AU291" s="202"/>
      <c r="AV291" s="202"/>
      <c r="AW291" s="202"/>
      <c r="AX291" s="202"/>
      <c r="AY291" s="202"/>
      <c r="AZ291" s="202"/>
      <c r="BA291" s="202"/>
      <c r="BB291" s="202"/>
    </row>
    <row r="292" spans="47:54" x14ac:dyDescent="0.25">
      <c r="AU292" s="202"/>
      <c r="AV292" s="202"/>
      <c r="AW292" s="202"/>
      <c r="AX292" s="202"/>
      <c r="AY292" s="202"/>
      <c r="AZ292" s="202"/>
      <c r="BA292" s="202"/>
      <c r="BB292" s="202"/>
    </row>
    <row r="293" spans="47:54" x14ac:dyDescent="0.25">
      <c r="AU293" s="202"/>
      <c r="AV293" s="202"/>
      <c r="AW293" s="202"/>
      <c r="AX293" s="202"/>
      <c r="AY293" s="202"/>
      <c r="AZ293" s="202"/>
      <c r="BA293" s="202"/>
      <c r="BB293" s="202"/>
    </row>
    <row r="294" spans="47:54" x14ac:dyDescent="0.25">
      <c r="AU294" s="202"/>
      <c r="AV294" s="202"/>
      <c r="AW294" s="202"/>
      <c r="AX294" s="202"/>
      <c r="AY294" s="202"/>
      <c r="AZ294" s="202"/>
      <c r="BA294" s="202"/>
      <c r="BB294" s="202"/>
    </row>
    <row r="295" spans="47:54" x14ac:dyDescent="0.25">
      <c r="AU295" s="202"/>
      <c r="AV295" s="202"/>
      <c r="AW295" s="202"/>
      <c r="AX295" s="202"/>
      <c r="AY295" s="202"/>
      <c r="AZ295" s="202"/>
      <c r="BA295" s="202"/>
      <c r="BB295" s="202"/>
    </row>
    <row r="296" spans="47:54" x14ac:dyDescent="0.25">
      <c r="AU296" s="202"/>
      <c r="AV296" s="202"/>
      <c r="AW296" s="202"/>
      <c r="AX296" s="202"/>
      <c r="AY296" s="202"/>
      <c r="AZ296" s="202"/>
      <c r="BA296" s="202"/>
      <c r="BB296" s="202"/>
    </row>
    <row r="297" spans="47:54" x14ac:dyDescent="0.25">
      <c r="AU297" s="202"/>
      <c r="AV297" s="202"/>
      <c r="AW297" s="202"/>
      <c r="AX297" s="202"/>
      <c r="AY297" s="202"/>
      <c r="AZ297" s="202"/>
      <c r="BA297" s="202"/>
      <c r="BB297" s="202"/>
    </row>
    <row r="298" spans="47:54" x14ac:dyDescent="0.25">
      <c r="AU298" s="202"/>
      <c r="AV298" s="202"/>
      <c r="AW298" s="202"/>
      <c r="AX298" s="202"/>
      <c r="AY298" s="202"/>
      <c r="AZ298" s="202"/>
      <c r="BA298" s="202"/>
      <c r="BB298" s="202"/>
    </row>
    <row r="299" spans="47:54" x14ac:dyDescent="0.25">
      <c r="AU299" s="202"/>
      <c r="AV299" s="202"/>
      <c r="AW299" s="202"/>
      <c r="AX299" s="202"/>
      <c r="AY299" s="202"/>
      <c r="AZ299" s="202"/>
      <c r="BA299" s="202"/>
      <c r="BB299" s="202"/>
    </row>
    <row r="300" spans="47:54" x14ac:dyDescent="0.25">
      <c r="AU300" s="202"/>
      <c r="AV300" s="202"/>
      <c r="AW300" s="202"/>
      <c r="AX300" s="202"/>
      <c r="AY300" s="202"/>
      <c r="AZ300" s="202"/>
      <c r="BA300" s="202"/>
      <c r="BB300" s="202"/>
    </row>
    <row r="301" spans="47:54" x14ac:dyDescent="0.25">
      <c r="AU301" s="202"/>
      <c r="AV301" s="202"/>
      <c r="AW301" s="202"/>
      <c r="AX301" s="202"/>
      <c r="AY301" s="202"/>
      <c r="AZ301" s="202"/>
      <c r="BA301" s="202"/>
      <c r="BB301" s="202"/>
    </row>
    <row r="302" spans="47:54" x14ac:dyDescent="0.25">
      <c r="AU302" s="202"/>
      <c r="AV302" s="202"/>
      <c r="AW302" s="202"/>
      <c r="AX302" s="202"/>
      <c r="AY302" s="202"/>
      <c r="AZ302" s="202"/>
      <c r="BA302" s="202"/>
      <c r="BB302" s="202"/>
    </row>
    <row r="303" spans="47:54" x14ac:dyDescent="0.25">
      <c r="AU303" s="202"/>
      <c r="AV303" s="202"/>
      <c r="AW303" s="202"/>
      <c r="AX303" s="202"/>
      <c r="AY303" s="202"/>
      <c r="AZ303" s="202"/>
      <c r="BA303" s="202"/>
      <c r="BB303" s="202"/>
    </row>
    <row r="304" spans="47:54" x14ac:dyDescent="0.25">
      <c r="AU304" s="202"/>
      <c r="AV304" s="202"/>
      <c r="AW304" s="202"/>
      <c r="AX304" s="202"/>
      <c r="AY304" s="202"/>
      <c r="AZ304" s="202"/>
      <c r="BA304" s="202"/>
      <c r="BB304" s="202"/>
    </row>
    <row r="305" spans="47:54" x14ac:dyDescent="0.25">
      <c r="AU305" s="202"/>
      <c r="AV305" s="202"/>
      <c r="AW305" s="202"/>
      <c r="AX305" s="202"/>
      <c r="AY305" s="202"/>
      <c r="AZ305" s="202"/>
      <c r="BA305" s="202"/>
      <c r="BB305" s="202"/>
    </row>
    <row r="306" spans="47:54" x14ac:dyDescent="0.25">
      <c r="AU306" s="202"/>
      <c r="AV306" s="202"/>
      <c r="AW306" s="202"/>
      <c r="AX306" s="202"/>
      <c r="AY306" s="202"/>
      <c r="AZ306" s="202"/>
      <c r="BA306" s="202"/>
      <c r="BB306" s="202"/>
    </row>
    <row r="307" spans="47:54" x14ac:dyDescent="0.25">
      <c r="AU307" s="202"/>
      <c r="AV307" s="202"/>
      <c r="AW307" s="202"/>
      <c r="AX307" s="202"/>
      <c r="AY307" s="202"/>
      <c r="AZ307" s="202"/>
      <c r="BA307" s="202"/>
      <c r="BB307" s="202"/>
    </row>
    <row r="308" spans="47:54" x14ac:dyDescent="0.25">
      <c r="AU308" s="202"/>
      <c r="AV308" s="202"/>
      <c r="AW308" s="202"/>
      <c r="AX308" s="202"/>
      <c r="AY308" s="202"/>
      <c r="AZ308" s="202"/>
      <c r="BA308" s="202"/>
      <c r="BB308" s="202"/>
    </row>
    <row r="309" spans="47:54" x14ac:dyDescent="0.25">
      <c r="AU309" s="202"/>
      <c r="AV309" s="202"/>
      <c r="AW309" s="202"/>
      <c r="AX309" s="202"/>
      <c r="AY309" s="202"/>
      <c r="AZ309" s="202"/>
      <c r="BA309" s="202"/>
      <c r="BB309" s="202"/>
    </row>
    <row r="310" spans="47:54" x14ac:dyDescent="0.25">
      <c r="AU310" s="202"/>
      <c r="AV310" s="202"/>
      <c r="AW310" s="202"/>
      <c r="AX310" s="202"/>
      <c r="AY310" s="202"/>
      <c r="AZ310" s="202"/>
      <c r="BA310" s="202"/>
      <c r="BB310" s="202"/>
    </row>
    <row r="311" spans="47:54" x14ac:dyDescent="0.25">
      <c r="AU311" s="202"/>
      <c r="AV311" s="202"/>
      <c r="AW311" s="202"/>
      <c r="AX311" s="202"/>
      <c r="AY311" s="202"/>
      <c r="AZ311" s="202"/>
      <c r="BA311" s="202"/>
      <c r="BB311" s="202"/>
    </row>
    <row r="312" spans="47:54" x14ac:dyDescent="0.25">
      <c r="AU312" s="202"/>
      <c r="AV312" s="202"/>
      <c r="AW312" s="202"/>
      <c r="AX312" s="202"/>
      <c r="AY312" s="202"/>
      <c r="AZ312" s="202"/>
      <c r="BA312" s="202"/>
      <c r="BB312" s="202"/>
    </row>
    <row r="313" spans="47:54" x14ac:dyDescent="0.25">
      <c r="AU313" s="202"/>
      <c r="AV313" s="202"/>
      <c r="AW313" s="202"/>
      <c r="AX313" s="202"/>
      <c r="AY313" s="202"/>
      <c r="AZ313" s="202"/>
      <c r="BA313" s="202"/>
      <c r="BB313" s="202"/>
    </row>
    <row r="314" spans="47:54" x14ac:dyDescent="0.25">
      <c r="AU314" s="202"/>
      <c r="AV314" s="202"/>
      <c r="AW314" s="202"/>
      <c r="AX314" s="202"/>
      <c r="AY314" s="202"/>
      <c r="AZ314" s="202"/>
      <c r="BA314" s="202"/>
      <c r="BB314" s="202"/>
    </row>
    <row r="315" spans="47:54" x14ac:dyDescent="0.25">
      <c r="AU315" s="202"/>
      <c r="AV315" s="202"/>
      <c r="AW315" s="202"/>
      <c r="AX315" s="202"/>
      <c r="AY315" s="202"/>
      <c r="AZ315" s="202"/>
      <c r="BA315" s="202"/>
      <c r="BB315" s="202"/>
    </row>
    <row r="316" spans="47:54" x14ac:dyDescent="0.25">
      <c r="AU316" s="202"/>
      <c r="AV316" s="202"/>
      <c r="AW316" s="202"/>
      <c r="AX316" s="202"/>
      <c r="AY316" s="202"/>
      <c r="AZ316" s="202"/>
      <c r="BA316" s="202"/>
      <c r="BB316" s="202"/>
    </row>
    <row r="317" spans="47:54" x14ac:dyDescent="0.25">
      <c r="AU317" s="202"/>
      <c r="AV317" s="202"/>
      <c r="AW317" s="202"/>
      <c r="AX317" s="202"/>
      <c r="AY317" s="202"/>
      <c r="AZ317" s="202"/>
      <c r="BA317" s="202"/>
      <c r="BB317" s="202"/>
    </row>
    <row r="318" spans="47:54" x14ac:dyDescent="0.25">
      <c r="AU318" s="202"/>
      <c r="AV318" s="202"/>
      <c r="AW318" s="202"/>
      <c r="AX318" s="202"/>
      <c r="AY318" s="202"/>
      <c r="AZ318" s="202"/>
      <c r="BA318" s="202"/>
      <c r="BB318" s="202"/>
    </row>
    <row r="319" spans="47:54" x14ac:dyDescent="0.25">
      <c r="AU319" s="202"/>
      <c r="AV319" s="202"/>
      <c r="AW319" s="202"/>
      <c r="AX319" s="202"/>
      <c r="AY319" s="202"/>
      <c r="AZ319" s="202"/>
      <c r="BA319" s="202"/>
      <c r="BB319" s="202"/>
    </row>
    <row r="320" spans="47:54" x14ac:dyDescent="0.25">
      <c r="AU320" s="202"/>
      <c r="AV320" s="202"/>
      <c r="AW320" s="202"/>
      <c r="AX320" s="202"/>
      <c r="AY320" s="202"/>
      <c r="AZ320" s="202"/>
      <c r="BA320" s="202"/>
      <c r="BB320" s="202"/>
    </row>
    <row r="321" spans="47:54" x14ac:dyDescent="0.25">
      <c r="AU321" s="202"/>
      <c r="AV321" s="202"/>
      <c r="AW321" s="202"/>
      <c r="AX321" s="202"/>
      <c r="AY321" s="202"/>
      <c r="AZ321" s="202"/>
      <c r="BA321" s="202"/>
      <c r="BB321" s="202"/>
    </row>
    <row r="322" spans="47:54" x14ac:dyDescent="0.25">
      <c r="AU322" s="202"/>
      <c r="AV322" s="202"/>
      <c r="AW322" s="202"/>
      <c r="AX322" s="202"/>
      <c r="AY322" s="202"/>
      <c r="AZ322" s="202"/>
      <c r="BA322" s="202"/>
      <c r="BB322" s="202"/>
    </row>
    <row r="323" spans="47:54" x14ac:dyDescent="0.25">
      <c r="AU323" s="202"/>
      <c r="AV323" s="202"/>
      <c r="AW323" s="202"/>
      <c r="AX323" s="202"/>
      <c r="AY323" s="202"/>
      <c r="AZ323" s="202"/>
      <c r="BA323" s="202"/>
      <c r="BB323" s="202"/>
    </row>
    <row r="324" spans="47:54" x14ac:dyDescent="0.25">
      <c r="AU324" s="202"/>
      <c r="AV324" s="202"/>
      <c r="AW324" s="202"/>
      <c r="AX324" s="202"/>
      <c r="AY324" s="202"/>
      <c r="AZ324" s="202"/>
      <c r="BA324" s="202"/>
      <c r="BB324" s="202"/>
    </row>
    <row r="325" spans="47:54" x14ac:dyDescent="0.25">
      <c r="AU325" s="202"/>
      <c r="AV325" s="202"/>
      <c r="AW325" s="202"/>
      <c r="AX325" s="202"/>
      <c r="AY325" s="202"/>
      <c r="AZ325" s="202"/>
      <c r="BA325" s="202"/>
      <c r="BB325" s="202"/>
    </row>
    <row r="326" spans="47:54" x14ac:dyDescent="0.25">
      <c r="AU326" s="202"/>
      <c r="AV326" s="202"/>
      <c r="AW326" s="202"/>
      <c r="AX326" s="202"/>
      <c r="AY326" s="202"/>
      <c r="AZ326" s="202"/>
      <c r="BA326" s="202"/>
      <c r="BB326" s="202"/>
    </row>
    <row r="327" spans="47:54" x14ac:dyDescent="0.25">
      <c r="AU327" s="202"/>
      <c r="AV327" s="202"/>
      <c r="AW327" s="202"/>
      <c r="AX327" s="202"/>
      <c r="AY327" s="202"/>
      <c r="AZ327" s="202"/>
      <c r="BA327" s="202"/>
      <c r="BB327" s="202"/>
    </row>
    <row r="328" spans="47:54" x14ac:dyDescent="0.25">
      <c r="AU328" s="202"/>
      <c r="AV328" s="202"/>
      <c r="AW328" s="202"/>
      <c r="AX328" s="202"/>
      <c r="AY328" s="202"/>
      <c r="AZ328" s="202"/>
      <c r="BA328" s="202"/>
      <c r="BB328" s="202"/>
    </row>
    <row r="329" spans="47:54" x14ac:dyDescent="0.25">
      <c r="AU329" s="202"/>
      <c r="AV329" s="202"/>
      <c r="AW329" s="202"/>
      <c r="AX329" s="202"/>
      <c r="AY329" s="202"/>
      <c r="AZ329" s="202"/>
      <c r="BA329" s="202"/>
      <c r="BB329" s="202"/>
    </row>
    <row r="330" spans="47:54" x14ac:dyDescent="0.25">
      <c r="AU330" s="202"/>
      <c r="AV330" s="202"/>
      <c r="AW330" s="202"/>
      <c r="AX330" s="202"/>
      <c r="AY330" s="202"/>
      <c r="AZ330" s="202"/>
      <c r="BA330" s="202"/>
      <c r="BB330" s="202"/>
    </row>
    <row r="331" spans="47:54" x14ac:dyDescent="0.25">
      <c r="AU331" s="202"/>
      <c r="AV331" s="202"/>
      <c r="AW331" s="202"/>
      <c r="AX331" s="202"/>
      <c r="AY331" s="202"/>
      <c r="AZ331" s="202"/>
      <c r="BA331" s="202"/>
      <c r="BB331" s="202"/>
    </row>
    <row r="332" spans="47:54" x14ac:dyDescent="0.25">
      <c r="AU332" s="202"/>
      <c r="AV332" s="202"/>
      <c r="AW332" s="202"/>
      <c r="AX332" s="202"/>
      <c r="AY332" s="202"/>
      <c r="AZ332" s="202"/>
      <c r="BA332" s="202"/>
      <c r="BB332" s="202"/>
    </row>
    <row r="333" spans="47:54" x14ac:dyDescent="0.25">
      <c r="AU333" s="202"/>
      <c r="AV333" s="202"/>
      <c r="AW333" s="202"/>
      <c r="AX333" s="202"/>
      <c r="AY333" s="202"/>
      <c r="AZ333" s="202"/>
      <c r="BA333" s="202"/>
      <c r="BB333" s="202"/>
    </row>
    <row r="334" spans="47:54" x14ac:dyDescent="0.25">
      <c r="AU334" s="202"/>
      <c r="AV334" s="202"/>
      <c r="AW334" s="202"/>
      <c r="AX334" s="202"/>
      <c r="AY334" s="202"/>
      <c r="AZ334" s="202"/>
      <c r="BA334" s="202"/>
      <c r="BB334" s="202"/>
    </row>
    <row r="335" spans="47:54" x14ac:dyDescent="0.25">
      <c r="AU335" s="202"/>
      <c r="AV335" s="202"/>
      <c r="AW335" s="202"/>
      <c r="AX335" s="202"/>
      <c r="AY335" s="202"/>
      <c r="AZ335" s="202"/>
      <c r="BA335" s="202"/>
      <c r="BB335" s="202"/>
    </row>
    <row r="336" spans="47:54" x14ac:dyDescent="0.25">
      <c r="AU336" s="202"/>
      <c r="AV336" s="202"/>
      <c r="AW336" s="202"/>
      <c r="AX336" s="202"/>
      <c r="AY336" s="202"/>
      <c r="AZ336" s="202"/>
      <c r="BA336" s="202"/>
      <c r="BB336" s="202"/>
    </row>
    <row r="337" spans="47:54" x14ac:dyDescent="0.25">
      <c r="AU337" s="202"/>
      <c r="AV337" s="202"/>
      <c r="AW337" s="202"/>
      <c r="AX337" s="202"/>
      <c r="AY337" s="202"/>
      <c r="AZ337" s="202"/>
      <c r="BA337" s="202"/>
      <c r="BB337" s="202"/>
    </row>
    <row r="338" spans="47:54" x14ac:dyDescent="0.25">
      <c r="AU338" s="202"/>
      <c r="AV338" s="202"/>
      <c r="AW338" s="202"/>
      <c r="AX338" s="202"/>
      <c r="AY338" s="202"/>
      <c r="AZ338" s="202"/>
      <c r="BA338" s="202"/>
      <c r="BB338" s="202"/>
    </row>
    <row r="339" spans="47:54" x14ac:dyDescent="0.25">
      <c r="AU339" s="202"/>
      <c r="AV339" s="202"/>
      <c r="AW339" s="202"/>
      <c r="AX339" s="202"/>
      <c r="AY339" s="202"/>
      <c r="AZ339" s="202"/>
      <c r="BA339" s="202"/>
      <c r="BB339" s="202"/>
    </row>
    <row r="340" spans="47:54" x14ac:dyDescent="0.25">
      <c r="AU340" s="202"/>
      <c r="AV340" s="202"/>
      <c r="AW340" s="202"/>
      <c r="AX340" s="202"/>
      <c r="AY340" s="202"/>
      <c r="AZ340" s="202"/>
      <c r="BA340" s="202"/>
      <c r="BB340" s="202"/>
    </row>
    <row r="341" spans="47:54" x14ac:dyDescent="0.25">
      <c r="AU341" s="202"/>
      <c r="AV341" s="202"/>
      <c r="AW341" s="202"/>
      <c r="AX341" s="202"/>
      <c r="AY341" s="202"/>
      <c r="AZ341" s="202"/>
      <c r="BA341" s="202"/>
      <c r="BB341" s="202"/>
    </row>
    <row r="342" spans="47:54" x14ac:dyDescent="0.25">
      <c r="AU342" s="202"/>
      <c r="AV342" s="202"/>
      <c r="AW342" s="202"/>
      <c r="AX342" s="202"/>
      <c r="AY342" s="202"/>
      <c r="AZ342" s="202"/>
      <c r="BA342" s="202"/>
      <c r="BB342" s="202"/>
    </row>
    <row r="343" spans="47:54" x14ac:dyDescent="0.25">
      <c r="AU343" s="202"/>
      <c r="AV343" s="202"/>
      <c r="AW343" s="202"/>
      <c r="AX343" s="202"/>
      <c r="AY343" s="202"/>
      <c r="AZ343" s="202"/>
      <c r="BA343" s="202"/>
      <c r="BB343" s="202"/>
    </row>
    <row r="344" spans="47:54" x14ac:dyDescent="0.25">
      <c r="AU344" s="202"/>
      <c r="AV344" s="202"/>
      <c r="AW344" s="202"/>
      <c r="AX344" s="202"/>
      <c r="AY344" s="202"/>
      <c r="AZ344" s="202"/>
      <c r="BA344" s="202"/>
      <c r="BB344" s="202"/>
    </row>
    <row r="345" spans="47:54" x14ac:dyDescent="0.25">
      <c r="AU345" s="202"/>
      <c r="AV345" s="202"/>
      <c r="AW345" s="202"/>
      <c r="AX345" s="202"/>
      <c r="AY345" s="202"/>
      <c r="AZ345" s="202"/>
      <c r="BA345" s="202"/>
      <c r="BB345" s="202"/>
    </row>
    <row r="346" spans="47:54" x14ac:dyDescent="0.25">
      <c r="AU346" s="202"/>
      <c r="AV346" s="202"/>
      <c r="AW346" s="202"/>
      <c r="AX346" s="202"/>
      <c r="AY346" s="202"/>
      <c r="AZ346" s="202"/>
      <c r="BA346" s="202"/>
      <c r="BB346" s="202"/>
    </row>
    <row r="347" spans="47:54" x14ac:dyDescent="0.25">
      <c r="AU347" s="202"/>
      <c r="AV347" s="202"/>
      <c r="AW347" s="202"/>
      <c r="AX347" s="202"/>
      <c r="AY347" s="202"/>
      <c r="AZ347" s="202"/>
      <c r="BA347" s="202"/>
      <c r="BB347" s="202"/>
    </row>
    <row r="348" spans="47:54" x14ac:dyDescent="0.25">
      <c r="AU348" s="202"/>
      <c r="AV348" s="202"/>
      <c r="AW348" s="202"/>
      <c r="AX348" s="202"/>
      <c r="AY348" s="202"/>
      <c r="AZ348" s="202"/>
      <c r="BA348" s="202"/>
      <c r="BB348" s="202"/>
    </row>
    <row r="349" spans="47:54" x14ac:dyDescent="0.25">
      <c r="AU349" s="202"/>
      <c r="AV349" s="202"/>
      <c r="AW349" s="202"/>
      <c r="AX349" s="202"/>
      <c r="AY349" s="202"/>
      <c r="AZ349" s="202"/>
      <c r="BA349" s="202"/>
      <c r="BB349" s="202"/>
    </row>
    <row r="350" spans="47:54" x14ac:dyDescent="0.25">
      <c r="AU350" s="202"/>
      <c r="AV350" s="202"/>
      <c r="AW350" s="202"/>
      <c r="AX350" s="202"/>
      <c r="AY350" s="202"/>
      <c r="AZ350" s="202"/>
      <c r="BA350" s="202"/>
      <c r="BB350" s="202"/>
    </row>
    <row r="351" spans="47:54" x14ac:dyDescent="0.25">
      <c r="AU351" s="202"/>
      <c r="AV351" s="202"/>
      <c r="AW351" s="202"/>
      <c r="AX351" s="202"/>
      <c r="AY351" s="202"/>
      <c r="AZ351" s="202"/>
      <c r="BA351" s="202"/>
      <c r="BB351" s="202"/>
    </row>
    <row r="352" spans="47:54" x14ac:dyDescent="0.25">
      <c r="AU352" s="202"/>
      <c r="AV352" s="202"/>
      <c r="AW352" s="202"/>
      <c r="AX352" s="202"/>
      <c r="AY352" s="202"/>
      <c r="AZ352" s="202"/>
      <c r="BA352" s="202"/>
      <c r="BB352" s="202"/>
    </row>
    <row r="353" spans="47:54" x14ac:dyDescent="0.25">
      <c r="AU353" s="202"/>
      <c r="AV353" s="202"/>
      <c r="AW353" s="202"/>
      <c r="AX353" s="202"/>
      <c r="AY353" s="202"/>
      <c r="AZ353" s="202"/>
      <c r="BA353" s="202"/>
      <c r="BB353" s="202"/>
    </row>
    <row r="354" spans="47:54" x14ac:dyDescent="0.25">
      <c r="AU354" s="202"/>
      <c r="AV354" s="202"/>
      <c r="AW354" s="202"/>
      <c r="AX354" s="202"/>
      <c r="AY354" s="202"/>
      <c r="AZ354" s="202"/>
      <c r="BA354" s="202"/>
      <c r="BB354" s="202"/>
    </row>
    <row r="355" spans="47:54" x14ac:dyDescent="0.25">
      <c r="AU355" s="202"/>
      <c r="AV355" s="202"/>
      <c r="AW355" s="202"/>
      <c r="AX355" s="202"/>
      <c r="AY355" s="202"/>
      <c r="AZ355" s="202"/>
      <c r="BA355" s="202"/>
      <c r="BB355" s="202"/>
    </row>
    <row r="356" spans="47:54" x14ac:dyDescent="0.25">
      <c r="AU356" s="202"/>
      <c r="AV356" s="202"/>
      <c r="AW356" s="202"/>
      <c r="AX356" s="202"/>
      <c r="AY356" s="202"/>
      <c r="AZ356" s="202"/>
      <c r="BA356" s="202"/>
      <c r="BB356" s="202"/>
    </row>
    <row r="357" spans="47:54" x14ac:dyDescent="0.25">
      <c r="AU357" s="202"/>
      <c r="AV357" s="202"/>
      <c r="AW357" s="202"/>
      <c r="AX357" s="202"/>
      <c r="AY357" s="202"/>
      <c r="AZ357" s="202"/>
      <c r="BA357" s="202"/>
      <c r="BB357" s="202"/>
    </row>
    <row r="358" spans="47:54" x14ac:dyDescent="0.25">
      <c r="AU358" s="202"/>
      <c r="AV358" s="202"/>
      <c r="AW358" s="202"/>
      <c r="AX358" s="202"/>
      <c r="AY358" s="202"/>
      <c r="AZ358" s="202"/>
      <c r="BA358" s="202"/>
      <c r="BB358" s="202"/>
    </row>
    <row r="359" spans="47:54" x14ac:dyDescent="0.25">
      <c r="AU359" s="202"/>
      <c r="AV359" s="202"/>
      <c r="AW359" s="202"/>
      <c r="AX359" s="202"/>
      <c r="AY359" s="202"/>
      <c r="AZ359" s="202"/>
      <c r="BA359" s="202"/>
      <c r="BB359" s="202"/>
    </row>
    <row r="360" spans="47:54" x14ac:dyDescent="0.25">
      <c r="AU360" s="202"/>
      <c r="AV360" s="202"/>
      <c r="AW360" s="202"/>
      <c r="AX360" s="202"/>
      <c r="AY360" s="202"/>
      <c r="AZ360" s="202"/>
      <c r="BA360" s="202"/>
      <c r="BB360" s="202"/>
    </row>
    <row r="361" spans="47:54" x14ac:dyDescent="0.25">
      <c r="AU361" s="202"/>
      <c r="AV361" s="202"/>
      <c r="AW361" s="202"/>
      <c r="AX361" s="202"/>
      <c r="AY361" s="202"/>
      <c r="AZ361" s="202"/>
      <c r="BA361" s="202"/>
      <c r="BB361" s="202"/>
    </row>
    <row r="362" spans="47:54" x14ac:dyDescent="0.25">
      <c r="AU362" s="202"/>
      <c r="AV362" s="202"/>
      <c r="AW362" s="202"/>
      <c r="AX362" s="202"/>
      <c r="AY362" s="202"/>
      <c r="AZ362" s="202"/>
      <c r="BA362" s="202"/>
      <c r="BB362" s="202"/>
    </row>
    <row r="363" spans="47:54" x14ac:dyDescent="0.25">
      <c r="AU363" s="202"/>
      <c r="AV363" s="202"/>
      <c r="AW363" s="202"/>
      <c r="AX363" s="202"/>
      <c r="AY363" s="202"/>
      <c r="AZ363" s="202"/>
      <c r="BA363" s="202"/>
      <c r="BB363" s="202"/>
    </row>
    <row r="364" spans="47:54" x14ac:dyDescent="0.25">
      <c r="AU364" s="202"/>
      <c r="AV364" s="202"/>
      <c r="AW364" s="202"/>
      <c r="AX364" s="202"/>
      <c r="AY364" s="202"/>
      <c r="AZ364" s="202"/>
      <c r="BA364" s="202"/>
      <c r="BB364" s="202"/>
    </row>
    <row r="365" spans="47:54" x14ac:dyDescent="0.25">
      <c r="AU365" s="202"/>
      <c r="AV365" s="202"/>
      <c r="AW365" s="202"/>
      <c r="AX365" s="202"/>
      <c r="AY365" s="202"/>
      <c r="AZ365" s="202"/>
      <c r="BA365" s="202"/>
      <c r="BB365" s="202"/>
    </row>
    <row r="366" spans="47:54" x14ac:dyDescent="0.25">
      <c r="AU366" s="202"/>
      <c r="AV366" s="202"/>
      <c r="AW366" s="202"/>
      <c r="AX366" s="202"/>
      <c r="AY366" s="202"/>
      <c r="AZ366" s="202"/>
      <c r="BA366" s="202"/>
      <c r="BB366" s="202"/>
    </row>
    <row r="367" spans="47:54" x14ac:dyDescent="0.25">
      <c r="AU367" s="202"/>
      <c r="AV367" s="202"/>
      <c r="AW367" s="202"/>
      <c r="AX367" s="202"/>
      <c r="AY367" s="202"/>
      <c r="AZ367" s="202"/>
      <c r="BA367" s="202"/>
      <c r="BB367" s="202"/>
    </row>
    <row r="368" spans="47:54" x14ac:dyDescent="0.25">
      <c r="AU368" s="202"/>
      <c r="AV368" s="202"/>
      <c r="AW368" s="202"/>
      <c r="AX368" s="202"/>
      <c r="AY368" s="202"/>
      <c r="AZ368" s="202"/>
      <c r="BA368" s="202"/>
      <c r="BB368" s="202"/>
    </row>
    <row r="369" spans="47:54" x14ac:dyDescent="0.25">
      <c r="AU369" s="202"/>
      <c r="AV369" s="202"/>
      <c r="AW369" s="202"/>
      <c r="AX369" s="202"/>
      <c r="AY369" s="202"/>
      <c r="AZ369" s="202"/>
      <c r="BA369" s="202"/>
      <c r="BB369" s="202"/>
    </row>
    <row r="370" spans="47:54" x14ac:dyDescent="0.25">
      <c r="AU370" s="202"/>
      <c r="AV370" s="202"/>
      <c r="AW370" s="202"/>
      <c r="AX370" s="202"/>
      <c r="AY370" s="202"/>
      <c r="AZ370" s="202"/>
      <c r="BA370" s="202"/>
      <c r="BB370" s="202"/>
    </row>
    <row r="371" spans="47:54" x14ac:dyDescent="0.25">
      <c r="AU371" s="202"/>
      <c r="AV371" s="202"/>
      <c r="AW371" s="202"/>
      <c r="AX371" s="202"/>
      <c r="AY371" s="202"/>
      <c r="AZ371" s="202"/>
      <c r="BA371" s="202"/>
      <c r="BB371" s="202"/>
    </row>
    <row r="372" spans="47:54" x14ac:dyDescent="0.25">
      <c r="AU372" s="202"/>
      <c r="AV372" s="202"/>
      <c r="AW372" s="202"/>
      <c r="AX372" s="202"/>
      <c r="AY372" s="202"/>
      <c r="AZ372" s="202"/>
      <c r="BA372" s="202"/>
      <c r="BB372" s="202"/>
    </row>
    <row r="373" spans="47:54" x14ac:dyDescent="0.25">
      <c r="AU373" s="202"/>
      <c r="AV373" s="202"/>
      <c r="AW373" s="202"/>
      <c r="AX373" s="202"/>
      <c r="AY373" s="202"/>
      <c r="AZ373" s="202"/>
      <c r="BA373" s="202"/>
      <c r="BB373" s="202"/>
    </row>
    <row r="374" spans="47:54" x14ac:dyDescent="0.25">
      <c r="AU374" s="202"/>
      <c r="AV374" s="202"/>
      <c r="AW374" s="202"/>
      <c r="AX374" s="202"/>
      <c r="AY374" s="202"/>
      <c r="AZ374" s="202"/>
      <c r="BA374" s="202"/>
      <c r="BB374" s="202"/>
    </row>
    <row r="375" spans="47:54" x14ac:dyDescent="0.25">
      <c r="AU375" s="202"/>
      <c r="AV375" s="202"/>
      <c r="AW375" s="202"/>
      <c r="AX375" s="202"/>
      <c r="AY375" s="202"/>
      <c r="AZ375" s="202"/>
      <c r="BA375" s="202"/>
      <c r="BB375" s="202"/>
    </row>
    <row r="376" spans="47:54" x14ac:dyDescent="0.25">
      <c r="AU376" s="202"/>
      <c r="AV376" s="202"/>
      <c r="AW376" s="202"/>
      <c r="AX376" s="202"/>
      <c r="AY376" s="202"/>
      <c r="AZ376" s="202"/>
      <c r="BA376" s="202"/>
      <c r="BB376" s="202"/>
    </row>
    <row r="377" spans="47:54" x14ac:dyDescent="0.25">
      <c r="AU377" s="202"/>
      <c r="AV377" s="202"/>
      <c r="AW377" s="202"/>
      <c r="AX377" s="202"/>
      <c r="AY377" s="202"/>
      <c r="AZ377" s="202"/>
      <c r="BA377" s="202"/>
      <c r="BB377" s="202"/>
    </row>
    <row r="378" spans="47:54" x14ac:dyDescent="0.25">
      <c r="AU378" s="202"/>
      <c r="AV378" s="202"/>
      <c r="AW378" s="202"/>
      <c r="AX378" s="202"/>
      <c r="AY378" s="202"/>
      <c r="AZ378" s="202"/>
      <c r="BA378" s="202"/>
      <c r="BB378" s="202"/>
    </row>
    <row r="379" spans="47:54" x14ac:dyDescent="0.25">
      <c r="AU379" s="202"/>
      <c r="AV379" s="202"/>
      <c r="AW379" s="202"/>
      <c r="AX379" s="202"/>
      <c r="AY379" s="202"/>
      <c r="AZ379" s="202"/>
      <c r="BA379" s="202"/>
      <c r="BB379" s="202"/>
    </row>
    <row r="380" spans="47:54" x14ac:dyDescent="0.25">
      <c r="AU380" s="202"/>
      <c r="AV380" s="202"/>
      <c r="AW380" s="202"/>
      <c r="AX380" s="202"/>
      <c r="AY380" s="202"/>
      <c r="AZ380" s="202"/>
      <c r="BA380" s="202"/>
      <c r="BB380" s="202"/>
    </row>
    <row r="381" spans="47:54" x14ac:dyDescent="0.25">
      <c r="AU381" s="202"/>
      <c r="AV381" s="202"/>
      <c r="AW381" s="202"/>
      <c r="AX381" s="202"/>
      <c r="AY381" s="202"/>
      <c r="AZ381" s="202"/>
      <c r="BA381" s="202"/>
      <c r="BB381" s="202"/>
    </row>
    <row r="382" spans="47:54" x14ac:dyDescent="0.25">
      <c r="AU382" s="202"/>
      <c r="AV382" s="202"/>
      <c r="AW382" s="202"/>
      <c r="AX382" s="202"/>
      <c r="AY382" s="202"/>
      <c r="AZ382" s="202"/>
      <c r="BA382" s="202"/>
      <c r="BB382" s="202"/>
    </row>
    <row r="383" spans="47:54" x14ac:dyDescent="0.25">
      <c r="AU383" s="202"/>
      <c r="AV383" s="202"/>
      <c r="AW383" s="202"/>
      <c r="AX383" s="202"/>
      <c r="AY383" s="202"/>
      <c r="AZ383" s="202"/>
      <c r="BA383" s="202"/>
      <c r="BB383" s="202"/>
    </row>
    <row r="384" spans="47:54" x14ac:dyDescent="0.25">
      <c r="AU384" s="202"/>
      <c r="AV384" s="202"/>
      <c r="AW384" s="202"/>
      <c r="AX384" s="202"/>
      <c r="AY384" s="202"/>
      <c r="AZ384" s="202"/>
      <c r="BA384" s="202"/>
      <c r="BB384" s="202"/>
    </row>
    <row r="385" spans="47:54" x14ac:dyDescent="0.25">
      <c r="AU385" s="202"/>
      <c r="AV385" s="202"/>
      <c r="AW385" s="202"/>
      <c r="AX385" s="202"/>
      <c r="AY385" s="202"/>
      <c r="AZ385" s="202"/>
      <c r="BA385" s="202"/>
      <c r="BB385" s="202"/>
    </row>
    <row r="386" spans="47:54" x14ac:dyDescent="0.25">
      <c r="AU386" s="202"/>
      <c r="AV386" s="202"/>
      <c r="AW386" s="202"/>
      <c r="AX386" s="202"/>
      <c r="AY386" s="202"/>
      <c r="AZ386" s="202"/>
      <c r="BA386" s="202"/>
      <c r="BB386" s="202"/>
    </row>
    <row r="387" spans="47:54" x14ac:dyDescent="0.25">
      <c r="AU387" s="202"/>
      <c r="AV387" s="202"/>
      <c r="AW387" s="202"/>
      <c r="AX387" s="202"/>
      <c r="AY387" s="202"/>
      <c r="AZ387" s="202"/>
      <c r="BA387" s="202"/>
      <c r="BB387" s="202"/>
    </row>
    <row r="388" spans="47:54" x14ac:dyDescent="0.25">
      <c r="AU388" s="202"/>
      <c r="AV388" s="202"/>
      <c r="AW388" s="202"/>
      <c r="AX388" s="202"/>
      <c r="AY388" s="202"/>
      <c r="AZ388" s="202"/>
      <c r="BA388" s="202"/>
      <c r="BB388" s="202"/>
    </row>
    <row r="389" spans="47:54" x14ac:dyDescent="0.25">
      <c r="AU389" s="202"/>
      <c r="AV389" s="202"/>
      <c r="AW389" s="202"/>
      <c r="AX389" s="202"/>
      <c r="AY389" s="202"/>
      <c r="AZ389" s="202"/>
      <c r="BA389" s="202"/>
      <c r="BB389" s="202"/>
    </row>
    <row r="390" spans="47:54" x14ac:dyDescent="0.25">
      <c r="AU390" s="202"/>
      <c r="AV390" s="202"/>
      <c r="AW390" s="202"/>
      <c r="AX390" s="202"/>
      <c r="AY390" s="202"/>
      <c r="AZ390" s="202"/>
      <c r="BA390" s="202"/>
      <c r="BB390" s="202"/>
    </row>
    <row r="391" spans="47:54" x14ac:dyDescent="0.25">
      <c r="AU391" s="202"/>
      <c r="AV391" s="202"/>
      <c r="AW391" s="202"/>
      <c r="AX391" s="202"/>
      <c r="AY391" s="202"/>
      <c r="AZ391" s="202"/>
      <c r="BA391" s="202"/>
      <c r="BB391" s="202"/>
    </row>
    <row r="392" spans="47:54" x14ac:dyDescent="0.25">
      <c r="AU392" s="202"/>
      <c r="AV392" s="202"/>
      <c r="AW392" s="202"/>
      <c r="AX392" s="202"/>
      <c r="AY392" s="202"/>
      <c r="AZ392" s="202"/>
      <c r="BA392" s="202"/>
      <c r="BB392" s="202"/>
    </row>
    <row r="393" spans="47:54" x14ac:dyDescent="0.25">
      <c r="AU393" s="202"/>
      <c r="AV393" s="202"/>
      <c r="AW393" s="202"/>
      <c r="AX393" s="202"/>
      <c r="AY393" s="202"/>
      <c r="AZ393" s="202"/>
      <c r="BA393" s="202"/>
      <c r="BB393" s="202"/>
    </row>
    <row r="394" spans="47:54" x14ac:dyDescent="0.25">
      <c r="AU394" s="202"/>
      <c r="AV394" s="202"/>
      <c r="AW394" s="202"/>
      <c r="AX394" s="202"/>
      <c r="AY394" s="202"/>
      <c r="AZ394" s="202"/>
      <c r="BA394" s="202"/>
      <c r="BB394" s="202"/>
    </row>
    <row r="395" spans="47:54" x14ac:dyDescent="0.25">
      <c r="AU395" s="202"/>
      <c r="AV395" s="202"/>
      <c r="AW395" s="202"/>
      <c r="AX395" s="202"/>
      <c r="AY395" s="202"/>
      <c r="AZ395" s="202"/>
      <c r="BA395" s="202"/>
      <c r="BB395" s="202"/>
    </row>
    <row r="396" spans="47:54" x14ac:dyDescent="0.25">
      <c r="AU396" s="202"/>
      <c r="AV396" s="202"/>
      <c r="AW396" s="202"/>
      <c r="AX396" s="202"/>
      <c r="AY396" s="202"/>
      <c r="AZ396" s="202"/>
      <c r="BA396" s="202"/>
      <c r="BB396" s="202"/>
    </row>
    <row r="397" spans="47:54" x14ac:dyDescent="0.25">
      <c r="AU397" s="202"/>
      <c r="AV397" s="202"/>
      <c r="AW397" s="202"/>
      <c r="AX397" s="202"/>
      <c r="AY397" s="202"/>
      <c r="AZ397" s="202"/>
      <c r="BA397" s="202"/>
      <c r="BB397" s="202"/>
    </row>
    <row r="398" spans="47:54" x14ac:dyDescent="0.25">
      <c r="AU398" s="202"/>
      <c r="AV398" s="202"/>
      <c r="AW398" s="202"/>
      <c r="AX398" s="202"/>
      <c r="AY398" s="202"/>
      <c r="AZ398" s="202"/>
      <c r="BA398" s="202"/>
      <c r="BB398" s="202"/>
    </row>
    <row r="399" spans="47:54" x14ac:dyDescent="0.25">
      <c r="AU399" s="202"/>
      <c r="AV399" s="202"/>
      <c r="AW399" s="202"/>
      <c r="AX399" s="202"/>
      <c r="AY399" s="202"/>
      <c r="AZ399" s="202"/>
      <c r="BA399" s="202"/>
      <c r="BB399" s="202"/>
    </row>
    <row r="400" spans="47:54" x14ac:dyDescent="0.25">
      <c r="AU400" s="202"/>
      <c r="AV400" s="202"/>
      <c r="AW400" s="202"/>
      <c r="AX400" s="202"/>
      <c r="AY400" s="202"/>
      <c r="AZ400" s="202"/>
      <c r="BA400" s="202"/>
      <c r="BB400" s="202"/>
    </row>
    <row r="401" spans="47:54" x14ac:dyDescent="0.25">
      <c r="AU401" s="202"/>
      <c r="AV401" s="202"/>
      <c r="AW401" s="202"/>
      <c r="AX401" s="202"/>
      <c r="AY401" s="202"/>
      <c r="AZ401" s="202"/>
      <c r="BA401" s="202"/>
      <c r="BB401" s="202"/>
    </row>
    <row r="402" spans="47:54" x14ac:dyDescent="0.25">
      <c r="AU402" s="202"/>
      <c r="AV402" s="202"/>
      <c r="AW402" s="202"/>
      <c r="AX402" s="202"/>
      <c r="AY402" s="202"/>
      <c r="AZ402" s="202"/>
      <c r="BA402" s="202"/>
      <c r="BB402" s="202"/>
    </row>
    <row r="403" spans="47:54" x14ac:dyDescent="0.25">
      <c r="AU403" s="202"/>
      <c r="AV403" s="202"/>
      <c r="AW403" s="202"/>
      <c r="AX403" s="202"/>
      <c r="AY403" s="202"/>
      <c r="AZ403" s="202"/>
      <c r="BA403" s="202"/>
      <c r="BB403" s="202"/>
    </row>
    <row r="404" spans="47:54" x14ac:dyDescent="0.25">
      <c r="AU404" s="202"/>
      <c r="AV404" s="202"/>
      <c r="AW404" s="202"/>
      <c r="AX404" s="202"/>
      <c r="AY404" s="202"/>
      <c r="AZ404" s="202"/>
      <c r="BA404" s="202"/>
      <c r="BB404" s="202"/>
    </row>
    <row r="405" spans="47:54" x14ac:dyDescent="0.25">
      <c r="AU405" s="202"/>
      <c r="AV405" s="202"/>
      <c r="AW405" s="202"/>
      <c r="AX405" s="202"/>
      <c r="AY405" s="202"/>
      <c r="AZ405" s="202"/>
      <c r="BA405" s="202"/>
      <c r="BB405" s="202"/>
    </row>
    <row r="406" spans="47:54" x14ac:dyDescent="0.25">
      <c r="AU406" s="202"/>
      <c r="AV406" s="202"/>
      <c r="AW406" s="202"/>
      <c r="AX406" s="202"/>
      <c r="AY406" s="202"/>
      <c r="AZ406" s="202"/>
      <c r="BA406" s="202"/>
      <c r="BB406" s="202"/>
    </row>
    <row r="407" spans="47:54" x14ac:dyDescent="0.25">
      <c r="AU407" s="202"/>
      <c r="AV407" s="202"/>
      <c r="AW407" s="202"/>
      <c r="AX407" s="202"/>
      <c r="AY407" s="202"/>
      <c r="AZ407" s="202"/>
      <c r="BA407" s="202"/>
      <c r="BB407" s="202"/>
    </row>
    <row r="408" spans="47:54" x14ac:dyDescent="0.25">
      <c r="AU408" s="202"/>
      <c r="AV408" s="202"/>
      <c r="AW408" s="202"/>
      <c r="AX408" s="202"/>
      <c r="AY408" s="202"/>
      <c r="AZ408" s="202"/>
      <c r="BA408" s="202"/>
      <c r="BB408" s="202"/>
    </row>
    <row r="409" spans="47:54" x14ac:dyDescent="0.25">
      <c r="AU409" s="202"/>
      <c r="AV409" s="202"/>
      <c r="AW409" s="202"/>
      <c r="AX409" s="202"/>
      <c r="AY409" s="202"/>
      <c r="AZ409" s="202"/>
      <c r="BA409" s="202"/>
      <c r="BB409" s="202"/>
    </row>
    <row r="410" spans="47:54" x14ac:dyDescent="0.25">
      <c r="AU410" s="202"/>
      <c r="AV410" s="202"/>
      <c r="AW410" s="202"/>
      <c r="AX410" s="202"/>
      <c r="AY410" s="202"/>
      <c r="AZ410" s="202"/>
      <c r="BA410" s="202"/>
      <c r="BB410" s="202"/>
    </row>
    <row r="411" spans="47:54" x14ac:dyDescent="0.25">
      <c r="AU411" s="202"/>
      <c r="AV411" s="202"/>
      <c r="AW411" s="202"/>
      <c r="AX411" s="202"/>
      <c r="AY411" s="202"/>
      <c r="AZ411" s="202"/>
      <c r="BA411" s="202"/>
      <c r="BB411" s="202"/>
    </row>
    <row r="412" spans="47:54" x14ac:dyDescent="0.25">
      <c r="AU412" s="202"/>
      <c r="AV412" s="202"/>
      <c r="AW412" s="202"/>
      <c r="AX412" s="202"/>
      <c r="AY412" s="202"/>
      <c r="AZ412" s="202"/>
      <c r="BA412" s="202"/>
      <c r="BB412" s="202"/>
    </row>
    <row r="413" spans="47:54" x14ac:dyDescent="0.25">
      <c r="AU413" s="202"/>
      <c r="AV413" s="202"/>
      <c r="AW413" s="202"/>
      <c r="AX413" s="202"/>
      <c r="AY413" s="202"/>
      <c r="AZ413" s="202"/>
      <c r="BA413" s="202"/>
      <c r="BB413" s="202"/>
    </row>
    <row r="414" spans="47:54" x14ac:dyDescent="0.25">
      <c r="AU414" s="202"/>
      <c r="AV414" s="202"/>
      <c r="AW414" s="202"/>
      <c r="AX414" s="202"/>
      <c r="AY414" s="202"/>
      <c r="AZ414" s="202"/>
      <c r="BA414" s="202"/>
      <c r="BB414" s="202"/>
    </row>
    <row r="415" spans="47:54" x14ac:dyDescent="0.25">
      <c r="AU415" s="202"/>
      <c r="AV415" s="202"/>
      <c r="AW415" s="202"/>
      <c r="AX415" s="202"/>
      <c r="AY415" s="202"/>
      <c r="AZ415" s="202"/>
      <c r="BA415" s="202"/>
      <c r="BB415" s="202"/>
    </row>
    <row r="416" spans="47:54" x14ac:dyDescent="0.25">
      <c r="AU416" s="202"/>
      <c r="AV416" s="202"/>
      <c r="AW416" s="202"/>
      <c r="AX416" s="202"/>
      <c r="AY416" s="202"/>
      <c r="AZ416" s="202"/>
      <c r="BA416" s="202"/>
      <c r="BB416" s="202"/>
    </row>
    <row r="417" spans="47:54" x14ac:dyDescent="0.25">
      <c r="AU417" s="202"/>
      <c r="AV417" s="202"/>
      <c r="AW417" s="202"/>
      <c r="AX417" s="202"/>
      <c r="AY417" s="202"/>
      <c r="AZ417" s="202"/>
      <c r="BA417" s="202"/>
      <c r="BB417" s="202"/>
    </row>
    <row r="418" spans="47:54" x14ac:dyDescent="0.25">
      <c r="AU418" s="202"/>
      <c r="AV418" s="202"/>
      <c r="AW418" s="202"/>
      <c r="AX418" s="202"/>
      <c r="AY418" s="202"/>
      <c r="AZ418" s="202"/>
      <c r="BA418" s="202"/>
      <c r="BB418" s="202"/>
    </row>
    <row r="419" spans="47:54" x14ac:dyDescent="0.25">
      <c r="AU419" s="202"/>
      <c r="AV419" s="202"/>
      <c r="AW419" s="202"/>
      <c r="AX419" s="202"/>
      <c r="AY419" s="202"/>
      <c r="AZ419" s="202"/>
      <c r="BA419" s="202"/>
      <c r="BB419" s="202"/>
    </row>
    <row r="420" spans="47:54" x14ac:dyDescent="0.25">
      <c r="AU420" s="202"/>
      <c r="AV420" s="202"/>
      <c r="AW420" s="202"/>
      <c r="AX420" s="202"/>
      <c r="AY420" s="202"/>
      <c r="AZ420" s="202"/>
      <c r="BA420" s="202"/>
      <c r="BB420" s="202"/>
    </row>
    <row r="421" spans="47:54" x14ac:dyDescent="0.25">
      <c r="AU421" s="202"/>
      <c r="AV421" s="202"/>
      <c r="AW421" s="202"/>
      <c r="AX421" s="202"/>
      <c r="AY421" s="202"/>
      <c r="AZ421" s="202"/>
      <c r="BA421" s="202"/>
      <c r="BB421" s="202"/>
    </row>
    <row r="422" spans="47:54" x14ac:dyDescent="0.25">
      <c r="AU422" s="202"/>
      <c r="AV422" s="202"/>
      <c r="AW422" s="202"/>
      <c r="AX422" s="202"/>
      <c r="AY422" s="202"/>
      <c r="AZ422" s="202"/>
      <c r="BA422" s="202"/>
      <c r="BB422" s="202"/>
    </row>
    <row r="423" spans="47:54" x14ac:dyDescent="0.25">
      <c r="AU423" s="202"/>
      <c r="AV423" s="202"/>
      <c r="AW423" s="202"/>
      <c r="AX423" s="202"/>
      <c r="AY423" s="202"/>
      <c r="AZ423" s="202"/>
      <c r="BA423" s="202"/>
      <c r="BB423" s="202"/>
    </row>
    <row r="424" spans="47:54" x14ac:dyDescent="0.25">
      <c r="AU424" s="202"/>
      <c r="AV424" s="202"/>
      <c r="AW424" s="202"/>
      <c r="AX424" s="202"/>
      <c r="AY424" s="202"/>
      <c r="AZ424" s="202"/>
      <c r="BA424" s="202"/>
      <c r="BB424" s="202"/>
    </row>
    <row r="425" spans="47:54" x14ac:dyDescent="0.25">
      <c r="AU425" s="202"/>
      <c r="AV425" s="202"/>
      <c r="AW425" s="202"/>
      <c r="AX425" s="202"/>
      <c r="AY425" s="202"/>
      <c r="AZ425" s="202"/>
      <c r="BA425" s="202"/>
      <c r="BB425" s="202"/>
    </row>
    <row r="426" spans="47:54" x14ac:dyDescent="0.25">
      <c r="AU426" s="202"/>
      <c r="AV426" s="202"/>
      <c r="AW426" s="202"/>
      <c r="AX426" s="202"/>
      <c r="AY426" s="202"/>
      <c r="AZ426" s="202"/>
      <c r="BA426" s="202"/>
      <c r="BB426" s="202"/>
    </row>
    <row r="427" spans="47:54" x14ac:dyDescent="0.25">
      <c r="AU427" s="202"/>
      <c r="AV427" s="202"/>
      <c r="AW427" s="202"/>
      <c r="AX427" s="202"/>
      <c r="AY427" s="202"/>
      <c r="AZ427" s="202"/>
      <c r="BA427" s="202"/>
      <c r="BB427" s="202"/>
    </row>
    <row r="428" spans="47:54" x14ac:dyDescent="0.25">
      <c r="AU428" s="202"/>
      <c r="AV428" s="202"/>
      <c r="AW428" s="202"/>
      <c r="AX428" s="202"/>
      <c r="AY428" s="202"/>
      <c r="AZ428" s="202"/>
      <c r="BA428" s="202"/>
      <c r="BB428" s="202"/>
    </row>
    <row r="429" spans="47:54" x14ac:dyDescent="0.25">
      <c r="AU429" s="202"/>
      <c r="AV429" s="202"/>
      <c r="AW429" s="202"/>
      <c r="AX429" s="202"/>
      <c r="AY429" s="202"/>
      <c r="AZ429" s="202"/>
      <c r="BA429" s="202"/>
      <c r="BB429" s="202"/>
    </row>
    <row r="430" spans="47:54" x14ac:dyDescent="0.25">
      <c r="AU430" s="202"/>
      <c r="AV430" s="202"/>
      <c r="AW430" s="202"/>
      <c r="AX430" s="202"/>
      <c r="AY430" s="202"/>
      <c r="AZ430" s="202"/>
      <c r="BA430" s="202"/>
      <c r="BB430" s="202"/>
    </row>
    <row r="431" spans="47:54" x14ac:dyDescent="0.25">
      <c r="AU431" s="202"/>
      <c r="AV431" s="202"/>
      <c r="AW431" s="202"/>
      <c r="AX431" s="202"/>
      <c r="AY431" s="202"/>
      <c r="AZ431" s="202"/>
      <c r="BA431" s="202"/>
      <c r="BB431" s="202"/>
    </row>
    <row r="432" spans="47:54" x14ac:dyDescent="0.25">
      <c r="AU432" s="202"/>
      <c r="AV432" s="202"/>
      <c r="AW432" s="202"/>
      <c r="AX432" s="202"/>
      <c r="AY432" s="202"/>
      <c r="AZ432" s="202"/>
      <c r="BA432" s="202"/>
      <c r="BB432" s="202"/>
    </row>
    <row r="433" spans="47:54" x14ac:dyDescent="0.25">
      <c r="AU433" s="202"/>
      <c r="AV433" s="202"/>
      <c r="AW433" s="202"/>
      <c r="AX433" s="202"/>
      <c r="AY433" s="202"/>
      <c r="AZ433" s="202"/>
      <c r="BA433" s="202"/>
      <c r="BB433" s="202"/>
    </row>
    <row r="434" spans="47:54" x14ac:dyDescent="0.25">
      <c r="AU434" s="202"/>
      <c r="AV434" s="202"/>
      <c r="AW434" s="202"/>
      <c r="AX434" s="202"/>
      <c r="AY434" s="202"/>
      <c r="AZ434" s="202"/>
      <c r="BA434" s="202"/>
      <c r="BB434" s="202"/>
    </row>
    <row r="435" spans="47:54" x14ac:dyDescent="0.25">
      <c r="AU435" s="202"/>
      <c r="AV435" s="202"/>
      <c r="AW435" s="202"/>
      <c r="AX435" s="202"/>
      <c r="AY435" s="202"/>
      <c r="AZ435" s="202"/>
      <c r="BA435" s="202"/>
      <c r="BB435" s="202"/>
    </row>
    <row r="436" spans="47:54" x14ac:dyDescent="0.25">
      <c r="AU436" s="202"/>
      <c r="AV436" s="202"/>
      <c r="AW436" s="202"/>
      <c r="AX436" s="202"/>
      <c r="AY436" s="202"/>
      <c r="AZ436" s="202"/>
      <c r="BA436" s="202"/>
      <c r="BB436" s="202"/>
    </row>
    <row r="437" spans="47:54" x14ac:dyDescent="0.25">
      <c r="AU437" s="202"/>
      <c r="AV437" s="202"/>
      <c r="AW437" s="202"/>
      <c r="AX437" s="202"/>
      <c r="AY437" s="202"/>
      <c r="AZ437" s="202"/>
      <c r="BA437" s="202"/>
      <c r="BB437" s="202"/>
    </row>
    <row r="438" spans="47:54" x14ac:dyDescent="0.25">
      <c r="AU438" s="202"/>
      <c r="AV438" s="202"/>
      <c r="AW438" s="202"/>
      <c r="AX438" s="202"/>
      <c r="AY438" s="202"/>
      <c r="AZ438" s="202"/>
      <c r="BA438" s="202"/>
      <c r="BB438" s="202"/>
    </row>
    <row r="439" spans="47:54" x14ac:dyDescent="0.25">
      <c r="AU439" s="202"/>
      <c r="AV439" s="202"/>
      <c r="AW439" s="202"/>
      <c r="AX439" s="202"/>
      <c r="AY439" s="202"/>
      <c r="AZ439" s="202"/>
      <c r="BA439" s="202"/>
      <c r="BB439" s="202"/>
    </row>
    <row r="440" spans="47:54" x14ac:dyDescent="0.25">
      <c r="AU440" s="202"/>
      <c r="AV440" s="202"/>
      <c r="AW440" s="202"/>
      <c r="AX440" s="202"/>
      <c r="AY440" s="202"/>
      <c r="AZ440" s="202"/>
      <c r="BA440" s="202"/>
      <c r="BB440" s="202"/>
    </row>
    <row r="441" spans="47:54" x14ac:dyDescent="0.25">
      <c r="AU441" s="202"/>
      <c r="AV441" s="202"/>
      <c r="AW441" s="202"/>
      <c r="AX441" s="202"/>
      <c r="AY441" s="202"/>
      <c r="AZ441" s="202"/>
      <c r="BA441" s="202"/>
      <c r="BB441" s="202"/>
    </row>
    <row r="442" spans="47:54" x14ac:dyDescent="0.25">
      <c r="AU442" s="202"/>
      <c r="AV442" s="202"/>
      <c r="AW442" s="202"/>
      <c r="AX442" s="202"/>
      <c r="AY442" s="202"/>
      <c r="AZ442" s="202"/>
      <c r="BA442" s="202"/>
      <c r="BB442" s="202"/>
    </row>
    <row r="443" spans="47:54" x14ac:dyDescent="0.25">
      <c r="AU443" s="202"/>
      <c r="AV443" s="202"/>
      <c r="AW443" s="202"/>
      <c r="AX443" s="202"/>
      <c r="AY443" s="202"/>
      <c r="AZ443" s="202"/>
      <c r="BA443" s="202"/>
      <c r="BB443" s="202"/>
    </row>
    <row r="444" spans="47:54" x14ac:dyDescent="0.25">
      <c r="AU444" s="202"/>
      <c r="AV444" s="202"/>
      <c r="AW444" s="202"/>
      <c r="AX444" s="202"/>
      <c r="AY444" s="202"/>
      <c r="AZ444" s="202"/>
      <c r="BA444" s="202"/>
      <c r="BB444" s="202"/>
    </row>
    <row r="445" spans="47:54" x14ac:dyDescent="0.25">
      <c r="AU445" s="202"/>
      <c r="AV445" s="202"/>
      <c r="AW445" s="202"/>
      <c r="AX445" s="202"/>
      <c r="AY445" s="202"/>
      <c r="AZ445" s="202"/>
      <c r="BA445" s="202"/>
      <c r="BB445" s="202"/>
    </row>
    <row r="446" spans="47:54" x14ac:dyDescent="0.25">
      <c r="AU446" s="202"/>
      <c r="AV446" s="202"/>
      <c r="AW446" s="202"/>
      <c r="AX446" s="202"/>
      <c r="AY446" s="202"/>
      <c r="AZ446" s="202"/>
      <c r="BA446" s="202"/>
      <c r="BB446" s="202"/>
    </row>
    <row r="447" spans="47:54" x14ac:dyDescent="0.25">
      <c r="AU447" s="202"/>
      <c r="AV447" s="202"/>
      <c r="AW447" s="202"/>
      <c r="AX447" s="202"/>
      <c r="AY447" s="202"/>
      <c r="AZ447" s="202"/>
      <c r="BA447" s="202"/>
      <c r="BB447" s="202"/>
    </row>
    <row r="448" spans="47:54" x14ac:dyDescent="0.25">
      <c r="AU448" s="202"/>
      <c r="AV448" s="202"/>
      <c r="AW448" s="202"/>
      <c r="AX448" s="202"/>
      <c r="AY448" s="202"/>
      <c r="AZ448" s="202"/>
      <c r="BA448" s="202"/>
      <c r="BB448" s="202"/>
    </row>
    <row r="449" spans="47:54" x14ac:dyDescent="0.25">
      <c r="AU449" s="202"/>
      <c r="AV449" s="202"/>
      <c r="AW449" s="202"/>
      <c r="AX449" s="202"/>
      <c r="AY449" s="202"/>
      <c r="AZ449" s="202"/>
      <c r="BA449" s="202"/>
      <c r="BB449" s="202"/>
    </row>
    <row r="450" spans="47:54" x14ac:dyDescent="0.25">
      <c r="AU450" s="202"/>
      <c r="AV450" s="202"/>
      <c r="AW450" s="202"/>
      <c r="AX450" s="202"/>
      <c r="AY450" s="202"/>
      <c r="AZ450" s="202"/>
      <c r="BA450" s="202"/>
      <c r="BB450" s="202"/>
    </row>
    <row r="451" spans="47:54" x14ac:dyDescent="0.25">
      <c r="AU451" s="202"/>
      <c r="AV451" s="202"/>
      <c r="AW451" s="202"/>
      <c r="AX451" s="202"/>
      <c r="AY451" s="202"/>
      <c r="AZ451" s="202"/>
      <c r="BA451" s="202"/>
      <c r="BB451" s="202"/>
    </row>
    <row r="452" spans="47:54" x14ac:dyDescent="0.25">
      <c r="AU452" s="202"/>
      <c r="AV452" s="202"/>
      <c r="AW452" s="202"/>
      <c r="AX452" s="202"/>
      <c r="AY452" s="202"/>
      <c r="AZ452" s="202"/>
      <c r="BA452" s="202"/>
      <c r="BB452" s="202"/>
    </row>
    <row r="453" spans="47:54" x14ac:dyDescent="0.25">
      <c r="AU453" s="202"/>
      <c r="AV453" s="202"/>
      <c r="AW453" s="202"/>
      <c r="AX453" s="202"/>
      <c r="AY453" s="202"/>
      <c r="AZ453" s="202"/>
      <c r="BA453" s="202"/>
      <c r="BB453" s="202"/>
    </row>
    <row r="454" spans="47:54" x14ac:dyDescent="0.25">
      <c r="AU454" s="202"/>
      <c r="AV454" s="202"/>
      <c r="AW454" s="202"/>
      <c r="AX454" s="202"/>
      <c r="AY454" s="202"/>
      <c r="AZ454" s="202"/>
      <c r="BA454" s="202"/>
      <c r="BB454" s="202"/>
    </row>
    <row r="455" spans="47:54" x14ac:dyDescent="0.25">
      <c r="AU455" s="202"/>
      <c r="AV455" s="202"/>
      <c r="AW455" s="202"/>
      <c r="AX455" s="202"/>
      <c r="AY455" s="202"/>
      <c r="AZ455" s="202"/>
      <c r="BA455" s="202"/>
      <c r="BB455" s="202"/>
    </row>
    <row r="456" spans="47:54" x14ac:dyDescent="0.25">
      <c r="AU456" s="202"/>
      <c r="AV456" s="202"/>
      <c r="AW456" s="202"/>
      <c r="AX456" s="202"/>
      <c r="AY456" s="202"/>
      <c r="AZ456" s="202"/>
      <c r="BA456" s="202"/>
      <c r="BB456" s="202"/>
    </row>
    <row r="457" spans="47:54" x14ac:dyDescent="0.25">
      <c r="AU457" s="202"/>
      <c r="AV457" s="202"/>
      <c r="AW457" s="202"/>
      <c r="AX457" s="202"/>
      <c r="AY457" s="202"/>
      <c r="AZ457" s="202"/>
      <c r="BA457" s="202"/>
      <c r="BB457" s="202"/>
    </row>
    <row r="458" spans="47:54" x14ac:dyDescent="0.25">
      <c r="AU458" s="202"/>
      <c r="AV458" s="202"/>
      <c r="AW458" s="202"/>
      <c r="AX458" s="202"/>
      <c r="AY458" s="202"/>
      <c r="AZ458" s="202"/>
      <c r="BA458" s="202"/>
      <c r="BB458" s="202"/>
    </row>
    <row r="459" spans="47:54" x14ac:dyDescent="0.25">
      <c r="AU459" s="202"/>
      <c r="AV459" s="202"/>
      <c r="AW459" s="202"/>
      <c r="AX459" s="202"/>
      <c r="AY459" s="202"/>
      <c r="AZ459" s="202"/>
      <c r="BA459" s="202"/>
      <c r="BB459" s="202"/>
    </row>
    <row r="460" spans="47:54" x14ac:dyDescent="0.25">
      <c r="AU460" s="202"/>
      <c r="AV460" s="202"/>
      <c r="AW460" s="202"/>
      <c r="AX460" s="202"/>
      <c r="AY460" s="202"/>
      <c r="AZ460" s="202"/>
      <c r="BA460" s="202"/>
      <c r="BB460" s="202"/>
    </row>
    <row r="461" spans="47:54" x14ac:dyDescent="0.25">
      <c r="AU461" s="202"/>
      <c r="AV461" s="202"/>
      <c r="AW461" s="202"/>
      <c r="AX461" s="202"/>
      <c r="AY461" s="202"/>
      <c r="AZ461" s="202"/>
      <c r="BA461" s="202"/>
      <c r="BB461" s="202"/>
    </row>
    <row r="462" spans="47:54" x14ac:dyDescent="0.25">
      <c r="AU462" s="202"/>
      <c r="AV462" s="202"/>
      <c r="AW462" s="202"/>
      <c r="AX462" s="202"/>
      <c r="AY462" s="202"/>
      <c r="AZ462" s="202"/>
      <c r="BA462" s="202"/>
      <c r="BB462" s="202"/>
    </row>
    <row r="463" spans="47:54" x14ac:dyDescent="0.25">
      <c r="AU463" s="202"/>
      <c r="AV463" s="202"/>
      <c r="AW463" s="202"/>
      <c r="AX463" s="202"/>
      <c r="AY463" s="202"/>
      <c r="AZ463" s="202"/>
      <c r="BA463" s="202"/>
      <c r="BB463" s="202"/>
    </row>
    <row r="464" spans="47:54" x14ac:dyDescent="0.25">
      <c r="AU464" s="202"/>
      <c r="AV464" s="202"/>
      <c r="AW464" s="202"/>
      <c r="AX464" s="202"/>
      <c r="AY464" s="202"/>
      <c r="AZ464" s="202"/>
      <c r="BA464" s="202"/>
      <c r="BB464" s="202"/>
    </row>
    <row r="465" spans="47:54" x14ac:dyDescent="0.25">
      <c r="AU465" s="202"/>
      <c r="AV465" s="202"/>
      <c r="AW465" s="202"/>
      <c r="AX465" s="202"/>
      <c r="AY465" s="202"/>
      <c r="AZ465" s="202"/>
      <c r="BA465" s="202"/>
      <c r="BB465" s="202"/>
    </row>
    <row r="466" spans="47:54" x14ac:dyDescent="0.25">
      <c r="AU466" s="202"/>
      <c r="AV466" s="202"/>
      <c r="AW466" s="202"/>
      <c r="AX466" s="202"/>
      <c r="AY466" s="202"/>
      <c r="AZ466" s="202"/>
      <c r="BA466" s="202"/>
      <c r="BB466" s="202"/>
    </row>
    <row r="467" spans="47:54" x14ac:dyDescent="0.25">
      <c r="AU467" s="202"/>
      <c r="AV467" s="202"/>
      <c r="AW467" s="202"/>
      <c r="AX467" s="202"/>
      <c r="AY467" s="202"/>
      <c r="AZ467" s="202"/>
      <c r="BA467" s="202"/>
      <c r="BB467" s="202"/>
    </row>
    <row r="468" spans="47:54" x14ac:dyDescent="0.25">
      <c r="AU468" s="202"/>
      <c r="AV468" s="202"/>
      <c r="AW468" s="202"/>
      <c r="AX468" s="202"/>
      <c r="AY468" s="202"/>
      <c r="AZ468" s="202"/>
      <c r="BA468" s="202"/>
      <c r="BB468" s="202"/>
    </row>
    <row r="469" spans="47:54" x14ac:dyDescent="0.25">
      <c r="AU469" s="202"/>
      <c r="AV469" s="202"/>
      <c r="AW469" s="202"/>
      <c r="AX469" s="202"/>
      <c r="AY469" s="202"/>
      <c r="AZ469" s="202"/>
      <c r="BA469" s="202"/>
      <c r="BB469" s="202"/>
    </row>
    <row r="470" spans="47:54" x14ac:dyDescent="0.25">
      <c r="AU470" s="202"/>
      <c r="AV470" s="202"/>
      <c r="AW470" s="202"/>
      <c r="AX470" s="202"/>
      <c r="AY470" s="202"/>
      <c r="AZ470" s="202"/>
      <c r="BA470" s="202"/>
      <c r="BB470" s="202"/>
    </row>
    <row r="471" spans="47:54" x14ac:dyDescent="0.25">
      <c r="AU471" s="202"/>
      <c r="AV471" s="202"/>
      <c r="AW471" s="202"/>
      <c r="AX471" s="202"/>
      <c r="AY471" s="202"/>
      <c r="AZ471" s="202"/>
      <c r="BA471" s="202"/>
      <c r="BB471" s="202"/>
    </row>
    <row r="472" spans="47:54" x14ac:dyDescent="0.25">
      <c r="AU472" s="202"/>
      <c r="AV472" s="202"/>
      <c r="AW472" s="202"/>
      <c r="AX472" s="202"/>
      <c r="AY472" s="202"/>
      <c r="AZ472" s="202"/>
      <c r="BA472" s="202"/>
      <c r="BB472" s="202"/>
    </row>
    <row r="473" spans="47:54" x14ac:dyDescent="0.25">
      <c r="AU473" s="202"/>
      <c r="AV473" s="202"/>
      <c r="AW473" s="202"/>
      <c r="AX473" s="202"/>
      <c r="AY473" s="202"/>
      <c r="AZ473" s="202"/>
      <c r="BA473" s="202"/>
      <c r="BB473" s="202"/>
    </row>
    <row r="474" spans="47:54" x14ac:dyDescent="0.25">
      <c r="AU474" s="202"/>
      <c r="AV474" s="202"/>
      <c r="AW474" s="202"/>
      <c r="AX474" s="202"/>
      <c r="AY474" s="202"/>
      <c r="AZ474" s="202"/>
      <c r="BA474" s="202"/>
      <c r="BB474" s="202"/>
    </row>
    <row r="475" spans="47:54" x14ac:dyDescent="0.25">
      <c r="AU475" s="202"/>
      <c r="AV475" s="202"/>
      <c r="AW475" s="202"/>
      <c r="AX475" s="202"/>
      <c r="AY475" s="202"/>
      <c r="AZ475" s="202"/>
      <c r="BA475" s="202"/>
      <c r="BB475" s="202"/>
    </row>
    <row r="476" spans="47:54" x14ac:dyDescent="0.25">
      <c r="AU476" s="202"/>
      <c r="AV476" s="202"/>
      <c r="AW476" s="202"/>
      <c r="AX476" s="202"/>
      <c r="AY476" s="202"/>
      <c r="AZ476" s="202"/>
      <c r="BA476" s="202"/>
      <c r="BB476" s="202"/>
    </row>
    <row r="477" spans="47:54" x14ac:dyDescent="0.25">
      <c r="AU477" s="202"/>
      <c r="AV477" s="202"/>
      <c r="AW477" s="202"/>
      <c r="AX477" s="202"/>
      <c r="AY477" s="202"/>
      <c r="AZ477" s="202"/>
      <c r="BA477" s="202"/>
      <c r="BB477" s="202"/>
    </row>
    <row r="478" spans="47:54" x14ac:dyDescent="0.25">
      <c r="AU478" s="202"/>
      <c r="AV478" s="202"/>
      <c r="AW478" s="202"/>
      <c r="AX478" s="202"/>
      <c r="AY478" s="202"/>
      <c r="AZ478" s="202"/>
      <c r="BA478" s="202"/>
      <c r="BB478" s="202"/>
    </row>
    <row r="479" spans="47:54" x14ac:dyDescent="0.25">
      <c r="AU479" s="202"/>
      <c r="AV479" s="202"/>
      <c r="AW479" s="202"/>
      <c r="AX479" s="202"/>
      <c r="AY479" s="202"/>
      <c r="AZ479" s="202"/>
      <c r="BA479" s="202"/>
      <c r="BB479" s="202"/>
    </row>
    <row r="480" spans="47:54" x14ac:dyDescent="0.25">
      <c r="AU480" s="202"/>
      <c r="AV480" s="202"/>
      <c r="AW480" s="202"/>
      <c r="AX480" s="202"/>
      <c r="AY480" s="202"/>
      <c r="AZ480" s="202"/>
      <c r="BA480" s="202"/>
      <c r="BB480" s="202"/>
    </row>
    <row r="481" spans="47:54" x14ac:dyDescent="0.25">
      <c r="AU481" s="202"/>
      <c r="AV481" s="202"/>
      <c r="AW481" s="202"/>
      <c r="AX481" s="202"/>
      <c r="AY481" s="202"/>
      <c r="AZ481" s="202"/>
      <c r="BA481" s="202"/>
      <c r="BB481" s="202"/>
    </row>
    <row r="482" spans="47:54" x14ac:dyDescent="0.25">
      <c r="AU482" s="202"/>
      <c r="AV482" s="202"/>
      <c r="AW482" s="202"/>
      <c r="AX482" s="202"/>
      <c r="AY482" s="202"/>
      <c r="AZ482" s="202"/>
      <c r="BA482" s="202"/>
      <c r="BB482" s="202"/>
    </row>
    <row r="483" spans="47:54" x14ac:dyDescent="0.25">
      <c r="AU483" s="202"/>
      <c r="AV483" s="202"/>
      <c r="AW483" s="202"/>
      <c r="AX483" s="202"/>
      <c r="AY483" s="202"/>
      <c r="AZ483" s="202"/>
      <c r="BA483" s="202"/>
      <c r="BB483" s="202"/>
    </row>
    <row r="484" spans="47:54" x14ac:dyDescent="0.25">
      <c r="AU484" s="202"/>
      <c r="AV484" s="202"/>
      <c r="AW484" s="202"/>
      <c r="AX484" s="202"/>
      <c r="AY484" s="202"/>
      <c r="AZ484" s="202"/>
      <c r="BA484" s="202"/>
      <c r="BB484" s="202"/>
    </row>
    <row r="485" spans="47:54" x14ac:dyDescent="0.25">
      <c r="AU485" s="202"/>
      <c r="AV485" s="202"/>
      <c r="AW485" s="202"/>
      <c r="AX485" s="202"/>
      <c r="AY485" s="202"/>
      <c r="AZ485" s="202"/>
      <c r="BA485" s="202"/>
      <c r="BB485" s="202"/>
    </row>
    <row r="486" spans="47:54" x14ac:dyDescent="0.25">
      <c r="AU486" s="202"/>
      <c r="AV486" s="202"/>
      <c r="AW486" s="202"/>
      <c r="AX486" s="202"/>
      <c r="AY486" s="202"/>
      <c r="AZ486" s="202"/>
      <c r="BA486" s="202"/>
      <c r="BB486" s="202"/>
    </row>
    <row r="487" spans="47:54" x14ac:dyDescent="0.25">
      <c r="AU487" s="202"/>
      <c r="AV487" s="202"/>
      <c r="AW487" s="202"/>
      <c r="AX487" s="202"/>
      <c r="AY487" s="202"/>
      <c r="AZ487" s="202"/>
      <c r="BA487" s="202"/>
      <c r="BB487" s="202"/>
    </row>
    <row r="488" spans="47:54" x14ac:dyDescent="0.25">
      <c r="AU488" s="202"/>
      <c r="AV488" s="202"/>
      <c r="AW488" s="202"/>
      <c r="AX488" s="202"/>
      <c r="AY488" s="202"/>
      <c r="AZ488" s="202"/>
      <c r="BA488" s="202"/>
      <c r="BB488" s="202"/>
    </row>
    <row r="489" spans="47:54" x14ac:dyDescent="0.25">
      <c r="AU489" s="202"/>
      <c r="AV489" s="202"/>
      <c r="AW489" s="202"/>
      <c r="AX489" s="202"/>
      <c r="AY489" s="202"/>
      <c r="AZ489" s="202"/>
      <c r="BA489" s="202"/>
      <c r="BB489" s="202"/>
    </row>
    <row r="490" spans="47:54" x14ac:dyDescent="0.25">
      <c r="AU490" s="202"/>
      <c r="AV490" s="202"/>
      <c r="AW490" s="202"/>
      <c r="AX490" s="202"/>
      <c r="AY490" s="202"/>
      <c r="AZ490" s="202"/>
      <c r="BA490" s="202"/>
      <c r="BB490" s="202"/>
    </row>
    <row r="491" spans="47:54" x14ac:dyDescent="0.25">
      <c r="AU491" s="202"/>
      <c r="AV491" s="202"/>
      <c r="AW491" s="202"/>
      <c r="AX491" s="202"/>
      <c r="AY491" s="202"/>
      <c r="AZ491" s="202"/>
      <c r="BA491" s="202"/>
      <c r="BB491" s="202"/>
    </row>
    <row r="492" spans="47:54" x14ac:dyDescent="0.25">
      <c r="AU492" s="202"/>
      <c r="AV492" s="202"/>
      <c r="AW492" s="202"/>
      <c r="AX492" s="202"/>
      <c r="AY492" s="202"/>
      <c r="AZ492" s="202"/>
      <c r="BA492" s="202"/>
      <c r="BB492" s="202"/>
    </row>
    <row r="493" spans="47:54" x14ac:dyDescent="0.25">
      <c r="AU493" s="202"/>
      <c r="AV493" s="202"/>
      <c r="AW493" s="202"/>
      <c r="AX493" s="202"/>
      <c r="AY493" s="202"/>
      <c r="AZ493" s="202"/>
      <c r="BA493" s="202"/>
      <c r="BB493" s="202"/>
    </row>
    <row r="494" spans="47:54" x14ac:dyDescent="0.25">
      <c r="AU494" s="202"/>
      <c r="AV494" s="202"/>
      <c r="AW494" s="202"/>
      <c r="AX494" s="202"/>
      <c r="AY494" s="202"/>
      <c r="AZ494" s="202"/>
      <c r="BA494" s="202"/>
      <c r="BB494" s="202"/>
    </row>
    <row r="495" spans="47:54" x14ac:dyDescent="0.25">
      <c r="AU495" s="202"/>
      <c r="AV495" s="202"/>
      <c r="AW495" s="202"/>
      <c r="AX495" s="202"/>
      <c r="AY495" s="202"/>
      <c r="AZ495" s="202"/>
      <c r="BA495" s="202"/>
      <c r="BB495" s="202"/>
    </row>
    <row r="496" spans="47:54" x14ac:dyDescent="0.25">
      <c r="AU496" s="202"/>
      <c r="AV496" s="202"/>
      <c r="AW496" s="202"/>
      <c r="AX496" s="202"/>
      <c r="AY496" s="202"/>
      <c r="AZ496" s="202"/>
      <c r="BA496" s="202"/>
      <c r="BB496" s="202"/>
    </row>
    <row r="497" spans="47:54" x14ac:dyDescent="0.25">
      <c r="AU497" s="202"/>
      <c r="AV497" s="202"/>
      <c r="AW497" s="202"/>
      <c r="AX497" s="202"/>
      <c r="AY497" s="202"/>
      <c r="AZ497" s="202"/>
      <c r="BA497" s="202"/>
      <c r="BB497" s="202"/>
    </row>
    <row r="498" spans="47:54" x14ac:dyDescent="0.25">
      <c r="AU498" s="202"/>
      <c r="AV498" s="202"/>
      <c r="AW498" s="202"/>
      <c r="AX498" s="202"/>
      <c r="AY498" s="202"/>
      <c r="AZ498" s="202"/>
      <c r="BA498" s="202"/>
      <c r="BB498" s="202"/>
    </row>
    <row r="499" spans="47:54" x14ac:dyDescent="0.25">
      <c r="AU499" s="202"/>
      <c r="AV499" s="202"/>
      <c r="AW499" s="202"/>
      <c r="AX499" s="202"/>
      <c r="AY499" s="202"/>
      <c r="AZ499" s="202"/>
      <c r="BA499" s="202"/>
      <c r="BB499" s="202"/>
    </row>
    <row r="500" spans="47:54" x14ac:dyDescent="0.25">
      <c r="AU500" s="202"/>
      <c r="AV500" s="202"/>
      <c r="AW500" s="202"/>
      <c r="AX500" s="202"/>
      <c r="AY500" s="202"/>
      <c r="AZ500" s="202"/>
      <c r="BA500" s="202"/>
      <c r="BB500" s="202"/>
    </row>
    <row r="501" spans="47:54" x14ac:dyDescent="0.25">
      <c r="AU501" s="202"/>
      <c r="AV501" s="202"/>
      <c r="AW501" s="202"/>
      <c r="AX501" s="202"/>
      <c r="AY501" s="202"/>
      <c r="AZ501" s="202"/>
      <c r="BA501" s="202"/>
      <c r="BB501" s="202"/>
    </row>
    <row r="502" spans="47:54" x14ac:dyDescent="0.25">
      <c r="AU502" s="202"/>
      <c r="AV502" s="202"/>
      <c r="AW502" s="202"/>
      <c r="AX502" s="202"/>
      <c r="AY502" s="202"/>
      <c r="AZ502" s="202"/>
      <c r="BA502" s="202"/>
      <c r="BB502" s="202"/>
    </row>
    <row r="503" spans="47:54" x14ac:dyDescent="0.25">
      <c r="AU503" s="202"/>
      <c r="AV503" s="202"/>
      <c r="AW503" s="202"/>
      <c r="AX503" s="202"/>
      <c r="AY503" s="202"/>
      <c r="AZ503" s="202"/>
      <c r="BA503" s="202"/>
      <c r="BB503" s="202"/>
    </row>
    <row r="504" spans="47:54" x14ac:dyDescent="0.25">
      <c r="AU504" s="202"/>
      <c r="AV504" s="202"/>
      <c r="AW504" s="202"/>
      <c r="AX504" s="202"/>
      <c r="AY504" s="202"/>
      <c r="AZ504" s="202"/>
      <c r="BA504" s="202"/>
      <c r="BB504" s="202"/>
    </row>
    <row r="505" spans="47:54" x14ac:dyDescent="0.25">
      <c r="AU505" s="202"/>
      <c r="AV505" s="202"/>
      <c r="AW505" s="202"/>
      <c r="AX505" s="202"/>
      <c r="AY505" s="202"/>
      <c r="AZ505" s="202"/>
      <c r="BA505" s="202"/>
      <c r="BB505" s="202"/>
    </row>
    <row r="506" spans="47:54" x14ac:dyDescent="0.25">
      <c r="AU506" s="202"/>
      <c r="AV506" s="202"/>
      <c r="AW506" s="202"/>
      <c r="AX506" s="202"/>
      <c r="AY506" s="202"/>
      <c r="AZ506" s="202"/>
      <c r="BA506" s="202"/>
      <c r="BB506" s="202"/>
    </row>
    <row r="507" spans="47:54" x14ac:dyDescent="0.25">
      <c r="AU507" s="202"/>
      <c r="AV507" s="202"/>
      <c r="AW507" s="202"/>
      <c r="AX507" s="202"/>
      <c r="AY507" s="202"/>
      <c r="AZ507" s="202"/>
      <c r="BA507" s="202"/>
      <c r="BB507" s="202"/>
    </row>
    <row r="508" spans="47:54" x14ac:dyDescent="0.25">
      <c r="AU508" s="202"/>
      <c r="AV508" s="202"/>
      <c r="AW508" s="202"/>
      <c r="AX508" s="202"/>
      <c r="AY508" s="202"/>
      <c r="AZ508" s="202"/>
      <c r="BA508" s="202"/>
      <c r="BB508" s="202"/>
    </row>
    <row r="509" spans="47:54" x14ac:dyDescent="0.25">
      <c r="AU509" s="202"/>
      <c r="AV509" s="202"/>
      <c r="AW509" s="202"/>
      <c r="AX509" s="202"/>
      <c r="AY509" s="202"/>
      <c r="AZ509" s="202"/>
      <c r="BA509" s="202"/>
      <c r="BB509" s="202"/>
    </row>
    <row r="510" spans="47:54" x14ac:dyDescent="0.25">
      <c r="AU510" s="202"/>
      <c r="AV510" s="202"/>
      <c r="AW510" s="202"/>
      <c r="AX510" s="202"/>
      <c r="AY510" s="202"/>
      <c r="AZ510" s="202"/>
      <c r="BA510" s="202"/>
      <c r="BB510" s="202"/>
    </row>
    <row r="511" spans="47:54" x14ac:dyDescent="0.25">
      <c r="AU511" s="202"/>
      <c r="AV511" s="202"/>
      <c r="AW511" s="202"/>
      <c r="AX511" s="202"/>
      <c r="AY511" s="202"/>
      <c r="AZ511" s="202"/>
      <c r="BA511" s="202"/>
      <c r="BB511" s="202"/>
    </row>
    <row r="512" spans="47:54" x14ac:dyDescent="0.25">
      <c r="AU512" s="202"/>
      <c r="AV512" s="202"/>
      <c r="AW512" s="202"/>
      <c r="AX512" s="202"/>
      <c r="AY512" s="202"/>
      <c r="AZ512" s="202"/>
      <c r="BA512" s="202"/>
      <c r="BB512" s="202"/>
    </row>
    <row r="513" spans="47:54" x14ac:dyDescent="0.25">
      <c r="AU513" s="202"/>
      <c r="AV513" s="202"/>
      <c r="AW513" s="202"/>
      <c r="AX513" s="202"/>
      <c r="AY513" s="202"/>
      <c r="AZ513" s="202"/>
      <c r="BA513" s="202"/>
      <c r="BB513" s="202"/>
    </row>
    <row r="514" spans="47:54" x14ac:dyDescent="0.25">
      <c r="AU514" s="202"/>
      <c r="AV514" s="202"/>
      <c r="AW514" s="202"/>
      <c r="AX514" s="202"/>
      <c r="AY514" s="202"/>
      <c r="AZ514" s="202"/>
      <c r="BA514" s="202"/>
      <c r="BB514" s="202"/>
    </row>
    <row r="515" spans="47:54" x14ac:dyDescent="0.25">
      <c r="AU515" s="202"/>
      <c r="AV515" s="202"/>
      <c r="AW515" s="202"/>
      <c r="AX515" s="202"/>
      <c r="AY515" s="202"/>
      <c r="AZ515" s="202"/>
      <c r="BA515" s="202"/>
      <c r="BB515" s="202"/>
    </row>
    <row r="516" spans="47:54" x14ac:dyDescent="0.25">
      <c r="AU516" s="202"/>
      <c r="AV516" s="202"/>
      <c r="AW516" s="202"/>
      <c r="AX516" s="202"/>
      <c r="AY516" s="202"/>
      <c r="AZ516" s="202"/>
      <c r="BA516" s="202"/>
      <c r="BB516" s="202"/>
    </row>
    <row r="517" spans="47:54" x14ac:dyDescent="0.25">
      <c r="AU517" s="202"/>
      <c r="AV517" s="202"/>
      <c r="AW517" s="202"/>
      <c r="AX517" s="202"/>
      <c r="AY517" s="202"/>
      <c r="AZ517" s="202"/>
      <c r="BA517" s="202"/>
      <c r="BB517" s="202"/>
    </row>
    <row r="518" spans="47:54" x14ac:dyDescent="0.25">
      <c r="AU518" s="202"/>
      <c r="AV518" s="202"/>
      <c r="AW518" s="202"/>
      <c r="AX518" s="202"/>
      <c r="AY518" s="202"/>
      <c r="AZ518" s="202"/>
      <c r="BA518" s="202"/>
      <c r="BB518" s="202"/>
    </row>
    <row r="519" spans="47:54" x14ac:dyDescent="0.25">
      <c r="AU519" s="202"/>
      <c r="AV519" s="202"/>
      <c r="AW519" s="202"/>
      <c r="AX519" s="202"/>
      <c r="AY519" s="202"/>
      <c r="AZ519" s="202"/>
      <c r="BA519" s="202"/>
      <c r="BB519" s="202"/>
    </row>
    <row r="520" spans="47:54" x14ac:dyDescent="0.25">
      <c r="AU520" s="202"/>
      <c r="AV520" s="202"/>
      <c r="AW520" s="202"/>
      <c r="AX520" s="202"/>
      <c r="AY520" s="202"/>
      <c r="AZ520" s="202"/>
      <c r="BA520" s="202"/>
      <c r="BB520" s="202"/>
    </row>
    <row r="521" spans="47:54" x14ac:dyDescent="0.25">
      <c r="AU521" s="202"/>
      <c r="AV521" s="202"/>
      <c r="AW521" s="202"/>
      <c r="AX521" s="202"/>
      <c r="AY521" s="202"/>
      <c r="AZ521" s="202"/>
      <c r="BA521" s="202"/>
      <c r="BB521" s="202"/>
    </row>
    <row r="522" spans="47:54" x14ac:dyDescent="0.25">
      <c r="AU522" s="202"/>
      <c r="AV522" s="202"/>
      <c r="AW522" s="202"/>
      <c r="AX522" s="202"/>
      <c r="AY522" s="202"/>
      <c r="AZ522" s="202"/>
      <c r="BA522" s="202"/>
      <c r="BB522" s="202"/>
    </row>
    <row r="523" spans="47:54" x14ac:dyDescent="0.25">
      <c r="AU523" s="202"/>
      <c r="AV523" s="202"/>
      <c r="AW523" s="202"/>
      <c r="AX523" s="202"/>
      <c r="AY523" s="202"/>
      <c r="AZ523" s="202"/>
      <c r="BA523" s="202"/>
      <c r="BB523" s="202"/>
    </row>
    <row r="524" spans="47:54" x14ac:dyDescent="0.25">
      <c r="AU524" s="202"/>
      <c r="AV524" s="202"/>
      <c r="AW524" s="202"/>
      <c r="AX524" s="202"/>
      <c r="AY524" s="202"/>
      <c r="AZ524" s="202"/>
      <c r="BA524" s="202"/>
      <c r="BB524" s="202"/>
    </row>
    <row r="525" spans="47:54" x14ac:dyDescent="0.25">
      <c r="AU525" s="202"/>
      <c r="AV525" s="202"/>
      <c r="AW525" s="202"/>
      <c r="AX525" s="202"/>
      <c r="AY525" s="202"/>
      <c r="AZ525" s="202"/>
      <c r="BA525" s="202"/>
      <c r="BB525" s="202"/>
    </row>
    <row r="526" spans="47:54" x14ac:dyDescent="0.25">
      <c r="AU526" s="202"/>
      <c r="AV526" s="202"/>
      <c r="AW526" s="202"/>
      <c r="AX526" s="202"/>
      <c r="AY526" s="202"/>
      <c r="AZ526" s="202"/>
      <c r="BA526" s="202"/>
      <c r="BB526" s="202"/>
    </row>
    <row r="527" spans="47:54" x14ac:dyDescent="0.25">
      <c r="AU527" s="202"/>
      <c r="AV527" s="202"/>
      <c r="AW527" s="202"/>
      <c r="AX527" s="202"/>
      <c r="AY527" s="202"/>
      <c r="AZ527" s="202"/>
      <c r="BA527" s="202"/>
      <c r="BB527" s="202"/>
    </row>
    <row r="528" spans="47:54" x14ac:dyDescent="0.25">
      <c r="AU528" s="202"/>
      <c r="AV528" s="202"/>
      <c r="AW528" s="202"/>
      <c r="AX528" s="202"/>
      <c r="AY528" s="202"/>
      <c r="AZ528" s="202"/>
      <c r="BA528" s="202"/>
      <c r="BB528" s="202"/>
    </row>
    <row r="529" spans="47:54" x14ac:dyDescent="0.25">
      <c r="AU529" s="202"/>
      <c r="AV529" s="202"/>
      <c r="AW529" s="202"/>
      <c r="AX529" s="202"/>
      <c r="AY529" s="202"/>
      <c r="AZ529" s="202"/>
      <c r="BA529" s="202"/>
      <c r="BB529" s="202"/>
    </row>
    <row r="530" spans="47:54" x14ac:dyDescent="0.25">
      <c r="AU530" s="202"/>
      <c r="AV530" s="202"/>
      <c r="AW530" s="202"/>
      <c r="AX530" s="202"/>
      <c r="AY530" s="202"/>
      <c r="AZ530" s="202"/>
      <c r="BA530" s="202"/>
      <c r="BB530" s="202"/>
    </row>
    <row r="531" spans="47:54" x14ac:dyDescent="0.25">
      <c r="AU531" s="202"/>
      <c r="AV531" s="202"/>
      <c r="AW531" s="202"/>
      <c r="AX531" s="202"/>
      <c r="AY531" s="202"/>
      <c r="AZ531" s="202"/>
      <c r="BA531" s="202"/>
      <c r="BB531" s="202"/>
    </row>
    <row r="532" spans="47:54" x14ac:dyDescent="0.25">
      <c r="AU532" s="202"/>
      <c r="AV532" s="202"/>
      <c r="AW532" s="202"/>
      <c r="AX532" s="202"/>
      <c r="AY532" s="202"/>
      <c r="AZ532" s="202"/>
      <c r="BA532" s="202"/>
      <c r="BB532" s="202"/>
    </row>
    <row r="533" spans="47:54" x14ac:dyDescent="0.25">
      <c r="AU533" s="202"/>
      <c r="AV533" s="202"/>
      <c r="AW533" s="202"/>
      <c r="AX533" s="202"/>
      <c r="AY533" s="202"/>
      <c r="AZ533" s="202"/>
      <c r="BA533" s="202"/>
      <c r="BB533" s="202"/>
    </row>
    <row r="534" spans="47:54" x14ac:dyDescent="0.25">
      <c r="AU534" s="202"/>
      <c r="AV534" s="202"/>
      <c r="AW534" s="202"/>
      <c r="AX534" s="202"/>
      <c r="AY534" s="202"/>
      <c r="AZ534" s="202"/>
      <c r="BA534" s="202"/>
      <c r="BB534" s="202"/>
    </row>
    <row r="535" spans="47:54" x14ac:dyDescent="0.25">
      <c r="AU535" s="202"/>
      <c r="AV535" s="202"/>
      <c r="AW535" s="202"/>
      <c r="AX535" s="202"/>
      <c r="AY535" s="202"/>
      <c r="AZ535" s="202"/>
      <c r="BA535" s="202"/>
      <c r="BB535" s="202"/>
    </row>
    <row r="536" spans="47:54" x14ac:dyDescent="0.25">
      <c r="AU536" s="202"/>
      <c r="AV536" s="202"/>
      <c r="AW536" s="202"/>
      <c r="AX536" s="202"/>
      <c r="AY536" s="202"/>
      <c r="AZ536" s="202"/>
      <c r="BA536" s="202"/>
      <c r="BB536" s="202"/>
    </row>
    <row r="537" spans="47:54" x14ac:dyDescent="0.25">
      <c r="AU537" s="202"/>
      <c r="AV537" s="202"/>
      <c r="AW537" s="202"/>
      <c r="AX537" s="202"/>
      <c r="AY537" s="202"/>
      <c r="AZ537" s="202"/>
      <c r="BA537" s="202"/>
      <c r="BB537" s="202"/>
    </row>
    <row r="538" spans="47:54" x14ac:dyDescent="0.25">
      <c r="AU538" s="202"/>
      <c r="AV538" s="202"/>
      <c r="AW538" s="202"/>
      <c r="AX538" s="202"/>
      <c r="AY538" s="202"/>
      <c r="AZ538" s="202"/>
      <c r="BA538" s="202"/>
      <c r="BB538" s="202"/>
    </row>
    <row r="539" spans="47:54" x14ac:dyDescent="0.25">
      <c r="AU539" s="202"/>
      <c r="AV539" s="202"/>
      <c r="AW539" s="202"/>
      <c r="AX539" s="202"/>
      <c r="AY539" s="202"/>
      <c r="AZ539" s="202"/>
      <c r="BA539" s="202"/>
      <c r="BB539" s="202"/>
    </row>
    <row r="540" spans="47:54" x14ac:dyDescent="0.25">
      <c r="AU540" s="202"/>
      <c r="AV540" s="202"/>
      <c r="AW540" s="202"/>
      <c r="AX540" s="202"/>
      <c r="AY540" s="202"/>
      <c r="AZ540" s="202"/>
      <c r="BA540" s="202"/>
      <c r="BB540" s="202"/>
    </row>
    <row r="541" spans="47:54" x14ac:dyDescent="0.25">
      <c r="AU541" s="202"/>
      <c r="AV541" s="202"/>
      <c r="AW541" s="202"/>
      <c r="AX541" s="202"/>
      <c r="AY541" s="202"/>
      <c r="AZ541" s="202"/>
      <c r="BA541" s="202"/>
      <c r="BB541" s="202"/>
    </row>
    <row r="542" spans="47:54" x14ac:dyDescent="0.25">
      <c r="AU542" s="202"/>
      <c r="AV542" s="202"/>
      <c r="AW542" s="202"/>
      <c r="AX542" s="202"/>
      <c r="AY542" s="202"/>
      <c r="AZ542" s="202"/>
      <c r="BA542" s="202"/>
      <c r="BB542" s="202"/>
    </row>
    <row r="543" spans="47:54" x14ac:dyDescent="0.25">
      <c r="AU543" s="202"/>
      <c r="AV543" s="202"/>
      <c r="AW543" s="202"/>
      <c r="AX543" s="202"/>
      <c r="AY543" s="202"/>
      <c r="AZ543" s="202"/>
      <c r="BA543" s="202"/>
      <c r="BB543" s="202"/>
    </row>
    <row r="544" spans="47:54" x14ac:dyDescent="0.25">
      <c r="AU544" s="202"/>
      <c r="AV544" s="202"/>
      <c r="AW544" s="202"/>
      <c r="AX544" s="202"/>
      <c r="AY544" s="202"/>
      <c r="AZ544" s="202"/>
      <c r="BA544" s="202"/>
      <c r="BB544" s="202"/>
    </row>
    <row r="545" spans="47:54" x14ac:dyDescent="0.25">
      <c r="AU545" s="202"/>
      <c r="AV545" s="202"/>
      <c r="AW545" s="202"/>
      <c r="AX545" s="202"/>
      <c r="AY545" s="202"/>
      <c r="AZ545" s="202"/>
      <c r="BA545" s="202"/>
      <c r="BB545" s="202"/>
    </row>
    <row r="546" spans="47:54" x14ac:dyDescent="0.25">
      <c r="AU546" s="202"/>
      <c r="AV546" s="202"/>
      <c r="AW546" s="202"/>
      <c r="AX546" s="202"/>
      <c r="AY546" s="202"/>
      <c r="AZ546" s="202"/>
      <c r="BA546" s="202"/>
      <c r="BB546" s="202"/>
    </row>
    <row r="547" spans="47:54" x14ac:dyDescent="0.25">
      <c r="AU547" s="202"/>
      <c r="AV547" s="202"/>
      <c r="AW547" s="202"/>
      <c r="AX547" s="202"/>
      <c r="AY547" s="202"/>
      <c r="AZ547" s="202"/>
      <c r="BA547" s="202"/>
      <c r="BB547" s="202"/>
    </row>
    <row r="548" spans="47:54" x14ac:dyDescent="0.25">
      <c r="AU548" s="202"/>
      <c r="AV548" s="202"/>
      <c r="AW548" s="202"/>
      <c r="AX548" s="202"/>
      <c r="AY548" s="202"/>
      <c r="AZ548" s="202"/>
      <c r="BA548" s="202"/>
      <c r="BB548" s="202"/>
    </row>
    <row r="549" spans="47:54" x14ac:dyDescent="0.25">
      <c r="AU549" s="202"/>
      <c r="AV549" s="202"/>
      <c r="AW549" s="202"/>
      <c r="AX549" s="202"/>
      <c r="AY549" s="202"/>
      <c r="AZ549" s="202"/>
      <c r="BA549" s="202"/>
      <c r="BB549" s="202"/>
    </row>
    <row r="550" spans="47:54" x14ac:dyDescent="0.25">
      <c r="AU550" s="202"/>
      <c r="AV550" s="202"/>
      <c r="AW550" s="202"/>
      <c r="AX550" s="202"/>
      <c r="AY550" s="202"/>
      <c r="AZ550" s="202"/>
      <c r="BA550" s="202"/>
      <c r="BB550" s="202"/>
    </row>
    <row r="551" spans="47:54" x14ac:dyDescent="0.25">
      <c r="AU551" s="202"/>
      <c r="AV551" s="202"/>
      <c r="AW551" s="202"/>
      <c r="AX551" s="202"/>
      <c r="AY551" s="202"/>
      <c r="AZ551" s="202"/>
      <c r="BA551" s="202"/>
      <c r="BB551" s="202"/>
    </row>
    <row r="552" spans="47:54" x14ac:dyDescent="0.25">
      <c r="AU552" s="202"/>
      <c r="AV552" s="202"/>
      <c r="AW552" s="202"/>
      <c r="AX552" s="202"/>
      <c r="AY552" s="202"/>
      <c r="AZ552" s="202"/>
      <c r="BA552" s="202"/>
      <c r="BB552" s="202"/>
    </row>
    <row r="553" spans="47:54" x14ac:dyDescent="0.25">
      <c r="AU553" s="202"/>
      <c r="AV553" s="202"/>
      <c r="AW553" s="202"/>
      <c r="AX553" s="202"/>
      <c r="AY553" s="202"/>
      <c r="AZ553" s="202"/>
      <c r="BA553" s="202"/>
      <c r="BB553" s="202"/>
    </row>
    <row r="554" spans="47:54" x14ac:dyDescent="0.25">
      <c r="AU554" s="202"/>
      <c r="AV554" s="202"/>
      <c r="AW554" s="202"/>
      <c r="AX554" s="202"/>
      <c r="AY554" s="202"/>
      <c r="AZ554" s="202"/>
      <c r="BA554" s="202"/>
      <c r="BB554" s="202"/>
    </row>
    <row r="555" spans="47:54" x14ac:dyDescent="0.25">
      <c r="AU555" s="202"/>
      <c r="AV555" s="202"/>
      <c r="AW555" s="202"/>
      <c r="AX555" s="202"/>
      <c r="AY555" s="202"/>
      <c r="AZ555" s="202"/>
      <c r="BA555" s="202"/>
      <c r="BB555" s="202"/>
    </row>
    <row r="556" spans="47:54" x14ac:dyDescent="0.25">
      <c r="AU556" s="202"/>
      <c r="AV556" s="202"/>
      <c r="AW556" s="202"/>
      <c r="AX556" s="202"/>
      <c r="AY556" s="202"/>
      <c r="AZ556" s="202"/>
      <c r="BA556" s="202"/>
      <c r="BB556" s="202"/>
    </row>
    <row r="557" spans="47:54" x14ac:dyDescent="0.25">
      <c r="AU557" s="202"/>
      <c r="AV557" s="202"/>
      <c r="AW557" s="202"/>
      <c r="AX557" s="202"/>
      <c r="AY557" s="202"/>
      <c r="AZ557" s="202"/>
      <c r="BA557" s="202"/>
      <c r="BB557" s="202"/>
    </row>
    <row r="558" spans="47:54" x14ac:dyDescent="0.25">
      <c r="AU558" s="202"/>
      <c r="AV558" s="202"/>
      <c r="AW558" s="202"/>
      <c r="AX558" s="202"/>
      <c r="AY558" s="202"/>
      <c r="AZ558" s="202"/>
      <c r="BA558" s="202"/>
      <c r="BB558" s="202"/>
    </row>
    <row r="559" spans="47:54" x14ac:dyDescent="0.25">
      <c r="AU559" s="202"/>
      <c r="AV559" s="202"/>
      <c r="AW559" s="202"/>
      <c r="AX559" s="202"/>
      <c r="AY559" s="202"/>
      <c r="AZ559" s="202"/>
      <c r="BA559" s="202"/>
      <c r="BB559" s="202"/>
    </row>
    <row r="560" spans="47:54" x14ac:dyDescent="0.25">
      <c r="AU560" s="202"/>
      <c r="AV560" s="202"/>
      <c r="AW560" s="202"/>
      <c r="AX560" s="202"/>
      <c r="AY560" s="202"/>
      <c r="AZ560" s="202"/>
      <c r="BA560" s="202"/>
      <c r="BB560" s="202"/>
    </row>
    <row r="561" spans="47:54" x14ac:dyDescent="0.25">
      <c r="AU561" s="202"/>
      <c r="AV561" s="202"/>
      <c r="AW561" s="202"/>
      <c r="AX561" s="202"/>
      <c r="AY561" s="202"/>
      <c r="AZ561" s="202"/>
      <c r="BA561" s="202"/>
      <c r="BB561" s="202"/>
    </row>
    <row r="562" spans="47:54" x14ac:dyDescent="0.25">
      <c r="AU562" s="202"/>
      <c r="AV562" s="202"/>
      <c r="AW562" s="202"/>
      <c r="AX562" s="202"/>
      <c r="AY562" s="202"/>
      <c r="AZ562" s="202"/>
      <c r="BA562" s="202"/>
      <c r="BB562" s="202"/>
    </row>
    <row r="563" spans="47:54" x14ac:dyDescent="0.25">
      <c r="AU563" s="202"/>
      <c r="AV563" s="202"/>
      <c r="AW563" s="202"/>
      <c r="AX563" s="202"/>
      <c r="AY563" s="202"/>
      <c r="AZ563" s="202"/>
      <c r="BA563" s="202"/>
      <c r="BB563" s="202"/>
    </row>
    <row r="564" spans="47:54" x14ac:dyDescent="0.25">
      <c r="AU564" s="202"/>
      <c r="AV564" s="202"/>
      <c r="AW564" s="202"/>
      <c r="AX564" s="202"/>
      <c r="AY564" s="202"/>
      <c r="AZ564" s="202"/>
      <c r="BA564" s="202"/>
      <c r="BB564" s="202"/>
    </row>
    <row r="565" spans="47:54" x14ac:dyDescent="0.25">
      <c r="AU565" s="202"/>
      <c r="AV565" s="202"/>
      <c r="AW565" s="202"/>
      <c r="AX565" s="202"/>
      <c r="AY565" s="202"/>
      <c r="AZ565" s="202"/>
      <c r="BA565" s="202"/>
      <c r="BB565" s="202"/>
    </row>
    <row r="566" spans="47:54" x14ac:dyDescent="0.25">
      <c r="AU566" s="202"/>
      <c r="AV566" s="202"/>
      <c r="AW566" s="202"/>
      <c r="AX566" s="202"/>
      <c r="AY566" s="202"/>
      <c r="AZ566" s="202"/>
      <c r="BA566" s="202"/>
      <c r="BB566" s="202"/>
    </row>
    <row r="567" spans="47:54" x14ac:dyDescent="0.25">
      <c r="AU567" s="202"/>
      <c r="AV567" s="202"/>
      <c r="AW567" s="202"/>
      <c r="AX567" s="202"/>
      <c r="AY567" s="202"/>
      <c r="AZ567" s="202"/>
      <c r="BA567" s="202"/>
      <c r="BB567" s="202"/>
    </row>
    <row r="568" spans="47:54" x14ac:dyDescent="0.25">
      <c r="AU568" s="202"/>
      <c r="AV568" s="202"/>
      <c r="AW568" s="202"/>
      <c r="AX568" s="202"/>
      <c r="AY568" s="202"/>
      <c r="AZ568" s="202"/>
      <c r="BA568" s="202"/>
      <c r="BB568" s="202"/>
    </row>
    <row r="569" spans="47:54" x14ac:dyDescent="0.25">
      <c r="AU569" s="202"/>
      <c r="AV569" s="202"/>
      <c r="AW569" s="202"/>
      <c r="AX569" s="202"/>
      <c r="AY569" s="202"/>
      <c r="AZ569" s="202"/>
      <c r="BA569" s="202"/>
      <c r="BB569" s="202"/>
    </row>
    <row r="570" spans="47:54" x14ac:dyDescent="0.25">
      <c r="AU570" s="202"/>
      <c r="AV570" s="202"/>
      <c r="AW570" s="202"/>
      <c r="AX570" s="202"/>
      <c r="AY570" s="202"/>
      <c r="AZ570" s="202"/>
      <c r="BA570" s="202"/>
      <c r="BB570" s="202"/>
    </row>
    <row r="571" spans="47:54" x14ac:dyDescent="0.25">
      <c r="AU571" s="202"/>
      <c r="AV571" s="202"/>
      <c r="AW571" s="202"/>
      <c r="AX571" s="202"/>
      <c r="AY571" s="202"/>
      <c r="AZ571" s="202"/>
      <c r="BA571" s="202"/>
      <c r="BB571" s="202"/>
    </row>
    <row r="572" spans="47:54" x14ac:dyDescent="0.25">
      <c r="AU572" s="202"/>
      <c r="AV572" s="202"/>
      <c r="AW572" s="202"/>
      <c r="AX572" s="202"/>
      <c r="AY572" s="202"/>
      <c r="AZ572" s="202"/>
      <c r="BA572" s="202"/>
      <c r="BB572" s="202"/>
    </row>
    <row r="573" spans="47:54" x14ac:dyDescent="0.25">
      <c r="AU573" s="202"/>
      <c r="AV573" s="202"/>
      <c r="AW573" s="202"/>
      <c r="AX573" s="202"/>
      <c r="AY573" s="202"/>
      <c r="AZ573" s="202"/>
      <c r="BA573" s="202"/>
      <c r="BB573" s="202"/>
    </row>
    <row r="574" spans="47:54" x14ac:dyDescent="0.25">
      <c r="AU574" s="202"/>
      <c r="AV574" s="202"/>
      <c r="AW574" s="202"/>
      <c r="AX574" s="202"/>
      <c r="AY574" s="202"/>
      <c r="AZ574" s="202"/>
      <c r="BA574" s="202"/>
      <c r="BB574" s="202"/>
    </row>
    <row r="575" spans="47:54" x14ac:dyDescent="0.25">
      <c r="AU575" s="202"/>
      <c r="AV575" s="202"/>
      <c r="AW575" s="202"/>
      <c r="AX575" s="202"/>
      <c r="AY575" s="202"/>
      <c r="AZ575" s="202"/>
      <c r="BA575" s="202"/>
      <c r="BB575" s="202"/>
    </row>
    <row r="576" spans="47:54" x14ac:dyDescent="0.25">
      <c r="AU576" s="202"/>
      <c r="AV576" s="202"/>
      <c r="AW576" s="202"/>
      <c r="AX576" s="202"/>
      <c r="AY576" s="202"/>
      <c r="AZ576" s="202"/>
      <c r="BA576" s="202"/>
      <c r="BB576" s="202"/>
    </row>
    <row r="577" spans="47:54" x14ac:dyDescent="0.25">
      <c r="AU577" s="202"/>
      <c r="AV577" s="202"/>
      <c r="AW577" s="202"/>
      <c r="AX577" s="202"/>
      <c r="AY577" s="202"/>
      <c r="AZ577" s="202"/>
      <c r="BA577" s="202"/>
      <c r="BB577" s="202"/>
    </row>
    <row r="578" spans="47:54" x14ac:dyDescent="0.25">
      <c r="AU578" s="202"/>
      <c r="AV578" s="202"/>
      <c r="AW578" s="202"/>
      <c r="AX578" s="202"/>
      <c r="AY578" s="202"/>
      <c r="AZ578" s="202"/>
      <c r="BA578" s="202"/>
      <c r="BB578" s="202"/>
    </row>
    <row r="579" spans="47:54" x14ac:dyDescent="0.25">
      <c r="AU579" s="202"/>
      <c r="AV579" s="202"/>
      <c r="AW579" s="202"/>
      <c r="AX579" s="202"/>
      <c r="AY579" s="202"/>
      <c r="AZ579" s="202"/>
      <c r="BA579" s="202"/>
      <c r="BB579" s="202"/>
    </row>
    <row r="580" spans="47:54" x14ac:dyDescent="0.25">
      <c r="AU580" s="202"/>
      <c r="AV580" s="202"/>
      <c r="AW580" s="202"/>
      <c r="AX580" s="202"/>
      <c r="AY580" s="202"/>
      <c r="AZ580" s="202"/>
      <c r="BA580" s="202"/>
      <c r="BB580" s="202"/>
    </row>
    <row r="581" spans="47:54" x14ac:dyDescent="0.25">
      <c r="AU581" s="202"/>
      <c r="AV581" s="202"/>
      <c r="AW581" s="202"/>
      <c r="AX581" s="202"/>
      <c r="AY581" s="202"/>
      <c r="AZ581" s="202"/>
      <c r="BA581" s="202"/>
      <c r="BB581" s="202"/>
    </row>
    <row r="582" spans="47:54" x14ac:dyDescent="0.25">
      <c r="AU582" s="202"/>
      <c r="AV582" s="202"/>
      <c r="AW582" s="202"/>
      <c r="AX582" s="202"/>
      <c r="AY582" s="202"/>
      <c r="AZ582" s="202"/>
      <c r="BA582" s="202"/>
      <c r="BB582" s="202"/>
    </row>
    <row r="583" spans="47:54" x14ac:dyDescent="0.25">
      <c r="AU583" s="202"/>
      <c r="AV583" s="202"/>
      <c r="AW583" s="202"/>
      <c r="AX583" s="202"/>
      <c r="AY583" s="202"/>
      <c r="AZ583" s="202"/>
      <c r="BA583" s="202"/>
      <c r="BB583" s="202"/>
    </row>
    <row r="584" spans="47:54" x14ac:dyDescent="0.25">
      <c r="AU584" s="202"/>
      <c r="AV584" s="202"/>
      <c r="AW584" s="202"/>
      <c r="AX584" s="202"/>
      <c r="AY584" s="202"/>
      <c r="AZ584" s="202"/>
      <c r="BA584" s="202"/>
      <c r="BB584" s="202"/>
    </row>
    <row r="585" spans="47:54" x14ac:dyDescent="0.25">
      <c r="AU585" s="202"/>
      <c r="AV585" s="202"/>
      <c r="AW585" s="202"/>
      <c r="AX585" s="202"/>
      <c r="AY585" s="202"/>
      <c r="AZ585" s="202"/>
      <c r="BA585" s="202"/>
      <c r="BB585" s="202"/>
    </row>
    <row r="586" spans="47:54" x14ac:dyDescent="0.25">
      <c r="AU586" s="202"/>
      <c r="AV586" s="202"/>
      <c r="AW586" s="202"/>
      <c r="AX586" s="202"/>
      <c r="AY586" s="202"/>
      <c r="AZ586" s="202"/>
      <c r="BA586" s="202"/>
      <c r="BB586" s="202"/>
    </row>
    <row r="587" spans="47:54" x14ac:dyDescent="0.25">
      <c r="AU587" s="202"/>
      <c r="AV587" s="202"/>
      <c r="AW587" s="202"/>
      <c r="AX587" s="202"/>
      <c r="AY587" s="202"/>
      <c r="AZ587" s="202"/>
      <c r="BA587" s="202"/>
      <c r="BB587" s="202"/>
    </row>
    <row r="588" spans="47:54" x14ac:dyDescent="0.25">
      <c r="AU588" s="202"/>
      <c r="AV588" s="202"/>
      <c r="AW588" s="202"/>
      <c r="AX588" s="202"/>
      <c r="AY588" s="202"/>
      <c r="AZ588" s="202"/>
      <c r="BA588" s="202"/>
      <c r="BB588" s="202"/>
    </row>
    <row r="589" spans="47:54" x14ac:dyDescent="0.25">
      <c r="AU589" s="202"/>
      <c r="AV589" s="202"/>
      <c r="AW589" s="202"/>
      <c r="AX589" s="202"/>
      <c r="AY589" s="202"/>
      <c r="AZ589" s="202"/>
      <c r="BA589" s="202"/>
      <c r="BB589" s="202"/>
    </row>
    <row r="590" spans="47:54" x14ac:dyDescent="0.25">
      <c r="AU590" s="202"/>
      <c r="AV590" s="202"/>
      <c r="AW590" s="202"/>
      <c r="AX590" s="202"/>
      <c r="AY590" s="202"/>
      <c r="AZ590" s="202"/>
      <c r="BA590" s="202"/>
      <c r="BB590" s="202"/>
    </row>
    <row r="591" spans="47:54" x14ac:dyDescent="0.25">
      <c r="AU591" s="202"/>
      <c r="AV591" s="202"/>
      <c r="AW591" s="202"/>
      <c r="AX591" s="202"/>
      <c r="AY591" s="202"/>
      <c r="AZ591" s="202"/>
      <c r="BA591" s="202"/>
      <c r="BB591" s="202"/>
    </row>
    <row r="592" spans="47:54" x14ac:dyDescent="0.25">
      <c r="AU592" s="202"/>
      <c r="AV592" s="202"/>
      <c r="AW592" s="202"/>
      <c r="AX592" s="202"/>
      <c r="AY592" s="202"/>
      <c r="AZ592" s="202"/>
      <c r="BA592" s="202"/>
      <c r="BB592" s="202"/>
    </row>
    <row r="593" spans="47:54" x14ac:dyDescent="0.25">
      <c r="AU593" s="202"/>
      <c r="AV593" s="202"/>
      <c r="AW593" s="202"/>
      <c r="AX593" s="202"/>
      <c r="AY593" s="202"/>
      <c r="AZ593" s="202"/>
      <c r="BA593" s="202"/>
      <c r="BB593" s="202"/>
    </row>
    <row r="594" spans="47:54" x14ac:dyDescent="0.25">
      <c r="AU594" s="202"/>
      <c r="AV594" s="202"/>
      <c r="AW594" s="202"/>
      <c r="AX594" s="202"/>
      <c r="AY594" s="202"/>
      <c r="AZ594" s="202"/>
      <c r="BA594" s="202"/>
      <c r="BB594" s="202"/>
    </row>
    <row r="595" spans="47:54" x14ac:dyDescent="0.25">
      <c r="AU595" s="202"/>
      <c r="AV595" s="202"/>
      <c r="AW595" s="202"/>
      <c r="AX595" s="202"/>
      <c r="AY595" s="202"/>
      <c r="AZ595" s="202"/>
      <c r="BA595" s="202"/>
      <c r="BB595" s="202"/>
    </row>
    <row r="596" spans="47:54" x14ac:dyDescent="0.25">
      <c r="AU596" s="202"/>
      <c r="AV596" s="202"/>
      <c r="AW596" s="202"/>
      <c r="AX596" s="202"/>
      <c r="AY596" s="202"/>
      <c r="AZ596" s="202"/>
      <c r="BA596" s="202"/>
      <c r="BB596" s="202"/>
    </row>
    <row r="597" spans="47:54" x14ac:dyDescent="0.25">
      <c r="AU597" s="202"/>
      <c r="AV597" s="202"/>
      <c r="AW597" s="202"/>
      <c r="AX597" s="202"/>
      <c r="AY597" s="202"/>
      <c r="AZ597" s="202"/>
      <c r="BA597" s="202"/>
      <c r="BB597" s="202"/>
    </row>
    <row r="598" spans="47:54" x14ac:dyDescent="0.25">
      <c r="AU598" s="202"/>
      <c r="AV598" s="202"/>
      <c r="AW598" s="202"/>
      <c r="AX598" s="202"/>
      <c r="AY598" s="202"/>
      <c r="AZ598" s="202"/>
      <c r="BA598" s="202"/>
      <c r="BB598" s="202"/>
    </row>
    <row r="599" spans="47:54" x14ac:dyDescent="0.25">
      <c r="AU599" s="202"/>
      <c r="AV599" s="202"/>
      <c r="AW599" s="202"/>
      <c r="AX599" s="202"/>
      <c r="AY599" s="202"/>
      <c r="AZ599" s="202"/>
      <c r="BA599" s="202"/>
      <c r="BB599" s="202"/>
    </row>
    <row r="600" spans="47:54" x14ac:dyDescent="0.25">
      <c r="AU600" s="202"/>
      <c r="AV600" s="202"/>
      <c r="AW600" s="202"/>
      <c r="AX600" s="202"/>
      <c r="AY600" s="202"/>
      <c r="AZ600" s="202"/>
      <c r="BA600" s="202"/>
      <c r="BB600" s="202"/>
    </row>
    <row r="601" spans="47:54" x14ac:dyDescent="0.25">
      <c r="AU601" s="202"/>
      <c r="AV601" s="202"/>
      <c r="AW601" s="202"/>
      <c r="AX601" s="202"/>
      <c r="AY601" s="202"/>
      <c r="AZ601" s="202"/>
      <c r="BA601" s="202"/>
      <c r="BB601" s="202"/>
    </row>
    <row r="602" spans="47:54" x14ac:dyDescent="0.25">
      <c r="AU602" s="202"/>
      <c r="AV602" s="202"/>
      <c r="AW602" s="202"/>
      <c r="AX602" s="202"/>
      <c r="AY602" s="202"/>
      <c r="AZ602" s="202"/>
      <c r="BA602" s="202"/>
      <c r="BB602" s="202"/>
    </row>
    <row r="603" spans="47:54" x14ac:dyDescent="0.25">
      <c r="AU603" s="202"/>
      <c r="AV603" s="202"/>
      <c r="AW603" s="202"/>
      <c r="AX603" s="202"/>
      <c r="AY603" s="202"/>
      <c r="AZ603" s="202"/>
      <c r="BA603" s="202"/>
      <c r="BB603" s="202"/>
    </row>
    <row r="604" spans="47:54" x14ac:dyDescent="0.25">
      <c r="AU604" s="202"/>
      <c r="AV604" s="202"/>
      <c r="AW604" s="202"/>
      <c r="AX604" s="202"/>
      <c r="AY604" s="202"/>
      <c r="AZ604" s="202"/>
      <c r="BA604" s="202"/>
      <c r="BB604" s="202"/>
    </row>
    <row r="605" spans="47:54" x14ac:dyDescent="0.25">
      <c r="AU605" s="202"/>
      <c r="AV605" s="202"/>
      <c r="AW605" s="202"/>
      <c r="AX605" s="202"/>
      <c r="AY605" s="202"/>
      <c r="AZ605" s="202"/>
      <c r="BA605" s="202"/>
      <c r="BB605" s="202"/>
    </row>
    <row r="606" spans="47:54" x14ac:dyDescent="0.25">
      <c r="AU606" s="202"/>
      <c r="AV606" s="202"/>
      <c r="AW606" s="202"/>
      <c r="AX606" s="202"/>
      <c r="AY606" s="202"/>
      <c r="AZ606" s="202"/>
      <c r="BA606" s="202"/>
      <c r="BB606" s="202"/>
    </row>
    <row r="607" spans="47:54" x14ac:dyDescent="0.25">
      <c r="AU607" s="202"/>
      <c r="AV607" s="202"/>
      <c r="AW607" s="202"/>
      <c r="AX607" s="202"/>
      <c r="AY607" s="202"/>
      <c r="AZ607" s="202"/>
      <c r="BA607" s="202"/>
      <c r="BB607" s="202"/>
    </row>
  </sheetData>
  <sheetProtection algorithmName="SHA-512" hashValue="9SdzfQNYQ7TAenQbzNOUlTsQGd6WYbk1+9IC7cWQOA+X7E24TlyikTDxYV4DlkX4PqAoZTPdAjELMfqWf/Je7g==" saltValue="WO06ShSctMgL/LTcxgR68w==" spinCount="100000" sheet="1" objects="1" scenarios="1"/>
  <mergeCells count="95">
    <mergeCell ref="T129:AG134"/>
    <mergeCell ref="I130:P134"/>
    <mergeCell ref="F133:H134"/>
    <mergeCell ref="T124:T125"/>
    <mergeCell ref="U124:X125"/>
    <mergeCell ref="Y124:AB125"/>
    <mergeCell ref="I126:P128"/>
    <mergeCell ref="T126:T127"/>
    <mergeCell ref="U126:X127"/>
    <mergeCell ref="Y126:AB127"/>
    <mergeCell ref="AI122:AN123"/>
    <mergeCell ref="T120:T121"/>
    <mergeCell ref="U120:X121"/>
    <mergeCell ref="Y120:AB121"/>
    <mergeCell ref="AD120:AE121"/>
    <mergeCell ref="AG120:AG121"/>
    <mergeCell ref="AI120:AN121"/>
    <mergeCell ref="T122:T123"/>
    <mergeCell ref="U122:X123"/>
    <mergeCell ref="Y122:AB123"/>
    <mergeCell ref="AD122:AE123"/>
    <mergeCell ref="AG122:AG123"/>
    <mergeCell ref="AI118:AN119"/>
    <mergeCell ref="T114:T115"/>
    <mergeCell ref="U114:X115"/>
    <mergeCell ref="Y114:AB115"/>
    <mergeCell ref="AD114:AE115"/>
    <mergeCell ref="AF114:AN115"/>
    <mergeCell ref="T116:T117"/>
    <mergeCell ref="U116:X117"/>
    <mergeCell ref="Y116:AB117"/>
    <mergeCell ref="AD116:AE117"/>
    <mergeCell ref="AF116:AN117"/>
    <mergeCell ref="T118:T119"/>
    <mergeCell ref="U118:X119"/>
    <mergeCell ref="Y118:AB119"/>
    <mergeCell ref="AD118:AE119"/>
    <mergeCell ref="AG118:AG119"/>
    <mergeCell ref="T110:T111"/>
    <mergeCell ref="U110:X111"/>
    <mergeCell ref="Y110:AB111"/>
    <mergeCell ref="AD110:AE111"/>
    <mergeCell ref="AF110:AN111"/>
    <mergeCell ref="T112:T113"/>
    <mergeCell ref="U112:X113"/>
    <mergeCell ref="Y112:AB113"/>
    <mergeCell ref="AD112:AE113"/>
    <mergeCell ref="AF112:AN113"/>
    <mergeCell ref="E104:H105"/>
    <mergeCell ref="T105:AB106"/>
    <mergeCell ref="AD105:AN106"/>
    <mergeCell ref="T108:T109"/>
    <mergeCell ref="U108:X109"/>
    <mergeCell ref="Y108:AB109"/>
    <mergeCell ref="AD108:AE109"/>
    <mergeCell ref="AF108:AN109"/>
    <mergeCell ref="C99:G99"/>
    <mergeCell ref="W99:Y99"/>
    <mergeCell ref="AE99:AI99"/>
    <mergeCell ref="AN99:AP99"/>
    <mergeCell ref="X100:Y100"/>
    <mergeCell ref="AE100:AI100"/>
    <mergeCell ref="AM100:AP100"/>
    <mergeCell ref="G5:G6"/>
    <mergeCell ref="W5:W6"/>
    <mergeCell ref="X5:X6"/>
    <mergeCell ref="Y5:Y6"/>
    <mergeCell ref="Z5:AA6"/>
    <mergeCell ref="AB5:AB6"/>
    <mergeCell ref="AK4:AK5"/>
    <mergeCell ref="AL4:AL5"/>
    <mergeCell ref="AM4:AM6"/>
    <mergeCell ref="AN4:AN6"/>
    <mergeCell ref="AJ4:AJ5"/>
    <mergeCell ref="AO4:AO6"/>
    <mergeCell ref="AP4:AP6"/>
    <mergeCell ref="AM2:AP3"/>
    <mergeCell ref="D3:D6"/>
    <mergeCell ref="E3:E6"/>
    <mergeCell ref="F3:F6"/>
    <mergeCell ref="Z3:AA3"/>
    <mergeCell ref="Z4:AA4"/>
    <mergeCell ref="AC4:AC5"/>
    <mergeCell ref="AD4:AD5"/>
    <mergeCell ref="AE4:AE5"/>
    <mergeCell ref="AF4:AF5"/>
    <mergeCell ref="AC2:AL3"/>
    <mergeCell ref="AG4:AG5"/>
    <mergeCell ref="AH4:AH5"/>
    <mergeCell ref="AI4:AI5"/>
    <mergeCell ref="I1:K1"/>
    <mergeCell ref="W1:AB1"/>
    <mergeCell ref="I2:V4"/>
    <mergeCell ref="W2:Y4"/>
    <mergeCell ref="Z2:AB2"/>
  </mergeCells>
  <conditionalFormatting sqref="G7:G97">
    <cfRule type="cellIs" dxfId="13" priority="4" operator="equal">
      <formula>2</formula>
    </cfRule>
    <cfRule type="cellIs" dxfId="12" priority="5" operator="greaterThan">
      <formula>2</formula>
    </cfRule>
  </conditionalFormatting>
  <conditionalFormatting sqref="M6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9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P7:AP45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P44:AP97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U61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0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A175"/>
  <sheetViews>
    <sheetView zoomScaleNormal="100" workbookViewId="0">
      <selection activeCell="V1" sqref="V1:AA1"/>
    </sheetView>
  </sheetViews>
  <sheetFormatPr baseColWidth="10" defaultColWidth="11.42578125" defaultRowHeight="15" x14ac:dyDescent="0.25"/>
  <cols>
    <col min="1" max="1" width="3.5703125" style="2067" customWidth="1"/>
    <col min="2" max="2" width="1.7109375" style="985" customWidth="1"/>
    <col min="3" max="3" width="14.5703125" style="2068" bestFit="1" customWidth="1"/>
    <col min="4" max="4" width="3.28515625" style="4" customWidth="1"/>
    <col min="5" max="6" width="3.28515625" style="2069" customWidth="1"/>
    <col min="7" max="7" width="1.7109375" style="987" customWidth="1"/>
    <col min="8" max="8" width="1.5703125" style="987" customWidth="1"/>
    <col min="9" max="10" width="5.7109375" style="2496" customWidth="1"/>
    <col min="11" max="19" width="5.7109375" style="985" customWidth="1"/>
    <col min="20" max="22" width="5.7109375" style="986" customWidth="1"/>
    <col min="23" max="23" width="6.7109375" style="986" customWidth="1"/>
    <col min="24" max="24" width="5.7109375" style="985" customWidth="1"/>
    <col min="25" max="25" width="5.7109375" style="1" customWidth="1"/>
    <col min="26" max="26" width="7.28515625" style="1" customWidth="1"/>
    <col min="27" max="27" width="9" style="1" customWidth="1"/>
    <col min="28" max="28" width="4.85546875" style="1965" customWidth="1"/>
    <col min="29" max="29" width="4.85546875" style="1948" customWidth="1"/>
    <col min="30" max="35" width="4.85546875" style="1" customWidth="1"/>
    <col min="36" max="37" width="5.85546875" style="1" customWidth="1"/>
    <col min="38" max="38" width="4.5703125" style="1" bestFit="1" customWidth="1"/>
    <col min="39" max="39" width="4.5703125" style="1545" bestFit="1" customWidth="1"/>
    <col min="40" max="40" width="5.85546875" style="4" bestFit="1" customWidth="1"/>
    <col min="41" max="41" width="4.5703125" style="4" bestFit="1" customWidth="1"/>
    <col min="42" max="47" width="7.7109375" style="1" customWidth="1"/>
    <col min="48" max="52" width="7.7109375" style="985" customWidth="1"/>
    <col min="53" max="53" width="5.140625" style="985" customWidth="1"/>
    <col min="54" max="55" width="10" style="985" customWidth="1"/>
    <col min="56" max="16384" width="11.42578125" style="985"/>
  </cols>
  <sheetData>
    <row r="1" spans="1:53" ht="19.5" thickBot="1" x14ac:dyDescent="0.25">
      <c r="I1" s="4271" t="s">
        <v>697</v>
      </c>
      <c r="J1" s="4271"/>
      <c r="K1" s="4271"/>
      <c r="L1" s="2070"/>
      <c r="M1" s="2070"/>
      <c r="N1" s="2070"/>
      <c r="P1" s="2070"/>
      <c r="Q1" s="2070"/>
      <c r="R1" s="2070"/>
      <c r="S1" s="2070"/>
      <c r="T1" s="2070"/>
      <c r="U1" s="2070"/>
      <c r="V1" s="4272" t="s">
        <v>730</v>
      </c>
      <c r="W1" s="4272"/>
      <c r="X1" s="4272"/>
      <c r="Y1" s="4272"/>
      <c r="Z1" s="4272"/>
      <c r="AA1" s="4272"/>
      <c r="AB1" s="2070"/>
      <c r="AC1" s="2070"/>
      <c r="AD1" s="2070"/>
      <c r="AE1" s="2070"/>
      <c r="AF1" s="2070"/>
      <c r="AG1" s="2070"/>
      <c r="AH1" s="2070"/>
      <c r="AI1" s="2070"/>
      <c r="AJ1" s="2070"/>
      <c r="AK1" s="2070"/>
      <c r="AL1" s="2070"/>
      <c r="AM1" s="2070"/>
      <c r="AN1" s="2070"/>
      <c r="AO1" s="2071"/>
    </row>
    <row r="2" spans="1:53" ht="16.5" thickTop="1" x14ac:dyDescent="0.2">
      <c r="I2" s="4273" t="s">
        <v>25</v>
      </c>
      <c r="J2" s="4274"/>
      <c r="K2" s="4274"/>
      <c r="L2" s="4274"/>
      <c r="M2" s="4274"/>
      <c r="N2" s="4274"/>
      <c r="O2" s="4274"/>
      <c r="P2" s="4274"/>
      <c r="Q2" s="4274"/>
      <c r="R2" s="4274"/>
      <c r="S2" s="4274"/>
      <c r="T2" s="4274"/>
      <c r="U2" s="4275"/>
      <c r="V2" s="4282" t="s">
        <v>50</v>
      </c>
      <c r="W2" s="4282"/>
      <c r="X2" s="4282"/>
      <c r="Y2" s="4285" t="s">
        <v>645</v>
      </c>
      <c r="Z2" s="4286"/>
      <c r="AA2" s="4287"/>
      <c r="AB2" s="4303" t="s">
        <v>49</v>
      </c>
      <c r="AC2" s="4288"/>
      <c r="AD2" s="4288"/>
      <c r="AE2" s="4288"/>
      <c r="AF2" s="4288"/>
      <c r="AG2" s="4288"/>
      <c r="AH2" s="4288"/>
      <c r="AI2" s="4288"/>
      <c r="AJ2" s="4288"/>
      <c r="AK2" s="4288" t="s">
        <v>477</v>
      </c>
      <c r="AL2" s="4288"/>
      <c r="AM2" s="4288"/>
      <c r="AN2" s="4289"/>
      <c r="AO2" s="2071"/>
    </row>
    <row r="3" spans="1:53" ht="16.5" customHeight="1" x14ac:dyDescent="0.25">
      <c r="D3" s="4292"/>
      <c r="E3" s="4293" t="s">
        <v>699</v>
      </c>
      <c r="F3" s="4294" t="s">
        <v>189</v>
      </c>
      <c r="I3" s="4276"/>
      <c r="J3" s="4277"/>
      <c r="K3" s="4277"/>
      <c r="L3" s="4277"/>
      <c r="M3" s="4277"/>
      <c r="N3" s="4277"/>
      <c r="O3" s="4277"/>
      <c r="P3" s="4277"/>
      <c r="Q3" s="4277"/>
      <c r="R3" s="4277"/>
      <c r="S3" s="4277"/>
      <c r="T3" s="4277"/>
      <c r="U3" s="4278"/>
      <c r="V3" s="4283"/>
      <c r="W3" s="4283"/>
      <c r="X3" s="4283"/>
      <c r="Y3" s="4295" t="s">
        <v>202</v>
      </c>
      <c r="Z3" s="4296"/>
      <c r="AA3" s="2072">
        <v>54000</v>
      </c>
      <c r="AB3" s="4304"/>
      <c r="AC3" s="4290"/>
      <c r="AD3" s="4290"/>
      <c r="AE3" s="4290"/>
      <c r="AF3" s="4290"/>
      <c r="AG3" s="4290"/>
      <c r="AH3" s="4290"/>
      <c r="AI3" s="4290"/>
      <c r="AJ3" s="4290"/>
      <c r="AK3" s="4290"/>
      <c r="AL3" s="4290"/>
      <c r="AM3" s="4290"/>
      <c r="AN3" s="4291"/>
      <c r="AO3" s="991"/>
      <c r="AT3" s="985"/>
      <c r="AU3" s="985"/>
    </row>
    <row r="4" spans="1:53" ht="16.5" customHeight="1" x14ac:dyDescent="0.25">
      <c r="D4" s="4292"/>
      <c r="E4" s="4293"/>
      <c r="F4" s="4294"/>
      <c r="I4" s="4279"/>
      <c r="J4" s="4280"/>
      <c r="K4" s="4280"/>
      <c r="L4" s="4280"/>
      <c r="M4" s="4280"/>
      <c r="N4" s="4280"/>
      <c r="O4" s="4280"/>
      <c r="P4" s="4280"/>
      <c r="Q4" s="4280"/>
      <c r="R4" s="4280"/>
      <c r="S4" s="4280"/>
      <c r="T4" s="4280"/>
      <c r="U4" s="4281"/>
      <c r="V4" s="4284"/>
      <c r="W4" s="4284"/>
      <c r="X4" s="4284"/>
      <c r="Y4" s="4297" t="s">
        <v>203</v>
      </c>
      <c r="Z4" s="4298"/>
      <c r="AA4" s="2073">
        <f>SUM(AA7:AA57)</f>
        <v>56077.038929311551</v>
      </c>
      <c r="AB4" s="4299" t="s">
        <v>478</v>
      </c>
      <c r="AC4" s="4301" t="s">
        <v>479</v>
      </c>
      <c r="AD4" s="4301" t="s">
        <v>480</v>
      </c>
      <c r="AE4" s="4301" t="s">
        <v>481</v>
      </c>
      <c r="AF4" s="4301" t="s">
        <v>551</v>
      </c>
      <c r="AG4" s="4301" t="s">
        <v>608</v>
      </c>
      <c r="AH4" s="4301" t="s">
        <v>648</v>
      </c>
      <c r="AI4" s="4305" t="s">
        <v>700</v>
      </c>
      <c r="AJ4" s="4311" t="s">
        <v>3</v>
      </c>
      <c r="AK4" s="4313" t="s">
        <v>482</v>
      </c>
      <c r="AL4" s="4316" t="s">
        <v>701</v>
      </c>
      <c r="AM4" s="4317" t="s">
        <v>190</v>
      </c>
      <c r="AN4" s="4318" t="s">
        <v>178</v>
      </c>
      <c r="AO4" s="991"/>
      <c r="AT4" s="985"/>
      <c r="AU4" s="985"/>
    </row>
    <row r="5" spans="1:53" s="993" customFormat="1" ht="12" customHeight="1" x14ac:dyDescent="0.25">
      <c r="A5" s="2067"/>
      <c r="C5" s="2074"/>
      <c r="D5" s="4292"/>
      <c r="E5" s="4293"/>
      <c r="F5" s="4294"/>
      <c r="G5" s="4336" t="s">
        <v>44</v>
      </c>
      <c r="H5" s="1109"/>
      <c r="I5" s="2075" t="s">
        <v>87</v>
      </c>
      <c r="J5" s="2076" t="s">
        <v>26</v>
      </c>
      <c r="K5" s="2077" t="s">
        <v>234</v>
      </c>
      <c r="L5" s="1322" t="s">
        <v>27</v>
      </c>
      <c r="M5" s="1322" t="s">
        <v>28</v>
      </c>
      <c r="N5" s="1322" t="s">
        <v>406</v>
      </c>
      <c r="O5" s="1323" t="s">
        <v>407</v>
      </c>
      <c r="P5" s="1322" t="s">
        <v>702</v>
      </c>
      <c r="Q5" s="1322" t="s">
        <v>32</v>
      </c>
      <c r="R5" s="1322" t="s">
        <v>408</v>
      </c>
      <c r="S5" s="1322" t="s">
        <v>34</v>
      </c>
      <c r="T5" s="1322" t="s">
        <v>64</v>
      </c>
      <c r="U5" s="1967" t="s">
        <v>109</v>
      </c>
      <c r="V5" s="4337" t="s">
        <v>3</v>
      </c>
      <c r="W5" s="4321" t="s">
        <v>409</v>
      </c>
      <c r="X5" s="4323" t="s">
        <v>410</v>
      </c>
      <c r="Y5" s="4325" t="s">
        <v>690</v>
      </c>
      <c r="Z5" s="4326"/>
      <c r="AA5" s="4329" t="s">
        <v>179</v>
      </c>
      <c r="AB5" s="4300"/>
      <c r="AC5" s="4302"/>
      <c r="AD5" s="4302"/>
      <c r="AE5" s="4302"/>
      <c r="AF5" s="4302"/>
      <c r="AG5" s="4302"/>
      <c r="AH5" s="4302"/>
      <c r="AI5" s="4306"/>
      <c r="AJ5" s="4312"/>
      <c r="AK5" s="4314"/>
      <c r="AL5" s="4316"/>
      <c r="AM5" s="4317"/>
      <c r="AN5" s="4319"/>
      <c r="AO5" s="1091"/>
    </row>
    <row r="6" spans="1:53" s="993" customFormat="1" ht="12" customHeight="1" x14ac:dyDescent="0.25">
      <c r="A6" s="2067"/>
      <c r="B6" s="1606"/>
      <c r="C6" s="1094"/>
      <c r="D6" s="4292"/>
      <c r="E6" s="4293"/>
      <c r="F6" s="4294"/>
      <c r="G6" s="4336"/>
      <c r="H6" s="2078"/>
      <c r="I6" s="2079" t="s">
        <v>703</v>
      </c>
      <c r="J6" s="2080" t="s">
        <v>704</v>
      </c>
      <c r="K6" s="2081" t="s">
        <v>705</v>
      </c>
      <c r="L6" s="2082" t="s">
        <v>706</v>
      </c>
      <c r="M6" s="2082" t="s">
        <v>707</v>
      </c>
      <c r="N6" s="2082" t="s">
        <v>708</v>
      </c>
      <c r="O6" s="2082" t="s">
        <v>709</v>
      </c>
      <c r="P6" s="2083" t="s">
        <v>710</v>
      </c>
      <c r="Q6" s="2083" t="s">
        <v>711</v>
      </c>
      <c r="R6" s="2083" t="s">
        <v>712</v>
      </c>
      <c r="S6" s="2083" t="s">
        <v>713</v>
      </c>
      <c r="T6" s="2083" t="s">
        <v>714</v>
      </c>
      <c r="U6" s="2084" t="s">
        <v>715</v>
      </c>
      <c r="V6" s="4338"/>
      <c r="W6" s="4322"/>
      <c r="X6" s="4324"/>
      <c r="Y6" s="4327"/>
      <c r="Z6" s="4328"/>
      <c r="AA6" s="4330"/>
      <c r="AB6" s="2085">
        <v>3</v>
      </c>
      <c r="AC6" s="2086">
        <v>8</v>
      </c>
      <c r="AD6" s="2086">
        <v>8</v>
      </c>
      <c r="AE6" s="2086">
        <v>10</v>
      </c>
      <c r="AF6" s="2086">
        <v>11</v>
      </c>
      <c r="AG6" s="2086">
        <v>10</v>
      </c>
      <c r="AH6" s="2086">
        <v>13</v>
      </c>
      <c r="AI6" s="2087">
        <f>COUNTIF(I95:T95,"&gt;0")</f>
        <v>12</v>
      </c>
      <c r="AJ6" s="2088">
        <f>63+AI6</f>
        <v>75</v>
      </c>
      <c r="AK6" s="4315"/>
      <c r="AL6" s="4316"/>
      <c r="AM6" s="4317"/>
      <c r="AN6" s="4320"/>
      <c r="AO6" s="1091"/>
    </row>
    <row r="7" spans="1:53" ht="11.1" customHeight="1" x14ac:dyDescent="0.25">
      <c r="A7" s="2067">
        <v>1</v>
      </c>
      <c r="B7" s="1611"/>
      <c r="C7" s="1402" t="s">
        <v>716</v>
      </c>
      <c r="D7" s="2089" t="str">
        <f t="shared" ref="D7:D29" si="0">ROMAN(AK7,0)</f>
        <v>V</v>
      </c>
      <c r="E7" s="2089" t="s">
        <v>156</v>
      </c>
      <c r="F7" s="2090"/>
      <c r="G7" s="1623"/>
      <c r="H7" s="2091"/>
      <c r="I7" s="2092"/>
      <c r="J7" s="2093">
        <v>20</v>
      </c>
      <c r="K7" s="1352">
        <v>8</v>
      </c>
      <c r="L7" s="1773">
        <v>15</v>
      </c>
      <c r="M7" s="1773">
        <v>21</v>
      </c>
      <c r="N7" s="1352">
        <v>10</v>
      </c>
      <c r="O7" s="1371">
        <v>16</v>
      </c>
      <c r="P7" s="1352"/>
      <c r="Q7" s="1371">
        <v>12</v>
      </c>
      <c r="R7" s="1352">
        <v>11</v>
      </c>
      <c r="S7" s="1352">
        <v>2</v>
      </c>
      <c r="T7" s="1352">
        <v>3</v>
      </c>
      <c r="U7" s="1980" t="s">
        <v>664</v>
      </c>
      <c r="V7" s="1976">
        <f t="shared" ref="V7:V40" si="1">SUM(I7:U7)</f>
        <v>118</v>
      </c>
      <c r="W7" s="1765">
        <f t="shared" ref="W7:W40" si="2">COUNTIF(I7:T7,"&gt;=0")*0.1+0.7</f>
        <v>1.7</v>
      </c>
      <c r="X7" s="2094">
        <f t="shared" ref="X7:X40" si="3">V7*W7/COUNTIF(I7:U7,"&gt;=0")</f>
        <v>20.059999999999999</v>
      </c>
      <c r="Y7" s="2095">
        <f t="shared" ref="Y7:Y40" si="4">IF(AND(U7="x",W7&gt;=1),(X7),"-")</f>
        <v>20.059999999999999</v>
      </c>
      <c r="Z7" s="2096">
        <f t="shared" ref="Z7:Z40" si="5">IF((U7="x"),(IF(OR(X7&lt;(MAX(Y$7:Y$57)/2),W7&lt;1),(MAX(Y$7:Y$57)/2),X7)),"-")</f>
        <v>20.059999999999999</v>
      </c>
      <c r="AA7" s="2097">
        <f t="shared" ref="AA7:AA40" si="6">IF((U7="x"),(AA$3/SUMIF(W$7:W$57,"&gt;=1",X$7:X$57)*Z7),"Abs")</f>
        <v>5069.4688157078663</v>
      </c>
      <c r="AB7" s="1477"/>
      <c r="AC7" s="1360"/>
      <c r="AD7" s="1361">
        <v>3</v>
      </c>
      <c r="AE7" s="1361">
        <v>7</v>
      </c>
      <c r="AF7" s="1361">
        <v>10</v>
      </c>
      <c r="AG7" s="1361">
        <v>6</v>
      </c>
      <c r="AH7" s="1360">
        <v>5</v>
      </c>
      <c r="AI7" s="1774">
        <f t="shared" ref="AI7:AI40" si="7">COUNTIF(I7:T7,"&gt;=0")</f>
        <v>10</v>
      </c>
      <c r="AJ7" s="2098">
        <f t="shared" ref="AJ7:AJ42" si="8">SUM(AB7:AI7)</f>
        <v>41</v>
      </c>
      <c r="AK7" s="1978">
        <v>5</v>
      </c>
      <c r="AL7" s="1360">
        <v>175</v>
      </c>
      <c r="AM7" s="2099">
        <f t="shared" ref="AM7:AM70" si="9">AL7+V7</f>
        <v>293</v>
      </c>
      <c r="AN7" s="2100">
        <f t="shared" ref="AN7:AN70" si="10">AM7/AJ7</f>
        <v>7.1463414634146343</v>
      </c>
      <c r="AO7" s="991"/>
      <c r="AT7" s="985"/>
      <c r="AU7" s="985"/>
      <c r="AZ7" s="4"/>
      <c r="BA7" s="4"/>
    </row>
    <row r="8" spans="1:53" s="987" customFormat="1" ht="11.1" customHeight="1" x14ac:dyDescent="0.25">
      <c r="A8" s="2067">
        <v>2</v>
      </c>
      <c r="B8" s="1611"/>
      <c r="C8" s="1772" t="s">
        <v>717</v>
      </c>
      <c r="D8" s="2101" t="str">
        <f t="shared" si="0"/>
        <v>IV</v>
      </c>
      <c r="E8" s="2102"/>
      <c r="F8" s="2103" t="s">
        <v>156</v>
      </c>
      <c r="G8" s="1623"/>
      <c r="H8" s="2104"/>
      <c r="I8" s="2092">
        <v>4</v>
      </c>
      <c r="J8" s="2105">
        <v>8</v>
      </c>
      <c r="K8" s="1371">
        <v>14</v>
      </c>
      <c r="L8" s="1352">
        <v>1</v>
      </c>
      <c r="M8" s="1352">
        <v>4</v>
      </c>
      <c r="N8" s="1352">
        <v>2</v>
      </c>
      <c r="O8" s="1371">
        <v>4</v>
      </c>
      <c r="P8" s="1975">
        <v>16</v>
      </c>
      <c r="Q8" s="1975">
        <v>17</v>
      </c>
      <c r="R8" s="1352">
        <v>14</v>
      </c>
      <c r="S8" s="1353">
        <v>7</v>
      </c>
      <c r="T8" s="1353">
        <v>12</v>
      </c>
      <c r="U8" s="1980" t="s">
        <v>664</v>
      </c>
      <c r="V8" s="1976">
        <f t="shared" si="1"/>
        <v>103</v>
      </c>
      <c r="W8" s="1765">
        <f t="shared" si="2"/>
        <v>1.9000000000000001</v>
      </c>
      <c r="X8" s="2094">
        <f t="shared" si="3"/>
        <v>16.308333333333334</v>
      </c>
      <c r="Y8" s="2095">
        <f t="shared" si="4"/>
        <v>16.308333333333334</v>
      </c>
      <c r="Z8" s="2096">
        <f t="shared" si="5"/>
        <v>16.308333333333334</v>
      </c>
      <c r="AA8" s="2097">
        <f t="shared" si="6"/>
        <v>4121.3652676721067</v>
      </c>
      <c r="AB8" s="1477"/>
      <c r="AC8" s="1360">
        <v>2</v>
      </c>
      <c r="AD8" s="1361">
        <v>5</v>
      </c>
      <c r="AE8" s="1361">
        <v>4</v>
      </c>
      <c r="AF8" s="1361"/>
      <c r="AG8" s="1361">
        <v>6</v>
      </c>
      <c r="AH8" s="1360">
        <v>13</v>
      </c>
      <c r="AI8" s="1774">
        <f t="shared" si="7"/>
        <v>12</v>
      </c>
      <c r="AJ8" s="2098">
        <f t="shared" si="8"/>
        <v>42</v>
      </c>
      <c r="AK8" s="1978">
        <v>4</v>
      </c>
      <c r="AL8" s="1360">
        <v>184</v>
      </c>
      <c r="AM8" s="2099">
        <f t="shared" si="9"/>
        <v>287</v>
      </c>
      <c r="AN8" s="2100">
        <f t="shared" si="10"/>
        <v>6.833333333333333</v>
      </c>
    </row>
    <row r="9" spans="1:53" s="987" customFormat="1" ht="11.1" customHeight="1" x14ac:dyDescent="0.25">
      <c r="A9" s="2067">
        <v>3</v>
      </c>
      <c r="B9" s="1611"/>
      <c r="C9" s="1216" t="s">
        <v>182</v>
      </c>
      <c r="D9" s="1842" t="str">
        <f t="shared" si="0"/>
        <v/>
      </c>
      <c r="E9" s="2106"/>
      <c r="F9" s="1208"/>
      <c r="G9" s="1623"/>
      <c r="H9" s="2091"/>
      <c r="I9" s="2092">
        <v>2</v>
      </c>
      <c r="J9" s="2105">
        <v>10</v>
      </c>
      <c r="K9" s="1352">
        <v>9</v>
      </c>
      <c r="L9" s="1352"/>
      <c r="M9" s="1352">
        <v>18</v>
      </c>
      <c r="N9" s="1352">
        <v>12</v>
      </c>
      <c r="O9" s="1371">
        <v>1</v>
      </c>
      <c r="P9" s="1352">
        <v>4</v>
      </c>
      <c r="Q9" s="1371">
        <v>1</v>
      </c>
      <c r="R9" s="1352">
        <v>18</v>
      </c>
      <c r="S9" s="1352">
        <v>1</v>
      </c>
      <c r="T9" s="1352">
        <v>13</v>
      </c>
      <c r="U9" s="1980" t="s">
        <v>664</v>
      </c>
      <c r="V9" s="1976">
        <f t="shared" si="1"/>
        <v>89</v>
      </c>
      <c r="W9" s="1765">
        <f t="shared" si="2"/>
        <v>1.8</v>
      </c>
      <c r="X9" s="2094">
        <f t="shared" si="3"/>
        <v>14.563636363636364</v>
      </c>
      <c r="Y9" s="2095">
        <f t="shared" si="4"/>
        <v>14.563636363636364</v>
      </c>
      <c r="Z9" s="2096">
        <f t="shared" si="5"/>
        <v>14.563636363636364</v>
      </c>
      <c r="AA9" s="2097">
        <f t="shared" si="6"/>
        <v>3680.4536584627949</v>
      </c>
      <c r="AB9" s="1477"/>
      <c r="AC9" s="1360"/>
      <c r="AD9" s="1361"/>
      <c r="AE9" s="1361"/>
      <c r="AF9" s="1361"/>
      <c r="AG9" s="1361"/>
      <c r="AH9" s="1360"/>
      <c r="AI9" s="1774">
        <f t="shared" si="7"/>
        <v>11</v>
      </c>
      <c r="AJ9" s="2098">
        <f t="shared" si="8"/>
        <v>11</v>
      </c>
      <c r="AK9" s="1978"/>
      <c r="AL9" s="1360">
        <v>0</v>
      </c>
      <c r="AM9" s="2099">
        <f t="shared" si="9"/>
        <v>89</v>
      </c>
      <c r="AN9" s="2100">
        <f t="shared" si="10"/>
        <v>8.0909090909090917</v>
      </c>
    </row>
    <row r="10" spans="1:53" s="987" customFormat="1" ht="11.1" customHeight="1" x14ac:dyDescent="0.25">
      <c r="A10" s="2067">
        <v>4</v>
      </c>
      <c r="B10" s="1611"/>
      <c r="C10" s="1200" t="s">
        <v>718</v>
      </c>
      <c r="D10" s="1903" t="str">
        <f t="shared" si="0"/>
        <v>I</v>
      </c>
      <c r="E10" s="2107"/>
      <c r="F10" s="2108"/>
      <c r="G10" s="1623"/>
      <c r="H10" s="2091"/>
      <c r="I10" s="2092"/>
      <c r="J10" s="2105">
        <v>17</v>
      </c>
      <c r="K10" s="1352"/>
      <c r="L10" s="1352">
        <v>5</v>
      </c>
      <c r="M10" s="1352">
        <v>12</v>
      </c>
      <c r="N10" s="1352">
        <v>6</v>
      </c>
      <c r="O10" s="1371">
        <v>9</v>
      </c>
      <c r="P10" s="1352">
        <v>8</v>
      </c>
      <c r="Q10" s="1371">
        <v>0</v>
      </c>
      <c r="R10" s="1371">
        <v>12</v>
      </c>
      <c r="S10" s="1352">
        <v>3</v>
      </c>
      <c r="T10" s="1352">
        <v>7</v>
      </c>
      <c r="U10" s="1980" t="s">
        <v>664</v>
      </c>
      <c r="V10" s="1976">
        <f t="shared" si="1"/>
        <v>79</v>
      </c>
      <c r="W10" s="1765">
        <f t="shared" si="2"/>
        <v>1.7</v>
      </c>
      <c r="X10" s="2094">
        <f t="shared" si="3"/>
        <v>13.429999999999998</v>
      </c>
      <c r="Y10" s="2095">
        <f t="shared" si="4"/>
        <v>13.429999999999998</v>
      </c>
      <c r="Z10" s="2096">
        <f t="shared" si="5"/>
        <v>13.429999999999998</v>
      </c>
      <c r="AA10" s="2097">
        <f t="shared" si="6"/>
        <v>3393.9664105162833</v>
      </c>
      <c r="AB10" s="1477"/>
      <c r="AC10" s="1360"/>
      <c r="AD10" s="1361"/>
      <c r="AE10" s="1361">
        <v>4</v>
      </c>
      <c r="AF10" s="1361">
        <v>9</v>
      </c>
      <c r="AG10" s="1361">
        <v>7</v>
      </c>
      <c r="AH10" s="1360">
        <v>12</v>
      </c>
      <c r="AI10" s="1774">
        <f t="shared" si="7"/>
        <v>10</v>
      </c>
      <c r="AJ10" s="2098">
        <f t="shared" si="8"/>
        <v>42</v>
      </c>
      <c r="AK10" s="1978">
        <v>1</v>
      </c>
      <c r="AL10" s="1360">
        <v>168</v>
      </c>
      <c r="AM10" s="2099">
        <f t="shared" si="9"/>
        <v>247</v>
      </c>
      <c r="AN10" s="2100">
        <f t="shared" si="10"/>
        <v>5.8809523809523814</v>
      </c>
    </row>
    <row r="11" spans="1:53" s="987" customFormat="1" ht="11.1" customHeight="1" x14ac:dyDescent="0.25">
      <c r="A11" s="2067">
        <v>5</v>
      </c>
      <c r="B11" s="2109"/>
      <c r="C11" s="1631" t="s">
        <v>670</v>
      </c>
      <c r="D11" s="1899" t="str">
        <f t="shared" si="0"/>
        <v>II</v>
      </c>
      <c r="E11" s="2110"/>
      <c r="F11" s="2111" t="s">
        <v>156</v>
      </c>
      <c r="G11" s="1623"/>
      <c r="H11" s="2112"/>
      <c r="I11" s="2113"/>
      <c r="J11" s="2114">
        <v>12</v>
      </c>
      <c r="K11" s="1642">
        <v>10</v>
      </c>
      <c r="L11" s="1642">
        <v>12</v>
      </c>
      <c r="M11" s="1642"/>
      <c r="N11" s="1642">
        <v>1</v>
      </c>
      <c r="O11" s="1815">
        <v>14</v>
      </c>
      <c r="P11" s="1642">
        <v>11</v>
      </c>
      <c r="Q11" s="1815">
        <v>5</v>
      </c>
      <c r="R11" s="1642">
        <v>2</v>
      </c>
      <c r="S11" s="1814"/>
      <c r="T11" s="1642">
        <v>8</v>
      </c>
      <c r="U11" s="2115" t="s">
        <v>664</v>
      </c>
      <c r="V11" s="2009">
        <f t="shared" si="1"/>
        <v>75</v>
      </c>
      <c r="W11" s="2116">
        <f t="shared" si="2"/>
        <v>1.6</v>
      </c>
      <c r="X11" s="2117">
        <f t="shared" si="3"/>
        <v>13.333333333333334</v>
      </c>
      <c r="Y11" s="2118">
        <f t="shared" si="4"/>
        <v>13.333333333333334</v>
      </c>
      <c r="Z11" s="2119">
        <f t="shared" si="5"/>
        <v>13.333333333333334</v>
      </c>
      <c r="AA11" s="2120">
        <f t="shared" si="6"/>
        <v>3369.5372653425507</v>
      </c>
      <c r="AB11" s="2121"/>
      <c r="AC11" s="1818"/>
      <c r="AD11" s="1819"/>
      <c r="AE11" s="1819"/>
      <c r="AF11" s="1819"/>
      <c r="AG11" s="1819"/>
      <c r="AH11" s="1818">
        <v>6</v>
      </c>
      <c r="AI11" s="1820">
        <f t="shared" si="7"/>
        <v>9</v>
      </c>
      <c r="AJ11" s="2122">
        <f t="shared" si="8"/>
        <v>15</v>
      </c>
      <c r="AK11" s="2013">
        <v>2</v>
      </c>
      <c r="AL11" s="1818">
        <v>39</v>
      </c>
      <c r="AM11" s="2123">
        <f t="shared" si="9"/>
        <v>114</v>
      </c>
      <c r="AN11" s="2124">
        <f t="shared" si="10"/>
        <v>7.6</v>
      </c>
    </row>
    <row r="12" spans="1:53" s="987" customFormat="1" ht="11.1" customHeight="1" x14ac:dyDescent="0.25">
      <c r="A12" s="2067">
        <v>6</v>
      </c>
      <c r="B12" s="1611"/>
      <c r="C12" s="1216" t="s">
        <v>45</v>
      </c>
      <c r="D12" s="1842" t="str">
        <f t="shared" si="0"/>
        <v/>
      </c>
      <c r="E12" s="2106"/>
      <c r="F12" s="2125"/>
      <c r="G12" s="1623"/>
      <c r="H12" s="2104"/>
      <c r="I12" s="2126"/>
      <c r="J12" s="2127">
        <v>7</v>
      </c>
      <c r="K12" s="1399">
        <v>12</v>
      </c>
      <c r="L12" s="1399">
        <v>8</v>
      </c>
      <c r="M12" s="1399"/>
      <c r="N12" s="1399">
        <v>8</v>
      </c>
      <c r="O12" s="1666">
        <v>11</v>
      </c>
      <c r="P12" s="1399">
        <v>5</v>
      </c>
      <c r="Q12" s="1666">
        <v>6</v>
      </c>
      <c r="R12" s="1399">
        <v>13</v>
      </c>
      <c r="S12" s="1399">
        <v>4</v>
      </c>
      <c r="T12" s="1399"/>
      <c r="U12" s="1987" t="s">
        <v>664</v>
      </c>
      <c r="V12" s="1985">
        <f t="shared" si="1"/>
        <v>74</v>
      </c>
      <c r="W12" s="1800">
        <f t="shared" si="2"/>
        <v>1.6</v>
      </c>
      <c r="X12" s="2128">
        <f t="shared" si="3"/>
        <v>13.155555555555557</v>
      </c>
      <c r="Y12" s="2129">
        <f t="shared" si="4"/>
        <v>13.155555555555557</v>
      </c>
      <c r="Z12" s="2130">
        <f t="shared" si="5"/>
        <v>13.155555555555557</v>
      </c>
      <c r="AA12" s="2131">
        <f t="shared" si="6"/>
        <v>3324.6101018046502</v>
      </c>
      <c r="AB12" s="2132"/>
      <c r="AC12" s="1384"/>
      <c r="AD12" s="1385">
        <v>2</v>
      </c>
      <c r="AE12" s="1385">
        <v>4</v>
      </c>
      <c r="AF12" s="1385">
        <v>3</v>
      </c>
      <c r="AG12" s="1385">
        <v>4</v>
      </c>
      <c r="AH12" s="1384">
        <v>7</v>
      </c>
      <c r="AI12" s="1787">
        <f t="shared" si="7"/>
        <v>9</v>
      </c>
      <c r="AJ12" s="2133">
        <f t="shared" si="8"/>
        <v>29</v>
      </c>
      <c r="AK12" s="1982"/>
      <c r="AL12" s="1384">
        <v>107</v>
      </c>
      <c r="AM12" s="2134">
        <f t="shared" si="9"/>
        <v>181</v>
      </c>
      <c r="AN12" s="2135">
        <f t="shared" si="10"/>
        <v>6.2413793103448274</v>
      </c>
      <c r="AO12" s="2136"/>
    </row>
    <row r="13" spans="1:53" s="987" customFormat="1" ht="11.1" customHeight="1" x14ac:dyDescent="0.25">
      <c r="A13" s="2067">
        <v>7</v>
      </c>
      <c r="B13" s="1078"/>
      <c r="C13" s="1214" t="s">
        <v>719</v>
      </c>
      <c r="D13" s="2137" t="str">
        <f t="shared" si="0"/>
        <v>II</v>
      </c>
      <c r="E13" s="2137"/>
      <c r="F13" s="2138"/>
      <c r="G13" s="1623"/>
      <c r="H13" s="2139"/>
      <c r="I13" s="2140">
        <v>11</v>
      </c>
      <c r="J13" s="2105">
        <v>5</v>
      </c>
      <c r="K13" s="1352">
        <v>5</v>
      </c>
      <c r="L13" s="1352">
        <v>2</v>
      </c>
      <c r="M13" s="1352">
        <v>6</v>
      </c>
      <c r="N13" s="1352">
        <v>4</v>
      </c>
      <c r="O13" s="1773">
        <v>19</v>
      </c>
      <c r="P13" s="1352"/>
      <c r="Q13" s="1371"/>
      <c r="R13" s="1352">
        <v>5</v>
      </c>
      <c r="S13" s="1352"/>
      <c r="T13" s="1352">
        <v>17</v>
      </c>
      <c r="U13" s="1980" t="s">
        <v>664</v>
      </c>
      <c r="V13" s="1976">
        <f t="shared" si="1"/>
        <v>74</v>
      </c>
      <c r="W13" s="1765">
        <f t="shared" si="2"/>
        <v>1.6</v>
      </c>
      <c r="X13" s="2094">
        <f t="shared" si="3"/>
        <v>13.155555555555557</v>
      </c>
      <c r="Y13" s="2095">
        <f t="shared" si="4"/>
        <v>13.155555555555557</v>
      </c>
      <c r="Z13" s="2096">
        <f t="shared" si="5"/>
        <v>13.155555555555557</v>
      </c>
      <c r="AA13" s="2097">
        <f t="shared" si="6"/>
        <v>3324.6101018046502</v>
      </c>
      <c r="AB13" s="1477"/>
      <c r="AC13" s="1360"/>
      <c r="AD13" s="1361"/>
      <c r="AE13" s="1361"/>
      <c r="AF13" s="1361"/>
      <c r="AG13" s="1361"/>
      <c r="AH13" s="1360">
        <v>3</v>
      </c>
      <c r="AI13" s="1774">
        <f t="shared" si="7"/>
        <v>9</v>
      </c>
      <c r="AJ13" s="2098">
        <f t="shared" si="8"/>
        <v>12</v>
      </c>
      <c r="AK13" s="1978">
        <v>2</v>
      </c>
      <c r="AL13" s="1360">
        <v>13</v>
      </c>
      <c r="AM13" s="2099">
        <f t="shared" si="9"/>
        <v>87</v>
      </c>
      <c r="AN13" s="2100">
        <f t="shared" si="10"/>
        <v>7.25</v>
      </c>
    </row>
    <row r="14" spans="1:53" s="987" customFormat="1" ht="11.1" customHeight="1" x14ac:dyDescent="0.25">
      <c r="A14" s="2067">
        <v>8</v>
      </c>
      <c r="B14" s="1611"/>
      <c r="C14" s="1631" t="s">
        <v>667</v>
      </c>
      <c r="D14" s="2101" t="str">
        <f t="shared" si="0"/>
        <v>V</v>
      </c>
      <c r="E14" s="2110"/>
      <c r="F14" s="2111" t="s">
        <v>156</v>
      </c>
      <c r="G14" s="1623"/>
      <c r="H14" s="2141"/>
      <c r="I14" s="2092"/>
      <c r="J14" s="2105">
        <v>11</v>
      </c>
      <c r="K14" s="1352">
        <v>4</v>
      </c>
      <c r="L14" s="1352"/>
      <c r="M14" s="1352">
        <v>16</v>
      </c>
      <c r="N14" s="1773"/>
      <c r="O14" s="1371"/>
      <c r="P14" s="1352"/>
      <c r="Q14" s="1371">
        <v>14</v>
      </c>
      <c r="R14" s="1371"/>
      <c r="S14" s="1352"/>
      <c r="T14" s="1371">
        <v>9</v>
      </c>
      <c r="U14" s="1980" t="s">
        <v>664</v>
      </c>
      <c r="V14" s="1976">
        <f t="shared" si="1"/>
        <v>54</v>
      </c>
      <c r="W14" s="1765">
        <f t="shared" si="2"/>
        <v>1.2</v>
      </c>
      <c r="X14" s="2094">
        <f t="shared" si="3"/>
        <v>12.959999999999999</v>
      </c>
      <c r="Y14" s="2095">
        <f t="shared" si="4"/>
        <v>12.959999999999999</v>
      </c>
      <c r="Z14" s="2096">
        <f t="shared" si="5"/>
        <v>12.959999999999999</v>
      </c>
      <c r="AA14" s="2097">
        <f t="shared" si="6"/>
        <v>3275.1902219129588</v>
      </c>
      <c r="AB14" s="1477"/>
      <c r="AC14" s="1360">
        <v>3</v>
      </c>
      <c r="AD14" s="1361">
        <v>6</v>
      </c>
      <c r="AE14" s="1361">
        <v>2</v>
      </c>
      <c r="AF14" s="1361">
        <v>8</v>
      </c>
      <c r="AG14" s="1361">
        <v>6</v>
      </c>
      <c r="AH14" s="1360">
        <v>7</v>
      </c>
      <c r="AI14" s="1774">
        <f t="shared" si="7"/>
        <v>5</v>
      </c>
      <c r="AJ14" s="2098">
        <f t="shared" si="8"/>
        <v>37</v>
      </c>
      <c r="AK14" s="1978">
        <v>5</v>
      </c>
      <c r="AL14" s="1360">
        <v>226</v>
      </c>
      <c r="AM14" s="2099">
        <f t="shared" si="9"/>
        <v>280</v>
      </c>
      <c r="AN14" s="2100">
        <f t="shared" si="10"/>
        <v>7.5675675675675675</v>
      </c>
    </row>
    <row r="15" spans="1:53" ht="11.1" customHeight="1" x14ac:dyDescent="0.25">
      <c r="A15" s="2067">
        <v>9</v>
      </c>
      <c r="B15" s="2142"/>
      <c r="C15" s="1402" t="s">
        <v>663</v>
      </c>
      <c r="D15" s="2143" t="str">
        <f t="shared" si="0"/>
        <v>V</v>
      </c>
      <c r="E15" s="2089" t="s">
        <v>177</v>
      </c>
      <c r="F15" s="2090"/>
      <c r="G15" s="1623"/>
      <c r="H15" s="2144"/>
      <c r="I15" s="2145">
        <v>1</v>
      </c>
      <c r="J15" s="2146">
        <v>3</v>
      </c>
      <c r="K15" s="1654">
        <v>2</v>
      </c>
      <c r="L15" s="1654">
        <v>0</v>
      </c>
      <c r="M15" s="1654">
        <v>13</v>
      </c>
      <c r="N15" s="1655">
        <v>7</v>
      </c>
      <c r="O15" s="1655">
        <v>12</v>
      </c>
      <c r="P15" s="1654">
        <v>7</v>
      </c>
      <c r="Q15" s="1655">
        <v>2</v>
      </c>
      <c r="R15" s="1654">
        <v>8</v>
      </c>
      <c r="S15" s="1654">
        <v>9</v>
      </c>
      <c r="T15" s="1654">
        <v>15</v>
      </c>
      <c r="U15" s="2147" t="s">
        <v>664</v>
      </c>
      <c r="V15" s="2148">
        <f t="shared" si="1"/>
        <v>79</v>
      </c>
      <c r="W15" s="1800">
        <f t="shared" si="2"/>
        <v>1.9000000000000001</v>
      </c>
      <c r="X15" s="2149">
        <f t="shared" si="3"/>
        <v>12.508333333333335</v>
      </c>
      <c r="Y15" s="2150">
        <f t="shared" si="4"/>
        <v>12.508333333333335</v>
      </c>
      <c r="Z15" s="2151">
        <f t="shared" si="5"/>
        <v>12.508333333333335</v>
      </c>
      <c r="AA15" s="2152">
        <f t="shared" si="6"/>
        <v>3161.0471470494804</v>
      </c>
      <c r="AB15" s="2153">
        <v>3</v>
      </c>
      <c r="AC15" s="1659">
        <v>8</v>
      </c>
      <c r="AD15" s="1660">
        <v>8</v>
      </c>
      <c r="AE15" s="1660">
        <v>10</v>
      </c>
      <c r="AF15" s="1660">
        <v>11</v>
      </c>
      <c r="AG15" s="1660">
        <v>10</v>
      </c>
      <c r="AH15" s="1659">
        <v>13</v>
      </c>
      <c r="AI15" s="2154">
        <f t="shared" si="7"/>
        <v>12</v>
      </c>
      <c r="AJ15" s="2155">
        <f t="shared" si="8"/>
        <v>75</v>
      </c>
      <c r="AK15" s="2156">
        <v>5</v>
      </c>
      <c r="AL15" s="1659">
        <v>433</v>
      </c>
      <c r="AM15" s="2157">
        <f t="shared" si="9"/>
        <v>512</v>
      </c>
      <c r="AN15" s="2158">
        <f t="shared" si="10"/>
        <v>6.8266666666666671</v>
      </c>
      <c r="AO15" s="991"/>
      <c r="AT15" s="985"/>
      <c r="AU15" s="985"/>
    </row>
    <row r="16" spans="1:53" s="987" customFormat="1" ht="11.1" customHeight="1" x14ac:dyDescent="0.25">
      <c r="A16" s="2067">
        <v>10</v>
      </c>
      <c r="B16" s="1674"/>
      <c r="C16" s="1368" t="s">
        <v>668</v>
      </c>
      <c r="D16" s="2159" t="str">
        <f t="shared" si="0"/>
        <v>IV</v>
      </c>
      <c r="E16" s="2160" t="s">
        <v>156</v>
      </c>
      <c r="F16" s="2161"/>
      <c r="G16" s="1623"/>
      <c r="H16" s="2141"/>
      <c r="I16" s="2092"/>
      <c r="J16" s="2105"/>
      <c r="K16" s="1352"/>
      <c r="L16" s="1773"/>
      <c r="M16" s="1371">
        <v>10</v>
      </c>
      <c r="N16" s="1352"/>
      <c r="O16" s="1371"/>
      <c r="P16" s="1352">
        <v>13</v>
      </c>
      <c r="Q16" s="1371"/>
      <c r="R16" s="1352"/>
      <c r="S16" s="1352"/>
      <c r="T16" s="1352">
        <v>11</v>
      </c>
      <c r="U16" s="1980" t="s">
        <v>664</v>
      </c>
      <c r="V16" s="1976">
        <f t="shared" si="1"/>
        <v>34</v>
      </c>
      <c r="W16" s="1765">
        <f t="shared" si="2"/>
        <v>1</v>
      </c>
      <c r="X16" s="2094">
        <f t="shared" si="3"/>
        <v>11.333333333333334</v>
      </c>
      <c r="Y16" s="2095">
        <f t="shared" si="4"/>
        <v>11.333333333333334</v>
      </c>
      <c r="Z16" s="2096">
        <f t="shared" si="5"/>
        <v>11.333333333333334</v>
      </c>
      <c r="AA16" s="2097">
        <f t="shared" si="6"/>
        <v>2864.106675541168</v>
      </c>
      <c r="AB16" s="1477">
        <v>2</v>
      </c>
      <c r="AC16" s="1360">
        <v>2</v>
      </c>
      <c r="AD16" s="1361">
        <v>3</v>
      </c>
      <c r="AE16" s="1361">
        <v>1</v>
      </c>
      <c r="AF16" s="1361">
        <v>3</v>
      </c>
      <c r="AG16" s="1361">
        <v>7</v>
      </c>
      <c r="AH16" s="1360">
        <v>3</v>
      </c>
      <c r="AI16" s="1774">
        <f t="shared" si="7"/>
        <v>3</v>
      </c>
      <c r="AJ16" s="2098">
        <f t="shared" si="8"/>
        <v>24</v>
      </c>
      <c r="AK16" s="1978">
        <v>4</v>
      </c>
      <c r="AL16" s="1360">
        <v>131</v>
      </c>
      <c r="AM16" s="2099">
        <f t="shared" si="9"/>
        <v>165</v>
      </c>
      <c r="AN16" s="2100">
        <f t="shared" si="10"/>
        <v>6.875</v>
      </c>
    </row>
    <row r="17" spans="1:47" ht="11.1" customHeight="1" x14ac:dyDescent="0.25">
      <c r="A17" s="2067">
        <v>11</v>
      </c>
      <c r="B17" s="1674"/>
      <c r="C17" s="1368" t="s">
        <v>570</v>
      </c>
      <c r="D17" s="2143" t="str">
        <f t="shared" si="0"/>
        <v>VI</v>
      </c>
      <c r="E17" s="2160" t="s">
        <v>156</v>
      </c>
      <c r="F17" s="2161"/>
      <c r="G17" s="1623"/>
      <c r="H17" s="2141"/>
      <c r="I17" s="2126">
        <v>8</v>
      </c>
      <c r="J17" s="2127">
        <v>15</v>
      </c>
      <c r="K17" s="1399">
        <v>6</v>
      </c>
      <c r="L17" s="1666">
        <v>4</v>
      </c>
      <c r="M17" s="1666">
        <v>9</v>
      </c>
      <c r="N17" s="1399"/>
      <c r="O17" s="1666">
        <v>3</v>
      </c>
      <c r="P17" s="1666">
        <v>1</v>
      </c>
      <c r="Q17" s="1666">
        <v>7</v>
      </c>
      <c r="R17" s="1399">
        <v>9</v>
      </c>
      <c r="S17" s="1666"/>
      <c r="T17" s="1666">
        <v>2</v>
      </c>
      <c r="U17" s="1980" t="s">
        <v>664</v>
      </c>
      <c r="V17" s="1976">
        <f t="shared" si="1"/>
        <v>64</v>
      </c>
      <c r="W17" s="1765">
        <f t="shared" si="2"/>
        <v>1.7</v>
      </c>
      <c r="X17" s="2094">
        <f t="shared" si="3"/>
        <v>10.879999999999999</v>
      </c>
      <c r="Y17" s="2095">
        <f t="shared" si="4"/>
        <v>10.879999999999999</v>
      </c>
      <c r="Z17" s="2096">
        <f t="shared" si="5"/>
        <v>10.879999999999999</v>
      </c>
      <c r="AA17" s="2097">
        <f t="shared" si="6"/>
        <v>2749.5424085195209</v>
      </c>
      <c r="AB17" s="2132"/>
      <c r="AC17" s="1384"/>
      <c r="AD17" s="1385">
        <v>3</v>
      </c>
      <c r="AE17" s="1385">
        <v>9</v>
      </c>
      <c r="AF17" s="1385">
        <v>11</v>
      </c>
      <c r="AG17" s="1385">
        <v>9</v>
      </c>
      <c r="AH17" s="1384">
        <v>11</v>
      </c>
      <c r="AI17" s="1774">
        <f t="shared" si="7"/>
        <v>10</v>
      </c>
      <c r="AJ17" s="2098">
        <f t="shared" si="8"/>
        <v>53</v>
      </c>
      <c r="AK17" s="1982">
        <v>6</v>
      </c>
      <c r="AL17" s="1384">
        <v>265</v>
      </c>
      <c r="AM17" s="2134">
        <f t="shared" si="9"/>
        <v>329</v>
      </c>
      <c r="AN17" s="2100">
        <f t="shared" si="10"/>
        <v>6.2075471698113205</v>
      </c>
      <c r="AO17" s="991"/>
      <c r="AT17" s="985"/>
      <c r="AU17" s="985"/>
    </row>
    <row r="18" spans="1:47" s="987" customFormat="1" ht="11.1" customHeight="1" x14ac:dyDescent="0.25">
      <c r="A18" s="2067">
        <v>12</v>
      </c>
      <c r="B18" s="1611"/>
      <c r="C18" s="1220" t="s">
        <v>153</v>
      </c>
      <c r="D18" s="1842" t="str">
        <f t="shared" si="0"/>
        <v/>
      </c>
      <c r="E18" s="2162"/>
      <c r="F18" s="2163"/>
      <c r="G18" s="1623"/>
      <c r="H18" s="2141"/>
      <c r="I18" s="2126"/>
      <c r="J18" s="2127">
        <v>9</v>
      </c>
      <c r="K18" s="1399"/>
      <c r="L18" s="1399">
        <v>10</v>
      </c>
      <c r="M18" s="1399">
        <v>2</v>
      </c>
      <c r="N18" s="1399">
        <v>5</v>
      </c>
      <c r="O18" s="1666">
        <v>8</v>
      </c>
      <c r="P18" s="1399">
        <v>0</v>
      </c>
      <c r="Q18" s="1666">
        <v>8</v>
      </c>
      <c r="R18" s="1399">
        <v>10</v>
      </c>
      <c r="S18" s="1399"/>
      <c r="T18" s="1399">
        <v>1</v>
      </c>
      <c r="U18" s="1980" t="s">
        <v>664</v>
      </c>
      <c r="V18" s="1976">
        <f t="shared" si="1"/>
        <v>53</v>
      </c>
      <c r="W18" s="1765">
        <f t="shared" si="2"/>
        <v>1.6</v>
      </c>
      <c r="X18" s="2094">
        <f t="shared" si="3"/>
        <v>9.4222222222222243</v>
      </c>
      <c r="Y18" s="2095">
        <f t="shared" si="4"/>
        <v>9.4222222222222243</v>
      </c>
      <c r="Z18" s="2096">
        <f t="shared" si="5"/>
        <v>10.029999999999999</v>
      </c>
      <c r="AA18" s="2097">
        <f t="shared" si="6"/>
        <v>2534.7344078539331</v>
      </c>
      <c r="AB18" s="2132"/>
      <c r="AC18" s="1384"/>
      <c r="AD18" s="1385"/>
      <c r="AE18" s="1385"/>
      <c r="AF18" s="1385"/>
      <c r="AG18" s="1385"/>
      <c r="AH18" s="1384">
        <v>3</v>
      </c>
      <c r="AI18" s="1774">
        <f t="shared" si="7"/>
        <v>9</v>
      </c>
      <c r="AJ18" s="2098">
        <f t="shared" si="8"/>
        <v>12</v>
      </c>
      <c r="AK18" s="1982"/>
      <c r="AL18" s="1384">
        <v>14</v>
      </c>
      <c r="AM18" s="2134">
        <f t="shared" si="9"/>
        <v>67</v>
      </c>
      <c r="AN18" s="2100">
        <f t="shared" si="10"/>
        <v>5.583333333333333</v>
      </c>
    </row>
    <row r="19" spans="1:47" s="1051" customFormat="1" ht="11.1" customHeight="1" x14ac:dyDescent="0.25">
      <c r="A19" s="2067">
        <v>13</v>
      </c>
      <c r="B19" s="1097"/>
      <c r="C19" s="1455" t="s">
        <v>720</v>
      </c>
      <c r="D19" s="2164" t="str">
        <f t="shared" si="0"/>
        <v>I</v>
      </c>
      <c r="E19" s="2165"/>
      <c r="F19" s="2166"/>
      <c r="G19" s="1623"/>
      <c r="H19" s="2139"/>
      <c r="I19" s="2126"/>
      <c r="J19" s="2127">
        <v>6</v>
      </c>
      <c r="K19" s="1399"/>
      <c r="L19" s="1399">
        <v>7</v>
      </c>
      <c r="M19" s="1399">
        <v>1</v>
      </c>
      <c r="N19" s="1399">
        <v>0</v>
      </c>
      <c r="O19" s="1399">
        <v>10</v>
      </c>
      <c r="P19" s="1399">
        <v>2</v>
      </c>
      <c r="Q19" s="1666">
        <v>4</v>
      </c>
      <c r="R19" s="1399">
        <v>0</v>
      </c>
      <c r="S19" s="1399"/>
      <c r="T19" s="1790">
        <v>20</v>
      </c>
      <c r="U19" s="1980" t="s">
        <v>664</v>
      </c>
      <c r="V19" s="1976">
        <f t="shared" si="1"/>
        <v>50</v>
      </c>
      <c r="W19" s="1765">
        <f t="shared" si="2"/>
        <v>1.6</v>
      </c>
      <c r="X19" s="2094">
        <f t="shared" si="3"/>
        <v>8.8888888888888893</v>
      </c>
      <c r="Y19" s="2095">
        <f t="shared" si="4"/>
        <v>8.8888888888888893</v>
      </c>
      <c r="Z19" s="2096">
        <f t="shared" si="5"/>
        <v>10.029999999999999</v>
      </c>
      <c r="AA19" s="2097">
        <f t="shared" si="6"/>
        <v>2534.7344078539331</v>
      </c>
      <c r="AB19" s="2132"/>
      <c r="AC19" s="1384"/>
      <c r="AD19" s="1385"/>
      <c r="AE19" s="1385"/>
      <c r="AF19" s="1385"/>
      <c r="AG19" s="1385"/>
      <c r="AH19" s="1384">
        <v>6</v>
      </c>
      <c r="AI19" s="1774">
        <f t="shared" si="7"/>
        <v>9</v>
      </c>
      <c r="AJ19" s="2098">
        <f t="shared" si="8"/>
        <v>15</v>
      </c>
      <c r="AK19" s="1982">
        <v>1</v>
      </c>
      <c r="AL19" s="1384">
        <v>27</v>
      </c>
      <c r="AM19" s="2134">
        <f t="shared" si="9"/>
        <v>77</v>
      </c>
      <c r="AN19" s="2135">
        <f t="shared" si="10"/>
        <v>5.1333333333333337</v>
      </c>
    </row>
    <row r="20" spans="1:47" s="1051" customFormat="1" ht="11.1" customHeight="1" x14ac:dyDescent="0.25">
      <c r="A20" s="2067">
        <v>14</v>
      </c>
      <c r="B20" s="1078"/>
      <c r="C20" s="1455" t="s">
        <v>721</v>
      </c>
      <c r="D20" s="2164" t="str">
        <f t="shared" si="0"/>
        <v>I</v>
      </c>
      <c r="E20" s="2165"/>
      <c r="F20" s="2166"/>
      <c r="G20" s="1623"/>
      <c r="H20" s="2139"/>
      <c r="I20" s="2126"/>
      <c r="J20" s="2127"/>
      <c r="K20" s="1399"/>
      <c r="L20" s="1399"/>
      <c r="M20" s="1399"/>
      <c r="N20" s="1399"/>
      <c r="O20" s="1790"/>
      <c r="P20" s="1399"/>
      <c r="Q20" s="1666"/>
      <c r="R20" s="1790">
        <v>21</v>
      </c>
      <c r="S20" s="1399">
        <v>0</v>
      </c>
      <c r="T20" s="1399">
        <v>4</v>
      </c>
      <c r="U20" s="1980" t="s">
        <v>664</v>
      </c>
      <c r="V20" s="1976">
        <f t="shared" si="1"/>
        <v>25</v>
      </c>
      <c r="W20" s="1765">
        <f t="shared" si="2"/>
        <v>1</v>
      </c>
      <c r="X20" s="2094">
        <f t="shared" si="3"/>
        <v>8.3333333333333339</v>
      </c>
      <c r="Y20" s="2095">
        <f t="shared" si="4"/>
        <v>8.3333333333333339</v>
      </c>
      <c r="Z20" s="2096">
        <f t="shared" si="5"/>
        <v>10.029999999999999</v>
      </c>
      <c r="AA20" s="2097">
        <f t="shared" si="6"/>
        <v>2534.7344078539331</v>
      </c>
      <c r="AB20" s="2132"/>
      <c r="AC20" s="1384"/>
      <c r="AD20" s="1385"/>
      <c r="AE20" s="1385"/>
      <c r="AF20" s="1385"/>
      <c r="AG20" s="1385"/>
      <c r="AH20" s="1384"/>
      <c r="AI20" s="1774">
        <f t="shared" si="7"/>
        <v>3</v>
      </c>
      <c r="AJ20" s="2098">
        <f t="shared" si="8"/>
        <v>3</v>
      </c>
      <c r="AK20" s="1982">
        <v>1</v>
      </c>
      <c r="AL20" s="1384">
        <v>0</v>
      </c>
      <c r="AM20" s="2134">
        <f t="shared" si="9"/>
        <v>25</v>
      </c>
      <c r="AN20" s="2135">
        <f t="shared" si="10"/>
        <v>8.3333333333333339</v>
      </c>
    </row>
    <row r="21" spans="1:47" s="1051" customFormat="1" ht="11.1" customHeight="1" x14ac:dyDescent="0.25">
      <c r="A21" s="2067">
        <v>15</v>
      </c>
      <c r="B21" s="1078"/>
      <c r="C21" s="1220" t="s">
        <v>201</v>
      </c>
      <c r="D21" s="1905" t="str">
        <f t="shared" si="0"/>
        <v/>
      </c>
      <c r="E21" s="2162"/>
      <c r="F21" s="2163"/>
      <c r="G21" s="1627"/>
      <c r="H21" s="2139"/>
      <c r="I21" s="2126"/>
      <c r="J21" s="2127"/>
      <c r="K21" s="1399">
        <v>3</v>
      </c>
      <c r="L21" s="1399"/>
      <c r="M21" s="1399"/>
      <c r="N21" s="1399"/>
      <c r="O21" s="1666"/>
      <c r="P21" s="1399">
        <v>9</v>
      </c>
      <c r="Q21" s="1666">
        <v>9</v>
      </c>
      <c r="R21" s="1399">
        <v>6</v>
      </c>
      <c r="S21" s="1399"/>
      <c r="T21" s="1399">
        <v>5</v>
      </c>
      <c r="U21" s="1980" t="s">
        <v>664</v>
      </c>
      <c r="V21" s="1985">
        <f t="shared" si="1"/>
        <v>32</v>
      </c>
      <c r="W21" s="1800">
        <f t="shared" si="2"/>
        <v>1.2</v>
      </c>
      <c r="X21" s="2128">
        <f t="shared" si="3"/>
        <v>7.68</v>
      </c>
      <c r="Y21" s="2129">
        <f t="shared" si="4"/>
        <v>7.68</v>
      </c>
      <c r="Z21" s="2130">
        <f t="shared" si="5"/>
        <v>10.029999999999999</v>
      </c>
      <c r="AA21" s="2131">
        <f t="shared" si="6"/>
        <v>2534.7344078539331</v>
      </c>
      <c r="AB21" s="2132"/>
      <c r="AC21" s="1384"/>
      <c r="AD21" s="1385"/>
      <c r="AE21" s="1385"/>
      <c r="AF21" s="1385"/>
      <c r="AG21" s="1385"/>
      <c r="AH21" s="1384"/>
      <c r="AI21" s="1787">
        <f t="shared" si="7"/>
        <v>5</v>
      </c>
      <c r="AJ21" s="2133">
        <f t="shared" si="8"/>
        <v>5</v>
      </c>
      <c r="AK21" s="1982"/>
      <c r="AL21" s="1384">
        <v>0</v>
      </c>
      <c r="AM21" s="2134">
        <f t="shared" si="9"/>
        <v>32</v>
      </c>
      <c r="AN21" s="2135">
        <f t="shared" si="10"/>
        <v>6.4</v>
      </c>
    </row>
    <row r="22" spans="1:47" s="987" customFormat="1" ht="11.1" customHeight="1" x14ac:dyDescent="0.25">
      <c r="A22" s="2067">
        <v>16</v>
      </c>
      <c r="B22" s="990"/>
      <c r="C22" s="2167" t="s">
        <v>692</v>
      </c>
      <c r="D22" s="2168" t="str">
        <f t="shared" si="0"/>
        <v>VI</v>
      </c>
      <c r="E22" s="2169" t="s">
        <v>156</v>
      </c>
      <c r="F22" s="2170" t="s">
        <v>156</v>
      </c>
      <c r="G22" s="1627"/>
      <c r="H22" s="2141"/>
      <c r="I22" s="2126">
        <v>6</v>
      </c>
      <c r="J22" s="2127">
        <v>1</v>
      </c>
      <c r="K22" s="1399"/>
      <c r="L22" s="1399"/>
      <c r="M22" s="1399">
        <v>8</v>
      </c>
      <c r="N22" s="1399"/>
      <c r="O22" s="1666">
        <v>2</v>
      </c>
      <c r="P22" s="1666">
        <v>3</v>
      </c>
      <c r="Q22" s="1666">
        <v>3</v>
      </c>
      <c r="R22" s="1666">
        <v>1</v>
      </c>
      <c r="S22" s="1666">
        <v>5</v>
      </c>
      <c r="T22" s="1666">
        <v>10</v>
      </c>
      <c r="U22" s="1980" t="s">
        <v>664</v>
      </c>
      <c r="V22" s="1985">
        <f t="shared" si="1"/>
        <v>39</v>
      </c>
      <c r="W22" s="1800">
        <f t="shared" si="2"/>
        <v>1.6</v>
      </c>
      <c r="X22" s="2128">
        <f t="shared" si="3"/>
        <v>6.9333333333333336</v>
      </c>
      <c r="Y22" s="2129">
        <f t="shared" si="4"/>
        <v>6.9333333333333336</v>
      </c>
      <c r="Z22" s="2130">
        <f t="shared" si="5"/>
        <v>10.029999999999999</v>
      </c>
      <c r="AA22" s="2131">
        <f t="shared" si="6"/>
        <v>2534.7344078539331</v>
      </c>
      <c r="AB22" s="2132"/>
      <c r="AC22" s="1384">
        <v>6</v>
      </c>
      <c r="AD22" s="1385">
        <v>8</v>
      </c>
      <c r="AE22" s="1385">
        <v>9</v>
      </c>
      <c r="AF22" s="1385">
        <v>10</v>
      </c>
      <c r="AG22" s="1385">
        <v>8</v>
      </c>
      <c r="AH22" s="1384">
        <v>10</v>
      </c>
      <c r="AI22" s="1787">
        <f t="shared" si="7"/>
        <v>9</v>
      </c>
      <c r="AJ22" s="2133">
        <f t="shared" si="8"/>
        <v>60</v>
      </c>
      <c r="AK22" s="1982">
        <v>6</v>
      </c>
      <c r="AL22" s="1384">
        <v>322</v>
      </c>
      <c r="AM22" s="2134">
        <f t="shared" si="9"/>
        <v>361</v>
      </c>
      <c r="AN22" s="2135">
        <f t="shared" si="10"/>
        <v>6.0166666666666666</v>
      </c>
    </row>
    <row r="23" spans="1:47" s="987" customFormat="1" ht="11.1" customHeight="1" x14ac:dyDescent="0.25">
      <c r="A23" s="2067">
        <v>17</v>
      </c>
      <c r="B23" s="1097"/>
      <c r="C23" s="1872" t="s">
        <v>126</v>
      </c>
      <c r="D23" s="2171" t="str">
        <f t="shared" si="0"/>
        <v/>
      </c>
      <c r="E23" s="2171"/>
      <c r="F23" s="2172"/>
      <c r="G23" s="2173"/>
      <c r="H23" s="2174"/>
      <c r="I23" s="2175"/>
      <c r="J23" s="2176"/>
      <c r="K23" s="1877"/>
      <c r="L23" s="1877"/>
      <c r="M23" s="1877"/>
      <c r="N23" s="1877"/>
      <c r="O23" s="2177"/>
      <c r="P23" s="1877"/>
      <c r="Q23" s="2177">
        <v>10</v>
      </c>
      <c r="R23" s="1877">
        <v>3</v>
      </c>
      <c r="S23" s="1877"/>
      <c r="T23" s="1877">
        <v>6</v>
      </c>
      <c r="U23" s="1980" t="s">
        <v>664</v>
      </c>
      <c r="V23" s="2037">
        <f t="shared" si="1"/>
        <v>19</v>
      </c>
      <c r="W23" s="2178">
        <f t="shared" si="2"/>
        <v>1</v>
      </c>
      <c r="X23" s="2179">
        <f t="shared" si="3"/>
        <v>6.333333333333333</v>
      </c>
      <c r="Y23" s="2180">
        <f t="shared" si="4"/>
        <v>6.333333333333333</v>
      </c>
      <c r="Z23" s="2181">
        <f t="shared" si="5"/>
        <v>10.029999999999999</v>
      </c>
      <c r="AA23" s="2182">
        <f t="shared" si="6"/>
        <v>2534.7344078539331</v>
      </c>
      <c r="AB23" s="2183"/>
      <c r="AC23" s="1885"/>
      <c r="AD23" s="1886"/>
      <c r="AE23" s="1886"/>
      <c r="AF23" s="1886"/>
      <c r="AG23" s="1886"/>
      <c r="AH23" s="1885">
        <v>1</v>
      </c>
      <c r="AI23" s="2184">
        <f t="shared" si="7"/>
        <v>3</v>
      </c>
      <c r="AJ23" s="2185">
        <f t="shared" si="8"/>
        <v>4</v>
      </c>
      <c r="AK23" s="2186"/>
      <c r="AL23" s="1885">
        <v>0</v>
      </c>
      <c r="AM23" s="2187">
        <f t="shared" si="9"/>
        <v>19</v>
      </c>
      <c r="AN23" s="2188">
        <f t="shared" si="10"/>
        <v>4.75</v>
      </c>
    </row>
    <row r="24" spans="1:47" s="987" customFormat="1" ht="11.1" customHeight="1" x14ac:dyDescent="0.25">
      <c r="A24" s="2067">
        <v>18</v>
      </c>
      <c r="B24" s="1611"/>
      <c r="C24" s="1216" t="s">
        <v>61</v>
      </c>
      <c r="D24" s="1842" t="str">
        <f t="shared" si="0"/>
        <v/>
      </c>
      <c r="E24" s="2106"/>
      <c r="F24" s="1209"/>
      <c r="G24" s="1623"/>
      <c r="H24" s="2141"/>
      <c r="I24" s="2092"/>
      <c r="J24" s="2105">
        <v>4</v>
      </c>
      <c r="K24" s="1352"/>
      <c r="L24" s="1352">
        <v>6</v>
      </c>
      <c r="M24" s="1352">
        <v>7</v>
      </c>
      <c r="N24" s="1352"/>
      <c r="O24" s="1371"/>
      <c r="P24" s="1352"/>
      <c r="Q24" s="1371"/>
      <c r="R24" s="1352"/>
      <c r="S24" s="1352"/>
      <c r="T24" s="1352"/>
      <c r="U24" s="1980" t="s">
        <v>664</v>
      </c>
      <c r="V24" s="1976">
        <f t="shared" si="1"/>
        <v>17</v>
      </c>
      <c r="W24" s="1765">
        <f t="shared" si="2"/>
        <v>1</v>
      </c>
      <c r="X24" s="2094">
        <f t="shared" si="3"/>
        <v>5.666666666666667</v>
      </c>
      <c r="Y24" s="2095">
        <f t="shared" si="4"/>
        <v>5.666666666666667</v>
      </c>
      <c r="Z24" s="2096">
        <f t="shared" si="5"/>
        <v>10.029999999999999</v>
      </c>
      <c r="AA24" s="2097">
        <f t="shared" si="6"/>
        <v>2534.7344078539331</v>
      </c>
      <c r="AB24" s="1477"/>
      <c r="AC24" s="1360"/>
      <c r="AD24" s="1361"/>
      <c r="AE24" s="1361">
        <v>1</v>
      </c>
      <c r="AF24" s="1361">
        <v>6</v>
      </c>
      <c r="AG24" s="1361">
        <v>3</v>
      </c>
      <c r="AH24" s="1360">
        <v>4</v>
      </c>
      <c r="AI24" s="1774">
        <f t="shared" si="7"/>
        <v>3</v>
      </c>
      <c r="AJ24" s="2098">
        <f t="shared" si="8"/>
        <v>17</v>
      </c>
      <c r="AK24" s="1978"/>
      <c r="AL24" s="1360">
        <v>82</v>
      </c>
      <c r="AM24" s="2099">
        <f t="shared" si="9"/>
        <v>99</v>
      </c>
      <c r="AN24" s="2100">
        <f t="shared" si="10"/>
        <v>5.8235294117647056</v>
      </c>
    </row>
    <row r="25" spans="1:47" s="987" customFormat="1" ht="11.1" customHeight="1" x14ac:dyDescent="0.25">
      <c r="A25" s="2067">
        <v>19</v>
      </c>
      <c r="B25" s="1611"/>
      <c r="C25" s="1216" t="s">
        <v>181</v>
      </c>
      <c r="D25" s="1842" t="str">
        <f t="shared" si="0"/>
        <v/>
      </c>
      <c r="E25" s="2106"/>
      <c r="F25" s="1209"/>
      <c r="G25" s="1623"/>
      <c r="H25" s="2141"/>
      <c r="I25" s="2092">
        <v>0</v>
      </c>
      <c r="J25" s="2105">
        <v>2</v>
      </c>
      <c r="K25" s="1352">
        <v>0</v>
      </c>
      <c r="L25" s="1352">
        <v>3</v>
      </c>
      <c r="M25" s="1352">
        <v>11</v>
      </c>
      <c r="N25" s="1352"/>
      <c r="O25" s="1371">
        <v>6</v>
      </c>
      <c r="P25" s="1352"/>
      <c r="Q25" s="1371"/>
      <c r="R25" s="1352"/>
      <c r="S25" s="1352"/>
      <c r="T25" s="1352">
        <v>0</v>
      </c>
      <c r="U25" s="2189" t="s">
        <v>292</v>
      </c>
      <c r="V25" s="1976">
        <f t="shared" si="1"/>
        <v>22</v>
      </c>
      <c r="W25" s="1765">
        <f t="shared" si="2"/>
        <v>1.4</v>
      </c>
      <c r="X25" s="2094">
        <f t="shared" si="3"/>
        <v>4.3999999999999995</v>
      </c>
      <c r="Y25" s="2095" t="str">
        <f t="shared" si="4"/>
        <v>-</v>
      </c>
      <c r="Z25" s="2096" t="str">
        <f t="shared" si="5"/>
        <v>-</v>
      </c>
      <c r="AA25" s="2097" t="str">
        <f t="shared" si="6"/>
        <v>Abs</v>
      </c>
      <c r="AB25" s="1477"/>
      <c r="AC25" s="1360"/>
      <c r="AD25" s="1361"/>
      <c r="AE25" s="1361"/>
      <c r="AF25" s="1361"/>
      <c r="AG25" s="1361"/>
      <c r="AH25" s="1360"/>
      <c r="AI25" s="1774">
        <f t="shared" si="7"/>
        <v>7</v>
      </c>
      <c r="AJ25" s="2098">
        <f t="shared" si="8"/>
        <v>7</v>
      </c>
      <c r="AK25" s="1978"/>
      <c r="AL25" s="1360">
        <v>0</v>
      </c>
      <c r="AM25" s="2099">
        <f t="shared" si="9"/>
        <v>22</v>
      </c>
      <c r="AN25" s="2100">
        <f t="shared" si="10"/>
        <v>3.1428571428571428</v>
      </c>
    </row>
    <row r="26" spans="1:47" s="987" customFormat="1" ht="11.1" customHeight="1" thickBot="1" x14ac:dyDescent="0.3">
      <c r="A26" s="2067">
        <v>20</v>
      </c>
      <c r="B26" s="1674"/>
      <c r="C26" s="2190" t="s">
        <v>503</v>
      </c>
      <c r="D26" s="2191" t="str">
        <f t="shared" si="0"/>
        <v>I</v>
      </c>
      <c r="E26" s="2192"/>
      <c r="F26" s="2193"/>
      <c r="G26" s="2194"/>
      <c r="H26" s="2141"/>
      <c r="I26" s="2195"/>
      <c r="J26" s="2196"/>
      <c r="K26" s="1828">
        <v>7</v>
      </c>
      <c r="L26" s="1828"/>
      <c r="M26" s="1828">
        <v>0</v>
      </c>
      <c r="N26" s="1828"/>
      <c r="O26" s="1829"/>
      <c r="P26" s="1828">
        <v>6</v>
      </c>
      <c r="Q26" s="1829"/>
      <c r="R26" s="1828"/>
      <c r="S26" s="1828"/>
      <c r="T26" s="1828"/>
      <c r="U26" s="2189" t="s">
        <v>292</v>
      </c>
      <c r="V26" s="1989">
        <f t="shared" si="1"/>
        <v>13</v>
      </c>
      <c r="W26" s="1830">
        <f t="shared" si="2"/>
        <v>1</v>
      </c>
      <c r="X26" s="2197">
        <f t="shared" si="3"/>
        <v>4.333333333333333</v>
      </c>
      <c r="Y26" s="2198" t="str">
        <f t="shared" si="4"/>
        <v>-</v>
      </c>
      <c r="Z26" s="2199" t="str">
        <f t="shared" si="5"/>
        <v>-</v>
      </c>
      <c r="AA26" s="2200" t="str">
        <f t="shared" si="6"/>
        <v>Abs</v>
      </c>
      <c r="AB26" s="1892">
        <v>3</v>
      </c>
      <c r="AC26" s="1833">
        <v>6</v>
      </c>
      <c r="AD26" s="1834">
        <v>6</v>
      </c>
      <c r="AE26" s="1834">
        <v>6</v>
      </c>
      <c r="AF26" s="1834">
        <v>2</v>
      </c>
      <c r="AG26" s="1834"/>
      <c r="AH26" s="1833">
        <v>3</v>
      </c>
      <c r="AI26" s="1851">
        <f t="shared" si="7"/>
        <v>3</v>
      </c>
      <c r="AJ26" s="2201">
        <f t="shared" si="8"/>
        <v>29</v>
      </c>
      <c r="AK26" s="1995">
        <v>1</v>
      </c>
      <c r="AL26" s="1833">
        <v>150</v>
      </c>
      <c r="AM26" s="2202">
        <f t="shared" si="9"/>
        <v>163</v>
      </c>
      <c r="AN26" s="2203">
        <f t="shared" si="10"/>
        <v>5.6206896551724137</v>
      </c>
    </row>
    <row r="27" spans="1:47" s="987" customFormat="1" ht="11.1" customHeight="1" thickTop="1" x14ac:dyDescent="0.25">
      <c r="A27" s="2067">
        <v>21</v>
      </c>
      <c r="B27" s="1078"/>
      <c r="C27" s="2204" t="s">
        <v>722</v>
      </c>
      <c r="D27" s="2205" t="str">
        <f t="shared" si="0"/>
        <v>IV</v>
      </c>
      <c r="E27" s="2206"/>
      <c r="F27" s="2207"/>
      <c r="G27" s="2208"/>
      <c r="H27" s="2141"/>
      <c r="I27" s="2209"/>
      <c r="J27" s="2210"/>
      <c r="K27" s="1975">
        <v>17</v>
      </c>
      <c r="L27" s="1353"/>
      <c r="M27" s="1353">
        <v>14</v>
      </c>
      <c r="N27" s="1353"/>
      <c r="O27" s="1707"/>
      <c r="P27" s="1353"/>
      <c r="Q27" s="1707"/>
      <c r="R27" s="1975"/>
      <c r="S27" s="1353"/>
      <c r="T27" s="1353"/>
      <c r="U27" s="2211" t="s">
        <v>292</v>
      </c>
      <c r="V27" s="2000">
        <f t="shared" si="1"/>
        <v>31</v>
      </c>
      <c r="W27" s="2001">
        <f t="shared" si="2"/>
        <v>0.89999999999999991</v>
      </c>
      <c r="X27" s="2212">
        <f t="shared" si="3"/>
        <v>13.95</v>
      </c>
      <c r="Y27" s="2213" t="str">
        <f t="shared" si="4"/>
        <v>-</v>
      </c>
      <c r="Z27" s="2214" t="str">
        <f t="shared" si="5"/>
        <v>-</v>
      </c>
      <c r="AA27" s="2215" t="str">
        <f t="shared" si="6"/>
        <v>Abs</v>
      </c>
      <c r="AB27" s="2216"/>
      <c r="AC27" s="1702">
        <v>5</v>
      </c>
      <c r="AD27" s="1451">
        <v>5</v>
      </c>
      <c r="AE27" s="1451">
        <v>3</v>
      </c>
      <c r="AF27" s="1451">
        <v>5</v>
      </c>
      <c r="AG27" s="1451">
        <v>1</v>
      </c>
      <c r="AH27" s="1702">
        <v>4</v>
      </c>
      <c r="AI27" s="1857">
        <f t="shared" si="7"/>
        <v>2</v>
      </c>
      <c r="AJ27" s="2217">
        <f t="shared" si="8"/>
        <v>25</v>
      </c>
      <c r="AK27" s="2007">
        <v>4</v>
      </c>
      <c r="AL27" s="1702">
        <v>142</v>
      </c>
      <c r="AM27" s="2218">
        <f t="shared" si="9"/>
        <v>173</v>
      </c>
      <c r="AN27" s="2219">
        <f t="shared" si="10"/>
        <v>6.92</v>
      </c>
    </row>
    <row r="28" spans="1:47" s="987" customFormat="1" ht="11.1" customHeight="1" x14ac:dyDescent="0.25">
      <c r="A28" s="2067">
        <v>22</v>
      </c>
      <c r="B28" s="1078"/>
      <c r="C28" s="1455" t="s">
        <v>633</v>
      </c>
      <c r="D28" s="2164" t="str">
        <f t="shared" si="0"/>
        <v>I</v>
      </c>
      <c r="E28" s="2165"/>
      <c r="F28" s="2166"/>
      <c r="G28" s="2220"/>
      <c r="H28" s="2141"/>
      <c r="I28" s="2126"/>
      <c r="J28" s="2127"/>
      <c r="K28" s="1399">
        <v>1</v>
      </c>
      <c r="L28" s="1399"/>
      <c r="M28" s="1399"/>
      <c r="N28" s="1399">
        <v>3</v>
      </c>
      <c r="O28" s="1666"/>
      <c r="P28" s="1790"/>
      <c r="Q28" s="1666"/>
      <c r="R28" s="1399"/>
      <c r="S28" s="1399"/>
      <c r="T28" s="1399"/>
      <c r="U28" s="2221" t="s">
        <v>292</v>
      </c>
      <c r="V28" s="1985">
        <f t="shared" si="1"/>
        <v>4</v>
      </c>
      <c r="W28" s="1800">
        <f t="shared" si="2"/>
        <v>0.89999999999999991</v>
      </c>
      <c r="X28" s="2128">
        <f t="shared" si="3"/>
        <v>1.7999999999999998</v>
      </c>
      <c r="Y28" s="2129" t="str">
        <f t="shared" si="4"/>
        <v>-</v>
      </c>
      <c r="Z28" s="2130" t="str">
        <f t="shared" si="5"/>
        <v>-</v>
      </c>
      <c r="AA28" s="2131" t="str">
        <f t="shared" si="6"/>
        <v>Abs</v>
      </c>
      <c r="AB28" s="2132"/>
      <c r="AC28" s="1384"/>
      <c r="AD28" s="1385"/>
      <c r="AE28" s="1385"/>
      <c r="AF28" s="1385"/>
      <c r="AG28" s="1385">
        <v>6</v>
      </c>
      <c r="AH28" s="1384">
        <v>9</v>
      </c>
      <c r="AI28" s="1787">
        <f t="shared" si="7"/>
        <v>2</v>
      </c>
      <c r="AJ28" s="2133">
        <f t="shared" si="8"/>
        <v>17</v>
      </c>
      <c r="AK28" s="1982">
        <v>1</v>
      </c>
      <c r="AL28" s="1384">
        <v>81</v>
      </c>
      <c r="AM28" s="2134">
        <f t="shared" si="9"/>
        <v>85</v>
      </c>
      <c r="AN28" s="2135">
        <f t="shared" si="10"/>
        <v>5</v>
      </c>
    </row>
    <row r="29" spans="1:47" s="987" customFormat="1" ht="11.1" customHeight="1" thickBot="1" x14ac:dyDescent="0.3">
      <c r="A29" s="2067">
        <v>23</v>
      </c>
      <c r="B29" s="1097"/>
      <c r="C29" s="1822" t="s">
        <v>57</v>
      </c>
      <c r="D29" s="1908" t="str">
        <f t="shared" si="0"/>
        <v/>
      </c>
      <c r="E29" s="2222"/>
      <c r="F29" s="2223"/>
      <c r="G29" s="2224"/>
      <c r="H29" s="2139"/>
      <c r="I29" s="2195"/>
      <c r="J29" s="2196">
        <v>0</v>
      </c>
      <c r="K29" s="1828"/>
      <c r="L29" s="1828"/>
      <c r="M29" s="1828"/>
      <c r="N29" s="1828"/>
      <c r="O29" s="1829"/>
      <c r="P29" s="1828"/>
      <c r="Q29" s="1829"/>
      <c r="R29" s="1828">
        <v>4</v>
      </c>
      <c r="S29" s="1828"/>
      <c r="T29" s="1828"/>
      <c r="U29" s="2225" t="s">
        <v>292</v>
      </c>
      <c r="V29" s="1989">
        <f t="shared" si="1"/>
        <v>4</v>
      </c>
      <c r="W29" s="1830">
        <f t="shared" si="2"/>
        <v>0.89999999999999991</v>
      </c>
      <c r="X29" s="2197">
        <f t="shared" si="3"/>
        <v>1.7999999999999998</v>
      </c>
      <c r="Y29" s="2198" t="str">
        <f t="shared" si="4"/>
        <v>-</v>
      </c>
      <c r="Z29" s="2199" t="str">
        <f t="shared" si="5"/>
        <v>-</v>
      </c>
      <c r="AA29" s="2200" t="str">
        <f t="shared" si="6"/>
        <v>Abs</v>
      </c>
      <c r="AB29" s="1892"/>
      <c r="AC29" s="1833"/>
      <c r="AD29" s="1834"/>
      <c r="AE29" s="1834">
        <v>2</v>
      </c>
      <c r="AF29" s="1834">
        <v>1</v>
      </c>
      <c r="AG29" s="1834">
        <v>1</v>
      </c>
      <c r="AH29" s="1833"/>
      <c r="AI29" s="1851">
        <f t="shared" si="7"/>
        <v>2</v>
      </c>
      <c r="AJ29" s="2201">
        <f t="shared" si="8"/>
        <v>6</v>
      </c>
      <c r="AK29" s="1995"/>
      <c r="AL29" s="1833">
        <v>11</v>
      </c>
      <c r="AM29" s="2202">
        <f t="shared" si="9"/>
        <v>15</v>
      </c>
      <c r="AN29" s="2203">
        <f t="shared" si="10"/>
        <v>2.5</v>
      </c>
    </row>
    <row r="30" spans="1:47" s="1078" customFormat="1" ht="11.1" customHeight="1" thickTop="1" x14ac:dyDescent="0.25">
      <c r="A30" s="2067">
        <v>24</v>
      </c>
      <c r="B30" s="1611"/>
      <c r="C30" s="1996" t="s">
        <v>211</v>
      </c>
      <c r="D30" s="1894"/>
      <c r="E30" s="1894"/>
      <c r="F30" s="1190"/>
      <c r="G30" s="2208"/>
      <c r="H30" s="2104"/>
      <c r="I30" s="2209"/>
      <c r="J30" s="2210"/>
      <c r="K30" s="1353"/>
      <c r="L30" s="1353"/>
      <c r="M30" s="1353"/>
      <c r="N30" s="1353"/>
      <c r="O30" s="1975"/>
      <c r="P30" s="1353"/>
      <c r="Q30" s="1707"/>
      <c r="R30" s="1353">
        <v>16</v>
      </c>
      <c r="S30" s="1353"/>
      <c r="T30" s="1353"/>
      <c r="U30" s="2226" t="s">
        <v>292</v>
      </c>
      <c r="V30" s="2000">
        <f t="shared" si="1"/>
        <v>16</v>
      </c>
      <c r="W30" s="2001">
        <f t="shared" si="2"/>
        <v>0.79999999999999993</v>
      </c>
      <c r="X30" s="2212">
        <f t="shared" si="3"/>
        <v>12.799999999999999</v>
      </c>
      <c r="Y30" s="2213" t="str">
        <f t="shared" si="4"/>
        <v>-</v>
      </c>
      <c r="Z30" s="2214" t="str">
        <f t="shared" si="5"/>
        <v>-</v>
      </c>
      <c r="AA30" s="2215" t="str">
        <f t="shared" si="6"/>
        <v>Abs</v>
      </c>
      <c r="AB30" s="2216"/>
      <c r="AC30" s="1702"/>
      <c r="AD30" s="1451"/>
      <c r="AE30" s="1451"/>
      <c r="AF30" s="1451"/>
      <c r="AG30" s="1451"/>
      <c r="AH30" s="1702"/>
      <c r="AI30" s="1857">
        <f t="shared" si="7"/>
        <v>1</v>
      </c>
      <c r="AJ30" s="2217">
        <f t="shared" si="8"/>
        <v>1</v>
      </c>
      <c r="AK30" s="2007"/>
      <c r="AL30" s="1702">
        <v>0</v>
      </c>
      <c r="AM30" s="2218">
        <f t="shared" si="9"/>
        <v>16</v>
      </c>
      <c r="AN30" s="2219">
        <f t="shared" si="10"/>
        <v>16</v>
      </c>
    </row>
    <row r="31" spans="1:47" s="1078" customFormat="1" ht="11.1" customHeight="1" x14ac:dyDescent="0.25">
      <c r="A31" s="2067">
        <v>25</v>
      </c>
      <c r="B31" s="1674"/>
      <c r="C31" s="1214" t="s">
        <v>723</v>
      </c>
      <c r="D31" s="2137" t="str">
        <f>ROMAN(AK31,0)</f>
        <v>III</v>
      </c>
      <c r="E31" s="2227"/>
      <c r="F31" s="2228"/>
      <c r="G31" s="2229"/>
      <c r="H31" s="2104"/>
      <c r="I31" s="2092"/>
      <c r="J31" s="2105"/>
      <c r="K31" s="1352"/>
      <c r="L31" s="1352"/>
      <c r="M31" s="1352"/>
      <c r="N31" s="1773">
        <v>15</v>
      </c>
      <c r="O31" s="1773"/>
      <c r="P31" s="1352"/>
      <c r="Q31" s="1371"/>
      <c r="R31" s="1352"/>
      <c r="S31" s="1352"/>
      <c r="T31" s="1352"/>
      <c r="U31" s="2230" t="s">
        <v>292</v>
      </c>
      <c r="V31" s="1976">
        <f t="shared" si="1"/>
        <v>15</v>
      </c>
      <c r="W31" s="1765">
        <f t="shared" si="2"/>
        <v>0.79999999999999993</v>
      </c>
      <c r="X31" s="2094">
        <f t="shared" si="3"/>
        <v>11.999999999999998</v>
      </c>
      <c r="Y31" s="2095" t="str">
        <f t="shared" si="4"/>
        <v>-</v>
      </c>
      <c r="Z31" s="2096" t="str">
        <f t="shared" si="5"/>
        <v>-</v>
      </c>
      <c r="AA31" s="2097" t="str">
        <f t="shared" si="6"/>
        <v>Abs</v>
      </c>
      <c r="AB31" s="1477">
        <v>1</v>
      </c>
      <c r="AC31" s="1360">
        <v>7</v>
      </c>
      <c r="AD31" s="1361">
        <v>3</v>
      </c>
      <c r="AE31" s="1361"/>
      <c r="AF31" s="1361"/>
      <c r="AG31" s="1361"/>
      <c r="AH31" s="1360">
        <v>1</v>
      </c>
      <c r="AI31" s="1774">
        <f t="shared" si="7"/>
        <v>1</v>
      </c>
      <c r="AJ31" s="2098">
        <f t="shared" si="8"/>
        <v>13</v>
      </c>
      <c r="AK31" s="1978">
        <v>3</v>
      </c>
      <c r="AL31" s="1360">
        <v>73</v>
      </c>
      <c r="AM31" s="2099">
        <f t="shared" si="9"/>
        <v>88</v>
      </c>
      <c r="AN31" s="2100">
        <f t="shared" si="10"/>
        <v>6.7692307692307692</v>
      </c>
    </row>
    <row r="32" spans="1:47" s="1078" customFormat="1" ht="11.1" customHeight="1" x14ac:dyDescent="0.25">
      <c r="A32" s="2067">
        <v>26</v>
      </c>
      <c r="B32" s="1611"/>
      <c r="C32" s="1220" t="s">
        <v>86</v>
      </c>
      <c r="D32" s="1905" t="str">
        <f>ROMAN(AK32,0)</f>
        <v/>
      </c>
      <c r="E32" s="2162"/>
      <c r="F32" s="1223"/>
      <c r="G32" s="2220"/>
      <c r="H32" s="2141"/>
      <c r="I32" s="2126"/>
      <c r="J32" s="2127">
        <v>13</v>
      </c>
      <c r="K32" s="1399"/>
      <c r="L32" s="1399"/>
      <c r="M32" s="1399"/>
      <c r="N32" s="1399"/>
      <c r="O32" s="1666"/>
      <c r="P32" s="1399"/>
      <c r="Q32" s="1666"/>
      <c r="R32" s="1399"/>
      <c r="S32" s="1399"/>
      <c r="T32" s="1399"/>
      <c r="U32" s="2231" t="s">
        <v>292</v>
      </c>
      <c r="V32" s="1985">
        <f t="shared" si="1"/>
        <v>13</v>
      </c>
      <c r="W32" s="1800">
        <f t="shared" si="2"/>
        <v>0.79999999999999993</v>
      </c>
      <c r="X32" s="2128">
        <f t="shared" si="3"/>
        <v>10.399999999999999</v>
      </c>
      <c r="Y32" s="2129" t="str">
        <f t="shared" si="4"/>
        <v>-</v>
      </c>
      <c r="Z32" s="2130" t="str">
        <f t="shared" si="5"/>
        <v>-</v>
      </c>
      <c r="AA32" s="2131" t="str">
        <f t="shared" si="6"/>
        <v>Abs</v>
      </c>
      <c r="AB32" s="2132"/>
      <c r="AC32" s="1384"/>
      <c r="AD32" s="1385"/>
      <c r="AE32" s="1385"/>
      <c r="AF32" s="1385"/>
      <c r="AG32" s="1385">
        <v>3</v>
      </c>
      <c r="AH32" s="1384">
        <v>1</v>
      </c>
      <c r="AI32" s="1787">
        <f t="shared" si="7"/>
        <v>1</v>
      </c>
      <c r="AJ32" s="2133">
        <f t="shared" si="8"/>
        <v>5</v>
      </c>
      <c r="AK32" s="1982"/>
      <c r="AL32" s="1384">
        <v>19</v>
      </c>
      <c r="AM32" s="2232">
        <f t="shared" si="9"/>
        <v>32</v>
      </c>
      <c r="AN32" s="2135">
        <f t="shared" si="10"/>
        <v>6.4</v>
      </c>
    </row>
    <row r="33" spans="1:41" s="1078" customFormat="1" ht="11.1" customHeight="1" x14ac:dyDescent="0.25">
      <c r="A33" s="2067">
        <v>27</v>
      </c>
      <c r="B33" s="1611"/>
      <c r="C33" s="1455" t="s">
        <v>724</v>
      </c>
      <c r="D33" s="2164" t="str">
        <f>ROMAN(AK33,0)</f>
        <v>I</v>
      </c>
      <c r="E33" s="2165"/>
      <c r="F33" s="2166"/>
      <c r="G33" s="2220"/>
      <c r="H33" s="2139"/>
      <c r="I33" s="2126"/>
      <c r="J33" s="2127"/>
      <c r="K33" s="1665"/>
      <c r="L33" s="1665"/>
      <c r="M33" s="1665"/>
      <c r="N33" s="1665"/>
      <c r="O33" s="2233"/>
      <c r="P33" s="1665"/>
      <c r="Q33" s="2127"/>
      <c r="R33" s="1665"/>
      <c r="S33" s="2233">
        <v>12</v>
      </c>
      <c r="T33" s="1665"/>
      <c r="U33" s="2221" t="s">
        <v>292</v>
      </c>
      <c r="V33" s="1985">
        <f t="shared" si="1"/>
        <v>12</v>
      </c>
      <c r="W33" s="1800">
        <f t="shared" si="2"/>
        <v>0.79999999999999993</v>
      </c>
      <c r="X33" s="2128">
        <f t="shared" si="3"/>
        <v>9.6</v>
      </c>
      <c r="Y33" s="2129" t="str">
        <f t="shared" si="4"/>
        <v>-</v>
      </c>
      <c r="Z33" s="2130" t="str">
        <f t="shared" si="5"/>
        <v>-</v>
      </c>
      <c r="AA33" s="2131" t="str">
        <f t="shared" si="6"/>
        <v>Abs</v>
      </c>
      <c r="AB33" s="2132"/>
      <c r="AC33" s="1384"/>
      <c r="AD33" s="1385"/>
      <c r="AE33" s="1385"/>
      <c r="AF33" s="1385"/>
      <c r="AG33" s="1385"/>
      <c r="AH33" s="1384"/>
      <c r="AI33" s="1787">
        <f t="shared" si="7"/>
        <v>1</v>
      </c>
      <c r="AJ33" s="2133">
        <f t="shared" si="8"/>
        <v>1</v>
      </c>
      <c r="AK33" s="1982">
        <v>1</v>
      </c>
      <c r="AL33" s="1384">
        <v>0</v>
      </c>
      <c r="AM33" s="2232">
        <f t="shared" si="9"/>
        <v>12</v>
      </c>
      <c r="AN33" s="2135">
        <f t="shared" si="10"/>
        <v>12</v>
      </c>
    </row>
    <row r="34" spans="1:41" s="1078" customFormat="1" ht="11.1" customHeight="1" x14ac:dyDescent="0.25">
      <c r="A34" s="2067">
        <v>28</v>
      </c>
      <c r="B34" s="1611"/>
      <c r="C34" s="1772" t="s">
        <v>629</v>
      </c>
      <c r="D34" s="1899" t="str">
        <f>ROMAN(AK34,0)</f>
        <v>IV</v>
      </c>
      <c r="E34" s="2110"/>
      <c r="F34" s="2111" t="s">
        <v>156</v>
      </c>
      <c r="G34" s="2220"/>
      <c r="H34" s="2141"/>
      <c r="I34" s="2126"/>
      <c r="J34" s="2127"/>
      <c r="K34" s="1665"/>
      <c r="L34" s="1665"/>
      <c r="M34" s="1665"/>
      <c r="N34" s="1665"/>
      <c r="O34" s="2127">
        <v>7</v>
      </c>
      <c r="P34" s="1665"/>
      <c r="Q34" s="2127"/>
      <c r="R34" s="2127"/>
      <c r="S34" s="1665"/>
      <c r="T34" s="1665"/>
      <c r="U34" s="2221" t="s">
        <v>292</v>
      </c>
      <c r="V34" s="1985">
        <f t="shared" si="1"/>
        <v>7</v>
      </c>
      <c r="W34" s="1800">
        <f t="shared" si="2"/>
        <v>0.79999999999999993</v>
      </c>
      <c r="X34" s="2128">
        <f t="shared" si="3"/>
        <v>5.6</v>
      </c>
      <c r="Y34" s="2129" t="str">
        <f t="shared" si="4"/>
        <v>-</v>
      </c>
      <c r="Z34" s="2130" t="str">
        <f t="shared" si="5"/>
        <v>-</v>
      </c>
      <c r="AA34" s="2131" t="str">
        <f t="shared" si="6"/>
        <v>Abs</v>
      </c>
      <c r="AB34" s="2132">
        <v>2</v>
      </c>
      <c r="AC34" s="1384">
        <v>5</v>
      </c>
      <c r="AD34" s="1385">
        <v>1</v>
      </c>
      <c r="AE34" s="1385">
        <v>1</v>
      </c>
      <c r="AF34" s="1385">
        <v>4</v>
      </c>
      <c r="AG34" s="1385">
        <v>5</v>
      </c>
      <c r="AH34" s="1384">
        <v>2</v>
      </c>
      <c r="AI34" s="1787">
        <f t="shared" si="7"/>
        <v>1</v>
      </c>
      <c r="AJ34" s="2133">
        <f t="shared" si="8"/>
        <v>21</v>
      </c>
      <c r="AK34" s="1982">
        <v>4</v>
      </c>
      <c r="AL34" s="1384">
        <v>127</v>
      </c>
      <c r="AM34" s="2232">
        <f t="shared" si="9"/>
        <v>134</v>
      </c>
      <c r="AN34" s="2234">
        <f t="shared" si="10"/>
        <v>6.3809523809523814</v>
      </c>
    </row>
    <row r="35" spans="1:41" s="1078" customFormat="1" ht="11.1" customHeight="1" x14ac:dyDescent="0.25">
      <c r="A35" s="2067">
        <v>29</v>
      </c>
      <c r="B35" s="1611"/>
      <c r="C35" s="1216" t="s">
        <v>210</v>
      </c>
      <c r="D35" s="1842"/>
      <c r="E35" s="1842"/>
      <c r="F35" s="1208"/>
      <c r="G35" s="2220"/>
      <c r="H35" s="2139"/>
      <c r="I35" s="2126"/>
      <c r="J35" s="2127"/>
      <c r="K35" s="1665"/>
      <c r="L35" s="1665"/>
      <c r="M35" s="1665"/>
      <c r="N35" s="1665"/>
      <c r="O35" s="2233"/>
      <c r="P35" s="1665"/>
      <c r="Q35" s="2127"/>
      <c r="R35" s="1665">
        <v>7</v>
      </c>
      <c r="S35" s="1665"/>
      <c r="T35" s="1665"/>
      <c r="U35" s="2221" t="s">
        <v>292</v>
      </c>
      <c r="V35" s="1985">
        <f t="shared" si="1"/>
        <v>7</v>
      </c>
      <c r="W35" s="1800">
        <f t="shared" si="2"/>
        <v>0.79999999999999993</v>
      </c>
      <c r="X35" s="2128">
        <f t="shared" si="3"/>
        <v>5.6</v>
      </c>
      <c r="Y35" s="2129" t="str">
        <f t="shared" si="4"/>
        <v>-</v>
      </c>
      <c r="Z35" s="2130" t="str">
        <f t="shared" si="5"/>
        <v>-</v>
      </c>
      <c r="AA35" s="2131" t="str">
        <f t="shared" si="6"/>
        <v>Abs</v>
      </c>
      <c r="AB35" s="2132"/>
      <c r="AC35" s="1384"/>
      <c r="AD35" s="1385"/>
      <c r="AE35" s="1385"/>
      <c r="AF35" s="1385"/>
      <c r="AG35" s="1385"/>
      <c r="AH35" s="1384"/>
      <c r="AI35" s="1787">
        <f t="shared" si="7"/>
        <v>1</v>
      </c>
      <c r="AJ35" s="2133">
        <f t="shared" si="8"/>
        <v>1</v>
      </c>
      <c r="AK35" s="1982"/>
      <c r="AL35" s="1384">
        <v>0</v>
      </c>
      <c r="AM35" s="2232">
        <f t="shared" si="9"/>
        <v>7</v>
      </c>
      <c r="AN35" s="2135">
        <f t="shared" si="10"/>
        <v>7</v>
      </c>
    </row>
    <row r="36" spans="1:41" s="1078" customFormat="1" ht="11.1" customHeight="1" x14ac:dyDescent="0.25">
      <c r="A36" s="2067">
        <v>30</v>
      </c>
      <c r="B36" s="1611"/>
      <c r="C36" s="1220" t="s">
        <v>205</v>
      </c>
      <c r="D36" s="1842"/>
      <c r="E36" s="2106"/>
      <c r="F36" s="1208"/>
      <c r="G36" s="2220"/>
      <c r="H36" s="2141"/>
      <c r="I36" s="2126"/>
      <c r="J36" s="2127"/>
      <c r="K36" s="1665"/>
      <c r="L36" s="1665"/>
      <c r="M36" s="1665">
        <v>5</v>
      </c>
      <c r="N36" s="1665"/>
      <c r="O36" s="2127"/>
      <c r="P36" s="1665"/>
      <c r="Q36" s="2127"/>
      <c r="R36" s="1665"/>
      <c r="S36" s="1665"/>
      <c r="T36" s="1665"/>
      <c r="U36" s="2221" t="s">
        <v>292</v>
      </c>
      <c r="V36" s="1985">
        <f t="shared" si="1"/>
        <v>5</v>
      </c>
      <c r="W36" s="1800">
        <f t="shared" si="2"/>
        <v>0.79999999999999993</v>
      </c>
      <c r="X36" s="2128">
        <f t="shared" si="3"/>
        <v>3.9999999999999996</v>
      </c>
      <c r="Y36" s="2129" t="str">
        <f t="shared" si="4"/>
        <v>-</v>
      </c>
      <c r="Z36" s="2130" t="str">
        <f t="shared" si="5"/>
        <v>-</v>
      </c>
      <c r="AA36" s="2131" t="str">
        <f t="shared" si="6"/>
        <v>Abs</v>
      </c>
      <c r="AB36" s="2132"/>
      <c r="AC36" s="1384"/>
      <c r="AD36" s="1385"/>
      <c r="AE36" s="1385"/>
      <c r="AF36" s="1385"/>
      <c r="AG36" s="1385"/>
      <c r="AH36" s="1384"/>
      <c r="AI36" s="1787">
        <f t="shared" si="7"/>
        <v>1</v>
      </c>
      <c r="AJ36" s="2133">
        <f t="shared" si="8"/>
        <v>1</v>
      </c>
      <c r="AK36" s="1982"/>
      <c r="AL36" s="1384">
        <v>0</v>
      </c>
      <c r="AM36" s="2232">
        <f t="shared" si="9"/>
        <v>5</v>
      </c>
      <c r="AN36" s="2135">
        <f t="shared" si="10"/>
        <v>5</v>
      </c>
    </row>
    <row r="37" spans="1:41" s="1078" customFormat="1" ht="11.1" customHeight="1" x14ac:dyDescent="0.25">
      <c r="A37" s="2067">
        <v>31</v>
      </c>
      <c r="B37" s="1611"/>
      <c r="C37" s="1349" t="s">
        <v>671</v>
      </c>
      <c r="D37" s="2235" t="str">
        <f>ROMAN(AK37,0)</f>
        <v>IV</v>
      </c>
      <c r="E37" s="2236"/>
      <c r="F37" s="2237"/>
      <c r="G37" s="2220"/>
      <c r="H37" s="2141"/>
      <c r="I37" s="2126"/>
      <c r="J37" s="2127"/>
      <c r="K37" s="1665"/>
      <c r="L37" s="1665"/>
      <c r="M37" s="1665"/>
      <c r="N37" s="1665"/>
      <c r="O37" s="2127">
        <v>5</v>
      </c>
      <c r="P37" s="1665"/>
      <c r="Q37" s="2127"/>
      <c r="R37" s="2233"/>
      <c r="S37" s="2233"/>
      <c r="T37" s="2127"/>
      <c r="U37" s="2221" t="s">
        <v>292</v>
      </c>
      <c r="V37" s="1985">
        <f t="shared" si="1"/>
        <v>5</v>
      </c>
      <c r="W37" s="1800">
        <f t="shared" si="2"/>
        <v>0.79999999999999993</v>
      </c>
      <c r="X37" s="2128">
        <f t="shared" si="3"/>
        <v>3.9999999999999996</v>
      </c>
      <c r="Y37" s="2129" t="str">
        <f t="shared" si="4"/>
        <v>-</v>
      </c>
      <c r="Z37" s="2130" t="str">
        <f t="shared" si="5"/>
        <v>-</v>
      </c>
      <c r="AA37" s="2131" t="str">
        <f t="shared" si="6"/>
        <v>Abs</v>
      </c>
      <c r="AB37" s="2132">
        <v>2</v>
      </c>
      <c r="AC37" s="1384">
        <v>5</v>
      </c>
      <c r="AD37" s="1384">
        <v>4</v>
      </c>
      <c r="AE37" s="1384">
        <v>4</v>
      </c>
      <c r="AF37" s="1384">
        <v>6</v>
      </c>
      <c r="AG37" s="1384">
        <v>3</v>
      </c>
      <c r="AH37" s="1384">
        <v>4</v>
      </c>
      <c r="AI37" s="1787">
        <f t="shared" si="7"/>
        <v>1</v>
      </c>
      <c r="AJ37" s="2133">
        <f t="shared" si="8"/>
        <v>29</v>
      </c>
      <c r="AK37" s="1982">
        <v>4</v>
      </c>
      <c r="AL37" s="1384">
        <v>174</v>
      </c>
      <c r="AM37" s="2238">
        <f t="shared" si="9"/>
        <v>179</v>
      </c>
      <c r="AN37" s="2135">
        <f t="shared" si="10"/>
        <v>6.1724137931034484</v>
      </c>
    </row>
    <row r="38" spans="1:41" s="1078" customFormat="1" ht="11.1" customHeight="1" x14ac:dyDescent="0.25">
      <c r="A38" s="2067">
        <v>32</v>
      </c>
      <c r="B38" s="1611"/>
      <c r="C38" s="1200" t="s">
        <v>634</v>
      </c>
      <c r="D38" s="2164" t="str">
        <f>ROMAN(AK38,0)</f>
        <v>I</v>
      </c>
      <c r="E38" s="2107"/>
      <c r="F38" s="2108"/>
      <c r="G38" s="1810"/>
      <c r="H38" s="2139"/>
      <c r="I38" s="2092"/>
      <c r="J38" s="2105"/>
      <c r="K38" s="1352"/>
      <c r="L38" s="1352"/>
      <c r="M38" s="1352">
        <v>3</v>
      </c>
      <c r="N38" s="1352"/>
      <c r="O38" s="1773"/>
      <c r="P38" s="1352"/>
      <c r="Q38" s="1371"/>
      <c r="R38" s="1352"/>
      <c r="S38" s="1352"/>
      <c r="T38" s="1352"/>
      <c r="U38" s="2221" t="s">
        <v>292</v>
      </c>
      <c r="V38" s="1985">
        <f t="shared" si="1"/>
        <v>3</v>
      </c>
      <c r="W38" s="1800">
        <f t="shared" si="2"/>
        <v>0.79999999999999993</v>
      </c>
      <c r="X38" s="2128">
        <f t="shared" si="3"/>
        <v>2.4</v>
      </c>
      <c r="Y38" s="2129" t="str">
        <f t="shared" si="4"/>
        <v>-</v>
      </c>
      <c r="Z38" s="2130" t="str">
        <f t="shared" si="5"/>
        <v>-</v>
      </c>
      <c r="AA38" s="2131" t="str">
        <f t="shared" si="6"/>
        <v>Abs</v>
      </c>
      <c r="AB38" s="1477"/>
      <c r="AC38" s="1360"/>
      <c r="AD38" s="1361"/>
      <c r="AE38" s="1361">
        <v>2</v>
      </c>
      <c r="AF38" s="1361"/>
      <c r="AG38" s="1361">
        <v>1</v>
      </c>
      <c r="AH38" s="1360"/>
      <c r="AI38" s="1787">
        <f t="shared" si="7"/>
        <v>1</v>
      </c>
      <c r="AJ38" s="2133">
        <f t="shared" si="8"/>
        <v>4</v>
      </c>
      <c r="AK38" s="1978">
        <v>1</v>
      </c>
      <c r="AL38" s="1360">
        <v>21</v>
      </c>
      <c r="AM38" s="2239">
        <f t="shared" si="9"/>
        <v>24</v>
      </c>
      <c r="AN38" s="2135">
        <f t="shared" si="10"/>
        <v>6</v>
      </c>
    </row>
    <row r="39" spans="1:41" s="1078" customFormat="1" ht="11.1" customHeight="1" x14ac:dyDescent="0.25">
      <c r="A39" s="2067">
        <v>33</v>
      </c>
      <c r="B39" s="1611"/>
      <c r="C39" s="1349" t="s">
        <v>626</v>
      </c>
      <c r="D39" s="2235" t="str">
        <f>ROMAN(AK39,0)</f>
        <v>II</v>
      </c>
      <c r="E39" s="2236"/>
      <c r="F39" s="2240"/>
      <c r="G39" s="2220"/>
      <c r="H39" s="2141"/>
      <c r="I39" s="2126">
        <v>3</v>
      </c>
      <c r="J39" s="2127"/>
      <c r="K39" s="1790"/>
      <c r="L39" s="1399"/>
      <c r="M39" s="1399"/>
      <c r="N39" s="1399"/>
      <c r="O39" s="1666"/>
      <c r="P39" s="1399"/>
      <c r="Q39" s="1666"/>
      <c r="R39" s="1399"/>
      <c r="S39" s="1399"/>
      <c r="T39" s="1399"/>
      <c r="U39" s="2221" t="s">
        <v>292</v>
      </c>
      <c r="V39" s="1985">
        <f t="shared" si="1"/>
        <v>3</v>
      </c>
      <c r="W39" s="1800">
        <f t="shared" si="2"/>
        <v>0.79999999999999993</v>
      </c>
      <c r="X39" s="2128">
        <f t="shared" si="3"/>
        <v>2.4</v>
      </c>
      <c r="Y39" s="2129" t="str">
        <f t="shared" si="4"/>
        <v>-</v>
      </c>
      <c r="Z39" s="2130" t="str">
        <f t="shared" si="5"/>
        <v>-</v>
      </c>
      <c r="AA39" s="2131" t="str">
        <f t="shared" si="6"/>
        <v>Abs</v>
      </c>
      <c r="AB39" s="2132"/>
      <c r="AC39" s="1384"/>
      <c r="AD39" s="1385"/>
      <c r="AE39" s="1385"/>
      <c r="AF39" s="1385"/>
      <c r="AG39" s="1385">
        <v>4</v>
      </c>
      <c r="AH39" s="1384">
        <v>1</v>
      </c>
      <c r="AI39" s="1787">
        <f t="shared" si="7"/>
        <v>1</v>
      </c>
      <c r="AJ39" s="2133">
        <f t="shared" si="8"/>
        <v>6</v>
      </c>
      <c r="AK39" s="1982">
        <v>2</v>
      </c>
      <c r="AL39" s="1384">
        <v>34</v>
      </c>
      <c r="AM39" s="2232">
        <f t="shared" si="9"/>
        <v>37</v>
      </c>
      <c r="AN39" s="2135">
        <f t="shared" si="10"/>
        <v>6.166666666666667</v>
      </c>
    </row>
    <row r="40" spans="1:41" s="1078" customFormat="1" ht="11.1" customHeight="1" thickBot="1" x14ac:dyDescent="0.3">
      <c r="A40" s="2067">
        <v>34</v>
      </c>
      <c r="B40" s="1674"/>
      <c r="C40" s="1822" t="s">
        <v>206</v>
      </c>
      <c r="D40" s="1908"/>
      <c r="E40" s="2222"/>
      <c r="F40" s="2241"/>
      <c r="G40" s="2242"/>
      <c r="H40" s="2091"/>
      <c r="I40" s="2195"/>
      <c r="J40" s="2196"/>
      <c r="K40" s="1828"/>
      <c r="L40" s="1828"/>
      <c r="M40" s="1828"/>
      <c r="N40" s="1828"/>
      <c r="O40" s="1829">
        <v>0</v>
      </c>
      <c r="P40" s="1828"/>
      <c r="Q40" s="1829"/>
      <c r="R40" s="1828"/>
      <c r="S40" s="1828"/>
      <c r="T40" s="1828"/>
      <c r="U40" s="2225" t="s">
        <v>292</v>
      </c>
      <c r="V40" s="1989">
        <f t="shared" si="1"/>
        <v>0</v>
      </c>
      <c r="W40" s="1830">
        <f t="shared" si="2"/>
        <v>0.79999999999999993</v>
      </c>
      <c r="X40" s="2197">
        <f t="shared" si="3"/>
        <v>0</v>
      </c>
      <c r="Y40" s="2198" t="str">
        <f t="shared" si="4"/>
        <v>-</v>
      </c>
      <c r="Z40" s="2199" t="str">
        <f t="shared" si="5"/>
        <v>-</v>
      </c>
      <c r="AA40" s="2200" t="str">
        <f t="shared" si="6"/>
        <v>Abs</v>
      </c>
      <c r="AB40" s="1892"/>
      <c r="AC40" s="1833"/>
      <c r="AD40" s="1834"/>
      <c r="AE40" s="1834"/>
      <c r="AF40" s="1834"/>
      <c r="AG40" s="1834"/>
      <c r="AH40" s="1833"/>
      <c r="AI40" s="1851">
        <f t="shared" si="7"/>
        <v>1</v>
      </c>
      <c r="AJ40" s="2201">
        <f t="shared" si="8"/>
        <v>1</v>
      </c>
      <c r="AK40" s="1995"/>
      <c r="AL40" s="1833">
        <v>0</v>
      </c>
      <c r="AM40" s="2243">
        <f t="shared" si="9"/>
        <v>0</v>
      </c>
      <c r="AN40" s="2203">
        <f t="shared" si="10"/>
        <v>0</v>
      </c>
    </row>
    <row r="41" spans="1:41" s="1078" customFormat="1" ht="11.1" customHeight="1" thickTop="1" x14ac:dyDescent="0.25">
      <c r="A41" s="2067">
        <v>35</v>
      </c>
      <c r="B41" s="1611"/>
      <c r="C41" s="1996" t="s">
        <v>43</v>
      </c>
      <c r="D41" s="2244" t="str">
        <f>ROMAN(AK41,0)</f>
        <v/>
      </c>
      <c r="E41" s="2245"/>
      <c r="F41" s="2246"/>
      <c r="G41" s="1855"/>
      <c r="H41" s="2091"/>
      <c r="I41" s="2247"/>
      <c r="J41" s="2248"/>
      <c r="K41" s="2249"/>
      <c r="L41" s="2249"/>
      <c r="M41" s="2249"/>
      <c r="N41" s="2249"/>
      <c r="O41" s="2250"/>
      <c r="P41" s="2249"/>
      <c r="Q41" s="2250"/>
      <c r="R41" s="2249"/>
      <c r="S41" s="2249"/>
      <c r="T41" s="2249"/>
      <c r="U41" s="2226"/>
      <c r="V41" s="2251"/>
      <c r="W41" s="2001"/>
      <c r="X41" s="2212"/>
      <c r="Y41" s="2213"/>
      <c r="Z41" s="2214"/>
      <c r="AA41" s="2215"/>
      <c r="AB41" s="2252"/>
      <c r="AC41" s="2253"/>
      <c r="AD41" s="2254">
        <v>3</v>
      </c>
      <c r="AE41" s="2254">
        <v>8</v>
      </c>
      <c r="AF41" s="2254">
        <v>3</v>
      </c>
      <c r="AG41" s="2254">
        <v>1</v>
      </c>
      <c r="AH41" s="2253"/>
      <c r="AI41" s="2255"/>
      <c r="AJ41" s="2256">
        <f t="shared" si="8"/>
        <v>15</v>
      </c>
      <c r="AK41" s="2257"/>
      <c r="AL41" s="2253">
        <v>66</v>
      </c>
      <c r="AM41" s="2258">
        <f t="shared" si="9"/>
        <v>66</v>
      </c>
      <c r="AN41" s="2219">
        <f t="shared" si="10"/>
        <v>4.4000000000000004</v>
      </c>
    </row>
    <row r="42" spans="1:41" s="1078" customFormat="1" ht="11.1" customHeight="1" x14ac:dyDescent="0.25">
      <c r="A42" s="2067">
        <v>36</v>
      </c>
      <c r="B42" s="1611"/>
      <c r="C42" s="1216" t="s">
        <v>58</v>
      </c>
      <c r="D42" s="1905" t="str">
        <f>ROMAN(AK42,0)</f>
        <v/>
      </c>
      <c r="E42" s="2106"/>
      <c r="F42" s="2259"/>
      <c r="G42" s="1254"/>
      <c r="H42" s="2104"/>
      <c r="I42" s="2260"/>
      <c r="J42" s="2261"/>
      <c r="K42" s="2262"/>
      <c r="L42" s="2262"/>
      <c r="M42" s="2262"/>
      <c r="N42" s="2262"/>
      <c r="O42" s="2263"/>
      <c r="P42" s="2262"/>
      <c r="Q42" s="2263"/>
      <c r="R42" s="2262"/>
      <c r="S42" s="2262"/>
      <c r="T42" s="2262"/>
      <c r="U42" s="1866"/>
      <c r="V42" s="2264"/>
      <c r="W42" s="2265"/>
      <c r="X42" s="2266"/>
      <c r="Y42" s="2267"/>
      <c r="Z42" s="2268"/>
      <c r="AA42" s="2269"/>
      <c r="AB42" s="2270"/>
      <c r="AC42" s="2271"/>
      <c r="AD42" s="2272"/>
      <c r="AE42" s="2272">
        <v>1</v>
      </c>
      <c r="AF42" s="2272">
        <v>3</v>
      </c>
      <c r="AG42" s="2272">
        <v>4</v>
      </c>
      <c r="AH42" s="2271">
        <v>4</v>
      </c>
      <c r="AI42" s="2273"/>
      <c r="AJ42" s="2274">
        <f t="shared" si="8"/>
        <v>12</v>
      </c>
      <c r="AK42" s="2275"/>
      <c r="AL42" s="2271">
        <v>43</v>
      </c>
      <c r="AM42" s="2276">
        <f t="shared" si="9"/>
        <v>43</v>
      </c>
      <c r="AN42" s="2100">
        <f t="shared" si="10"/>
        <v>3.5833333333333335</v>
      </c>
    </row>
    <row r="43" spans="1:41" s="987" customFormat="1" ht="11.1" customHeight="1" x14ac:dyDescent="0.25">
      <c r="A43" s="2067">
        <v>37</v>
      </c>
      <c r="B43" s="1611"/>
      <c r="C43" s="1368" t="s">
        <v>424</v>
      </c>
      <c r="D43" s="2143" t="str">
        <f>ROMAN(AK43,0)</f>
        <v>III</v>
      </c>
      <c r="E43" s="2160" t="s">
        <v>156</v>
      </c>
      <c r="F43" s="2277"/>
      <c r="G43" s="1846"/>
      <c r="H43" s="2091"/>
      <c r="I43" s="2260"/>
      <c r="J43" s="2261"/>
      <c r="K43" s="2262"/>
      <c r="L43" s="2262"/>
      <c r="M43" s="2262"/>
      <c r="N43" s="2262"/>
      <c r="O43" s="2263"/>
      <c r="P43" s="2262"/>
      <c r="Q43" s="2263"/>
      <c r="R43" s="2262"/>
      <c r="S43" s="2262"/>
      <c r="T43" s="2262"/>
      <c r="U43" s="1727"/>
      <c r="V43" s="2278"/>
      <c r="W43" s="1374"/>
      <c r="X43" s="1338"/>
      <c r="Y43" s="2279"/>
      <c r="Z43" s="2011"/>
      <c r="AA43" s="2280"/>
      <c r="AB43" s="2270">
        <v>2</v>
      </c>
      <c r="AC43" s="2271">
        <v>5</v>
      </c>
      <c r="AD43" s="2272">
        <v>2</v>
      </c>
      <c r="AE43" s="2272">
        <v>2</v>
      </c>
      <c r="AF43" s="2272">
        <v>1</v>
      </c>
      <c r="AG43" s="2272"/>
      <c r="AH43" s="2271"/>
      <c r="AI43" s="2273"/>
      <c r="AJ43" s="2274">
        <f t="shared" ref="AJ43:AJ93" si="11">SUM(AB43:AI43)</f>
        <v>12</v>
      </c>
      <c r="AK43" s="2275">
        <v>3</v>
      </c>
      <c r="AL43" s="2271">
        <v>111</v>
      </c>
      <c r="AM43" s="2276">
        <f t="shared" si="9"/>
        <v>111</v>
      </c>
      <c r="AN43" s="2281">
        <f t="shared" si="10"/>
        <v>9.25</v>
      </c>
      <c r="AO43" s="1135"/>
    </row>
    <row r="44" spans="1:41" s="987" customFormat="1" ht="11.1" customHeight="1" x14ac:dyDescent="0.25">
      <c r="A44" s="2067">
        <v>38</v>
      </c>
      <c r="B44" s="1611"/>
      <c r="C44" s="1216" t="s">
        <v>2</v>
      </c>
      <c r="D44" s="1905" t="str">
        <f>ROMAN(AK44,0)</f>
        <v/>
      </c>
      <c r="E44" s="2106"/>
      <c r="F44" s="2282"/>
      <c r="G44" s="1860"/>
      <c r="H44" s="2283"/>
      <c r="I44" s="2260"/>
      <c r="J44" s="2261"/>
      <c r="K44" s="2262"/>
      <c r="L44" s="2262"/>
      <c r="M44" s="2262"/>
      <c r="N44" s="2262"/>
      <c r="O44" s="2263"/>
      <c r="P44" s="2262"/>
      <c r="Q44" s="2263"/>
      <c r="R44" s="2262"/>
      <c r="S44" s="2262"/>
      <c r="T44" s="2262"/>
      <c r="U44" s="1727"/>
      <c r="V44" s="2278"/>
      <c r="W44" s="1374"/>
      <c r="X44" s="1338"/>
      <c r="Y44" s="2279"/>
      <c r="Z44" s="2011"/>
      <c r="AA44" s="2280"/>
      <c r="AB44" s="2270">
        <v>2</v>
      </c>
      <c r="AC44" s="2271">
        <v>4</v>
      </c>
      <c r="AD44" s="2272">
        <v>5</v>
      </c>
      <c r="AE44" s="2272"/>
      <c r="AF44" s="2272">
        <v>1</v>
      </c>
      <c r="AG44" s="2272"/>
      <c r="AH44" s="2271"/>
      <c r="AI44" s="2273"/>
      <c r="AJ44" s="2274">
        <f t="shared" si="11"/>
        <v>12</v>
      </c>
      <c r="AK44" s="2275"/>
      <c r="AL44" s="2271">
        <v>29</v>
      </c>
      <c r="AM44" s="2284">
        <f t="shared" si="9"/>
        <v>29</v>
      </c>
      <c r="AN44" s="2281">
        <f t="shared" si="10"/>
        <v>2.4166666666666665</v>
      </c>
    </row>
    <row r="45" spans="1:41" s="987" customFormat="1" ht="11.1" customHeight="1" x14ac:dyDescent="0.25">
      <c r="A45" s="2067">
        <v>39</v>
      </c>
      <c r="B45" s="1611"/>
      <c r="C45" s="1216" t="s">
        <v>7</v>
      </c>
      <c r="D45" s="1905"/>
      <c r="E45" s="2125"/>
      <c r="F45" s="2259"/>
      <c r="G45" s="1470"/>
      <c r="H45" s="2104"/>
      <c r="I45" s="2285"/>
      <c r="J45" s="2286"/>
      <c r="K45" s="1530"/>
      <c r="L45" s="1530"/>
      <c r="M45" s="1530"/>
      <c r="N45" s="1530"/>
      <c r="O45" s="1530"/>
      <c r="P45" s="1530"/>
      <c r="Q45" s="2287"/>
      <c r="R45" s="1530"/>
      <c r="S45" s="1530"/>
      <c r="T45" s="1530"/>
      <c r="U45" s="2288"/>
      <c r="V45" s="2052"/>
      <c r="W45" s="2289"/>
      <c r="X45" s="1514"/>
      <c r="Y45" s="2290"/>
      <c r="Z45" s="2011"/>
      <c r="AA45" s="2291"/>
      <c r="AB45" s="1300"/>
      <c r="AC45" s="1027">
        <v>7</v>
      </c>
      <c r="AD45" s="1120">
        <v>3</v>
      </c>
      <c r="AE45" s="1027"/>
      <c r="AF45" s="1120"/>
      <c r="AG45" s="1120"/>
      <c r="AH45" s="1027"/>
      <c r="AI45" s="2292"/>
      <c r="AJ45" s="2274">
        <f t="shared" si="11"/>
        <v>10</v>
      </c>
      <c r="AK45" s="2293"/>
      <c r="AL45" s="1027">
        <v>54</v>
      </c>
      <c r="AM45" s="2294">
        <f t="shared" si="9"/>
        <v>54</v>
      </c>
      <c r="AN45" s="2295">
        <f t="shared" si="10"/>
        <v>5.4</v>
      </c>
    </row>
    <row r="46" spans="1:41" s="987" customFormat="1" ht="11.1" customHeight="1" x14ac:dyDescent="0.25">
      <c r="A46" s="2067">
        <v>40</v>
      </c>
      <c r="B46" s="1611"/>
      <c r="C46" s="1216" t="s">
        <v>1</v>
      </c>
      <c r="D46" s="1905"/>
      <c r="E46" s="2106"/>
      <c r="F46" s="2282"/>
      <c r="G46" s="1845"/>
      <c r="H46" s="2296"/>
      <c r="I46" s="2260"/>
      <c r="J46" s="2261"/>
      <c r="K46" s="2262"/>
      <c r="L46" s="2262"/>
      <c r="M46" s="2262"/>
      <c r="N46" s="2262"/>
      <c r="O46" s="2263"/>
      <c r="P46" s="2262"/>
      <c r="Q46" s="2263"/>
      <c r="R46" s="2262"/>
      <c r="S46" s="2262"/>
      <c r="T46" s="2262"/>
      <c r="U46" s="1727"/>
      <c r="V46" s="2278"/>
      <c r="W46" s="1374"/>
      <c r="X46" s="1338"/>
      <c r="Y46" s="2279"/>
      <c r="Z46" s="2011"/>
      <c r="AA46" s="2280"/>
      <c r="AB46" s="2270">
        <v>2</v>
      </c>
      <c r="AC46" s="2271">
        <v>6</v>
      </c>
      <c r="AD46" s="2272"/>
      <c r="AE46" s="2272"/>
      <c r="AF46" s="2272">
        <v>1</v>
      </c>
      <c r="AG46" s="2272"/>
      <c r="AH46" s="2271"/>
      <c r="AI46" s="2273"/>
      <c r="AJ46" s="2274">
        <f t="shared" si="11"/>
        <v>9</v>
      </c>
      <c r="AK46" s="2275"/>
      <c r="AL46" s="2271">
        <v>45</v>
      </c>
      <c r="AM46" s="2284">
        <f t="shared" si="9"/>
        <v>45</v>
      </c>
      <c r="AN46" s="2281">
        <f t="shared" si="10"/>
        <v>5</v>
      </c>
    </row>
    <row r="47" spans="1:41" s="987" customFormat="1" ht="11.1" customHeight="1" x14ac:dyDescent="0.25">
      <c r="A47" s="2067">
        <v>41</v>
      </c>
      <c r="B47" s="1097"/>
      <c r="C47" s="1206" t="s">
        <v>430</v>
      </c>
      <c r="D47" s="2164" t="str">
        <f>ROMAN(AK47,0)</f>
        <v>I</v>
      </c>
      <c r="E47" s="2107"/>
      <c r="F47" s="2297"/>
      <c r="G47" s="1846"/>
      <c r="H47" s="2091"/>
      <c r="I47" s="2260"/>
      <c r="J47" s="2261"/>
      <c r="K47" s="2262"/>
      <c r="L47" s="2262"/>
      <c r="M47" s="2262"/>
      <c r="N47" s="2262"/>
      <c r="O47" s="2263"/>
      <c r="P47" s="2262"/>
      <c r="Q47" s="2263"/>
      <c r="R47" s="2262"/>
      <c r="S47" s="2262"/>
      <c r="T47" s="2262"/>
      <c r="U47" s="2230"/>
      <c r="V47" s="2278"/>
      <c r="W47" s="1765"/>
      <c r="X47" s="2094"/>
      <c r="Y47" s="2095"/>
      <c r="Z47" s="2096"/>
      <c r="AA47" s="2097"/>
      <c r="AB47" s="2270"/>
      <c r="AC47" s="2271">
        <v>4</v>
      </c>
      <c r="AD47" s="2272"/>
      <c r="AE47" s="2272">
        <v>1</v>
      </c>
      <c r="AF47" s="2272">
        <v>2</v>
      </c>
      <c r="AG47" s="2272"/>
      <c r="AH47" s="2271">
        <v>1</v>
      </c>
      <c r="AI47" s="2273"/>
      <c r="AJ47" s="2274">
        <f t="shared" si="11"/>
        <v>8</v>
      </c>
      <c r="AK47" s="2275">
        <v>1</v>
      </c>
      <c r="AL47" s="2271">
        <v>50</v>
      </c>
      <c r="AM47" s="2284">
        <f t="shared" si="9"/>
        <v>50</v>
      </c>
      <c r="AN47" s="2100">
        <f t="shared" si="10"/>
        <v>6.25</v>
      </c>
      <c r="AO47" s="1078"/>
    </row>
    <row r="48" spans="1:41" s="1078" customFormat="1" ht="11.1" customHeight="1" x14ac:dyDescent="0.25">
      <c r="A48" s="2067">
        <v>42</v>
      </c>
      <c r="B48" s="1611"/>
      <c r="C48" s="1455" t="s">
        <v>584</v>
      </c>
      <c r="D48" s="2164" t="str">
        <f>ROMAN(AK48,0)</f>
        <v>I</v>
      </c>
      <c r="E48" s="2165"/>
      <c r="F48" s="2298"/>
      <c r="G48" s="1868"/>
      <c r="H48" s="2091"/>
      <c r="I48" s="2299"/>
      <c r="J48" s="2300"/>
      <c r="K48" s="2301"/>
      <c r="L48" s="2301"/>
      <c r="M48" s="2301"/>
      <c r="N48" s="2301"/>
      <c r="O48" s="2302"/>
      <c r="P48" s="2301"/>
      <c r="Q48" s="2302"/>
      <c r="R48" s="2301"/>
      <c r="S48" s="2301"/>
      <c r="T48" s="2301"/>
      <c r="U48" s="1871"/>
      <c r="V48" s="2303"/>
      <c r="W48" s="1657"/>
      <c r="X48" s="1395"/>
      <c r="Y48" s="2304"/>
      <c r="Z48" s="2026"/>
      <c r="AA48" s="2305"/>
      <c r="AB48" s="2306"/>
      <c r="AC48" s="2307"/>
      <c r="AD48" s="2308">
        <v>3</v>
      </c>
      <c r="AE48" s="2308">
        <v>4</v>
      </c>
      <c r="AF48" s="2308">
        <v>1</v>
      </c>
      <c r="AG48" s="2308"/>
      <c r="AH48" s="2307"/>
      <c r="AI48" s="2273"/>
      <c r="AJ48" s="2274">
        <f t="shared" si="11"/>
        <v>8</v>
      </c>
      <c r="AK48" s="2309">
        <v>1</v>
      </c>
      <c r="AL48" s="2307">
        <v>71</v>
      </c>
      <c r="AM48" s="2310">
        <f t="shared" si="9"/>
        <v>71</v>
      </c>
      <c r="AN48" s="2311">
        <f t="shared" si="10"/>
        <v>8.875</v>
      </c>
    </row>
    <row r="49" spans="1:41" s="1078" customFormat="1" ht="11.1" customHeight="1" x14ac:dyDescent="0.25">
      <c r="A49" s="2067">
        <v>43</v>
      </c>
      <c r="B49" s="1674"/>
      <c r="C49" s="1631" t="s">
        <v>426</v>
      </c>
      <c r="D49" s="1899" t="str">
        <f>ROMAN(AK49,0)</f>
        <v>I</v>
      </c>
      <c r="E49" s="2312"/>
      <c r="F49" s="2313" t="s">
        <v>156</v>
      </c>
      <c r="G49" s="1470"/>
      <c r="H49" s="2139"/>
      <c r="I49" s="2285"/>
      <c r="J49" s="2286"/>
      <c r="K49" s="1530"/>
      <c r="L49" s="1530"/>
      <c r="M49" s="1530"/>
      <c r="N49" s="1737"/>
      <c r="O49" s="1530"/>
      <c r="P49" s="1530"/>
      <c r="Q49" s="2287"/>
      <c r="R49" s="1530"/>
      <c r="S49" s="1530"/>
      <c r="T49" s="1530"/>
      <c r="U49" s="2288"/>
      <c r="V49" s="2052"/>
      <c r="W49" s="2289"/>
      <c r="X49" s="1514"/>
      <c r="Y49" s="2290"/>
      <c r="Z49" s="2011"/>
      <c r="AA49" s="2291"/>
      <c r="AB49" s="1300">
        <v>1</v>
      </c>
      <c r="AC49" s="1027">
        <v>4</v>
      </c>
      <c r="AD49" s="1120">
        <v>2</v>
      </c>
      <c r="AE49" s="1120">
        <v>1</v>
      </c>
      <c r="AF49" s="1120"/>
      <c r="AG49" s="1120"/>
      <c r="AH49" s="1027"/>
      <c r="AI49" s="2314"/>
      <c r="AJ49" s="2274">
        <f t="shared" si="11"/>
        <v>8</v>
      </c>
      <c r="AK49" s="2293">
        <v>1</v>
      </c>
      <c r="AL49" s="1027">
        <v>52</v>
      </c>
      <c r="AM49" s="2294">
        <f t="shared" si="9"/>
        <v>52</v>
      </c>
      <c r="AN49" s="2295">
        <f t="shared" si="10"/>
        <v>6.5</v>
      </c>
    </row>
    <row r="50" spans="1:41" s="1078" customFormat="1" ht="11.1" customHeight="1" x14ac:dyDescent="0.25">
      <c r="A50" s="2067">
        <v>44</v>
      </c>
      <c r="B50" s="1611"/>
      <c r="C50" s="1423" t="s">
        <v>428</v>
      </c>
      <c r="D50" s="2315" t="str">
        <f>ROMAN(AK50,0)</f>
        <v>I</v>
      </c>
      <c r="E50" s="2316"/>
      <c r="F50" s="2317"/>
      <c r="G50" s="2318"/>
      <c r="H50" s="2104"/>
      <c r="I50" s="2319"/>
      <c r="J50" s="2320"/>
      <c r="K50" s="2321"/>
      <c r="L50" s="2321"/>
      <c r="M50" s="2321"/>
      <c r="N50" s="2321"/>
      <c r="O50" s="2321"/>
      <c r="P50" s="2321"/>
      <c r="Q50" s="2322"/>
      <c r="R50" s="2323"/>
      <c r="S50" s="2323"/>
      <c r="T50" s="2323"/>
      <c r="U50" s="2324"/>
      <c r="V50" s="2325"/>
      <c r="W50" s="2326"/>
      <c r="X50" s="2327"/>
      <c r="Y50" s="2328"/>
      <c r="Z50" s="2029"/>
      <c r="AA50" s="2329"/>
      <c r="AB50" s="2330">
        <v>3</v>
      </c>
      <c r="AC50" s="2331">
        <v>5</v>
      </c>
      <c r="AD50" s="2332"/>
      <c r="AE50" s="2332"/>
      <c r="AF50" s="2332"/>
      <c r="AG50" s="2332"/>
      <c r="AH50" s="2332"/>
      <c r="AI50" s="2332"/>
      <c r="AJ50" s="2333">
        <f t="shared" si="11"/>
        <v>8</v>
      </c>
      <c r="AK50" s="2334">
        <v>1</v>
      </c>
      <c r="AL50" s="2335">
        <v>61</v>
      </c>
      <c r="AM50" s="1479">
        <f t="shared" si="9"/>
        <v>61</v>
      </c>
      <c r="AN50" s="2336">
        <f t="shared" si="10"/>
        <v>7.625</v>
      </c>
    </row>
    <row r="51" spans="1:41" s="1078" customFormat="1" ht="11.1" customHeight="1" x14ac:dyDescent="0.25">
      <c r="A51" s="2067">
        <v>45</v>
      </c>
      <c r="B51" s="1611"/>
      <c r="C51" s="1216" t="s">
        <v>11</v>
      </c>
      <c r="D51" s="1842"/>
      <c r="E51" s="2125"/>
      <c r="F51" s="2259"/>
      <c r="G51" s="1470"/>
      <c r="H51" s="2139"/>
      <c r="I51" s="2285"/>
      <c r="J51" s="2286"/>
      <c r="K51" s="1530"/>
      <c r="L51" s="1530"/>
      <c r="M51" s="1530"/>
      <c r="N51" s="1530"/>
      <c r="O51" s="1530"/>
      <c r="P51" s="1530"/>
      <c r="Q51" s="2287"/>
      <c r="R51" s="1530"/>
      <c r="S51" s="1530"/>
      <c r="T51" s="1530"/>
      <c r="U51" s="2288"/>
      <c r="V51" s="2052"/>
      <c r="W51" s="2289"/>
      <c r="X51" s="1514"/>
      <c r="Y51" s="2290"/>
      <c r="Z51" s="2011"/>
      <c r="AA51" s="2291"/>
      <c r="AB51" s="1300">
        <v>3</v>
      </c>
      <c r="AC51" s="1027">
        <v>2</v>
      </c>
      <c r="AD51" s="1120">
        <v>3</v>
      </c>
      <c r="AE51" s="1120"/>
      <c r="AF51" s="1120"/>
      <c r="AG51" s="1120"/>
      <c r="AH51" s="1027"/>
      <c r="AI51" s="2292"/>
      <c r="AJ51" s="2274">
        <f t="shared" si="11"/>
        <v>8</v>
      </c>
      <c r="AK51" s="2056"/>
      <c r="AL51" s="1027">
        <v>61</v>
      </c>
      <c r="AM51" s="2337">
        <f t="shared" si="9"/>
        <v>61</v>
      </c>
      <c r="AN51" s="2295">
        <f t="shared" si="10"/>
        <v>7.625</v>
      </c>
    </row>
    <row r="52" spans="1:41" s="1078" customFormat="1" ht="11.1" customHeight="1" x14ac:dyDescent="0.25">
      <c r="A52" s="2067">
        <v>46</v>
      </c>
      <c r="B52" s="1674"/>
      <c r="C52" s="1216" t="s">
        <v>8</v>
      </c>
      <c r="D52" s="1842"/>
      <c r="E52" s="2106"/>
      <c r="F52" s="2282"/>
      <c r="G52" s="1861"/>
      <c r="H52" s="2338"/>
      <c r="I52" s="2260"/>
      <c r="J52" s="2261"/>
      <c r="K52" s="2262"/>
      <c r="L52" s="2262"/>
      <c r="M52" s="2262"/>
      <c r="N52" s="2262"/>
      <c r="O52" s="2263"/>
      <c r="P52" s="2262"/>
      <c r="Q52" s="2263"/>
      <c r="R52" s="2262"/>
      <c r="S52" s="2262"/>
      <c r="T52" s="2262"/>
      <c r="U52" s="1727"/>
      <c r="V52" s="2278"/>
      <c r="W52" s="1374"/>
      <c r="X52" s="1338"/>
      <c r="Y52" s="2339"/>
      <c r="Z52" s="2011"/>
      <c r="AA52" s="2280"/>
      <c r="AB52" s="2270"/>
      <c r="AC52" s="2271">
        <v>5</v>
      </c>
      <c r="AD52" s="2272"/>
      <c r="AE52" s="2272">
        <v>1</v>
      </c>
      <c r="AF52" s="2272">
        <v>1</v>
      </c>
      <c r="AG52" s="2272"/>
      <c r="AH52" s="2271"/>
      <c r="AI52" s="2273"/>
      <c r="AJ52" s="2274">
        <f t="shared" si="11"/>
        <v>7</v>
      </c>
      <c r="AK52" s="2340"/>
      <c r="AL52" s="2271">
        <v>34</v>
      </c>
      <c r="AM52" s="2276">
        <f t="shared" si="9"/>
        <v>34</v>
      </c>
      <c r="AN52" s="2281">
        <f t="shared" si="10"/>
        <v>4.8571428571428568</v>
      </c>
    </row>
    <row r="53" spans="1:41" s="1078" customFormat="1" ht="11.1" customHeight="1" x14ac:dyDescent="0.25">
      <c r="A53" s="2067">
        <v>47</v>
      </c>
      <c r="B53" s="1674"/>
      <c r="C53" s="1216" t="s">
        <v>36</v>
      </c>
      <c r="D53" s="1905" t="str">
        <f>ROMAN(AK53,0)</f>
        <v/>
      </c>
      <c r="E53" s="2106"/>
      <c r="F53" s="2282"/>
      <c r="G53" s="1860"/>
      <c r="H53" s="2283"/>
      <c r="I53" s="2260"/>
      <c r="J53" s="2261"/>
      <c r="K53" s="2262"/>
      <c r="L53" s="2262"/>
      <c r="M53" s="2301"/>
      <c r="N53" s="2301"/>
      <c r="O53" s="2263"/>
      <c r="P53" s="2262"/>
      <c r="Q53" s="2263"/>
      <c r="R53" s="2262"/>
      <c r="S53" s="2262"/>
      <c r="T53" s="2262"/>
      <c r="U53" s="1727"/>
      <c r="V53" s="2278"/>
      <c r="W53" s="1374"/>
      <c r="X53" s="1338"/>
      <c r="Y53" s="2339"/>
      <c r="Z53" s="2011"/>
      <c r="AA53" s="2280"/>
      <c r="AB53" s="2270"/>
      <c r="AC53" s="2271"/>
      <c r="AD53" s="2271">
        <v>1</v>
      </c>
      <c r="AE53" s="2271"/>
      <c r="AF53" s="2272">
        <v>3</v>
      </c>
      <c r="AG53" s="2272">
        <v>2</v>
      </c>
      <c r="AH53" s="2271"/>
      <c r="AI53" s="2273"/>
      <c r="AJ53" s="2274">
        <f t="shared" si="11"/>
        <v>6</v>
      </c>
      <c r="AK53" s="2340"/>
      <c r="AL53" s="2271">
        <v>29</v>
      </c>
      <c r="AM53" s="2276">
        <f t="shared" si="9"/>
        <v>29</v>
      </c>
      <c r="AN53" s="2100">
        <f t="shared" si="10"/>
        <v>4.833333333333333</v>
      </c>
    </row>
    <row r="54" spans="1:41" s="1078" customFormat="1" ht="11.1" customHeight="1" x14ac:dyDescent="0.25">
      <c r="A54" s="2067">
        <v>48</v>
      </c>
      <c r="B54" s="1674"/>
      <c r="C54" s="1200" t="s">
        <v>593</v>
      </c>
      <c r="D54" s="2341" t="str">
        <f>ROMAN(AK54,0)</f>
        <v>I</v>
      </c>
      <c r="E54" s="2342"/>
      <c r="F54" s="2343"/>
      <c r="G54" s="1470"/>
      <c r="H54" s="2104"/>
      <c r="I54" s="2285"/>
      <c r="J54" s="2286"/>
      <c r="K54" s="1530"/>
      <c r="L54" s="1530"/>
      <c r="M54" s="2344"/>
      <c r="N54" s="2344"/>
      <c r="O54" s="1737"/>
      <c r="P54" s="1530"/>
      <c r="Q54" s="2287"/>
      <c r="R54" s="1530"/>
      <c r="S54" s="1530"/>
      <c r="T54" s="1530"/>
      <c r="U54" s="2288"/>
      <c r="V54" s="2052"/>
      <c r="W54" s="2289"/>
      <c r="X54" s="1514"/>
      <c r="Y54" s="2290"/>
      <c r="Z54" s="2011"/>
      <c r="AA54" s="2291"/>
      <c r="AB54" s="1300"/>
      <c r="AC54" s="1027"/>
      <c r="AD54" s="1120">
        <v>2</v>
      </c>
      <c r="AE54" s="1120">
        <v>4</v>
      </c>
      <c r="AF54" s="1120"/>
      <c r="AG54" s="1120"/>
      <c r="AH54" s="1027"/>
      <c r="AI54" s="2292"/>
      <c r="AJ54" s="2274">
        <f t="shared" si="11"/>
        <v>6</v>
      </c>
      <c r="AK54" s="2056">
        <v>1</v>
      </c>
      <c r="AL54" s="1120">
        <v>41</v>
      </c>
      <c r="AM54" s="2337">
        <f t="shared" si="9"/>
        <v>41</v>
      </c>
      <c r="AN54" s="2295">
        <f t="shared" si="10"/>
        <v>6.833333333333333</v>
      </c>
    </row>
    <row r="55" spans="1:41" s="1078" customFormat="1" ht="11.1" customHeight="1" x14ac:dyDescent="0.25">
      <c r="A55" s="2067">
        <v>49</v>
      </c>
      <c r="B55" s="1674"/>
      <c r="C55" s="1216" t="s">
        <v>6</v>
      </c>
      <c r="D55" s="1905"/>
      <c r="E55" s="2125"/>
      <c r="F55" s="2259"/>
      <c r="G55" s="1289"/>
      <c r="H55" s="2104"/>
      <c r="I55" s="2285"/>
      <c r="J55" s="2286"/>
      <c r="K55" s="1530"/>
      <c r="L55" s="1530"/>
      <c r="M55" s="2344"/>
      <c r="N55" s="2344"/>
      <c r="O55" s="1530"/>
      <c r="P55" s="1530"/>
      <c r="Q55" s="2287"/>
      <c r="R55" s="1530"/>
      <c r="S55" s="1530"/>
      <c r="T55" s="1530"/>
      <c r="U55" s="2288"/>
      <c r="V55" s="2052"/>
      <c r="W55" s="2289"/>
      <c r="X55" s="1514"/>
      <c r="Y55" s="2290"/>
      <c r="Z55" s="2011"/>
      <c r="AA55" s="2291"/>
      <c r="AB55" s="1300"/>
      <c r="AC55" s="1027">
        <v>5</v>
      </c>
      <c r="AD55" s="1120"/>
      <c r="AE55" s="1120"/>
      <c r="AF55" s="1120"/>
      <c r="AG55" s="1120"/>
      <c r="AH55" s="1027"/>
      <c r="AI55" s="2292"/>
      <c r="AJ55" s="2274">
        <f t="shared" si="11"/>
        <v>5</v>
      </c>
      <c r="AK55" s="2056"/>
      <c r="AL55" s="1120">
        <v>14</v>
      </c>
      <c r="AM55" s="2337">
        <f t="shared" si="9"/>
        <v>14</v>
      </c>
      <c r="AN55" s="2295">
        <f t="shared" si="10"/>
        <v>2.8</v>
      </c>
    </row>
    <row r="56" spans="1:41" s="1078" customFormat="1" ht="11.1" customHeight="1" x14ac:dyDescent="0.25">
      <c r="A56" s="2067">
        <v>50</v>
      </c>
      <c r="B56" s="1611"/>
      <c r="C56" s="1216" t="s">
        <v>37</v>
      </c>
      <c r="D56" s="1905" t="str">
        <f>ROMAN(AK56,0)</f>
        <v/>
      </c>
      <c r="E56" s="2125"/>
      <c r="F56" s="2259"/>
      <c r="G56" s="1470"/>
      <c r="H56" s="2104"/>
      <c r="I56" s="2260"/>
      <c r="J56" s="2261"/>
      <c r="K56" s="2262"/>
      <c r="L56" s="2262"/>
      <c r="M56" s="2301"/>
      <c r="N56" s="2301"/>
      <c r="O56" s="2262"/>
      <c r="P56" s="2262"/>
      <c r="Q56" s="2263"/>
      <c r="R56" s="2262"/>
      <c r="S56" s="2262"/>
      <c r="T56" s="2262"/>
      <c r="U56" s="1727"/>
      <c r="V56" s="2278"/>
      <c r="W56" s="1765"/>
      <c r="X56" s="2094"/>
      <c r="Y56" s="2279"/>
      <c r="Z56" s="2011"/>
      <c r="AA56" s="2291"/>
      <c r="AB56" s="2270"/>
      <c r="AC56" s="2271"/>
      <c r="AD56" s="2272">
        <v>2</v>
      </c>
      <c r="AE56" s="2272">
        <v>1</v>
      </c>
      <c r="AF56" s="2272"/>
      <c r="AG56" s="2272"/>
      <c r="AH56" s="2271">
        <v>1</v>
      </c>
      <c r="AI56" s="2273"/>
      <c r="AJ56" s="2274">
        <f t="shared" si="11"/>
        <v>4</v>
      </c>
      <c r="AK56" s="2340"/>
      <c r="AL56" s="2272">
        <v>28</v>
      </c>
      <c r="AM56" s="2276">
        <f t="shared" si="9"/>
        <v>28</v>
      </c>
      <c r="AN56" s="2295">
        <f t="shared" si="10"/>
        <v>7</v>
      </c>
    </row>
    <row r="57" spans="1:41" s="1078" customFormat="1" ht="11.1" customHeight="1" x14ac:dyDescent="0.25">
      <c r="A57" s="2067">
        <v>51</v>
      </c>
      <c r="B57" s="1674"/>
      <c r="C57" s="1216" t="s">
        <v>63</v>
      </c>
      <c r="D57" s="1842" t="str">
        <f>ROMAN(AK57,0)</f>
        <v/>
      </c>
      <c r="E57" s="2106"/>
      <c r="F57" s="2259"/>
      <c r="G57" s="1848"/>
      <c r="H57" s="2345"/>
      <c r="I57" s="2260"/>
      <c r="J57" s="2261"/>
      <c r="K57" s="2262"/>
      <c r="L57" s="2262"/>
      <c r="M57" s="2262"/>
      <c r="N57" s="2262"/>
      <c r="O57" s="2263"/>
      <c r="P57" s="2262"/>
      <c r="Q57" s="2263"/>
      <c r="R57" s="2262"/>
      <c r="S57" s="2262"/>
      <c r="T57" s="2262"/>
      <c r="U57" s="1727"/>
      <c r="V57" s="2278"/>
      <c r="W57" s="1765"/>
      <c r="X57" s="2094"/>
      <c r="Y57" s="2279"/>
      <c r="Z57" s="2011"/>
      <c r="AA57" s="2280"/>
      <c r="AB57" s="2270"/>
      <c r="AC57" s="2271"/>
      <c r="AD57" s="2272"/>
      <c r="AE57" s="2272">
        <v>2</v>
      </c>
      <c r="AF57" s="2272">
        <v>1</v>
      </c>
      <c r="AG57" s="2272"/>
      <c r="AH57" s="2271">
        <v>1</v>
      </c>
      <c r="AI57" s="2273"/>
      <c r="AJ57" s="2274">
        <f t="shared" si="11"/>
        <v>4</v>
      </c>
      <c r="AK57" s="2340"/>
      <c r="AL57" s="2272">
        <v>7</v>
      </c>
      <c r="AM57" s="2276">
        <f t="shared" si="9"/>
        <v>7</v>
      </c>
      <c r="AN57" s="2100">
        <f t="shared" si="10"/>
        <v>1.75</v>
      </c>
    </row>
    <row r="58" spans="1:41" s="1078" customFormat="1" ht="11.1" customHeight="1" x14ac:dyDescent="0.25">
      <c r="A58" s="2067">
        <v>52</v>
      </c>
      <c r="B58" s="1674"/>
      <c r="C58" s="1715" t="s">
        <v>581</v>
      </c>
      <c r="D58" s="2346" t="str">
        <f>ROMAN(AK58,0)</f>
        <v>I</v>
      </c>
      <c r="E58" s="2347"/>
      <c r="F58" s="2348"/>
      <c r="G58" s="1855"/>
      <c r="H58" s="2091"/>
      <c r="I58" s="2247"/>
      <c r="J58" s="2248"/>
      <c r="K58" s="2249"/>
      <c r="L58" s="2249"/>
      <c r="M58" s="2349"/>
      <c r="N58" s="2349"/>
      <c r="O58" s="2250"/>
      <c r="P58" s="2249"/>
      <c r="Q58" s="2250"/>
      <c r="R58" s="2249"/>
      <c r="S58" s="2249"/>
      <c r="T58" s="2249"/>
      <c r="U58" s="2226"/>
      <c r="V58" s="2251"/>
      <c r="W58" s="2001"/>
      <c r="X58" s="2212"/>
      <c r="Y58" s="2213"/>
      <c r="Z58" s="2214"/>
      <c r="AA58" s="2215"/>
      <c r="AB58" s="2252"/>
      <c r="AC58" s="2253"/>
      <c r="AD58" s="2254"/>
      <c r="AE58" s="2254">
        <v>1</v>
      </c>
      <c r="AF58" s="2254">
        <v>1</v>
      </c>
      <c r="AG58" s="2254">
        <v>1</v>
      </c>
      <c r="AH58" s="2253"/>
      <c r="AI58" s="2255"/>
      <c r="AJ58" s="2256">
        <f t="shared" si="11"/>
        <v>3</v>
      </c>
      <c r="AK58" s="2350">
        <v>1</v>
      </c>
      <c r="AL58" s="2254">
        <v>19</v>
      </c>
      <c r="AM58" s="2258">
        <f t="shared" si="9"/>
        <v>19</v>
      </c>
      <c r="AN58" s="2219">
        <f t="shared" si="10"/>
        <v>6.333333333333333</v>
      </c>
    </row>
    <row r="59" spans="1:41" s="1078" customFormat="1" ht="11.1" customHeight="1" x14ac:dyDescent="0.25">
      <c r="A59" s="2067">
        <v>53</v>
      </c>
      <c r="B59" s="1674"/>
      <c r="C59" s="1206" t="s">
        <v>589</v>
      </c>
      <c r="D59" s="1901" t="str">
        <f>ROMAN(AK59,0)</f>
        <v>I</v>
      </c>
      <c r="E59" s="2351"/>
      <c r="F59" s="2297"/>
      <c r="G59" s="1846"/>
      <c r="H59" s="2091"/>
      <c r="I59" s="2260"/>
      <c r="J59" s="2261"/>
      <c r="K59" s="2262"/>
      <c r="L59" s="1210"/>
      <c r="M59" s="1225"/>
      <c r="N59" s="2301"/>
      <c r="O59" s="2352"/>
      <c r="P59" s="1210"/>
      <c r="Q59" s="2263"/>
      <c r="R59" s="1210"/>
      <c r="S59" s="2262"/>
      <c r="T59" s="2262"/>
      <c r="U59" s="1727"/>
      <c r="V59" s="2278"/>
      <c r="W59" s="1374"/>
      <c r="X59" s="1338"/>
      <c r="Y59" s="2279"/>
      <c r="Z59" s="2011"/>
      <c r="AA59" s="2280"/>
      <c r="AB59" s="2270">
        <v>1</v>
      </c>
      <c r="AC59" s="2271"/>
      <c r="AD59" s="2272"/>
      <c r="AE59" s="2272">
        <v>1</v>
      </c>
      <c r="AF59" s="2272">
        <v>1</v>
      </c>
      <c r="AG59" s="2272"/>
      <c r="AH59" s="2271"/>
      <c r="AI59" s="2273"/>
      <c r="AJ59" s="2274">
        <f t="shared" si="11"/>
        <v>3</v>
      </c>
      <c r="AK59" s="2340">
        <v>1</v>
      </c>
      <c r="AL59" s="2272">
        <v>23</v>
      </c>
      <c r="AM59" s="2276">
        <f t="shared" si="9"/>
        <v>23</v>
      </c>
      <c r="AN59" s="2281">
        <f t="shared" si="10"/>
        <v>7.666666666666667</v>
      </c>
    </row>
    <row r="60" spans="1:41" s="1078" customFormat="1" ht="11.1" customHeight="1" x14ac:dyDescent="0.25">
      <c r="A60" s="2067">
        <v>54</v>
      </c>
      <c r="B60" s="1674"/>
      <c r="C60" s="1216" t="s">
        <v>31</v>
      </c>
      <c r="D60" s="1842"/>
      <c r="E60" s="2106"/>
      <c r="F60" s="2259"/>
      <c r="G60" s="1862"/>
      <c r="H60" s="2104"/>
      <c r="I60" s="2260"/>
      <c r="J60" s="2261"/>
      <c r="K60" s="2262"/>
      <c r="L60" s="1210"/>
      <c r="M60" s="1225"/>
      <c r="N60" s="2301"/>
      <c r="O60" s="2352"/>
      <c r="P60" s="1210"/>
      <c r="Q60" s="2352"/>
      <c r="R60" s="1210"/>
      <c r="S60" s="1210"/>
      <c r="T60" s="1210"/>
      <c r="U60" s="1727"/>
      <c r="V60" s="2278"/>
      <c r="W60" s="1374"/>
      <c r="X60" s="1338"/>
      <c r="Y60" s="2339"/>
      <c r="Z60" s="2011"/>
      <c r="AA60" s="2280"/>
      <c r="AB60" s="2270"/>
      <c r="AC60" s="2271">
        <v>2</v>
      </c>
      <c r="AD60" s="2272"/>
      <c r="AE60" s="2272"/>
      <c r="AF60" s="2272">
        <v>1</v>
      </c>
      <c r="AG60" s="2272"/>
      <c r="AH60" s="2271"/>
      <c r="AI60" s="2273"/>
      <c r="AJ60" s="2274">
        <f t="shared" si="11"/>
        <v>3</v>
      </c>
      <c r="AK60" s="2340"/>
      <c r="AL60" s="2272">
        <v>16</v>
      </c>
      <c r="AM60" s="2276">
        <f t="shared" si="9"/>
        <v>16</v>
      </c>
      <c r="AN60" s="2281">
        <f t="shared" si="10"/>
        <v>5.333333333333333</v>
      </c>
    </row>
    <row r="61" spans="1:41" s="1078" customFormat="1" ht="11.1" customHeight="1" x14ac:dyDescent="0.25">
      <c r="A61" s="2067">
        <v>55</v>
      </c>
      <c r="B61" s="1674"/>
      <c r="C61" s="1216" t="s">
        <v>60</v>
      </c>
      <c r="D61" s="1842"/>
      <c r="E61" s="2125"/>
      <c r="F61" s="2259"/>
      <c r="G61" s="1470"/>
      <c r="H61" s="2104"/>
      <c r="I61" s="2285"/>
      <c r="J61" s="2286"/>
      <c r="K61" s="1530"/>
      <c r="L61" s="1521"/>
      <c r="M61" s="1225"/>
      <c r="N61" s="2344"/>
      <c r="O61" s="1521"/>
      <c r="P61" s="1521"/>
      <c r="Q61" s="2287"/>
      <c r="R61" s="1521"/>
      <c r="S61" s="1530"/>
      <c r="T61" s="1530"/>
      <c r="U61" s="2288"/>
      <c r="V61" s="2052"/>
      <c r="W61" s="2289"/>
      <c r="X61" s="1514"/>
      <c r="Y61" s="2290"/>
      <c r="Z61" s="2011"/>
      <c r="AA61" s="2291"/>
      <c r="AB61" s="1300"/>
      <c r="AC61" s="1027"/>
      <c r="AD61" s="1120"/>
      <c r="AE61" s="1120">
        <v>3</v>
      </c>
      <c r="AF61" s="1120"/>
      <c r="AG61" s="1120"/>
      <c r="AH61" s="1027"/>
      <c r="AI61" s="2292"/>
      <c r="AJ61" s="2274">
        <f t="shared" si="11"/>
        <v>3</v>
      </c>
      <c r="AK61" s="2056"/>
      <c r="AL61" s="1120">
        <v>11</v>
      </c>
      <c r="AM61" s="2337">
        <f t="shared" si="9"/>
        <v>11</v>
      </c>
      <c r="AN61" s="2295">
        <f t="shared" si="10"/>
        <v>3.6666666666666665</v>
      </c>
    </row>
    <row r="62" spans="1:41" s="1078" customFormat="1" ht="11.1" customHeight="1" x14ac:dyDescent="0.25">
      <c r="A62" s="2067">
        <v>56</v>
      </c>
      <c r="B62" s="1674"/>
      <c r="C62" s="1216" t="s">
        <v>5</v>
      </c>
      <c r="D62" s="1842"/>
      <c r="E62" s="2125"/>
      <c r="F62" s="2259"/>
      <c r="G62" s="1289"/>
      <c r="H62" s="2104"/>
      <c r="I62" s="2285"/>
      <c r="J62" s="2286"/>
      <c r="K62" s="1530"/>
      <c r="L62" s="1521"/>
      <c r="M62" s="1225"/>
      <c r="N62" s="2344"/>
      <c r="O62" s="1521"/>
      <c r="P62" s="1521"/>
      <c r="Q62" s="2287"/>
      <c r="R62" s="1521"/>
      <c r="S62" s="1530"/>
      <c r="T62" s="1530"/>
      <c r="U62" s="2288"/>
      <c r="V62" s="2052"/>
      <c r="W62" s="2289"/>
      <c r="X62" s="1514"/>
      <c r="Y62" s="2290"/>
      <c r="Z62" s="2011"/>
      <c r="AA62" s="2291"/>
      <c r="AB62" s="1300">
        <v>1</v>
      </c>
      <c r="AC62" s="1027">
        <v>2</v>
      </c>
      <c r="AD62" s="1120"/>
      <c r="AE62" s="1120"/>
      <c r="AF62" s="1120"/>
      <c r="AG62" s="1120"/>
      <c r="AH62" s="1027"/>
      <c r="AI62" s="2292"/>
      <c r="AJ62" s="2274">
        <f t="shared" si="11"/>
        <v>3</v>
      </c>
      <c r="AK62" s="2056"/>
      <c r="AL62" s="1120">
        <v>8</v>
      </c>
      <c r="AM62" s="2337">
        <f t="shared" si="9"/>
        <v>8</v>
      </c>
      <c r="AN62" s="2295">
        <f t="shared" si="10"/>
        <v>2.6666666666666665</v>
      </c>
    </row>
    <row r="63" spans="1:41" s="1078" customFormat="1" ht="11.1" customHeight="1" x14ac:dyDescent="0.25">
      <c r="A63" s="2067">
        <v>57</v>
      </c>
      <c r="B63" s="1674"/>
      <c r="C63" s="1216" t="s">
        <v>160</v>
      </c>
      <c r="D63" s="1842" t="str">
        <f>ROMAN(AK63,0)</f>
        <v/>
      </c>
      <c r="E63" s="2106"/>
      <c r="F63" s="2282"/>
      <c r="G63" s="1470"/>
      <c r="H63" s="2091"/>
      <c r="I63" s="2260"/>
      <c r="J63" s="2261"/>
      <c r="K63" s="2262"/>
      <c r="L63" s="1210"/>
      <c r="M63" s="1225"/>
      <c r="N63" s="2301"/>
      <c r="O63" s="2352"/>
      <c r="P63" s="1210"/>
      <c r="Q63" s="2352"/>
      <c r="R63" s="2352"/>
      <c r="S63" s="2262"/>
      <c r="T63" s="1210"/>
      <c r="U63" s="1727"/>
      <c r="V63" s="2278"/>
      <c r="W63" s="1765"/>
      <c r="X63" s="2094"/>
      <c r="Y63" s="2279"/>
      <c r="Z63" s="2023"/>
      <c r="AA63" s="2097"/>
      <c r="AB63" s="2270"/>
      <c r="AC63" s="2271"/>
      <c r="AD63" s="2272"/>
      <c r="AE63" s="2272"/>
      <c r="AF63" s="2272"/>
      <c r="AG63" s="2272"/>
      <c r="AH63" s="2271">
        <v>2</v>
      </c>
      <c r="AI63" s="2273"/>
      <c r="AJ63" s="2274">
        <f t="shared" si="11"/>
        <v>2</v>
      </c>
      <c r="AK63" s="2340"/>
      <c r="AL63" s="2272">
        <v>6</v>
      </c>
      <c r="AM63" s="2276">
        <f t="shared" si="9"/>
        <v>6</v>
      </c>
      <c r="AN63" s="2100">
        <f t="shared" si="10"/>
        <v>3</v>
      </c>
      <c r="AO63" s="987"/>
    </row>
    <row r="64" spans="1:41" s="1078" customFormat="1" ht="11.1" customHeight="1" x14ac:dyDescent="0.25">
      <c r="A64" s="2067">
        <v>58</v>
      </c>
      <c r="B64" s="1674"/>
      <c r="C64" s="1216" t="s">
        <v>149</v>
      </c>
      <c r="D64" s="1842" t="str">
        <f>ROMAN(AK64,0)</f>
        <v/>
      </c>
      <c r="E64" s="2106"/>
      <c r="F64" s="2282"/>
      <c r="G64" s="2353"/>
      <c r="H64" s="2296"/>
      <c r="I64" s="2247"/>
      <c r="J64" s="2263"/>
      <c r="K64" s="2262"/>
      <c r="L64" s="1193"/>
      <c r="M64" s="1225"/>
      <c r="N64" s="2301"/>
      <c r="O64" s="2250"/>
      <c r="P64" s="1193"/>
      <c r="Q64" s="2354"/>
      <c r="R64" s="1193"/>
      <c r="S64" s="1193"/>
      <c r="T64" s="1193"/>
      <c r="U64" s="1729"/>
      <c r="V64" s="2278"/>
      <c r="W64" s="1765"/>
      <c r="X64" s="2094"/>
      <c r="Y64" s="2279"/>
      <c r="Z64" s="2011"/>
      <c r="AA64" s="2280"/>
      <c r="AB64" s="2252"/>
      <c r="AC64" s="2253"/>
      <c r="AD64" s="2254"/>
      <c r="AE64" s="2272"/>
      <c r="AF64" s="2272"/>
      <c r="AG64" s="2272"/>
      <c r="AH64" s="2271">
        <v>2</v>
      </c>
      <c r="AI64" s="2273"/>
      <c r="AJ64" s="2274">
        <f t="shared" si="11"/>
        <v>2</v>
      </c>
      <c r="AK64" s="2350"/>
      <c r="AL64" s="2272">
        <v>5</v>
      </c>
      <c r="AM64" s="2276">
        <f t="shared" si="9"/>
        <v>5</v>
      </c>
      <c r="AN64" s="2100">
        <f t="shared" si="10"/>
        <v>2.5</v>
      </c>
    </row>
    <row r="65" spans="1:47" s="987" customFormat="1" ht="11.1" customHeight="1" x14ac:dyDescent="0.25">
      <c r="A65" s="2067">
        <v>59</v>
      </c>
      <c r="B65" s="1674"/>
      <c r="C65" s="1220" t="s">
        <v>65</v>
      </c>
      <c r="D65" s="1842" t="str">
        <f>ROMAN(AK65,0)</f>
        <v/>
      </c>
      <c r="E65" s="2162"/>
      <c r="F65" s="2355"/>
      <c r="G65" s="1868"/>
      <c r="H65" s="2091"/>
      <c r="I65" s="2356"/>
      <c r="J65" s="2302"/>
      <c r="K65" s="2301"/>
      <c r="L65" s="2357"/>
      <c r="M65" s="1225"/>
      <c r="N65" s="2301"/>
      <c r="O65" s="2302"/>
      <c r="P65" s="2357"/>
      <c r="Q65" s="2358"/>
      <c r="R65" s="2357"/>
      <c r="S65" s="2357"/>
      <c r="T65" s="2357"/>
      <c r="U65" s="1866"/>
      <c r="V65" s="2303"/>
      <c r="W65" s="1800"/>
      <c r="X65" s="2128"/>
      <c r="Y65" s="2359"/>
      <c r="Z65" s="2026"/>
      <c r="AA65" s="2305"/>
      <c r="AB65" s="2306"/>
      <c r="AC65" s="2307"/>
      <c r="AD65" s="2307"/>
      <c r="AE65" s="2307"/>
      <c r="AF65" s="2307">
        <v>1</v>
      </c>
      <c r="AG65" s="2308"/>
      <c r="AH65" s="2307">
        <v>1</v>
      </c>
      <c r="AI65" s="2360"/>
      <c r="AJ65" s="2274">
        <f t="shared" si="11"/>
        <v>2</v>
      </c>
      <c r="AK65" s="2361"/>
      <c r="AL65" s="2308">
        <v>10</v>
      </c>
      <c r="AM65" s="2362">
        <f t="shared" si="9"/>
        <v>10</v>
      </c>
      <c r="AN65" s="2100">
        <f t="shared" si="10"/>
        <v>5</v>
      </c>
    </row>
    <row r="66" spans="1:47" s="987" customFormat="1" ht="11.1" customHeight="1" x14ac:dyDescent="0.25">
      <c r="A66" s="2067">
        <v>60</v>
      </c>
      <c r="B66" s="1611"/>
      <c r="C66" s="1220" t="s">
        <v>83</v>
      </c>
      <c r="D66" s="1842" t="str">
        <f>ROMAN(AK66,0)</f>
        <v/>
      </c>
      <c r="E66" s="2162"/>
      <c r="F66" s="2363"/>
      <c r="G66" s="1868"/>
      <c r="H66" s="2091"/>
      <c r="I66" s="2299"/>
      <c r="J66" s="2302"/>
      <c r="K66" s="2301"/>
      <c r="L66" s="1225"/>
      <c r="M66" s="1225"/>
      <c r="N66" s="1225"/>
      <c r="O66" s="2364"/>
      <c r="P66" s="1225"/>
      <c r="Q66" s="2364"/>
      <c r="R66" s="1225"/>
      <c r="S66" s="1225"/>
      <c r="T66" s="1225"/>
      <c r="U66" s="1871"/>
      <c r="V66" s="2303"/>
      <c r="W66" s="1657"/>
      <c r="X66" s="1395"/>
      <c r="Y66" s="2359"/>
      <c r="Z66" s="2026"/>
      <c r="AA66" s="2305"/>
      <c r="AB66" s="2306"/>
      <c r="AC66" s="2307"/>
      <c r="AD66" s="2308"/>
      <c r="AE66" s="2308"/>
      <c r="AF66" s="2308">
        <v>1</v>
      </c>
      <c r="AG66" s="2308">
        <v>1</v>
      </c>
      <c r="AH66" s="2307"/>
      <c r="AI66" s="2360"/>
      <c r="AJ66" s="2274">
        <f t="shared" si="11"/>
        <v>2</v>
      </c>
      <c r="AK66" s="2365"/>
      <c r="AL66" s="2308">
        <v>7</v>
      </c>
      <c r="AM66" s="2362">
        <f t="shared" si="9"/>
        <v>7</v>
      </c>
      <c r="AN66" s="2100">
        <f t="shared" si="10"/>
        <v>3.5</v>
      </c>
    </row>
    <row r="67" spans="1:47" s="987" customFormat="1" ht="11.1" customHeight="1" x14ac:dyDescent="0.25">
      <c r="A67" s="2067">
        <v>61</v>
      </c>
      <c r="B67" s="1674"/>
      <c r="C67" s="2366" t="s">
        <v>673</v>
      </c>
      <c r="D67" s="2341" t="str">
        <f>ROMAN(AK67,0)</f>
        <v>I</v>
      </c>
      <c r="E67" s="2367"/>
      <c r="F67" s="2368"/>
      <c r="G67" s="2369"/>
      <c r="H67" s="2104"/>
      <c r="I67" s="2370"/>
      <c r="J67" s="2371"/>
      <c r="K67" s="2372"/>
      <c r="L67" s="2373"/>
      <c r="M67" s="2373"/>
      <c r="N67" s="2373"/>
      <c r="O67" s="2374"/>
      <c r="P67" s="2373"/>
      <c r="Q67" s="2374"/>
      <c r="R67" s="2373"/>
      <c r="S67" s="2373"/>
      <c r="T67" s="2373"/>
      <c r="U67" s="2375"/>
      <c r="V67" s="2376"/>
      <c r="W67" s="2377"/>
      <c r="X67" s="1882"/>
      <c r="Y67" s="2378"/>
      <c r="Z67" s="2040"/>
      <c r="AA67" s="2379"/>
      <c r="AB67" s="2380"/>
      <c r="AC67" s="2381"/>
      <c r="AD67" s="2382"/>
      <c r="AE67" s="2382">
        <v>1</v>
      </c>
      <c r="AF67" s="2382">
        <v>1</v>
      </c>
      <c r="AG67" s="2382"/>
      <c r="AH67" s="2381"/>
      <c r="AI67" s="2383"/>
      <c r="AJ67" s="2274">
        <f t="shared" si="11"/>
        <v>2</v>
      </c>
      <c r="AK67" s="2384">
        <v>1</v>
      </c>
      <c r="AL67" s="2382">
        <v>19</v>
      </c>
      <c r="AM67" s="2385">
        <f t="shared" si="9"/>
        <v>19</v>
      </c>
      <c r="AN67" s="2311">
        <f t="shared" si="10"/>
        <v>9.5</v>
      </c>
    </row>
    <row r="68" spans="1:47" s="987" customFormat="1" ht="11.1" customHeight="1" thickBot="1" x14ac:dyDescent="0.3">
      <c r="A68" s="2067">
        <v>62</v>
      </c>
      <c r="B68" s="1674"/>
      <c r="C68" s="1220" t="s">
        <v>55</v>
      </c>
      <c r="D68" s="1905"/>
      <c r="E68" s="2386"/>
      <c r="F68" s="2363"/>
      <c r="G68" s="1457"/>
      <c r="H68" s="2104"/>
      <c r="I68" s="2387"/>
      <c r="J68" s="2388"/>
      <c r="K68" s="2344"/>
      <c r="L68" s="2389"/>
      <c r="M68" s="2389"/>
      <c r="N68" s="2390"/>
      <c r="O68" s="2389"/>
      <c r="P68" s="2389"/>
      <c r="Q68" s="2391"/>
      <c r="R68" s="2389"/>
      <c r="S68" s="2389"/>
      <c r="T68" s="2389"/>
      <c r="U68" s="2392"/>
      <c r="V68" s="2393"/>
      <c r="W68" s="2394"/>
      <c r="X68" s="1916"/>
      <c r="Y68" s="2395"/>
      <c r="Z68" s="2026"/>
      <c r="AA68" s="2396"/>
      <c r="AB68" s="2397"/>
      <c r="AC68" s="1133"/>
      <c r="AD68" s="1134"/>
      <c r="AE68" s="1134">
        <v>2</v>
      </c>
      <c r="AF68" s="1134"/>
      <c r="AG68" s="1134"/>
      <c r="AH68" s="1133"/>
      <c r="AI68" s="2398"/>
      <c r="AJ68" s="2399">
        <f t="shared" si="11"/>
        <v>2</v>
      </c>
      <c r="AK68" s="2400"/>
      <c r="AL68" s="1134">
        <v>8</v>
      </c>
      <c r="AM68" s="2401">
        <f t="shared" si="9"/>
        <v>8</v>
      </c>
      <c r="AN68" s="2402">
        <f t="shared" si="10"/>
        <v>4</v>
      </c>
    </row>
    <row r="69" spans="1:47" s="987" customFormat="1" ht="11.1" customHeight="1" thickTop="1" x14ac:dyDescent="0.25">
      <c r="A69" s="2067">
        <v>63</v>
      </c>
      <c r="B69" s="1674"/>
      <c r="C69" s="1801" t="s">
        <v>51</v>
      </c>
      <c r="D69" s="2403"/>
      <c r="E69" s="2404"/>
      <c r="F69" s="2405"/>
      <c r="G69" s="2406"/>
      <c r="H69" s="2139"/>
      <c r="I69" s="2407"/>
      <c r="J69" s="2408"/>
      <c r="K69" s="2409"/>
      <c r="L69" s="2410"/>
      <c r="M69" s="2410"/>
      <c r="N69" s="2409"/>
      <c r="O69" s="2410"/>
      <c r="P69" s="2410"/>
      <c r="Q69" s="2411"/>
      <c r="R69" s="2410"/>
      <c r="S69" s="2410"/>
      <c r="T69" s="2410"/>
      <c r="U69" s="2412"/>
      <c r="V69" s="2413"/>
      <c r="W69" s="2414"/>
      <c r="X69" s="2415"/>
      <c r="Y69" s="2416"/>
      <c r="Z69" s="2019"/>
      <c r="AA69" s="2417"/>
      <c r="AB69" s="2418">
        <v>2</v>
      </c>
      <c r="AC69" s="2419"/>
      <c r="AD69" s="2420"/>
      <c r="AE69" s="2420"/>
      <c r="AF69" s="2420"/>
      <c r="AG69" s="2420"/>
      <c r="AH69" s="2419"/>
      <c r="AI69" s="2421"/>
      <c r="AJ69" s="2422">
        <f t="shared" si="11"/>
        <v>2</v>
      </c>
      <c r="AK69" s="2423"/>
      <c r="AL69" s="2420">
        <v>8</v>
      </c>
      <c r="AM69" s="2424">
        <f t="shared" si="9"/>
        <v>8</v>
      </c>
      <c r="AN69" s="2425">
        <f t="shared" si="10"/>
        <v>4</v>
      </c>
    </row>
    <row r="70" spans="1:47" s="987" customFormat="1" ht="11.1" customHeight="1" x14ac:dyDescent="0.25">
      <c r="A70" s="2067">
        <v>64</v>
      </c>
      <c r="B70" s="1097"/>
      <c r="C70" s="2426" t="s">
        <v>167</v>
      </c>
      <c r="D70" s="2427" t="str">
        <f t="shared" ref="D70:D75" si="12">ROMAN(AK70,0)</f>
        <v/>
      </c>
      <c r="E70" s="2428"/>
      <c r="F70" s="2429"/>
      <c r="G70" s="2430"/>
      <c r="H70" s="2431"/>
      <c r="I70" s="2432"/>
      <c r="J70" s="2433"/>
      <c r="K70" s="2434"/>
      <c r="L70" s="2435"/>
      <c r="M70" s="2435"/>
      <c r="N70" s="2434"/>
      <c r="O70" s="2436"/>
      <c r="P70" s="2436"/>
      <c r="Q70" s="2437"/>
      <c r="R70" s="2435"/>
      <c r="S70" s="2435"/>
      <c r="T70" s="2435"/>
      <c r="U70" s="2438"/>
      <c r="V70" s="2439"/>
      <c r="W70" s="2440"/>
      <c r="X70" s="2441"/>
      <c r="Y70" s="2279"/>
      <c r="Z70" s="2023"/>
      <c r="AA70" s="2442"/>
      <c r="AB70" s="2443"/>
      <c r="AC70" s="2444"/>
      <c r="AD70" s="2445"/>
      <c r="AE70" s="2445"/>
      <c r="AF70" s="2445"/>
      <c r="AG70" s="2445"/>
      <c r="AH70" s="2444">
        <v>1</v>
      </c>
      <c r="AI70" s="2446"/>
      <c r="AJ70" s="2447">
        <f t="shared" si="11"/>
        <v>1</v>
      </c>
      <c r="AK70" s="2448"/>
      <c r="AL70" s="2445">
        <v>10</v>
      </c>
      <c r="AM70" s="2445">
        <f t="shared" si="9"/>
        <v>10</v>
      </c>
      <c r="AN70" s="2449">
        <f t="shared" si="10"/>
        <v>10</v>
      </c>
    </row>
    <row r="71" spans="1:47" s="987" customFormat="1" ht="11.1" customHeight="1" x14ac:dyDescent="0.25">
      <c r="A71" s="2067">
        <v>65</v>
      </c>
      <c r="B71" s="1097"/>
      <c r="C71" s="2426" t="s">
        <v>168</v>
      </c>
      <c r="D71" s="2427" t="str">
        <f t="shared" si="12"/>
        <v/>
      </c>
      <c r="E71" s="2428"/>
      <c r="F71" s="2429"/>
      <c r="G71" s="2430"/>
      <c r="H71" s="2431"/>
      <c r="I71" s="2432"/>
      <c r="J71" s="2433"/>
      <c r="K71" s="2434"/>
      <c r="L71" s="2435"/>
      <c r="M71" s="2435"/>
      <c r="N71" s="2434"/>
      <c r="O71" s="2436"/>
      <c r="P71" s="2436"/>
      <c r="Q71" s="2437"/>
      <c r="R71" s="2435"/>
      <c r="S71" s="2435"/>
      <c r="T71" s="2435"/>
      <c r="U71" s="2438"/>
      <c r="V71" s="2439"/>
      <c r="W71" s="2440"/>
      <c r="X71" s="2441"/>
      <c r="Y71" s="2279"/>
      <c r="Z71" s="2023"/>
      <c r="AA71" s="2442"/>
      <c r="AB71" s="2443"/>
      <c r="AC71" s="2444"/>
      <c r="AD71" s="2445"/>
      <c r="AE71" s="2445"/>
      <c r="AF71" s="2445"/>
      <c r="AG71" s="2445"/>
      <c r="AH71" s="2444">
        <v>1</v>
      </c>
      <c r="AI71" s="2446"/>
      <c r="AJ71" s="2447">
        <f t="shared" si="11"/>
        <v>1</v>
      </c>
      <c r="AK71" s="2448"/>
      <c r="AL71" s="2445">
        <v>7</v>
      </c>
      <c r="AM71" s="2445">
        <f t="shared" ref="AM71:AM93" si="13">AL71+V71</f>
        <v>7</v>
      </c>
      <c r="AN71" s="2449">
        <f t="shared" ref="AN71:AN93" si="14">AM71/AJ71</f>
        <v>7</v>
      </c>
    </row>
    <row r="72" spans="1:47" s="987" customFormat="1" ht="11.1" customHeight="1" x14ac:dyDescent="0.25">
      <c r="A72" s="2067">
        <v>66</v>
      </c>
      <c r="B72" s="1611"/>
      <c r="C72" s="2426" t="s">
        <v>169</v>
      </c>
      <c r="D72" s="2427" t="str">
        <f t="shared" si="12"/>
        <v/>
      </c>
      <c r="E72" s="2428"/>
      <c r="F72" s="2429"/>
      <c r="G72" s="2430"/>
      <c r="H72" s="2431"/>
      <c r="I72" s="2432"/>
      <c r="J72" s="2433"/>
      <c r="K72" s="2434"/>
      <c r="L72" s="2435"/>
      <c r="M72" s="2435"/>
      <c r="N72" s="2434"/>
      <c r="O72" s="2436"/>
      <c r="P72" s="2436"/>
      <c r="Q72" s="2437"/>
      <c r="R72" s="2435"/>
      <c r="S72" s="2435"/>
      <c r="T72" s="2435"/>
      <c r="U72" s="2438"/>
      <c r="V72" s="2439"/>
      <c r="W72" s="2440"/>
      <c r="X72" s="2441"/>
      <c r="Y72" s="2279"/>
      <c r="Z72" s="2023"/>
      <c r="AA72" s="2442"/>
      <c r="AB72" s="2443"/>
      <c r="AC72" s="2444"/>
      <c r="AD72" s="2445"/>
      <c r="AE72" s="2445"/>
      <c r="AF72" s="2445"/>
      <c r="AG72" s="2445"/>
      <c r="AH72" s="2444">
        <v>1</v>
      </c>
      <c r="AI72" s="2446"/>
      <c r="AJ72" s="2447">
        <f t="shared" si="11"/>
        <v>1</v>
      </c>
      <c r="AK72" s="2448"/>
      <c r="AL72" s="2445">
        <v>4</v>
      </c>
      <c r="AM72" s="2445">
        <f t="shared" si="13"/>
        <v>4</v>
      </c>
      <c r="AN72" s="2449">
        <f t="shared" si="14"/>
        <v>4</v>
      </c>
    </row>
    <row r="73" spans="1:47" s="987" customFormat="1" ht="11.1" customHeight="1" x14ac:dyDescent="0.25">
      <c r="A73" s="2067">
        <v>67</v>
      </c>
      <c r="B73" s="1611"/>
      <c r="C73" s="2426" t="s">
        <v>157</v>
      </c>
      <c r="D73" s="2427" t="str">
        <f t="shared" si="12"/>
        <v/>
      </c>
      <c r="E73" s="2428"/>
      <c r="F73" s="2429"/>
      <c r="G73" s="2450"/>
      <c r="H73" s="2431"/>
      <c r="I73" s="2432"/>
      <c r="J73" s="2433"/>
      <c r="K73" s="2434"/>
      <c r="L73" s="2435"/>
      <c r="M73" s="2435"/>
      <c r="N73" s="2434"/>
      <c r="O73" s="2436"/>
      <c r="P73" s="2436"/>
      <c r="Q73" s="2437"/>
      <c r="R73" s="2435"/>
      <c r="S73" s="2435"/>
      <c r="T73" s="2435"/>
      <c r="U73" s="2438"/>
      <c r="V73" s="2439"/>
      <c r="W73" s="2440"/>
      <c r="X73" s="2441"/>
      <c r="Y73" s="2279"/>
      <c r="Z73" s="2011"/>
      <c r="AA73" s="2451"/>
      <c r="AB73" s="2443"/>
      <c r="AC73" s="2444"/>
      <c r="AD73" s="2445"/>
      <c r="AE73" s="2445"/>
      <c r="AF73" s="2445"/>
      <c r="AG73" s="2445"/>
      <c r="AH73" s="2444">
        <v>1</v>
      </c>
      <c r="AI73" s="2446"/>
      <c r="AJ73" s="2447">
        <f t="shared" si="11"/>
        <v>1</v>
      </c>
      <c r="AK73" s="2448"/>
      <c r="AL73" s="2445">
        <v>0</v>
      </c>
      <c r="AM73" s="2445">
        <f t="shared" si="13"/>
        <v>0</v>
      </c>
      <c r="AN73" s="2449">
        <f t="shared" si="14"/>
        <v>0</v>
      </c>
    </row>
    <row r="74" spans="1:47" s="987" customFormat="1" ht="11.1" customHeight="1" x14ac:dyDescent="0.25">
      <c r="A74" s="2067">
        <v>68</v>
      </c>
      <c r="B74" s="1674"/>
      <c r="C74" s="2426" t="s">
        <v>118</v>
      </c>
      <c r="D74" s="2427" t="str">
        <f t="shared" si="12"/>
        <v/>
      </c>
      <c r="E74" s="2428"/>
      <c r="F74" s="2429"/>
      <c r="G74" s="2450"/>
      <c r="H74" s="2431"/>
      <c r="I74" s="2432"/>
      <c r="J74" s="2433"/>
      <c r="K74" s="2434"/>
      <c r="L74" s="2435"/>
      <c r="M74" s="2435"/>
      <c r="N74" s="2434"/>
      <c r="O74" s="2436"/>
      <c r="P74" s="2436"/>
      <c r="Q74" s="2437"/>
      <c r="R74" s="2435"/>
      <c r="S74" s="2435"/>
      <c r="T74" s="2435"/>
      <c r="U74" s="2438"/>
      <c r="V74" s="2439"/>
      <c r="W74" s="2452"/>
      <c r="X74" s="2453"/>
      <c r="Y74" s="2279"/>
      <c r="Z74" s="2011"/>
      <c r="AA74" s="2451"/>
      <c r="AB74" s="2443"/>
      <c r="AC74" s="2444"/>
      <c r="AD74" s="2445"/>
      <c r="AE74" s="2445"/>
      <c r="AF74" s="2445"/>
      <c r="AG74" s="2445">
        <v>1</v>
      </c>
      <c r="AH74" s="2444"/>
      <c r="AI74" s="2446"/>
      <c r="AJ74" s="2447">
        <f t="shared" si="11"/>
        <v>1</v>
      </c>
      <c r="AK74" s="2448"/>
      <c r="AL74" s="2445">
        <v>5</v>
      </c>
      <c r="AM74" s="2445">
        <f t="shared" si="13"/>
        <v>5</v>
      </c>
      <c r="AN74" s="2449">
        <f t="shared" si="14"/>
        <v>5</v>
      </c>
    </row>
    <row r="75" spans="1:47" s="987" customFormat="1" ht="11.1" customHeight="1" x14ac:dyDescent="0.25">
      <c r="A75" s="2067">
        <v>69</v>
      </c>
      <c r="B75" s="1611"/>
      <c r="C75" s="2426" t="s">
        <v>117</v>
      </c>
      <c r="D75" s="2427" t="str">
        <f t="shared" si="12"/>
        <v/>
      </c>
      <c r="E75" s="2428"/>
      <c r="F75" s="2429"/>
      <c r="G75" s="2450"/>
      <c r="H75" s="2431"/>
      <c r="I75" s="2432"/>
      <c r="J75" s="2433"/>
      <c r="K75" s="2434"/>
      <c r="L75" s="2435"/>
      <c r="M75" s="2435"/>
      <c r="N75" s="2434"/>
      <c r="O75" s="2436"/>
      <c r="P75" s="2436"/>
      <c r="Q75" s="2437"/>
      <c r="R75" s="2435"/>
      <c r="S75" s="2435"/>
      <c r="T75" s="2435"/>
      <c r="U75" s="2438"/>
      <c r="V75" s="2439"/>
      <c r="W75" s="2452"/>
      <c r="X75" s="2453"/>
      <c r="Y75" s="2279"/>
      <c r="Z75" s="2011"/>
      <c r="AA75" s="2451"/>
      <c r="AB75" s="2443"/>
      <c r="AC75" s="2444"/>
      <c r="AD75" s="2445"/>
      <c r="AE75" s="2445"/>
      <c r="AF75" s="2445"/>
      <c r="AG75" s="2445">
        <v>1</v>
      </c>
      <c r="AH75" s="2444"/>
      <c r="AI75" s="2446"/>
      <c r="AJ75" s="2447">
        <f t="shared" si="11"/>
        <v>1</v>
      </c>
      <c r="AK75" s="2448"/>
      <c r="AL75" s="2445">
        <v>2</v>
      </c>
      <c r="AM75" s="2445">
        <f t="shared" si="13"/>
        <v>2</v>
      </c>
      <c r="AN75" s="2449">
        <f t="shared" si="14"/>
        <v>2</v>
      </c>
    </row>
    <row r="76" spans="1:47" s="987" customFormat="1" ht="11.1" customHeight="1" x14ac:dyDescent="0.25">
      <c r="A76" s="2067">
        <v>70</v>
      </c>
      <c r="B76" s="1611"/>
      <c r="C76" s="2426" t="s">
        <v>80</v>
      </c>
      <c r="D76" s="2427"/>
      <c r="E76" s="2428"/>
      <c r="F76" s="2429"/>
      <c r="G76" s="2450"/>
      <c r="H76" s="2431"/>
      <c r="I76" s="2432"/>
      <c r="J76" s="2433"/>
      <c r="K76" s="2434"/>
      <c r="L76" s="2435"/>
      <c r="M76" s="2435"/>
      <c r="N76" s="2434"/>
      <c r="O76" s="2437"/>
      <c r="P76" s="2435"/>
      <c r="Q76" s="2437"/>
      <c r="R76" s="2435"/>
      <c r="S76" s="2435"/>
      <c r="T76" s="2435"/>
      <c r="U76" s="2438"/>
      <c r="V76" s="2454"/>
      <c r="W76" s="2452"/>
      <c r="X76" s="2453"/>
      <c r="Y76" s="2279"/>
      <c r="Z76" s="2011"/>
      <c r="AA76" s="2451"/>
      <c r="AB76" s="2443"/>
      <c r="AC76" s="2444"/>
      <c r="AD76" s="2445"/>
      <c r="AE76" s="2445"/>
      <c r="AF76" s="2445">
        <v>1</v>
      </c>
      <c r="AG76" s="2445"/>
      <c r="AH76" s="2444"/>
      <c r="AI76" s="2446"/>
      <c r="AJ76" s="2447">
        <f t="shared" si="11"/>
        <v>1</v>
      </c>
      <c r="AK76" s="2448"/>
      <c r="AL76" s="2445">
        <v>5</v>
      </c>
      <c r="AM76" s="2445">
        <f t="shared" si="13"/>
        <v>5</v>
      </c>
      <c r="AN76" s="2455">
        <f t="shared" si="14"/>
        <v>5</v>
      </c>
    </row>
    <row r="77" spans="1:47" ht="11.1" customHeight="1" x14ac:dyDescent="0.25">
      <c r="A77" s="2067">
        <v>71</v>
      </c>
      <c r="B77" s="1674"/>
      <c r="C77" s="2426" t="s">
        <v>82</v>
      </c>
      <c r="D77" s="2427"/>
      <c r="E77" s="2428"/>
      <c r="F77" s="2429"/>
      <c r="G77" s="2450"/>
      <c r="H77" s="2431"/>
      <c r="I77" s="2432"/>
      <c r="J77" s="2433"/>
      <c r="K77" s="2434"/>
      <c r="L77" s="2435"/>
      <c r="M77" s="2435"/>
      <c r="N77" s="2435"/>
      <c r="O77" s="2437"/>
      <c r="P77" s="2435"/>
      <c r="Q77" s="2437"/>
      <c r="R77" s="2435"/>
      <c r="S77" s="2435"/>
      <c r="T77" s="2435"/>
      <c r="U77" s="2438"/>
      <c r="V77" s="2454"/>
      <c r="W77" s="2452"/>
      <c r="X77" s="2453"/>
      <c r="Y77" s="2279"/>
      <c r="Z77" s="2011"/>
      <c r="AA77" s="2451"/>
      <c r="AB77" s="2443"/>
      <c r="AC77" s="2444"/>
      <c r="AD77" s="2445"/>
      <c r="AE77" s="2445"/>
      <c r="AF77" s="2445">
        <v>1</v>
      </c>
      <c r="AG77" s="2445"/>
      <c r="AH77" s="2444"/>
      <c r="AI77" s="2446"/>
      <c r="AJ77" s="2447">
        <f t="shared" si="11"/>
        <v>1</v>
      </c>
      <c r="AK77" s="2448"/>
      <c r="AL77" s="2445">
        <v>2</v>
      </c>
      <c r="AM77" s="2445">
        <f t="shared" si="13"/>
        <v>2</v>
      </c>
      <c r="AN77" s="2455">
        <f t="shared" si="14"/>
        <v>2</v>
      </c>
      <c r="AO77" s="985"/>
      <c r="AT77" s="985"/>
      <c r="AU77" s="985"/>
    </row>
    <row r="78" spans="1:47" s="987" customFormat="1" ht="11.1" customHeight="1" x14ac:dyDescent="0.25">
      <c r="A78" s="2067">
        <v>72</v>
      </c>
      <c r="B78" s="1674"/>
      <c r="C78" s="2426" t="s">
        <v>587</v>
      </c>
      <c r="D78" s="2427"/>
      <c r="E78" s="2428"/>
      <c r="F78" s="2429"/>
      <c r="G78" s="2450"/>
      <c r="H78" s="2431"/>
      <c r="I78" s="2432"/>
      <c r="J78" s="2433"/>
      <c r="K78" s="2434"/>
      <c r="L78" s="2435"/>
      <c r="M78" s="2435"/>
      <c r="N78" s="2435"/>
      <c r="O78" s="2437"/>
      <c r="P78" s="2435"/>
      <c r="Q78" s="2437"/>
      <c r="R78" s="2435"/>
      <c r="S78" s="2435"/>
      <c r="T78" s="2435"/>
      <c r="U78" s="2438"/>
      <c r="V78" s="2454"/>
      <c r="W78" s="2452"/>
      <c r="X78" s="2453"/>
      <c r="Y78" s="2279"/>
      <c r="Z78" s="2011"/>
      <c r="AA78" s="2451"/>
      <c r="AB78" s="2443"/>
      <c r="AC78" s="2444"/>
      <c r="AD78" s="2445"/>
      <c r="AE78" s="2445"/>
      <c r="AF78" s="2445">
        <v>1</v>
      </c>
      <c r="AG78" s="2445"/>
      <c r="AH78" s="2444"/>
      <c r="AI78" s="2446"/>
      <c r="AJ78" s="2447">
        <f t="shared" si="11"/>
        <v>1</v>
      </c>
      <c r="AK78" s="2448"/>
      <c r="AL78" s="2445">
        <v>1</v>
      </c>
      <c r="AM78" s="2445">
        <f t="shared" si="13"/>
        <v>1</v>
      </c>
      <c r="AN78" s="2455">
        <f t="shared" si="14"/>
        <v>1</v>
      </c>
    </row>
    <row r="79" spans="1:47" s="987" customFormat="1" ht="11.1" customHeight="1" x14ac:dyDescent="0.25">
      <c r="A79" s="2067">
        <v>73</v>
      </c>
      <c r="B79" s="1674"/>
      <c r="C79" s="2456" t="s">
        <v>469</v>
      </c>
      <c r="D79" s="2457" t="str">
        <f>ROMAN(AK79,0)</f>
        <v>I</v>
      </c>
      <c r="E79" s="2458"/>
      <c r="F79" s="2459"/>
      <c r="G79" s="2460"/>
      <c r="H79" s="2431"/>
      <c r="I79" s="2432"/>
      <c r="J79" s="2433"/>
      <c r="K79" s="2434"/>
      <c r="L79" s="2435"/>
      <c r="M79" s="2435"/>
      <c r="N79" s="2435"/>
      <c r="O79" s="2436"/>
      <c r="P79" s="2436"/>
      <c r="Q79" s="2437"/>
      <c r="R79" s="2435"/>
      <c r="S79" s="2435"/>
      <c r="T79" s="2435"/>
      <c r="U79" s="2438"/>
      <c r="V79" s="2439"/>
      <c r="W79" s="2461"/>
      <c r="X79" s="2453"/>
      <c r="Y79" s="2279"/>
      <c r="Z79" s="2011"/>
      <c r="AA79" s="2462"/>
      <c r="AB79" s="2443"/>
      <c r="AC79" s="2444"/>
      <c r="AD79" s="2445">
        <v>1</v>
      </c>
      <c r="AE79" s="2445"/>
      <c r="AF79" s="2445"/>
      <c r="AG79" s="2445"/>
      <c r="AH79" s="2444"/>
      <c r="AI79" s="2446"/>
      <c r="AJ79" s="2447">
        <f t="shared" si="11"/>
        <v>1</v>
      </c>
      <c r="AK79" s="2448">
        <v>1</v>
      </c>
      <c r="AL79" s="2445">
        <v>13</v>
      </c>
      <c r="AM79" s="2445">
        <f t="shared" si="13"/>
        <v>13</v>
      </c>
      <c r="AN79" s="2455">
        <f t="shared" si="14"/>
        <v>13</v>
      </c>
    </row>
    <row r="80" spans="1:47" s="987" customFormat="1" ht="11.1" customHeight="1" x14ac:dyDescent="0.25">
      <c r="A80" s="2067">
        <v>74</v>
      </c>
      <c r="B80" s="1674"/>
      <c r="C80" s="2456" t="s">
        <v>471</v>
      </c>
      <c r="D80" s="2457" t="str">
        <f>ROMAN(AK80,0)</f>
        <v>I</v>
      </c>
      <c r="E80" s="2458"/>
      <c r="F80" s="2459"/>
      <c r="G80" s="2460"/>
      <c r="H80" s="2431"/>
      <c r="I80" s="2432"/>
      <c r="J80" s="2433"/>
      <c r="K80" s="2434"/>
      <c r="L80" s="2435"/>
      <c r="M80" s="2435"/>
      <c r="N80" s="2435"/>
      <c r="O80" s="2435"/>
      <c r="P80" s="2435"/>
      <c r="Q80" s="2463"/>
      <c r="R80" s="2435"/>
      <c r="S80" s="2435"/>
      <c r="T80" s="2435"/>
      <c r="U80" s="2438"/>
      <c r="V80" s="2439"/>
      <c r="W80" s="2461"/>
      <c r="X80" s="2453"/>
      <c r="Y80" s="2279"/>
      <c r="Z80" s="2011"/>
      <c r="AA80" s="2462"/>
      <c r="AB80" s="2443"/>
      <c r="AC80" s="2444"/>
      <c r="AD80" s="2445">
        <v>1</v>
      </c>
      <c r="AE80" s="2445"/>
      <c r="AF80" s="2445"/>
      <c r="AG80" s="2445"/>
      <c r="AH80" s="2444"/>
      <c r="AI80" s="2446"/>
      <c r="AJ80" s="2447">
        <f t="shared" si="11"/>
        <v>1</v>
      </c>
      <c r="AK80" s="2448">
        <v>1</v>
      </c>
      <c r="AL80" s="2445">
        <v>13</v>
      </c>
      <c r="AM80" s="2445">
        <f t="shared" si="13"/>
        <v>13</v>
      </c>
      <c r="AN80" s="2455">
        <f t="shared" si="14"/>
        <v>13</v>
      </c>
    </row>
    <row r="81" spans="1:47" ht="11.1" customHeight="1" x14ac:dyDescent="0.25">
      <c r="A81" s="2067">
        <v>75</v>
      </c>
      <c r="B81" s="1674"/>
      <c r="C81" s="2426" t="s">
        <v>46</v>
      </c>
      <c r="D81" s="2427"/>
      <c r="E81" s="2428"/>
      <c r="F81" s="2429"/>
      <c r="G81" s="2460"/>
      <c r="H81" s="2431"/>
      <c r="I81" s="2432"/>
      <c r="J81" s="2433"/>
      <c r="K81" s="2434"/>
      <c r="L81" s="2435"/>
      <c r="M81" s="2435"/>
      <c r="N81" s="2435"/>
      <c r="O81" s="2435"/>
      <c r="P81" s="2435"/>
      <c r="Q81" s="2437"/>
      <c r="R81" s="2435"/>
      <c r="S81" s="2435"/>
      <c r="T81" s="2435"/>
      <c r="U81" s="2438"/>
      <c r="V81" s="2439"/>
      <c r="W81" s="2461"/>
      <c r="X81" s="2453"/>
      <c r="Y81" s="2279"/>
      <c r="Z81" s="2011"/>
      <c r="AA81" s="2462"/>
      <c r="AB81" s="2443"/>
      <c r="AC81" s="2444"/>
      <c r="AD81" s="2445">
        <v>1</v>
      </c>
      <c r="AE81" s="2445"/>
      <c r="AF81" s="2445"/>
      <c r="AG81" s="2445"/>
      <c r="AH81" s="2444"/>
      <c r="AI81" s="2446"/>
      <c r="AJ81" s="2447">
        <f t="shared" si="11"/>
        <v>1</v>
      </c>
      <c r="AK81" s="2448"/>
      <c r="AL81" s="2445">
        <v>10</v>
      </c>
      <c r="AM81" s="2445">
        <f t="shared" si="13"/>
        <v>10</v>
      </c>
      <c r="AN81" s="2455">
        <f t="shared" si="14"/>
        <v>10</v>
      </c>
      <c r="AO81" s="985"/>
      <c r="AT81" s="985"/>
      <c r="AU81" s="985"/>
    </row>
    <row r="82" spans="1:47" s="1078" customFormat="1" ht="11.1" customHeight="1" x14ac:dyDescent="0.25">
      <c r="A82" s="2067">
        <v>76</v>
      </c>
      <c r="B82" s="1674"/>
      <c r="C82" s="2426" t="s">
        <v>47</v>
      </c>
      <c r="D82" s="2427"/>
      <c r="E82" s="2428"/>
      <c r="F82" s="2429"/>
      <c r="G82" s="2460"/>
      <c r="H82" s="2431"/>
      <c r="I82" s="2432"/>
      <c r="J82" s="2433"/>
      <c r="K82" s="2434"/>
      <c r="L82" s="2435"/>
      <c r="M82" s="2435"/>
      <c r="N82" s="2435"/>
      <c r="O82" s="2435"/>
      <c r="P82" s="2435"/>
      <c r="Q82" s="2437"/>
      <c r="R82" s="2435"/>
      <c r="S82" s="2435"/>
      <c r="T82" s="2435"/>
      <c r="U82" s="2438"/>
      <c r="V82" s="2439"/>
      <c r="W82" s="2461"/>
      <c r="X82" s="2453"/>
      <c r="Y82" s="2279"/>
      <c r="Z82" s="2011"/>
      <c r="AA82" s="2462"/>
      <c r="AB82" s="2443"/>
      <c r="AC82" s="2444"/>
      <c r="AD82" s="2445">
        <v>1</v>
      </c>
      <c r="AE82" s="2445"/>
      <c r="AF82" s="2445"/>
      <c r="AG82" s="2445"/>
      <c r="AH82" s="2444"/>
      <c r="AI82" s="2446"/>
      <c r="AJ82" s="2447">
        <f t="shared" si="11"/>
        <v>1</v>
      </c>
      <c r="AK82" s="2448"/>
      <c r="AL82" s="2445">
        <v>4</v>
      </c>
      <c r="AM82" s="2445">
        <f t="shared" si="13"/>
        <v>4</v>
      </c>
      <c r="AN82" s="2455">
        <f t="shared" si="14"/>
        <v>4</v>
      </c>
      <c r="AO82" s="991"/>
    </row>
    <row r="83" spans="1:47" s="990" customFormat="1" ht="11.1" customHeight="1" x14ac:dyDescent="0.25">
      <c r="A83" s="2067">
        <v>77</v>
      </c>
      <c r="B83" s="1674"/>
      <c r="C83" s="2426" t="s">
        <v>40</v>
      </c>
      <c r="D83" s="2427"/>
      <c r="E83" s="2428"/>
      <c r="F83" s="2429"/>
      <c r="G83" s="2460"/>
      <c r="H83" s="2431"/>
      <c r="I83" s="2432"/>
      <c r="J83" s="2433"/>
      <c r="K83" s="2434"/>
      <c r="L83" s="2435"/>
      <c r="M83" s="2435"/>
      <c r="N83" s="2435"/>
      <c r="O83" s="2435"/>
      <c r="P83" s="2435"/>
      <c r="Q83" s="2437"/>
      <c r="R83" s="2435"/>
      <c r="S83" s="2435"/>
      <c r="T83" s="2435"/>
      <c r="U83" s="2438"/>
      <c r="V83" s="2439"/>
      <c r="W83" s="2461"/>
      <c r="X83" s="2453"/>
      <c r="Y83" s="2279"/>
      <c r="Z83" s="2011"/>
      <c r="AA83" s="2462"/>
      <c r="AB83" s="2443"/>
      <c r="AC83" s="2444"/>
      <c r="AD83" s="2445">
        <v>1</v>
      </c>
      <c r="AE83" s="2445"/>
      <c r="AF83" s="2445"/>
      <c r="AG83" s="2445"/>
      <c r="AH83" s="2444"/>
      <c r="AI83" s="2446"/>
      <c r="AJ83" s="2447">
        <f t="shared" si="11"/>
        <v>1</v>
      </c>
      <c r="AK83" s="2448"/>
      <c r="AL83" s="2445">
        <v>0</v>
      </c>
      <c r="AM83" s="2445">
        <f t="shared" si="13"/>
        <v>0</v>
      </c>
      <c r="AN83" s="2455">
        <f t="shared" si="14"/>
        <v>0</v>
      </c>
      <c r="AO83" s="991"/>
    </row>
    <row r="84" spans="1:47" ht="11.1" customHeight="1" x14ac:dyDescent="0.25">
      <c r="A84" s="2067">
        <v>78</v>
      </c>
      <c r="B84" s="1674"/>
      <c r="C84" s="2464" t="s">
        <v>42</v>
      </c>
      <c r="D84" s="2427"/>
      <c r="E84" s="2427"/>
      <c r="F84" s="2465"/>
      <c r="G84" s="2460"/>
      <c r="H84" s="2431"/>
      <c r="I84" s="2432"/>
      <c r="J84" s="2433"/>
      <c r="K84" s="2434"/>
      <c r="L84" s="2435"/>
      <c r="M84" s="2435"/>
      <c r="N84" s="2435"/>
      <c r="O84" s="2435"/>
      <c r="P84" s="2435"/>
      <c r="Q84" s="2435"/>
      <c r="R84" s="2435"/>
      <c r="S84" s="2435"/>
      <c r="T84" s="2435"/>
      <c r="U84" s="2438"/>
      <c r="V84" s="2439"/>
      <c r="W84" s="2461"/>
      <c r="X84" s="2453"/>
      <c r="Y84" s="2279"/>
      <c r="Z84" s="2011"/>
      <c r="AA84" s="2462"/>
      <c r="AB84" s="2443"/>
      <c r="AC84" s="2444"/>
      <c r="AD84" s="2445">
        <v>1</v>
      </c>
      <c r="AE84" s="2445"/>
      <c r="AF84" s="2445"/>
      <c r="AG84" s="2445"/>
      <c r="AH84" s="2444"/>
      <c r="AI84" s="2446"/>
      <c r="AJ84" s="2447">
        <f t="shared" si="11"/>
        <v>1</v>
      </c>
      <c r="AK84" s="2448"/>
      <c r="AL84" s="2445">
        <v>0</v>
      </c>
      <c r="AM84" s="2445">
        <f t="shared" si="13"/>
        <v>0</v>
      </c>
      <c r="AN84" s="2455">
        <f t="shared" si="14"/>
        <v>0</v>
      </c>
      <c r="AO84" s="991"/>
      <c r="AT84" s="985"/>
      <c r="AU84" s="985"/>
    </row>
    <row r="85" spans="1:47" s="2" customFormat="1" ht="11.1" customHeight="1" x14ac:dyDescent="0.25">
      <c r="A85" s="2067">
        <v>79</v>
      </c>
      <c r="B85" s="1674"/>
      <c r="C85" s="2426" t="s">
        <v>35</v>
      </c>
      <c r="D85" s="2427"/>
      <c r="E85" s="2428"/>
      <c r="F85" s="2429"/>
      <c r="G85" s="2460"/>
      <c r="H85" s="2431"/>
      <c r="I85" s="2432"/>
      <c r="J85" s="2433"/>
      <c r="K85" s="2434"/>
      <c r="L85" s="2435"/>
      <c r="M85" s="2435"/>
      <c r="N85" s="2435"/>
      <c r="O85" s="2435"/>
      <c r="P85" s="2435"/>
      <c r="Q85" s="2435"/>
      <c r="R85" s="2435"/>
      <c r="S85" s="2435"/>
      <c r="T85" s="2435"/>
      <c r="U85" s="2438"/>
      <c r="V85" s="2439"/>
      <c r="W85" s="2461"/>
      <c r="X85" s="2453"/>
      <c r="Y85" s="2279"/>
      <c r="Z85" s="2011"/>
      <c r="AA85" s="2462"/>
      <c r="AB85" s="2443"/>
      <c r="AC85" s="2444">
        <v>1</v>
      </c>
      <c r="AD85" s="2445"/>
      <c r="AE85" s="2445"/>
      <c r="AF85" s="2445"/>
      <c r="AG85" s="2445"/>
      <c r="AH85" s="2444"/>
      <c r="AI85" s="2446"/>
      <c r="AJ85" s="2447">
        <f t="shared" si="11"/>
        <v>1</v>
      </c>
      <c r="AK85" s="2448"/>
      <c r="AL85" s="2445">
        <v>12</v>
      </c>
      <c r="AM85" s="2445">
        <f t="shared" si="13"/>
        <v>12</v>
      </c>
      <c r="AN85" s="2455">
        <f t="shared" si="14"/>
        <v>12</v>
      </c>
      <c r="AO85" s="991"/>
    </row>
    <row r="86" spans="1:47" s="2" customFormat="1" ht="11.1" customHeight="1" x14ac:dyDescent="0.25">
      <c r="A86" s="2067">
        <v>80</v>
      </c>
      <c r="B86" s="1674"/>
      <c r="C86" s="2426" t="s">
        <v>15</v>
      </c>
      <c r="D86" s="2427"/>
      <c r="E86" s="2428"/>
      <c r="F86" s="2429"/>
      <c r="G86" s="2460"/>
      <c r="H86" s="2431"/>
      <c r="I86" s="2432"/>
      <c r="J86" s="2433"/>
      <c r="K86" s="2434"/>
      <c r="L86" s="2435"/>
      <c r="M86" s="2435"/>
      <c r="N86" s="2435"/>
      <c r="O86" s="2435"/>
      <c r="P86" s="2435"/>
      <c r="Q86" s="2435"/>
      <c r="R86" s="2435"/>
      <c r="S86" s="2435"/>
      <c r="T86" s="2435"/>
      <c r="U86" s="2438"/>
      <c r="V86" s="2439"/>
      <c r="W86" s="2461"/>
      <c r="X86" s="2453"/>
      <c r="Y86" s="2279"/>
      <c r="Z86" s="2011"/>
      <c r="AA86" s="2462"/>
      <c r="AB86" s="2443"/>
      <c r="AC86" s="2444">
        <v>1</v>
      </c>
      <c r="AD86" s="2445"/>
      <c r="AE86" s="2445"/>
      <c r="AF86" s="2445"/>
      <c r="AG86" s="2445"/>
      <c r="AH86" s="2444"/>
      <c r="AI86" s="2446"/>
      <c r="AJ86" s="2447">
        <f t="shared" si="11"/>
        <v>1</v>
      </c>
      <c r="AK86" s="2448"/>
      <c r="AL86" s="2445">
        <v>4</v>
      </c>
      <c r="AM86" s="2445">
        <f t="shared" si="13"/>
        <v>4</v>
      </c>
      <c r="AN86" s="2455">
        <f t="shared" si="14"/>
        <v>4</v>
      </c>
      <c r="AO86" s="991"/>
    </row>
    <row r="87" spans="1:47" ht="11.1" customHeight="1" x14ac:dyDescent="0.25">
      <c r="A87" s="2067">
        <v>81</v>
      </c>
      <c r="B87" s="1674"/>
      <c r="C87" s="2426" t="s">
        <v>66</v>
      </c>
      <c r="D87" s="2427"/>
      <c r="E87" s="2428"/>
      <c r="F87" s="2429"/>
      <c r="G87" s="2466"/>
      <c r="H87" s="2431"/>
      <c r="I87" s="2467"/>
      <c r="J87" s="2433"/>
      <c r="K87" s="2434"/>
      <c r="L87" s="2468"/>
      <c r="M87" s="2468"/>
      <c r="N87" s="2435"/>
      <c r="O87" s="2435"/>
      <c r="P87" s="2435"/>
      <c r="Q87" s="2435"/>
      <c r="R87" s="2435"/>
      <c r="S87" s="2435"/>
      <c r="T87" s="2435"/>
      <c r="U87" s="2438"/>
      <c r="V87" s="2439"/>
      <c r="W87" s="2461"/>
      <c r="X87" s="2453"/>
      <c r="Y87" s="2279"/>
      <c r="Z87" s="2011"/>
      <c r="AA87" s="2462"/>
      <c r="AB87" s="2443"/>
      <c r="AC87" s="2444">
        <v>1</v>
      </c>
      <c r="AD87" s="2445"/>
      <c r="AE87" s="2445"/>
      <c r="AF87" s="2445"/>
      <c r="AG87" s="2445"/>
      <c r="AH87" s="2444"/>
      <c r="AI87" s="2446"/>
      <c r="AJ87" s="2447">
        <f t="shared" si="11"/>
        <v>1</v>
      </c>
      <c r="AK87" s="2448"/>
      <c r="AL87" s="2445">
        <v>0</v>
      </c>
      <c r="AM87" s="2445">
        <f t="shared" si="13"/>
        <v>0</v>
      </c>
      <c r="AN87" s="2455">
        <f t="shared" si="14"/>
        <v>0</v>
      </c>
      <c r="AO87" s="991"/>
      <c r="AT87" s="985"/>
      <c r="AU87" s="985"/>
    </row>
    <row r="88" spans="1:47" ht="11.1" customHeight="1" x14ac:dyDescent="0.25">
      <c r="A88" s="2067">
        <v>82</v>
      </c>
      <c r="B88" s="1674"/>
      <c r="C88" s="2426" t="s">
        <v>198</v>
      </c>
      <c r="D88" s="2427"/>
      <c r="E88" s="2428"/>
      <c r="F88" s="2429"/>
      <c r="G88" s="2460"/>
      <c r="H88" s="2431"/>
      <c r="I88" s="2467"/>
      <c r="J88" s="2433"/>
      <c r="K88" s="2434"/>
      <c r="L88" s="2468"/>
      <c r="M88" s="2468"/>
      <c r="N88" s="2435"/>
      <c r="O88" s="2435"/>
      <c r="P88" s="2435"/>
      <c r="Q88" s="2435"/>
      <c r="R88" s="2435"/>
      <c r="S88" s="2435"/>
      <c r="T88" s="2435"/>
      <c r="U88" s="2438"/>
      <c r="V88" s="2439"/>
      <c r="W88" s="2461"/>
      <c r="X88" s="2453"/>
      <c r="Y88" s="2279"/>
      <c r="Z88" s="2011"/>
      <c r="AA88" s="2462"/>
      <c r="AB88" s="2443"/>
      <c r="AC88" s="2444">
        <v>1</v>
      </c>
      <c r="AD88" s="2445"/>
      <c r="AE88" s="2445"/>
      <c r="AF88" s="2445"/>
      <c r="AG88" s="2445"/>
      <c r="AH88" s="2444"/>
      <c r="AI88" s="2446"/>
      <c r="AJ88" s="2447">
        <f t="shared" si="11"/>
        <v>1</v>
      </c>
      <c r="AK88" s="2448"/>
      <c r="AL88" s="2445">
        <v>0</v>
      </c>
      <c r="AM88" s="2445">
        <f t="shared" si="13"/>
        <v>0</v>
      </c>
      <c r="AN88" s="2455">
        <f t="shared" si="14"/>
        <v>0</v>
      </c>
      <c r="AO88" s="985"/>
      <c r="AT88" s="985"/>
      <c r="AU88" s="985"/>
    </row>
    <row r="89" spans="1:47" ht="11.1" customHeight="1" x14ac:dyDescent="0.25">
      <c r="A89" s="2067">
        <v>83</v>
      </c>
      <c r="B89" s="1674"/>
      <c r="C89" s="2426" t="s">
        <v>53</v>
      </c>
      <c r="D89" s="2427"/>
      <c r="E89" s="2428"/>
      <c r="F89" s="2429"/>
      <c r="G89" s="2460"/>
      <c r="H89" s="2431"/>
      <c r="I89" s="2467"/>
      <c r="J89" s="2433"/>
      <c r="K89" s="2434"/>
      <c r="L89" s="2468"/>
      <c r="M89" s="2468"/>
      <c r="N89" s="2435"/>
      <c r="O89" s="2435"/>
      <c r="P89" s="2435"/>
      <c r="Q89" s="2435"/>
      <c r="R89" s="2435"/>
      <c r="S89" s="2435"/>
      <c r="T89" s="2435"/>
      <c r="U89" s="2438"/>
      <c r="V89" s="2439"/>
      <c r="W89" s="2461"/>
      <c r="X89" s="2453"/>
      <c r="Y89" s="2279"/>
      <c r="Z89" s="2011"/>
      <c r="AA89" s="2462"/>
      <c r="AB89" s="2443">
        <v>1</v>
      </c>
      <c r="AC89" s="2444"/>
      <c r="AD89" s="2445"/>
      <c r="AE89" s="2445"/>
      <c r="AF89" s="2445"/>
      <c r="AG89" s="2445"/>
      <c r="AH89" s="2444"/>
      <c r="AI89" s="2446"/>
      <c r="AJ89" s="2447">
        <f t="shared" si="11"/>
        <v>1</v>
      </c>
      <c r="AK89" s="2448"/>
      <c r="AL89" s="2445">
        <v>6</v>
      </c>
      <c r="AM89" s="2445">
        <f t="shared" si="13"/>
        <v>6</v>
      </c>
      <c r="AN89" s="2455">
        <f t="shared" si="14"/>
        <v>6</v>
      </c>
      <c r="AO89" s="985"/>
      <c r="AT89" s="985"/>
      <c r="AU89" s="985"/>
    </row>
    <row r="90" spans="1:47" ht="11.1" customHeight="1" x14ac:dyDescent="0.25">
      <c r="A90" s="2067">
        <v>84</v>
      </c>
      <c r="B90" s="1674"/>
      <c r="C90" s="2426" t="s">
        <v>54</v>
      </c>
      <c r="D90" s="2427"/>
      <c r="E90" s="2428"/>
      <c r="F90" s="2429"/>
      <c r="G90" s="2460"/>
      <c r="H90" s="2431"/>
      <c r="I90" s="2467"/>
      <c r="J90" s="2433"/>
      <c r="K90" s="2434"/>
      <c r="L90" s="2468"/>
      <c r="M90" s="2468"/>
      <c r="N90" s="2435"/>
      <c r="O90" s="2435"/>
      <c r="P90" s="2435"/>
      <c r="Q90" s="2435"/>
      <c r="R90" s="2435"/>
      <c r="S90" s="2435"/>
      <c r="T90" s="2435"/>
      <c r="U90" s="2438"/>
      <c r="V90" s="2439"/>
      <c r="W90" s="2461"/>
      <c r="X90" s="2453"/>
      <c r="Y90" s="2279"/>
      <c r="Z90" s="2011"/>
      <c r="AA90" s="2462"/>
      <c r="AB90" s="2443">
        <v>1</v>
      </c>
      <c r="AC90" s="2444"/>
      <c r="AD90" s="2445"/>
      <c r="AE90" s="2445"/>
      <c r="AF90" s="2445"/>
      <c r="AG90" s="2445"/>
      <c r="AH90" s="2444"/>
      <c r="AI90" s="2446"/>
      <c r="AJ90" s="2447">
        <f t="shared" si="11"/>
        <v>1</v>
      </c>
      <c r="AK90" s="2448"/>
      <c r="AL90" s="2445">
        <v>3</v>
      </c>
      <c r="AM90" s="2445">
        <f t="shared" si="13"/>
        <v>3</v>
      </c>
      <c r="AN90" s="2455">
        <f t="shared" si="14"/>
        <v>3</v>
      </c>
      <c r="AO90" s="985"/>
      <c r="AT90" s="985"/>
      <c r="AU90" s="985"/>
    </row>
    <row r="91" spans="1:47" ht="11.1" customHeight="1" x14ac:dyDescent="0.25">
      <c r="A91" s="2067">
        <v>85</v>
      </c>
      <c r="B91" s="1674"/>
      <c r="C91" s="2426" t="s">
        <v>52</v>
      </c>
      <c r="D91" s="2427"/>
      <c r="E91" s="2428"/>
      <c r="F91" s="2429"/>
      <c r="G91" s="2460"/>
      <c r="H91" s="2431"/>
      <c r="I91" s="2467"/>
      <c r="J91" s="2433"/>
      <c r="K91" s="2434"/>
      <c r="L91" s="2468"/>
      <c r="M91" s="2468"/>
      <c r="N91" s="2435"/>
      <c r="O91" s="2435"/>
      <c r="P91" s="2435"/>
      <c r="Q91" s="2435"/>
      <c r="R91" s="2435"/>
      <c r="S91" s="2435"/>
      <c r="T91" s="2435"/>
      <c r="U91" s="2438"/>
      <c r="V91" s="2439"/>
      <c r="W91" s="2461"/>
      <c r="X91" s="2453"/>
      <c r="Y91" s="2279"/>
      <c r="Z91" s="2011"/>
      <c r="AA91" s="2462"/>
      <c r="AB91" s="2443">
        <v>1</v>
      </c>
      <c r="AC91" s="2444"/>
      <c r="AD91" s="2445"/>
      <c r="AE91" s="2445"/>
      <c r="AF91" s="2445"/>
      <c r="AG91" s="2445"/>
      <c r="AH91" s="2444"/>
      <c r="AI91" s="2446"/>
      <c r="AJ91" s="2447">
        <f t="shared" si="11"/>
        <v>1</v>
      </c>
      <c r="AK91" s="2448"/>
      <c r="AL91" s="2445">
        <v>1</v>
      </c>
      <c r="AM91" s="2445">
        <f t="shared" si="13"/>
        <v>1</v>
      </c>
      <c r="AN91" s="2455">
        <f t="shared" si="14"/>
        <v>1</v>
      </c>
      <c r="AO91" s="985"/>
      <c r="AT91" s="985"/>
      <c r="AU91" s="985"/>
    </row>
    <row r="92" spans="1:47" ht="11.1" customHeight="1" x14ac:dyDescent="0.25">
      <c r="A92" s="2067">
        <v>86</v>
      </c>
      <c r="B92" s="1674"/>
      <c r="C92" s="2426" t="s">
        <v>67</v>
      </c>
      <c r="D92" s="2427"/>
      <c r="E92" s="2428"/>
      <c r="F92" s="2429"/>
      <c r="G92" s="2460"/>
      <c r="H92" s="2431"/>
      <c r="I92" s="2467"/>
      <c r="J92" s="2433"/>
      <c r="K92" s="2434"/>
      <c r="L92" s="2468"/>
      <c r="M92" s="2468"/>
      <c r="N92" s="2435"/>
      <c r="O92" s="2435"/>
      <c r="P92" s="2435"/>
      <c r="Q92" s="2435"/>
      <c r="R92" s="2435"/>
      <c r="S92" s="2435"/>
      <c r="T92" s="2435"/>
      <c r="U92" s="2438"/>
      <c r="V92" s="2439"/>
      <c r="W92" s="2461"/>
      <c r="X92" s="2453"/>
      <c r="Y92" s="2279"/>
      <c r="Z92" s="2011"/>
      <c r="AA92" s="2462"/>
      <c r="AB92" s="2443">
        <v>1</v>
      </c>
      <c r="AC92" s="2444"/>
      <c r="AD92" s="2445"/>
      <c r="AE92" s="2445"/>
      <c r="AF92" s="2445"/>
      <c r="AG92" s="2445"/>
      <c r="AH92" s="2444"/>
      <c r="AI92" s="2446"/>
      <c r="AJ92" s="2447">
        <f t="shared" si="11"/>
        <v>1</v>
      </c>
      <c r="AK92" s="2448"/>
      <c r="AL92" s="2445">
        <v>0</v>
      </c>
      <c r="AM92" s="2445">
        <f t="shared" si="13"/>
        <v>0</v>
      </c>
      <c r="AN92" s="2455">
        <f t="shared" si="14"/>
        <v>0</v>
      </c>
      <c r="AO92" s="985"/>
      <c r="AT92" s="985"/>
      <c r="AU92" s="985"/>
    </row>
    <row r="93" spans="1:47" ht="11.1" customHeight="1" thickBot="1" x14ac:dyDescent="0.3">
      <c r="A93" s="2067">
        <v>87</v>
      </c>
      <c r="B93" s="1674"/>
      <c r="C93" s="2426" t="s">
        <v>199</v>
      </c>
      <c r="D93" s="2428"/>
      <c r="E93" s="2428"/>
      <c r="F93" s="2429"/>
      <c r="G93" s="2460"/>
      <c r="H93" s="2174"/>
      <c r="I93" s="2469"/>
      <c r="J93" s="2470"/>
      <c r="K93" s="2471"/>
      <c r="L93" s="2472"/>
      <c r="M93" s="2472"/>
      <c r="N93" s="2473"/>
      <c r="O93" s="2473"/>
      <c r="P93" s="2473"/>
      <c r="Q93" s="2473"/>
      <c r="R93" s="2473"/>
      <c r="S93" s="2473"/>
      <c r="T93" s="2473"/>
      <c r="U93" s="2474"/>
      <c r="V93" s="2475"/>
      <c r="W93" s="2476"/>
      <c r="X93" s="2477"/>
      <c r="Y93" s="2478"/>
      <c r="Z93" s="2479"/>
      <c r="AA93" s="2480"/>
      <c r="AB93" s="2481">
        <v>1</v>
      </c>
      <c r="AC93" s="2482"/>
      <c r="AD93" s="2483"/>
      <c r="AE93" s="2483"/>
      <c r="AF93" s="2483"/>
      <c r="AG93" s="2483"/>
      <c r="AH93" s="2482"/>
      <c r="AI93" s="2484"/>
      <c r="AJ93" s="2485">
        <f t="shared" si="11"/>
        <v>1</v>
      </c>
      <c r="AK93" s="2486"/>
      <c r="AL93" s="2483">
        <v>0</v>
      </c>
      <c r="AM93" s="2483">
        <f t="shared" si="13"/>
        <v>0</v>
      </c>
      <c r="AN93" s="2487">
        <f t="shared" si="14"/>
        <v>0</v>
      </c>
      <c r="AO93" s="985"/>
      <c r="AT93" s="985"/>
      <c r="AU93" s="985"/>
    </row>
    <row r="94" spans="1:47" ht="11.1" customHeight="1" thickTop="1" x14ac:dyDescent="0.25">
      <c r="A94" s="2488"/>
      <c r="C94" s="2074"/>
      <c r="D94" s="1547"/>
      <c r="E94" s="1094"/>
      <c r="F94" s="1094"/>
      <c r="G94" s="1080"/>
      <c r="H94" s="1080"/>
      <c r="I94" s="2489"/>
      <c r="J94" s="2489"/>
      <c r="K94" s="1923"/>
      <c r="L94" s="1923"/>
      <c r="M94" s="2490"/>
      <c r="N94" s="1922"/>
      <c r="O94" s="1922"/>
      <c r="P94" s="1922"/>
      <c r="Q94" s="1922"/>
      <c r="R94" s="11"/>
      <c r="S94" s="11"/>
      <c r="T94" s="11"/>
      <c r="U94" s="11"/>
      <c r="V94" s="478"/>
      <c r="W94" s="478"/>
      <c r="X94" s="478"/>
      <c r="Y94" s="478"/>
      <c r="Z94" s="1925"/>
      <c r="AA94" s="1926"/>
      <c r="AB94" s="1305"/>
      <c r="AC94" s="1"/>
      <c r="AD94" s="1934"/>
      <c r="AE94" s="1934"/>
      <c r="AF94" s="1934"/>
      <c r="AG94" s="1934"/>
      <c r="AH94" s="1934"/>
      <c r="AI94" s="1934"/>
      <c r="AK94" s="2491"/>
      <c r="AL94" s="1307"/>
      <c r="AM94" s="1307"/>
      <c r="AN94" s="1307"/>
      <c r="AO94" s="1307"/>
      <c r="AT94" s="985"/>
      <c r="AU94" s="985"/>
    </row>
    <row r="95" spans="1:47" ht="11.1" customHeight="1" x14ac:dyDescent="0.25">
      <c r="C95" s="4331" t="s">
        <v>14</v>
      </c>
      <c r="D95" s="4331"/>
      <c r="E95" s="4331"/>
      <c r="F95" s="4331"/>
      <c r="G95" s="4331"/>
      <c r="H95" s="1176"/>
      <c r="I95" s="2492">
        <f t="shared" ref="I95:T95" si="15">COUNTIF(I7:I93,"&gt;=0")</f>
        <v>8</v>
      </c>
      <c r="J95" s="2492">
        <f t="shared" si="15"/>
        <v>17</v>
      </c>
      <c r="K95" s="1541">
        <f t="shared" si="15"/>
        <v>14</v>
      </c>
      <c r="L95" s="1541">
        <f t="shared" si="15"/>
        <v>12</v>
      </c>
      <c r="M95" s="1542">
        <f t="shared" si="15"/>
        <v>18</v>
      </c>
      <c r="N95" s="1542">
        <f t="shared" si="15"/>
        <v>12</v>
      </c>
      <c r="O95" s="1542">
        <f t="shared" si="15"/>
        <v>16</v>
      </c>
      <c r="P95" s="1542">
        <f t="shared" si="15"/>
        <v>13</v>
      </c>
      <c r="Q95" s="1542">
        <f t="shared" si="15"/>
        <v>14</v>
      </c>
      <c r="R95" s="1542">
        <f t="shared" si="15"/>
        <v>18</v>
      </c>
      <c r="S95" s="1542">
        <f t="shared" si="15"/>
        <v>9</v>
      </c>
      <c r="T95" s="1542">
        <f t="shared" si="15"/>
        <v>17</v>
      </c>
      <c r="U95" s="2493">
        <f>COUNTIF(U7:U93,"=x")</f>
        <v>18</v>
      </c>
      <c r="V95" s="4332" t="s">
        <v>50</v>
      </c>
      <c r="W95" s="4333"/>
      <c r="X95" s="4333"/>
      <c r="Y95" s="1590"/>
      <c r="Z95" s="1928"/>
      <c r="AA95" s="1929"/>
      <c r="AB95" s="1543"/>
      <c r="AC95" s="1543"/>
      <c r="AD95" s="4334" t="s">
        <v>684</v>
      </c>
      <c r="AE95" s="4334"/>
      <c r="AF95" s="4334"/>
      <c r="AG95" s="4334"/>
      <c r="AH95" s="4334"/>
      <c r="AI95" s="1935"/>
      <c r="AJ95" s="2064">
        <f>SUM(AJ7:AJ93)</f>
        <v>859</v>
      </c>
      <c r="AK95" s="2065">
        <f>COUNTIF(AK7:AK93,"&gt;=0")</f>
        <v>32</v>
      </c>
      <c r="AL95" s="4335" t="s">
        <v>59</v>
      </c>
      <c r="AM95" s="4335"/>
      <c r="AN95" s="4335"/>
      <c r="AO95" s="1311"/>
      <c r="AT95" s="985"/>
      <c r="AU95" s="985"/>
    </row>
    <row r="96" spans="1:47" ht="11.1" customHeight="1" x14ac:dyDescent="0.25">
      <c r="C96" s="2494"/>
      <c r="D96" s="2495"/>
      <c r="E96" s="2494"/>
      <c r="R96" s="986"/>
      <c r="S96" s="986"/>
      <c r="V96" s="1546">
        <f>SUM(I95:T95)/COUNTIF(I95:T95,"&gt;0")</f>
        <v>14</v>
      </c>
      <c r="W96" s="4307" t="s">
        <v>81</v>
      </c>
      <c r="X96" s="4307"/>
      <c r="Y96" s="1590"/>
      <c r="Z96" s="1928"/>
      <c r="AA96" s="1930"/>
      <c r="AB96" s="3"/>
      <c r="AC96" s="1"/>
      <c r="AD96" s="4308" t="s">
        <v>685</v>
      </c>
      <c r="AE96" s="4308"/>
      <c r="AF96" s="4308"/>
      <c r="AG96" s="4308"/>
      <c r="AH96" s="4308"/>
      <c r="AI96" s="2497"/>
      <c r="AJ96" s="2066">
        <f>AVERAGE(AJ7:AJ93)</f>
        <v>9.8735632183908049</v>
      </c>
      <c r="AK96" s="4309"/>
      <c r="AL96" s="4310"/>
      <c r="AM96" s="4310"/>
      <c r="AN96" s="4310"/>
      <c r="AO96" s="1547"/>
      <c r="AT96" s="985"/>
      <c r="AU96" s="985"/>
    </row>
    <row r="97" spans="1:47" ht="11.1" customHeight="1" x14ac:dyDescent="0.25">
      <c r="C97" s="2494"/>
      <c r="D97" s="2495"/>
      <c r="E97" s="2494"/>
      <c r="R97" s="986"/>
      <c r="S97" s="986"/>
      <c r="V97" s="1933"/>
      <c r="W97" s="1590"/>
      <c r="X97" s="1590"/>
      <c r="Y97" s="1590"/>
      <c r="Z97" s="1928"/>
      <c r="AA97" s="1930"/>
      <c r="AB97" s="3"/>
      <c r="AC97" s="1"/>
      <c r="AD97" s="1934"/>
      <c r="AE97" s="1935"/>
      <c r="AF97" s="1935"/>
      <c r="AG97" s="1935"/>
      <c r="AH97" s="1935"/>
      <c r="AI97" s="1935"/>
      <c r="AJ97" s="1936"/>
      <c r="AK97" s="1937"/>
      <c r="AL97" s="1937"/>
      <c r="AM97" s="2498"/>
      <c r="AN97" s="1937"/>
      <c r="AO97" s="1547"/>
      <c r="AT97" s="985"/>
      <c r="AU97" s="985"/>
    </row>
    <row r="98" spans="1:47" ht="11.1" customHeight="1" thickBot="1" x14ac:dyDescent="0.3">
      <c r="C98" s="2494"/>
      <c r="D98" s="2495"/>
      <c r="E98" s="2494"/>
      <c r="R98" s="986"/>
      <c r="S98" s="986"/>
      <c r="V98" s="1933"/>
      <c r="W98" s="1590"/>
      <c r="X98" s="1590"/>
      <c r="Y98" s="1590"/>
      <c r="Z98" s="1928"/>
      <c r="AA98" s="1930"/>
      <c r="AB98" s="3"/>
      <c r="AC98" s="1"/>
      <c r="AD98" s="1934"/>
      <c r="AE98" s="1935"/>
      <c r="AF98" s="1935"/>
      <c r="AG98" s="1935"/>
      <c r="AH98" s="1935"/>
      <c r="AI98" s="1935"/>
      <c r="AJ98" s="1936"/>
      <c r="AK98" s="1937"/>
      <c r="AL98" s="1937"/>
      <c r="AM98" s="2498"/>
      <c r="AN98" s="1937"/>
      <c r="AO98" s="1547"/>
      <c r="AP98" s="985"/>
      <c r="AQ98" s="985"/>
      <c r="AR98" s="985"/>
      <c r="AS98" s="985"/>
      <c r="AT98" s="985"/>
      <c r="AU98" s="985"/>
    </row>
    <row r="99" spans="1:47" ht="11.1" customHeight="1" thickTop="1" x14ac:dyDescent="0.25">
      <c r="A99" s="2499"/>
      <c r="B99" s="1939"/>
      <c r="C99" s="2500"/>
      <c r="D99" s="1947"/>
      <c r="E99" s="2501"/>
      <c r="F99" s="2501"/>
      <c r="G99" s="1942"/>
      <c r="H99" s="1942"/>
      <c r="I99" s="2502"/>
      <c r="J99" s="2502"/>
      <c r="K99" s="1939"/>
      <c r="L99" s="1939"/>
      <c r="M99" s="1939"/>
      <c r="N99" s="1939"/>
      <c r="O99" s="1939"/>
      <c r="P99" s="1943"/>
      <c r="Q99" s="1943"/>
      <c r="R99" s="1939"/>
      <c r="S99" s="1939"/>
      <c r="T99" s="1940"/>
      <c r="U99" s="1940"/>
      <c r="V99" s="1940"/>
      <c r="W99" s="1940"/>
      <c r="X99" s="1939"/>
      <c r="Y99" s="1944"/>
      <c r="Z99" s="1944"/>
      <c r="AA99" s="1944"/>
      <c r="AB99" s="1945"/>
      <c r="AC99" s="1946"/>
      <c r="AD99" s="1944"/>
      <c r="AE99" s="1944"/>
      <c r="AF99" s="1944"/>
      <c r="AG99" s="1944"/>
      <c r="AH99" s="1944"/>
      <c r="AI99" s="1944"/>
      <c r="AJ99" s="1944"/>
      <c r="AK99" s="1944"/>
      <c r="AL99" s="1944"/>
      <c r="AM99" s="2503"/>
      <c r="AN99" s="1947"/>
      <c r="AO99" s="1947"/>
      <c r="AQ99" s="985"/>
      <c r="AR99" s="985"/>
      <c r="AS99" s="985"/>
      <c r="AT99" s="985"/>
      <c r="AU99" s="985"/>
    </row>
    <row r="100" spans="1:47" ht="11.1" customHeight="1" thickBot="1" x14ac:dyDescent="0.3">
      <c r="E100" s="4339" t="s">
        <v>162</v>
      </c>
      <c r="F100" s="4339"/>
      <c r="G100" s="4339"/>
      <c r="H100" s="4339"/>
      <c r="W100" s="985"/>
      <c r="X100" s="1"/>
      <c r="AB100" s="1"/>
      <c r="AC100" s="1"/>
      <c r="AK100" s="4"/>
      <c r="AL100" s="1747"/>
      <c r="AM100" s="4"/>
      <c r="AN100" s="1547"/>
      <c r="AO100" s="985"/>
      <c r="AP100" s="985"/>
      <c r="AQ100" s="985"/>
      <c r="AR100" s="985"/>
      <c r="AS100" s="985"/>
      <c r="AT100" s="985"/>
      <c r="AU100" s="985"/>
    </row>
    <row r="101" spans="1:47" ht="11.1" customHeight="1" x14ac:dyDescent="0.25">
      <c r="E101" s="4339"/>
      <c r="F101" s="4339"/>
      <c r="G101" s="4339"/>
      <c r="H101" s="4339"/>
      <c r="I101" s="2504" t="s">
        <v>39</v>
      </c>
      <c r="J101" s="2504" t="s">
        <v>38</v>
      </c>
      <c r="K101" s="1593" t="s">
        <v>445</v>
      </c>
      <c r="L101" s="1594" t="s">
        <v>9</v>
      </c>
      <c r="M101" s="1593" t="s">
        <v>13</v>
      </c>
      <c r="N101" s="1593" t="s">
        <v>12</v>
      </c>
      <c r="O101" s="1593" t="s">
        <v>10</v>
      </c>
      <c r="P101" s="1593" t="s">
        <v>163</v>
      </c>
      <c r="Q101" s="1593" t="s">
        <v>164</v>
      </c>
      <c r="R101" s="1593" t="s">
        <v>165</v>
      </c>
      <c r="S101" s="1593" t="s">
        <v>166</v>
      </c>
      <c r="T101" s="985"/>
      <c r="U101" s="4340" t="s">
        <v>79</v>
      </c>
      <c r="V101" s="4341"/>
      <c r="W101" s="4341"/>
      <c r="X101" s="4341"/>
      <c r="Y101" s="4341"/>
      <c r="Z101" s="4341"/>
      <c r="AA101" s="4341"/>
      <c r="AB101" s="4342"/>
      <c r="AC101" s="1"/>
      <c r="AD101" s="4346" t="s">
        <v>78</v>
      </c>
      <c r="AE101" s="4347"/>
      <c r="AF101" s="4347"/>
      <c r="AG101" s="4347"/>
      <c r="AH101" s="4347"/>
      <c r="AI101" s="4347"/>
      <c r="AJ101" s="4347"/>
      <c r="AK101" s="4347"/>
      <c r="AL101" s="4347"/>
      <c r="AM101" s="4347"/>
      <c r="AN101" s="4348"/>
      <c r="AO101" s="985"/>
      <c r="AP101" s="985"/>
      <c r="AQ101" s="985"/>
      <c r="AR101" s="985"/>
      <c r="AS101" s="985"/>
      <c r="AT101" s="985"/>
      <c r="AU101" s="985"/>
    </row>
    <row r="102" spans="1:47" ht="11.1" customHeight="1" thickBot="1" x14ac:dyDescent="0.3">
      <c r="F102" s="2505" t="s">
        <v>4</v>
      </c>
      <c r="G102" s="1051"/>
      <c r="I102" s="2506">
        <v>11</v>
      </c>
      <c r="J102" s="2507">
        <v>12</v>
      </c>
      <c r="K102" s="1347">
        <v>13</v>
      </c>
      <c r="L102" s="1348">
        <v>14</v>
      </c>
      <c r="M102" s="1347">
        <v>15</v>
      </c>
      <c r="N102" s="1348">
        <v>16</v>
      </c>
      <c r="O102" s="1347">
        <v>17</v>
      </c>
      <c r="P102" s="1347">
        <v>18</v>
      </c>
      <c r="Q102" s="1347">
        <v>19</v>
      </c>
      <c r="R102" s="1347">
        <v>20</v>
      </c>
      <c r="S102" s="1347">
        <v>21</v>
      </c>
      <c r="T102" s="985"/>
      <c r="U102" s="4343"/>
      <c r="V102" s="4344"/>
      <c r="W102" s="4344"/>
      <c r="X102" s="4344"/>
      <c r="Y102" s="4344"/>
      <c r="Z102" s="4344"/>
      <c r="AA102" s="4344"/>
      <c r="AB102" s="4345"/>
      <c r="AC102" s="985"/>
      <c r="AD102" s="4349"/>
      <c r="AE102" s="4350"/>
      <c r="AF102" s="4350"/>
      <c r="AG102" s="4350"/>
      <c r="AH102" s="4350"/>
      <c r="AI102" s="4350"/>
      <c r="AJ102" s="4350"/>
      <c r="AK102" s="4350"/>
      <c r="AL102" s="4350"/>
      <c r="AM102" s="4350"/>
      <c r="AN102" s="4351"/>
      <c r="AO102" s="985"/>
      <c r="AP102" s="985"/>
      <c r="AQ102" s="985"/>
      <c r="AR102" s="985"/>
      <c r="AS102" s="985"/>
      <c r="AT102" s="985"/>
      <c r="AU102" s="985"/>
    </row>
    <row r="103" spans="1:47" ht="11.1" customHeight="1" x14ac:dyDescent="0.25">
      <c r="F103" s="2508" t="s">
        <v>16</v>
      </c>
      <c r="G103" s="1051"/>
      <c r="I103" s="2509">
        <v>8</v>
      </c>
      <c r="J103" s="2510">
        <v>9</v>
      </c>
      <c r="K103" s="1366">
        <v>10</v>
      </c>
      <c r="L103" s="1367">
        <v>11</v>
      </c>
      <c r="M103" s="1366">
        <v>12</v>
      </c>
      <c r="N103" s="1367">
        <v>13</v>
      </c>
      <c r="O103" s="1366">
        <v>14</v>
      </c>
      <c r="P103" s="1366">
        <v>15</v>
      </c>
      <c r="Q103" s="1366">
        <v>16</v>
      </c>
      <c r="R103" s="1366">
        <v>17</v>
      </c>
      <c r="S103" s="1366">
        <v>18</v>
      </c>
      <c r="T103" s="985"/>
      <c r="U103" s="985"/>
      <c r="V103" s="985"/>
      <c r="W103" s="985"/>
      <c r="Y103" s="985"/>
      <c r="Z103" s="985"/>
      <c r="AA103" s="985"/>
      <c r="AB103" s="1948"/>
      <c r="AC103" s="1"/>
      <c r="AD103" s="4352" t="s">
        <v>4</v>
      </c>
      <c r="AE103" s="4352"/>
      <c r="AF103" s="4354" t="s">
        <v>694</v>
      </c>
      <c r="AG103" s="4354"/>
      <c r="AH103" s="4354"/>
      <c r="AI103" s="4354"/>
      <c r="AJ103" s="4354"/>
      <c r="AK103" s="4354"/>
      <c r="AL103" s="4354"/>
      <c r="AM103" s="4354"/>
      <c r="AN103" s="4354"/>
      <c r="AO103" s="985"/>
      <c r="AP103" s="985"/>
      <c r="AQ103" s="985"/>
      <c r="AR103" s="985"/>
      <c r="AS103" s="985"/>
      <c r="AT103" s="985"/>
      <c r="AU103" s="985"/>
    </row>
    <row r="104" spans="1:47" ht="11.1" customHeight="1" x14ac:dyDescent="0.25">
      <c r="F104" s="2505" t="s">
        <v>17</v>
      </c>
      <c r="G104" s="1051"/>
      <c r="I104" s="2506">
        <v>6</v>
      </c>
      <c r="J104" s="2507">
        <v>7</v>
      </c>
      <c r="K104" s="1347">
        <v>8</v>
      </c>
      <c r="L104" s="1348">
        <v>9</v>
      </c>
      <c r="M104" s="1347">
        <v>10</v>
      </c>
      <c r="N104" s="1348">
        <v>11</v>
      </c>
      <c r="O104" s="1347">
        <v>12</v>
      </c>
      <c r="P104" s="1347">
        <v>13</v>
      </c>
      <c r="Q104" s="1347">
        <v>14</v>
      </c>
      <c r="R104" s="1347">
        <v>15</v>
      </c>
      <c r="S104" s="1347">
        <v>16</v>
      </c>
      <c r="T104" s="985"/>
      <c r="U104" s="4355" t="s">
        <v>76</v>
      </c>
      <c r="V104" s="4355"/>
      <c r="W104" s="4355"/>
      <c r="X104" s="4355"/>
      <c r="Y104" s="4356" t="s">
        <v>77</v>
      </c>
      <c r="Z104" s="4357"/>
      <c r="AA104" s="4357"/>
      <c r="AB104" s="4358"/>
      <c r="AC104" s="1"/>
      <c r="AD104" s="4353"/>
      <c r="AE104" s="4353"/>
      <c r="AF104" s="4354"/>
      <c r="AG104" s="4354"/>
      <c r="AH104" s="4354"/>
      <c r="AI104" s="4354"/>
      <c r="AJ104" s="4354"/>
      <c r="AK104" s="4354"/>
      <c r="AL104" s="4354"/>
      <c r="AM104" s="4354"/>
      <c r="AN104" s="4354"/>
      <c r="AO104" s="985"/>
      <c r="AP104" s="985"/>
      <c r="AQ104" s="985"/>
      <c r="AR104" s="985"/>
      <c r="AS104" s="985"/>
      <c r="AT104" s="985"/>
      <c r="AU104" s="985"/>
    </row>
    <row r="105" spans="1:47" ht="11.1" customHeight="1" x14ac:dyDescent="0.25">
      <c r="F105" s="2508" t="s">
        <v>18</v>
      </c>
      <c r="G105" s="1051"/>
      <c r="I105" s="2509">
        <v>4</v>
      </c>
      <c r="J105" s="2510">
        <v>5</v>
      </c>
      <c r="K105" s="1366">
        <v>6</v>
      </c>
      <c r="L105" s="1367">
        <v>7</v>
      </c>
      <c r="M105" s="1366">
        <v>8</v>
      </c>
      <c r="N105" s="1367">
        <v>9</v>
      </c>
      <c r="O105" s="1366">
        <v>10</v>
      </c>
      <c r="P105" s="1366">
        <v>11</v>
      </c>
      <c r="Q105" s="1366">
        <v>12</v>
      </c>
      <c r="R105" s="1366">
        <v>13</v>
      </c>
      <c r="S105" s="1366">
        <v>14</v>
      </c>
      <c r="T105" s="985"/>
      <c r="U105" s="4355"/>
      <c r="V105" s="4355"/>
      <c r="W105" s="4355"/>
      <c r="X105" s="4355"/>
      <c r="Y105" s="4359"/>
      <c r="Z105" s="4360"/>
      <c r="AA105" s="4360"/>
      <c r="AB105" s="4361"/>
      <c r="AC105" s="1"/>
      <c r="AD105" s="4362" t="s">
        <v>17</v>
      </c>
      <c r="AE105" s="4363"/>
      <c r="AF105" s="4354" t="s">
        <v>725</v>
      </c>
      <c r="AG105" s="4354"/>
      <c r="AH105" s="4354"/>
      <c r="AI105" s="4354"/>
      <c r="AJ105" s="4354"/>
      <c r="AK105" s="4354"/>
      <c r="AL105" s="4354"/>
      <c r="AM105" s="4354"/>
      <c r="AN105" s="4354"/>
      <c r="AO105" s="985"/>
      <c r="AP105" s="985"/>
      <c r="AQ105" s="985"/>
      <c r="AR105" s="985"/>
      <c r="AS105" s="985"/>
      <c r="AT105" s="985"/>
      <c r="AU105" s="985"/>
    </row>
    <row r="106" spans="1:47" ht="11.1" customHeight="1" x14ac:dyDescent="0.25">
      <c r="F106" s="2505" t="s">
        <v>19</v>
      </c>
      <c r="G106" s="1051"/>
      <c r="I106" s="2506">
        <v>3</v>
      </c>
      <c r="J106" s="2507">
        <v>4</v>
      </c>
      <c r="K106" s="1347">
        <v>5</v>
      </c>
      <c r="L106" s="1348">
        <v>6</v>
      </c>
      <c r="M106" s="1347">
        <v>7</v>
      </c>
      <c r="N106" s="1348">
        <v>8</v>
      </c>
      <c r="O106" s="1347">
        <v>9</v>
      </c>
      <c r="P106" s="1347">
        <v>10</v>
      </c>
      <c r="Q106" s="1347">
        <v>11</v>
      </c>
      <c r="R106" s="1347">
        <v>12</v>
      </c>
      <c r="S106" s="1347">
        <v>13</v>
      </c>
      <c r="T106" s="985"/>
      <c r="U106" s="4366" t="s">
        <v>74</v>
      </c>
      <c r="V106" s="4366"/>
      <c r="W106" s="4366"/>
      <c r="X106" s="4366"/>
      <c r="Y106" s="4367" t="s">
        <v>75</v>
      </c>
      <c r="Z106" s="4368"/>
      <c r="AA106" s="4368"/>
      <c r="AB106" s="4369"/>
      <c r="AC106" s="1"/>
      <c r="AD106" s="4364"/>
      <c r="AE106" s="4365"/>
      <c r="AF106" s="4354"/>
      <c r="AG106" s="4354"/>
      <c r="AH106" s="4354"/>
      <c r="AI106" s="4354"/>
      <c r="AJ106" s="4354"/>
      <c r="AK106" s="4354"/>
      <c r="AL106" s="4354"/>
      <c r="AM106" s="4354"/>
      <c r="AN106" s="4354"/>
      <c r="AO106" s="985"/>
      <c r="AP106" s="985"/>
      <c r="AQ106" s="985"/>
      <c r="AR106" s="985"/>
      <c r="AS106" s="985"/>
      <c r="AT106" s="985"/>
      <c r="AU106" s="985"/>
    </row>
    <row r="107" spans="1:47" ht="11.1" customHeight="1" x14ac:dyDescent="0.25">
      <c r="F107" s="2508" t="s">
        <v>20</v>
      </c>
      <c r="G107" s="1051"/>
      <c r="I107" s="2509">
        <v>2</v>
      </c>
      <c r="J107" s="2510">
        <v>3</v>
      </c>
      <c r="K107" s="1366">
        <v>4</v>
      </c>
      <c r="L107" s="1367">
        <v>5</v>
      </c>
      <c r="M107" s="1366">
        <v>6</v>
      </c>
      <c r="N107" s="1367">
        <v>7</v>
      </c>
      <c r="O107" s="1366">
        <v>8</v>
      </c>
      <c r="P107" s="1366">
        <v>9</v>
      </c>
      <c r="Q107" s="1347">
        <v>10</v>
      </c>
      <c r="R107" s="1366">
        <v>11</v>
      </c>
      <c r="S107" s="1366">
        <v>12</v>
      </c>
      <c r="T107" s="985"/>
      <c r="U107" s="4366"/>
      <c r="V107" s="4366"/>
      <c r="W107" s="4366"/>
      <c r="X107" s="4366"/>
      <c r="Y107" s="4370"/>
      <c r="Z107" s="4371"/>
      <c r="AA107" s="4371"/>
      <c r="AB107" s="4372"/>
      <c r="AC107" s="1"/>
      <c r="AD107" s="4362" t="s">
        <v>19</v>
      </c>
      <c r="AE107" s="4363"/>
      <c r="AF107" s="2511"/>
      <c r="AG107" s="4373">
        <f>COUNTIF(AK$7:AK$93,"=4")</f>
        <v>5</v>
      </c>
      <c r="AH107" s="2511"/>
      <c r="AI107" s="4375" t="s">
        <v>295</v>
      </c>
      <c r="AJ107" s="4375"/>
      <c r="AK107" s="4375"/>
      <c r="AL107" s="4375"/>
      <c r="AM107" s="4375"/>
      <c r="AN107" s="4376"/>
      <c r="AO107" s="985"/>
      <c r="AP107" s="985"/>
      <c r="AQ107" s="985"/>
      <c r="AR107" s="985"/>
      <c r="AS107" s="985"/>
      <c r="AT107" s="985"/>
      <c r="AU107" s="985"/>
    </row>
    <row r="108" spans="1:47" ht="11.1" customHeight="1" x14ac:dyDescent="0.25">
      <c r="F108" s="2505" t="s">
        <v>21</v>
      </c>
      <c r="G108" s="1051"/>
      <c r="I108" s="2506">
        <v>1</v>
      </c>
      <c r="J108" s="2507">
        <v>2</v>
      </c>
      <c r="K108" s="1347">
        <v>3</v>
      </c>
      <c r="L108" s="1348">
        <v>4</v>
      </c>
      <c r="M108" s="1347">
        <v>5</v>
      </c>
      <c r="N108" s="1348">
        <v>6</v>
      </c>
      <c r="O108" s="1347">
        <v>7</v>
      </c>
      <c r="P108" s="1347">
        <v>8</v>
      </c>
      <c r="Q108" s="1366">
        <v>9</v>
      </c>
      <c r="R108" s="1347">
        <v>10</v>
      </c>
      <c r="S108" s="1347">
        <v>11</v>
      </c>
      <c r="T108" s="985"/>
      <c r="U108" s="4366" t="s">
        <v>72</v>
      </c>
      <c r="V108" s="4366"/>
      <c r="W108" s="4366"/>
      <c r="X108" s="4366"/>
      <c r="Y108" s="4367" t="s">
        <v>73</v>
      </c>
      <c r="Z108" s="4368"/>
      <c r="AA108" s="4368"/>
      <c r="AB108" s="4369"/>
      <c r="AC108" s="1"/>
      <c r="AD108" s="4364"/>
      <c r="AE108" s="4365"/>
      <c r="AF108" s="2512"/>
      <c r="AG108" s="4374"/>
      <c r="AH108" s="2512"/>
      <c r="AI108" s="4377"/>
      <c r="AJ108" s="4377"/>
      <c r="AK108" s="4377"/>
      <c r="AL108" s="4377"/>
      <c r="AM108" s="4377"/>
      <c r="AN108" s="4378"/>
      <c r="AO108" s="985"/>
      <c r="AP108" s="985"/>
      <c r="AQ108" s="985"/>
      <c r="AR108" s="985"/>
      <c r="AS108" s="985"/>
      <c r="AT108" s="985"/>
      <c r="AU108" s="985"/>
    </row>
    <row r="109" spans="1:47" ht="11.1" customHeight="1" x14ac:dyDescent="0.25">
      <c r="F109" s="2508" t="s">
        <v>41</v>
      </c>
      <c r="G109" s="1051"/>
      <c r="I109" s="2509">
        <v>0</v>
      </c>
      <c r="J109" s="2510">
        <v>1</v>
      </c>
      <c r="K109" s="1366">
        <v>2</v>
      </c>
      <c r="L109" s="1367">
        <v>3</v>
      </c>
      <c r="M109" s="1366">
        <v>4</v>
      </c>
      <c r="N109" s="1367">
        <v>5</v>
      </c>
      <c r="O109" s="1366">
        <v>6</v>
      </c>
      <c r="P109" s="1347">
        <v>7</v>
      </c>
      <c r="Q109" s="1347">
        <v>8</v>
      </c>
      <c r="R109" s="1366">
        <v>9</v>
      </c>
      <c r="S109" s="1347">
        <v>10</v>
      </c>
      <c r="T109" s="985"/>
      <c r="U109" s="4366"/>
      <c r="V109" s="4366"/>
      <c r="W109" s="4366"/>
      <c r="X109" s="4366"/>
      <c r="Y109" s="4370"/>
      <c r="Z109" s="4371"/>
      <c r="AA109" s="4371"/>
      <c r="AB109" s="4372"/>
      <c r="AC109" s="1"/>
      <c r="AD109" s="4362" t="s">
        <v>22</v>
      </c>
      <c r="AE109" s="4363"/>
      <c r="AF109" s="1742"/>
      <c r="AG109" s="4373">
        <f>COUNTIF(AK$7:AK$93,"=3")</f>
        <v>2</v>
      </c>
      <c r="AH109" s="1591"/>
      <c r="AI109" s="4375" t="s">
        <v>110</v>
      </c>
      <c r="AJ109" s="4375"/>
      <c r="AK109" s="4375"/>
      <c r="AL109" s="4375"/>
      <c r="AM109" s="4375"/>
      <c r="AN109" s="4376"/>
      <c r="AO109" s="985"/>
      <c r="AP109" s="985"/>
      <c r="AQ109" s="985"/>
      <c r="AR109" s="985"/>
      <c r="AS109" s="985"/>
      <c r="AT109" s="985"/>
      <c r="AU109" s="985"/>
    </row>
    <row r="110" spans="1:47" ht="11.1" customHeight="1" x14ac:dyDescent="0.25">
      <c r="F110" s="2505" t="s">
        <v>22</v>
      </c>
      <c r="G110" s="1051"/>
      <c r="I110" s="2506" t="s">
        <v>0</v>
      </c>
      <c r="J110" s="2507">
        <v>0</v>
      </c>
      <c r="K110" s="1347">
        <v>1</v>
      </c>
      <c r="L110" s="1348">
        <v>2</v>
      </c>
      <c r="M110" s="1347">
        <v>3</v>
      </c>
      <c r="N110" s="1348">
        <v>4</v>
      </c>
      <c r="O110" s="1347">
        <v>5</v>
      </c>
      <c r="P110" s="1366">
        <v>6</v>
      </c>
      <c r="Q110" s="1347">
        <v>7</v>
      </c>
      <c r="R110" s="1347">
        <v>8</v>
      </c>
      <c r="S110" s="1366">
        <v>9</v>
      </c>
      <c r="T110" s="985"/>
      <c r="U110" s="4366" t="s">
        <v>71</v>
      </c>
      <c r="V110" s="4366"/>
      <c r="W110" s="4366"/>
      <c r="X110" s="4366"/>
      <c r="Y110" s="4367" t="s">
        <v>70</v>
      </c>
      <c r="Z110" s="4368"/>
      <c r="AA110" s="4368"/>
      <c r="AB110" s="4369"/>
      <c r="AC110" s="1"/>
      <c r="AD110" s="4364"/>
      <c r="AE110" s="4365"/>
      <c r="AF110" s="1744"/>
      <c r="AG110" s="4374"/>
      <c r="AH110" s="1592"/>
      <c r="AI110" s="4377"/>
      <c r="AJ110" s="4377"/>
      <c r="AK110" s="4377"/>
      <c r="AL110" s="4377"/>
      <c r="AM110" s="4377"/>
      <c r="AN110" s="4378"/>
      <c r="AO110" s="985"/>
      <c r="AP110" s="985"/>
      <c r="AQ110" s="985"/>
      <c r="AR110" s="985"/>
      <c r="AS110" s="985"/>
      <c r="AT110" s="985"/>
      <c r="AU110" s="985"/>
    </row>
    <row r="111" spans="1:47" ht="11.1" customHeight="1" x14ac:dyDescent="0.25">
      <c r="F111" s="2508" t="s">
        <v>23</v>
      </c>
      <c r="G111" s="1051"/>
      <c r="I111" s="2509" t="s">
        <v>0</v>
      </c>
      <c r="J111" s="2510" t="s">
        <v>0</v>
      </c>
      <c r="K111" s="1366">
        <v>0</v>
      </c>
      <c r="L111" s="1367">
        <v>1</v>
      </c>
      <c r="M111" s="1366">
        <v>2</v>
      </c>
      <c r="N111" s="1367">
        <v>3</v>
      </c>
      <c r="O111" s="1366">
        <v>4</v>
      </c>
      <c r="P111" s="1347">
        <v>5</v>
      </c>
      <c r="Q111" s="1366">
        <v>6</v>
      </c>
      <c r="R111" s="1347">
        <v>7</v>
      </c>
      <c r="S111" s="1347">
        <v>8</v>
      </c>
      <c r="T111" s="985"/>
      <c r="U111" s="4366"/>
      <c r="V111" s="4366"/>
      <c r="W111" s="4366"/>
      <c r="X111" s="4366"/>
      <c r="Y111" s="4370"/>
      <c r="Z111" s="4371"/>
      <c r="AA111" s="4371"/>
      <c r="AB111" s="4372"/>
      <c r="AC111" s="1"/>
      <c r="AD111" s="4362" t="s">
        <v>24</v>
      </c>
      <c r="AE111" s="4363"/>
      <c r="AF111" s="1742"/>
      <c r="AG111" s="4373">
        <f>COUNTIF(AK$7:AK$93,"=2")</f>
        <v>3</v>
      </c>
      <c r="AH111" s="1591"/>
      <c r="AI111" s="4375" t="s">
        <v>111</v>
      </c>
      <c r="AJ111" s="4375"/>
      <c r="AK111" s="4375"/>
      <c r="AL111" s="4375"/>
      <c r="AM111" s="4375"/>
      <c r="AN111" s="4376"/>
      <c r="AO111" s="985"/>
      <c r="AP111" s="985"/>
      <c r="AQ111" s="985"/>
      <c r="AR111" s="985"/>
      <c r="AS111" s="985"/>
      <c r="AT111" s="985"/>
      <c r="AU111" s="985"/>
    </row>
    <row r="112" spans="1:47" ht="11.1" customHeight="1" x14ac:dyDescent="0.25">
      <c r="F112" s="2505" t="s">
        <v>24</v>
      </c>
      <c r="G112" s="1051"/>
      <c r="I112" s="2506" t="s">
        <v>0</v>
      </c>
      <c r="J112" s="2507" t="s">
        <v>0</v>
      </c>
      <c r="K112" s="1347" t="s">
        <v>0</v>
      </c>
      <c r="L112" s="1348">
        <v>0</v>
      </c>
      <c r="M112" s="1347">
        <v>1</v>
      </c>
      <c r="N112" s="1348">
        <v>2</v>
      </c>
      <c r="O112" s="1347">
        <v>3</v>
      </c>
      <c r="P112" s="1366">
        <v>4</v>
      </c>
      <c r="Q112" s="1347">
        <v>5</v>
      </c>
      <c r="R112" s="1366">
        <v>6</v>
      </c>
      <c r="S112" s="1347">
        <v>7</v>
      </c>
      <c r="T112" s="985"/>
      <c r="U112" s="4366" t="s">
        <v>68</v>
      </c>
      <c r="V112" s="4366"/>
      <c r="W112" s="4366"/>
      <c r="X112" s="4366"/>
      <c r="Y112" s="4367" t="s">
        <v>69</v>
      </c>
      <c r="Z112" s="4368"/>
      <c r="AA112" s="4368"/>
      <c r="AB112" s="4369"/>
      <c r="AC112" s="1"/>
      <c r="AD112" s="4364"/>
      <c r="AE112" s="4365"/>
      <c r="AF112" s="1744"/>
      <c r="AG112" s="4374"/>
      <c r="AH112" s="1592"/>
      <c r="AI112" s="4377"/>
      <c r="AJ112" s="4377"/>
      <c r="AK112" s="4377"/>
      <c r="AL112" s="4377"/>
      <c r="AM112" s="4377"/>
      <c r="AN112" s="4378"/>
      <c r="AO112" s="985"/>
      <c r="AP112" s="985"/>
      <c r="AQ112" s="985"/>
      <c r="AR112" s="985"/>
      <c r="AS112" s="985"/>
      <c r="AT112" s="985"/>
      <c r="AU112" s="985"/>
    </row>
    <row r="113" spans="6:47" ht="11.1" customHeight="1" x14ac:dyDescent="0.25">
      <c r="F113" s="2508" t="s">
        <v>29</v>
      </c>
      <c r="G113" s="1051"/>
      <c r="I113" s="2509" t="s">
        <v>0</v>
      </c>
      <c r="J113" s="2510" t="s">
        <v>0</v>
      </c>
      <c r="K113" s="1366" t="s">
        <v>0</v>
      </c>
      <c r="L113" s="1367" t="s">
        <v>0</v>
      </c>
      <c r="M113" s="1366">
        <v>0</v>
      </c>
      <c r="N113" s="1367">
        <v>1</v>
      </c>
      <c r="O113" s="1366">
        <v>2</v>
      </c>
      <c r="P113" s="1347">
        <v>3</v>
      </c>
      <c r="Q113" s="1366">
        <v>4</v>
      </c>
      <c r="R113" s="1347">
        <v>5</v>
      </c>
      <c r="S113" s="1366">
        <v>6</v>
      </c>
      <c r="T113" s="985"/>
      <c r="U113" s="4366"/>
      <c r="V113" s="4366"/>
      <c r="W113" s="4366"/>
      <c r="X113" s="4366"/>
      <c r="Y113" s="4370"/>
      <c r="Z113" s="4371"/>
      <c r="AA113" s="4371"/>
      <c r="AB113" s="4372"/>
      <c r="AC113" s="4"/>
      <c r="AD113" s="4362" t="s">
        <v>33</v>
      </c>
      <c r="AE113" s="4363"/>
      <c r="AF113" s="1742"/>
      <c r="AG113" s="4373">
        <f>COUNTIF(AK$7:AK$93,"=1")</f>
        <v>17</v>
      </c>
      <c r="AH113" s="1591"/>
      <c r="AI113" s="4375" t="s">
        <v>641</v>
      </c>
      <c r="AJ113" s="4375"/>
      <c r="AK113" s="4375"/>
      <c r="AL113" s="4375"/>
      <c r="AM113" s="4375"/>
      <c r="AN113" s="4376"/>
      <c r="AO113" s="985"/>
      <c r="AP113" s="985"/>
      <c r="AQ113" s="985"/>
      <c r="AR113" s="985"/>
      <c r="AS113" s="985"/>
      <c r="AT113" s="985"/>
      <c r="AU113" s="985"/>
    </row>
    <row r="114" spans="6:47" ht="11.1" customHeight="1" x14ac:dyDescent="0.25">
      <c r="F114" s="2505" t="s">
        <v>30</v>
      </c>
      <c r="G114" s="1051"/>
      <c r="I114" s="2506" t="s">
        <v>0</v>
      </c>
      <c r="J114" s="2507" t="s">
        <v>0</v>
      </c>
      <c r="K114" s="1347" t="s">
        <v>0</v>
      </c>
      <c r="L114" s="1348" t="s">
        <v>0</v>
      </c>
      <c r="M114" s="1347" t="s">
        <v>0</v>
      </c>
      <c r="N114" s="1348">
        <v>0</v>
      </c>
      <c r="O114" s="1347">
        <v>1</v>
      </c>
      <c r="P114" s="1366">
        <v>2</v>
      </c>
      <c r="Q114" s="1347">
        <v>3</v>
      </c>
      <c r="R114" s="1366">
        <v>4</v>
      </c>
      <c r="S114" s="1347">
        <v>5</v>
      </c>
      <c r="T114" s="985"/>
      <c r="U114" s="4366" t="s">
        <v>85</v>
      </c>
      <c r="V114" s="4366"/>
      <c r="W114" s="4366"/>
      <c r="X114" s="4366"/>
      <c r="Y114" s="4367" t="s">
        <v>84</v>
      </c>
      <c r="Z114" s="4368"/>
      <c r="AA114" s="4368"/>
      <c r="AB114" s="4369"/>
      <c r="AC114" s="4"/>
      <c r="AD114" s="4364"/>
      <c r="AE114" s="4365"/>
      <c r="AF114" s="1744"/>
      <c r="AG114" s="4374"/>
      <c r="AH114" s="1592"/>
      <c r="AI114" s="4377"/>
      <c r="AJ114" s="4377"/>
      <c r="AK114" s="4377"/>
      <c r="AL114" s="4377"/>
      <c r="AM114" s="4377"/>
      <c r="AN114" s="4378"/>
      <c r="AO114" s="985"/>
      <c r="AP114" s="985"/>
      <c r="AQ114" s="985"/>
      <c r="AR114" s="985"/>
      <c r="AS114" s="985"/>
      <c r="AT114" s="985"/>
      <c r="AU114" s="985"/>
    </row>
    <row r="115" spans="6:47" ht="11.1" customHeight="1" x14ac:dyDescent="0.25">
      <c r="F115" s="2505" t="s">
        <v>33</v>
      </c>
      <c r="G115" s="1051"/>
      <c r="I115" s="2506" t="s">
        <v>0</v>
      </c>
      <c r="J115" s="2507" t="s">
        <v>0</v>
      </c>
      <c r="K115" s="1347" t="s">
        <v>0</v>
      </c>
      <c r="L115" s="1348" t="s">
        <v>0</v>
      </c>
      <c r="M115" s="1347" t="s">
        <v>0</v>
      </c>
      <c r="N115" s="1348" t="s">
        <v>0</v>
      </c>
      <c r="O115" s="1347">
        <v>0</v>
      </c>
      <c r="P115" s="1347">
        <v>1</v>
      </c>
      <c r="Q115" s="1366">
        <v>2</v>
      </c>
      <c r="R115" s="1347">
        <v>3</v>
      </c>
      <c r="S115" s="1366">
        <v>4</v>
      </c>
      <c r="T115" s="985"/>
      <c r="U115" s="4366"/>
      <c r="V115" s="4366"/>
      <c r="W115" s="4366"/>
      <c r="X115" s="4366"/>
      <c r="Y115" s="4370"/>
      <c r="Z115" s="4371"/>
      <c r="AA115" s="4371"/>
      <c r="AB115" s="4372"/>
      <c r="AC115" s="4"/>
      <c r="AD115" s="4"/>
      <c r="AE115" s="4"/>
      <c r="AF115" s="1181"/>
      <c r="AG115" s="1181"/>
      <c r="AH115" s="1181"/>
      <c r="AI115" s="1181"/>
      <c r="AJ115" s="1181"/>
      <c r="AK115" s="991"/>
      <c r="AL115" s="991"/>
      <c r="AM115" s="991"/>
      <c r="AN115" s="985"/>
      <c r="AO115" s="985"/>
      <c r="AP115" s="985"/>
      <c r="AQ115" s="985"/>
      <c r="AR115" s="985"/>
      <c r="AS115" s="985"/>
      <c r="AT115" s="985"/>
      <c r="AU115" s="985"/>
    </row>
    <row r="116" spans="6:47" ht="11.1" customHeight="1" x14ac:dyDescent="0.25">
      <c r="F116" s="2505" t="s">
        <v>56</v>
      </c>
      <c r="I116" s="2506" t="s">
        <v>0</v>
      </c>
      <c r="J116" s="2507" t="s">
        <v>0</v>
      </c>
      <c r="K116" s="1347" t="s">
        <v>0</v>
      </c>
      <c r="L116" s="1348" t="s">
        <v>0</v>
      </c>
      <c r="M116" s="1347" t="s">
        <v>0</v>
      </c>
      <c r="N116" s="1348" t="s">
        <v>0</v>
      </c>
      <c r="O116" s="1348" t="s">
        <v>0</v>
      </c>
      <c r="P116" s="1347">
        <v>0</v>
      </c>
      <c r="Q116" s="1347">
        <v>1</v>
      </c>
      <c r="R116" s="1366">
        <v>2</v>
      </c>
      <c r="S116" s="1347">
        <v>3</v>
      </c>
      <c r="T116" s="985"/>
      <c r="U116" s="4398" t="s">
        <v>121</v>
      </c>
      <c r="V116" s="4399"/>
      <c r="W116" s="4399"/>
      <c r="X116" s="4400"/>
      <c r="Y116" s="4367" t="s">
        <v>122</v>
      </c>
      <c r="Z116" s="4368"/>
      <c r="AA116" s="4368"/>
      <c r="AB116" s="4369"/>
      <c r="AC116" s="4"/>
      <c r="AF116" s="987"/>
      <c r="AL116" s="1545"/>
      <c r="AM116" s="4"/>
      <c r="AO116" s="985"/>
      <c r="AP116" s="985"/>
      <c r="AQ116" s="985"/>
      <c r="AR116" s="985"/>
      <c r="AS116" s="985"/>
      <c r="AT116" s="985"/>
      <c r="AU116" s="985"/>
    </row>
    <row r="117" spans="6:47" ht="11.1" customHeight="1" x14ac:dyDescent="0.25">
      <c r="F117" s="2505" t="s">
        <v>48</v>
      </c>
      <c r="I117" s="2506" t="s">
        <v>0</v>
      </c>
      <c r="J117" s="2507" t="s">
        <v>0</v>
      </c>
      <c r="K117" s="1347" t="s">
        <v>0</v>
      </c>
      <c r="L117" s="1348" t="s">
        <v>0</v>
      </c>
      <c r="M117" s="1347" t="s">
        <v>0</v>
      </c>
      <c r="N117" s="1348" t="s">
        <v>0</v>
      </c>
      <c r="O117" s="1348" t="s">
        <v>0</v>
      </c>
      <c r="P117" s="1348" t="s">
        <v>0</v>
      </c>
      <c r="Q117" s="1347">
        <v>0</v>
      </c>
      <c r="R117" s="1347">
        <v>1</v>
      </c>
      <c r="S117" s="1366">
        <v>2</v>
      </c>
      <c r="T117" s="985"/>
      <c r="U117" s="4401"/>
      <c r="V117" s="4402"/>
      <c r="W117" s="4402"/>
      <c r="X117" s="4403"/>
      <c r="Y117" s="4370"/>
      <c r="Z117" s="4371"/>
      <c r="AA117" s="4371"/>
      <c r="AB117" s="4372"/>
      <c r="AC117" s="4"/>
      <c r="AL117" s="991"/>
      <c r="AM117" s="985"/>
      <c r="AN117" s="985"/>
      <c r="AO117" s="985"/>
      <c r="AU117" s="985"/>
    </row>
    <row r="118" spans="6:47" ht="11.1" customHeight="1" x14ac:dyDescent="0.25">
      <c r="F118" s="2505" t="s">
        <v>62</v>
      </c>
      <c r="I118" s="2506" t="s">
        <v>0</v>
      </c>
      <c r="J118" s="2507" t="s">
        <v>0</v>
      </c>
      <c r="K118" s="1347" t="s">
        <v>0</v>
      </c>
      <c r="L118" s="1348" t="s">
        <v>0</v>
      </c>
      <c r="M118" s="1347" t="s">
        <v>0</v>
      </c>
      <c r="N118" s="1348" t="s">
        <v>0</v>
      </c>
      <c r="O118" s="1348" t="s">
        <v>0</v>
      </c>
      <c r="P118" s="1348" t="s">
        <v>0</v>
      </c>
      <c r="Q118" s="1348" t="s">
        <v>0</v>
      </c>
      <c r="R118" s="1347">
        <v>0</v>
      </c>
      <c r="S118" s="1347">
        <v>1</v>
      </c>
      <c r="T118" s="985"/>
      <c r="U118" s="4398" t="s">
        <v>180</v>
      </c>
      <c r="V118" s="4399"/>
      <c r="W118" s="4399"/>
      <c r="X118" s="4400"/>
      <c r="Y118" s="4367" t="s">
        <v>176</v>
      </c>
      <c r="Z118" s="4368"/>
      <c r="AA118" s="4368"/>
      <c r="AB118" s="4369"/>
      <c r="AC118" s="1"/>
      <c r="AL118" s="991"/>
      <c r="AM118" s="985"/>
      <c r="AN118" s="985"/>
      <c r="AO118" s="985"/>
      <c r="AU118" s="985"/>
    </row>
    <row r="119" spans="6:47" ht="11.1" customHeight="1" x14ac:dyDescent="0.25">
      <c r="F119" s="2505" t="s">
        <v>130</v>
      </c>
      <c r="I119" s="2506" t="s">
        <v>0</v>
      </c>
      <c r="J119" s="2507" t="s">
        <v>0</v>
      </c>
      <c r="K119" s="1347" t="s">
        <v>0</v>
      </c>
      <c r="L119" s="1348" t="s">
        <v>0</v>
      </c>
      <c r="M119" s="1347" t="s">
        <v>0</v>
      </c>
      <c r="N119" s="1348" t="s">
        <v>0</v>
      </c>
      <c r="O119" s="1348" t="s">
        <v>0</v>
      </c>
      <c r="P119" s="1348" t="s">
        <v>0</v>
      </c>
      <c r="Q119" s="1348" t="s">
        <v>0</v>
      </c>
      <c r="R119" s="1348" t="s">
        <v>0</v>
      </c>
      <c r="S119" s="1347">
        <v>0</v>
      </c>
      <c r="T119" s="985"/>
      <c r="U119" s="4401"/>
      <c r="V119" s="4402"/>
      <c r="W119" s="4402"/>
      <c r="X119" s="4403"/>
      <c r="Y119" s="4370"/>
      <c r="Z119" s="4371"/>
      <c r="AA119" s="4371"/>
      <c r="AB119" s="4372"/>
      <c r="AC119" s="1"/>
      <c r="AL119" s="991"/>
      <c r="AM119" s="985"/>
      <c r="AN119" s="985"/>
      <c r="AO119" s="985"/>
      <c r="AU119" s="985"/>
    </row>
    <row r="120" spans="6:47" ht="11.1" customHeight="1" x14ac:dyDescent="0.25">
      <c r="F120" s="1622"/>
      <c r="I120" s="516"/>
      <c r="J120" s="516"/>
      <c r="K120" s="1317"/>
      <c r="L120" s="1317"/>
      <c r="M120" s="1317"/>
      <c r="N120" s="1317"/>
      <c r="O120" s="1317"/>
      <c r="P120" s="1317"/>
      <c r="Q120" s="1317"/>
      <c r="R120" s="1317"/>
      <c r="S120" s="1317"/>
      <c r="T120" s="985"/>
      <c r="U120" s="4398" t="s">
        <v>726</v>
      </c>
      <c r="V120" s="4399"/>
      <c r="W120" s="4399"/>
      <c r="X120" s="4400"/>
      <c r="Y120" s="4367" t="s">
        <v>216</v>
      </c>
      <c r="Z120" s="4368"/>
      <c r="AA120" s="4368"/>
      <c r="AB120" s="4369"/>
      <c r="AC120" s="1"/>
      <c r="AL120" s="991"/>
      <c r="AM120" s="985"/>
      <c r="AN120" s="985"/>
      <c r="AO120" s="985"/>
      <c r="AU120" s="985"/>
    </row>
    <row r="121" spans="6:47" ht="11.1" customHeight="1" x14ac:dyDescent="0.25">
      <c r="F121" s="1152" t="s">
        <v>727</v>
      </c>
      <c r="G121" s="1949"/>
      <c r="H121" s="985"/>
      <c r="Q121" s="986"/>
      <c r="R121" s="986"/>
      <c r="U121" s="4401"/>
      <c r="V121" s="4402"/>
      <c r="W121" s="4402"/>
      <c r="X121" s="4403"/>
      <c r="Y121" s="4370"/>
      <c r="Z121" s="4371"/>
      <c r="AA121" s="4371"/>
      <c r="AB121" s="4372"/>
      <c r="AC121" s="1181"/>
      <c r="AD121" s="1181"/>
      <c r="AE121" s="1181"/>
      <c r="AF121" s="1181"/>
      <c r="AG121" s="991"/>
      <c r="AH121" s="991"/>
      <c r="AI121" s="991"/>
      <c r="AJ121" s="991"/>
      <c r="AK121" s="985"/>
      <c r="AL121" s="986"/>
      <c r="AM121" s="985"/>
      <c r="AS121" s="985"/>
      <c r="AT121" s="985"/>
      <c r="AU121" s="985"/>
    </row>
    <row r="122" spans="6:47" ht="11.1" customHeight="1" x14ac:dyDescent="0.25">
      <c r="F122" s="2513"/>
      <c r="G122" s="1454"/>
      <c r="H122" s="1454"/>
      <c r="I122" s="4379" t="s">
        <v>728</v>
      </c>
      <c r="J122" s="4379"/>
      <c r="K122" s="4379"/>
      <c r="L122" s="4379"/>
      <c r="M122" s="4379"/>
      <c r="N122" s="4379"/>
      <c r="O122" s="4379"/>
      <c r="P122" s="4380"/>
      <c r="R122" s="986"/>
      <c r="W122" s="985"/>
      <c r="X122" s="1"/>
      <c r="AA122" s="1948"/>
      <c r="AB122" s="1"/>
      <c r="AC122" s="4"/>
      <c r="AD122" s="1181"/>
      <c r="AE122" s="1181"/>
      <c r="AF122" s="1181"/>
      <c r="AG122" s="991"/>
      <c r="AH122" s="991"/>
      <c r="AI122" s="991"/>
      <c r="AJ122" s="991"/>
      <c r="AK122" s="985"/>
      <c r="AL122" s="986"/>
      <c r="AM122" s="985"/>
      <c r="AN122" s="985"/>
      <c r="AO122" s="985"/>
      <c r="AS122" s="985"/>
      <c r="AT122" s="985"/>
      <c r="AU122" s="985"/>
    </row>
    <row r="123" spans="6:47" ht="11.1" customHeight="1" x14ac:dyDescent="0.25">
      <c r="F123" s="2514"/>
      <c r="G123" s="1463"/>
      <c r="H123" s="1463"/>
      <c r="I123" s="4381"/>
      <c r="J123" s="4381"/>
      <c r="K123" s="4381"/>
      <c r="L123" s="4381"/>
      <c r="M123" s="4381"/>
      <c r="N123" s="4381"/>
      <c r="O123" s="4381"/>
      <c r="P123" s="4382"/>
      <c r="R123" s="986"/>
      <c r="S123" s="986"/>
      <c r="T123" s="1078"/>
      <c r="U123" s="1"/>
      <c r="V123" s="1950"/>
      <c r="W123" s="1950"/>
      <c r="X123" s="1950"/>
      <c r="Y123" s="1951"/>
      <c r="Z123" s="1952"/>
      <c r="AA123" s="1952"/>
      <c r="AB123" s="1316"/>
      <c r="AC123" s="1316"/>
      <c r="AD123" s="1953"/>
      <c r="AE123" s="1953"/>
      <c r="AF123" s="1953"/>
      <c r="AG123" s="1953"/>
      <c r="AH123" s="991"/>
      <c r="AI123" s="991"/>
      <c r="AJ123" s="985"/>
      <c r="AK123" s="985"/>
      <c r="AL123" s="985"/>
      <c r="AM123" s="986"/>
      <c r="AN123" s="985"/>
      <c r="AO123" s="1"/>
      <c r="AS123" s="985"/>
      <c r="AT123" s="985"/>
      <c r="AU123" s="985"/>
    </row>
    <row r="124" spans="6:47" ht="11.1" customHeight="1" x14ac:dyDescent="0.25">
      <c r="F124" s="2515"/>
      <c r="G124" s="1466"/>
      <c r="H124" s="1466"/>
      <c r="I124" s="4383"/>
      <c r="J124" s="4383"/>
      <c r="K124" s="4383"/>
      <c r="L124" s="4383"/>
      <c r="M124" s="4383"/>
      <c r="N124" s="4383"/>
      <c r="O124" s="4383"/>
      <c r="P124" s="4384"/>
      <c r="R124" s="986"/>
      <c r="S124" s="1078"/>
      <c r="T124" s="4385" t="s">
        <v>183</v>
      </c>
      <c r="U124" s="4386"/>
      <c r="V124" s="4386"/>
      <c r="W124" s="4386"/>
      <c r="X124" s="4386"/>
      <c r="Y124" s="4386"/>
      <c r="Z124" s="4386"/>
      <c r="AA124" s="4386"/>
      <c r="AB124" s="4386"/>
      <c r="AC124" s="4386"/>
      <c r="AD124" s="4386"/>
      <c r="AE124" s="4386"/>
      <c r="AF124" s="4386"/>
      <c r="AG124" s="4387"/>
      <c r="AH124" s="991"/>
      <c r="AI124" s="985"/>
      <c r="AJ124" s="985"/>
      <c r="AK124" s="985"/>
      <c r="AL124" s="985"/>
      <c r="AM124" s="986"/>
      <c r="AN124" s="1"/>
      <c r="AO124" s="1"/>
      <c r="AR124" s="985"/>
      <c r="AS124" s="985"/>
      <c r="AT124" s="985"/>
      <c r="AU124" s="985"/>
    </row>
    <row r="125" spans="6:47" ht="11.1" customHeight="1" x14ac:dyDescent="0.25">
      <c r="F125" s="2516"/>
      <c r="G125" s="1078"/>
      <c r="H125" s="1078"/>
      <c r="I125" s="2517"/>
      <c r="J125" s="2517"/>
      <c r="K125" s="1469"/>
      <c r="L125" s="1469"/>
      <c r="M125" s="1469"/>
      <c r="N125" s="1469"/>
      <c r="O125" s="1469"/>
      <c r="P125" s="1469"/>
      <c r="R125" s="986"/>
      <c r="T125" s="4388"/>
      <c r="U125" s="4389"/>
      <c r="V125" s="4389"/>
      <c r="W125" s="4389"/>
      <c r="X125" s="4389"/>
      <c r="Y125" s="4389"/>
      <c r="Z125" s="4389"/>
      <c r="AA125" s="4389"/>
      <c r="AB125" s="4389"/>
      <c r="AC125" s="4389"/>
      <c r="AD125" s="4389"/>
      <c r="AE125" s="4389"/>
      <c r="AF125" s="4389"/>
      <c r="AG125" s="4390"/>
      <c r="AH125" s="991"/>
      <c r="AI125" s="991"/>
      <c r="AJ125" s="985"/>
      <c r="AK125" s="985"/>
      <c r="AL125" s="985"/>
      <c r="AM125" s="986"/>
      <c r="AN125" s="985"/>
      <c r="AO125" s="1"/>
      <c r="AS125" s="985"/>
      <c r="AT125" s="985"/>
      <c r="AU125" s="985"/>
    </row>
    <row r="126" spans="6:47" ht="11.1" customHeight="1" x14ac:dyDescent="0.25">
      <c r="F126" s="2518"/>
      <c r="G126" s="1454"/>
      <c r="H126" s="1454"/>
      <c r="I126" s="4379" t="s">
        <v>729</v>
      </c>
      <c r="J126" s="4379"/>
      <c r="K126" s="4379"/>
      <c r="L126" s="4379"/>
      <c r="M126" s="4379"/>
      <c r="N126" s="4379"/>
      <c r="O126" s="4379"/>
      <c r="P126" s="4380"/>
      <c r="R126" s="986"/>
      <c r="S126" s="987"/>
      <c r="T126" s="4388"/>
      <c r="U126" s="4389"/>
      <c r="V126" s="4389"/>
      <c r="W126" s="4389"/>
      <c r="X126" s="4389"/>
      <c r="Y126" s="4389"/>
      <c r="Z126" s="4389"/>
      <c r="AA126" s="4389"/>
      <c r="AB126" s="4389"/>
      <c r="AC126" s="4389"/>
      <c r="AD126" s="4389"/>
      <c r="AE126" s="4389"/>
      <c r="AF126" s="4389"/>
      <c r="AG126" s="4390"/>
      <c r="AH126" s="991"/>
      <c r="AI126" s="991"/>
      <c r="AJ126" s="985"/>
      <c r="AK126" s="985"/>
      <c r="AL126" s="985"/>
      <c r="AM126" s="986"/>
      <c r="AN126" s="985"/>
      <c r="AO126" s="1"/>
      <c r="AS126" s="985"/>
      <c r="AT126" s="985"/>
      <c r="AU126" s="985"/>
    </row>
    <row r="127" spans="6:47" ht="11.1" customHeight="1" x14ac:dyDescent="0.25">
      <c r="F127" s="2519"/>
      <c r="G127" s="1479"/>
      <c r="H127" s="1479"/>
      <c r="I127" s="4381"/>
      <c r="J127" s="4381"/>
      <c r="K127" s="4381"/>
      <c r="L127" s="4381"/>
      <c r="M127" s="4381"/>
      <c r="N127" s="4381"/>
      <c r="O127" s="4381"/>
      <c r="P127" s="4382"/>
      <c r="R127" s="986"/>
      <c r="S127" s="1253"/>
      <c r="T127" s="4388"/>
      <c r="U127" s="4389"/>
      <c r="V127" s="4389"/>
      <c r="W127" s="4389"/>
      <c r="X127" s="4389"/>
      <c r="Y127" s="4389"/>
      <c r="Z127" s="4389"/>
      <c r="AA127" s="4389"/>
      <c r="AB127" s="4389"/>
      <c r="AC127" s="4389"/>
      <c r="AD127" s="4389"/>
      <c r="AE127" s="4389"/>
      <c r="AF127" s="4389"/>
      <c r="AG127" s="4390"/>
      <c r="AH127" s="991"/>
      <c r="AI127" s="991"/>
      <c r="AJ127" s="985"/>
      <c r="AK127" s="985"/>
      <c r="AL127" s="985"/>
      <c r="AM127" s="986"/>
      <c r="AN127" s="985"/>
      <c r="AO127" s="1"/>
      <c r="AS127" s="985"/>
      <c r="AT127" s="985"/>
      <c r="AU127" s="985"/>
    </row>
    <row r="128" spans="6:47" ht="11.1" customHeight="1" x14ac:dyDescent="0.25">
      <c r="F128" s="2520"/>
      <c r="G128" s="1483"/>
      <c r="H128" s="1483"/>
      <c r="I128" s="4381"/>
      <c r="J128" s="4381"/>
      <c r="K128" s="4381"/>
      <c r="L128" s="4381"/>
      <c r="M128" s="4381"/>
      <c r="N128" s="4381"/>
      <c r="O128" s="4381"/>
      <c r="P128" s="4382"/>
      <c r="R128" s="986"/>
      <c r="S128" s="1152"/>
      <c r="T128" s="4388"/>
      <c r="U128" s="4389"/>
      <c r="V128" s="4389"/>
      <c r="W128" s="4389"/>
      <c r="X128" s="4389"/>
      <c r="Y128" s="4389"/>
      <c r="Z128" s="4389"/>
      <c r="AA128" s="4389"/>
      <c r="AB128" s="4389"/>
      <c r="AC128" s="4389"/>
      <c r="AD128" s="4389"/>
      <c r="AE128" s="4389"/>
      <c r="AF128" s="4389"/>
      <c r="AG128" s="4390"/>
      <c r="AH128" s="991"/>
      <c r="AI128" s="991"/>
      <c r="AJ128" s="985"/>
      <c r="AK128" s="985"/>
      <c r="AL128" s="985"/>
      <c r="AM128" s="986"/>
      <c r="AN128" s="985"/>
      <c r="AO128" s="1"/>
      <c r="AS128" s="985"/>
      <c r="AT128" s="985"/>
      <c r="AU128" s="985"/>
    </row>
    <row r="129" spans="3:47" ht="11.1" customHeight="1" x14ac:dyDescent="0.25">
      <c r="F129" s="4394"/>
      <c r="G129" s="4395"/>
      <c r="H129" s="4395"/>
      <c r="I129" s="4381"/>
      <c r="J129" s="4381"/>
      <c r="K129" s="4381"/>
      <c r="L129" s="4381"/>
      <c r="M129" s="4381"/>
      <c r="N129" s="4381"/>
      <c r="O129" s="4381"/>
      <c r="P129" s="4382"/>
      <c r="R129" s="986"/>
      <c r="S129" s="1078"/>
      <c r="T129" s="4391"/>
      <c r="U129" s="4392"/>
      <c r="V129" s="4392"/>
      <c r="W129" s="4392"/>
      <c r="X129" s="4392"/>
      <c r="Y129" s="4392"/>
      <c r="Z129" s="4392"/>
      <c r="AA129" s="4392"/>
      <c r="AB129" s="4392"/>
      <c r="AC129" s="4392"/>
      <c r="AD129" s="4392"/>
      <c r="AE129" s="4392"/>
      <c r="AF129" s="4392"/>
      <c r="AG129" s="4393"/>
      <c r="AH129" s="991"/>
      <c r="AI129" s="991"/>
      <c r="AJ129" s="985"/>
      <c r="AK129" s="985"/>
      <c r="AL129" s="985"/>
      <c r="AM129" s="986"/>
      <c r="AN129" s="985"/>
      <c r="AO129" s="1"/>
      <c r="AS129" s="985"/>
      <c r="AT129" s="985"/>
      <c r="AU129" s="985"/>
    </row>
    <row r="130" spans="3:47" ht="11.1" customHeight="1" x14ac:dyDescent="0.25">
      <c r="F130" s="4396"/>
      <c r="G130" s="4397"/>
      <c r="H130" s="4397"/>
      <c r="I130" s="4383"/>
      <c r="J130" s="4383"/>
      <c r="K130" s="4383"/>
      <c r="L130" s="4383"/>
      <c r="M130" s="4383"/>
      <c r="N130" s="4383"/>
      <c r="O130" s="4383"/>
      <c r="P130" s="4384"/>
      <c r="R130" s="986"/>
      <c r="S130" s="1253"/>
      <c r="T130" s="1503"/>
      <c r="U130" s="1503"/>
      <c r="V130" s="1503"/>
      <c r="W130" s="1503"/>
      <c r="X130" s="2521"/>
      <c r="Y130" s="2522"/>
      <c r="Z130" s="1503"/>
      <c r="AA130" s="1503"/>
      <c r="AB130" s="987"/>
      <c r="AC130" s="987"/>
      <c r="AD130" s="985"/>
      <c r="AH130" s="1956"/>
      <c r="AI130" s="991"/>
      <c r="AJ130" s="985"/>
      <c r="AK130" s="985"/>
      <c r="AL130" s="985"/>
      <c r="AM130" s="986"/>
      <c r="AN130" s="985"/>
      <c r="AO130" s="1"/>
      <c r="AS130" s="985"/>
      <c r="AT130" s="985"/>
      <c r="AU130" s="985"/>
    </row>
    <row r="131" spans="3:47" ht="11.1" customHeight="1" x14ac:dyDescent="0.25">
      <c r="F131" s="3"/>
      <c r="R131" s="986"/>
      <c r="S131" s="986"/>
      <c r="T131" s="1253"/>
      <c r="U131" s="1503"/>
      <c r="V131" s="1503"/>
      <c r="W131" s="1503"/>
      <c r="X131" s="1503"/>
      <c r="Y131" s="2521"/>
      <c r="Z131" s="2522"/>
      <c r="AA131" s="2522"/>
      <c r="AB131" s="1503"/>
      <c r="AC131" s="987"/>
      <c r="AD131" s="987"/>
      <c r="AE131" s="987"/>
      <c r="AI131" s="1956"/>
      <c r="AL131" s="4"/>
      <c r="AM131" s="1747"/>
      <c r="AN131" s="985"/>
      <c r="AO131" s="985"/>
      <c r="AT131" s="985"/>
      <c r="AU131" s="985"/>
    </row>
    <row r="132" spans="3:47" ht="9.9499999999999993" customHeight="1" x14ac:dyDescent="0.25">
      <c r="F132" s="3"/>
      <c r="R132" s="986"/>
      <c r="S132" s="986"/>
      <c r="T132" s="985"/>
      <c r="U132" s="1528"/>
      <c r="V132" s="1528"/>
      <c r="W132" s="987"/>
      <c r="X132" s="987"/>
      <c r="Y132" s="1957"/>
      <c r="Z132" s="1958"/>
      <c r="AA132" s="1958"/>
      <c r="AB132" s="987"/>
      <c r="AC132" s="985"/>
      <c r="AD132" s="985"/>
      <c r="AE132" s="987"/>
      <c r="AI132" s="4"/>
      <c r="AJ132" s="4"/>
      <c r="AK132" s="4"/>
      <c r="AL132" s="985"/>
      <c r="AM132" s="986"/>
      <c r="AN132" s="1"/>
      <c r="AO132" s="1"/>
      <c r="AR132" s="985"/>
      <c r="AS132" s="985"/>
      <c r="AT132" s="985"/>
      <c r="AU132" s="985"/>
    </row>
    <row r="133" spans="3:47" ht="9.9499999999999993" customHeight="1" x14ac:dyDescent="0.25">
      <c r="F133" s="3"/>
      <c r="R133" s="986"/>
      <c r="S133" s="986"/>
      <c r="T133" s="1253"/>
      <c r="U133" s="1528"/>
      <c r="V133" s="1528"/>
      <c r="W133" s="987"/>
      <c r="X133" s="987"/>
      <c r="Y133" s="1957"/>
      <c r="Z133" s="1958"/>
      <c r="AA133" s="1958"/>
      <c r="AB133" s="987"/>
      <c r="AC133" s="1078"/>
      <c r="AD133" s="1078"/>
      <c r="AE133" s="985"/>
      <c r="AL133" s="4"/>
      <c r="AM133" s="986"/>
      <c r="AN133" s="1181"/>
      <c r="AO133" s="1181"/>
      <c r="AR133" s="985"/>
      <c r="AS133" s="985"/>
      <c r="AT133" s="985"/>
      <c r="AU133" s="985"/>
    </row>
    <row r="134" spans="3:47" ht="9.9499999999999993" customHeight="1" x14ac:dyDescent="0.25">
      <c r="F134" s="3"/>
      <c r="R134" s="986"/>
      <c r="S134" s="986"/>
      <c r="T134" s="1253"/>
      <c r="U134" s="1528"/>
      <c r="V134" s="1528"/>
      <c r="W134" s="985"/>
      <c r="Y134" s="1959"/>
      <c r="Z134" s="1948"/>
      <c r="AA134" s="1948"/>
      <c r="AB134" s="985"/>
      <c r="AC134" s="990"/>
      <c r="AD134" s="990"/>
      <c r="AE134" s="1078"/>
      <c r="AL134" s="4"/>
      <c r="AM134" s="986"/>
      <c r="AN134" s="1"/>
      <c r="AO134" s="1"/>
      <c r="AP134" s="985"/>
      <c r="AQ134" s="985"/>
      <c r="AR134" s="985"/>
      <c r="AS134" s="985"/>
      <c r="AT134" s="985"/>
      <c r="AU134" s="985"/>
    </row>
    <row r="135" spans="3:47" ht="9.9499999999999993" customHeight="1" x14ac:dyDescent="0.25">
      <c r="E135" s="3"/>
      <c r="F135" s="3"/>
      <c r="Q135" s="1253"/>
      <c r="R135" s="986"/>
      <c r="S135" s="986"/>
      <c r="T135" s="1253"/>
      <c r="U135" s="1078"/>
      <c r="V135" s="1078"/>
      <c r="W135" s="1078"/>
      <c r="X135" s="1078"/>
      <c r="Y135" s="1960"/>
      <c r="Z135" s="1961"/>
      <c r="AA135" s="1961"/>
      <c r="AB135" s="1078"/>
      <c r="AC135" s="985"/>
      <c r="AD135" s="985"/>
      <c r="AE135" s="990"/>
      <c r="AM135" s="1747"/>
      <c r="AN135" s="1"/>
      <c r="AO135" s="1"/>
      <c r="AP135" s="985"/>
      <c r="AQ135" s="985"/>
      <c r="AR135" s="985"/>
      <c r="AS135" s="985"/>
      <c r="AT135" s="985"/>
      <c r="AU135" s="985"/>
    </row>
    <row r="136" spans="3:47" ht="9.9499999999999993" customHeight="1" x14ac:dyDescent="0.25">
      <c r="E136" s="3"/>
      <c r="F136" s="3"/>
      <c r="I136" s="2523"/>
      <c r="J136" s="2523"/>
      <c r="K136" s="1078"/>
      <c r="L136" s="1503"/>
      <c r="M136" s="1503"/>
      <c r="N136" s="1503"/>
      <c r="O136" s="1503"/>
      <c r="P136" s="1503"/>
      <c r="Q136" s="1253"/>
      <c r="R136" s="990"/>
      <c r="S136" s="990"/>
      <c r="T136" s="990"/>
      <c r="U136" s="990"/>
      <c r="V136" s="1962"/>
      <c r="W136" s="1963"/>
      <c r="X136" s="990"/>
      <c r="Y136" s="2"/>
      <c r="Z136" s="2"/>
      <c r="AA136" s="2"/>
      <c r="AB136" s="985"/>
      <c r="AC136" s="1"/>
      <c r="AL136" s="4"/>
      <c r="AN136" s="1"/>
      <c r="AO136" s="1"/>
      <c r="AP136" s="985"/>
      <c r="AQ136" s="985"/>
      <c r="AR136" s="985"/>
      <c r="AS136" s="985"/>
      <c r="AT136" s="985"/>
      <c r="AU136" s="985"/>
    </row>
    <row r="137" spans="3:47" ht="9.9499999999999993" customHeight="1" x14ac:dyDescent="0.25">
      <c r="C137" s="2069"/>
      <c r="E137" s="3"/>
      <c r="F137" s="3"/>
      <c r="I137" s="2524"/>
      <c r="J137" s="2524"/>
      <c r="K137" s="987"/>
      <c r="L137" s="987"/>
      <c r="M137" s="987"/>
      <c r="N137" s="987"/>
      <c r="O137" s="987"/>
      <c r="P137" s="987"/>
      <c r="Q137" s="1"/>
      <c r="T137" s="985"/>
      <c r="U137" s="985"/>
      <c r="V137" s="1959"/>
      <c r="W137" s="1948"/>
      <c r="Y137" s="985"/>
      <c r="Z137" s="985"/>
      <c r="AA137" s="985"/>
      <c r="AB137" s="2"/>
      <c r="AC137" s="1"/>
      <c r="AN137" s="1"/>
      <c r="AO137" s="1"/>
      <c r="AP137" s="985"/>
      <c r="AQ137" s="985"/>
      <c r="AR137" s="985"/>
      <c r="AS137" s="985"/>
      <c r="AT137" s="985"/>
      <c r="AU137" s="985"/>
    </row>
    <row r="138" spans="3:47" ht="9.9499999999999993" customHeight="1" x14ac:dyDescent="0.25">
      <c r="C138" s="2069"/>
      <c r="E138" s="3"/>
      <c r="F138" s="3"/>
      <c r="Q138" s="1503"/>
      <c r="R138" s="2"/>
      <c r="S138" s="2"/>
      <c r="T138" s="2"/>
      <c r="U138" s="2"/>
      <c r="V138" s="1959"/>
      <c r="W138" s="1930"/>
      <c r="X138" s="2"/>
      <c r="Y138" s="985"/>
      <c r="Z138" s="985"/>
      <c r="AA138" s="985"/>
      <c r="AB138" s="2"/>
      <c r="AC138" s="1"/>
      <c r="AN138" s="1"/>
      <c r="AO138" s="1"/>
      <c r="AP138" s="985"/>
      <c r="AQ138" s="985"/>
      <c r="AR138" s="985"/>
      <c r="AS138" s="985"/>
      <c r="AT138" s="985"/>
      <c r="AU138" s="985"/>
    </row>
    <row r="139" spans="3:47" ht="9.9499999999999993" customHeight="1" x14ac:dyDescent="0.25">
      <c r="C139" s="2069"/>
      <c r="E139" s="3"/>
      <c r="F139" s="3"/>
      <c r="R139" s="1503"/>
      <c r="S139" s="1"/>
      <c r="T139" s="985"/>
      <c r="U139" s="985"/>
      <c r="V139" s="985"/>
      <c r="W139" s="985"/>
      <c r="X139" s="1959"/>
      <c r="Y139" s="1948"/>
      <c r="Z139" s="985"/>
      <c r="AA139" s="985"/>
      <c r="AB139" s="985"/>
      <c r="AC139" s="985"/>
      <c r="AD139" s="985"/>
      <c r="AN139" s="1"/>
      <c r="AO139" s="1"/>
      <c r="AP139" s="985"/>
      <c r="AQ139" s="985"/>
      <c r="AR139" s="985"/>
      <c r="AS139" s="985"/>
      <c r="AT139" s="985"/>
      <c r="AU139" s="985"/>
    </row>
    <row r="140" spans="3:47" ht="9.9499999999999993" customHeight="1" x14ac:dyDescent="0.25">
      <c r="C140" s="2069"/>
      <c r="E140" s="3"/>
      <c r="F140" s="3"/>
      <c r="W140" s="985"/>
      <c r="Y140" s="985"/>
      <c r="Z140" s="985"/>
      <c r="AA140" s="985"/>
      <c r="AB140" s="1959"/>
      <c r="AD140" s="985"/>
      <c r="AE140" s="985"/>
      <c r="AF140" s="985"/>
      <c r="AG140" s="985"/>
      <c r="AP140" s="985"/>
      <c r="AQ140" s="985"/>
      <c r="AR140" s="985"/>
      <c r="AS140" s="985"/>
      <c r="AT140" s="985"/>
      <c r="AU140" s="985"/>
    </row>
    <row r="141" spans="3:47" ht="9.9499999999999993" customHeight="1" x14ac:dyDescent="0.25">
      <c r="C141" s="2069"/>
      <c r="E141" s="3"/>
      <c r="F141" s="3"/>
      <c r="W141" s="985"/>
      <c r="Y141" s="985"/>
      <c r="Z141" s="985"/>
      <c r="AA141" s="985"/>
      <c r="AB141" s="1959"/>
      <c r="AD141" s="985"/>
      <c r="AE141" s="985"/>
      <c r="AF141" s="985"/>
      <c r="AG141" s="985"/>
    </row>
    <row r="142" spans="3:47" ht="9.9499999999999993" customHeight="1" x14ac:dyDescent="0.25">
      <c r="C142" s="2069"/>
      <c r="E142" s="3"/>
      <c r="F142" s="3"/>
      <c r="I142" s="2525"/>
      <c r="J142" s="2525"/>
      <c r="K142" s="990"/>
      <c r="L142" s="990"/>
      <c r="M142" s="990"/>
      <c r="N142" s="990"/>
      <c r="O142" s="990"/>
      <c r="P142" s="990"/>
      <c r="U142" s="1"/>
      <c r="V142" s="1"/>
      <c r="W142" s="1"/>
      <c r="X142" s="4"/>
      <c r="Y142" s="4"/>
      <c r="Z142" s="4"/>
      <c r="AA142" s="4"/>
      <c r="AB142" s="1"/>
      <c r="AC142" s="1181"/>
      <c r="AD142" s="1181"/>
      <c r="AE142" s="1181"/>
      <c r="AF142" s="1181"/>
      <c r="AG142" s="1181"/>
      <c r="AH142" s="1181"/>
      <c r="AI142" s="1738"/>
      <c r="AJ142" s="1738"/>
      <c r="AK142" s="1738"/>
      <c r="AL142" s="1738"/>
      <c r="AM142" s="1738"/>
      <c r="AN142" s="1738"/>
      <c r="AO142" s="1738"/>
      <c r="AP142" s="985"/>
      <c r="AQ142" s="985"/>
      <c r="AR142" s="985"/>
      <c r="AS142" s="985"/>
      <c r="AT142" s="985"/>
      <c r="AU142" s="985"/>
    </row>
    <row r="143" spans="3:47" ht="9.9499999999999993" customHeight="1" x14ac:dyDescent="0.25">
      <c r="C143" s="2069"/>
      <c r="E143" s="3"/>
      <c r="F143" s="3"/>
      <c r="I143" s="2526"/>
      <c r="J143" s="2526"/>
      <c r="K143" s="990"/>
      <c r="L143" s="990"/>
      <c r="M143" s="990"/>
      <c r="N143" s="990"/>
      <c r="O143" s="990"/>
      <c r="P143" s="990"/>
      <c r="T143" s="1964"/>
      <c r="U143" s="1"/>
      <c r="V143" s="1"/>
      <c r="W143" s="1"/>
      <c r="X143" s="4"/>
      <c r="Y143" s="4"/>
      <c r="Z143" s="4"/>
      <c r="AA143" s="4"/>
      <c r="AB143" s="1"/>
      <c r="AC143" s="1181"/>
      <c r="AD143" s="1181"/>
      <c r="AE143" s="1181"/>
      <c r="AF143" s="1181"/>
      <c r="AG143" s="1181"/>
      <c r="AH143" s="1181"/>
      <c r="AI143" s="1738"/>
      <c r="AJ143" s="1738"/>
      <c r="AK143" s="1738"/>
      <c r="AL143" s="1738"/>
      <c r="AM143" s="1738"/>
      <c r="AN143" s="1738"/>
      <c r="AO143" s="1738"/>
      <c r="AP143" s="985"/>
      <c r="AQ143" s="985"/>
      <c r="AR143" s="985"/>
      <c r="AS143" s="985"/>
      <c r="AT143" s="985"/>
      <c r="AU143" s="985"/>
    </row>
    <row r="144" spans="3:47" ht="9.9499999999999993" customHeight="1" x14ac:dyDescent="0.25">
      <c r="C144" s="2069"/>
      <c r="E144" s="3"/>
      <c r="F144" s="3"/>
      <c r="I144" s="2527"/>
      <c r="J144" s="2527"/>
      <c r="K144" s="1181"/>
      <c r="L144" s="991"/>
      <c r="M144" s="991"/>
      <c r="N144" s="991"/>
      <c r="O144" s="991"/>
      <c r="T144" s="1747"/>
      <c r="U144" s="1"/>
      <c r="V144" s="1"/>
      <c r="W144" s="1"/>
      <c r="X144" s="4"/>
      <c r="Y144" s="4"/>
      <c r="Z144" s="4"/>
      <c r="AA144" s="4"/>
      <c r="AB144" s="4"/>
      <c r="AC144" s="1181"/>
      <c r="AD144" s="1181"/>
      <c r="AE144" s="1181"/>
      <c r="AF144" s="1181"/>
      <c r="AG144" s="1181"/>
      <c r="AH144" s="1181"/>
      <c r="AI144" s="1738"/>
      <c r="AJ144" s="1738"/>
      <c r="AK144" s="1738"/>
      <c r="AL144" s="1738"/>
      <c r="AM144" s="1738"/>
      <c r="AN144" s="1738"/>
      <c r="AO144" s="1738"/>
      <c r="AP144" s="985"/>
      <c r="AQ144" s="985"/>
      <c r="AR144" s="985"/>
      <c r="AS144" s="985"/>
      <c r="AT144" s="985"/>
      <c r="AU144" s="985"/>
    </row>
    <row r="145" spans="3:47" ht="9.9499999999999993" customHeight="1" x14ac:dyDescent="0.25">
      <c r="C145" s="2069"/>
      <c r="E145" s="3"/>
      <c r="F145" s="3"/>
      <c r="Q145" s="1503"/>
      <c r="T145" s="1747"/>
      <c r="U145" s="1"/>
      <c r="V145" s="1"/>
      <c r="W145" s="1"/>
      <c r="X145" s="4"/>
      <c r="Y145" s="4"/>
      <c r="Z145" s="4"/>
      <c r="AA145" s="4"/>
      <c r="AB145" s="4"/>
      <c r="AC145" s="1181"/>
      <c r="AD145" s="1181"/>
      <c r="AE145" s="1181"/>
      <c r="AF145" s="1181"/>
      <c r="AG145" s="1181"/>
      <c r="AH145" s="1181"/>
      <c r="AI145" s="1738"/>
      <c r="AJ145" s="1738"/>
      <c r="AK145" s="1738"/>
      <c r="AL145" s="1738"/>
      <c r="AM145" s="1738"/>
      <c r="AN145" s="1738"/>
      <c r="AO145" s="1738"/>
      <c r="AP145" s="985"/>
      <c r="AQ145" s="985"/>
      <c r="AR145" s="985"/>
      <c r="AS145" s="985"/>
      <c r="AT145" s="985"/>
      <c r="AU145" s="985"/>
    </row>
    <row r="146" spans="3:47" ht="9.9499999999999993" customHeight="1" x14ac:dyDescent="0.25">
      <c r="C146" s="2069"/>
      <c r="E146" s="3"/>
      <c r="F146" s="3"/>
      <c r="Q146" s="987"/>
      <c r="R146" s="1503"/>
      <c r="S146" s="1503"/>
      <c r="T146" s="1747"/>
      <c r="U146" s="1"/>
      <c r="V146" s="1"/>
      <c r="W146" s="1"/>
      <c r="X146" s="4"/>
      <c r="Y146" s="4"/>
      <c r="Z146" s="4"/>
      <c r="AA146" s="4"/>
      <c r="AB146" s="4"/>
      <c r="AC146" s="1181"/>
      <c r="AD146" s="1181"/>
      <c r="AE146" s="1181"/>
      <c r="AF146" s="1181"/>
      <c r="AG146" s="1181"/>
      <c r="AH146" s="1181"/>
      <c r="AI146" s="1738"/>
      <c r="AJ146" s="1738"/>
      <c r="AK146" s="1738"/>
      <c r="AL146" s="1738"/>
      <c r="AM146" s="1738"/>
      <c r="AN146" s="1738"/>
      <c r="AO146" s="1738"/>
      <c r="AP146" s="985"/>
      <c r="AQ146" s="985"/>
      <c r="AR146" s="985"/>
      <c r="AS146" s="985"/>
      <c r="AT146" s="985"/>
      <c r="AU146" s="985"/>
    </row>
    <row r="147" spans="3:47" ht="9.9499999999999993" customHeight="1" x14ac:dyDescent="0.25">
      <c r="C147" s="2069"/>
      <c r="E147" s="3"/>
      <c r="F147" s="3"/>
      <c r="R147" s="987"/>
      <c r="S147" s="987"/>
      <c r="T147" s="1747"/>
      <c r="U147" s="1"/>
      <c r="V147" s="1"/>
      <c r="W147" s="1"/>
      <c r="X147" s="4"/>
      <c r="Y147" s="4"/>
      <c r="Z147" s="4"/>
      <c r="AA147" s="4"/>
      <c r="AB147" s="4"/>
      <c r="AC147" s="1181"/>
      <c r="AD147" s="1181"/>
      <c r="AE147" s="1181"/>
      <c r="AF147" s="1181"/>
      <c r="AG147" s="1181"/>
      <c r="AH147" s="1181"/>
      <c r="AI147" s="1738"/>
      <c r="AJ147" s="1738"/>
      <c r="AK147" s="1738"/>
      <c r="AL147" s="1738"/>
      <c r="AM147" s="1738"/>
      <c r="AN147" s="1738"/>
      <c r="AO147" s="1738"/>
      <c r="AP147" s="985"/>
      <c r="AQ147" s="985"/>
      <c r="AR147" s="985"/>
      <c r="AS147" s="985"/>
      <c r="AT147" s="985"/>
      <c r="AU147" s="985"/>
    </row>
    <row r="148" spans="3:47" ht="9.9499999999999993" customHeight="1" x14ac:dyDescent="0.25">
      <c r="C148" s="2069"/>
      <c r="E148" s="3"/>
      <c r="F148" s="3"/>
      <c r="T148" s="1747"/>
      <c r="U148" s="1"/>
      <c r="V148" s="1"/>
      <c r="W148" s="1"/>
      <c r="X148" s="4"/>
      <c r="Y148" s="4"/>
      <c r="Z148" s="4"/>
      <c r="AA148" s="4"/>
      <c r="AB148" s="4"/>
      <c r="AC148" s="1181"/>
      <c r="AD148" s="1181"/>
      <c r="AE148" s="1181"/>
      <c r="AF148" s="1181"/>
      <c r="AG148" s="1181"/>
      <c r="AH148" s="1181"/>
      <c r="AI148" s="1738"/>
      <c r="AJ148" s="1738"/>
      <c r="AK148" s="1738"/>
      <c r="AL148" s="1738"/>
      <c r="AM148" s="1738"/>
      <c r="AN148" s="1738"/>
      <c r="AO148" s="1738"/>
      <c r="AP148" s="985"/>
      <c r="AQ148" s="985"/>
      <c r="AR148" s="985"/>
      <c r="AS148" s="985"/>
      <c r="AT148" s="985"/>
      <c r="AU148" s="985"/>
    </row>
    <row r="149" spans="3:47" ht="9.9499999999999993" customHeight="1" x14ac:dyDescent="0.25">
      <c r="C149" s="2069"/>
      <c r="E149" s="3"/>
      <c r="F149" s="3"/>
      <c r="T149" s="1747"/>
      <c r="U149" s="1"/>
      <c r="V149" s="1"/>
      <c r="W149" s="1"/>
      <c r="X149" s="4"/>
      <c r="Y149" s="4"/>
      <c r="Z149" s="4"/>
      <c r="AA149" s="4"/>
      <c r="AB149" s="4"/>
      <c r="AC149" s="1181"/>
      <c r="AD149" s="1181"/>
      <c r="AE149" s="1181"/>
      <c r="AF149" s="1181"/>
      <c r="AG149" s="1181"/>
      <c r="AH149" s="1181"/>
      <c r="AI149" s="1738"/>
      <c r="AJ149" s="1738"/>
      <c r="AK149" s="1738"/>
      <c r="AL149" s="1738"/>
      <c r="AM149" s="1738"/>
      <c r="AN149" s="1738"/>
      <c r="AO149" s="1738"/>
      <c r="AP149" s="985"/>
      <c r="AQ149" s="985"/>
      <c r="AR149" s="985"/>
      <c r="AS149" s="985"/>
      <c r="AT149" s="985"/>
      <c r="AU149" s="985"/>
    </row>
    <row r="150" spans="3:47" ht="9.9499999999999993" customHeight="1" x14ac:dyDescent="0.25">
      <c r="C150" s="2069"/>
      <c r="E150" s="3"/>
      <c r="F150" s="3"/>
      <c r="T150" s="1747"/>
      <c r="U150" s="1"/>
      <c r="V150" s="1"/>
      <c r="W150" s="1"/>
      <c r="X150" s="4"/>
      <c r="Y150" s="4"/>
      <c r="Z150" s="4"/>
      <c r="AA150" s="4"/>
      <c r="AB150" s="4"/>
      <c r="AC150" s="1181"/>
      <c r="AD150" s="1181"/>
      <c r="AE150" s="1181"/>
      <c r="AF150" s="1181"/>
      <c r="AG150" s="1181"/>
      <c r="AH150" s="1181"/>
      <c r="AI150" s="1738"/>
      <c r="AJ150" s="1738"/>
      <c r="AK150" s="1738"/>
      <c r="AL150" s="1738"/>
      <c r="AM150" s="1738"/>
      <c r="AN150" s="1738"/>
      <c r="AO150" s="1738"/>
      <c r="AP150" s="985"/>
      <c r="AQ150" s="985"/>
      <c r="AR150" s="985"/>
      <c r="AS150" s="985"/>
      <c r="AT150" s="985"/>
      <c r="AU150" s="985"/>
    </row>
    <row r="151" spans="3:47" ht="9.9499999999999993" customHeight="1" x14ac:dyDescent="0.25">
      <c r="C151" s="2069"/>
      <c r="E151" s="3"/>
      <c r="F151" s="3"/>
      <c r="Q151" s="990"/>
      <c r="T151" s="1747"/>
      <c r="U151" s="1"/>
      <c r="V151" s="1"/>
      <c r="W151" s="1"/>
      <c r="X151" s="4"/>
      <c r="Y151" s="4"/>
      <c r="Z151" s="4"/>
      <c r="AA151" s="4"/>
      <c r="AB151" s="4"/>
      <c r="AC151" s="1181"/>
      <c r="AD151" s="1181"/>
      <c r="AE151" s="1181"/>
      <c r="AF151" s="1181"/>
      <c r="AG151" s="1181"/>
      <c r="AH151" s="1181"/>
      <c r="AI151" s="1738"/>
      <c r="AJ151" s="1738"/>
      <c r="AK151" s="1738"/>
      <c r="AL151" s="1738"/>
      <c r="AM151" s="1738"/>
      <c r="AN151" s="1738"/>
      <c r="AO151" s="1738"/>
      <c r="AP151" s="985"/>
      <c r="AQ151" s="985"/>
      <c r="AR151" s="985"/>
      <c r="AS151" s="985"/>
      <c r="AT151" s="985"/>
      <c r="AU151" s="985"/>
    </row>
    <row r="152" spans="3:47" ht="9.9499999999999993" customHeight="1" x14ac:dyDescent="0.25">
      <c r="C152" s="2069"/>
      <c r="E152" s="3"/>
      <c r="F152" s="3"/>
      <c r="Q152" s="990"/>
      <c r="R152" s="990"/>
      <c r="S152" s="990"/>
      <c r="T152" s="1747"/>
      <c r="U152" s="1"/>
      <c r="V152" s="1"/>
      <c r="W152" s="1"/>
      <c r="X152" s="4"/>
      <c r="Y152" s="4"/>
      <c r="Z152" s="4"/>
      <c r="AA152" s="4"/>
      <c r="AB152" s="4"/>
      <c r="AC152" s="1181"/>
      <c r="AD152" s="1181"/>
      <c r="AE152" s="1181"/>
      <c r="AF152" s="1181"/>
      <c r="AG152" s="1181"/>
      <c r="AH152" s="1181"/>
      <c r="AI152" s="1738"/>
      <c r="AJ152" s="1738"/>
      <c r="AK152" s="1738"/>
      <c r="AL152" s="1738"/>
      <c r="AM152" s="1738"/>
      <c r="AN152" s="1738"/>
      <c r="AO152" s="1738"/>
      <c r="AP152" s="985"/>
      <c r="AQ152" s="985"/>
      <c r="AR152" s="985"/>
      <c r="AS152" s="985"/>
      <c r="AT152" s="985"/>
      <c r="AU152" s="985"/>
    </row>
    <row r="153" spans="3:47" ht="9.9499999999999993" customHeight="1" x14ac:dyDescent="0.25">
      <c r="C153" s="2069"/>
      <c r="E153" s="3"/>
      <c r="F153" s="3"/>
      <c r="R153" s="990"/>
      <c r="S153" s="990"/>
      <c r="T153" s="1747"/>
      <c r="U153" s="1"/>
      <c r="V153" s="1"/>
      <c r="W153" s="1"/>
      <c r="X153" s="4"/>
      <c r="Y153" s="4"/>
      <c r="Z153" s="4"/>
      <c r="AA153" s="4"/>
      <c r="AB153" s="4"/>
      <c r="AC153" s="1181"/>
      <c r="AD153" s="1181"/>
      <c r="AE153" s="1181"/>
      <c r="AF153" s="1181"/>
      <c r="AG153" s="1181"/>
      <c r="AH153" s="1181"/>
      <c r="AI153" s="1738"/>
      <c r="AJ153" s="1738"/>
      <c r="AK153" s="1738"/>
      <c r="AL153" s="1738"/>
      <c r="AM153" s="1738"/>
      <c r="AN153" s="1738"/>
      <c r="AO153" s="1738"/>
      <c r="AP153" s="985"/>
      <c r="AQ153" s="985"/>
      <c r="AR153" s="985"/>
      <c r="AS153" s="985"/>
      <c r="AT153" s="985"/>
      <c r="AU153" s="985"/>
    </row>
    <row r="154" spans="3:47" ht="9.9499999999999993" customHeight="1" x14ac:dyDescent="0.25">
      <c r="C154" s="2069"/>
      <c r="E154" s="3"/>
      <c r="F154" s="3"/>
      <c r="T154" s="1747"/>
      <c r="U154" s="1"/>
      <c r="V154" s="1"/>
      <c r="W154" s="1"/>
      <c r="X154" s="4"/>
      <c r="Y154" s="4"/>
      <c r="Z154" s="4"/>
      <c r="AA154" s="4"/>
      <c r="AB154" s="4"/>
      <c r="AC154" s="1181"/>
      <c r="AD154" s="1181"/>
      <c r="AE154" s="1181"/>
      <c r="AF154" s="1181"/>
      <c r="AG154" s="1181"/>
      <c r="AH154" s="1181"/>
      <c r="AI154" s="1738"/>
      <c r="AJ154" s="1738"/>
      <c r="AK154" s="1738"/>
      <c r="AL154" s="1738"/>
      <c r="AM154" s="1738"/>
      <c r="AN154" s="1738"/>
      <c r="AO154" s="1738"/>
      <c r="AP154" s="985"/>
      <c r="AQ154" s="985"/>
      <c r="AR154" s="985"/>
      <c r="AS154" s="985"/>
      <c r="AT154" s="985"/>
      <c r="AU154" s="985"/>
    </row>
    <row r="155" spans="3:47" ht="9.9499999999999993" customHeight="1" x14ac:dyDescent="0.25">
      <c r="C155" s="2069"/>
      <c r="E155" s="3"/>
      <c r="F155" s="3"/>
      <c r="I155" s="2528"/>
      <c r="J155" s="2528"/>
      <c r="K155" s="1308"/>
      <c r="T155" s="1747"/>
      <c r="U155" s="1"/>
      <c r="V155" s="1"/>
      <c r="W155" s="1"/>
      <c r="X155" s="4"/>
      <c r="Y155" s="4"/>
      <c r="Z155" s="4"/>
      <c r="AA155" s="4"/>
      <c r="AB155" s="4"/>
      <c r="AC155" s="1181"/>
      <c r="AD155" s="1181"/>
      <c r="AE155" s="1181"/>
      <c r="AF155" s="1181"/>
      <c r="AG155" s="1181"/>
      <c r="AH155" s="1181"/>
      <c r="AI155" s="1738"/>
      <c r="AJ155" s="1738"/>
      <c r="AK155" s="1738"/>
      <c r="AL155" s="1738"/>
      <c r="AM155" s="1738"/>
      <c r="AN155" s="1738"/>
      <c r="AO155" s="1738"/>
      <c r="AP155" s="985"/>
      <c r="AQ155" s="985"/>
      <c r="AR155" s="985"/>
      <c r="AS155" s="985"/>
      <c r="AT155" s="985"/>
      <c r="AU155" s="985"/>
    </row>
    <row r="156" spans="3:47" ht="9.9499999999999993" customHeight="1" x14ac:dyDescent="0.25">
      <c r="C156" s="2069"/>
      <c r="E156" s="3"/>
      <c r="F156" s="3"/>
      <c r="I156" s="2528"/>
      <c r="J156" s="2528"/>
      <c r="K156" s="1308"/>
      <c r="T156" s="1747"/>
      <c r="U156" s="1"/>
      <c r="V156" s="1"/>
      <c r="W156" s="1"/>
      <c r="X156" s="4"/>
      <c r="Y156" s="4"/>
      <c r="Z156" s="4"/>
      <c r="AA156" s="4"/>
      <c r="AB156" s="4"/>
      <c r="AC156" s="1181"/>
      <c r="AD156" s="1181"/>
      <c r="AE156" s="1181"/>
      <c r="AF156" s="1181"/>
      <c r="AG156" s="1181"/>
      <c r="AH156" s="1181"/>
      <c r="AI156" s="1738"/>
      <c r="AJ156" s="1738"/>
      <c r="AK156" s="1738"/>
      <c r="AL156" s="1738"/>
      <c r="AM156" s="1738"/>
      <c r="AN156" s="1738"/>
      <c r="AO156" s="1738"/>
      <c r="AP156" s="985"/>
      <c r="AQ156" s="985"/>
      <c r="AR156" s="985"/>
      <c r="AS156" s="985"/>
      <c r="AT156" s="985"/>
      <c r="AU156" s="985"/>
    </row>
    <row r="157" spans="3:47" ht="9.9499999999999993" customHeight="1" x14ac:dyDescent="0.25">
      <c r="C157" s="2069"/>
      <c r="E157" s="3"/>
      <c r="F157" s="3"/>
      <c r="T157" s="1747"/>
      <c r="U157" s="1"/>
      <c r="V157" s="1"/>
      <c r="W157" s="1"/>
      <c r="X157" s="4"/>
      <c r="Y157" s="4"/>
      <c r="Z157" s="4"/>
      <c r="AA157" s="4"/>
      <c r="AB157" s="4"/>
      <c r="AC157" s="1181"/>
      <c r="AD157" s="1181"/>
      <c r="AE157" s="1181"/>
      <c r="AF157" s="1181"/>
      <c r="AG157" s="1181"/>
      <c r="AH157" s="1181"/>
      <c r="AI157" s="1738"/>
      <c r="AJ157" s="1738"/>
      <c r="AK157" s="1738"/>
      <c r="AL157" s="1738"/>
      <c r="AM157" s="1738"/>
      <c r="AN157" s="1738"/>
      <c r="AO157" s="1738"/>
      <c r="AP157" s="985"/>
      <c r="AQ157" s="985"/>
      <c r="AR157" s="985"/>
      <c r="AS157" s="985"/>
      <c r="AT157" s="985"/>
      <c r="AU157" s="985"/>
    </row>
    <row r="158" spans="3:47" ht="9.9499999999999993" customHeight="1" x14ac:dyDescent="0.25">
      <c r="C158" s="2069"/>
      <c r="E158" s="3"/>
      <c r="F158" s="3"/>
      <c r="U158" s="1"/>
      <c r="V158" s="1"/>
      <c r="W158" s="1"/>
      <c r="X158" s="4"/>
      <c r="Y158" s="4"/>
      <c r="Z158" s="4"/>
      <c r="AA158" s="4"/>
      <c r="AB158" s="4"/>
      <c r="AC158" s="1181"/>
      <c r="AD158" s="1181"/>
      <c r="AE158" s="1181"/>
      <c r="AF158" s="1181"/>
      <c r="AG158" s="1181"/>
      <c r="AH158" s="1181"/>
      <c r="AI158" s="1738"/>
      <c r="AJ158" s="1738"/>
      <c r="AK158" s="1738"/>
      <c r="AL158" s="1738"/>
      <c r="AM158" s="1738"/>
      <c r="AN158" s="1738"/>
      <c r="AO158" s="1738"/>
      <c r="AP158" s="985"/>
      <c r="AQ158" s="985"/>
      <c r="AR158" s="985"/>
      <c r="AS158" s="985"/>
      <c r="AT158" s="985"/>
      <c r="AU158" s="985"/>
    </row>
    <row r="159" spans="3:47" ht="9.9499999999999993" customHeight="1" x14ac:dyDescent="0.25">
      <c r="C159" s="2069"/>
      <c r="E159" s="3"/>
      <c r="F159" s="3"/>
      <c r="U159" s="1"/>
      <c r="V159" s="1"/>
      <c r="W159" s="1"/>
      <c r="X159" s="4"/>
      <c r="Y159" s="4"/>
      <c r="Z159" s="4"/>
      <c r="AA159" s="4"/>
      <c r="AB159" s="4"/>
      <c r="AC159" s="1181"/>
      <c r="AD159" s="1181"/>
      <c r="AE159" s="1181"/>
      <c r="AF159" s="1181"/>
      <c r="AG159" s="1181"/>
      <c r="AH159" s="1181"/>
      <c r="AI159" s="1738"/>
      <c r="AJ159" s="1738"/>
      <c r="AK159" s="1738"/>
      <c r="AL159" s="1738"/>
      <c r="AM159" s="1738"/>
      <c r="AN159" s="1738"/>
      <c r="AO159" s="1738"/>
      <c r="AP159" s="985"/>
      <c r="AQ159" s="985"/>
      <c r="AR159" s="985"/>
      <c r="AS159" s="985"/>
      <c r="AT159" s="985"/>
      <c r="AU159" s="985"/>
    </row>
    <row r="160" spans="3:47" ht="9.9499999999999993" customHeight="1" x14ac:dyDescent="0.25">
      <c r="C160" s="2069"/>
      <c r="E160" s="3"/>
      <c r="F160" s="3"/>
      <c r="U160" s="1"/>
      <c r="V160" s="1"/>
      <c r="W160" s="1"/>
      <c r="X160" s="4"/>
      <c r="Y160" s="4"/>
      <c r="Z160" s="4"/>
      <c r="AA160" s="4"/>
      <c r="AB160" s="4"/>
      <c r="AC160" s="1181"/>
      <c r="AD160" s="1181"/>
      <c r="AE160" s="1181"/>
      <c r="AF160" s="1181"/>
      <c r="AG160" s="1181"/>
      <c r="AH160" s="1181"/>
      <c r="AI160" s="1738"/>
      <c r="AJ160" s="1738"/>
      <c r="AK160" s="1738"/>
      <c r="AL160" s="1738"/>
      <c r="AM160" s="1738"/>
      <c r="AN160" s="1738"/>
      <c r="AO160" s="1738"/>
      <c r="AP160" s="985"/>
      <c r="AQ160" s="985"/>
      <c r="AR160" s="985"/>
      <c r="AS160" s="985"/>
      <c r="AT160" s="985"/>
      <c r="AU160" s="985"/>
    </row>
    <row r="161" spans="3:47" ht="9.9499999999999993" customHeight="1" x14ac:dyDescent="0.25">
      <c r="C161" s="2069"/>
      <c r="E161" s="3"/>
      <c r="F161" s="3"/>
      <c r="U161" s="1"/>
      <c r="V161" s="1"/>
      <c r="W161" s="1"/>
      <c r="X161" s="4"/>
      <c r="Y161" s="4"/>
      <c r="Z161" s="4"/>
      <c r="AA161" s="4"/>
      <c r="AB161" s="4"/>
      <c r="AC161" s="1181"/>
      <c r="AD161" s="1181"/>
      <c r="AE161" s="1181"/>
      <c r="AF161" s="1181"/>
      <c r="AG161" s="1181"/>
      <c r="AH161" s="1181"/>
      <c r="AI161" s="1738"/>
      <c r="AJ161" s="1738"/>
      <c r="AK161" s="1738"/>
      <c r="AL161" s="1738"/>
      <c r="AM161" s="1738"/>
      <c r="AN161" s="1738"/>
      <c r="AO161" s="1738"/>
      <c r="AP161" s="985"/>
      <c r="AQ161" s="985"/>
      <c r="AR161" s="985"/>
      <c r="AS161" s="985"/>
      <c r="AT161" s="985"/>
      <c r="AU161" s="985"/>
    </row>
    <row r="162" spans="3:47" ht="9.9499999999999993" customHeight="1" x14ac:dyDescent="0.25">
      <c r="C162" s="2069"/>
      <c r="E162" s="3"/>
      <c r="F162" s="3"/>
      <c r="V162" s="985"/>
      <c r="W162" s="985"/>
      <c r="X162" s="1"/>
      <c r="Z162" s="1965"/>
      <c r="AA162" s="1965"/>
      <c r="AB162" s="1948"/>
      <c r="AC162" s="1"/>
      <c r="AM162" s="1747"/>
      <c r="AU162" s="985"/>
    </row>
    <row r="163" spans="3:47" ht="9.9499999999999993" customHeight="1" x14ac:dyDescent="0.25">
      <c r="C163" s="2069"/>
      <c r="E163" s="3"/>
      <c r="F163" s="3"/>
      <c r="V163" s="985"/>
      <c r="W163" s="985"/>
      <c r="X163" s="1"/>
      <c r="Z163" s="1965"/>
      <c r="AA163" s="1965"/>
      <c r="AB163" s="1948"/>
      <c r="AC163" s="1"/>
      <c r="AM163" s="1747"/>
      <c r="AU163" s="985"/>
    </row>
    <row r="164" spans="3:47" x14ac:dyDescent="0.25">
      <c r="C164" s="2069"/>
      <c r="E164" s="3"/>
      <c r="F164" s="3"/>
      <c r="V164" s="985"/>
    </row>
    <row r="165" spans="3:47" x14ac:dyDescent="0.25">
      <c r="C165" s="2069"/>
      <c r="E165" s="3"/>
      <c r="F165" s="3"/>
      <c r="T165" s="985"/>
      <c r="U165" s="985"/>
      <c r="V165" s="985"/>
    </row>
    <row r="166" spans="3:47" x14ac:dyDescent="0.25">
      <c r="C166" s="2069"/>
      <c r="E166" s="3"/>
      <c r="T166" s="985"/>
      <c r="U166" s="985"/>
      <c r="V166" s="985"/>
    </row>
    <row r="167" spans="3:47" x14ac:dyDescent="0.25">
      <c r="C167" s="2069"/>
      <c r="E167" s="3"/>
    </row>
    <row r="168" spans="3:47" x14ac:dyDescent="0.25">
      <c r="C168" s="2069"/>
      <c r="E168" s="3"/>
    </row>
    <row r="169" spans="3:47" x14ac:dyDescent="0.25">
      <c r="C169" s="2069"/>
      <c r="E169" s="3"/>
    </row>
    <row r="170" spans="3:47" x14ac:dyDescent="0.25">
      <c r="C170" s="2069"/>
      <c r="E170" s="3"/>
    </row>
    <row r="171" spans="3:47" x14ac:dyDescent="0.25">
      <c r="C171" s="2069"/>
      <c r="E171" s="3"/>
    </row>
    <row r="172" spans="3:47" x14ac:dyDescent="0.25">
      <c r="C172" s="2069"/>
      <c r="E172" s="3"/>
    </row>
    <row r="173" spans="3:47" x14ac:dyDescent="0.25">
      <c r="C173" s="2069"/>
      <c r="E173" s="3"/>
    </row>
    <row r="174" spans="3:47" x14ac:dyDescent="0.25">
      <c r="C174" s="2069"/>
    </row>
    <row r="175" spans="3:47" x14ac:dyDescent="0.25">
      <c r="C175" s="2069"/>
    </row>
  </sheetData>
  <sheetProtection algorithmName="SHA-512" hashValue="V94p8HSSi34YSmC/Cp+VCjHjZA2ueptzBrz26NNn/qu4dpEXL/RisyBpjucXyoN7lFLFn58P2mq13+puGukdew==" saltValue="y9McaMpTiBpwH2qQs0i7qw==" spinCount="100000" sheet="1" objects="1" scenarios="1"/>
  <mergeCells count="79">
    <mergeCell ref="I122:P124"/>
    <mergeCell ref="T124:AG129"/>
    <mergeCell ref="I126:P130"/>
    <mergeCell ref="F129:H130"/>
    <mergeCell ref="Y114:AB115"/>
    <mergeCell ref="U116:X117"/>
    <mergeCell ref="Y116:AB117"/>
    <mergeCell ref="U118:X119"/>
    <mergeCell ref="Y118:AB119"/>
    <mergeCell ref="U120:X121"/>
    <mergeCell ref="Y120:AB121"/>
    <mergeCell ref="AD109:AE110"/>
    <mergeCell ref="AG109:AG110"/>
    <mergeCell ref="AI109:AN110"/>
    <mergeCell ref="U110:X111"/>
    <mergeCell ref="Y110:AB111"/>
    <mergeCell ref="AD111:AE112"/>
    <mergeCell ref="AG111:AG112"/>
    <mergeCell ref="AI111:AN112"/>
    <mergeCell ref="U112:X113"/>
    <mergeCell ref="Y112:AB113"/>
    <mergeCell ref="AD113:AE114"/>
    <mergeCell ref="AG113:AG114"/>
    <mergeCell ref="AI113:AN114"/>
    <mergeCell ref="U114:X115"/>
    <mergeCell ref="E100:H101"/>
    <mergeCell ref="U101:AB102"/>
    <mergeCell ref="AD101:AN102"/>
    <mergeCell ref="AD103:AE104"/>
    <mergeCell ref="AF103:AN104"/>
    <mergeCell ref="U104:X105"/>
    <mergeCell ref="Y104:AB105"/>
    <mergeCell ref="AD105:AE106"/>
    <mergeCell ref="AF105:AN106"/>
    <mergeCell ref="U106:X107"/>
    <mergeCell ref="Y106:AB107"/>
    <mergeCell ref="AD107:AE108"/>
    <mergeCell ref="AG107:AG108"/>
    <mergeCell ref="AI107:AN108"/>
    <mergeCell ref="U108:X109"/>
    <mergeCell ref="Y108:AB109"/>
    <mergeCell ref="C95:G95"/>
    <mergeCell ref="V95:X95"/>
    <mergeCell ref="AD95:AH95"/>
    <mergeCell ref="AL95:AN95"/>
    <mergeCell ref="G5:G6"/>
    <mergeCell ref="V5:V6"/>
    <mergeCell ref="W96:X96"/>
    <mergeCell ref="AD96:AH96"/>
    <mergeCell ref="AK96:AN96"/>
    <mergeCell ref="AJ4:AJ5"/>
    <mergeCell ref="AK4:AK6"/>
    <mergeCell ref="AL4:AL6"/>
    <mergeCell ref="AM4:AM6"/>
    <mergeCell ref="AN4:AN6"/>
    <mergeCell ref="W5:W6"/>
    <mergeCell ref="X5:X6"/>
    <mergeCell ref="Y5:Z6"/>
    <mergeCell ref="AA5:AA6"/>
    <mergeCell ref="AK2:AN3"/>
    <mergeCell ref="D3:D6"/>
    <mergeCell ref="E3:E6"/>
    <mergeCell ref="F3:F6"/>
    <mergeCell ref="Y3:Z3"/>
    <mergeCell ref="Y4:Z4"/>
    <mergeCell ref="AB4:AB5"/>
    <mergeCell ref="AC4:AC5"/>
    <mergeCell ref="AD4:AD5"/>
    <mergeCell ref="AE4:AE5"/>
    <mergeCell ref="AB2:AJ3"/>
    <mergeCell ref="AF4:AF5"/>
    <mergeCell ref="AG4:AG5"/>
    <mergeCell ref="AH4:AH5"/>
    <mergeCell ref="AI4:AI5"/>
    <mergeCell ref="I1:K1"/>
    <mergeCell ref="V1:AA1"/>
    <mergeCell ref="I2:U4"/>
    <mergeCell ref="V2:X4"/>
    <mergeCell ref="Y2:AA2"/>
  </mergeCells>
  <conditionalFormatting sqref="G7:G93">
    <cfRule type="cellIs" dxfId="11" priority="4" operator="equal">
      <formula>2</formula>
    </cfRule>
    <cfRule type="cellIs" dxfId="10" priority="5" operator="greaterThan">
      <formula>2</formula>
    </cfRule>
  </conditionalFormatting>
  <conditionalFormatting sqref="N65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7:T5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4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N41:AN9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printOptions horizontalCentered="1"/>
  <pageMargins left="0.25" right="0.25" top="0.75" bottom="0.75" header="0.3" footer="0.3"/>
  <pageSetup paperSize="8" scale="65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A162"/>
  <sheetViews>
    <sheetView zoomScaleNormal="100" workbookViewId="0">
      <selection activeCell="S1" sqref="S1:W1"/>
    </sheetView>
  </sheetViews>
  <sheetFormatPr baseColWidth="10" defaultColWidth="11.42578125" defaultRowHeight="15" x14ac:dyDescent="0.25"/>
  <cols>
    <col min="1" max="1" width="3.5703125" style="1178" customWidth="1"/>
    <col min="2" max="2" width="1.7109375" style="985" customWidth="1"/>
    <col min="3" max="3" width="12.85546875" style="986" bestFit="1" customWidth="1"/>
    <col min="4" max="5" width="3.28515625" style="1747" customWidth="1"/>
    <col min="6" max="6" width="1.7109375" style="987" customWidth="1"/>
    <col min="7" max="7" width="1.5703125" style="987" customWidth="1"/>
    <col min="8" max="17" width="5.7109375" style="985" customWidth="1"/>
    <col min="18" max="20" width="5.7109375" style="986" customWidth="1"/>
    <col min="21" max="21" width="6.7109375" style="986" customWidth="1"/>
    <col min="22" max="22" width="5.7109375" style="985" customWidth="1"/>
    <col min="23" max="23" width="5.7109375" style="1" customWidth="1"/>
    <col min="24" max="24" width="7.28515625" style="1" customWidth="1"/>
    <col min="25" max="25" width="4.7109375" style="1" customWidth="1"/>
    <col min="26" max="26" width="4.7109375" style="1965" customWidth="1"/>
    <col min="27" max="27" width="7.28515625" style="1948" customWidth="1"/>
    <col min="28" max="36" width="5.7109375" style="1" customWidth="1"/>
    <col min="37" max="39" width="5.7109375" style="4" customWidth="1"/>
    <col min="40" max="40" width="5.42578125" style="4" customWidth="1"/>
    <col min="41" max="42" width="8.28515625" style="1181" customWidth="1"/>
    <col min="43" max="46" width="7.7109375" style="1181" customWidth="1"/>
    <col min="47" max="52" width="7.7109375" style="1738" customWidth="1"/>
    <col min="53" max="71" width="7.7109375" style="1" customWidth="1"/>
    <col min="72" max="76" width="7.7109375" style="985" customWidth="1"/>
    <col min="77" max="77" width="5.140625" style="985" customWidth="1"/>
    <col min="78" max="79" width="10" style="985" customWidth="1"/>
    <col min="80" max="16384" width="11.42578125" style="985"/>
  </cols>
  <sheetData>
    <row r="1" spans="1:79" ht="15.75" customHeight="1" x14ac:dyDescent="0.2">
      <c r="L1" s="1180"/>
      <c r="M1" s="1180"/>
      <c r="N1" s="1180"/>
      <c r="O1" s="1180"/>
      <c r="P1" s="1180"/>
      <c r="Q1" s="988"/>
      <c r="S1" s="4404" t="s">
        <v>696</v>
      </c>
      <c r="T1" s="4404"/>
      <c r="U1" s="4404"/>
      <c r="V1" s="4404"/>
      <c r="W1" s="4404"/>
      <c r="X1" s="1748"/>
      <c r="Y1" s="1748"/>
      <c r="Z1" s="1749"/>
      <c r="AA1" s="4405"/>
      <c r="AB1" s="4405"/>
      <c r="AC1" s="4405"/>
      <c r="AD1" s="4405"/>
      <c r="AE1" s="4405"/>
      <c r="AF1" s="4405"/>
      <c r="AG1" s="4405"/>
      <c r="AH1" s="4405"/>
      <c r="AI1" s="1750"/>
      <c r="AJ1" s="1320"/>
      <c r="AL1" s="1320"/>
      <c r="AM1" s="1320"/>
    </row>
    <row r="2" spans="1:79" ht="10.5" customHeight="1" x14ac:dyDescent="0.25">
      <c r="D2" s="4292" t="s">
        <v>644</v>
      </c>
      <c r="E2" s="4292" t="s">
        <v>189</v>
      </c>
      <c r="H2" s="4407" t="s">
        <v>25</v>
      </c>
      <c r="I2" s="4407"/>
      <c r="J2" s="4407"/>
      <c r="K2" s="4407"/>
      <c r="L2" s="4407"/>
      <c r="M2" s="4407"/>
      <c r="N2" s="4407"/>
      <c r="O2" s="4407"/>
      <c r="P2" s="4407"/>
      <c r="Q2" s="4407"/>
      <c r="R2" s="4407"/>
      <c r="S2" s="4407"/>
      <c r="T2" s="4407"/>
      <c r="U2" s="4407"/>
      <c r="V2" s="4409" t="s">
        <v>50</v>
      </c>
      <c r="W2" s="4410"/>
      <c r="X2" s="4411"/>
      <c r="Y2" s="4415" t="s">
        <v>645</v>
      </c>
      <c r="Z2" s="4415"/>
      <c r="AA2" s="4416"/>
      <c r="AB2" s="4417" t="s">
        <v>49</v>
      </c>
      <c r="AC2" s="4407"/>
      <c r="AD2" s="4407"/>
      <c r="AE2" s="4407"/>
      <c r="AF2" s="4407"/>
      <c r="AG2" s="4407"/>
      <c r="AH2" s="4407"/>
      <c r="AI2" s="4407"/>
      <c r="AJ2" s="4431" t="s">
        <v>477</v>
      </c>
      <c r="AK2" s="4407"/>
      <c r="AL2" s="4407"/>
      <c r="AM2" s="4432"/>
      <c r="AN2" s="991"/>
    </row>
    <row r="3" spans="1:79" ht="10.5" customHeight="1" x14ac:dyDescent="0.25">
      <c r="D3" s="4292"/>
      <c r="E3" s="4292"/>
      <c r="H3" s="4408"/>
      <c r="I3" s="4408"/>
      <c r="J3" s="4408"/>
      <c r="K3" s="4408"/>
      <c r="L3" s="4408"/>
      <c r="M3" s="4408"/>
      <c r="N3" s="4408"/>
      <c r="O3" s="4408"/>
      <c r="P3" s="4408"/>
      <c r="Q3" s="4408"/>
      <c r="R3" s="4408"/>
      <c r="S3" s="4408"/>
      <c r="T3" s="4408"/>
      <c r="U3" s="4408"/>
      <c r="V3" s="4412"/>
      <c r="W3" s="4413"/>
      <c r="X3" s="4414"/>
      <c r="Y3" s="4435" t="s">
        <v>689</v>
      </c>
      <c r="Z3" s="4435"/>
      <c r="AA3" s="1966">
        <v>40000</v>
      </c>
      <c r="AB3" s="4418"/>
      <c r="AC3" s="4408"/>
      <c r="AD3" s="4408"/>
      <c r="AE3" s="4408"/>
      <c r="AF3" s="4408"/>
      <c r="AG3" s="4408"/>
      <c r="AH3" s="4408"/>
      <c r="AI3" s="4408"/>
      <c r="AJ3" s="4433"/>
      <c r="AK3" s="4408"/>
      <c r="AL3" s="4408"/>
      <c r="AM3" s="4434"/>
      <c r="AN3" s="991"/>
    </row>
    <row r="4" spans="1:79" s="993" customFormat="1" ht="12" customHeight="1" x14ac:dyDescent="0.25">
      <c r="A4" s="1178"/>
      <c r="C4" s="994"/>
      <c r="D4" s="4292"/>
      <c r="E4" s="4292"/>
      <c r="F4" s="4336" t="s">
        <v>44</v>
      </c>
      <c r="G4" s="995"/>
      <c r="H4" s="1321" t="s">
        <v>87</v>
      </c>
      <c r="I4" s="1321" t="s">
        <v>26</v>
      </c>
      <c r="J4" s="1322" t="s">
        <v>27</v>
      </c>
      <c r="K4" s="1322" t="s">
        <v>28</v>
      </c>
      <c r="L4" s="1322" t="s">
        <v>406</v>
      </c>
      <c r="M4" s="1323" t="s">
        <v>407</v>
      </c>
      <c r="N4" s="1751" t="s">
        <v>646</v>
      </c>
      <c r="O4" s="1322" t="s">
        <v>647</v>
      </c>
      <c r="P4" s="1322" t="s">
        <v>32</v>
      </c>
      <c r="Q4" s="1751" t="s">
        <v>646</v>
      </c>
      <c r="R4" s="1322" t="s">
        <v>408</v>
      </c>
      <c r="S4" s="1322" t="s">
        <v>34</v>
      </c>
      <c r="T4" s="1322" t="s">
        <v>64</v>
      </c>
      <c r="U4" s="1967" t="s">
        <v>109</v>
      </c>
      <c r="V4" s="4337" t="s">
        <v>3</v>
      </c>
      <c r="W4" s="4321" t="s">
        <v>409</v>
      </c>
      <c r="X4" s="4422" t="s">
        <v>410</v>
      </c>
      <c r="Y4" s="4424" t="s">
        <v>690</v>
      </c>
      <c r="Z4" s="4425"/>
      <c r="AA4" s="4436" t="s">
        <v>691</v>
      </c>
      <c r="AB4" s="1752" t="s">
        <v>478</v>
      </c>
      <c r="AC4" s="1753" t="s">
        <v>479</v>
      </c>
      <c r="AD4" s="1753" t="s">
        <v>480</v>
      </c>
      <c r="AE4" s="1753" t="s">
        <v>481</v>
      </c>
      <c r="AF4" s="1753" t="s">
        <v>551</v>
      </c>
      <c r="AG4" s="1754" t="s">
        <v>608</v>
      </c>
      <c r="AH4" s="1755" t="s">
        <v>648</v>
      </c>
      <c r="AI4" s="4438" t="s">
        <v>3</v>
      </c>
      <c r="AJ4" s="4314" t="s">
        <v>482</v>
      </c>
      <c r="AK4" s="4441" t="s">
        <v>649</v>
      </c>
      <c r="AL4" s="4443" t="s">
        <v>3</v>
      </c>
      <c r="AM4" s="4445" t="s">
        <v>650</v>
      </c>
      <c r="AN4" s="1091"/>
    </row>
    <row r="5" spans="1:79" s="993" customFormat="1" ht="12" customHeight="1" thickBot="1" x14ac:dyDescent="0.3">
      <c r="A5" s="1183"/>
      <c r="B5" s="1606"/>
      <c r="C5" s="1094"/>
      <c r="D5" s="4406"/>
      <c r="E5" s="4406"/>
      <c r="F5" s="4419"/>
      <c r="G5" s="1003"/>
      <c r="H5" s="1324" t="s">
        <v>651</v>
      </c>
      <c r="I5" s="1324" t="s">
        <v>357</v>
      </c>
      <c r="J5" s="1324" t="s">
        <v>652</v>
      </c>
      <c r="K5" s="1325" t="s">
        <v>653</v>
      </c>
      <c r="L5" s="1325" t="s">
        <v>654</v>
      </c>
      <c r="M5" s="1325" t="s">
        <v>655</v>
      </c>
      <c r="N5" s="1326" t="s">
        <v>656</v>
      </c>
      <c r="O5" s="1326" t="s">
        <v>657</v>
      </c>
      <c r="P5" s="1326" t="s">
        <v>658</v>
      </c>
      <c r="Q5" s="1326" t="s">
        <v>659</v>
      </c>
      <c r="R5" s="1326" t="s">
        <v>660</v>
      </c>
      <c r="S5" s="1326" t="s">
        <v>661</v>
      </c>
      <c r="T5" s="1326" t="s">
        <v>662</v>
      </c>
      <c r="U5" s="1607" t="s">
        <v>358</v>
      </c>
      <c r="V5" s="4420"/>
      <c r="W5" s="4421"/>
      <c r="X5" s="4423"/>
      <c r="Y5" s="4426"/>
      <c r="Z5" s="4427"/>
      <c r="AA5" s="4437"/>
      <c r="AB5" s="1608" t="s">
        <v>620</v>
      </c>
      <c r="AC5" s="1609" t="s">
        <v>622</v>
      </c>
      <c r="AD5" s="1609" t="s">
        <v>622</v>
      </c>
      <c r="AE5" s="1609" t="s">
        <v>623</v>
      </c>
      <c r="AF5" s="1609" t="s">
        <v>624</v>
      </c>
      <c r="AG5" s="1756" t="s">
        <v>623</v>
      </c>
      <c r="AH5" s="1757">
        <f>COUNTIF(H83:U83,"&gt;0")</f>
        <v>13</v>
      </c>
      <c r="AI5" s="4439"/>
      <c r="AJ5" s="4440"/>
      <c r="AK5" s="4442"/>
      <c r="AL5" s="4444"/>
      <c r="AM5" s="4446"/>
      <c r="AN5" s="1091"/>
    </row>
    <row r="6" spans="1:79" ht="9.9499999999999993" customHeight="1" thickTop="1" x14ac:dyDescent="0.25">
      <c r="A6" s="1185" t="s">
        <v>4</v>
      </c>
      <c r="B6" s="1651"/>
      <c r="C6" s="1612" t="s">
        <v>663</v>
      </c>
      <c r="D6" s="1758" t="s">
        <v>177</v>
      </c>
      <c r="E6" s="1759"/>
      <c r="F6" s="1614"/>
      <c r="G6" s="1760"/>
      <c r="H6" s="1761">
        <v>13</v>
      </c>
      <c r="I6" s="1762">
        <v>11</v>
      </c>
      <c r="J6" s="1763">
        <v>3</v>
      </c>
      <c r="K6" s="1763">
        <v>8</v>
      </c>
      <c r="L6" s="1764">
        <v>8</v>
      </c>
      <c r="M6" s="1764">
        <v>4</v>
      </c>
      <c r="N6" s="1763">
        <v>10</v>
      </c>
      <c r="O6" s="1763">
        <v>2</v>
      </c>
      <c r="P6" s="1763">
        <v>5</v>
      </c>
      <c r="Q6" s="1763">
        <v>2</v>
      </c>
      <c r="R6" s="1763">
        <v>7</v>
      </c>
      <c r="S6" s="1763">
        <v>5</v>
      </c>
      <c r="T6" s="1763">
        <v>14</v>
      </c>
      <c r="U6" s="1968" t="s">
        <v>664</v>
      </c>
      <c r="V6" s="1969">
        <f t="shared" ref="V6:V39" si="0">SUM(H6:U6)</f>
        <v>92</v>
      </c>
      <c r="W6" s="1765">
        <f t="shared" ref="W6:W39" si="1">COUNTIF(H6:T6,"&gt;=0")*0.1+0.7</f>
        <v>2</v>
      </c>
      <c r="X6" s="1970">
        <f t="shared" ref="X6:X39" si="2">V6*W6/COUNTIF(H6:U6,"&gt;=0")</f>
        <v>14.153846153846153</v>
      </c>
      <c r="Y6" s="1971">
        <f t="shared" ref="Y6:Y24" si="3">IF((U6="x"),(X6),"Abs")</f>
        <v>14.153846153846153</v>
      </c>
      <c r="Z6" s="1972">
        <f t="shared" ref="Z6:Z24" si="4">IF((U6="x"),(IF(X6&lt;(MAX(X$6:X$22)/2),(MAX(X$6:X$22)/2),X6)),"Abs")</f>
        <v>14.153846153846153</v>
      </c>
      <c r="AA6" s="1766">
        <f t="shared" ref="AA6:AA24" si="5">IF((U6="x"),(AA$3/SUM(Y$6:Y$24)*Z6),"Abs")</f>
        <v>3420.0547648097463</v>
      </c>
      <c r="AB6" s="1767">
        <v>3</v>
      </c>
      <c r="AC6" s="1768">
        <v>8</v>
      </c>
      <c r="AD6" s="1769">
        <v>8</v>
      </c>
      <c r="AE6" s="1769">
        <v>10</v>
      </c>
      <c r="AF6" s="1769">
        <v>11</v>
      </c>
      <c r="AG6" s="1769">
        <v>10</v>
      </c>
      <c r="AH6" s="1377">
        <f t="shared" ref="AH6:AH39" si="6">COUNTIF(H6:T6,"&gt;=0")</f>
        <v>13</v>
      </c>
      <c r="AI6" s="1973">
        <f t="shared" ref="AI6:AI37" si="7">SUM(AB6:AH6)</f>
        <v>63</v>
      </c>
      <c r="AJ6" s="1974">
        <v>5</v>
      </c>
      <c r="AK6" s="1768">
        <v>341</v>
      </c>
      <c r="AL6" s="1770">
        <f t="shared" ref="AL6:AL69" si="8">AK6+V6</f>
        <v>433</v>
      </c>
      <c r="AM6" s="1771">
        <f t="shared" ref="AM6:AM69" si="9">AL6/AI6</f>
        <v>6.8730158730158726</v>
      </c>
      <c r="AN6" s="991"/>
      <c r="BZ6" s="4"/>
      <c r="CA6" s="4"/>
    </row>
    <row r="7" spans="1:79" s="987" customFormat="1" ht="9.9499999999999993" customHeight="1" x14ac:dyDescent="0.25">
      <c r="A7" s="1185" t="s">
        <v>16</v>
      </c>
      <c r="B7" s="1611"/>
      <c r="C7" s="1349" t="s">
        <v>666</v>
      </c>
      <c r="D7" s="1788"/>
      <c r="E7" s="1789"/>
      <c r="F7" s="1623"/>
      <c r="G7" s="1189"/>
      <c r="H7" s="1351">
        <v>4</v>
      </c>
      <c r="I7" s="1487"/>
      <c r="J7" s="1352"/>
      <c r="K7" s="1773">
        <v>11</v>
      </c>
      <c r="L7" s="1352">
        <v>10</v>
      </c>
      <c r="M7" s="1371"/>
      <c r="N7" s="1352"/>
      <c r="O7" s="1353"/>
      <c r="P7" s="1975"/>
      <c r="Q7" s="1352"/>
      <c r="R7" s="1352"/>
      <c r="S7" s="1353">
        <v>17</v>
      </c>
      <c r="T7" s="1353">
        <v>10</v>
      </c>
      <c r="U7" s="1729" t="s">
        <v>664</v>
      </c>
      <c r="V7" s="1976">
        <f t="shared" si="0"/>
        <v>52</v>
      </c>
      <c r="W7" s="1765">
        <f t="shared" si="1"/>
        <v>1.2</v>
      </c>
      <c r="X7" s="1970">
        <f t="shared" si="2"/>
        <v>12.48</v>
      </c>
      <c r="Y7" s="1971">
        <f t="shared" si="3"/>
        <v>12.48</v>
      </c>
      <c r="Z7" s="1972">
        <f t="shared" si="4"/>
        <v>12.48</v>
      </c>
      <c r="AA7" s="1766">
        <f t="shared" si="5"/>
        <v>3015.596114362681</v>
      </c>
      <c r="AB7" s="1359"/>
      <c r="AC7" s="1360"/>
      <c r="AD7" s="1361">
        <v>3</v>
      </c>
      <c r="AE7" s="1361">
        <v>7</v>
      </c>
      <c r="AF7" s="1361">
        <v>10</v>
      </c>
      <c r="AG7" s="1361">
        <v>6</v>
      </c>
      <c r="AH7" s="1361">
        <f t="shared" si="6"/>
        <v>5</v>
      </c>
      <c r="AI7" s="1977">
        <f t="shared" si="7"/>
        <v>31</v>
      </c>
      <c r="AJ7" s="1978">
        <v>2</v>
      </c>
      <c r="AK7" s="1360">
        <v>123</v>
      </c>
      <c r="AL7" s="1774">
        <f t="shared" si="8"/>
        <v>175</v>
      </c>
      <c r="AM7" s="1775">
        <f t="shared" si="9"/>
        <v>5.645161290322581</v>
      </c>
    </row>
    <row r="8" spans="1:79" s="987" customFormat="1" ht="9.9499999999999993" customHeight="1" x14ac:dyDescent="0.25">
      <c r="A8" s="1185" t="s">
        <v>17</v>
      </c>
      <c r="B8" s="1611"/>
      <c r="C8" s="1631" t="s">
        <v>665</v>
      </c>
      <c r="D8" s="1778"/>
      <c r="E8" s="1779" t="s">
        <v>156</v>
      </c>
      <c r="F8" s="1623"/>
      <c r="G8" s="1122"/>
      <c r="H8" s="1351">
        <v>8</v>
      </c>
      <c r="I8" s="1487">
        <v>6</v>
      </c>
      <c r="J8" s="1773">
        <v>15</v>
      </c>
      <c r="K8" s="1352">
        <v>6</v>
      </c>
      <c r="L8" s="1352">
        <v>1</v>
      </c>
      <c r="M8" s="1371">
        <v>1</v>
      </c>
      <c r="N8" s="1352">
        <v>6</v>
      </c>
      <c r="O8" s="1352">
        <v>6</v>
      </c>
      <c r="P8" s="1352">
        <v>7</v>
      </c>
      <c r="Q8" s="1352">
        <v>3</v>
      </c>
      <c r="R8" s="1352">
        <v>6</v>
      </c>
      <c r="S8" s="1352">
        <v>13</v>
      </c>
      <c r="T8" s="1352">
        <v>1</v>
      </c>
      <c r="U8" s="1727" t="s">
        <v>664</v>
      </c>
      <c r="V8" s="1976">
        <f t="shared" si="0"/>
        <v>79</v>
      </c>
      <c r="W8" s="1765">
        <f t="shared" si="1"/>
        <v>2</v>
      </c>
      <c r="X8" s="1970">
        <f t="shared" si="2"/>
        <v>12.153846153846153</v>
      </c>
      <c r="Y8" s="1971">
        <f t="shared" si="3"/>
        <v>12.153846153846153</v>
      </c>
      <c r="Z8" s="1972">
        <f t="shared" si="4"/>
        <v>12.153846153846153</v>
      </c>
      <c r="AA8" s="1766">
        <f t="shared" si="5"/>
        <v>2936.786156738804</v>
      </c>
      <c r="AB8" s="1359"/>
      <c r="AC8" s="1360">
        <v>2</v>
      </c>
      <c r="AD8" s="1361">
        <v>5</v>
      </c>
      <c r="AE8" s="1361">
        <v>4</v>
      </c>
      <c r="AF8" s="1361"/>
      <c r="AG8" s="1361">
        <v>6</v>
      </c>
      <c r="AH8" s="1361">
        <f t="shared" si="6"/>
        <v>13</v>
      </c>
      <c r="AI8" s="1977">
        <f t="shared" si="7"/>
        <v>30</v>
      </c>
      <c r="AJ8" s="1978">
        <v>2</v>
      </c>
      <c r="AK8" s="1360">
        <v>105</v>
      </c>
      <c r="AL8" s="1774">
        <f t="shared" si="8"/>
        <v>184</v>
      </c>
      <c r="AM8" s="1775">
        <f t="shared" si="9"/>
        <v>6.1333333333333337</v>
      </c>
    </row>
    <row r="9" spans="1:79" s="987" customFormat="1" ht="9.9499999999999993" customHeight="1" x14ac:dyDescent="0.25">
      <c r="A9" s="1185" t="s">
        <v>18</v>
      </c>
      <c r="B9" s="1611"/>
      <c r="C9" s="1631" t="s">
        <v>667</v>
      </c>
      <c r="D9" s="1778"/>
      <c r="E9" s="1779" t="s">
        <v>156</v>
      </c>
      <c r="F9" s="1623"/>
      <c r="G9" s="1189"/>
      <c r="H9" s="1351">
        <v>2</v>
      </c>
      <c r="I9" s="1487"/>
      <c r="J9" s="1352">
        <v>8</v>
      </c>
      <c r="K9" s="1352"/>
      <c r="L9" s="1773">
        <v>15</v>
      </c>
      <c r="M9" s="1371"/>
      <c r="N9" s="1352">
        <v>8</v>
      </c>
      <c r="O9" s="1352"/>
      <c r="P9" s="1773">
        <v>14</v>
      </c>
      <c r="Q9" s="1371"/>
      <c r="R9" s="1371">
        <v>4</v>
      </c>
      <c r="S9" s="1352"/>
      <c r="T9" s="1979">
        <v>8</v>
      </c>
      <c r="U9" s="1727" t="s">
        <v>664</v>
      </c>
      <c r="V9" s="1976">
        <f t="shared" si="0"/>
        <v>59</v>
      </c>
      <c r="W9" s="1765">
        <f t="shared" si="1"/>
        <v>1.4</v>
      </c>
      <c r="X9" s="1970">
        <f t="shared" si="2"/>
        <v>11.799999999999999</v>
      </c>
      <c r="Y9" s="1971">
        <f t="shared" si="3"/>
        <v>11.799999999999999</v>
      </c>
      <c r="Z9" s="1972">
        <f t="shared" si="4"/>
        <v>11.799999999999999</v>
      </c>
      <c r="AA9" s="1766">
        <f t="shared" si="5"/>
        <v>2851.2847876185601</v>
      </c>
      <c r="AB9" s="1359"/>
      <c r="AC9" s="1360">
        <v>3</v>
      </c>
      <c r="AD9" s="1361">
        <v>6</v>
      </c>
      <c r="AE9" s="1361">
        <v>2</v>
      </c>
      <c r="AF9" s="1361">
        <v>8</v>
      </c>
      <c r="AG9" s="1361">
        <v>6</v>
      </c>
      <c r="AH9" s="1361">
        <f t="shared" si="6"/>
        <v>7</v>
      </c>
      <c r="AI9" s="1977">
        <f t="shared" si="7"/>
        <v>32</v>
      </c>
      <c r="AJ9" s="1978">
        <v>5</v>
      </c>
      <c r="AK9" s="1360">
        <v>167</v>
      </c>
      <c r="AL9" s="1774">
        <f t="shared" si="8"/>
        <v>226</v>
      </c>
      <c r="AM9" s="1775">
        <f t="shared" si="9"/>
        <v>7.0625</v>
      </c>
    </row>
    <row r="10" spans="1:79" s="987" customFormat="1" ht="9.9499999999999993" customHeight="1" x14ac:dyDescent="0.25">
      <c r="A10" s="1185" t="s">
        <v>19</v>
      </c>
      <c r="B10" s="1611"/>
      <c r="C10" s="1216" t="s">
        <v>45</v>
      </c>
      <c r="D10" s="1780"/>
      <c r="E10" s="1781"/>
      <c r="F10" s="1782"/>
      <c r="G10" s="1122"/>
      <c r="H10" s="1351"/>
      <c r="I10" s="1487"/>
      <c r="J10" s="1352"/>
      <c r="K10" s="1352"/>
      <c r="L10" s="1352">
        <v>7</v>
      </c>
      <c r="M10" s="1371"/>
      <c r="N10" s="1352">
        <v>2</v>
      </c>
      <c r="O10" s="1352">
        <v>8</v>
      </c>
      <c r="P10" s="1352">
        <v>11</v>
      </c>
      <c r="Q10" s="1352">
        <v>6</v>
      </c>
      <c r="R10" s="1352">
        <v>14</v>
      </c>
      <c r="S10" s="1352"/>
      <c r="T10" s="1352">
        <v>6</v>
      </c>
      <c r="U10" s="1727" t="s">
        <v>664</v>
      </c>
      <c r="V10" s="1976">
        <f t="shared" si="0"/>
        <v>54</v>
      </c>
      <c r="W10" s="1765">
        <f t="shared" si="1"/>
        <v>1.4</v>
      </c>
      <c r="X10" s="1970">
        <f t="shared" si="2"/>
        <v>10.799999999999999</v>
      </c>
      <c r="Y10" s="1971">
        <f t="shared" si="3"/>
        <v>10.799999999999999</v>
      </c>
      <c r="Z10" s="1972">
        <f t="shared" si="4"/>
        <v>10.799999999999999</v>
      </c>
      <c r="AA10" s="1766">
        <f t="shared" si="5"/>
        <v>2609.6504835830888</v>
      </c>
      <c r="AB10" s="1359"/>
      <c r="AC10" s="1360"/>
      <c r="AD10" s="1361">
        <v>2</v>
      </c>
      <c r="AE10" s="1361">
        <v>4</v>
      </c>
      <c r="AF10" s="1361">
        <v>3</v>
      </c>
      <c r="AG10" s="1361">
        <v>4</v>
      </c>
      <c r="AH10" s="1361">
        <f t="shared" si="6"/>
        <v>7</v>
      </c>
      <c r="AI10" s="1977">
        <f t="shared" si="7"/>
        <v>20</v>
      </c>
      <c r="AJ10" s="1978"/>
      <c r="AK10" s="1360">
        <v>53</v>
      </c>
      <c r="AL10" s="1774">
        <f t="shared" si="8"/>
        <v>107</v>
      </c>
      <c r="AM10" s="1775">
        <f t="shared" si="9"/>
        <v>5.35</v>
      </c>
    </row>
    <row r="11" spans="1:79" s="987" customFormat="1" ht="9.9499999999999993" customHeight="1" x14ac:dyDescent="0.25">
      <c r="A11" s="1185" t="s">
        <v>20</v>
      </c>
      <c r="B11" s="1611"/>
      <c r="C11" s="1200" t="s">
        <v>627</v>
      </c>
      <c r="D11" s="1783"/>
      <c r="E11" s="1784"/>
      <c r="F11" s="1623"/>
      <c r="G11" s="1189"/>
      <c r="H11" s="1351">
        <v>5</v>
      </c>
      <c r="I11" s="1487"/>
      <c r="J11" s="1352">
        <v>7</v>
      </c>
      <c r="K11" s="1352">
        <v>4</v>
      </c>
      <c r="L11" s="1352">
        <v>4</v>
      </c>
      <c r="M11" s="1371">
        <v>5</v>
      </c>
      <c r="N11" s="1352">
        <v>0</v>
      </c>
      <c r="O11" s="1352">
        <v>4</v>
      </c>
      <c r="P11" s="1352">
        <v>9</v>
      </c>
      <c r="Q11" s="1371">
        <v>5</v>
      </c>
      <c r="R11" s="1371">
        <v>9</v>
      </c>
      <c r="S11" s="1352">
        <v>6</v>
      </c>
      <c r="T11" s="1352">
        <v>9</v>
      </c>
      <c r="U11" s="1727" t="s">
        <v>664</v>
      </c>
      <c r="V11" s="1976">
        <f t="shared" si="0"/>
        <v>67</v>
      </c>
      <c r="W11" s="1765">
        <f t="shared" si="1"/>
        <v>1.9000000000000001</v>
      </c>
      <c r="X11" s="1970">
        <f t="shared" si="2"/>
        <v>10.608333333333334</v>
      </c>
      <c r="Y11" s="1971">
        <f t="shared" si="3"/>
        <v>10.608333333333334</v>
      </c>
      <c r="Z11" s="1972">
        <f t="shared" si="4"/>
        <v>10.608333333333334</v>
      </c>
      <c r="AA11" s="1766">
        <f t="shared" si="5"/>
        <v>2563.3372419762909</v>
      </c>
      <c r="AB11" s="1359"/>
      <c r="AC11" s="1360"/>
      <c r="AD11" s="1361"/>
      <c r="AE11" s="1361">
        <v>4</v>
      </c>
      <c r="AF11" s="1361">
        <v>9</v>
      </c>
      <c r="AG11" s="1361">
        <v>7</v>
      </c>
      <c r="AH11" s="1361">
        <f t="shared" si="6"/>
        <v>12</v>
      </c>
      <c r="AI11" s="1977">
        <f t="shared" si="7"/>
        <v>32</v>
      </c>
      <c r="AJ11" s="1978">
        <v>1</v>
      </c>
      <c r="AK11" s="1360">
        <v>101</v>
      </c>
      <c r="AL11" s="1774">
        <f t="shared" si="8"/>
        <v>168</v>
      </c>
      <c r="AM11" s="1775">
        <f t="shared" si="9"/>
        <v>5.25</v>
      </c>
    </row>
    <row r="12" spans="1:79" s="987" customFormat="1" ht="9.9499999999999993" customHeight="1" x14ac:dyDescent="0.25">
      <c r="A12" s="1185" t="s">
        <v>21</v>
      </c>
      <c r="B12" s="1611"/>
      <c r="C12" s="1200" t="s">
        <v>633</v>
      </c>
      <c r="D12" s="1783"/>
      <c r="E12" s="1784"/>
      <c r="F12" s="1623"/>
      <c r="G12" s="1189"/>
      <c r="H12" s="1351">
        <v>6</v>
      </c>
      <c r="I12" s="1487">
        <v>8</v>
      </c>
      <c r="J12" s="1352">
        <v>2</v>
      </c>
      <c r="K12" s="1352">
        <v>3</v>
      </c>
      <c r="L12" s="1352"/>
      <c r="M12" s="1371"/>
      <c r="N12" s="1773"/>
      <c r="O12" s="1773"/>
      <c r="P12" s="1352">
        <v>3</v>
      </c>
      <c r="Q12" s="1352">
        <v>11</v>
      </c>
      <c r="R12" s="1352">
        <v>8</v>
      </c>
      <c r="S12" s="1352">
        <v>12</v>
      </c>
      <c r="T12" s="1352">
        <v>5</v>
      </c>
      <c r="U12" s="1727" t="s">
        <v>664</v>
      </c>
      <c r="V12" s="1976">
        <f t="shared" si="0"/>
        <v>58</v>
      </c>
      <c r="W12" s="1765">
        <f t="shared" si="1"/>
        <v>1.6</v>
      </c>
      <c r="X12" s="1970">
        <f t="shared" si="2"/>
        <v>10.311111111111112</v>
      </c>
      <c r="Y12" s="1971">
        <f t="shared" si="3"/>
        <v>10.311111111111112</v>
      </c>
      <c r="Z12" s="1972">
        <f t="shared" si="4"/>
        <v>10.311111111111112</v>
      </c>
      <c r="AA12" s="1766">
        <f t="shared" si="5"/>
        <v>2491.5181571657477</v>
      </c>
      <c r="AB12" s="1359"/>
      <c r="AC12" s="1360"/>
      <c r="AD12" s="1361"/>
      <c r="AE12" s="1361"/>
      <c r="AF12" s="1361"/>
      <c r="AG12" s="1361">
        <v>6</v>
      </c>
      <c r="AH12" s="1361">
        <f t="shared" si="6"/>
        <v>9</v>
      </c>
      <c r="AI12" s="1977">
        <f t="shared" si="7"/>
        <v>15</v>
      </c>
      <c r="AJ12" s="1978">
        <v>1</v>
      </c>
      <c r="AK12" s="1360">
        <v>23</v>
      </c>
      <c r="AL12" s="1774">
        <f t="shared" si="8"/>
        <v>81</v>
      </c>
      <c r="AM12" s="1775">
        <f t="shared" si="9"/>
        <v>5.4</v>
      </c>
    </row>
    <row r="13" spans="1:79" s="987" customFormat="1" ht="9.9499999999999993" customHeight="1" x14ac:dyDescent="0.25">
      <c r="A13" s="1185" t="s">
        <v>41</v>
      </c>
      <c r="B13" s="1611"/>
      <c r="C13" s="1368" t="s">
        <v>668</v>
      </c>
      <c r="D13" s="1785" t="s">
        <v>156</v>
      </c>
      <c r="E13" s="1786"/>
      <c r="F13" s="1782"/>
      <c r="G13" s="1189"/>
      <c r="H13" s="1351"/>
      <c r="I13" s="1487"/>
      <c r="J13" s="1352">
        <v>12</v>
      </c>
      <c r="K13" s="1773"/>
      <c r="L13" s="1352"/>
      <c r="M13" s="1371"/>
      <c r="N13" s="1773">
        <v>13</v>
      </c>
      <c r="O13" s="1352"/>
      <c r="P13" s="1352">
        <v>4</v>
      </c>
      <c r="Q13" s="1352"/>
      <c r="R13" s="1352"/>
      <c r="S13" s="1352"/>
      <c r="T13" s="1352"/>
      <c r="U13" s="1727" t="s">
        <v>664</v>
      </c>
      <c r="V13" s="1976">
        <f t="shared" si="0"/>
        <v>29</v>
      </c>
      <c r="W13" s="1765">
        <f t="shared" si="1"/>
        <v>1</v>
      </c>
      <c r="X13" s="1970">
        <f t="shared" si="2"/>
        <v>9.6666666666666661</v>
      </c>
      <c r="Y13" s="1971">
        <f t="shared" si="3"/>
        <v>9.6666666666666661</v>
      </c>
      <c r="Z13" s="1972">
        <f t="shared" si="4"/>
        <v>9.6666666666666661</v>
      </c>
      <c r="AA13" s="1766">
        <f t="shared" si="5"/>
        <v>2335.7982723428881</v>
      </c>
      <c r="AB13" s="1359">
        <v>2</v>
      </c>
      <c r="AC13" s="1360">
        <v>2</v>
      </c>
      <c r="AD13" s="1361">
        <v>3</v>
      </c>
      <c r="AE13" s="1361">
        <v>1</v>
      </c>
      <c r="AF13" s="1361">
        <v>3</v>
      </c>
      <c r="AG13" s="1361">
        <v>7</v>
      </c>
      <c r="AH13" s="1361">
        <f t="shared" si="6"/>
        <v>3</v>
      </c>
      <c r="AI13" s="1977">
        <f t="shared" si="7"/>
        <v>21</v>
      </c>
      <c r="AJ13" s="1978">
        <v>4</v>
      </c>
      <c r="AK13" s="1360">
        <v>102</v>
      </c>
      <c r="AL13" s="1774">
        <f t="shared" si="8"/>
        <v>131</v>
      </c>
      <c r="AM13" s="1775">
        <f t="shared" si="9"/>
        <v>6.2380952380952381</v>
      </c>
    </row>
    <row r="14" spans="1:79" ht="9.9499999999999993" customHeight="1" x14ac:dyDescent="0.25">
      <c r="A14" s="1185" t="s">
        <v>22</v>
      </c>
      <c r="B14" s="1097"/>
      <c r="C14" s="1368" t="s">
        <v>692</v>
      </c>
      <c r="D14" s="1785" t="s">
        <v>156</v>
      </c>
      <c r="E14" s="1786" t="s">
        <v>156</v>
      </c>
      <c r="F14" s="1623"/>
      <c r="G14" s="1189"/>
      <c r="H14" s="1351"/>
      <c r="I14" s="1487">
        <v>2</v>
      </c>
      <c r="J14" s="1352">
        <v>0</v>
      </c>
      <c r="K14" s="1352"/>
      <c r="L14" s="1352">
        <v>0</v>
      </c>
      <c r="M14" s="1371">
        <v>3</v>
      </c>
      <c r="N14" s="1352">
        <v>3</v>
      </c>
      <c r="O14" s="1773">
        <v>11</v>
      </c>
      <c r="P14" s="1371">
        <v>1</v>
      </c>
      <c r="Q14" s="1371">
        <v>9</v>
      </c>
      <c r="R14" s="1371"/>
      <c r="S14" s="1371">
        <v>8</v>
      </c>
      <c r="T14" s="1773">
        <v>17</v>
      </c>
      <c r="U14" s="1980" t="s">
        <v>664</v>
      </c>
      <c r="V14" s="1976">
        <f t="shared" si="0"/>
        <v>54</v>
      </c>
      <c r="W14" s="1765">
        <f t="shared" si="1"/>
        <v>1.7</v>
      </c>
      <c r="X14" s="1970">
        <f t="shared" si="2"/>
        <v>9.18</v>
      </c>
      <c r="Y14" s="1971">
        <f t="shared" si="3"/>
        <v>9.18</v>
      </c>
      <c r="Z14" s="1972">
        <f t="shared" si="4"/>
        <v>9.18</v>
      </c>
      <c r="AA14" s="1766">
        <f t="shared" si="5"/>
        <v>2218.2029110456256</v>
      </c>
      <c r="AB14" s="1359"/>
      <c r="AC14" s="1360">
        <v>6</v>
      </c>
      <c r="AD14" s="1361">
        <v>8</v>
      </c>
      <c r="AE14" s="1361">
        <v>9</v>
      </c>
      <c r="AF14" s="1361">
        <v>10</v>
      </c>
      <c r="AG14" s="1361">
        <v>8</v>
      </c>
      <c r="AH14" s="1361">
        <f t="shared" si="6"/>
        <v>10</v>
      </c>
      <c r="AI14" s="1977">
        <f t="shared" si="7"/>
        <v>51</v>
      </c>
      <c r="AJ14" s="1978">
        <v>6</v>
      </c>
      <c r="AK14" s="1360">
        <v>268</v>
      </c>
      <c r="AL14" s="1774">
        <f t="shared" si="8"/>
        <v>322</v>
      </c>
      <c r="AM14" s="1775">
        <f t="shared" si="9"/>
        <v>6.3137254901960782</v>
      </c>
      <c r="AN14" s="991"/>
    </row>
    <row r="15" spans="1:79" s="987" customFormat="1" ht="9.9499999999999993" customHeight="1" x14ac:dyDescent="0.25">
      <c r="A15" s="1185" t="s">
        <v>23</v>
      </c>
      <c r="B15" s="1097"/>
      <c r="C15" s="1214" t="s">
        <v>669</v>
      </c>
      <c r="D15" s="1776"/>
      <c r="E15" s="1777"/>
      <c r="F15" s="1623"/>
      <c r="G15" s="1189"/>
      <c r="H15" s="1351"/>
      <c r="I15" s="1487"/>
      <c r="J15" s="1773"/>
      <c r="K15" s="1352"/>
      <c r="L15" s="1352">
        <v>6</v>
      </c>
      <c r="M15" s="1371"/>
      <c r="N15" s="1352"/>
      <c r="O15" s="1352">
        <v>1</v>
      </c>
      <c r="P15" s="1352"/>
      <c r="Q15" s="1352"/>
      <c r="R15" s="1773">
        <v>17</v>
      </c>
      <c r="S15" s="1352">
        <v>9</v>
      </c>
      <c r="T15" s="1381"/>
      <c r="U15" s="1727" t="s">
        <v>664</v>
      </c>
      <c r="V15" s="1976">
        <f t="shared" si="0"/>
        <v>33</v>
      </c>
      <c r="W15" s="1765">
        <f t="shared" si="1"/>
        <v>1.1000000000000001</v>
      </c>
      <c r="X15" s="1970">
        <f t="shared" si="2"/>
        <v>9.0750000000000011</v>
      </c>
      <c r="Y15" s="1971">
        <f t="shared" si="3"/>
        <v>9.0750000000000011</v>
      </c>
      <c r="Z15" s="1972">
        <f t="shared" si="4"/>
        <v>9.0750000000000011</v>
      </c>
      <c r="AA15" s="1766">
        <f t="shared" si="5"/>
        <v>2192.8313091219015</v>
      </c>
      <c r="AB15" s="1383"/>
      <c r="AC15" s="1384">
        <v>5</v>
      </c>
      <c r="AD15" s="1385">
        <v>5</v>
      </c>
      <c r="AE15" s="1385">
        <v>3</v>
      </c>
      <c r="AF15" s="1385">
        <v>5</v>
      </c>
      <c r="AG15" s="1385">
        <v>1</v>
      </c>
      <c r="AH15" s="1361">
        <f t="shared" si="6"/>
        <v>4</v>
      </c>
      <c r="AI15" s="1981">
        <f t="shared" si="7"/>
        <v>23</v>
      </c>
      <c r="AJ15" s="1982">
        <v>3</v>
      </c>
      <c r="AK15" s="1384">
        <v>109</v>
      </c>
      <c r="AL15" s="1787">
        <f t="shared" si="8"/>
        <v>142</v>
      </c>
      <c r="AM15" s="1775">
        <f t="shared" si="9"/>
        <v>6.1739130434782608</v>
      </c>
    </row>
    <row r="16" spans="1:79" ht="9.9499999999999993" customHeight="1" x14ac:dyDescent="0.25">
      <c r="A16" s="1185" t="s">
        <v>24</v>
      </c>
      <c r="B16" s="1674"/>
      <c r="C16" s="1455" t="s">
        <v>670</v>
      </c>
      <c r="D16" s="1983"/>
      <c r="E16" s="1984"/>
      <c r="F16" s="1623"/>
      <c r="G16" s="1115"/>
      <c r="H16" s="1398"/>
      <c r="I16" s="1665"/>
      <c r="J16" s="1399"/>
      <c r="K16" s="1399">
        <v>0</v>
      </c>
      <c r="L16" s="1399"/>
      <c r="M16" s="1666">
        <v>10</v>
      </c>
      <c r="N16" s="1399"/>
      <c r="O16" s="1399"/>
      <c r="P16" s="1399">
        <v>2</v>
      </c>
      <c r="Q16" s="1399">
        <v>7</v>
      </c>
      <c r="R16" s="1399">
        <v>0</v>
      </c>
      <c r="S16" s="1790">
        <v>20</v>
      </c>
      <c r="T16" s="1399"/>
      <c r="U16" s="1871" t="s">
        <v>664</v>
      </c>
      <c r="V16" s="1985">
        <f t="shared" si="0"/>
        <v>39</v>
      </c>
      <c r="W16" s="1765">
        <f t="shared" si="1"/>
        <v>1.3</v>
      </c>
      <c r="X16" s="1986">
        <f t="shared" si="2"/>
        <v>8.4500000000000011</v>
      </c>
      <c r="Y16" s="1971">
        <f t="shared" si="3"/>
        <v>8.4500000000000011</v>
      </c>
      <c r="Z16" s="1972">
        <f t="shared" si="4"/>
        <v>8.4500000000000011</v>
      </c>
      <c r="AA16" s="1766">
        <f t="shared" si="5"/>
        <v>2041.8098690997319</v>
      </c>
      <c r="AB16" s="1383"/>
      <c r="AC16" s="1384"/>
      <c r="AD16" s="1385"/>
      <c r="AE16" s="1385"/>
      <c r="AF16" s="1385"/>
      <c r="AG16" s="1385"/>
      <c r="AH16" s="1385">
        <f t="shared" si="6"/>
        <v>6</v>
      </c>
      <c r="AI16" s="1981">
        <f t="shared" si="7"/>
        <v>6</v>
      </c>
      <c r="AJ16" s="1982">
        <v>1</v>
      </c>
      <c r="AK16" s="1384">
        <v>0</v>
      </c>
      <c r="AL16" s="1787">
        <f t="shared" si="8"/>
        <v>39</v>
      </c>
      <c r="AM16" s="1775">
        <f t="shared" si="9"/>
        <v>6.5</v>
      </c>
      <c r="AN16" s="991"/>
    </row>
    <row r="17" spans="1:39" s="987" customFormat="1" ht="9.9499999999999993" customHeight="1" x14ac:dyDescent="0.25">
      <c r="A17" s="1185" t="s">
        <v>29</v>
      </c>
      <c r="B17" s="1674"/>
      <c r="C17" s="1402" t="s">
        <v>570</v>
      </c>
      <c r="D17" s="1792" t="s">
        <v>156</v>
      </c>
      <c r="E17" s="1793"/>
      <c r="F17" s="1627"/>
      <c r="G17" s="1189"/>
      <c r="H17" s="1398">
        <v>10</v>
      </c>
      <c r="I17" s="1665">
        <v>1</v>
      </c>
      <c r="J17" s="1399"/>
      <c r="K17" s="1666">
        <v>1</v>
      </c>
      <c r="L17" s="1399">
        <v>12</v>
      </c>
      <c r="M17" s="1666">
        <v>0</v>
      </c>
      <c r="N17" s="1666">
        <v>4</v>
      </c>
      <c r="O17" s="1666">
        <v>0</v>
      </c>
      <c r="P17" s="1666"/>
      <c r="Q17" s="1399">
        <v>4</v>
      </c>
      <c r="R17" s="1399">
        <v>1</v>
      </c>
      <c r="S17" s="1666">
        <v>1</v>
      </c>
      <c r="T17" s="1666">
        <v>12</v>
      </c>
      <c r="U17" s="1987" t="s">
        <v>664</v>
      </c>
      <c r="V17" s="1976">
        <f t="shared" si="0"/>
        <v>46</v>
      </c>
      <c r="W17" s="1765">
        <f t="shared" si="1"/>
        <v>1.8</v>
      </c>
      <c r="X17" s="1970">
        <f t="shared" si="2"/>
        <v>7.5272727272727273</v>
      </c>
      <c r="Y17" s="1971">
        <f t="shared" si="3"/>
        <v>7.5272727272727273</v>
      </c>
      <c r="Z17" s="1972">
        <f t="shared" si="4"/>
        <v>7.5272727272727273</v>
      </c>
      <c r="AA17" s="1766">
        <f t="shared" si="5"/>
        <v>1818.8473067397288</v>
      </c>
      <c r="AB17" s="1383"/>
      <c r="AC17" s="1384"/>
      <c r="AD17" s="1385">
        <v>3</v>
      </c>
      <c r="AE17" s="1385">
        <v>9</v>
      </c>
      <c r="AF17" s="1385">
        <v>11</v>
      </c>
      <c r="AG17" s="1385">
        <v>9</v>
      </c>
      <c r="AH17" s="1385">
        <f t="shared" si="6"/>
        <v>11</v>
      </c>
      <c r="AI17" s="1981">
        <f t="shared" si="7"/>
        <v>43</v>
      </c>
      <c r="AJ17" s="1982">
        <v>6</v>
      </c>
      <c r="AK17" s="1384">
        <v>219</v>
      </c>
      <c r="AL17" s="1787">
        <f t="shared" si="8"/>
        <v>265</v>
      </c>
      <c r="AM17" s="1775">
        <f t="shared" si="9"/>
        <v>6.1627906976744189</v>
      </c>
    </row>
    <row r="18" spans="1:39" s="1051" customFormat="1" ht="9.9499999999999993" customHeight="1" x14ac:dyDescent="0.25">
      <c r="A18" s="1185" t="s">
        <v>30</v>
      </c>
      <c r="B18" s="1611"/>
      <c r="C18" s="1239" t="s">
        <v>503</v>
      </c>
      <c r="D18" s="1794"/>
      <c r="E18" s="1795"/>
      <c r="F18" s="1627"/>
      <c r="G18" s="1189"/>
      <c r="H18" s="1398"/>
      <c r="I18" s="1665"/>
      <c r="J18" s="1399">
        <v>10</v>
      </c>
      <c r="K18" s="1399"/>
      <c r="L18" s="1399">
        <v>3</v>
      </c>
      <c r="M18" s="1666">
        <v>6</v>
      </c>
      <c r="N18" s="1399"/>
      <c r="O18" s="1399"/>
      <c r="P18" s="1399"/>
      <c r="Q18" s="1399"/>
      <c r="R18" s="1399"/>
      <c r="S18" s="1399"/>
      <c r="T18" s="1399"/>
      <c r="U18" s="1871" t="s">
        <v>664</v>
      </c>
      <c r="V18" s="1985">
        <f t="shared" si="0"/>
        <v>19</v>
      </c>
      <c r="W18" s="1765">
        <f t="shared" si="1"/>
        <v>1</v>
      </c>
      <c r="X18" s="1986">
        <f t="shared" si="2"/>
        <v>6.333333333333333</v>
      </c>
      <c r="Y18" s="1971">
        <f t="shared" si="3"/>
        <v>6.333333333333333</v>
      </c>
      <c r="Z18" s="1972">
        <f t="shared" si="4"/>
        <v>7.0769230769230766</v>
      </c>
      <c r="AA18" s="1766">
        <f t="shared" si="5"/>
        <v>1710.0273824048732</v>
      </c>
      <c r="AB18" s="1383">
        <v>3</v>
      </c>
      <c r="AC18" s="1384">
        <v>6</v>
      </c>
      <c r="AD18" s="1385">
        <v>6</v>
      </c>
      <c r="AE18" s="1385">
        <v>6</v>
      </c>
      <c r="AF18" s="1385">
        <v>2</v>
      </c>
      <c r="AG18" s="1385"/>
      <c r="AH18" s="1385">
        <f t="shared" si="6"/>
        <v>3</v>
      </c>
      <c r="AI18" s="1981">
        <f t="shared" si="7"/>
        <v>26</v>
      </c>
      <c r="AJ18" s="1982">
        <v>1</v>
      </c>
      <c r="AK18" s="1384">
        <v>131</v>
      </c>
      <c r="AL18" s="1787">
        <f t="shared" si="8"/>
        <v>150</v>
      </c>
      <c r="AM18" s="1796">
        <f t="shared" si="9"/>
        <v>5.7692307692307692</v>
      </c>
    </row>
    <row r="19" spans="1:39" s="987" customFormat="1" ht="9.9499999999999993" customHeight="1" x14ac:dyDescent="0.25">
      <c r="A19" s="1185" t="s">
        <v>33</v>
      </c>
      <c r="B19" s="1078"/>
      <c r="C19" s="1220" t="s">
        <v>61</v>
      </c>
      <c r="D19" s="1797"/>
      <c r="E19" s="1798"/>
      <c r="F19" s="1627"/>
      <c r="G19" s="1189"/>
      <c r="H19" s="1398"/>
      <c r="I19" s="1665">
        <v>4</v>
      </c>
      <c r="J19" s="1399">
        <v>6</v>
      </c>
      <c r="K19" s="1399"/>
      <c r="L19" s="1399"/>
      <c r="M19" s="1666"/>
      <c r="N19" s="1399"/>
      <c r="O19" s="1399"/>
      <c r="P19" s="1399"/>
      <c r="Q19" s="1399">
        <v>1</v>
      </c>
      <c r="R19" s="1399">
        <v>12</v>
      </c>
      <c r="S19" s="1399"/>
      <c r="T19" s="1399"/>
      <c r="U19" s="1871" t="s">
        <v>664</v>
      </c>
      <c r="V19" s="1985">
        <f t="shared" si="0"/>
        <v>23</v>
      </c>
      <c r="W19" s="1765">
        <f t="shared" si="1"/>
        <v>1.1000000000000001</v>
      </c>
      <c r="X19" s="1986">
        <f t="shared" si="2"/>
        <v>6.3250000000000002</v>
      </c>
      <c r="Y19" s="1971">
        <f t="shared" si="3"/>
        <v>6.3250000000000002</v>
      </c>
      <c r="Z19" s="1972">
        <f t="shared" si="4"/>
        <v>7.0769230769230766</v>
      </c>
      <c r="AA19" s="1766">
        <f t="shared" si="5"/>
        <v>1710.0273824048732</v>
      </c>
      <c r="AB19" s="1383"/>
      <c r="AC19" s="1384"/>
      <c r="AD19" s="1385"/>
      <c r="AE19" s="1385">
        <v>1</v>
      </c>
      <c r="AF19" s="1385">
        <v>6</v>
      </c>
      <c r="AG19" s="1385">
        <v>3</v>
      </c>
      <c r="AH19" s="1385">
        <f t="shared" si="6"/>
        <v>4</v>
      </c>
      <c r="AI19" s="1981">
        <f t="shared" si="7"/>
        <v>14</v>
      </c>
      <c r="AJ19" s="1982"/>
      <c r="AK19" s="1384">
        <v>59</v>
      </c>
      <c r="AL19" s="1787">
        <f t="shared" si="8"/>
        <v>82</v>
      </c>
      <c r="AM19" s="1796">
        <f t="shared" si="9"/>
        <v>5.8571428571428568</v>
      </c>
    </row>
    <row r="20" spans="1:39" s="987" customFormat="1" ht="9.9499999999999993" customHeight="1" x14ac:dyDescent="0.25">
      <c r="A20" s="1185" t="s">
        <v>56</v>
      </c>
      <c r="B20" s="1611"/>
      <c r="C20" s="1349" t="s">
        <v>671</v>
      </c>
      <c r="D20" s="1788"/>
      <c r="E20" s="1789"/>
      <c r="F20" s="1627"/>
      <c r="G20" s="1189"/>
      <c r="H20" s="1398">
        <v>1</v>
      </c>
      <c r="I20" s="1665"/>
      <c r="J20" s="1399"/>
      <c r="K20" s="1399"/>
      <c r="L20" s="1399"/>
      <c r="M20" s="1666"/>
      <c r="N20" s="1399">
        <v>5</v>
      </c>
      <c r="O20" s="1399"/>
      <c r="P20" s="1399"/>
      <c r="Q20" s="1790">
        <v>14</v>
      </c>
      <c r="R20" s="1790"/>
      <c r="S20" s="1790"/>
      <c r="T20" s="1666">
        <v>2</v>
      </c>
      <c r="U20" s="1871" t="s">
        <v>664</v>
      </c>
      <c r="V20" s="1985">
        <f t="shared" si="0"/>
        <v>22</v>
      </c>
      <c r="W20" s="1765">
        <f t="shared" si="1"/>
        <v>1.1000000000000001</v>
      </c>
      <c r="X20" s="1986">
        <f t="shared" si="2"/>
        <v>6.0500000000000007</v>
      </c>
      <c r="Y20" s="1971">
        <f t="shared" si="3"/>
        <v>6.0500000000000007</v>
      </c>
      <c r="Z20" s="1972">
        <f t="shared" si="4"/>
        <v>7.0769230769230766</v>
      </c>
      <c r="AA20" s="1766">
        <f t="shared" si="5"/>
        <v>1710.0273824048732</v>
      </c>
      <c r="AB20" s="1383">
        <v>2</v>
      </c>
      <c r="AC20" s="1384">
        <v>5</v>
      </c>
      <c r="AD20" s="1385">
        <v>4</v>
      </c>
      <c r="AE20" s="1385">
        <v>4</v>
      </c>
      <c r="AF20" s="1385">
        <v>6</v>
      </c>
      <c r="AG20" s="1385">
        <v>3</v>
      </c>
      <c r="AH20" s="1385">
        <f t="shared" si="6"/>
        <v>4</v>
      </c>
      <c r="AI20" s="1981">
        <f t="shared" si="7"/>
        <v>28</v>
      </c>
      <c r="AJ20" s="1982">
        <v>4</v>
      </c>
      <c r="AK20" s="1384">
        <v>152</v>
      </c>
      <c r="AL20" s="1787">
        <f t="shared" si="8"/>
        <v>174</v>
      </c>
      <c r="AM20" s="1796">
        <f t="shared" si="9"/>
        <v>6.2142857142857144</v>
      </c>
    </row>
    <row r="21" spans="1:39" s="987" customFormat="1" ht="9.9499999999999993" customHeight="1" x14ac:dyDescent="0.25">
      <c r="A21" s="1185" t="s">
        <v>48</v>
      </c>
      <c r="B21" s="1611"/>
      <c r="C21" s="1216" t="s">
        <v>223</v>
      </c>
      <c r="D21" s="1521"/>
      <c r="E21" s="1291"/>
      <c r="F21" s="1627"/>
      <c r="G21" s="1122"/>
      <c r="H21" s="1351"/>
      <c r="I21" s="1487"/>
      <c r="J21" s="1352">
        <v>5</v>
      </c>
      <c r="K21" s="1352">
        <v>2</v>
      </c>
      <c r="L21" s="1352">
        <v>2</v>
      </c>
      <c r="M21" s="1352">
        <v>8</v>
      </c>
      <c r="N21" s="1352"/>
      <c r="O21" s="1352"/>
      <c r="P21" s="1352">
        <v>0</v>
      </c>
      <c r="Q21" s="1352"/>
      <c r="R21" s="1352">
        <v>10</v>
      </c>
      <c r="S21" s="1352"/>
      <c r="T21" s="1352"/>
      <c r="U21" s="1727" t="s">
        <v>664</v>
      </c>
      <c r="V21" s="1976">
        <f t="shared" si="0"/>
        <v>27</v>
      </c>
      <c r="W21" s="1765">
        <f t="shared" si="1"/>
        <v>1.3</v>
      </c>
      <c r="X21" s="1970">
        <f t="shared" si="2"/>
        <v>5.8500000000000005</v>
      </c>
      <c r="Y21" s="1971">
        <f t="shared" si="3"/>
        <v>5.8500000000000005</v>
      </c>
      <c r="Z21" s="1972">
        <f t="shared" si="4"/>
        <v>7.0769230769230766</v>
      </c>
      <c r="AA21" s="1766">
        <f t="shared" si="5"/>
        <v>1710.0273824048732</v>
      </c>
      <c r="AB21" s="1359"/>
      <c r="AC21" s="1360"/>
      <c r="AD21" s="1361"/>
      <c r="AE21" s="1361"/>
      <c r="AF21" s="1361"/>
      <c r="AG21" s="1361"/>
      <c r="AH21" s="1361">
        <f t="shared" si="6"/>
        <v>6</v>
      </c>
      <c r="AI21" s="1977">
        <f t="shared" si="7"/>
        <v>6</v>
      </c>
      <c r="AJ21" s="1978"/>
      <c r="AK21" s="1360">
        <v>0</v>
      </c>
      <c r="AL21" s="1774">
        <f t="shared" si="8"/>
        <v>27</v>
      </c>
      <c r="AM21" s="1775">
        <f t="shared" si="9"/>
        <v>4.5</v>
      </c>
    </row>
    <row r="22" spans="1:39" s="987" customFormat="1" ht="9.9499999999999993" customHeight="1" x14ac:dyDescent="0.25">
      <c r="A22" s="1185" t="s">
        <v>62</v>
      </c>
      <c r="B22" s="1611"/>
      <c r="C22" s="1220" t="s">
        <v>58</v>
      </c>
      <c r="D22" s="1797"/>
      <c r="E22" s="1799"/>
      <c r="F22" s="1627"/>
      <c r="G22" s="1122"/>
      <c r="H22" s="1398">
        <v>3</v>
      </c>
      <c r="I22" s="1665"/>
      <c r="J22" s="1399">
        <v>1</v>
      </c>
      <c r="K22" s="1399"/>
      <c r="L22" s="1399"/>
      <c r="M22" s="1666">
        <v>2</v>
      </c>
      <c r="N22" s="1399"/>
      <c r="O22" s="1399"/>
      <c r="P22" s="1399"/>
      <c r="Q22" s="1399"/>
      <c r="R22" s="1399"/>
      <c r="S22" s="1399">
        <v>15</v>
      </c>
      <c r="T22" s="1399"/>
      <c r="U22" s="1871" t="s">
        <v>664</v>
      </c>
      <c r="V22" s="1985">
        <f t="shared" si="0"/>
        <v>21</v>
      </c>
      <c r="W22" s="1800">
        <f t="shared" si="1"/>
        <v>1.1000000000000001</v>
      </c>
      <c r="X22" s="1986">
        <f t="shared" si="2"/>
        <v>5.7750000000000004</v>
      </c>
      <c r="Y22" s="1971">
        <f t="shared" si="3"/>
        <v>5.7750000000000004</v>
      </c>
      <c r="Z22" s="1972">
        <f t="shared" si="4"/>
        <v>7.0769230769230766</v>
      </c>
      <c r="AA22" s="1766">
        <f t="shared" si="5"/>
        <v>1710.0273824048732</v>
      </c>
      <c r="AB22" s="1383"/>
      <c r="AC22" s="1384"/>
      <c r="AD22" s="1385"/>
      <c r="AE22" s="1385">
        <v>1</v>
      </c>
      <c r="AF22" s="1385">
        <v>3</v>
      </c>
      <c r="AG22" s="1385">
        <v>4</v>
      </c>
      <c r="AH22" s="1385">
        <f t="shared" si="6"/>
        <v>4</v>
      </c>
      <c r="AI22" s="1981">
        <f t="shared" si="7"/>
        <v>12</v>
      </c>
      <c r="AJ22" s="1982"/>
      <c r="AK22" s="1384">
        <v>22</v>
      </c>
      <c r="AL22" s="1787">
        <f t="shared" si="8"/>
        <v>43</v>
      </c>
      <c r="AM22" s="1796">
        <f t="shared" si="9"/>
        <v>3.5833333333333335</v>
      </c>
    </row>
    <row r="23" spans="1:39" s="987" customFormat="1" ht="9.9499999999999993" customHeight="1" x14ac:dyDescent="0.25">
      <c r="A23" s="1185" t="s">
        <v>130</v>
      </c>
      <c r="B23" s="1097"/>
      <c r="C23" s="1216" t="s">
        <v>153</v>
      </c>
      <c r="D23" s="1780"/>
      <c r="E23" s="1781"/>
      <c r="F23" s="1623"/>
      <c r="G23" s="1189"/>
      <c r="H23" s="1351"/>
      <c r="I23" s="1487"/>
      <c r="J23" s="1352"/>
      <c r="K23" s="1352"/>
      <c r="L23" s="1352"/>
      <c r="M23" s="1371"/>
      <c r="N23" s="1352"/>
      <c r="O23" s="1352"/>
      <c r="P23" s="1352">
        <v>6</v>
      </c>
      <c r="Q23" s="1352"/>
      <c r="R23" s="1352">
        <v>5</v>
      </c>
      <c r="S23" s="1352"/>
      <c r="T23" s="1352">
        <v>3</v>
      </c>
      <c r="U23" s="1727" t="s">
        <v>664</v>
      </c>
      <c r="V23" s="1976">
        <f t="shared" si="0"/>
        <v>14</v>
      </c>
      <c r="W23" s="1765">
        <f t="shared" si="1"/>
        <v>1</v>
      </c>
      <c r="X23" s="1970">
        <f t="shared" si="2"/>
        <v>4.666666666666667</v>
      </c>
      <c r="Y23" s="1971">
        <f t="shared" si="3"/>
        <v>4.666666666666667</v>
      </c>
      <c r="Z23" s="1972">
        <f t="shared" si="4"/>
        <v>7.0769230769230766</v>
      </c>
      <c r="AA23" s="1766">
        <f t="shared" si="5"/>
        <v>1710.0273824048732</v>
      </c>
      <c r="AB23" s="1359"/>
      <c r="AC23" s="1360"/>
      <c r="AD23" s="1361"/>
      <c r="AE23" s="1361"/>
      <c r="AF23" s="1361"/>
      <c r="AG23" s="1361"/>
      <c r="AH23" s="1361">
        <f t="shared" si="6"/>
        <v>3</v>
      </c>
      <c r="AI23" s="1977">
        <f t="shared" si="7"/>
        <v>3</v>
      </c>
      <c r="AJ23" s="1978"/>
      <c r="AK23" s="1360">
        <v>0</v>
      </c>
      <c r="AL23" s="1774">
        <f t="shared" si="8"/>
        <v>14</v>
      </c>
      <c r="AM23" s="1775">
        <f t="shared" si="9"/>
        <v>4.666666666666667</v>
      </c>
    </row>
    <row r="24" spans="1:39" s="987" customFormat="1" ht="9.9499999999999993" customHeight="1" thickBot="1" x14ac:dyDescent="0.3">
      <c r="A24" s="1185" t="s">
        <v>433</v>
      </c>
      <c r="B24" s="1611"/>
      <c r="C24" s="1822" t="s">
        <v>194</v>
      </c>
      <c r="D24" s="1823"/>
      <c r="E24" s="1849"/>
      <c r="F24" s="1988"/>
      <c r="G24" s="1122"/>
      <c r="H24" s="1826"/>
      <c r="I24" s="1827">
        <v>3</v>
      </c>
      <c r="J24" s="1828"/>
      <c r="K24" s="1828"/>
      <c r="L24" s="1828"/>
      <c r="M24" s="1829"/>
      <c r="N24" s="1828"/>
      <c r="O24" s="1828"/>
      <c r="P24" s="1828"/>
      <c r="Q24" s="1828"/>
      <c r="R24" s="1828">
        <v>3</v>
      </c>
      <c r="S24" s="1828"/>
      <c r="T24" s="1828">
        <v>7</v>
      </c>
      <c r="U24" s="1890" t="s">
        <v>664</v>
      </c>
      <c r="V24" s="1989">
        <f t="shared" si="0"/>
        <v>13</v>
      </c>
      <c r="W24" s="1830">
        <f t="shared" si="1"/>
        <v>1</v>
      </c>
      <c r="X24" s="1990">
        <f t="shared" si="2"/>
        <v>4.333333333333333</v>
      </c>
      <c r="Y24" s="1991">
        <f t="shared" si="3"/>
        <v>4.333333333333333</v>
      </c>
      <c r="Z24" s="1992">
        <f t="shared" si="4"/>
        <v>7.0769230769230766</v>
      </c>
      <c r="AA24" s="1993">
        <f t="shared" si="5"/>
        <v>1710.0273824048732</v>
      </c>
      <c r="AB24" s="1832"/>
      <c r="AC24" s="1833"/>
      <c r="AD24" s="1834"/>
      <c r="AE24" s="1834"/>
      <c r="AF24" s="1834"/>
      <c r="AG24" s="1834"/>
      <c r="AH24" s="1834">
        <f t="shared" si="6"/>
        <v>3</v>
      </c>
      <c r="AI24" s="1994">
        <f t="shared" si="7"/>
        <v>3</v>
      </c>
      <c r="AJ24" s="1995"/>
      <c r="AK24" s="1833">
        <v>0</v>
      </c>
      <c r="AL24" s="1851">
        <f t="shared" si="8"/>
        <v>13</v>
      </c>
      <c r="AM24" s="1835">
        <f t="shared" si="9"/>
        <v>4.333333333333333</v>
      </c>
    </row>
    <row r="25" spans="1:39" s="1078" customFormat="1" ht="9.9499999999999993" customHeight="1" thickTop="1" x14ac:dyDescent="0.25">
      <c r="A25" s="1185" t="s">
        <v>343</v>
      </c>
      <c r="B25" s="1097"/>
      <c r="C25" s="1996" t="s">
        <v>160</v>
      </c>
      <c r="D25" s="1997"/>
      <c r="E25" s="1998"/>
      <c r="F25" s="1999"/>
      <c r="G25" s="1189"/>
      <c r="H25" s="1449"/>
      <c r="I25" s="1696"/>
      <c r="J25" s="1353"/>
      <c r="K25" s="1353"/>
      <c r="L25" s="1353"/>
      <c r="M25" s="1707"/>
      <c r="N25" s="1353"/>
      <c r="O25" s="1353"/>
      <c r="P25" s="1353"/>
      <c r="Q25" s="1707"/>
      <c r="R25" s="1707">
        <v>2</v>
      </c>
      <c r="S25" s="1353">
        <v>4</v>
      </c>
      <c r="T25" s="1353"/>
      <c r="U25" s="1729"/>
      <c r="V25" s="2000">
        <f t="shared" si="0"/>
        <v>6</v>
      </c>
      <c r="W25" s="2001">
        <f t="shared" si="1"/>
        <v>0.89999999999999991</v>
      </c>
      <c r="X25" s="2002">
        <f t="shared" si="2"/>
        <v>2.6999999999999997</v>
      </c>
      <c r="Y25" s="2003"/>
      <c r="Z25" s="2004"/>
      <c r="AA25" s="2005"/>
      <c r="AB25" s="1701"/>
      <c r="AC25" s="1702"/>
      <c r="AD25" s="1451"/>
      <c r="AE25" s="1451"/>
      <c r="AF25" s="1451"/>
      <c r="AG25" s="1451"/>
      <c r="AH25" s="1451">
        <f t="shared" si="6"/>
        <v>2</v>
      </c>
      <c r="AI25" s="2006">
        <f t="shared" si="7"/>
        <v>2</v>
      </c>
      <c r="AJ25" s="2007"/>
      <c r="AK25" s="1702">
        <v>0</v>
      </c>
      <c r="AL25" s="1857">
        <f t="shared" si="8"/>
        <v>6</v>
      </c>
      <c r="AM25" s="1858">
        <f t="shared" si="9"/>
        <v>3</v>
      </c>
    </row>
    <row r="26" spans="1:39" s="1078" customFormat="1" ht="9.9499999999999993" customHeight="1" x14ac:dyDescent="0.25">
      <c r="A26" s="1185" t="s">
        <v>434</v>
      </c>
      <c r="B26" s="1637"/>
      <c r="C26" s="1631" t="s">
        <v>629</v>
      </c>
      <c r="D26" s="1778"/>
      <c r="E26" s="1779" t="s">
        <v>156</v>
      </c>
      <c r="F26" s="1810"/>
      <c r="G26" s="1811"/>
      <c r="H26" s="1812"/>
      <c r="I26" s="1813"/>
      <c r="J26" s="1642">
        <v>4</v>
      </c>
      <c r="K26" s="1642"/>
      <c r="L26" s="1814"/>
      <c r="M26" s="1815"/>
      <c r="N26" s="1642">
        <v>1</v>
      </c>
      <c r="O26" s="1642"/>
      <c r="P26" s="1642"/>
      <c r="Q26" s="1642"/>
      <c r="R26" s="1642"/>
      <c r="S26" s="1816"/>
      <c r="T26" s="1642"/>
      <c r="U26" s="2008"/>
      <c r="V26" s="2009">
        <f t="shared" si="0"/>
        <v>5</v>
      </c>
      <c r="W26" s="1765">
        <f t="shared" si="1"/>
        <v>0.89999999999999991</v>
      </c>
      <c r="X26" s="1970">
        <f t="shared" si="2"/>
        <v>2.25</v>
      </c>
      <c r="Y26" s="2010"/>
      <c r="Z26" s="2011"/>
      <c r="AA26" s="1808"/>
      <c r="AB26" s="1817">
        <v>2</v>
      </c>
      <c r="AC26" s="1818">
        <v>5</v>
      </c>
      <c r="AD26" s="1819">
        <v>1</v>
      </c>
      <c r="AE26" s="1819">
        <v>1</v>
      </c>
      <c r="AF26" s="1819">
        <v>4</v>
      </c>
      <c r="AG26" s="1819">
        <v>5</v>
      </c>
      <c r="AH26" s="1819">
        <f t="shared" si="6"/>
        <v>2</v>
      </c>
      <c r="AI26" s="2012">
        <f t="shared" si="7"/>
        <v>20</v>
      </c>
      <c r="AJ26" s="2013">
        <v>4</v>
      </c>
      <c r="AK26" s="1818">
        <v>122</v>
      </c>
      <c r="AL26" s="1820">
        <f t="shared" si="8"/>
        <v>127</v>
      </c>
      <c r="AM26" s="1821">
        <f t="shared" si="9"/>
        <v>6.35</v>
      </c>
    </row>
    <row r="27" spans="1:39" s="1078" customFormat="1" ht="9.9499999999999993" customHeight="1" thickBot="1" x14ac:dyDescent="0.3">
      <c r="A27" s="1185" t="s">
        <v>434</v>
      </c>
      <c r="B27" s="1611"/>
      <c r="C27" s="1822" t="s">
        <v>149</v>
      </c>
      <c r="D27" s="1823"/>
      <c r="E27" s="1824"/>
      <c r="F27" s="1825"/>
      <c r="G27" s="1170"/>
      <c r="H27" s="1826"/>
      <c r="I27" s="1827"/>
      <c r="J27" s="1828"/>
      <c r="K27" s="1828"/>
      <c r="L27" s="1828"/>
      <c r="M27" s="1829"/>
      <c r="N27" s="1828"/>
      <c r="O27" s="1828">
        <v>3</v>
      </c>
      <c r="P27" s="1828"/>
      <c r="Q27" s="1828"/>
      <c r="R27" s="1828"/>
      <c r="S27" s="1828">
        <v>2</v>
      </c>
      <c r="T27" s="1828"/>
      <c r="U27" s="1890"/>
      <c r="V27" s="1989">
        <f t="shared" si="0"/>
        <v>5</v>
      </c>
      <c r="W27" s="1830">
        <f t="shared" si="1"/>
        <v>0.89999999999999991</v>
      </c>
      <c r="X27" s="1990">
        <f t="shared" si="2"/>
        <v>2.25</v>
      </c>
      <c r="Y27" s="1991"/>
      <c r="Z27" s="2014"/>
      <c r="AA27" s="1831"/>
      <c r="AB27" s="1832"/>
      <c r="AC27" s="1833"/>
      <c r="AD27" s="1834"/>
      <c r="AE27" s="1834"/>
      <c r="AF27" s="1834"/>
      <c r="AG27" s="1834"/>
      <c r="AH27" s="1834">
        <f t="shared" si="6"/>
        <v>2</v>
      </c>
      <c r="AI27" s="1994">
        <f t="shared" si="7"/>
        <v>2</v>
      </c>
      <c r="AJ27" s="1995"/>
      <c r="AK27" s="1833">
        <v>0</v>
      </c>
      <c r="AL27" s="1834">
        <f t="shared" si="8"/>
        <v>5</v>
      </c>
      <c r="AM27" s="1835">
        <f t="shared" si="9"/>
        <v>2.5</v>
      </c>
    </row>
    <row r="28" spans="1:39" s="1078" customFormat="1" ht="9.9499999999999993" customHeight="1" thickTop="1" x14ac:dyDescent="0.25">
      <c r="A28" s="1185" t="s">
        <v>437</v>
      </c>
      <c r="B28" s="1674"/>
      <c r="C28" s="1836" t="s">
        <v>672</v>
      </c>
      <c r="D28" s="1837"/>
      <c r="E28" s="1838"/>
      <c r="F28" s="1839"/>
      <c r="G28" s="1122"/>
      <c r="H28" s="1802"/>
      <c r="I28" s="1803"/>
      <c r="J28" s="1803"/>
      <c r="K28" s="1803"/>
      <c r="L28" s="1803"/>
      <c r="M28" s="1840">
        <v>13</v>
      </c>
      <c r="N28" s="1803"/>
      <c r="O28" s="1803"/>
      <c r="P28" s="1803"/>
      <c r="Q28" s="1803"/>
      <c r="R28" s="1803"/>
      <c r="S28" s="1803"/>
      <c r="T28" s="1803"/>
      <c r="U28" s="2015"/>
      <c r="V28" s="2016">
        <f t="shared" si="0"/>
        <v>13</v>
      </c>
      <c r="W28" s="1804">
        <f t="shared" si="1"/>
        <v>0.79999999999999993</v>
      </c>
      <c r="X28" s="2017">
        <f t="shared" si="2"/>
        <v>10.399999999999999</v>
      </c>
      <c r="Y28" s="2018"/>
      <c r="Z28" s="2019"/>
      <c r="AA28" s="1841"/>
      <c r="AB28" s="1805">
        <v>1</v>
      </c>
      <c r="AC28" s="1806">
        <v>7</v>
      </c>
      <c r="AD28" s="1806">
        <v>3</v>
      </c>
      <c r="AE28" s="1806"/>
      <c r="AF28" s="1806"/>
      <c r="AG28" s="1806"/>
      <c r="AH28" s="2020">
        <f t="shared" si="6"/>
        <v>1</v>
      </c>
      <c r="AI28" s="2021">
        <f t="shared" si="7"/>
        <v>12</v>
      </c>
      <c r="AJ28" s="2022">
        <v>2</v>
      </c>
      <c r="AK28" s="1806">
        <v>60</v>
      </c>
      <c r="AL28" s="1806">
        <f t="shared" si="8"/>
        <v>73</v>
      </c>
      <c r="AM28" s="1807">
        <f t="shared" si="9"/>
        <v>6.083333333333333</v>
      </c>
    </row>
    <row r="29" spans="1:39" s="1078" customFormat="1" ht="9.9499999999999993" customHeight="1" x14ac:dyDescent="0.25">
      <c r="A29" s="1185" t="s">
        <v>438</v>
      </c>
      <c r="B29" s="1611"/>
      <c r="C29" s="1216" t="s">
        <v>37</v>
      </c>
      <c r="D29" s="1842"/>
      <c r="E29" s="1781"/>
      <c r="F29" s="1470"/>
      <c r="G29" s="1122"/>
      <c r="H29" s="1351"/>
      <c r="I29" s="1487"/>
      <c r="J29" s="1352"/>
      <c r="K29" s="1352"/>
      <c r="L29" s="1352"/>
      <c r="M29" s="1352"/>
      <c r="N29" s="1352"/>
      <c r="O29" s="1352"/>
      <c r="P29" s="1352"/>
      <c r="Q29" s="1352"/>
      <c r="R29" s="1352"/>
      <c r="S29" s="1352">
        <v>11</v>
      </c>
      <c r="T29" s="1352"/>
      <c r="U29" s="1727"/>
      <c r="V29" s="1976">
        <f t="shared" si="0"/>
        <v>11</v>
      </c>
      <c r="W29" s="1765">
        <f t="shared" si="1"/>
        <v>0.79999999999999993</v>
      </c>
      <c r="X29" s="1970">
        <f t="shared" si="2"/>
        <v>8.7999999999999989</v>
      </c>
      <c r="Y29" s="2010"/>
      <c r="Z29" s="2011"/>
      <c r="AA29" s="1843"/>
      <c r="AB29" s="1359"/>
      <c r="AC29" s="1360"/>
      <c r="AD29" s="1361">
        <v>2</v>
      </c>
      <c r="AE29" s="1361">
        <v>1</v>
      </c>
      <c r="AF29" s="1361"/>
      <c r="AG29" s="1361"/>
      <c r="AH29" s="1473">
        <f t="shared" si="6"/>
        <v>1</v>
      </c>
      <c r="AI29" s="1977">
        <f t="shared" si="7"/>
        <v>4</v>
      </c>
      <c r="AJ29" s="1978"/>
      <c r="AK29" s="1360">
        <v>17</v>
      </c>
      <c r="AL29" s="1361">
        <f t="shared" si="8"/>
        <v>28</v>
      </c>
      <c r="AM29" s="1844">
        <f t="shared" si="9"/>
        <v>7</v>
      </c>
    </row>
    <row r="30" spans="1:39" s="1078" customFormat="1" ht="9.9499999999999993" customHeight="1" x14ac:dyDescent="0.25">
      <c r="A30" s="1185" t="s">
        <v>439</v>
      </c>
      <c r="B30" s="1674"/>
      <c r="C30" s="1216" t="s">
        <v>167</v>
      </c>
      <c r="D30" s="1780"/>
      <c r="E30" s="1809"/>
      <c r="F30" s="1845"/>
      <c r="G30" s="1189"/>
      <c r="H30" s="1351"/>
      <c r="I30" s="1487"/>
      <c r="J30" s="1352"/>
      <c r="K30" s="1352"/>
      <c r="L30" s="1352"/>
      <c r="M30" s="1371"/>
      <c r="N30" s="1352"/>
      <c r="O30" s="1352"/>
      <c r="P30" s="1352"/>
      <c r="Q30" s="1371"/>
      <c r="R30" s="1371"/>
      <c r="S30" s="1352">
        <v>10</v>
      </c>
      <c r="T30" s="1352"/>
      <c r="U30" s="1727"/>
      <c r="V30" s="1976">
        <f t="shared" si="0"/>
        <v>10</v>
      </c>
      <c r="W30" s="1765">
        <f t="shared" si="1"/>
        <v>0.79999999999999993</v>
      </c>
      <c r="X30" s="1970">
        <f t="shared" si="2"/>
        <v>7.9999999999999991</v>
      </c>
      <c r="Y30" s="2010"/>
      <c r="Z30" s="2023"/>
      <c r="AA30" s="1766"/>
      <c r="AB30" s="1359"/>
      <c r="AC30" s="1360"/>
      <c r="AD30" s="1361"/>
      <c r="AE30" s="1361"/>
      <c r="AF30" s="1361"/>
      <c r="AG30" s="1361"/>
      <c r="AH30" s="1361">
        <f t="shared" si="6"/>
        <v>1</v>
      </c>
      <c r="AI30" s="1977">
        <f t="shared" si="7"/>
        <v>1</v>
      </c>
      <c r="AJ30" s="1978"/>
      <c r="AK30" s="1360">
        <v>0</v>
      </c>
      <c r="AL30" s="1361">
        <f t="shared" si="8"/>
        <v>10</v>
      </c>
      <c r="AM30" s="1775">
        <f t="shared" si="9"/>
        <v>10</v>
      </c>
    </row>
    <row r="31" spans="1:39" s="1078" customFormat="1" ht="9.9499999999999993" customHeight="1" x14ac:dyDescent="0.25">
      <c r="A31" s="1185" t="s">
        <v>440</v>
      </c>
      <c r="B31" s="1097"/>
      <c r="C31" s="1216" t="s">
        <v>168</v>
      </c>
      <c r="D31" s="1780"/>
      <c r="E31" s="1809"/>
      <c r="F31" s="1845"/>
      <c r="G31" s="1189"/>
      <c r="H31" s="1351"/>
      <c r="I31" s="1487"/>
      <c r="J31" s="1352"/>
      <c r="K31" s="1352"/>
      <c r="L31" s="1352"/>
      <c r="M31" s="1371"/>
      <c r="N31" s="1352"/>
      <c r="O31" s="1352"/>
      <c r="P31" s="1352"/>
      <c r="Q31" s="1371"/>
      <c r="R31" s="1371"/>
      <c r="S31" s="1352">
        <v>7</v>
      </c>
      <c r="T31" s="1352"/>
      <c r="U31" s="1727"/>
      <c r="V31" s="1976">
        <f t="shared" si="0"/>
        <v>7</v>
      </c>
      <c r="W31" s="1765">
        <f t="shared" si="1"/>
        <v>0.79999999999999993</v>
      </c>
      <c r="X31" s="1970">
        <f t="shared" si="2"/>
        <v>5.6</v>
      </c>
      <c r="Y31" s="2010"/>
      <c r="Z31" s="2023"/>
      <c r="AA31" s="1766"/>
      <c r="AB31" s="1359"/>
      <c r="AC31" s="1360"/>
      <c r="AD31" s="1361"/>
      <c r="AE31" s="1361"/>
      <c r="AF31" s="1361"/>
      <c r="AG31" s="1361"/>
      <c r="AH31" s="1361">
        <f t="shared" si="6"/>
        <v>1</v>
      </c>
      <c r="AI31" s="1977">
        <f t="shared" si="7"/>
        <v>1</v>
      </c>
      <c r="AJ31" s="1978"/>
      <c r="AK31" s="1360">
        <v>0</v>
      </c>
      <c r="AL31" s="1361">
        <f t="shared" si="8"/>
        <v>7</v>
      </c>
      <c r="AM31" s="1775">
        <f t="shared" si="9"/>
        <v>7</v>
      </c>
    </row>
    <row r="32" spans="1:39" s="1078" customFormat="1" ht="9.9499999999999993" customHeight="1" x14ac:dyDescent="0.25">
      <c r="A32" s="1185" t="s">
        <v>441</v>
      </c>
      <c r="B32" s="1097"/>
      <c r="C32" s="1216" t="s">
        <v>86</v>
      </c>
      <c r="D32" s="1780"/>
      <c r="E32" s="1809"/>
      <c r="F32" s="1846"/>
      <c r="G32" s="1189"/>
      <c r="H32" s="1351"/>
      <c r="I32" s="1487"/>
      <c r="J32" s="1352"/>
      <c r="K32" s="1352"/>
      <c r="L32" s="1352">
        <v>5</v>
      </c>
      <c r="M32" s="1371"/>
      <c r="N32" s="1352"/>
      <c r="O32" s="1352"/>
      <c r="P32" s="1352"/>
      <c r="Q32" s="1352"/>
      <c r="R32" s="1352"/>
      <c r="S32" s="1352"/>
      <c r="T32" s="1352"/>
      <c r="U32" s="1727"/>
      <c r="V32" s="1976">
        <f t="shared" si="0"/>
        <v>5</v>
      </c>
      <c r="W32" s="1765">
        <f t="shared" si="1"/>
        <v>0.79999999999999993</v>
      </c>
      <c r="X32" s="1970">
        <f t="shared" si="2"/>
        <v>3.9999999999999996</v>
      </c>
      <c r="Y32" s="2010"/>
      <c r="Z32" s="2011"/>
      <c r="AA32" s="1808"/>
      <c r="AB32" s="1359"/>
      <c r="AC32" s="1360"/>
      <c r="AD32" s="1361"/>
      <c r="AE32" s="1361"/>
      <c r="AF32" s="1361"/>
      <c r="AG32" s="1361">
        <v>3</v>
      </c>
      <c r="AH32" s="1361">
        <f t="shared" si="6"/>
        <v>1</v>
      </c>
      <c r="AI32" s="1977">
        <f t="shared" si="7"/>
        <v>4</v>
      </c>
      <c r="AJ32" s="1978"/>
      <c r="AK32" s="1360">
        <v>14</v>
      </c>
      <c r="AL32" s="1361">
        <f t="shared" si="8"/>
        <v>19</v>
      </c>
      <c r="AM32" s="1775">
        <f t="shared" si="9"/>
        <v>4.75</v>
      </c>
    </row>
    <row r="33" spans="1:40" s="987" customFormat="1" ht="9.9499999999999993" customHeight="1" x14ac:dyDescent="0.25">
      <c r="A33" s="1185" t="s">
        <v>442</v>
      </c>
      <c r="B33" s="1097"/>
      <c r="C33" s="1216" t="s">
        <v>169</v>
      </c>
      <c r="D33" s="1780"/>
      <c r="E33" s="1809"/>
      <c r="F33" s="1845"/>
      <c r="G33" s="1189"/>
      <c r="H33" s="1351"/>
      <c r="I33" s="1487"/>
      <c r="J33" s="1352"/>
      <c r="K33" s="1352"/>
      <c r="L33" s="1352"/>
      <c r="M33" s="1371"/>
      <c r="N33" s="1352"/>
      <c r="O33" s="1352"/>
      <c r="P33" s="1352"/>
      <c r="Q33" s="1371"/>
      <c r="R33" s="1371"/>
      <c r="S33" s="1352"/>
      <c r="T33" s="1352">
        <v>4</v>
      </c>
      <c r="U33" s="1727"/>
      <c r="V33" s="1976">
        <f t="shared" si="0"/>
        <v>4</v>
      </c>
      <c r="W33" s="1765">
        <f t="shared" si="1"/>
        <v>0.79999999999999993</v>
      </c>
      <c r="X33" s="1970">
        <f t="shared" si="2"/>
        <v>3.1999999999999997</v>
      </c>
      <c r="Y33" s="2010"/>
      <c r="Z33" s="2023"/>
      <c r="AA33" s="1766"/>
      <c r="AB33" s="1359"/>
      <c r="AC33" s="1360"/>
      <c r="AD33" s="1361"/>
      <c r="AE33" s="1361"/>
      <c r="AF33" s="1361"/>
      <c r="AG33" s="1361"/>
      <c r="AH33" s="1361">
        <f t="shared" si="6"/>
        <v>1</v>
      </c>
      <c r="AI33" s="1977">
        <f t="shared" si="7"/>
        <v>1</v>
      </c>
      <c r="AJ33" s="1978"/>
      <c r="AK33" s="1360">
        <v>0</v>
      </c>
      <c r="AL33" s="1361">
        <f t="shared" si="8"/>
        <v>4</v>
      </c>
      <c r="AM33" s="1775">
        <f t="shared" si="9"/>
        <v>4</v>
      </c>
      <c r="AN33" s="1135"/>
    </row>
    <row r="34" spans="1:40" s="987" customFormat="1" ht="9.9499999999999993" customHeight="1" x14ac:dyDescent="0.25">
      <c r="A34" s="1185" t="s">
        <v>472</v>
      </c>
      <c r="B34" s="1611"/>
      <c r="C34" s="1206" t="s">
        <v>430</v>
      </c>
      <c r="D34" s="1783"/>
      <c r="E34" s="1847"/>
      <c r="F34" s="1846"/>
      <c r="G34" s="1189"/>
      <c r="H34" s="1351"/>
      <c r="I34" s="1487"/>
      <c r="J34" s="1352"/>
      <c r="K34" s="1352"/>
      <c r="L34" s="1352"/>
      <c r="M34" s="1371"/>
      <c r="N34" s="1352"/>
      <c r="O34" s="1352"/>
      <c r="P34" s="1352"/>
      <c r="Q34" s="1352"/>
      <c r="R34" s="1352"/>
      <c r="S34" s="1352">
        <v>3</v>
      </c>
      <c r="T34" s="1352"/>
      <c r="U34" s="1727"/>
      <c r="V34" s="1976">
        <f t="shared" si="0"/>
        <v>3</v>
      </c>
      <c r="W34" s="1765">
        <f t="shared" si="1"/>
        <v>0.79999999999999993</v>
      </c>
      <c r="X34" s="1970">
        <f t="shared" si="2"/>
        <v>2.4</v>
      </c>
      <c r="Y34" s="2010"/>
      <c r="Z34" s="2011"/>
      <c r="AA34" s="1808"/>
      <c r="AB34" s="1359"/>
      <c r="AC34" s="1360">
        <v>4</v>
      </c>
      <c r="AD34" s="1361"/>
      <c r="AE34" s="1361">
        <v>1</v>
      </c>
      <c r="AF34" s="1361">
        <v>2</v>
      </c>
      <c r="AG34" s="1361"/>
      <c r="AH34" s="1361">
        <f t="shared" si="6"/>
        <v>1</v>
      </c>
      <c r="AI34" s="1977">
        <f t="shared" si="7"/>
        <v>8</v>
      </c>
      <c r="AJ34" s="1978">
        <v>1</v>
      </c>
      <c r="AK34" s="1360">
        <v>47</v>
      </c>
      <c r="AL34" s="1774">
        <f t="shared" si="8"/>
        <v>50</v>
      </c>
      <c r="AM34" s="1775">
        <f t="shared" si="9"/>
        <v>6.25</v>
      </c>
    </row>
    <row r="35" spans="1:40" s="987" customFormat="1" ht="9.9499999999999993" customHeight="1" x14ac:dyDescent="0.25">
      <c r="A35" s="1185" t="s">
        <v>517</v>
      </c>
      <c r="B35" s="1674"/>
      <c r="C35" s="1216" t="s">
        <v>65</v>
      </c>
      <c r="D35" s="1780"/>
      <c r="E35" s="1809"/>
      <c r="F35" s="1846"/>
      <c r="G35" s="1189"/>
      <c r="H35" s="1351"/>
      <c r="I35" s="1487"/>
      <c r="J35" s="1352"/>
      <c r="K35" s="1352"/>
      <c r="L35" s="1352"/>
      <c r="M35" s="1371"/>
      <c r="N35" s="1352"/>
      <c r="O35" s="1352"/>
      <c r="P35" s="1352"/>
      <c r="Q35" s="1352"/>
      <c r="R35" s="1352"/>
      <c r="S35" s="1352"/>
      <c r="T35" s="1352">
        <v>0</v>
      </c>
      <c r="U35" s="1727"/>
      <c r="V35" s="1976">
        <f t="shared" si="0"/>
        <v>0</v>
      </c>
      <c r="W35" s="1765">
        <f t="shared" si="1"/>
        <v>0.79999999999999993</v>
      </c>
      <c r="X35" s="1970">
        <f t="shared" si="2"/>
        <v>0</v>
      </c>
      <c r="Y35" s="2024"/>
      <c r="Z35" s="2011"/>
      <c r="AA35" s="1808"/>
      <c r="AB35" s="1359"/>
      <c r="AC35" s="1360"/>
      <c r="AD35" s="1361"/>
      <c r="AE35" s="1360"/>
      <c r="AF35" s="1361">
        <v>1</v>
      </c>
      <c r="AG35" s="1361"/>
      <c r="AH35" s="1361">
        <f t="shared" si="6"/>
        <v>1</v>
      </c>
      <c r="AI35" s="1977">
        <f t="shared" si="7"/>
        <v>2</v>
      </c>
      <c r="AJ35" s="1978"/>
      <c r="AK35" s="1360">
        <v>10</v>
      </c>
      <c r="AL35" s="1774">
        <f t="shared" si="8"/>
        <v>10</v>
      </c>
      <c r="AM35" s="1775">
        <f t="shared" si="9"/>
        <v>5</v>
      </c>
    </row>
    <row r="36" spans="1:40" s="987" customFormat="1" ht="9.9499999999999993" customHeight="1" x14ac:dyDescent="0.25">
      <c r="A36" s="1185" t="s">
        <v>517</v>
      </c>
      <c r="B36" s="1611"/>
      <c r="C36" s="1214" t="s">
        <v>626</v>
      </c>
      <c r="D36" s="1776"/>
      <c r="E36" s="1777"/>
      <c r="F36" s="1846"/>
      <c r="G36" s="1189"/>
      <c r="H36" s="1624"/>
      <c r="I36" s="1487"/>
      <c r="J36" s="1354"/>
      <c r="K36" s="1352"/>
      <c r="L36" s="1352"/>
      <c r="M36" s="1371"/>
      <c r="N36" s="1352"/>
      <c r="O36" s="1352"/>
      <c r="P36" s="1352"/>
      <c r="Q36" s="1352"/>
      <c r="R36" s="1352"/>
      <c r="S36" s="1352">
        <v>0</v>
      </c>
      <c r="T36" s="1352"/>
      <c r="U36" s="1727"/>
      <c r="V36" s="1976">
        <f t="shared" si="0"/>
        <v>0</v>
      </c>
      <c r="W36" s="1765">
        <f t="shared" si="1"/>
        <v>0.79999999999999993</v>
      </c>
      <c r="X36" s="1970">
        <f t="shared" si="2"/>
        <v>0</v>
      </c>
      <c r="Y36" s="2010"/>
      <c r="Z36" s="2011"/>
      <c r="AA36" s="1808"/>
      <c r="AB36" s="1359"/>
      <c r="AC36" s="1360"/>
      <c r="AD36" s="1361"/>
      <c r="AE36" s="1361"/>
      <c r="AF36" s="1361"/>
      <c r="AG36" s="1361">
        <v>4</v>
      </c>
      <c r="AH36" s="1361">
        <f t="shared" si="6"/>
        <v>1</v>
      </c>
      <c r="AI36" s="1977">
        <f t="shared" si="7"/>
        <v>5</v>
      </c>
      <c r="AJ36" s="1978">
        <v>2</v>
      </c>
      <c r="AK36" s="1360">
        <v>34</v>
      </c>
      <c r="AL36" s="1774">
        <f t="shared" si="8"/>
        <v>34</v>
      </c>
      <c r="AM36" s="1775">
        <f t="shared" si="9"/>
        <v>6.8</v>
      </c>
    </row>
    <row r="37" spans="1:40" s="987" customFormat="1" ht="9.9499999999999993" customHeight="1" x14ac:dyDescent="0.25">
      <c r="A37" s="1185" t="s">
        <v>517</v>
      </c>
      <c r="B37" s="1611"/>
      <c r="C37" s="1216" t="s">
        <v>63</v>
      </c>
      <c r="D37" s="1780"/>
      <c r="E37" s="1781"/>
      <c r="F37" s="1848"/>
      <c r="G37" s="1122"/>
      <c r="H37" s="1351">
        <v>0</v>
      </c>
      <c r="I37" s="1487"/>
      <c r="J37" s="1352"/>
      <c r="K37" s="1352"/>
      <c r="L37" s="1352"/>
      <c r="M37" s="1371"/>
      <c r="N37" s="1352"/>
      <c r="O37" s="1352"/>
      <c r="P37" s="1352"/>
      <c r="Q37" s="1352"/>
      <c r="R37" s="1352"/>
      <c r="S37" s="1352"/>
      <c r="T37" s="1352"/>
      <c r="U37" s="1727"/>
      <c r="V37" s="1976">
        <f t="shared" si="0"/>
        <v>0</v>
      </c>
      <c r="W37" s="1765">
        <f t="shared" si="1"/>
        <v>0.79999999999999993</v>
      </c>
      <c r="X37" s="1970">
        <f t="shared" si="2"/>
        <v>0</v>
      </c>
      <c r="Y37" s="2010"/>
      <c r="Z37" s="2011"/>
      <c r="AA37" s="1808"/>
      <c r="AB37" s="1359"/>
      <c r="AC37" s="1360"/>
      <c r="AD37" s="1361"/>
      <c r="AE37" s="1361">
        <v>2</v>
      </c>
      <c r="AF37" s="1361">
        <v>1</v>
      </c>
      <c r="AG37" s="1361"/>
      <c r="AH37" s="1361">
        <f t="shared" si="6"/>
        <v>1</v>
      </c>
      <c r="AI37" s="1977">
        <f t="shared" si="7"/>
        <v>4</v>
      </c>
      <c r="AJ37" s="1978"/>
      <c r="AK37" s="1360">
        <v>7</v>
      </c>
      <c r="AL37" s="1774">
        <f t="shared" si="8"/>
        <v>7</v>
      </c>
      <c r="AM37" s="1775">
        <f t="shared" si="9"/>
        <v>1.75</v>
      </c>
      <c r="AN37" s="1078"/>
    </row>
    <row r="38" spans="1:40" s="1078" customFormat="1" ht="9.9499999999999993" customHeight="1" x14ac:dyDescent="0.25">
      <c r="A38" s="1185" t="s">
        <v>517</v>
      </c>
      <c r="B38" s="1611"/>
      <c r="C38" s="1220" t="s">
        <v>157</v>
      </c>
      <c r="D38" s="1797"/>
      <c r="E38" s="1799"/>
      <c r="F38" s="2025"/>
      <c r="G38" s="1122"/>
      <c r="H38" s="1398"/>
      <c r="I38" s="1665"/>
      <c r="J38" s="1399"/>
      <c r="K38" s="1399"/>
      <c r="L38" s="1399"/>
      <c r="M38" s="1666"/>
      <c r="N38" s="1399"/>
      <c r="O38" s="1399"/>
      <c r="P38" s="1399"/>
      <c r="Q38" s="1399">
        <v>0</v>
      </c>
      <c r="R38" s="1399"/>
      <c r="S38" s="1399"/>
      <c r="T38" s="1399"/>
      <c r="U38" s="1871"/>
      <c r="V38" s="1985">
        <f t="shared" si="0"/>
        <v>0</v>
      </c>
      <c r="W38" s="1800">
        <f t="shared" si="1"/>
        <v>0.79999999999999993</v>
      </c>
      <c r="X38" s="1986">
        <f t="shared" si="2"/>
        <v>0</v>
      </c>
      <c r="Y38" s="1971"/>
      <c r="Z38" s="2026"/>
      <c r="AA38" s="1867"/>
      <c r="AB38" s="1383"/>
      <c r="AC38" s="1384"/>
      <c r="AD38" s="1385"/>
      <c r="AE38" s="1385"/>
      <c r="AF38" s="1385"/>
      <c r="AG38" s="1385"/>
      <c r="AH38" s="1385">
        <f t="shared" si="6"/>
        <v>1</v>
      </c>
      <c r="AI38" s="1981">
        <f t="shared" ref="AI38:AI81" si="10">SUM(AB38:AH38)</f>
        <v>1</v>
      </c>
      <c r="AJ38" s="1982"/>
      <c r="AK38" s="1384">
        <v>0</v>
      </c>
      <c r="AL38" s="1787">
        <f t="shared" si="8"/>
        <v>0</v>
      </c>
      <c r="AM38" s="1796">
        <f t="shared" si="9"/>
        <v>0</v>
      </c>
    </row>
    <row r="39" spans="1:40" s="1078" customFormat="1" ht="9.9499999999999993" customHeight="1" thickBot="1" x14ac:dyDescent="0.3">
      <c r="A39" s="1185" t="s">
        <v>517</v>
      </c>
      <c r="B39" s="1611"/>
      <c r="C39" s="1822" t="s">
        <v>126</v>
      </c>
      <c r="D39" s="1823"/>
      <c r="E39" s="1849"/>
      <c r="F39" s="1850"/>
      <c r="G39" s="1122"/>
      <c r="H39" s="1826"/>
      <c r="I39" s="1827">
        <v>0</v>
      </c>
      <c r="J39" s="1828"/>
      <c r="K39" s="1828"/>
      <c r="L39" s="1828"/>
      <c r="M39" s="1829"/>
      <c r="N39" s="1828"/>
      <c r="O39" s="1828"/>
      <c r="P39" s="1828"/>
      <c r="Q39" s="1828"/>
      <c r="R39" s="1828"/>
      <c r="S39" s="1828"/>
      <c r="T39" s="1828"/>
      <c r="U39" s="1890"/>
      <c r="V39" s="1989">
        <f t="shared" si="0"/>
        <v>0</v>
      </c>
      <c r="W39" s="1830">
        <f t="shared" si="1"/>
        <v>0.79999999999999993</v>
      </c>
      <c r="X39" s="1990">
        <f t="shared" si="2"/>
        <v>0</v>
      </c>
      <c r="Y39" s="1991"/>
      <c r="Z39" s="2014"/>
      <c r="AA39" s="1831"/>
      <c r="AB39" s="1832"/>
      <c r="AC39" s="1833"/>
      <c r="AD39" s="1834"/>
      <c r="AE39" s="1834"/>
      <c r="AF39" s="1834"/>
      <c r="AG39" s="1834"/>
      <c r="AH39" s="1834">
        <f t="shared" si="6"/>
        <v>1</v>
      </c>
      <c r="AI39" s="1994">
        <f t="shared" si="10"/>
        <v>1</v>
      </c>
      <c r="AJ39" s="1995"/>
      <c r="AK39" s="1833">
        <v>0</v>
      </c>
      <c r="AL39" s="1851">
        <f t="shared" si="8"/>
        <v>0</v>
      </c>
      <c r="AM39" s="1835">
        <f t="shared" si="9"/>
        <v>0</v>
      </c>
    </row>
    <row r="40" spans="1:40" s="1078" customFormat="1" ht="9.9499999999999993" customHeight="1" thickTop="1" x14ac:dyDescent="0.25">
      <c r="A40" s="1185" t="s">
        <v>524</v>
      </c>
      <c r="B40" s="1674"/>
      <c r="C40" s="1852" t="s">
        <v>424</v>
      </c>
      <c r="D40" s="1853" t="s">
        <v>156</v>
      </c>
      <c r="E40" s="1854"/>
      <c r="F40" s="1855"/>
      <c r="G40" s="1189"/>
      <c r="H40" s="1449"/>
      <c r="I40" s="1696"/>
      <c r="J40" s="1353"/>
      <c r="K40" s="1353"/>
      <c r="L40" s="1353"/>
      <c r="M40" s="1707"/>
      <c r="N40" s="1353"/>
      <c r="O40" s="1353"/>
      <c r="P40" s="1353"/>
      <c r="Q40" s="1353"/>
      <c r="R40" s="1353"/>
      <c r="S40" s="1353"/>
      <c r="T40" s="1353"/>
      <c r="U40" s="1729"/>
      <c r="V40" s="2000"/>
      <c r="W40" s="1698"/>
      <c r="X40" s="2027"/>
      <c r="Y40" s="2028"/>
      <c r="Z40" s="2029"/>
      <c r="AA40" s="1856"/>
      <c r="AB40" s="1701">
        <v>2</v>
      </c>
      <c r="AC40" s="1702">
        <v>5</v>
      </c>
      <c r="AD40" s="1451">
        <v>2</v>
      </c>
      <c r="AE40" s="1451">
        <v>2</v>
      </c>
      <c r="AF40" s="1451">
        <v>1</v>
      </c>
      <c r="AG40" s="1451"/>
      <c r="AH40" s="1451"/>
      <c r="AI40" s="2006">
        <f t="shared" si="10"/>
        <v>12</v>
      </c>
      <c r="AJ40" s="2007">
        <v>3</v>
      </c>
      <c r="AK40" s="1702">
        <v>111</v>
      </c>
      <c r="AL40" s="1857">
        <f t="shared" si="8"/>
        <v>111</v>
      </c>
      <c r="AM40" s="1858">
        <f t="shared" si="9"/>
        <v>9.25</v>
      </c>
    </row>
    <row r="41" spans="1:40" s="1078" customFormat="1" ht="9.9499999999999993" customHeight="1" x14ac:dyDescent="0.25">
      <c r="A41" s="1185" t="s">
        <v>527</v>
      </c>
      <c r="B41" s="1611"/>
      <c r="C41" s="1200" t="s">
        <v>584</v>
      </c>
      <c r="D41" s="1783"/>
      <c r="E41" s="1784"/>
      <c r="F41" s="1846"/>
      <c r="G41" s="1189"/>
      <c r="H41" s="1351"/>
      <c r="I41" s="1487"/>
      <c r="J41" s="1352"/>
      <c r="K41" s="1352"/>
      <c r="L41" s="1352"/>
      <c r="M41" s="1371"/>
      <c r="N41" s="1352"/>
      <c r="O41" s="1352"/>
      <c r="P41" s="1352"/>
      <c r="Q41" s="1352"/>
      <c r="R41" s="1352"/>
      <c r="S41" s="1352"/>
      <c r="T41" s="1352"/>
      <c r="U41" s="1727"/>
      <c r="V41" s="1976"/>
      <c r="W41" s="1357"/>
      <c r="X41" s="2030"/>
      <c r="Y41" s="2010"/>
      <c r="Z41" s="2011"/>
      <c r="AA41" s="1808"/>
      <c r="AB41" s="1359"/>
      <c r="AC41" s="1360"/>
      <c r="AD41" s="1361">
        <v>3</v>
      </c>
      <c r="AE41" s="1361">
        <v>4</v>
      </c>
      <c r="AF41" s="1361">
        <v>1</v>
      </c>
      <c r="AG41" s="1361"/>
      <c r="AH41" s="1361"/>
      <c r="AI41" s="1977">
        <f t="shared" si="10"/>
        <v>8</v>
      </c>
      <c r="AJ41" s="2031">
        <v>1</v>
      </c>
      <c r="AK41" s="1360">
        <v>71</v>
      </c>
      <c r="AL41" s="1361">
        <f t="shared" si="8"/>
        <v>71</v>
      </c>
      <c r="AM41" s="1775">
        <f t="shared" si="9"/>
        <v>8.875</v>
      </c>
    </row>
    <row r="42" spans="1:40" s="1078" customFormat="1" ht="9.9499999999999993" customHeight="1" x14ac:dyDescent="0.25">
      <c r="A42" s="1185" t="s">
        <v>528</v>
      </c>
      <c r="B42" s="1611"/>
      <c r="C42" s="1200" t="s">
        <v>634</v>
      </c>
      <c r="D42" s="1783"/>
      <c r="E42" s="1784"/>
      <c r="F42" s="1848"/>
      <c r="G42" s="1122"/>
      <c r="H42" s="1351"/>
      <c r="I42" s="1487"/>
      <c r="J42" s="1352"/>
      <c r="K42" s="1352"/>
      <c r="L42" s="1352"/>
      <c r="M42" s="1354"/>
      <c r="N42" s="1352"/>
      <c r="O42" s="1352"/>
      <c r="P42" s="1352"/>
      <c r="Q42" s="1352"/>
      <c r="R42" s="1352"/>
      <c r="S42" s="1352"/>
      <c r="T42" s="1352"/>
      <c r="U42" s="1727"/>
      <c r="V42" s="1976"/>
      <c r="W42" s="1357"/>
      <c r="X42" s="2030"/>
      <c r="Y42" s="2010"/>
      <c r="Z42" s="2011"/>
      <c r="AA42" s="1808"/>
      <c r="AB42" s="1359"/>
      <c r="AC42" s="1360"/>
      <c r="AD42" s="1361"/>
      <c r="AE42" s="1361">
        <v>2</v>
      </c>
      <c r="AF42" s="1361"/>
      <c r="AG42" s="1361">
        <v>1</v>
      </c>
      <c r="AH42" s="1361"/>
      <c r="AI42" s="1977">
        <f t="shared" si="10"/>
        <v>3</v>
      </c>
      <c r="AJ42" s="2031">
        <v>1</v>
      </c>
      <c r="AK42" s="1360">
        <v>21</v>
      </c>
      <c r="AL42" s="1361">
        <f t="shared" si="8"/>
        <v>21</v>
      </c>
      <c r="AM42" s="1775">
        <f t="shared" si="9"/>
        <v>7</v>
      </c>
    </row>
    <row r="43" spans="1:40" s="1078" customFormat="1" ht="9.9499999999999993" customHeight="1" x14ac:dyDescent="0.25">
      <c r="A43" s="1185" t="s">
        <v>529</v>
      </c>
      <c r="B43" s="1611"/>
      <c r="C43" s="1206" t="s">
        <v>581</v>
      </c>
      <c r="D43" s="1859"/>
      <c r="E43" s="1847"/>
      <c r="F43" s="1846"/>
      <c r="G43" s="1189"/>
      <c r="H43" s="1351"/>
      <c r="I43" s="1487"/>
      <c r="J43" s="1352"/>
      <c r="K43" s="1352"/>
      <c r="L43" s="1399"/>
      <c r="M43" s="1371"/>
      <c r="N43" s="1352"/>
      <c r="O43" s="1352"/>
      <c r="P43" s="1352"/>
      <c r="Q43" s="1352"/>
      <c r="R43" s="1352"/>
      <c r="S43" s="1352"/>
      <c r="T43" s="1352"/>
      <c r="U43" s="1727"/>
      <c r="V43" s="1976"/>
      <c r="W43" s="1357"/>
      <c r="X43" s="2030"/>
      <c r="Y43" s="2010"/>
      <c r="Z43" s="2011"/>
      <c r="AA43" s="1808"/>
      <c r="AB43" s="1360"/>
      <c r="AC43" s="1360"/>
      <c r="AD43" s="1360"/>
      <c r="AE43" s="1360">
        <v>1</v>
      </c>
      <c r="AF43" s="1361">
        <v>1</v>
      </c>
      <c r="AG43" s="1361">
        <v>1</v>
      </c>
      <c r="AH43" s="1361"/>
      <c r="AI43" s="1977">
        <f t="shared" si="10"/>
        <v>3</v>
      </c>
      <c r="AJ43" s="2031">
        <v>1</v>
      </c>
      <c r="AK43" s="1360">
        <v>19</v>
      </c>
      <c r="AL43" s="1361">
        <f t="shared" si="8"/>
        <v>19</v>
      </c>
      <c r="AM43" s="1775">
        <f t="shared" si="9"/>
        <v>6.333333333333333</v>
      </c>
    </row>
    <row r="44" spans="1:40" s="1078" customFormat="1" ht="9.9499999999999993" customHeight="1" x14ac:dyDescent="0.25">
      <c r="A44" s="1185" t="s">
        <v>530</v>
      </c>
      <c r="B44" s="1611"/>
      <c r="C44" s="1206" t="s">
        <v>589</v>
      </c>
      <c r="D44" s="1859"/>
      <c r="E44" s="1847"/>
      <c r="F44" s="1846"/>
      <c r="G44" s="1189"/>
      <c r="H44" s="1351"/>
      <c r="I44" s="1487"/>
      <c r="J44" s="1352"/>
      <c r="K44" s="1352"/>
      <c r="L44" s="1399"/>
      <c r="M44" s="1371"/>
      <c r="N44" s="1352"/>
      <c r="O44" s="1352"/>
      <c r="P44" s="1352"/>
      <c r="Q44" s="1352"/>
      <c r="R44" s="1352"/>
      <c r="S44" s="1352"/>
      <c r="T44" s="1352"/>
      <c r="U44" s="1727"/>
      <c r="V44" s="1976"/>
      <c r="W44" s="1357"/>
      <c r="X44" s="2030"/>
      <c r="Y44" s="2010"/>
      <c r="Z44" s="2011"/>
      <c r="AA44" s="1808"/>
      <c r="AB44" s="1477">
        <v>1</v>
      </c>
      <c r="AC44" s="1360"/>
      <c r="AD44" s="1361"/>
      <c r="AE44" s="1361">
        <v>1</v>
      </c>
      <c r="AF44" s="1361">
        <v>1</v>
      </c>
      <c r="AG44" s="1361"/>
      <c r="AH44" s="1361"/>
      <c r="AI44" s="1977">
        <f t="shared" si="10"/>
        <v>3</v>
      </c>
      <c r="AJ44" s="2031">
        <v>1</v>
      </c>
      <c r="AK44" s="1361">
        <v>23</v>
      </c>
      <c r="AL44" s="1361">
        <f t="shared" si="8"/>
        <v>23</v>
      </c>
      <c r="AM44" s="1775">
        <f t="shared" si="9"/>
        <v>7.666666666666667</v>
      </c>
    </row>
    <row r="45" spans="1:40" s="1078" customFormat="1" ht="9.9499999999999993" customHeight="1" x14ac:dyDescent="0.25">
      <c r="A45" s="1185" t="s">
        <v>531</v>
      </c>
      <c r="B45" s="1611"/>
      <c r="C45" s="1200" t="s">
        <v>673</v>
      </c>
      <c r="D45" s="1783"/>
      <c r="E45" s="1784"/>
      <c r="F45" s="1848"/>
      <c r="G45" s="1122"/>
      <c r="H45" s="1351"/>
      <c r="I45" s="1487"/>
      <c r="J45" s="1352"/>
      <c r="K45" s="1352"/>
      <c r="L45" s="1399"/>
      <c r="M45" s="1371"/>
      <c r="N45" s="1352"/>
      <c r="O45" s="1352"/>
      <c r="P45" s="1352"/>
      <c r="Q45" s="1352"/>
      <c r="R45" s="1352"/>
      <c r="S45" s="1352"/>
      <c r="T45" s="1352"/>
      <c r="U45" s="1725"/>
      <c r="V45" s="1976"/>
      <c r="W45" s="1357"/>
      <c r="X45" s="2030"/>
      <c r="Y45" s="2010"/>
      <c r="Z45" s="2011"/>
      <c r="AA45" s="1808"/>
      <c r="AB45" s="1359"/>
      <c r="AC45" s="1360"/>
      <c r="AD45" s="1361"/>
      <c r="AE45" s="1361">
        <v>1</v>
      </c>
      <c r="AF45" s="1361">
        <v>1</v>
      </c>
      <c r="AG45" s="1361"/>
      <c r="AH45" s="1361"/>
      <c r="AI45" s="1977">
        <f t="shared" si="10"/>
        <v>2</v>
      </c>
      <c r="AJ45" s="2031">
        <v>1</v>
      </c>
      <c r="AK45" s="1361">
        <v>19</v>
      </c>
      <c r="AL45" s="1361">
        <f t="shared" si="8"/>
        <v>19</v>
      </c>
      <c r="AM45" s="1775">
        <f t="shared" si="9"/>
        <v>9.5</v>
      </c>
    </row>
    <row r="46" spans="1:40" s="1078" customFormat="1" ht="9.9499999999999993" customHeight="1" x14ac:dyDescent="0.25">
      <c r="A46" s="1185" t="s">
        <v>532</v>
      </c>
      <c r="B46" s="1674"/>
      <c r="C46" s="1216" t="s">
        <v>43</v>
      </c>
      <c r="D46" s="1780"/>
      <c r="E46" s="1809"/>
      <c r="F46" s="1846"/>
      <c r="G46" s="1189"/>
      <c r="H46" s="1351"/>
      <c r="I46" s="1487"/>
      <c r="J46" s="1352"/>
      <c r="K46" s="1352"/>
      <c r="L46" s="1399"/>
      <c r="M46" s="1371"/>
      <c r="N46" s="1352"/>
      <c r="O46" s="1352"/>
      <c r="P46" s="1352"/>
      <c r="Q46" s="1352"/>
      <c r="R46" s="1352"/>
      <c r="S46" s="1352"/>
      <c r="T46" s="1352"/>
      <c r="U46" s="1727"/>
      <c r="V46" s="1976"/>
      <c r="W46" s="1357"/>
      <c r="X46" s="2030"/>
      <c r="Y46" s="2010"/>
      <c r="Z46" s="2011"/>
      <c r="AA46" s="1808"/>
      <c r="AB46" s="1359"/>
      <c r="AC46" s="1360"/>
      <c r="AD46" s="1361">
        <v>3</v>
      </c>
      <c r="AE46" s="1361">
        <v>8</v>
      </c>
      <c r="AF46" s="1361">
        <v>3</v>
      </c>
      <c r="AG46" s="1361">
        <v>1</v>
      </c>
      <c r="AH46" s="1361"/>
      <c r="AI46" s="1977">
        <f t="shared" si="10"/>
        <v>15</v>
      </c>
      <c r="AJ46" s="2031"/>
      <c r="AK46" s="1361">
        <v>66</v>
      </c>
      <c r="AL46" s="1361">
        <f t="shared" si="8"/>
        <v>66</v>
      </c>
      <c r="AM46" s="1775">
        <f t="shared" si="9"/>
        <v>4.4000000000000004</v>
      </c>
    </row>
    <row r="47" spans="1:40" s="1078" customFormat="1" ht="9.9499999999999993" customHeight="1" x14ac:dyDescent="0.25">
      <c r="A47" s="1185" t="s">
        <v>533</v>
      </c>
      <c r="B47" s="1611"/>
      <c r="C47" s="1216" t="s">
        <v>2</v>
      </c>
      <c r="D47" s="1780"/>
      <c r="E47" s="1809"/>
      <c r="F47" s="1860"/>
      <c r="G47" s="1115"/>
      <c r="H47" s="1351"/>
      <c r="I47" s="1487"/>
      <c r="J47" s="1352"/>
      <c r="K47" s="1352"/>
      <c r="L47" s="1399"/>
      <c r="M47" s="1371"/>
      <c r="N47" s="1352"/>
      <c r="O47" s="1352"/>
      <c r="P47" s="1352"/>
      <c r="Q47" s="1352"/>
      <c r="R47" s="1352"/>
      <c r="S47" s="1352"/>
      <c r="T47" s="1352"/>
      <c r="U47" s="1727"/>
      <c r="V47" s="1976"/>
      <c r="W47" s="1357"/>
      <c r="X47" s="2030"/>
      <c r="Y47" s="2010"/>
      <c r="Z47" s="2011"/>
      <c r="AA47" s="1808"/>
      <c r="AB47" s="1359">
        <v>2</v>
      </c>
      <c r="AC47" s="1360">
        <v>4</v>
      </c>
      <c r="AD47" s="1361">
        <v>5</v>
      </c>
      <c r="AE47" s="1361"/>
      <c r="AF47" s="1361">
        <v>1</v>
      </c>
      <c r="AG47" s="1361"/>
      <c r="AH47" s="1361"/>
      <c r="AI47" s="1977">
        <f t="shared" si="10"/>
        <v>12</v>
      </c>
      <c r="AJ47" s="2031"/>
      <c r="AK47" s="1361">
        <v>29</v>
      </c>
      <c r="AL47" s="1361">
        <f t="shared" si="8"/>
        <v>29</v>
      </c>
      <c r="AM47" s="1775">
        <f t="shared" si="9"/>
        <v>2.4166666666666665</v>
      </c>
    </row>
    <row r="48" spans="1:40" s="1078" customFormat="1" ht="9.9499999999999993" customHeight="1" x14ac:dyDescent="0.25">
      <c r="A48" s="1185" t="s">
        <v>534</v>
      </c>
      <c r="B48" s="1611"/>
      <c r="C48" s="1216" t="s">
        <v>1</v>
      </c>
      <c r="D48" s="1780"/>
      <c r="E48" s="1809"/>
      <c r="F48" s="1845"/>
      <c r="G48" s="1170"/>
      <c r="H48" s="1351"/>
      <c r="I48" s="1487"/>
      <c r="J48" s="1352"/>
      <c r="K48" s="1352"/>
      <c r="L48" s="1399"/>
      <c r="M48" s="1371"/>
      <c r="N48" s="1352"/>
      <c r="O48" s="1352"/>
      <c r="P48" s="1352"/>
      <c r="Q48" s="1352"/>
      <c r="R48" s="1352"/>
      <c r="S48" s="1352"/>
      <c r="T48" s="1352"/>
      <c r="U48" s="1727"/>
      <c r="V48" s="1976"/>
      <c r="W48" s="1357"/>
      <c r="X48" s="2030"/>
      <c r="Y48" s="2010"/>
      <c r="Z48" s="2011"/>
      <c r="AA48" s="1808"/>
      <c r="AB48" s="1359">
        <v>2</v>
      </c>
      <c r="AC48" s="1360">
        <v>6</v>
      </c>
      <c r="AD48" s="1361"/>
      <c r="AE48" s="1361"/>
      <c r="AF48" s="1361">
        <v>1</v>
      </c>
      <c r="AG48" s="1361"/>
      <c r="AH48" s="1361"/>
      <c r="AI48" s="1977">
        <f t="shared" si="10"/>
        <v>9</v>
      </c>
      <c r="AJ48" s="2031"/>
      <c r="AK48" s="1361">
        <v>45</v>
      </c>
      <c r="AL48" s="1361">
        <f t="shared" si="8"/>
        <v>45</v>
      </c>
      <c r="AM48" s="1775">
        <f t="shared" si="9"/>
        <v>5</v>
      </c>
    </row>
    <row r="49" spans="1:40" s="1078" customFormat="1" ht="9.9499999999999993" customHeight="1" x14ac:dyDescent="0.25">
      <c r="A49" s="1185" t="s">
        <v>535</v>
      </c>
      <c r="B49" s="1674"/>
      <c r="C49" s="1216" t="s">
        <v>36</v>
      </c>
      <c r="D49" s="1780"/>
      <c r="E49" s="1809"/>
      <c r="F49" s="1860"/>
      <c r="G49" s="1115"/>
      <c r="H49" s="1487"/>
      <c r="I49" s="1487"/>
      <c r="J49" s="1352"/>
      <c r="K49" s="1489"/>
      <c r="L49" s="1399"/>
      <c r="M49" s="1723"/>
      <c r="N49" s="1489"/>
      <c r="O49" s="1489"/>
      <c r="P49" s="1352"/>
      <c r="Q49" s="1489"/>
      <c r="R49" s="1489"/>
      <c r="S49" s="1352"/>
      <c r="T49" s="1352"/>
      <c r="U49" s="1727"/>
      <c r="V49" s="1976"/>
      <c r="W49" s="1357"/>
      <c r="X49" s="2030"/>
      <c r="Y49" s="2024"/>
      <c r="Z49" s="2011"/>
      <c r="AA49" s="1808"/>
      <c r="AB49" s="1359"/>
      <c r="AC49" s="1360"/>
      <c r="AD49" s="1361">
        <v>1</v>
      </c>
      <c r="AE49" s="1361"/>
      <c r="AF49" s="1361">
        <v>3</v>
      </c>
      <c r="AG49" s="1361">
        <v>2</v>
      </c>
      <c r="AH49" s="1361"/>
      <c r="AI49" s="1977">
        <f t="shared" si="10"/>
        <v>6</v>
      </c>
      <c r="AJ49" s="2031"/>
      <c r="AK49" s="1361">
        <v>29</v>
      </c>
      <c r="AL49" s="1361">
        <f t="shared" si="8"/>
        <v>29</v>
      </c>
      <c r="AM49" s="1775">
        <f t="shared" si="9"/>
        <v>4.833333333333333</v>
      </c>
    </row>
    <row r="50" spans="1:40" s="1078" customFormat="1" ht="9.9499999999999993" customHeight="1" x14ac:dyDescent="0.25">
      <c r="A50" s="1185" t="s">
        <v>536</v>
      </c>
      <c r="B50" s="1611"/>
      <c r="C50" s="1216" t="s">
        <v>8</v>
      </c>
      <c r="D50" s="1780"/>
      <c r="E50" s="1809"/>
      <c r="F50" s="1861"/>
      <c r="G50" s="1448"/>
      <c r="H50" s="1487"/>
      <c r="I50" s="1487"/>
      <c r="J50" s="1352"/>
      <c r="K50" s="1489"/>
      <c r="L50" s="1399"/>
      <c r="M50" s="1723"/>
      <c r="N50" s="1489"/>
      <c r="O50" s="1489"/>
      <c r="P50" s="1489"/>
      <c r="Q50" s="1489"/>
      <c r="R50" s="1489"/>
      <c r="S50" s="1489"/>
      <c r="T50" s="1489"/>
      <c r="U50" s="1727"/>
      <c r="V50" s="1976"/>
      <c r="W50" s="1357"/>
      <c r="X50" s="2030"/>
      <c r="Y50" s="2024"/>
      <c r="Z50" s="2011"/>
      <c r="AA50" s="1808"/>
      <c r="AB50" s="1359"/>
      <c r="AC50" s="1360">
        <v>5</v>
      </c>
      <c r="AD50" s="1361"/>
      <c r="AE50" s="1361">
        <v>1</v>
      </c>
      <c r="AF50" s="1361">
        <v>1</v>
      </c>
      <c r="AG50" s="1361"/>
      <c r="AH50" s="1361"/>
      <c r="AI50" s="1977">
        <f t="shared" si="10"/>
        <v>7</v>
      </c>
      <c r="AJ50" s="2031"/>
      <c r="AK50" s="1361">
        <v>34</v>
      </c>
      <c r="AL50" s="1361">
        <f t="shared" si="8"/>
        <v>34</v>
      </c>
      <c r="AM50" s="1775">
        <f t="shared" si="9"/>
        <v>4.8571428571428568</v>
      </c>
    </row>
    <row r="51" spans="1:40" s="1078" customFormat="1" ht="9.9499999999999993" customHeight="1" x14ac:dyDescent="0.25">
      <c r="A51" s="1185" t="s">
        <v>537</v>
      </c>
      <c r="B51" s="1674"/>
      <c r="C51" s="1216" t="s">
        <v>57</v>
      </c>
      <c r="D51" s="1780"/>
      <c r="E51" s="1781"/>
      <c r="F51" s="1848"/>
      <c r="G51" s="1122"/>
      <c r="H51" s="1487"/>
      <c r="I51" s="1487"/>
      <c r="J51" s="1352"/>
      <c r="K51" s="1489"/>
      <c r="L51" s="1399"/>
      <c r="M51" s="1723"/>
      <c r="N51" s="1489"/>
      <c r="O51" s="1489"/>
      <c r="P51" s="1352"/>
      <c r="Q51" s="1489"/>
      <c r="R51" s="1489"/>
      <c r="S51" s="1352"/>
      <c r="T51" s="1352"/>
      <c r="U51" s="1727"/>
      <c r="V51" s="1976"/>
      <c r="W51" s="1357"/>
      <c r="X51" s="2030"/>
      <c r="Y51" s="2024"/>
      <c r="Z51" s="2011"/>
      <c r="AA51" s="1808"/>
      <c r="AB51" s="1359"/>
      <c r="AC51" s="1360"/>
      <c r="AD51" s="1361"/>
      <c r="AE51" s="1361">
        <v>2</v>
      </c>
      <c r="AF51" s="1361">
        <v>1</v>
      </c>
      <c r="AG51" s="1361">
        <v>1</v>
      </c>
      <c r="AH51" s="1361"/>
      <c r="AI51" s="1977">
        <f t="shared" si="10"/>
        <v>4</v>
      </c>
      <c r="AJ51" s="2031"/>
      <c r="AK51" s="1361">
        <v>11</v>
      </c>
      <c r="AL51" s="1361">
        <f t="shared" si="8"/>
        <v>11</v>
      </c>
      <c r="AM51" s="1775">
        <f t="shared" si="9"/>
        <v>2.75</v>
      </c>
    </row>
    <row r="52" spans="1:40" s="1078" customFormat="1" ht="9.9499999999999993" customHeight="1" x14ac:dyDescent="0.25">
      <c r="A52" s="1185" t="s">
        <v>538</v>
      </c>
      <c r="B52" s="1674"/>
      <c r="C52" s="1216" t="s">
        <v>83</v>
      </c>
      <c r="D52" s="1780"/>
      <c r="E52" s="1781"/>
      <c r="F52" s="1846"/>
      <c r="G52" s="1189"/>
      <c r="H52" s="1487"/>
      <c r="I52" s="1487"/>
      <c r="J52" s="1352"/>
      <c r="K52" s="1489"/>
      <c r="L52" s="1399"/>
      <c r="M52" s="1723"/>
      <c r="N52" s="1489"/>
      <c r="O52" s="1489"/>
      <c r="P52" s="1352"/>
      <c r="Q52" s="1489"/>
      <c r="R52" s="1489"/>
      <c r="S52" s="1352"/>
      <c r="T52" s="1352"/>
      <c r="U52" s="1727"/>
      <c r="V52" s="1976"/>
      <c r="W52" s="1357"/>
      <c r="X52" s="2030"/>
      <c r="Y52" s="2024"/>
      <c r="Z52" s="2011"/>
      <c r="AA52" s="1808"/>
      <c r="AB52" s="1359"/>
      <c r="AC52" s="1360"/>
      <c r="AD52" s="1361"/>
      <c r="AE52" s="1361"/>
      <c r="AF52" s="1361">
        <v>1</v>
      </c>
      <c r="AG52" s="1361">
        <v>1</v>
      </c>
      <c r="AH52" s="1361"/>
      <c r="AI52" s="1977">
        <f t="shared" si="10"/>
        <v>2</v>
      </c>
      <c r="AJ52" s="2032"/>
      <c r="AK52" s="1361">
        <v>7</v>
      </c>
      <c r="AL52" s="1361">
        <f t="shared" si="8"/>
        <v>7</v>
      </c>
      <c r="AM52" s="1775">
        <f t="shared" si="9"/>
        <v>3.5</v>
      </c>
    </row>
    <row r="53" spans="1:40" s="1078" customFormat="1" ht="9.9499999999999993" customHeight="1" x14ac:dyDescent="0.25">
      <c r="A53" s="1185" t="s">
        <v>539</v>
      </c>
      <c r="B53" s="1674"/>
      <c r="C53" s="1216" t="s">
        <v>31</v>
      </c>
      <c r="D53" s="1780"/>
      <c r="E53" s="1781"/>
      <c r="F53" s="1862"/>
      <c r="G53" s="1122"/>
      <c r="H53" s="1487"/>
      <c r="I53" s="1487"/>
      <c r="J53" s="1352"/>
      <c r="K53" s="1489"/>
      <c r="L53" s="1399"/>
      <c r="M53" s="1723"/>
      <c r="N53" s="1489"/>
      <c r="O53" s="1489"/>
      <c r="P53" s="1489"/>
      <c r="Q53" s="1489"/>
      <c r="R53" s="1489"/>
      <c r="S53" s="1352"/>
      <c r="T53" s="1489"/>
      <c r="U53" s="1727"/>
      <c r="V53" s="1976"/>
      <c r="W53" s="1357"/>
      <c r="X53" s="2030"/>
      <c r="Y53" s="2024"/>
      <c r="Z53" s="2011"/>
      <c r="AA53" s="1808"/>
      <c r="AB53" s="1359"/>
      <c r="AC53" s="1360">
        <v>2</v>
      </c>
      <c r="AD53" s="1361"/>
      <c r="AE53" s="1361"/>
      <c r="AF53" s="1361">
        <v>1</v>
      </c>
      <c r="AG53" s="1361"/>
      <c r="AH53" s="1361"/>
      <c r="AI53" s="1977">
        <f t="shared" si="10"/>
        <v>3</v>
      </c>
      <c r="AJ53" s="2031"/>
      <c r="AK53" s="1361">
        <v>16</v>
      </c>
      <c r="AL53" s="1361">
        <f t="shared" si="8"/>
        <v>16</v>
      </c>
      <c r="AM53" s="1775">
        <f t="shared" si="9"/>
        <v>5.333333333333333</v>
      </c>
      <c r="AN53" s="987"/>
    </row>
    <row r="54" spans="1:40" s="1078" customFormat="1" ht="9.9499999999999993" customHeight="1" x14ac:dyDescent="0.25">
      <c r="A54" s="1185" t="s">
        <v>540</v>
      </c>
      <c r="B54" s="1611"/>
      <c r="C54" s="1216" t="s">
        <v>118</v>
      </c>
      <c r="D54" s="1780"/>
      <c r="E54" s="1809"/>
      <c r="F54" s="1855"/>
      <c r="G54" s="1122"/>
      <c r="H54" s="1696"/>
      <c r="I54" s="1352"/>
      <c r="J54" s="1352"/>
      <c r="K54" s="1728"/>
      <c r="L54" s="1399"/>
      <c r="M54" s="1355"/>
      <c r="N54" s="1353"/>
      <c r="O54" s="1728"/>
      <c r="P54" s="1728"/>
      <c r="Q54" s="1728"/>
      <c r="R54" s="1728"/>
      <c r="S54" s="1728"/>
      <c r="T54" s="1728"/>
      <c r="U54" s="1729"/>
      <c r="V54" s="1976"/>
      <c r="W54" s="1357"/>
      <c r="X54" s="2030"/>
      <c r="Y54" s="2024"/>
      <c r="Z54" s="2011"/>
      <c r="AA54" s="1808"/>
      <c r="AB54" s="1701"/>
      <c r="AC54" s="1702"/>
      <c r="AD54" s="1451"/>
      <c r="AE54" s="1361"/>
      <c r="AF54" s="1361"/>
      <c r="AG54" s="1361">
        <v>1</v>
      </c>
      <c r="AH54" s="1361"/>
      <c r="AI54" s="1977">
        <f t="shared" si="10"/>
        <v>1</v>
      </c>
      <c r="AJ54" s="2033"/>
      <c r="AK54" s="1361">
        <v>5</v>
      </c>
      <c r="AL54" s="1361">
        <f t="shared" si="8"/>
        <v>5</v>
      </c>
      <c r="AM54" s="1775">
        <f t="shared" si="9"/>
        <v>5</v>
      </c>
    </row>
    <row r="55" spans="1:40" s="987" customFormat="1" ht="9.9499999999999993" customHeight="1" x14ac:dyDescent="0.25">
      <c r="A55" s="1185" t="s">
        <v>541</v>
      </c>
      <c r="B55" s="1611"/>
      <c r="C55" s="1220" t="s">
        <v>117</v>
      </c>
      <c r="D55" s="1797"/>
      <c r="E55" s="1798"/>
      <c r="F55" s="2025"/>
      <c r="G55" s="1122"/>
      <c r="H55" s="1864"/>
      <c r="I55" s="1399"/>
      <c r="J55" s="1399"/>
      <c r="K55" s="1865"/>
      <c r="L55" s="1399"/>
      <c r="M55" s="1791"/>
      <c r="N55" s="1427"/>
      <c r="O55" s="1865"/>
      <c r="P55" s="1865"/>
      <c r="Q55" s="1865"/>
      <c r="R55" s="1865"/>
      <c r="S55" s="1865"/>
      <c r="T55" s="1865"/>
      <c r="U55" s="1866"/>
      <c r="V55" s="1985"/>
      <c r="W55" s="1394"/>
      <c r="X55" s="2034"/>
      <c r="Y55" s="2035"/>
      <c r="Z55" s="2026"/>
      <c r="AA55" s="1867"/>
      <c r="AB55" s="1383"/>
      <c r="AC55" s="1384"/>
      <c r="AD55" s="1384"/>
      <c r="AE55" s="1384"/>
      <c r="AF55" s="1384"/>
      <c r="AG55" s="1385">
        <v>1</v>
      </c>
      <c r="AH55" s="1385"/>
      <c r="AI55" s="1981">
        <f t="shared" si="10"/>
        <v>1</v>
      </c>
      <c r="AJ55" s="2036"/>
      <c r="AK55" s="1385">
        <v>2</v>
      </c>
      <c r="AL55" s="1385">
        <f t="shared" si="8"/>
        <v>2</v>
      </c>
      <c r="AM55" s="1775">
        <f t="shared" si="9"/>
        <v>2</v>
      </c>
    </row>
    <row r="56" spans="1:40" s="987" customFormat="1" ht="9.9499999999999993" customHeight="1" x14ac:dyDescent="0.25">
      <c r="A56" s="1185" t="s">
        <v>542</v>
      </c>
      <c r="B56" s="1674"/>
      <c r="C56" s="1220" t="s">
        <v>80</v>
      </c>
      <c r="D56" s="1797"/>
      <c r="E56" s="1799"/>
      <c r="F56" s="1863"/>
      <c r="G56" s="1115"/>
      <c r="H56" s="1665"/>
      <c r="I56" s="1399"/>
      <c r="J56" s="1399"/>
      <c r="K56" s="1869"/>
      <c r="L56" s="1869"/>
      <c r="M56" s="1870"/>
      <c r="N56" s="1869"/>
      <c r="O56" s="1869"/>
      <c r="P56" s="1869"/>
      <c r="Q56" s="1869"/>
      <c r="R56" s="1869"/>
      <c r="S56" s="1869"/>
      <c r="T56" s="1869"/>
      <c r="U56" s="1871"/>
      <c r="V56" s="1985"/>
      <c r="W56" s="1394"/>
      <c r="X56" s="2034"/>
      <c r="Y56" s="2035"/>
      <c r="Z56" s="2026"/>
      <c r="AA56" s="1867"/>
      <c r="AB56" s="1383"/>
      <c r="AC56" s="1384"/>
      <c r="AD56" s="1385"/>
      <c r="AE56" s="1385"/>
      <c r="AF56" s="1385">
        <v>1</v>
      </c>
      <c r="AG56" s="1385"/>
      <c r="AH56" s="1385"/>
      <c r="AI56" s="1981">
        <f t="shared" si="10"/>
        <v>1</v>
      </c>
      <c r="AJ56" s="2036"/>
      <c r="AK56" s="1385">
        <v>5</v>
      </c>
      <c r="AL56" s="1385">
        <f t="shared" si="8"/>
        <v>5</v>
      </c>
      <c r="AM56" s="1775">
        <f t="shared" si="9"/>
        <v>5</v>
      </c>
    </row>
    <row r="57" spans="1:40" s="987" customFormat="1" ht="9.9499999999999993" customHeight="1" x14ac:dyDescent="0.25">
      <c r="A57" s="1185" t="s">
        <v>543</v>
      </c>
      <c r="B57" s="1674"/>
      <c r="C57" s="1872" t="s">
        <v>82</v>
      </c>
      <c r="D57" s="1873"/>
      <c r="E57" s="1874"/>
      <c r="F57" s="1875"/>
      <c r="G57" s="1189"/>
      <c r="H57" s="1876"/>
      <c r="I57" s="1877"/>
      <c r="J57" s="1877"/>
      <c r="K57" s="1878"/>
      <c r="L57" s="1878"/>
      <c r="M57" s="1879"/>
      <c r="N57" s="1878"/>
      <c r="O57" s="1878"/>
      <c r="P57" s="1878"/>
      <c r="Q57" s="1878"/>
      <c r="R57" s="1878"/>
      <c r="S57" s="1878"/>
      <c r="T57" s="1878"/>
      <c r="U57" s="1880"/>
      <c r="V57" s="2037"/>
      <c r="W57" s="1881"/>
      <c r="X57" s="2038"/>
      <c r="Y57" s="2039"/>
      <c r="Z57" s="2040"/>
      <c r="AA57" s="1883"/>
      <c r="AB57" s="1884"/>
      <c r="AC57" s="1885"/>
      <c r="AD57" s="1886"/>
      <c r="AE57" s="1886"/>
      <c r="AF57" s="1886">
        <v>1</v>
      </c>
      <c r="AG57" s="1886"/>
      <c r="AH57" s="1886"/>
      <c r="AI57" s="2041">
        <f t="shared" si="10"/>
        <v>1</v>
      </c>
      <c r="AJ57" s="2042"/>
      <c r="AK57" s="1886">
        <v>2</v>
      </c>
      <c r="AL57" s="1886">
        <f t="shared" si="8"/>
        <v>2</v>
      </c>
      <c r="AM57" s="1796">
        <f t="shared" si="9"/>
        <v>2</v>
      </c>
    </row>
    <row r="58" spans="1:40" s="987" customFormat="1" ht="9.9499999999999993" customHeight="1" thickBot="1" x14ac:dyDescent="0.3">
      <c r="A58" s="1185" t="s">
        <v>544</v>
      </c>
      <c r="B58" s="1674"/>
      <c r="C58" s="1822" t="s">
        <v>587</v>
      </c>
      <c r="D58" s="1823"/>
      <c r="E58" s="1849"/>
      <c r="F58" s="1887"/>
      <c r="G58" s="1189"/>
      <c r="H58" s="1827"/>
      <c r="I58" s="1828"/>
      <c r="J58" s="1828"/>
      <c r="K58" s="1888"/>
      <c r="L58" s="1888"/>
      <c r="M58" s="1889"/>
      <c r="N58" s="1888"/>
      <c r="O58" s="1888"/>
      <c r="P58" s="1888"/>
      <c r="Q58" s="1888"/>
      <c r="R58" s="1888"/>
      <c r="S58" s="1888"/>
      <c r="T58" s="1888"/>
      <c r="U58" s="1890"/>
      <c r="V58" s="1989"/>
      <c r="W58" s="1891"/>
      <c r="X58" s="2043"/>
      <c r="Y58" s="2044"/>
      <c r="Z58" s="2014"/>
      <c r="AA58" s="1831"/>
      <c r="AB58" s="1832"/>
      <c r="AC58" s="1833"/>
      <c r="AD58" s="1834"/>
      <c r="AE58" s="1834"/>
      <c r="AF58" s="1834">
        <v>1</v>
      </c>
      <c r="AG58" s="1834"/>
      <c r="AH58" s="1834"/>
      <c r="AI58" s="1994">
        <f t="shared" si="10"/>
        <v>1</v>
      </c>
      <c r="AJ58" s="2045"/>
      <c r="AK58" s="1834">
        <v>1</v>
      </c>
      <c r="AL58" s="1834">
        <f t="shared" si="8"/>
        <v>1</v>
      </c>
      <c r="AM58" s="1835">
        <f t="shared" si="9"/>
        <v>1</v>
      </c>
    </row>
    <row r="59" spans="1:40" s="987" customFormat="1" ht="9.9499999999999993" customHeight="1" thickTop="1" x14ac:dyDescent="0.25">
      <c r="A59" s="1185" t="s">
        <v>545</v>
      </c>
      <c r="B59" s="1674"/>
      <c r="C59" s="1893" t="s">
        <v>7</v>
      </c>
      <c r="D59" s="1894"/>
      <c r="E59" s="1895"/>
      <c r="F59" s="1507"/>
      <c r="G59" s="1122"/>
      <c r="H59" s="1508"/>
      <c r="I59" s="1511"/>
      <c r="J59" s="1511"/>
      <c r="K59" s="1510"/>
      <c r="L59" s="1510"/>
      <c r="M59" s="1510"/>
      <c r="N59" s="1510"/>
      <c r="O59" s="1510"/>
      <c r="P59" s="1510"/>
      <c r="Q59" s="1510"/>
      <c r="R59" s="1510"/>
      <c r="S59" s="1510"/>
      <c r="T59" s="1510"/>
      <c r="U59" s="1510"/>
      <c r="V59" s="2046"/>
      <c r="W59" s="1896"/>
      <c r="X59" s="2047"/>
      <c r="Y59" s="2048"/>
      <c r="Z59" s="2049"/>
      <c r="AA59" s="1897"/>
      <c r="AB59" s="1277"/>
      <c r="AC59" s="1278">
        <v>7</v>
      </c>
      <c r="AD59" s="1279">
        <v>3</v>
      </c>
      <c r="AE59" s="1279"/>
      <c r="AF59" s="1279"/>
      <c r="AG59" s="1279"/>
      <c r="AH59" s="1279"/>
      <c r="AI59" s="2050">
        <f t="shared" si="10"/>
        <v>10</v>
      </c>
      <c r="AJ59" s="2051"/>
      <c r="AK59" s="1279">
        <f>54</f>
        <v>54</v>
      </c>
      <c r="AL59" s="1279">
        <f t="shared" si="8"/>
        <v>54</v>
      </c>
      <c r="AM59" s="1898">
        <f t="shared" si="9"/>
        <v>5.4</v>
      </c>
    </row>
    <row r="60" spans="1:40" s="987" customFormat="1" ht="9.9499999999999993" customHeight="1" x14ac:dyDescent="0.25">
      <c r="A60" s="1185" t="s">
        <v>546</v>
      </c>
      <c r="B60" s="1674"/>
      <c r="C60" s="1523" t="s">
        <v>11</v>
      </c>
      <c r="D60" s="1842"/>
      <c r="E60" s="1781"/>
      <c r="F60" s="1470"/>
      <c r="G60" s="1122"/>
      <c r="H60" s="1519"/>
      <c r="I60" s="1530"/>
      <c r="J60" s="1530"/>
      <c r="K60" s="1521"/>
      <c r="L60" s="1521"/>
      <c r="M60" s="1521"/>
      <c r="N60" s="1521"/>
      <c r="O60" s="1521"/>
      <c r="P60" s="1521"/>
      <c r="Q60" s="1521"/>
      <c r="R60" s="1521"/>
      <c r="S60" s="1521"/>
      <c r="T60" s="1521"/>
      <c r="U60" s="1521"/>
      <c r="V60" s="2052"/>
      <c r="W60" s="1513"/>
      <c r="X60" s="2053"/>
      <c r="Y60" s="2054"/>
      <c r="Z60" s="2011"/>
      <c r="AA60" s="1843"/>
      <c r="AB60" s="1026">
        <v>3</v>
      </c>
      <c r="AC60" s="1027">
        <v>2</v>
      </c>
      <c r="AD60" s="1120">
        <v>3</v>
      </c>
      <c r="AE60" s="1120"/>
      <c r="AF60" s="1120"/>
      <c r="AG60" s="1120"/>
      <c r="AH60" s="1120"/>
      <c r="AI60" s="2055">
        <f t="shared" si="10"/>
        <v>8</v>
      </c>
      <c r="AJ60" s="2056"/>
      <c r="AK60" s="1120">
        <f>61</f>
        <v>61</v>
      </c>
      <c r="AL60" s="1120">
        <f t="shared" si="8"/>
        <v>61</v>
      </c>
      <c r="AM60" s="1844">
        <f t="shared" si="9"/>
        <v>7.625</v>
      </c>
    </row>
    <row r="61" spans="1:40" s="987" customFormat="1" ht="9.9499999999999993" customHeight="1" x14ac:dyDescent="0.25">
      <c r="A61" s="1185" t="s">
        <v>599</v>
      </c>
      <c r="B61" s="1674"/>
      <c r="C61" s="1735" t="s">
        <v>426</v>
      </c>
      <c r="D61" s="1899"/>
      <c r="E61" s="1900" t="s">
        <v>156</v>
      </c>
      <c r="F61" s="1470"/>
      <c r="G61" s="1122"/>
      <c r="H61" s="1519"/>
      <c r="I61" s="1530"/>
      <c r="J61" s="1530"/>
      <c r="K61" s="1521"/>
      <c r="L61" s="1525"/>
      <c r="M61" s="1521"/>
      <c r="N61" s="1521"/>
      <c r="O61" s="1521"/>
      <c r="P61" s="1521"/>
      <c r="Q61" s="1521"/>
      <c r="R61" s="1521"/>
      <c r="S61" s="1521"/>
      <c r="T61" s="1521"/>
      <c r="U61" s="1521"/>
      <c r="V61" s="2052"/>
      <c r="W61" s="1513"/>
      <c r="X61" s="2053"/>
      <c r="Y61" s="2054"/>
      <c r="Z61" s="2011"/>
      <c r="AA61" s="1843"/>
      <c r="AB61" s="1026">
        <v>1</v>
      </c>
      <c r="AC61" s="1027">
        <v>4</v>
      </c>
      <c r="AD61" s="1120">
        <v>2</v>
      </c>
      <c r="AE61" s="1120">
        <v>1</v>
      </c>
      <c r="AF61" s="1120"/>
      <c r="AG61" s="1120"/>
      <c r="AH61" s="1120"/>
      <c r="AI61" s="2055">
        <f t="shared" si="10"/>
        <v>8</v>
      </c>
      <c r="AJ61" s="2056">
        <v>1</v>
      </c>
      <c r="AK61" s="1120">
        <v>52</v>
      </c>
      <c r="AL61" s="1120">
        <f t="shared" si="8"/>
        <v>52</v>
      </c>
      <c r="AM61" s="1844">
        <f t="shared" si="9"/>
        <v>6.5</v>
      </c>
    </row>
    <row r="62" spans="1:40" s="987" customFormat="1" ht="9.9499999999999993" customHeight="1" x14ac:dyDescent="0.25">
      <c r="A62" s="1185" t="s">
        <v>600</v>
      </c>
      <c r="B62" s="1674"/>
      <c r="C62" s="1526" t="s">
        <v>428</v>
      </c>
      <c r="D62" s="1901"/>
      <c r="E62" s="1902"/>
      <c r="F62" s="1289"/>
      <c r="G62" s="1122"/>
      <c r="H62" s="1519"/>
      <c r="I62" s="1530"/>
      <c r="J62" s="1530"/>
      <c r="K62" s="1521"/>
      <c r="L62" s="1521"/>
      <c r="M62" s="1521"/>
      <c r="N62" s="1521"/>
      <c r="O62" s="1521"/>
      <c r="P62" s="1521"/>
      <c r="Q62" s="1521"/>
      <c r="R62" s="1525"/>
      <c r="S62" s="1525"/>
      <c r="T62" s="1525"/>
      <c r="U62" s="1525"/>
      <c r="V62" s="2052"/>
      <c r="W62" s="1513"/>
      <c r="X62" s="2053"/>
      <c r="Y62" s="2054"/>
      <c r="Z62" s="2011"/>
      <c r="AA62" s="1843"/>
      <c r="AB62" s="1026">
        <v>3</v>
      </c>
      <c r="AC62" s="1027">
        <v>5</v>
      </c>
      <c r="AD62" s="1120"/>
      <c r="AE62" s="1120"/>
      <c r="AF62" s="1120"/>
      <c r="AG62" s="1120"/>
      <c r="AH62" s="1120"/>
      <c r="AI62" s="2055">
        <f t="shared" si="10"/>
        <v>8</v>
      </c>
      <c r="AJ62" s="2056">
        <v>1</v>
      </c>
      <c r="AK62" s="1291">
        <f>61</f>
        <v>61</v>
      </c>
      <c r="AL62" s="1120">
        <f t="shared" si="8"/>
        <v>61</v>
      </c>
      <c r="AM62" s="1844">
        <f t="shared" si="9"/>
        <v>7.625</v>
      </c>
    </row>
    <row r="63" spans="1:40" s="987" customFormat="1" ht="9.9499999999999993" customHeight="1" x14ac:dyDescent="0.25">
      <c r="A63" s="1185" t="s">
        <v>601</v>
      </c>
      <c r="B63" s="1674"/>
      <c r="C63" s="1517" t="s">
        <v>593</v>
      </c>
      <c r="D63" s="1903"/>
      <c r="E63" s="1904"/>
      <c r="F63" s="1470"/>
      <c r="G63" s="1122"/>
      <c r="H63" s="1519"/>
      <c r="I63" s="1530"/>
      <c r="J63" s="1530"/>
      <c r="K63" s="1521"/>
      <c r="L63" s="1521"/>
      <c r="M63" s="1525"/>
      <c r="N63" s="1521"/>
      <c r="O63" s="1521"/>
      <c r="P63" s="1521"/>
      <c r="Q63" s="1521"/>
      <c r="R63" s="1521"/>
      <c r="S63" s="1521"/>
      <c r="T63" s="1521"/>
      <c r="U63" s="1521"/>
      <c r="V63" s="2052"/>
      <c r="W63" s="1513"/>
      <c r="X63" s="2053"/>
      <c r="Y63" s="2054"/>
      <c r="Z63" s="2011"/>
      <c r="AA63" s="1843"/>
      <c r="AB63" s="1026"/>
      <c r="AC63" s="1027"/>
      <c r="AD63" s="1120">
        <v>2</v>
      </c>
      <c r="AE63" s="1120">
        <v>4</v>
      </c>
      <c r="AF63" s="1120"/>
      <c r="AG63" s="1120"/>
      <c r="AH63" s="1120"/>
      <c r="AI63" s="2055">
        <f t="shared" si="10"/>
        <v>6</v>
      </c>
      <c r="AJ63" s="2056">
        <v>1</v>
      </c>
      <c r="AK63" s="1120">
        <v>41</v>
      </c>
      <c r="AL63" s="1120">
        <f t="shared" si="8"/>
        <v>41</v>
      </c>
      <c r="AM63" s="1844">
        <f t="shared" si="9"/>
        <v>6.833333333333333</v>
      </c>
    </row>
    <row r="64" spans="1:40" s="987" customFormat="1" ht="9.9499999999999993" customHeight="1" x14ac:dyDescent="0.25">
      <c r="A64" s="1185" t="s">
        <v>602</v>
      </c>
      <c r="B64" s="1674"/>
      <c r="C64" s="1523" t="s">
        <v>6</v>
      </c>
      <c r="D64" s="1842"/>
      <c r="E64" s="1781"/>
      <c r="F64" s="1289"/>
      <c r="G64" s="1122"/>
      <c r="H64" s="1519"/>
      <c r="I64" s="1530"/>
      <c r="J64" s="1530"/>
      <c r="K64" s="1521"/>
      <c r="L64" s="1521"/>
      <c r="M64" s="1521"/>
      <c r="N64" s="1521"/>
      <c r="O64" s="1521"/>
      <c r="P64" s="1521"/>
      <c r="Q64" s="1521"/>
      <c r="R64" s="1521"/>
      <c r="S64" s="1521"/>
      <c r="T64" s="1521"/>
      <c r="U64" s="1521"/>
      <c r="V64" s="2052"/>
      <c r="W64" s="1513"/>
      <c r="X64" s="2053"/>
      <c r="Y64" s="2054"/>
      <c r="Z64" s="2011"/>
      <c r="AA64" s="1843"/>
      <c r="AB64" s="1026"/>
      <c r="AC64" s="1027">
        <v>5</v>
      </c>
      <c r="AD64" s="1120"/>
      <c r="AE64" s="1120"/>
      <c r="AF64" s="1120"/>
      <c r="AG64" s="1120"/>
      <c r="AH64" s="1120"/>
      <c r="AI64" s="2055">
        <f t="shared" si="10"/>
        <v>5</v>
      </c>
      <c r="AJ64" s="2056"/>
      <c r="AK64" s="1120">
        <f>14</f>
        <v>14</v>
      </c>
      <c r="AL64" s="1120">
        <f t="shared" si="8"/>
        <v>14</v>
      </c>
      <c r="AM64" s="1844">
        <f t="shared" si="9"/>
        <v>2.8</v>
      </c>
    </row>
    <row r="65" spans="1:40" s="987" customFormat="1" ht="9.9499999999999993" customHeight="1" x14ac:dyDescent="0.25">
      <c r="A65" s="1185" t="s">
        <v>603</v>
      </c>
      <c r="B65" s="1674"/>
      <c r="C65" s="1523" t="s">
        <v>60</v>
      </c>
      <c r="D65" s="1842"/>
      <c r="E65" s="1781"/>
      <c r="F65" s="1470"/>
      <c r="G65" s="1122"/>
      <c r="H65" s="1519"/>
      <c r="I65" s="1530"/>
      <c r="J65" s="1530"/>
      <c r="K65" s="1521"/>
      <c r="L65" s="1521"/>
      <c r="M65" s="1521"/>
      <c r="N65" s="1521"/>
      <c r="O65" s="1521"/>
      <c r="P65" s="1521"/>
      <c r="Q65" s="1521"/>
      <c r="R65" s="1521"/>
      <c r="S65" s="1521"/>
      <c r="T65" s="1521"/>
      <c r="U65" s="1521"/>
      <c r="V65" s="2052"/>
      <c r="W65" s="1513"/>
      <c r="X65" s="2053"/>
      <c r="Y65" s="2054"/>
      <c r="Z65" s="2011"/>
      <c r="AA65" s="1843"/>
      <c r="AB65" s="1026"/>
      <c r="AC65" s="1027"/>
      <c r="AD65" s="1120"/>
      <c r="AE65" s="1120">
        <v>3</v>
      </c>
      <c r="AF65" s="1120"/>
      <c r="AG65" s="1120"/>
      <c r="AH65" s="1120"/>
      <c r="AI65" s="2055">
        <f t="shared" si="10"/>
        <v>3</v>
      </c>
      <c r="AJ65" s="2056"/>
      <c r="AK65" s="1120">
        <v>11</v>
      </c>
      <c r="AL65" s="1120">
        <f t="shared" si="8"/>
        <v>11</v>
      </c>
      <c r="AM65" s="1844">
        <f t="shared" si="9"/>
        <v>3.6666666666666665</v>
      </c>
    </row>
    <row r="66" spans="1:40" s="987" customFormat="1" ht="9.9499999999999993" customHeight="1" x14ac:dyDescent="0.25">
      <c r="A66" s="1185" t="s">
        <v>635</v>
      </c>
      <c r="B66" s="1674"/>
      <c r="C66" s="1523" t="s">
        <v>5</v>
      </c>
      <c r="D66" s="1842"/>
      <c r="E66" s="1781"/>
      <c r="F66" s="1289"/>
      <c r="G66" s="1122"/>
      <c r="H66" s="1519"/>
      <c r="I66" s="1530"/>
      <c r="J66" s="1530"/>
      <c r="K66" s="1521"/>
      <c r="L66" s="1530"/>
      <c r="M66" s="1521"/>
      <c r="N66" s="1521"/>
      <c r="O66" s="1521"/>
      <c r="P66" s="1521"/>
      <c r="Q66" s="1521"/>
      <c r="R66" s="1521"/>
      <c r="S66" s="1521"/>
      <c r="T66" s="1521"/>
      <c r="U66" s="1521"/>
      <c r="V66" s="2052"/>
      <c r="W66" s="1513"/>
      <c r="X66" s="2053"/>
      <c r="Y66" s="2054"/>
      <c r="Z66" s="2011"/>
      <c r="AA66" s="1843"/>
      <c r="AB66" s="1026">
        <v>1</v>
      </c>
      <c r="AC66" s="1027">
        <v>2</v>
      </c>
      <c r="AD66" s="1120"/>
      <c r="AE66" s="1120"/>
      <c r="AF66" s="1120"/>
      <c r="AG66" s="1120"/>
      <c r="AH66" s="1120"/>
      <c r="AI66" s="2055">
        <f t="shared" si="10"/>
        <v>3</v>
      </c>
      <c r="AJ66" s="2056"/>
      <c r="AK66" s="1120">
        <f>8</f>
        <v>8</v>
      </c>
      <c r="AL66" s="1120">
        <f t="shared" si="8"/>
        <v>8</v>
      </c>
      <c r="AM66" s="1844">
        <f t="shared" si="9"/>
        <v>2.6666666666666665</v>
      </c>
    </row>
    <row r="67" spans="1:40" ht="9.9499999999999993" customHeight="1" x14ac:dyDescent="0.25">
      <c r="A67" s="1185" t="s">
        <v>636</v>
      </c>
      <c r="B67" s="1674"/>
      <c r="C67" s="1523" t="s">
        <v>55</v>
      </c>
      <c r="D67" s="1842"/>
      <c r="E67" s="1781"/>
      <c r="F67" s="1470"/>
      <c r="G67" s="1122"/>
      <c r="H67" s="1519"/>
      <c r="I67" s="1530"/>
      <c r="J67" s="1530"/>
      <c r="K67" s="1521"/>
      <c r="L67" s="1525"/>
      <c r="M67" s="1521"/>
      <c r="N67" s="1521"/>
      <c r="O67" s="1521"/>
      <c r="P67" s="1521"/>
      <c r="Q67" s="1521"/>
      <c r="R67" s="1521"/>
      <c r="S67" s="1521"/>
      <c r="T67" s="1521"/>
      <c r="U67" s="1521"/>
      <c r="V67" s="2052"/>
      <c r="W67" s="1513"/>
      <c r="X67" s="2053"/>
      <c r="Y67" s="2054"/>
      <c r="Z67" s="2011"/>
      <c r="AA67" s="1843"/>
      <c r="AB67" s="1026"/>
      <c r="AC67" s="1027"/>
      <c r="AD67" s="1120"/>
      <c r="AE67" s="1120">
        <v>2</v>
      </c>
      <c r="AF67" s="1120"/>
      <c r="AG67" s="1120"/>
      <c r="AH67" s="1120"/>
      <c r="AI67" s="2055">
        <f t="shared" si="10"/>
        <v>2</v>
      </c>
      <c r="AJ67" s="2056"/>
      <c r="AK67" s="1120">
        <v>8</v>
      </c>
      <c r="AL67" s="1120">
        <f t="shared" si="8"/>
        <v>8</v>
      </c>
      <c r="AM67" s="1844">
        <f t="shared" si="9"/>
        <v>4</v>
      </c>
      <c r="AN67" s="985"/>
    </row>
    <row r="68" spans="1:40" s="987" customFormat="1" ht="9.9499999999999993" customHeight="1" x14ac:dyDescent="0.25">
      <c r="A68" s="1185" t="s">
        <v>637</v>
      </c>
      <c r="B68" s="1674"/>
      <c r="C68" s="1523" t="s">
        <v>51</v>
      </c>
      <c r="D68" s="1842"/>
      <c r="E68" s="1781"/>
      <c r="F68" s="1289"/>
      <c r="G68" s="1122"/>
      <c r="H68" s="1519"/>
      <c r="I68" s="1530"/>
      <c r="J68" s="1530"/>
      <c r="K68" s="1521"/>
      <c r="L68" s="1521"/>
      <c r="M68" s="1521"/>
      <c r="N68" s="1521"/>
      <c r="O68" s="1521"/>
      <c r="P68" s="1521"/>
      <c r="Q68" s="1521"/>
      <c r="R68" s="1521"/>
      <c r="S68" s="1521"/>
      <c r="T68" s="1521"/>
      <c r="U68" s="1521"/>
      <c r="V68" s="2052"/>
      <c r="W68" s="1513"/>
      <c r="X68" s="2053"/>
      <c r="Y68" s="2054"/>
      <c r="Z68" s="2011"/>
      <c r="AA68" s="1843"/>
      <c r="AB68" s="1026">
        <v>2</v>
      </c>
      <c r="AC68" s="1027"/>
      <c r="AD68" s="1120"/>
      <c r="AE68" s="1120"/>
      <c r="AF68" s="1120"/>
      <c r="AG68" s="1120"/>
      <c r="AH68" s="1120"/>
      <c r="AI68" s="2055">
        <f t="shared" si="10"/>
        <v>2</v>
      </c>
      <c r="AJ68" s="2056"/>
      <c r="AK68" s="1120">
        <f>8</f>
        <v>8</v>
      </c>
      <c r="AL68" s="1120">
        <f t="shared" si="8"/>
        <v>8</v>
      </c>
      <c r="AM68" s="1844">
        <f t="shared" si="9"/>
        <v>4</v>
      </c>
    </row>
    <row r="69" spans="1:40" s="987" customFormat="1" ht="9.9499999999999993" customHeight="1" x14ac:dyDescent="0.25">
      <c r="A69" s="1185" t="s">
        <v>638</v>
      </c>
      <c r="B69" s="1674"/>
      <c r="C69" s="1526" t="s">
        <v>469</v>
      </c>
      <c r="D69" s="1901"/>
      <c r="E69" s="1902"/>
      <c r="F69" s="1470"/>
      <c r="G69" s="1122"/>
      <c r="H69" s="1519"/>
      <c r="I69" s="1530"/>
      <c r="J69" s="1530"/>
      <c r="K69" s="1521"/>
      <c r="L69" s="1521"/>
      <c r="M69" s="1525"/>
      <c r="N69" s="1525"/>
      <c r="O69" s="1525"/>
      <c r="P69" s="1521"/>
      <c r="Q69" s="1521"/>
      <c r="R69" s="1521"/>
      <c r="S69" s="1521"/>
      <c r="T69" s="1521"/>
      <c r="U69" s="1521"/>
      <c r="V69" s="2052"/>
      <c r="W69" s="1513"/>
      <c r="X69" s="2053"/>
      <c r="Y69" s="2054"/>
      <c r="Z69" s="2011"/>
      <c r="AA69" s="1843"/>
      <c r="AB69" s="1026"/>
      <c r="AC69" s="1027"/>
      <c r="AD69" s="1120">
        <v>1</v>
      </c>
      <c r="AE69" s="1120"/>
      <c r="AF69" s="1120"/>
      <c r="AG69" s="1120"/>
      <c r="AH69" s="1120"/>
      <c r="AI69" s="2055">
        <f t="shared" si="10"/>
        <v>1</v>
      </c>
      <c r="AJ69" s="2056">
        <v>1</v>
      </c>
      <c r="AK69" s="1120">
        <f>13</f>
        <v>13</v>
      </c>
      <c r="AL69" s="1120">
        <f t="shared" si="8"/>
        <v>13</v>
      </c>
      <c r="AM69" s="1844">
        <f t="shared" si="9"/>
        <v>13</v>
      </c>
    </row>
    <row r="70" spans="1:40" s="987" customFormat="1" ht="9.9499999999999993" customHeight="1" x14ac:dyDescent="0.25">
      <c r="A70" s="1185" t="s">
        <v>639</v>
      </c>
      <c r="B70" s="1674"/>
      <c r="C70" s="1526" t="s">
        <v>471</v>
      </c>
      <c r="D70" s="1901"/>
      <c r="E70" s="1902"/>
      <c r="F70" s="1470"/>
      <c r="G70" s="1122"/>
      <c r="H70" s="1519"/>
      <c r="I70" s="1530"/>
      <c r="J70" s="1530"/>
      <c r="K70" s="1521"/>
      <c r="L70" s="1521"/>
      <c r="M70" s="1521"/>
      <c r="N70" s="1521"/>
      <c r="O70" s="1521"/>
      <c r="P70" s="1525"/>
      <c r="Q70" s="1525"/>
      <c r="R70" s="1521"/>
      <c r="S70" s="1521"/>
      <c r="T70" s="1521"/>
      <c r="U70" s="1521"/>
      <c r="V70" s="2052"/>
      <c r="W70" s="1513"/>
      <c r="X70" s="2053"/>
      <c r="Y70" s="2054"/>
      <c r="Z70" s="2011"/>
      <c r="AA70" s="1843"/>
      <c r="AB70" s="1026"/>
      <c r="AC70" s="1027"/>
      <c r="AD70" s="1120">
        <v>1</v>
      </c>
      <c r="AE70" s="1120"/>
      <c r="AF70" s="1120"/>
      <c r="AG70" s="1120"/>
      <c r="AH70" s="1120"/>
      <c r="AI70" s="2055">
        <f t="shared" si="10"/>
        <v>1</v>
      </c>
      <c r="AJ70" s="2056">
        <v>1</v>
      </c>
      <c r="AK70" s="1120">
        <f>13</f>
        <v>13</v>
      </c>
      <c r="AL70" s="1120">
        <f t="shared" ref="AL70:AL81" si="11">AK70+V70</f>
        <v>13</v>
      </c>
      <c r="AM70" s="1844">
        <f t="shared" ref="AM70:AM81" si="12">AL70/AI70</f>
        <v>13</v>
      </c>
    </row>
    <row r="71" spans="1:40" ht="9.9499999999999993" customHeight="1" x14ac:dyDescent="0.25">
      <c r="A71" s="1185" t="s">
        <v>674</v>
      </c>
      <c r="B71" s="1674"/>
      <c r="C71" s="1523" t="s">
        <v>35</v>
      </c>
      <c r="D71" s="1842"/>
      <c r="E71" s="1781"/>
      <c r="F71" s="1470"/>
      <c r="G71" s="1122"/>
      <c r="H71" s="1519"/>
      <c r="I71" s="1530"/>
      <c r="J71" s="1530"/>
      <c r="K71" s="1521"/>
      <c r="L71" s="1521"/>
      <c r="M71" s="1521"/>
      <c r="N71" s="1521"/>
      <c r="O71" s="1521"/>
      <c r="P71" s="1521"/>
      <c r="Q71" s="1521"/>
      <c r="R71" s="1521"/>
      <c r="S71" s="1521"/>
      <c r="T71" s="1521"/>
      <c r="U71" s="1521"/>
      <c r="V71" s="2052"/>
      <c r="W71" s="1513"/>
      <c r="X71" s="2053"/>
      <c r="Y71" s="2054"/>
      <c r="Z71" s="2011"/>
      <c r="AA71" s="1843"/>
      <c r="AB71" s="1026"/>
      <c r="AC71" s="1027">
        <v>1</v>
      </c>
      <c r="AD71" s="1120"/>
      <c r="AE71" s="1120"/>
      <c r="AF71" s="1120"/>
      <c r="AG71" s="1120"/>
      <c r="AH71" s="1120"/>
      <c r="AI71" s="2055">
        <f t="shared" si="10"/>
        <v>1</v>
      </c>
      <c r="AJ71" s="2056"/>
      <c r="AK71" s="1120">
        <f>12</f>
        <v>12</v>
      </c>
      <c r="AL71" s="1120">
        <f t="shared" si="11"/>
        <v>12</v>
      </c>
      <c r="AM71" s="1844">
        <f t="shared" si="12"/>
        <v>12</v>
      </c>
      <c r="AN71" s="985"/>
    </row>
    <row r="72" spans="1:40" s="1078" customFormat="1" ht="9.9499999999999993" customHeight="1" x14ac:dyDescent="0.25">
      <c r="A72" s="1185" t="s">
        <v>675</v>
      </c>
      <c r="B72" s="1674"/>
      <c r="C72" s="1523" t="s">
        <v>46</v>
      </c>
      <c r="D72" s="1842"/>
      <c r="E72" s="1781"/>
      <c r="F72" s="1470"/>
      <c r="G72" s="1122"/>
      <c r="H72" s="1519"/>
      <c r="I72" s="1530"/>
      <c r="J72" s="1530"/>
      <c r="K72" s="1521"/>
      <c r="L72" s="1521"/>
      <c r="M72" s="1521"/>
      <c r="N72" s="1521"/>
      <c r="O72" s="1521"/>
      <c r="P72" s="1521"/>
      <c r="Q72" s="1521"/>
      <c r="R72" s="1521"/>
      <c r="S72" s="1521"/>
      <c r="T72" s="1521"/>
      <c r="U72" s="1521"/>
      <c r="V72" s="2052"/>
      <c r="W72" s="1513"/>
      <c r="X72" s="2053"/>
      <c r="Y72" s="2054"/>
      <c r="Z72" s="2011"/>
      <c r="AA72" s="1843"/>
      <c r="AB72" s="1026"/>
      <c r="AC72" s="1027"/>
      <c r="AD72" s="1120">
        <v>1</v>
      </c>
      <c r="AE72" s="1120"/>
      <c r="AF72" s="1120"/>
      <c r="AG72" s="1120"/>
      <c r="AH72" s="1120"/>
      <c r="AI72" s="2055">
        <f t="shared" si="10"/>
        <v>1</v>
      </c>
      <c r="AJ72" s="2056"/>
      <c r="AK72" s="1120">
        <f>10</f>
        <v>10</v>
      </c>
      <c r="AL72" s="1120">
        <f t="shared" si="11"/>
        <v>10</v>
      </c>
      <c r="AM72" s="1844">
        <f t="shared" si="12"/>
        <v>10</v>
      </c>
      <c r="AN72" s="991"/>
    </row>
    <row r="73" spans="1:40" s="990" customFormat="1" ht="9.9499999999999993" customHeight="1" x14ac:dyDescent="0.25">
      <c r="A73" s="1185" t="s">
        <v>676</v>
      </c>
      <c r="B73" s="1674"/>
      <c r="C73" s="1523" t="s">
        <v>53</v>
      </c>
      <c r="D73" s="1842"/>
      <c r="E73" s="1781"/>
      <c r="F73" s="1470"/>
      <c r="G73" s="1122"/>
      <c r="H73" s="1519"/>
      <c r="I73" s="1530"/>
      <c r="J73" s="1530"/>
      <c r="K73" s="1521"/>
      <c r="L73" s="1521"/>
      <c r="M73" s="1521"/>
      <c r="N73" s="1521"/>
      <c r="O73" s="1521"/>
      <c r="P73" s="1521"/>
      <c r="Q73" s="1521"/>
      <c r="R73" s="1521"/>
      <c r="S73" s="1521"/>
      <c r="T73" s="1521"/>
      <c r="U73" s="1521"/>
      <c r="V73" s="2052"/>
      <c r="W73" s="1513"/>
      <c r="X73" s="2053"/>
      <c r="Y73" s="2054"/>
      <c r="Z73" s="2011"/>
      <c r="AA73" s="1843"/>
      <c r="AB73" s="1026">
        <v>1</v>
      </c>
      <c r="AC73" s="1027"/>
      <c r="AD73" s="1120"/>
      <c r="AE73" s="1120"/>
      <c r="AF73" s="1120"/>
      <c r="AG73" s="1120"/>
      <c r="AH73" s="1120"/>
      <c r="AI73" s="2055">
        <f t="shared" si="10"/>
        <v>1</v>
      </c>
      <c r="AJ73" s="2056"/>
      <c r="AK73" s="1120">
        <f>6</f>
        <v>6</v>
      </c>
      <c r="AL73" s="1120">
        <f t="shared" si="11"/>
        <v>6</v>
      </c>
      <c r="AM73" s="1844">
        <f t="shared" si="12"/>
        <v>6</v>
      </c>
      <c r="AN73" s="991"/>
    </row>
    <row r="74" spans="1:40" ht="9.9499999999999993" customHeight="1" x14ac:dyDescent="0.25">
      <c r="A74" s="1185" t="s">
        <v>677</v>
      </c>
      <c r="B74" s="1674"/>
      <c r="C74" s="1531" t="s">
        <v>47</v>
      </c>
      <c r="D74" s="1905"/>
      <c r="E74" s="1799"/>
      <c r="F74" s="1470"/>
      <c r="G74" s="1122"/>
      <c r="H74" s="1519"/>
      <c r="I74" s="1530"/>
      <c r="J74" s="1530"/>
      <c r="K74" s="1521"/>
      <c r="L74" s="1521"/>
      <c r="M74" s="1521"/>
      <c r="N74" s="1521"/>
      <c r="O74" s="1521"/>
      <c r="P74" s="1521"/>
      <c r="Q74" s="1521"/>
      <c r="R74" s="1521"/>
      <c r="S74" s="1521"/>
      <c r="T74" s="1521"/>
      <c r="U74" s="1521"/>
      <c r="V74" s="2052"/>
      <c r="W74" s="1513"/>
      <c r="X74" s="2053"/>
      <c r="Y74" s="2054"/>
      <c r="Z74" s="2011"/>
      <c r="AA74" s="1843"/>
      <c r="AB74" s="1026"/>
      <c r="AC74" s="1027"/>
      <c r="AD74" s="1120">
        <v>1</v>
      </c>
      <c r="AE74" s="1120"/>
      <c r="AF74" s="1120"/>
      <c r="AG74" s="1120"/>
      <c r="AH74" s="1120"/>
      <c r="AI74" s="2055">
        <f t="shared" si="10"/>
        <v>1</v>
      </c>
      <c r="AJ74" s="2056"/>
      <c r="AK74" s="1120">
        <f>4</f>
        <v>4</v>
      </c>
      <c r="AL74" s="1120">
        <f t="shared" si="11"/>
        <v>4</v>
      </c>
      <c r="AM74" s="1844">
        <f t="shared" si="12"/>
        <v>4</v>
      </c>
      <c r="AN74" s="991"/>
    </row>
    <row r="75" spans="1:40" s="2" customFormat="1" ht="9.9499999999999993" customHeight="1" x14ac:dyDescent="0.25">
      <c r="A75" s="1185" t="s">
        <v>678</v>
      </c>
      <c r="B75" s="1674"/>
      <c r="C75" s="1523" t="s">
        <v>15</v>
      </c>
      <c r="D75" s="1842"/>
      <c r="E75" s="1781"/>
      <c r="F75" s="1470"/>
      <c r="G75" s="1122"/>
      <c r="H75" s="1519"/>
      <c r="I75" s="1530"/>
      <c r="J75" s="1530"/>
      <c r="K75" s="1521"/>
      <c r="L75" s="1521"/>
      <c r="M75" s="1521"/>
      <c r="N75" s="1521"/>
      <c r="O75" s="1521"/>
      <c r="P75" s="1521"/>
      <c r="Q75" s="1521"/>
      <c r="R75" s="1521"/>
      <c r="S75" s="1521"/>
      <c r="T75" s="1521"/>
      <c r="U75" s="1521"/>
      <c r="V75" s="2052"/>
      <c r="W75" s="1513"/>
      <c r="X75" s="2053"/>
      <c r="Y75" s="2054"/>
      <c r="Z75" s="2011"/>
      <c r="AA75" s="1843"/>
      <c r="AB75" s="1026"/>
      <c r="AC75" s="1027">
        <v>1</v>
      </c>
      <c r="AD75" s="1120"/>
      <c r="AE75" s="1120"/>
      <c r="AF75" s="1120"/>
      <c r="AG75" s="1120"/>
      <c r="AH75" s="1120"/>
      <c r="AI75" s="2055">
        <f t="shared" si="10"/>
        <v>1</v>
      </c>
      <c r="AJ75" s="2056"/>
      <c r="AK75" s="1120">
        <f>4</f>
        <v>4</v>
      </c>
      <c r="AL75" s="1120">
        <f t="shared" si="11"/>
        <v>4</v>
      </c>
      <c r="AM75" s="1844">
        <f t="shared" si="12"/>
        <v>4</v>
      </c>
      <c r="AN75" s="991"/>
    </row>
    <row r="76" spans="1:40" s="2" customFormat="1" ht="9.9499999999999993" customHeight="1" x14ac:dyDescent="0.25">
      <c r="A76" s="1185" t="s">
        <v>679</v>
      </c>
      <c r="B76" s="1674"/>
      <c r="C76" s="1523" t="s">
        <v>54</v>
      </c>
      <c r="D76" s="1842"/>
      <c r="E76" s="1781"/>
      <c r="F76" s="1470"/>
      <c r="G76" s="1122"/>
      <c r="H76" s="1519"/>
      <c r="I76" s="1530"/>
      <c r="J76" s="1530"/>
      <c r="K76" s="1521"/>
      <c r="L76" s="1521"/>
      <c r="M76" s="1521"/>
      <c r="N76" s="1521"/>
      <c r="O76" s="1521"/>
      <c r="P76" s="1521"/>
      <c r="Q76" s="1521"/>
      <c r="R76" s="1521"/>
      <c r="S76" s="1521"/>
      <c r="T76" s="1521"/>
      <c r="U76" s="1521"/>
      <c r="V76" s="2052"/>
      <c r="W76" s="1513"/>
      <c r="X76" s="2053"/>
      <c r="Y76" s="2054"/>
      <c r="Z76" s="2011"/>
      <c r="AA76" s="1843"/>
      <c r="AB76" s="1026">
        <v>1</v>
      </c>
      <c r="AC76" s="1027"/>
      <c r="AD76" s="1120"/>
      <c r="AE76" s="1120"/>
      <c r="AF76" s="1120"/>
      <c r="AG76" s="1120"/>
      <c r="AH76" s="1120"/>
      <c r="AI76" s="2055">
        <f t="shared" si="10"/>
        <v>1</v>
      </c>
      <c r="AJ76" s="2056"/>
      <c r="AK76" s="1120">
        <f>3</f>
        <v>3</v>
      </c>
      <c r="AL76" s="1120">
        <f t="shared" si="11"/>
        <v>3</v>
      </c>
      <c r="AM76" s="1844">
        <f t="shared" si="12"/>
        <v>3</v>
      </c>
      <c r="AN76" s="991"/>
    </row>
    <row r="77" spans="1:40" ht="9.9499999999999993" customHeight="1" x14ac:dyDescent="0.25">
      <c r="A77" s="1185" t="s">
        <v>680</v>
      </c>
      <c r="B77" s="1674"/>
      <c r="C77" s="1523" t="s">
        <v>52</v>
      </c>
      <c r="D77" s="1842"/>
      <c r="E77" s="1781"/>
      <c r="F77" s="1470"/>
      <c r="G77" s="1122"/>
      <c r="H77" s="1508"/>
      <c r="I77" s="1530"/>
      <c r="J77" s="1530"/>
      <c r="K77" s="1510"/>
      <c r="L77" s="1521"/>
      <c r="M77" s="1521"/>
      <c r="N77" s="1521"/>
      <c r="O77" s="1521"/>
      <c r="P77" s="1521"/>
      <c r="Q77" s="1521"/>
      <c r="R77" s="1521"/>
      <c r="S77" s="1521"/>
      <c r="T77" s="1521"/>
      <c r="U77" s="1521"/>
      <c r="V77" s="2052"/>
      <c r="W77" s="1513"/>
      <c r="X77" s="2053"/>
      <c r="Y77" s="2054"/>
      <c r="Z77" s="2011"/>
      <c r="AA77" s="1843"/>
      <c r="AB77" s="1026">
        <v>1</v>
      </c>
      <c r="AC77" s="1027"/>
      <c r="AD77" s="1120"/>
      <c r="AE77" s="1120"/>
      <c r="AF77" s="1120"/>
      <c r="AG77" s="1120"/>
      <c r="AH77" s="1120"/>
      <c r="AI77" s="2055">
        <f t="shared" si="10"/>
        <v>1</v>
      </c>
      <c r="AJ77" s="2056"/>
      <c r="AK77" s="1120">
        <f>1</f>
        <v>1</v>
      </c>
      <c r="AL77" s="1120">
        <f t="shared" si="11"/>
        <v>1</v>
      </c>
      <c r="AM77" s="1844">
        <f t="shared" si="12"/>
        <v>1</v>
      </c>
      <c r="AN77" s="991"/>
    </row>
    <row r="78" spans="1:40" ht="9.9499999999999993" customHeight="1" x14ac:dyDescent="0.25">
      <c r="A78" s="1185" t="s">
        <v>681</v>
      </c>
      <c r="B78" s="1674"/>
      <c r="C78" s="1523" t="s">
        <v>66</v>
      </c>
      <c r="D78" s="1842"/>
      <c r="E78" s="1781"/>
      <c r="F78" s="1289"/>
      <c r="G78" s="1122"/>
      <c r="H78" s="1508"/>
      <c r="I78" s="1530"/>
      <c r="J78" s="1530"/>
      <c r="K78" s="1510"/>
      <c r="L78" s="1521"/>
      <c r="M78" s="1521"/>
      <c r="N78" s="1521"/>
      <c r="O78" s="1521"/>
      <c r="P78" s="1521"/>
      <c r="Q78" s="1521"/>
      <c r="R78" s="1521"/>
      <c r="S78" s="1521"/>
      <c r="T78" s="1521"/>
      <c r="U78" s="1521"/>
      <c r="V78" s="2052"/>
      <c r="W78" s="1513"/>
      <c r="X78" s="2053"/>
      <c r="Y78" s="2054"/>
      <c r="Z78" s="2011"/>
      <c r="AA78" s="1843"/>
      <c r="AB78" s="1026"/>
      <c r="AC78" s="1027">
        <v>1</v>
      </c>
      <c r="AD78" s="1120"/>
      <c r="AE78" s="1120"/>
      <c r="AF78" s="1120"/>
      <c r="AG78" s="1120"/>
      <c r="AH78" s="1120"/>
      <c r="AI78" s="2055">
        <f t="shared" si="10"/>
        <v>1</v>
      </c>
      <c r="AJ78" s="2056"/>
      <c r="AK78" s="1120">
        <f>0</f>
        <v>0</v>
      </c>
      <c r="AL78" s="1120">
        <f t="shared" si="11"/>
        <v>0</v>
      </c>
      <c r="AM78" s="1844">
        <f t="shared" si="12"/>
        <v>0</v>
      </c>
      <c r="AN78" s="985"/>
    </row>
    <row r="79" spans="1:40" ht="9.9499999999999993" customHeight="1" x14ac:dyDescent="0.25">
      <c r="A79" s="1185" t="s">
        <v>682</v>
      </c>
      <c r="B79" s="1674"/>
      <c r="C79" s="1523" t="s">
        <v>67</v>
      </c>
      <c r="D79" s="1842"/>
      <c r="E79" s="1781"/>
      <c r="F79" s="1470"/>
      <c r="G79" s="1122"/>
      <c r="H79" s="1508"/>
      <c r="I79" s="1530"/>
      <c r="J79" s="1530"/>
      <c r="K79" s="1510"/>
      <c r="L79" s="1521"/>
      <c r="M79" s="1521"/>
      <c r="N79" s="1521"/>
      <c r="O79" s="1521"/>
      <c r="P79" s="1521"/>
      <c r="Q79" s="1521"/>
      <c r="R79" s="1521"/>
      <c r="S79" s="1521"/>
      <c r="T79" s="1521"/>
      <c r="U79" s="1521"/>
      <c r="V79" s="2052"/>
      <c r="W79" s="1513"/>
      <c r="X79" s="2053"/>
      <c r="Y79" s="2054"/>
      <c r="Z79" s="2011"/>
      <c r="AA79" s="1843"/>
      <c r="AB79" s="1026">
        <v>1</v>
      </c>
      <c r="AC79" s="1027"/>
      <c r="AD79" s="1120"/>
      <c r="AE79" s="1120"/>
      <c r="AF79" s="1120"/>
      <c r="AG79" s="1120"/>
      <c r="AH79" s="1120"/>
      <c r="AI79" s="2055">
        <f t="shared" si="10"/>
        <v>1</v>
      </c>
      <c r="AJ79" s="2056"/>
      <c r="AK79" s="1120">
        <f>0</f>
        <v>0</v>
      </c>
      <c r="AL79" s="1120">
        <f t="shared" si="11"/>
        <v>0</v>
      </c>
      <c r="AM79" s="1844">
        <f t="shared" si="12"/>
        <v>0</v>
      </c>
      <c r="AN79" s="985"/>
    </row>
    <row r="80" spans="1:40" ht="9.9499999999999993" customHeight="1" x14ac:dyDescent="0.25">
      <c r="A80" s="1185" t="s">
        <v>683</v>
      </c>
      <c r="B80" s="1674"/>
      <c r="C80" s="1523" t="s">
        <v>40</v>
      </c>
      <c r="D80" s="1842"/>
      <c r="E80" s="1781"/>
      <c r="F80" s="1470"/>
      <c r="G80" s="1122"/>
      <c r="H80" s="1508"/>
      <c r="I80" s="1530"/>
      <c r="J80" s="1530"/>
      <c r="K80" s="1510"/>
      <c r="L80" s="1521"/>
      <c r="M80" s="1521"/>
      <c r="N80" s="1521"/>
      <c r="O80" s="1521"/>
      <c r="P80" s="1521"/>
      <c r="Q80" s="1521"/>
      <c r="R80" s="1521"/>
      <c r="S80" s="1521"/>
      <c r="T80" s="1521"/>
      <c r="U80" s="1521"/>
      <c r="V80" s="2052"/>
      <c r="W80" s="1513"/>
      <c r="X80" s="2053"/>
      <c r="Y80" s="2054"/>
      <c r="Z80" s="2011"/>
      <c r="AA80" s="1843"/>
      <c r="AB80" s="1026"/>
      <c r="AC80" s="1027"/>
      <c r="AD80" s="1120">
        <v>1</v>
      </c>
      <c r="AE80" s="1120"/>
      <c r="AF80" s="1120"/>
      <c r="AG80" s="1120"/>
      <c r="AH80" s="1120"/>
      <c r="AI80" s="2055">
        <f t="shared" si="10"/>
        <v>1</v>
      </c>
      <c r="AJ80" s="2056"/>
      <c r="AK80" s="1120">
        <f>0</f>
        <v>0</v>
      </c>
      <c r="AL80" s="1120">
        <f t="shared" si="11"/>
        <v>0</v>
      </c>
      <c r="AM80" s="1844">
        <f t="shared" si="12"/>
        <v>0</v>
      </c>
      <c r="AN80" s="985"/>
    </row>
    <row r="81" spans="1:71" ht="9.9499999999999993" customHeight="1" thickBot="1" x14ac:dyDescent="0.3">
      <c r="A81" s="1185" t="s">
        <v>693</v>
      </c>
      <c r="B81" s="1906"/>
      <c r="C81" s="1907" t="s">
        <v>42</v>
      </c>
      <c r="D81" s="1908"/>
      <c r="E81" s="1849"/>
      <c r="F81" s="1909"/>
      <c r="G81" s="1910"/>
      <c r="H81" s="1911"/>
      <c r="I81" s="1912"/>
      <c r="J81" s="1912"/>
      <c r="K81" s="1913"/>
      <c r="L81" s="1914"/>
      <c r="M81" s="1914"/>
      <c r="N81" s="1914"/>
      <c r="O81" s="1914"/>
      <c r="P81" s="1914"/>
      <c r="Q81" s="1914"/>
      <c r="R81" s="1914"/>
      <c r="S81" s="1914"/>
      <c r="T81" s="1914"/>
      <c r="U81" s="1914"/>
      <c r="V81" s="2057"/>
      <c r="W81" s="1915"/>
      <c r="X81" s="2058"/>
      <c r="Y81" s="2059"/>
      <c r="Z81" s="2014"/>
      <c r="AA81" s="1917"/>
      <c r="AB81" s="1918"/>
      <c r="AC81" s="1919"/>
      <c r="AD81" s="1920">
        <v>1</v>
      </c>
      <c r="AE81" s="1920"/>
      <c r="AF81" s="1920"/>
      <c r="AG81" s="1920"/>
      <c r="AH81" s="1920"/>
      <c r="AI81" s="2060">
        <f t="shared" si="10"/>
        <v>1</v>
      </c>
      <c r="AJ81" s="2061"/>
      <c r="AK81" s="1920">
        <f>0</f>
        <v>0</v>
      </c>
      <c r="AL81" s="1920">
        <f t="shared" si="11"/>
        <v>0</v>
      </c>
      <c r="AM81" s="1921">
        <f t="shared" si="12"/>
        <v>0</v>
      </c>
      <c r="AN81" s="985"/>
    </row>
    <row r="82" spans="1:71" ht="9.9499999999999993" customHeight="1" thickTop="1" x14ac:dyDescent="0.25">
      <c r="A82" s="1304"/>
      <c r="C82" s="994"/>
      <c r="D82" s="1922"/>
      <c r="E82" s="1922"/>
      <c r="F82" s="1080"/>
      <c r="G82" s="1080"/>
      <c r="H82" s="1923"/>
      <c r="I82" s="1923"/>
      <c r="J82" s="1923"/>
      <c r="K82" s="1923"/>
      <c r="L82" s="1922"/>
      <c r="M82" s="1922"/>
      <c r="N82" s="1922"/>
      <c r="O82" s="1922"/>
      <c r="P82" s="1922"/>
      <c r="Q82" s="1922"/>
      <c r="R82" s="11"/>
      <c r="S82" s="11"/>
      <c r="T82" s="11"/>
      <c r="U82" s="11"/>
      <c r="V82" s="478"/>
      <c r="W82" s="478"/>
      <c r="X82" s="1924"/>
      <c r="Y82" s="478"/>
      <c r="Z82" s="1925"/>
      <c r="AA82" s="1926"/>
      <c r="AB82" s="1305"/>
      <c r="AD82" s="1927"/>
      <c r="AE82" s="1927"/>
      <c r="AF82" s="1927"/>
      <c r="AG82" s="1927"/>
      <c r="AH82" s="1927"/>
      <c r="AJ82" s="2062"/>
      <c r="AK82" s="2063"/>
      <c r="AL82" s="2063"/>
      <c r="AM82" s="1307"/>
      <c r="AN82" s="1307"/>
    </row>
    <row r="83" spans="1:71" ht="9.9499999999999993" customHeight="1" x14ac:dyDescent="0.25">
      <c r="C83" s="1590" t="s">
        <v>14</v>
      </c>
      <c r="D83" s="1922"/>
      <c r="E83" s="1922"/>
      <c r="F83" s="1175"/>
      <c r="G83" s="1176"/>
      <c r="H83" s="1541">
        <f t="shared" ref="H83:U83" si="13">COUNTIF(H6:H81,"&gt;=0")</f>
        <v>10</v>
      </c>
      <c r="I83" s="1541">
        <f t="shared" si="13"/>
        <v>8</v>
      </c>
      <c r="J83" s="1541">
        <f t="shared" si="13"/>
        <v>12</v>
      </c>
      <c r="K83" s="1541">
        <f t="shared" si="13"/>
        <v>8</v>
      </c>
      <c r="L83" s="1542">
        <f t="shared" si="13"/>
        <v>12</v>
      </c>
      <c r="M83" s="1542">
        <f t="shared" si="13"/>
        <v>10</v>
      </c>
      <c r="N83" s="1542">
        <f t="shared" si="13"/>
        <v>10</v>
      </c>
      <c r="O83" s="1542">
        <f t="shared" si="13"/>
        <v>8</v>
      </c>
      <c r="P83" s="1542">
        <f t="shared" si="13"/>
        <v>11</v>
      </c>
      <c r="Q83" s="1542">
        <f t="shared" si="13"/>
        <v>11</v>
      </c>
      <c r="R83" s="1542">
        <f t="shared" si="13"/>
        <v>14</v>
      </c>
      <c r="S83" s="1542">
        <f t="shared" si="13"/>
        <v>17</v>
      </c>
      <c r="T83" s="1542">
        <f t="shared" si="13"/>
        <v>14</v>
      </c>
      <c r="U83" s="1542">
        <f t="shared" si="13"/>
        <v>0</v>
      </c>
      <c r="V83" s="4332" t="s">
        <v>50</v>
      </c>
      <c r="W83" s="4333"/>
      <c r="X83" s="4333"/>
      <c r="Y83" s="1590"/>
      <c r="Z83" s="1928"/>
      <c r="AA83" s="1929"/>
      <c r="AB83" s="1543"/>
      <c r="AC83" s="1543"/>
      <c r="AD83" s="1543"/>
      <c r="AE83" s="4447" t="s">
        <v>684</v>
      </c>
      <c r="AF83" s="4447"/>
      <c r="AG83" s="4447"/>
      <c r="AH83" s="4447"/>
      <c r="AI83" s="2064">
        <f>SUM(AI6:AI81)</f>
        <v>689</v>
      </c>
      <c r="AJ83" s="2065">
        <f>COUNTIF(AJ6:AJ81,"&gt;=0")</f>
        <v>28</v>
      </c>
      <c r="AK83" s="1311"/>
      <c r="AL83" s="1311"/>
      <c r="AM83" s="1311"/>
      <c r="AN83" s="1311"/>
    </row>
    <row r="84" spans="1:71" ht="9.9499999999999993" customHeight="1" x14ac:dyDescent="0.25">
      <c r="C84" s="1544"/>
      <c r="D84" s="399"/>
      <c r="V84" s="1546">
        <f>SUM(H83:U83)/COUNTIF(H83:U83,"&gt;0")</f>
        <v>11.153846153846153</v>
      </c>
      <c r="W84" s="4307" t="s">
        <v>81</v>
      </c>
      <c r="X84" s="4307"/>
      <c r="Y84" s="1590"/>
      <c r="Z84" s="1928"/>
      <c r="AA84" s="1930"/>
      <c r="AB84" s="3"/>
      <c r="AD84" s="1931"/>
      <c r="AE84" s="4428" t="s">
        <v>685</v>
      </c>
      <c r="AF84" s="4428"/>
      <c r="AG84" s="4428"/>
      <c r="AH84" s="4428"/>
      <c r="AI84" s="2066">
        <f>AVERAGE(AI6:AI81)</f>
        <v>9.0657894736842106</v>
      </c>
      <c r="AJ84" s="4429" t="s">
        <v>59</v>
      </c>
      <c r="AK84" s="4430"/>
      <c r="AL84" s="4430"/>
      <c r="AM84" s="1932"/>
      <c r="AN84" s="1547"/>
    </row>
    <row r="85" spans="1:71" ht="9.9499999999999993" customHeight="1" x14ac:dyDescent="0.25">
      <c r="C85" s="1544"/>
      <c r="D85" s="399"/>
      <c r="V85" s="1933"/>
      <c r="W85" s="1590"/>
      <c r="X85" s="1590"/>
      <c r="Y85" s="1590"/>
      <c r="Z85" s="1928"/>
      <c r="AA85" s="1930"/>
      <c r="AB85" s="3"/>
      <c r="AD85" s="1934"/>
      <c r="AE85" s="1935"/>
      <c r="AF85" s="1935"/>
      <c r="AG85" s="1935"/>
      <c r="AH85" s="1935"/>
      <c r="AI85" s="1936"/>
      <c r="AJ85" s="1937"/>
      <c r="AK85" s="1937"/>
      <c r="AL85" s="1937"/>
      <c r="AM85" s="1937"/>
      <c r="AN85" s="1547"/>
    </row>
    <row r="86" spans="1:71" ht="9.9499999999999993" customHeight="1" thickBot="1" x14ac:dyDescent="0.3">
      <c r="C86" s="1544"/>
      <c r="D86" s="399"/>
      <c r="V86" s="1933"/>
      <c r="W86" s="1590"/>
      <c r="X86" s="1590"/>
      <c r="Y86" s="1590"/>
      <c r="Z86" s="1928"/>
      <c r="AA86" s="1930"/>
      <c r="AB86" s="3"/>
      <c r="AD86" s="1934"/>
      <c r="AE86" s="1935"/>
      <c r="AF86" s="1935"/>
      <c r="AG86" s="1935"/>
      <c r="AH86" s="1935"/>
      <c r="AI86" s="1936"/>
      <c r="AJ86" s="1937"/>
      <c r="AK86" s="1937"/>
      <c r="AL86" s="1937"/>
      <c r="AM86" s="1937"/>
      <c r="AN86" s="1547"/>
    </row>
    <row r="87" spans="1:71" ht="9.9499999999999993" customHeight="1" thickTop="1" x14ac:dyDescent="0.25">
      <c r="A87" s="1938"/>
      <c r="B87" s="1939"/>
      <c r="C87" s="1940"/>
      <c r="D87" s="1941"/>
      <c r="E87" s="1941"/>
      <c r="F87" s="1942"/>
      <c r="G87" s="1942"/>
      <c r="H87" s="1939"/>
      <c r="I87" s="1939"/>
      <c r="J87" s="1939"/>
      <c r="K87" s="1939"/>
      <c r="L87" s="1939"/>
      <c r="M87" s="1939"/>
      <c r="N87" s="1943"/>
      <c r="O87" s="1943"/>
      <c r="P87" s="1939"/>
      <c r="Q87" s="1939"/>
      <c r="R87" s="1940"/>
      <c r="S87" s="1940"/>
      <c r="T87" s="1940"/>
      <c r="U87" s="1940"/>
      <c r="V87" s="1939"/>
      <c r="W87" s="1944"/>
      <c r="X87" s="1944"/>
      <c r="Y87" s="1944"/>
      <c r="Z87" s="1945"/>
      <c r="AA87" s="1946"/>
      <c r="AB87" s="1944"/>
      <c r="AC87" s="1944"/>
      <c r="AD87" s="1944"/>
      <c r="AE87" s="1944"/>
      <c r="AF87" s="1944"/>
      <c r="AG87" s="1944"/>
      <c r="AH87" s="1944"/>
      <c r="AI87" s="1944"/>
      <c r="AJ87" s="1944"/>
      <c r="AK87" s="1947"/>
      <c r="AL87" s="1947"/>
      <c r="AM87" s="1947"/>
      <c r="AN87" s="1947"/>
    </row>
    <row r="88" spans="1:71" ht="9.9499999999999993" customHeight="1" thickBot="1" x14ac:dyDescent="0.3">
      <c r="D88" s="4339" t="s">
        <v>162</v>
      </c>
      <c r="E88" s="4339"/>
      <c r="F88" s="4339"/>
      <c r="G88" s="4339"/>
      <c r="Z88" s="1"/>
      <c r="AA88" s="1"/>
      <c r="AI88" s="4"/>
      <c r="AJ88" s="4"/>
      <c r="AL88" s="1547"/>
      <c r="AM88" s="1181"/>
      <c r="AN88" s="1181"/>
      <c r="AS88" s="1738"/>
      <c r="AT88" s="1738"/>
      <c r="AY88" s="1"/>
      <c r="AZ88" s="1"/>
      <c r="BR88" s="985"/>
      <c r="BS88" s="985"/>
    </row>
    <row r="89" spans="1:71" ht="9.9499999999999993" customHeight="1" x14ac:dyDescent="0.25">
      <c r="D89" s="4339"/>
      <c r="E89" s="4339"/>
      <c r="F89" s="4339"/>
      <c r="G89" s="4339"/>
      <c r="H89" s="1593" t="s">
        <v>39</v>
      </c>
      <c r="I89" s="1593" t="s">
        <v>38</v>
      </c>
      <c r="J89" s="1593" t="s">
        <v>445</v>
      </c>
      <c r="K89" s="1594" t="s">
        <v>9</v>
      </c>
      <c r="L89" s="1593" t="s">
        <v>13</v>
      </c>
      <c r="M89" s="1593" t="s">
        <v>12</v>
      </c>
      <c r="N89" s="1593" t="s">
        <v>10</v>
      </c>
      <c r="O89" s="1593" t="s">
        <v>163</v>
      </c>
      <c r="P89" s="1593" t="s">
        <v>164</v>
      </c>
      <c r="Q89" s="1593" t="s">
        <v>165</v>
      </c>
      <c r="R89" s="1593" t="s">
        <v>166</v>
      </c>
      <c r="S89" s="985"/>
      <c r="T89" s="4340" t="s">
        <v>79</v>
      </c>
      <c r="U89" s="4341"/>
      <c r="V89" s="4341"/>
      <c r="W89" s="4341"/>
      <c r="X89" s="4341"/>
      <c r="Y89" s="4341"/>
      <c r="Z89" s="4341"/>
      <c r="AA89" s="4342"/>
      <c r="AC89" s="4346" t="s">
        <v>78</v>
      </c>
      <c r="AD89" s="4347"/>
      <c r="AE89" s="4347"/>
      <c r="AF89" s="4347"/>
      <c r="AG89" s="4347"/>
      <c r="AH89" s="4347"/>
      <c r="AI89" s="4347"/>
      <c r="AJ89" s="4347"/>
      <c r="AK89" s="4347"/>
      <c r="AL89" s="4348"/>
      <c r="AM89" s="1740"/>
      <c r="AN89" s="1547"/>
    </row>
    <row r="90" spans="1:71" ht="12" customHeight="1" thickBot="1" x14ac:dyDescent="0.3">
      <c r="E90" s="1346" t="s">
        <v>4</v>
      </c>
      <c r="F90" s="1051"/>
      <c r="H90" s="1347">
        <v>11</v>
      </c>
      <c r="I90" s="1348">
        <v>12</v>
      </c>
      <c r="J90" s="1347">
        <v>13</v>
      </c>
      <c r="K90" s="1348">
        <v>14</v>
      </c>
      <c r="L90" s="1347">
        <v>15</v>
      </c>
      <c r="M90" s="1348">
        <v>16</v>
      </c>
      <c r="N90" s="1347">
        <v>17</v>
      </c>
      <c r="O90" s="1347">
        <v>18</v>
      </c>
      <c r="P90" s="1347">
        <v>19</v>
      </c>
      <c r="Q90" s="1347">
        <v>20</v>
      </c>
      <c r="R90" s="1347">
        <v>21</v>
      </c>
      <c r="S90" s="985"/>
      <c r="T90" s="4343"/>
      <c r="U90" s="4344"/>
      <c r="V90" s="4344"/>
      <c r="W90" s="4344"/>
      <c r="X90" s="4344"/>
      <c r="Y90" s="4344"/>
      <c r="Z90" s="4344"/>
      <c r="AA90" s="4345"/>
      <c r="AB90" s="985"/>
      <c r="AC90" s="4349"/>
      <c r="AD90" s="4350"/>
      <c r="AE90" s="4350"/>
      <c r="AF90" s="4350"/>
      <c r="AG90" s="4350"/>
      <c r="AH90" s="4350"/>
      <c r="AI90" s="4350"/>
      <c r="AJ90" s="4350"/>
      <c r="AK90" s="4350"/>
      <c r="AL90" s="4351"/>
      <c r="AM90" s="1740"/>
      <c r="AZ90" s="1"/>
    </row>
    <row r="91" spans="1:71" ht="9.9499999999999993" customHeight="1" x14ac:dyDescent="0.25">
      <c r="E91" s="1365" t="s">
        <v>16</v>
      </c>
      <c r="F91" s="1051"/>
      <c r="H91" s="1366">
        <v>8</v>
      </c>
      <c r="I91" s="1367">
        <v>9</v>
      </c>
      <c r="J91" s="1366">
        <v>10</v>
      </c>
      <c r="K91" s="1367">
        <v>11</v>
      </c>
      <c r="L91" s="1366">
        <v>12</v>
      </c>
      <c r="M91" s="1367">
        <v>13</v>
      </c>
      <c r="N91" s="1366">
        <v>14</v>
      </c>
      <c r="O91" s="1366">
        <v>15</v>
      </c>
      <c r="P91" s="1366">
        <v>16</v>
      </c>
      <c r="Q91" s="1366">
        <v>17</v>
      </c>
      <c r="R91" s="1366">
        <v>18</v>
      </c>
      <c r="S91" s="985"/>
      <c r="T91" s="985"/>
      <c r="U91" s="985"/>
      <c r="W91" s="985"/>
      <c r="X91" s="985"/>
      <c r="Y91" s="985"/>
      <c r="Z91" s="985"/>
      <c r="AC91" s="4352" t="s">
        <v>4</v>
      </c>
      <c r="AD91" s="4352"/>
      <c r="AE91" s="4354" t="s">
        <v>694</v>
      </c>
      <c r="AF91" s="4354"/>
      <c r="AG91" s="4354"/>
      <c r="AH91" s="4354"/>
      <c r="AI91" s="4354"/>
      <c r="AJ91" s="4354"/>
      <c r="AK91" s="4354"/>
      <c r="AL91" s="4354"/>
      <c r="AM91" s="1741"/>
      <c r="AZ91" s="1"/>
    </row>
    <row r="92" spans="1:71" ht="9.9499999999999993" customHeight="1" x14ac:dyDescent="0.25">
      <c r="E92" s="1346" t="s">
        <v>17</v>
      </c>
      <c r="F92" s="1051"/>
      <c r="H92" s="1347">
        <v>6</v>
      </c>
      <c r="I92" s="1348">
        <v>7</v>
      </c>
      <c r="J92" s="1347">
        <v>8</v>
      </c>
      <c r="K92" s="1348">
        <v>9</v>
      </c>
      <c r="L92" s="1347">
        <v>10</v>
      </c>
      <c r="M92" s="1348">
        <v>11</v>
      </c>
      <c r="N92" s="1347">
        <v>12</v>
      </c>
      <c r="O92" s="1347">
        <v>13</v>
      </c>
      <c r="P92" s="1347">
        <v>14</v>
      </c>
      <c r="Q92" s="1347">
        <v>15</v>
      </c>
      <c r="R92" s="1347">
        <v>16</v>
      </c>
      <c r="S92" s="985"/>
      <c r="T92" s="4355" t="s">
        <v>76</v>
      </c>
      <c r="U92" s="4355"/>
      <c r="V92" s="4355"/>
      <c r="W92" s="4355"/>
      <c r="X92" s="4356" t="s">
        <v>77</v>
      </c>
      <c r="Y92" s="4357"/>
      <c r="Z92" s="4357"/>
      <c r="AA92" s="4358"/>
      <c r="AC92" s="4353"/>
      <c r="AD92" s="4353"/>
      <c r="AE92" s="4354"/>
      <c r="AF92" s="4354"/>
      <c r="AG92" s="4354"/>
      <c r="AH92" s="4354"/>
      <c r="AI92" s="4354"/>
      <c r="AJ92" s="4354"/>
      <c r="AK92" s="4354"/>
      <c r="AL92" s="4354"/>
      <c r="AM92" s="1741"/>
      <c r="AZ92" s="1"/>
    </row>
    <row r="93" spans="1:71" ht="9.9499999999999993" customHeight="1" x14ac:dyDescent="0.25">
      <c r="E93" s="1365" t="s">
        <v>18</v>
      </c>
      <c r="F93" s="1051"/>
      <c r="H93" s="1366">
        <v>4</v>
      </c>
      <c r="I93" s="1367">
        <v>5</v>
      </c>
      <c r="J93" s="1366">
        <v>6</v>
      </c>
      <c r="K93" s="1367">
        <v>7</v>
      </c>
      <c r="L93" s="1366">
        <v>8</v>
      </c>
      <c r="M93" s="1367">
        <v>9</v>
      </c>
      <c r="N93" s="1366">
        <v>10</v>
      </c>
      <c r="O93" s="1366">
        <v>11</v>
      </c>
      <c r="P93" s="1366">
        <v>12</v>
      </c>
      <c r="Q93" s="1366">
        <v>13</v>
      </c>
      <c r="R93" s="1366">
        <v>14</v>
      </c>
      <c r="S93" s="985"/>
      <c r="T93" s="4355"/>
      <c r="U93" s="4355"/>
      <c r="V93" s="4355"/>
      <c r="W93" s="4355"/>
      <c r="X93" s="4359"/>
      <c r="Y93" s="4360"/>
      <c r="Z93" s="4360"/>
      <c r="AA93" s="4361"/>
      <c r="AC93" s="4362" t="s">
        <v>17</v>
      </c>
      <c r="AD93" s="4363"/>
      <c r="AE93" s="4354" t="s">
        <v>695</v>
      </c>
      <c r="AF93" s="4354"/>
      <c r="AG93" s="4354"/>
      <c r="AH93" s="4354"/>
      <c r="AI93" s="4354"/>
      <c r="AJ93" s="4354"/>
      <c r="AK93" s="4354"/>
      <c r="AL93" s="4354"/>
      <c r="AM93" s="1741"/>
      <c r="AZ93" s="1"/>
    </row>
    <row r="94" spans="1:71" ht="9.9499999999999993" customHeight="1" x14ac:dyDescent="0.25">
      <c r="E94" s="1346" t="s">
        <v>19</v>
      </c>
      <c r="F94" s="1051"/>
      <c r="H94" s="1347">
        <v>3</v>
      </c>
      <c r="I94" s="1348">
        <v>4</v>
      </c>
      <c r="J94" s="1347">
        <v>5</v>
      </c>
      <c r="K94" s="1348">
        <v>6</v>
      </c>
      <c r="L94" s="1347">
        <v>7</v>
      </c>
      <c r="M94" s="1348">
        <v>8</v>
      </c>
      <c r="N94" s="1347">
        <v>9</v>
      </c>
      <c r="O94" s="1347">
        <v>10</v>
      </c>
      <c r="P94" s="1347">
        <v>11</v>
      </c>
      <c r="Q94" s="1347">
        <v>12</v>
      </c>
      <c r="R94" s="1347">
        <v>13</v>
      </c>
      <c r="S94" s="985"/>
      <c r="T94" s="4366" t="s">
        <v>74</v>
      </c>
      <c r="U94" s="4366"/>
      <c r="V94" s="4366"/>
      <c r="W94" s="4366"/>
      <c r="X94" s="4367" t="s">
        <v>75</v>
      </c>
      <c r="Y94" s="4368"/>
      <c r="Z94" s="4368"/>
      <c r="AA94" s="4369"/>
      <c r="AC94" s="4364"/>
      <c r="AD94" s="4365"/>
      <c r="AE94" s="4354"/>
      <c r="AF94" s="4354"/>
      <c r="AG94" s="4354"/>
      <c r="AH94" s="4354"/>
      <c r="AI94" s="4354"/>
      <c r="AJ94" s="4354"/>
      <c r="AK94" s="4354"/>
      <c r="AL94" s="4354"/>
      <c r="AM94" s="1741"/>
      <c r="AZ94" s="1"/>
    </row>
    <row r="95" spans="1:71" ht="9.9499999999999993" customHeight="1" x14ac:dyDescent="0.25">
      <c r="E95" s="1365" t="s">
        <v>20</v>
      </c>
      <c r="F95" s="1051"/>
      <c r="H95" s="1366">
        <v>2</v>
      </c>
      <c r="I95" s="1367">
        <v>3</v>
      </c>
      <c r="J95" s="1366">
        <v>4</v>
      </c>
      <c r="K95" s="1367">
        <v>5</v>
      </c>
      <c r="L95" s="1366">
        <v>6</v>
      </c>
      <c r="M95" s="1367">
        <v>7</v>
      </c>
      <c r="N95" s="1366">
        <v>8</v>
      </c>
      <c r="O95" s="1366">
        <v>9</v>
      </c>
      <c r="P95" s="1347">
        <v>10</v>
      </c>
      <c r="Q95" s="1366">
        <v>11</v>
      </c>
      <c r="R95" s="1366">
        <v>12</v>
      </c>
      <c r="S95" s="985"/>
      <c r="T95" s="4366"/>
      <c r="U95" s="4366"/>
      <c r="V95" s="4366"/>
      <c r="W95" s="4366"/>
      <c r="X95" s="4370"/>
      <c r="Y95" s="4371"/>
      <c r="Z95" s="4371"/>
      <c r="AA95" s="4372"/>
      <c r="AC95" s="4362" t="s">
        <v>19</v>
      </c>
      <c r="AD95" s="4363"/>
      <c r="AE95" s="4448" t="s">
        <v>686</v>
      </c>
      <c r="AF95" s="4449"/>
      <c r="AG95" s="4449"/>
      <c r="AH95" s="4449"/>
      <c r="AI95" s="4449"/>
      <c r="AJ95" s="4449"/>
      <c r="AK95" s="4449"/>
      <c r="AL95" s="4450"/>
      <c r="AM95" s="1741"/>
      <c r="AZ95" s="1"/>
    </row>
    <row r="96" spans="1:71" ht="9.9499999999999993" customHeight="1" x14ac:dyDescent="0.25">
      <c r="E96" s="1346" t="s">
        <v>21</v>
      </c>
      <c r="F96" s="1051"/>
      <c r="H96" s="1347">
        <v>1</v>
      </c>
      <c r="I96" s="1348">
        <v>2</v>
      </c>
      <c r="J96" s="1347">
        <v>3</v>
      </c>
      <c r="K96" s="1348">
        <v>4</v>
      </c>
      <c r="L96" s="1347">
        <v>5</v>
      </c>
      <c r="M96" s="1348">
        <v>6</v>
      </c>
      <c r="N96" s="1347">
        <v>7</v>
      </c>
      <c r="O96" s="1347">
        <v>8</v>
      </c>
      <c r="P96" s="1366">
        <v>9</v>
      </c>
      <c r="Q96" s="1347">
        <v>10</v>
      </c>
      <c r="R96" s="1347">
        <v>11</v>
      </c>
      <c r="S96" s="985"/>
      <c r="T96" s="4366" t="s">
        <v>72</v>
      </c>
      <c r="U96" s="4366"/>
      <c r="V96" s="4366"/>
      <c r="W96" s="4366"/>
      <c r="X96" s="4367" t="s">
        <v>73</v>
      </c>
      <c r="Y96" s="4368"/>
      <c r="Z96" s="4368"/>
      <c r="AA96" s="4369"/>
      <c r="AC96" s="4364"/>
      <c r="AD96" s="4365"/>
      <c r="AE96" s="4451"/>
      <c r="AF96" s="4452"/>
      <c r="AG96" s="4452"/>
      <c r="AH96" s="4452"/>
      <c r="AI96" s="4452"/>
      <c r="AJ96" s="4452"/>
      <c r="AK96" s="4452"/>
      <c r="AL96" s="4453"/>
      <c r="AM96" s="1741"/>
      <c r="AZ96" s="1"/>
    </row>
    <row r="97" spans="5:71" ht="9.9499999999999993" customHeight="1" x14ac:dyDescent="0.25">
      <c r="E97" s="1365" t="s">
        <v>41</v>
      </c>
      <c r="F97" s="1051"/>
      <c r="H97" s="1366">
        <v>0</v>
      </c>
      <c r="I97" s="1367">
        <v>1</v>
      </c>
      <c r="J97" s="1366">
        <v>2</v>
      </c>
      <c r="K97" s="1367">
        <v>3</v>
      </c>
      <c r="L97" s="1366">
        <v>4</v>
      </c>
      <c r="M97" s="1367">
        <v>5</v>
      </c>
      <c r="N97" s="1366">
        <v>6</v>
      </c>
      <c r="O97" s="1347">
        <v>7</v>
      </c>
      <c r="P97" s="1347">
        <v>8</v>
      </c>
      <c r="Q97" s="1366">
        <v>9</v>
      </c>
      <c r="R97" s="1347">
        <v>10</v>
      </c>
      <c r="S97" s="985"/>
      <c r="T97" s="4366"/>
      <c r="U97" s="4366"/>
      <c r="V97" s="4366"/>
      <c r="W97" s="4366"/>
      <c r="X97" s="4370"/>
      <c r="Y97" s="4371"/>
      <c r="Z97" s="4371"/>
      <c r="AA97" s="4372"/>
      <c r="AC97" s="4362" t="s">
        <v>41</v>
      </c>
      <c r="AD97" s="4363"/>
      <c r="AE97" s="1742"/>
      <c r="AF97" s="4373">
        <f>COUNTIF(AJ$6:AJ$81,"=3")</f>
        <v>2</v>
      </c>
      <c r="AG97" s="1591"/>
      <c r="AH97" s="4375" t="s">
        <v>110</v>
      </c>
      <c r="AI97" s="4375"/>
      <c r="AJ97" s="4375"/>
      <c r="AK97" s="4375"/>
      <c r="AL97" s="4376"/>
      <c r="AM97" s="1743"/>
      <c r="AZ97" s="1"/>
    </row>
    <row r="98" spans="5:71" ht="9.75" customHeight="1" x14ac:dyDescent="0.25">
      <c r="E98" s="1346" t="s">
        <v>22</v>
      </c>
      <c r="F98" s="1051"/>
      <c r="H98" s="1347" t="s">
        <v>0</v>
      </c>
      <c r="I98" s="1348">
        <v>0</v>
      </c>
      <c r="J98" s="1347">
        <v>1</v>
      </c>
      <c r="K98" s="1348">
        <v>2</v>
      </c>
      <c r="L98" s="1347">
        <v>3</v>
      </c>
      <c r="M98" s="1348">
        <v>4</v>
      </c>
      <c r="N98" s="1347">
        <v>5</v>
      </c>
      <c r="O98" s="1366">
        <v>6</v>
      </c>
      <c r="P98" s="1347">
        <v>7</v>
      </c>
      <c r="Q98" s="1347">
        <v>8</v>
      </c>
      <c r="R98" s="1366">
        <v>9</v>
      </c>
      <c r="S98" s="985"/>
      <c r="T98" s="4366" t="s">
        <v>71</v>
      </c>
      <c r="U98" s="4366"/>
      <c r="V98" s="4366"/>
      <c r="W98" s="4366"/>
      <c r="X98" s="4367" t="s">
        <v>70</v>
      </c>
      <c r="Y98" s="4368"/>
      <c r="Z98" s="4368"/>
      <c r="AA98" s="4369"/>
      <c r="AC98" s="4364"/>
      <c r="AD98" s="4365"/>
      <c r="AE98" s="1744"/>
      <c r="AF98" s="4374"/>
      <c r="AG98" s="1592"/>
      <c r="AH98" s="4377"/>
      <c r="AI98" s="4377"/>
      <c r="AJ98" s="4377"/>
      <c r="AK98" s="4377"/>
      <c r="AL98" s="4378"/>
      <c r="AM98" s="1743"/>
      <c r="AZ98" s="1"/>
    </row>
    <row r="99" spans="5:71" ht="9.9499999999999993" customHeight="1" x14ac:dyDescent="0.25">
      <c r="E99" s="1365" t="s">
        <v>23</v>
      </c>
      <c r="F99" s="1051"/>
      <c r="H99" s="1366" t="s">
        <v>0</v>
      </c>
      <c r="I99" s="1367" t="s">
        <v>0</v>
      </c>
      <c r="J99" s="1366">
        <v>0</v>
      </c>
      <c r="K99" s="1367">
        <v>1</v>
      </c>
      <c r="L99" s="1366">
        <v>2</v>
      </c>
      <c r="M99" s="1367">
        <v>3</v>
      </c>
      <c r="N99" s="1366">
        <v>4</v>
      </c>
      <c r="O99" s="1347">
        <v>5</v>
      </c>
      <c r="P99" s="1366">
        <v>6</v>
      </c>
      <c r="Q99" s="1347">
        <v>7</v>
      </c>
      <c r="R99" s="1347">
        <v>8</v>
      </c>
      <c r="S99" s="985"/>
      <c r="T99" s="4366"/>
      <c r="U99" s="4366"/>
      <c r="V99" s="4366"/>
      <c r="W99" s="4366"/>
      <c r="X99" s="4370"/>
      <c r="Y99" s="4371"/>
      <c r="Z99" s="4371"/>
      <c r="AA99" s="4372"/>
      <c r="AC99" s="4362" t="s">
        <v>22</v>
      </c>
      <c r="AD99" s="4363"/>
      <c r="AE99" s="1742"/>
      <c r="AF99" s="4373">
        <f>COUNTIF(AJ$6:AJ$81,"=2")</f>
        <v>4</v>
      </c>
      <c r="AG99" s="1591"/>
      <c r="AH99" s="4375" t="s">
        <v>111</v>
      </c>
      <c r="AI99" s="4375"/>
      <c r="AJ99" s="4375"/>
      <c r="AK99" s="4375"/>
      <c r="AL99" s="4376"/>
      <c r="AM99" s="1743"/>
      <c r="AZ99" s="1"/>
    </row>
    <row r="100" spans="5:71" ht="9.9499999999999993" customHeight="1" x14ac:dyDescent="0.25">
      <c r="E100" s="1346" t="s">
        <v>24</v>
      </c>
      <c r="F100" s="1051"/>
      <c r="H100" s="1347" t="s">
        <v>0</v>
      </c>
      <c r="I100" s="1348" t="s">
        <v>0</v>
      </c>
      <c r="J100" s="1347" t="s">
        <v>0</v>
      </c>
      <c r="K100" s="1348">
        <v>0</v>
      </c>
      <c r="L100" s="1347">
        <v>1</v>
      </c>
      <c r="M100" s="1348">
        <v>2</v>
      </c>
      <c r="N100" s="1347">
        <v>3</v>
      </c>
      <c r="O100" s="1366">
        <v>4</v>
      </c>
      <c r="P100" s="1347">
        <v>5</v>
      </c>
      <c r="Q100" s="1366">
        <v>6</v>
      </c>
      <c r="R100" s="1347">
        <v>7</v>
      </c>
      <c r="S100" s="985"/>
      <c r="T100" s="4366" t="s">
        <v>68</v>
      </c>
      <c r="U100" s="4366"/>
      <c r="V100" s="4366"/>
      <c r="W100" s="4366"/>
      <c r="X100" s="4367" t="s">
        <v>69</v>
      </c>
      <c r="Y100" s="4368"/>
      <c r="Z100" s="4368"/>
      <c r="AA100" s="4369"/>
      <c r="AC100" s="4364"/>
      <c r="AD100" s="4365"/>
      <c r="AE100" s="1744"/>
      <c r="AF100" s="4374"/>
      <c r="AG100" s="1592"/>
      <c r="AH100" s="4377"/>
      <c r="AI100" s="4377"/>
      <c r="AJ100" s="4377"/>
      <c r="AK100" s="4377"/>
      <c r="AL100" s="4378"/>
      <c r="AM100" s="1743"/>
      <c r="AZ100" s="1"/>
    </row>
    <row r="101" spans="5:71" ht="9.9499999999999993" customHeight="1" x14ac:dyDescent="0.25">
      <c r="E101" s="1365" t="s">
        <v>29</v>
      </c>
      <c r="F101" s="1051"/>
      <c r="H101" s="1366" t="s">
        <v>0</v>
      </c>
      <c r="I101" s="1367" t="s">
        <v>0</v>
      </c>
      <c r="J101" s="1366" t="s">
        <v>0</v>
      </c>
      <c r="K101" s="1367" t="s">
        <v>0</v>
      </c>
      <c r="L101" s="1366">
        <v>0</v>
      </c>
      <c r="M101" s="1367">
        <v>1</v>
      </c>
      <c r="N101" s="1366">
        <v>2</v>
      </c>
      <c r="O101" s="1347">
        <v>3</v>
      </c>
      <c r="P101" s="1366">
        <v>4</v>
      </c>
      <c r="Q101" s="1347">
        <v>5</v>
      </c>
      <c r="R101" s="1366">
        <v>6</v>
      </c>
      <c r="S101" s="985"/>
      <c r="T101" s="4366"/>
      <c r="U101" s="4366"/>
      <c r="V101" s="4366"/>
      <c r="W101" s="4366"/>
      <c r="X101" s="4370"/>
      <c r="Y101" s="4371"/>
      <c r="Z101" s="4371"/>
      <c r="AA101" s="4372"/>
      <c r="AB101" s="4"/>
      <c r="AC101" s="4362" t="s">
        <v>33</v>
      </c>
      <c r="AD101" s="4363"/>
      <c r="AE101" s="1742"/>
      <c r="AF101" s="4373">
        <f>COUNTIF(AJ$6:AJ$81,"=1")</f>
        <v>15</v>
      </c>
      <c r="AG101" s="1591"/>
      <c r="AH101" s="4375" t="s">
        <v>641</v>
      </c>
      <c r="AI101" s="4375"/>
      <c r="AJ101" s="4375"/>
      <c r="AK101" s="4375"/>
      <c r="AL101" s="4376"/>
      <c r="AM101" s="174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5:71" ht="9.9499999999999993" customHeight="1" x14ac:dyDescent="0.25">
      <c r="E102" s="1346" t="s">
        <v>30</v>
      </c>
      <c r="F102" s="1051"/>
      <c r="H102" s="1347" t="s">
        <v>0</v>
      </c>
      <c r="I102" s="1348" t="s">
        <v>0</v>
      </c>
      <c r="J102" s="1347" t="s">
        <v>0</v>
      </c>
      <c r="K102" s="1348" t="s">
        <v>0</v>
      </c>
      <c r="L102" s="1347" t="s">
        <v>0</v>
      </c>
      <c r="M102" s="1348">
        <v>0</v>
      </c>
      <c r="N102" s="1347">
        <v>1</v>
      </c>
      <c r="O102" s="1366">
        <v>2</v>
      </c>
      <c r="P102" s="1347">
        <v>3</v>
      </c>
      <c r="Q102" s="1366">
        <v>4</v>
      </c>
      <c r="R102" s="1347">
        <v>5</v>
      </c>
      <c r="S102" s="985"/>
      <c r="T102" s="4366" t="s">
        <v>85</v>
      </c>
      <c r="U102" s="4366"/>
      <c r="V102" s="4366"/>
      <c r="W102" s="4366"/>
      <c r="X102" s="4367" t="s">
        <v>84</v>
      </c>
      <c r="Y102" s="4368"/>
      <c r="Z102" s="4368"/>
      <c r="AA102" s="4369"/>
      <c r="AB102" s="4"/>
      <c r="AC102" s="4364"/>
      <c r="AD102" s="4365"/>
      <c r="AE102" s="1744"/>
      <c r="AF102" s="4374"/>
      <c r="AG102" s="1592"/>
      <c r="AH102" s="4377"/>
      <c r="AI102" s="4377"/>
      <c r="AJ102" s="4377"/>
      <c r="AK102" s="4377"/>
      <c r="AL102" s="4378"/>
      <c r="AM102" s="174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5:71" ht="9.9499999999999993" customHeight="1" x14ac:dyDescent="0.25">
      <c r="E103" s="1346" t="s">
        <v>33</v>
      </c>
      <c r="F103" s="1051"/>
      <c r="H103" s="1347" t="s">
        <v>0</v>
      </c>
      <c r="I103" s="1348" t="s">
        <v>0</v>
      </c>
      <c r="J103" s="1347" t="s">
        <v>0</v>
      </c>
      <c r="K103" s="1348" t="s">
        <v>0</v>
      </c>
      <c r="L103" s="1347" t="s">
        <v>0</v>
      </c>
      <c r="M103" s="1348" t="s">
        <v>0</v>
      </c>
      <c r="N103" s="1347">
        <v>0</v>
      </c>
      <c r="O103" s="1347">
        <v>1</v>
      </c>
      <c r="P103" s="1366">
        <v>2</v>
      </c>
      <c r="Q103" s="1347">
        <v>3</v>
      </c>
      <c r="R103" s="1366">
        <v>4</v>
      </c>
      <c r="S103" s="985"/>
      <c r="T103" s="4366"/>
      <c r="U103" s="4366"/>
      <c r="V103" s="4366"/>
      <c r="W103" s="4366"/>
      <c r="X103" s="4370"/>
      <c r="Y103" s="4371"/>
      <c r="Z103" s="4371"/>
      <c r="AA103" s="4372"/>
      <c r="AB103" s="4"/>
      <c r="AC103" s="4"/>
      <c r="AD103" s="4"/>
      <c r="AE103" s="1181"/>
      <c r="AF103" s="1181"/>
      <c r="AG103" s="1181"/>
      <c r="AH103" s="1181"/>
      <c r="AI103" s="991"/>
      <c r="AJ103" s="991"/>
      <c r="AK103" s="991"/>
      <c r="AL103" s="985"/>
      <c r="AM103" s="985"/>
      <c r="AN103" s="985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5:71" ht="9.9499999999999993" customHeight="1" x14ac:dyDescent="0.25">
      <c r="E104" s="1346" t="s">
        <v>56</v>
      </c>
      <c r="H104" s="1347" t="s">
        <v>0</v>
      </c>
      <c r="I104" s="1348" t="s">
        <v>0</v>
      </c>
      <c r="J104" s="1347" t="s">
        <v>0</v>
      </c>
      <c r="K104" s="1348" t="s">
        <v>0</v>
      </c>
      <c r="L104" s="1347" t="s">
        <v>0</v>
      </c>
      <c r="M104" s="1348" t="s">
        <v>0</v>
      </c>
      <c r="N104" s="1348" t="s">
        <v>0</v>
      </c>
      <c r="O104" s="1347">
        <v>0</v>
      </c>
      <c r="P104" s="1347">
        <v>1</v>
      </c>
      <c r="Q104" s="1366">
        <v>2</v>
      </c>
      <c r="R104" s="1347">
        <v>3</v>
      </c>
      <c r="S104" s="985"/>
      <c r="T104" s="4398" t="s">
        <v>121</v>
      </c>
      <c r="U104" s="4399"/>
      <c r="V104" s="4399"/>
      <c r="W104" s="4400"/>
      <c r="X104" s="4367" t="s">
        <v>122</v>
      </c>
      <c r="Y104" s="4368"/>
      <c r="Z104" s="4368"/>
      <c r="AA104" s="4369"/>
      <c r="AB104" s="4"/>
      <c r="AE104" s="987"/>
      <c r="AM104" s="985"/>
      <c r="AN104" s="985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5:71" ht="9.9499999999999993" customHeight="1" x14ac:dyDescent="0.25">
      <c r="E105" s="1346" t="s">
        <v>48</v>
      </c>
      <c r="H105" s="1347" t="s">
        <v>0</v>
      </c>
      <c r="I105" s="1348" t="s">
        <v>0</v>
      </c>
      <c r="J105" s="1347" t="s">
        <v>0</v>
      </c>
      <c r="K105" s="1348" t="s">
        <v>0</v>
      </c>
      <c r="L105" s="1347" t="s">
        <v>0</v>
      </c>
      <c r="M105" s="1348" t="s">
        <v>0</v>
      </c>
      <c r="N105" s="1348" t="s">
        <v>0</v>
      </c>
      <c r="O105" s="1348" t="s">
        <v>0</v>
      </c>
      <c r="P105" s="1347">
        <v>0</v>
      </c>
      <c r="Q105" s="1347">
        <v>1</v>
      </c>
      <c r="R105" s="1366">
        <v>2</v>
      </c>
      <c r="S105" s="985"/>
      <c r="T105" s="4401"/>
      <c r="U105" s="4402"/>
      <c r="V105" s="4402"/>
      <c r="W105" s="4403"/>
      <c r="X105" s="4370"/>
      <c r="Y105" s="4371"/>
      <c r="Z105" s="4371"/>
      <c r="AA105" s="4372"/>
      <c r="AB105" s="4"/>
      <c r="AJ105" s="991"/>
      <c r="AK105" s="985"/>
      <c r="AL105" s="985"/>
      <c r="AM105" s="985"/>
      <c r="AN105" s="985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5:71" ht="9.9499999999999993" customHeight="1" x14ac:dyDescent="0.25">
      <c r="E106" s="1346" t="s">
        <v>62</v>
      </c>
      <c r="H106" s="1347" t="s">
        <v>0</v>
      </c>
      <c r="I106" s="1348" t="s">
        <v>0</v>
      </c>
      <c r="J106" s="1347" t="s">
        <v>0</v>
      </c>
      <c r="K106" s="1348" t="s">
        <v>0</v>
      </c>
      <c r="L106" s="1347" t="s">
        <v>0</v>
      </c>
      <c r="M106" s="1348" t="s">
        <v>0</v>
      </c>
      <c r="N106" s="1348" t="s">
        <v>0</v>
      </c>
      <c r="O106" s="1348" t="s">
        <v>0</v>
      </c>
      <c r="P106" s="1348" t="s">
        <v>0</v>
      </c>
      <c r="Q106" s="1347">
        <v>0</v>
      </c>
      <c r="R106" s="1347">
        <v>1</v>
      </c>
      <c r="S106" s="985"/>
      <c r="T106" s="4398" t="s">
        <v>687</v>
      </c>
      <c r="U106" s="4399"/>
      <c r="V106" s="4399"/>
      <c r="W106" s="4400"/>
      <c r="X106" s="4367" t="s">
        <v>176</v>
      </c>
      <c r="Y106" s="4368"/>
      <c r="Z106" s="4368"/>
      <c r="AA106" s="4369"/>
      <c r="AJ106" s="991"/>
      <c r="AK106" s="985"/>
      <c r="AL106" s="985"/>
      <c r="AN106" s="985"/>
    </row>
    <row r="107" spans="5:71" ht="9.9499999999999993" customHeight="1" x14ac:dyDescent="0.25">
      <c r="E107" s="1346" t="s">
        <v>130</v>
      </c>
      <c r="H107" s="1347" t="s">
        <v>0</v>
      </c>
      <c r="I107" s="1348" t="s">
        <v>0</v>
      </c>
      <c r="J107" s="1347" t="s">
        <v>0</v>
      </c>
      <c r="K107" s="1348" t="s">
        <v>0</v>
      </c>
      <c r="L107" s="1347" t="s">
        <v>0</v>
      </c>
      <c r="M107" s="1348" t="s">
        <v>0</v>
      </c>
      <c r="N107" s="1348" t="s">
        <v>0</v>
      </c>
      <c r="O107" s="1348" t="s">
        <v>0</v>
      </c>
      <c r="P107" s="1348" t="s">
        <v>0</v>
      </c>
      <c r="Q107" s="1348" t="s">
        <v>0</v>
      </c>
      <c r="R107" s="1347">
        <v>0</v>
      </c>
      <c r="S107" s="985"/>
      <c r="T107" s="4401"/>
      <c r="U107" s="4402"/>
      <c r="V107" s="4402"/>
      <c r="W107" s="4403"/>
      <c r="X107" s="4370"/>
      <c r="Y107" s="4371"/>
      <c r="Z107" s="4371"/>
      <c r="AA107" s="4372"/>
      <c r="AJ107" s="991"/>
      <c r="AK107" s="985"/>
      <c r="AL107" s="985"/>
      <c r="AM107" s="985"/>
      <c r="AN107" s="985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5:71" ht="9.9499999999999993" customHeight="1" x14ac:dyDescent="0.25">
      <c r="O108" s="986"/>
      <c r="P108" s="986"/>
      <c r="Z108" s="1"/>
      <c r="AA108" s="4"/>
      <c r="AB108" s="1181"/>
      <c r="AC108" s="1181"/>
      <c r="AD108" s="1181"/>
      <c r="AE108" s="1181"/>
      <c r="AF108" s="991"/>
      <c r="AG108" s="991"/>
      <c r="AH108" s="991"/>
      <c r="AI108" s="985"/>
      <c r="AJ108" s="985"/>
      <c r="AK108" s="985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R108" s="985"/>
      <c r="BS108" s="985"/>
    </row>
    <row r="109" spans="5:71" ht="9.9499999999999993" customHeight="1" x14ac:dyDescent="0.25">
      <c r="E109" s="1949" t="s">
        <v>688</v>
      </c>
      <c r="F109" s="1949"/>
      <c r="G109" s="985"/>
      <c r="O109" s="986"/>
      <c r="P109" s="986"/>
      <c r="Z109" s="1948"/>
      <c r="AA109" s="1"/>
      <c r="AB109" s="4"/>
      <c r="AC109" s="1181"/>
      <c r="AD109" s="1181"/>
      <c r="AE109" s="1181"/>
      <c r="AF109" s="991"/>
      <c r="AG109" s="991"/>
      <c r="AH109" s="991"/>
      <c r="AI109" s="985"/>
      <c r="AJ109" s="985"/>
      <c r="AK109" s="985"/>
      <c r="AL109" s="985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R109" s="985"/>
      <c r="BS109" s="985"/>
    </row>
    <row r="110" spans="5:71" ht="9.9499999999999993" customHeight="1" x14ac:dyDescent="0.25">
      <c r="E110" s="1282"/>
      <c r="F110" s="1282"/>
      <c r="G110" s="985"/>
      <c r="P110" s="986"/>
      <c r="Q110" s="986"/>
      <c r="R110" s="1078"/>
      <c r="S110" s="1"/>
      <c r="T110" s="1950"/>
      <c r="U110" s="1950"/>
      <c r="V110" s="1950"/>
      <c r="W110" s="1951"/>
      <c r="X110" s="1952"/>
      <c r="Y110" s="1952"/>
      <c r="Z110" s="1316"/>
      <c r="AA110" s="1316"/>
      <c r="AB110" s="1953"/>
      <c r="AC110" s="1953"/>
      <c r="AD110" s="1953"/>
      <c r="AE110" s="1953"/>
      <c r="AF110" s="991"/>
      <c r="AG110" s="991"/>
      <c r="AH110" s="985"/>
      <c r="AI110" s="985"/>
      <c r="AJ110" s="985"/>
      <c r="AK110" s="985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Q110" s="985"/>
      <c r="BR110" s="985"/>
      <c r="BS110" s="985"/>
    </row>
    <row r="111" spans="5:71" ht="9.9499999999999993" customHeight="1" x14ac:dyDescent="0.25">
      <c r="E111" s="1745"/>
      <c r="F111" s="1454"/>
      <c r="G111" s="1454"/>
      <c r="H111" s="4379" t="s">
        <v>508</v>
      </c>
      <c r="I111" s="4379"/>
      <c r="J111" s="4379"/>
      <c r="K111" s="4379"/>
      <c r="L111" s="4379"/>
      <c r="M111" s="4379"/>
      <c r="N111" s="4380"/>
      <c r="P111" s="986"/>
      <c r="Q111" s="1078"/>
      <c r="R111" s="4385" t="s">
        <v>598</v>
      </c>
      <c r="S111" s="4386"/>
      <c r="T111" s="4386"/>
      <c r="U111" s="4386"/>
      <c r="V111" s="4386"/>
      <c r="W111" s="4386"/>
      <c r="X111" s="4386"/>
      <c r="Y111" s="4386"/>
      <c r="Z111" s="4386"/>
      <c r="AA111" s="4386"/>
      <c r="AB111" s="4386"/>
      <c r="AC111" s="4386"/>
      <c r="AD111" s="4386"/>
      <c r="AE111" s="4387"/>
      <c r="AF111" s="991"/>
      <c r="AG111" s="985"/>
      <c r="AH111" s="985"/>
      <c r="AI111" s="985"/>
      <c r="AJ111" s="985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P111" s="985"/>
      <c r="BQ111" s="985"/>
      <c r="BR111" s="985"/>
      <c r="BS111" s="985"/>
    </row>
    <row r="112" spans="5:71" ht="9.9499999999999993" customHeight="1" x14ac:dyDescent="0.25">
      <c r="E112" s="1462"/>
      <c r="F112" s="1463"/>
      <c r="G112" s="1463"/>
      <c r="H112" s="4381"/>
      <c r="I112" s="4381"/>
      <c r="J112" s="4381"/>
      <c r="K112" s="4381"/>
      <c r="L112" s="4381"/>
      <c r="M112" s="4381"/>
      <c r="N112" s="4382"/>
      <c r="P112" s="986"/>
      <c r="R112" s="4388"/>
      <c r="S112" s="4389"/>
      <c r="T112" s="4389"/>
      <c r="U112" s="4389"/>
      <c r="V112" s="4389"/>
      <c r="W112" s="4389"/>
      <c r="X112" s="4389"/>
      <c r="Y112" s="4389"/>
      <c r="Z112" s="4389"/>
      <c r="AA112" s="4389"/>
      <c r="AB112" s="4389"/>
      <c r="AC112" s="4389"/>
      <c r="AD112" s="4389"/>
      <c r="AE112" s="4390"/>
      <c r="AF112" s="991"/>
      <c r="AG112" s="991"/>
      <c r="AH112" s="985"/>
      <c r="AI112" s="985"/>
      <c r="AJ112" s="985"/>
      <c r="AK112" s="985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Q112" s="985"/>
      <c r="BR112" s="985"/>
      <c r="BS112" s="985"/>
    </row>
    <row r="113" spans="3:71" ht="9.9499999999999993" customHeight="1" x14ac:dyDescent="0.25">
      <c r="E113" s="1462"/>
      <c r="F113" s="1463"/>
      <c r="G113" s="1463"/>
      <c r="H113" s="4381"/>
      <c r="I113" s="4381"/>
      <c r="J113" s="4381"/>
      <c r="K113" s="4381"/>
      <c r="L113" s="4381"/>
      <c r="M113" s="4381"/>
      <c r="N113" s="4382"/>
      <c r="P113" s="986"/>
      <c r="Q113" s="987"/>
      <c r="R113" s="4388"/>
      <c r="S113" s="4389"/>
      <c r="T113" s="4389"/>
      <c r="U113" s="4389"/>
      <c r="V113" s="4389"/>
      <c r="W113" s="4389"/>
      <c r="X113" s="4389"/>
      <c r="Y113" s="4389"/>
      <c r="Z113" s="4389"/>
      <c r="AA113" s="4389"/>
      <c r="AB113" s="4389"/>
      <c r="AC113" s="4389"/>
      <c r="AD113" s="4389"/>
      <c r="AE113" s="4390"/>
      <c r="AF113" s="991"/>
      <c r="AG113" s="991"/>
      <c r="AH113" s="985"/>
      <c r="AI113" s="985"/>
      <c r="AJ113" s="985"/>
      <c r="AK113" s="985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Q113" s="985"/>
      <c r="BR113" s="985"/>
      <c r="BS113" s="985"/>
    </row>
    <row r="114" spans="3:71" ht="9.9499999999999993" customHeight="1" x14ac:dyDescent="0.2">
      <c r="E114" s="1465"/>
      <c r="F114" s="1466"/>
      <c r="G114" s="1466"/>
      <c r="H114" s="4383"/>
      <c r="I114" s="4383"/>
      <c r="J114" s="4383"/>
      <c r="K114" s="4383"/>
      <c r="L114" s="4383"/>
      <c r="M114" s="4383"/>
      <c r="N114" s="4384"/>
      <c r="P114" s="986"/>
      <c r="Q114" s="1238"/>
      <c r="R114" s="4388"/>
      <c r="S114" s="4389"/>
      <c r="T114" s="4389"/>
      <c r="U114" s="4389"/>
      <c r="V114" s="4389"/>
      <c r="W114" s="4389"/>
      <c r="X114" s="4389"/>
      <c r="Y114" s="4389"/>
      <c r="Z114" s="4389"/>
      <c r="AA114" s="4389"/>
      <c r="AB114" s="4389"/>
      <c r="AC114" s="4389"/>
      <c r="AD114" s="4389"/>
      <c r="AE114" s="4390"/>
      <c r="AF114" s="991"/>
      <c r="AG114" s="991"/>
      <c r="AH114" s="985"/>
      <c r="AI114" s="985"/>
      <c r="AJ114" s="985"/>
      <c r="AK114" s="985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Q114" s="985"/>
      <c r="BR114" s="985"/>
      <c r="BS114" s="985"/>
    </row>
    <row r="115" spans="3:71" ht="9.9499999999999993" customHeight="1" x14ac:dyDescent="0.25">
      <c r="E115" s="1078"/>
      <c r="F115" s="1078"/>
      <c r="G115" s="1078"/>
      <c r="H115" s="1469"/>
      <c r="I115" s="1469"/>
      <c r="J115" s="1469"/>
      <c r="K115" s="1469"/>
      <c r="L115" s="1469"/>
      <c r="M115" s="1469"/>
      <c r="N115" s="1469"/>
      <c r="P115" s="986"/>
      <c r="Q115" s="1152"/>
      <c r="R115" s="4388"/>
      <c r="S115" s="4389"/>
      <c r="T115" s="4389"/>
      <c r="U115" s="4389"/>
      <c r="V115" s="4389"/>
      <c r="W115" s="4389"/>
      <c r="X115" s="4389"/>
      <c r="Y115" s="4389"/>
      <c r="Z115" s="4389"/>
      <c r="AA115" s="4389"/>
      <c r="AB115" s="4389"/>
      <c r="AC115" s="4389"/>
      <c r="AD115" s="4389"/>
      <c r="AE115" s="4390"/>
      <c r="AF115" s="991"/>
      <c r="AG115" s="991"/>
      <c r="AH115" s="985"/>
      <c r="AI115" s="985"/>
      <c r="AJ115" s="985"/>
      <c r="AK115" s="985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Q115" s="985"/>
      <c r="BR115" s="985"/>
      <c r="BS115" s="985"/>
    </row>
    <row r="116" spans="3:71" ht="9.9499999999999993" customHeight="1" x14ac:dyDescent="0.25">
      <c r="E116" s="1474"/>
      <c r="F116" s="1454"/>
      <c r="G116" s="1454"/>
      <c r="H116" s="4379" t="s">
        <v>511</v>
      </c>
      <c r="I116" s="4379"/>
      <c r="J116" s="4379"/>
      <c r="K116" s="4379"/>
      <c r="L116" s="4379"/>
      <c r="M116" s="4379"/>
      <c r="N116" s="4380"/>
      <c r="P116" s="986"/>
      <c r="Q116" s="1078"/>
      <c r="R116" s="4391"/>
      <c r="S116" s="4392"/>
      <c r="T116" s="4392"/>
      <c r="U116" s="4392"/>
      <c r="V116" s="4392"/>
      <c r="W116" s="4392"/>
      <c r="X116" s="4392"/>
      <c r="Y116" s="4392"/>
      <c r="Z116" s="4392"/>
      <c r="AA116" s="4392"/>
      <c r="AB116" s="4392"/>
      <c r="AC116" s="4392"/>
      <c r="AD116" s="4392"/>
      <c r="AE116" s="4393"/>
      <c r="AF116" s="991"/>
      <c r="AG116" s="991"/>
      <c r="AH116" s="985"/>
      <c r="AI116" s="985"/>
      <c r="AJ116" s="985"/>
      <c r="AK116" s="985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Q116" s="985"/>
      <c r="BR116" s="985"/>
      <c r="BS116" s="985"/>
    </row>
    <row r="117" spans="3:71" ht="9.9499999999999993" customHeight="1" x14ac:dyDescent="0.25">
      <c r="E117" s="1478"/>
      <c r="F117" s="1479"/>
      <c r="G117" s="1479"/>
      <c r="H117" s="4381"/>
      <c r="I117" s="4381"/>
      <c r="J117" s="4381"/>
      <c r="K117" s="4381"/>
      <c r="L117" s="4381"/>
      <c r="M117" s="4381"/>
      <c r="N117" s="4382"/>
      <c r="P117" s="986"/>
      <c r="Q117" s="1253"/>
      <c r="R117" s="1165"/>
      <c r="S117" s="1165"/>
      <c r="T117" s="1165"/>
      <c r="U117" s="1165"/>
      <c r="V117" s="1954"/>
      <c r="W117" s="1955"/>
      <c r="X117" s="1165"/>
      <c r="Y117" s="1165"/>
      <c r="Z117" s="987"/>
      <c r="AA117" s="987"/>
      <c r="AB117" s="985"/>
      <c r="AF117" s="1956"/>
      <c r="AG117" s="991"/>
      <c r="AH117" s="985"/>
      <c r="AI117" s="985"/>
      <c r="AJ117" s="985"/>
      <c r="AK117" s="985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Q117" s="985"/>
      <c r="BR117" s="985"/>
      <c r="BS117" s="985"/>
    </row>
    <row r="118" spans="3:71" ht="9.9499999999999993" customHeight="1" x14ac:dyDescent="0.25">
      <c r="E118" s="1482"/>
      <c r="F118" s="1483"/>
      <c r="G118" s="1483"/>
      <c r="H118" s="4381"/>
      <c r="I118" s="4381"/>
      <c r="J118" s="4381"/>
      <c r="K118" s="4381"/>
      <c r="L118" s="4381"/>
      <c r="M118" s="4381"/>
      <c r="N118" s="4382"/>
      <c r="P118" s="986"/>
      <c r="Q118" s="986"/>
      <c r="R118" s="1253"/>
      <c r="S118" s="1165"/>
      <c r="T118" s="1165"/>
      <c r="U118" s="1165"/>
      <c r="V118" s="1165"/>
      <c r="W118" s="1954"/>
      <c r="X118" s="1955"/>
      <c r="Y118" s="1955"/>
      <c r="Z118" s="1165"/>
      <c r="AA118" s="987"/>
      <c r="AB118" s="987"/>
      <c r="AC118" s="987"/>
      <c r="AG118" s="1956"/>
      <c r="AI118" s="4"/>
      <c r="AJ118" s="4"/>
      <c r="AK118" s="985"/>
      <c r="AL118" s="985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R118" s="985"/>
      <c r="BS118" s="985"/>
    </row>
    <row r="119" spans="3:71" ht="9.9499999999999993" customHeight="1" x14ac:dyDescent="0.25">
      <c r="E119" s="1482"/>
      <c r="F119" s="1483"/>
      <c r="G119" s="1483"/>
      <c r="H119" s="4383"/>
      <c r="I119" s="4383"/>
      <c r="J119" s="4383"/>
      <c r="K119" s="4383"/>
      <c r="L119" s="4383"/>
      <c r="M119" s="4383"/>
      <c r="N119" s="4384"/>
      <c r="P119" s="986"/>
      <c r="Q119" s="986"/>
      <c r="R119" s="985"/>
      <c r="S119" s="1528"/>
      <c r="T119" s="1528"/>
      <c r="U119" s="987"/>
      <c r="V119" s="987"/>
      <c r="W119" s="1957"/>
      <c r="X119" s="1958"/>
      <c r="Y119" s="1958"/>
      <c r="Z119" s="987"/>
      <c r="AA119" s="985"/>
      <c r="AB119" s="985"/>
      <c r="AC119" s="987"/>
      <c r="AG119" s="4"/>
      <c r="AH119" s="4"/>
      <c r="AI119" s="985"/>
      <c r="AJ119" s="985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P119" s="985"/>
      <c r="BQ119" s="985"/>
      <c r="BR119" s="985"/>
      <c r="BS119" s="985"/>
    </row>
    <row r="120" spans="3:71" ht="9.9499999999999993" customHeight="1" x14ac:dyDescent="0.25">
      <c r="E120" s="1084"/>
      <c r="F120" s="1084"/>
      <c r="G120" s="1084"/>
      <c r="H120" s="1486"/>
      <c r="I120" s="1486"/>
      <c r="J120" s="1486"/>
      <c r="K120" s="1486"/>
      <c r="L120" s="1486"/>
      <c r="M120" s="1486"/>
      <c r="N120" s="1486"/>
      <c r="P120" s="986"/>
      <c r="Q120" s="986"/>
      <c r="R120" s="1253"/>
      <c r="S120" s="1528"/>
      <c r="T120" s="1528"/>
      <c r="U120" s="987"/>
      <c r="V120" s="987"/>
      <c r="W120" s="1957"/>
      <c r="X120" s="1958"/>
      <c r="Y120" s="1958"/>
      <c r="Z120" s="987"/>
      <c r="AA120" s="1078"/>
      <c r="AB120" s="1078"/>
      <c r="AC120" s="985"/>
      <c r="AI120" s="4"/>
      <c r="AJ120" s="985"/>
      <c r="AK120" s="1181"/>
      <c r="AL120" s="1181"/>
      <c r="AM120" s="1181"/>
      <c r="AN120" s="1181"/>
      <c r="AQ120" s="1738"/>
      <c r="AR120" s="1738"/>
      <c r="AS120" s="1738"/>
      <c r="AT120" s="1738"/>
      <c r="AW120" s="1"/>
      <c r="AX120" s="1"/>
      <c r="AY120" s="1"/>
      <c r="AZ120" s="1"/>
      <c r="BP120" s="985"/>
      <c r="BQ120" s="985"/>
      <c r="BR120" s="985"/>
      <c r="BS120" s="985"/>
    </row>
    <row r="121" spans="3:71" ht="9.9499999999999993" customHeight="1" x14ac:dyDescent="0.25">
      <c r="E121" s="1162"/>
      <c r="F121" s="1454"/>
      <c r="G121" s="1454"/>
      <c r="H121" s="4379" t="s">
        <v>514</v>
      </c>
      <c r="I121" s="4379"/>
      <c r="J121" s="4379"/>
      <c r="K121" s="4379"/>
      <c r="L121" s="4379"/>
      <c r="M121" s="4379"/>
      <c r="N121" s="4380"/>
      <c r="P121" s="986"/>
      <c r="Q121" s="986"/>
      <c r="R121" s="1253"/>
      <c r="S121" s="1528"/>
      <c r="T121" s="1528"/>
      <c r="U121" s="985"/>
      <c r="W121" s="1959"/>
      <c r="X121" s="1948"/>
      <c r="Y121" s="1948"/>
      <c r="Z121" s="985"/>
      <c r="AA121" s="990"/>
      <c r="AB121" s="990"/>
      <c r="AC121" s="1078"/>
      <c r="AI121" s="4"/>
      <c r="AJ121" s="985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985"/>
      <c r="AV121" s="985"/>
      <c r="AW121" s="985"/>
      <c r="AX121" s="985"/>
      <c r="AY121" s="985"/>
      <c r="AZ121" s="985"/>
      <c r="BA121" s="985"/>
      <c r="BB121" s="985"/>
      <c r="BC121" s="985"/>
      <c r="BD121" s="985"/>
      <c r="BE121" s="985"/>
      <c r="BF121" s="985"/>
      <c r="BG121" s="985"/>
      <c r="BH121" s="985"/>
      <c r="BI121" s="985"/>
      <c r="BJ121" s="985"/>
      <c r="BK121" s="985"/>
      <c r="BL121" s="985"/>
      <c r="BM121" s="985"/>
      <c r="BN121" s="985"/>
      <c r="BO121" s="985"/>
      <c r="BP121" s="985"/>
      <c r="BQ121" s="985"/>
      <c r="BR121" s="985"/>
      <c r="BS121" s="985"/>
    </row>
    <row r="122" spans="3:71" ht="9.9499999999999993" customHeight="1" x14ac:dyDescent="0.25">
      <c r="D122" s="4"/>
      <c r="E122" s="1462"/>
      <c r="F122" s="1463"/>
      <c r="G122" s="1463"/>
      <c r="H122" s="4381"/>
      <c r="I122" s="4381"/>
      <c r="J122" s="4381"/>
      <c r="K122" s="4381"/>
      <c r="L122" s="4381"/>
      <c r="M122" s="4381"/>
      <c r="N122" s="4382"/>
      <c r="P122" s="986"/>
      <c r="Q122" s="986"/>
      <c r="R122" s="1253"/>
      <c r="S122" s="1078"/>
      <c r="T122" s="1078"/>
      <c r="U122" s="1078"/>
      <c r="V122" s="1078"/>
      <c r="W122" s="1960"/>
      <c r="X122" s="1961"/>
      <c r="Y122" s="1961"/>
      <c r="Z122" s="1078"/>
      <c r="AA122" s="985"/>
      <c r="AB122" s="985"/>
      <c r="AC122" s="990"/>
      <c r="AJ122" s="4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985"/>
      <c r="AV122" s="985"/>
      <c r="AW122" s="985"/>
      <c r="AX122" s="985"/>
      <c r="AY122" s="985"/>
      <c r="AZ122" s="985"/>
      <c r="BA122" s="985"/>
      <c r="BB122" s="985"/>
      <c r="BC122" s="985"/>
      <c r="BD122" s="985"/>
      <c r="BE122" s="985"/>
      <c r="BF122" s="985"/>
      <c r="BG122" s="985"/>
      <c r="BH122" s="985"/>
      <c r="BI122" s="985"/>
      <c r="BJ122" s="985"/>
      <c r="BK122" s="985"/>
      <c r="BL122" s="985"/>
      <c r="BM122" s="985"/>
      <c r="BN122" s="985"/>
      <c r="BO122" s="985"/>
      <c r="BP122" s="985"/>
      <c r="BQ122" s="985"/>
      <c r="BR122" s="985"/>
      <c r="BS122" s="985"/>
    </row>
    <row r="123" spans="3:71" ht="9.9499999999999993" customHeight="1" x14ac:dyDescent="0.25">
      <c r="D123" s="4"/>
      <c r="E123" s="1462"/>
      <c r="F123" s="1463"/>
      <c r="G123" s="1463"/>
      <c r="H123" s="4381"/>
      <c r="I123" s="4381"/>
      <c r="J123" s="4381"/>
      <c r="K123" s="4381"/>
      <c r="L123" s="4381"/>
      <c r="M123" s="4381"/>
      <c r="N123" s="4382"/>
      <c r="O123" s="1253"/>
      <c r="P123" s="990"/>
      <c r="Q123" s="990"/>
      <c r="R123" s="990"/>
      <c r="S123" s="990"/>
      <c r="T123" s="1962"/>
      <c r="U123" s="1963"/>
      <c r="V123" s="990"/>
      <c r="W123" s="2"/>
      <c r="X123" s="2"/>
      <c r="Y123" s="2"/>
      <c r="Z123" s="985"/>
      <c r="AA123" s="1"/>
      <c r="AI123" s="4"/>
      <c r="AK123" s="1"/>
      <c r="AL123" s="1"/>
      <c r="AM123" s="1"/>
      <c r="AN123" s="1"/>
      <c r="AO123" s="1"/>
      <c r="AP123" s="1"/>
      <c r="AQ123" s="1"/>
      <c r="AR123" s="1"/>
      <c r="AS123" s="1"/>
      <c r="AT123" s="985"/>
      <c r="AU123" s="985"/>
      <c r="AV123" s="985"/>
      <c r="AW123" s="985"/>
      <c r="AX123" s="985"/>
      <c r="AY123" s="985"/>
      <c r="AZ123" s="985"/>
      <c r="BA123" s="985"/>
      <c r="BB123" s="985"/>
      <c r="BC123" s="985"/>
      <c r="BD123" s="985"/>
      <c r="BE123" s="985"/>
      <c r="BF123" s="985"/>
      <c r="BG123" s="985"/>
      <c r="BH123" s="985"/>
      <c r="BI123" s="985"/>
      <c r="BJ123" s="985"/>
      <c r="BK123" s="985"/>
      <c r="BL123" s="985"/>
      <c r="BM123" s="985"/>
      <c r="BN123" s="985"/>
      <c r="BO123" s="985"/>
      <c r="BP123" s="985"/>
      <c r="BQ123" s="985"/>
      <c r="BR123" s="985"/>
      <c r="BS123" s="985"/>
    </row>
    <row r="124" spans="3:71" ht="9.9499999999999993" customHeight="1" x14ac:dyDescent="0.25">
      <c r="C124" s="4"/>
      <c r="D124" s="4"/>
      <c r="E124" s="1462"/>
      <c r="F124" s="1463"/>
      <c r="G124" s="1463"/>
      <c r="H124" s="4381"/>
      <c r="I124" s="4381"/>
      <c r="J124" s="4381"/>
      <c r="K124" s="4381"/>
      <c r="L124" s="4381"/>
      <c r="M124" s="4381"/>
      <c r="N124" s="4382"/>
      <c r="O124" s="1253"/>
      <c r="R124" s="985"/>
      <c r="S124" s="985"/>
      <c r="T124" s="1959"/>
      <c r="U124" s="1948"/>
      <c r="W124" s="985"/>
      <c r="X124" s="985"/>
      <c r="Y124" s="985"/>
      <c r="Z124" s="2"/>
      <c r="AA124" s="1"/>
      <c r="AK124" s="1"/>
      <c r="AL124" s="1"/>
      <c r="AM124" s="1"/>
      <c r="AN124" s="1"/>
      <c r="AO124" s="1"/>
      <c r="AP124" s="1"/>
      <c r="AQ124" s="1"/>
      <c r="AR124" s="1"/>
      <c r="AS124" s="1"/>
      <c r="AT124" s="985"/>
      <c r="AU124" s="985"/>
      <c r="AV124" s="985"/>
      <c r="AW124" s="985"/>
      <c r="AX124" s="985"/>
      <c r="AY124" s="985"/>
      <c r="AZ124" s="985"/>
      <c r="BA124" s="985"/>
      <c r="BB124" s="985"/>
      <c r="BC124" s="985"/>
      <c r="BD124" s="985"/>
      <c r="BE124" s="985"/>
      <c r="BF124" s="985"/>
      <c r="BG124" s="985"/>
      <c r="BH124" s="985"/>
      <c r="BI124" s="985"/>
      <c r="BJ124" s="985"/>
      <c r="BK124" s="985"/>
      <c r="BL124" s="985"/>
      <c r="BM124" s="985"/>
      <c r="BN124" s="985"/>
      <c r="BO124" s="985"/>
      <c r="BP124" s="985"/>
      <c r="BQ124" s="985"/>
      <c r="BR124" s="985"/>
      <c r="BS124" s="985"/>
    </row>
    <row r="125" spans="3:71" ht="9.9499999999999993" customHeight="1" x14ac:dyDescent="0.25">
      <c r="C125" s="4"/>
      <c r="D125" s="4"/>
      <c r="E125" s="1465"/>
      <c r="F125" s="1466"/>
      <c r="G125" s="1466"/>
      <c r="H125" s="4383"/>
      <c r="I125" s="4383"/>
      <c r="J125" s="4383"/>
      <c r="K125" s="4383"/>
      <c r="L125" s="4383"/>
      <c r="M125" s="4383"/>
      <c r="N125" s="4384"/>
      <c r="O125" s="1"/>
      <c r="P125" s="2"/>
      <c r="Q125" s="2"/>
      <c r="R125" s="2"/>
      <c r="S125" s="2"/>
      <c r="T125" s="1959"/>
      <c r="U125" s="1930"/>
      <c r="V125" s="2"/>
      <c r="W125" s="985"/>
      <c r="X125" s="985"/>
      <c r="Y125" s="985"/>
      <c r="Z125" s="2"/>
      <c r="AA125" s="1"/>
      <c r="AK125" s="1"/>
      <c r="AL125" s="1"/>
      <c r="AM125" s="1"/>
      <c r="AN125" s="1"/>
      <c r="AO125" s="1"/>
      <c r="AP125" s="1"/>
      <c r="AQ125" s="1"/>
      <c r="AR125" s="1"/>
      <c r="AS125" s="1"/>
      <c r="AT125" s="985"/>
      <c r="AU125" s="985"/>
      <c r="AV125" s="985"/>
      <c r="AW125" s="985"/>
      <c r="AX125" s="985"/>
      <c r="AY125" s="985"/>
      <c r="AZ125" s="985"/>
      <c r="BA125" s="985"/>
      <c r="BB125" s="985"/>
      <c r="BC125" s="985"/>
      <c r="BD125" s="985"/>
      <c r="BE125" s="985"/>
      <c r="BF125" s="985"/>
      <c r="BG125" s="985"/>
      <c r="BH125" s="985"/>
      <c r="BI125" s="985"/>
      <c r="BJ125" s="985"/>
      <c r="BK125" s="985"/>
      <c r="BL125" s="985"/>
      <c r="BM125" s="985"/>
      <c r="BN125" s="985"/>
      <c r="BO125" s="985"/>
      <c r="BP125" s="985"/>
      <c r="BQ125" s="985"/>
      <c r="BR125" s="985"/>
      <c r="BS125" s="985"/>
    </row>
    <row r="126" spans="3:71" ht="9.9499999999999993" customHeight="1" x14ac:dyDescent="0.25">
      <c r="C126" s="4"/>
      <c r="D126" s="4"/>
      <c r="E126" s="4"/>
      <c r="O126" s="1503"/>
      <c r="P126" s="1503"/>
      <c r="Q126" s="1"/>
      <c r="R126" s="985"/>
      <c r="S126" s="985"/>
      <c r="T126" s="985"/>
      <c r="U126" s="985"/>
      <c r="V126" s="1959"/>
      <c r="W126" s="1948"/>
      <c r="X126" s="985"/>
      <c r="Y126" s="985"/>
      <c r="Z126" s="985"/>
      <c r="AA126" s="985"/>
      <c r="AB126" s="985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985"/>
      <c r="AW126" s="985"/>
      <c r="AX126" s="985"/>
      <c r="AY126" s="985"/>
      <c r="AZ126" s="985"/>
      <c r="BA126" s="985"/>
      <c r="BB126" s="985"/>
      <c r="BC126" s="985"/>
      <c r="BD126" s="985"/>
      <c r="BE126" s="985"/>
      <c r="BF126" s="985"/>
      <c r="BG126" s="985"/>
      <c r="BH126" s="985"/>
      <c r="BI126" s="985"/>
      <c r="BJ126" s="985"/>
      <c r="BK126" s="985"/>
      <c r="BL126" s="985"/>
      <c r="BM126" s="985"/>
      <c r="BN126" s="985"/>
      <c r="BO126" s="985"/>
      <c r="BP126" s="985"/>
      <c r="BQ126" s="985"/>
      <c r="BR126" s="985"/>
      <c r="BS126" s="985"/>
    </row>
    <row r="127" spans="3:71" ht="9.9499999999999993" customHeight="1" x14ac:dyDescent="0.25">
      <c r="C127" s="4"/>
      <c r="D127" s="4"/>
      <c r="E127" s="4"/>
      <c r="U127" s="985"/>
      <c r="W127" s="985"/>
      <c r="X127" s="985"/>
      <c r="Y127" s="985"/>
      <c r="Z127" s="1959"/>
      <c r="AB127" s="985"/>
      <c r="AC127" s="985"/>
      <c r="AD127" s="985"/>
      <c r="AE127" s="985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985"/>
      <c r="AZ127" s="985"/>
      <c r="BA127" s="985"/>
      <c r="BB127" s="985"/>
      <c r="BC127" s="985"/>
      <c r="BD127" s="985"/>
      <c r="BE127" s="985"/>
      <c r="BF127" s="985"/>
      <c r="BG127" s="985"/>
      <c r="BH127" s="985"/>
      <c r="BI127" s="985"/>
      <c r="BJ127" s="985"/>
      <c r="BK127" s="985"/>
      <c r="BL127" s="985"/>
      <c r="BM127" s="985"/>
      <c r="BN127" s="985"/>
      <c r="BO127" s="985"/>
      <c r="BP127" s="985"/>
      <c r="BQ127" s="985"/>
      <c r="BR127" s="985"/>
      <c r="BS127" s="985"/>
    </row>
    <row r="128" spans="3:71" ht="9.9499999999999993" customHeight="1" x14ac:dyDescent="0.25">
      <c r="C128" s="4"/>
      <c r="D128" s="4"/>
      <c r="E128" s="4"/>
      <c r="U128" s="985"/>
      <c r="W128" s="985"/>
      <c r="X128" s="985"/>
      <c r="Y128" s="985"/>
      <c r="Z128" s="1959"/>
      <c r="AB128" s="985"/>
      <c r="AC128" s="985"/>
      <c r="AD128" s="985"/>
      <c r="AE128" s="985"/>
      <c r="AM128" s="1"/>
      <c r="AN128" s="1"/>
    </row>
    <row r="129" spans="3:71" ht="9.9499999999999993" customHeight="1" x14ac:dyDescent="0.25">
      <c r="C129" s="4"/>
      <c r="D129" s="4"/>
      <c r="E129" s="4"/>
      <c r="S129" s="1"/>
      <c r="T129" s="1"/>
      <c r="U129" s="1"/>
      <c r="V129" s="4"/>
      <c r="W129" s="4"/>
      <c r="X129" s="4"/>
      <c r="Y129" s="4"/>
      <c r="Z129" s="1"/>
      <c r="AA129" s="1181"/>
      <c r="AB129" s="1181"/>
      <c r="AC129" s="1181"/>
      <c r="AD129" s="1181"/>
      <c r="AE129" s="1181"/>
      <c r="AF129" s="1181"/>
      <c r="AG129" s="1738"/>
      <c r="AH129" s="1738"/>
      <c r="AI129" s="1738"/>
      <c r="AJ129" s="1738"/>
      <c r="AK129" s="1738"/>
      <c r="AL129" s="1738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F129" s="985"/>
      <c r="BG129" s="985"/>
      <c r="BH129" s="985"/>
      <c r="BI129" s="985"/>
      <c r="BJ129" s="985"/>
      <c r="BK129" s="985"/>
      <c r="BL129" s="985"/>
      <c r="BM129" s="985"/>
      <c r="BN129" s="985"/>
      <c r="BO129" s="985"/>
      <c r="BP129" s="985"/>
      <c r="BQ129" s="985"/>
      <c r="BR129" s="985"/>
      <c r="BS129" s="985"/>
    </row>
    <row r="130" spans="3:71" ht="9.9499999999999993" customHeight="1" x14ac:dyDescent="0.25">
      <c r="C130" s="4"/>
      <c r="D130" s="4"/>
      <c r="E130" s="4"/>
      <c r="R130" s="1964"/>
      <c r="S130" s="1"/>
      <c r="T130" s="1"/>
      <c r="U130" s="1"/>
      <c r="V130" s="4"/>
      <c r="W130" s="4"/>
      <c r="X130" s="4"/>
      <c r="Y130" s="4"/>
      <c r="Z130" s="1"/>
      <c r="AA130" s="1181"/>
      <c r="AB130" s="1181"/>
      <c r="AC130" s="1181"/>
      <c r="AD130" s="1181"/>
      <c r="AE130" s="1181"/>
      <c r="AF130" s="1181"/>
      <c r="AG130" s="1738"/>
      <c r="AH130" s="1738"/>
      <c r="AI130" s="1738"/>
      <c r="AJ130" s="1738"/>
      <c r="AK130" s="1738"/>
      <c r="AL130" s="1738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F130" s="985"/>
      <c r="BG130" s="985"/>
      <c r="BH130" s="985"/>
      <c r="BI130" s="985"/>
      <c r="BJ130" s="985"/>
      <c r="BK130" s="985"/>
      <c r="BL130" s="985"/>
      <c r="BM130" s="985"/>
      <c r="BN130" s="985"/>
      <c r="BO130" s="985"/>
      <c r="BP130" s="985"/>
      <c r="BQ130" s="985"/>
      <c r="BR130" s="985"/>
      <c r="BS130" s="985"/>
    </row>
    <row r="131" spans="3:71" ht="9.9499999999999993" customHeight="1" x14ac:dyDescent="0.25">
      <c r="C131" s="4"/>
      <c r="D131" s="4"/>
      <c r="E131" s="4"/>
      <c r="H131" s="1078"/>
      <c r="I131" s="1078"/>
      <c r="J131" s="1078"/>
      <c r="K131" s="1503"/>
      <c r="L131" s="1503"/>
      <c r="M131" s="1503"/>
      <c r="N131" s="1503"/>
      <c r="R131" s="1747"/>
      <c r="S131" s="1"/>
      <c r="T131" s="1"/>
      <c r="U131" s="1"/>
      <c r="V131" s="4"/>
      <c r="W131" s="4"/>
      <c r="X131" s="4"/>
      <c r="Y131" s="4"/>
      <c r="Z131" s="4"/>
      <c r="AA131" s="1181"/>
      <c r="AB131" s="1181"/>
      <c r="AC131" s="1181"/>
      <c r="AD131" s="1181"/>
      <c r="AE131" s="1181"/>
      <c r="AF131" s="1181"/>
      <c r="AG131" s="1738"/>
      <c r="AH131" s="1738"/>
      <c r="AI131" s="1738"/>
      <c r="AJ131" s="1738"/>
      <c r="AK131" s="1738"/>
      <c r="AL131" s="1738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F131" s="985"/>
      <c r="BG131" s="985"/>
      <c r="BH131" s="985"/>
      <c r="BI131" s="985"/>
      <c r="BJ131" s="985"/>
      <c r="BK131" s="985"/>
      <c r="BL131" s="985"/>
      <c r="BM131" s="985"/>
      <c r="BN131" s="985"/>
      <c r="BO131" s="985"/>
      <c r="BP131" s="985"/>
      <c r="BQ131" s="985"/>
      <c r="BR131" s="985"/>
      <c r="BS131" s="985"/>
    </row>
    <row r="132" spans="3:71" ht="9.9499999999999993" customHeight="1" x14ac:dyDescent="0.25">
      <c r="C132" s="4"/>
      <c r="D132" s="4"/>
      <c r="E132" s="4"/>
      <c r="H132" s="987"/>
      <c r="I132" s="987"/>
      <c r="J132" s="987"/>
      <c r="K132" s="987"/>
      <c r="L132" s="987"/>
      <c r="M132" s="987"/>
      <c r="N132" s="987"/>
      <c r="R132" s="1747"/>
      <c r="S132" s="1"/>
      <c r="T132" s="1"/>
      <c r="U132" s="1"/>
      <c r="V132" s="4"/>
      <c r="W132" s="4"/>
      <c r="X132" s="4"/>
      <c r="Y132" s="4"/>
      <c r="Z132" s="4"/>
      <c r="AA132" s="1181"/>
      <c r="AB132" s="1181"/>
      <c r="AC132" s="1181"/>
      <c r="AD132" s="1181"/>
      <c r="AE132" s="1181"/>
      <c r="AF132" s="1181"/>
      <c r="AG132" s="1738"/>
      <c r="AH132" s="1738"/>
      <c r="AI132" s="1738"/>
      <c r="AJ132" s="1738"/>
      <c r="AK132" s="1738"/>
      <c r="AL132" s="1738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F132" s="985"/>
      <c r="BG132" s="985"/>
      <c r="BH132" s="985"/>
      <c r="BI132" s="985"/>
      <c r="BJ132" s="985"/>
      <c r="BK132" s="985"/>
      <c r="BL132" s="985"/>
      <c r="BM132" s="985"/>
      <c r="BN132" s="985"/>
      <c r="BO132" s="985"/>
      <c r="BP132" s="985"/>
      <c r="BQ132" s="985"/>
      <c r="BR132" s="985"/>
      <c r="BS132" s="985"/>
    </row>
    <row r="133" spans="3:71" ht="9.9499999999999993" customHeight="1" x14ac:dyDescent="0.25">
      <c r="C133" s="4"/>
      <c r="D133" s="4"/>
      <c r="E133" s="4"/>
      <c r="O133" s="1503"/>
      <c r="P133" s="1503"/>
      <c r="Q133" s="1503"/>
      <c r="R133" s="1747"/>
      <c r="S133" s="1"/>
      <c r="T133" s="1"/>
      <c r="U133" s="1"/>
      <c r="V133" s="4"/>
      <c r="W133" s="4"/>
      <c r="X133" s="4"/>
      <c r="Y133" s="4"/>
      <c r="Z133" s="4"/>
      <c r="AA133" s="1181"/>
      <c r="AB133" s="1181"/>
      <c r="AC133" s="1181"/>
      <c r="AD133" s="1181"/>
      <c r="AE133" s="1181"/>
      <c r="AF133" s="1181"/>
      <c r="AG133" s="1738"/>
      <c r="AH133" s="1738"/>
      <c r="AI133" s="1738"/>
      <c r="AJ133" s="1738"/>
      <c r="AK133" s="1738"/>
      <c r="AL133" s="1738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F133" s="985"/>
      <c r="BG133" s="985"/>
      <c r="BH133" s="985"/>
      <c r="BI133" s="985"/>
      <c r="BJ133" s="985"/>
      <c r="BK133" s="985"/>
      <c r="BL133" s="985"/>
      <c r="BM133" s="985"/>
      <c r="BN133" s="985"/>
      <c r="BO133" s="985"/>
      <c r="BP133" s="985"/>
      <c r="BQ133" s="985"/>
      <c r="BR133" s="985"/>
      <c r="BS133" s="985"/>
    </row>
    <row r="134" spans="3:71" ht="9.9499999999999993" customHeight="1" x14ac:dyDescent="0.25">
      <c r="C134" s="4"/>
      <c r="D134" s="4"/>
      <c r="E134" s="4"/>
      <c r="O134" s="987"/>
      <c r="P134" s="987"/>
      <c r="Q134" s="987"/>
      <c r="R134" s="1747"/>
      <c r="S134" s="1"/>
      <c r="T134" s="1"/>
      <c r="U134" s="1"/>
      <c r="V134" s="4"/>
      <c r="W134" s="4"/>
      <c r="X134" s="4"/>
      <c r="Y134" s="4"/>
      <c r="Z134" s="4"/>
      <c r="AA134" s="1181"/>
      <c r="AB134" s="1181"/>
      <c r="AC134" s="1181"/>
      <c r="AD134" s="1181"/>
      <c r="AE134" s="1181"/>
      <c r="AF134" s="1181"/>
      <c r="AG134" s="1738"/>
      <c r="AH134" s="1738"/>
      <c r="AI134" s="1738"/>
      <c r="AJ134" s="1738"/>
      <c r="AK134" s="1738"/>
      <c r="AL134" s="1738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F134" s="985"/>
      <c r="BG134" s="985"/>
      <c r="BH134" s="985"/>
      <c r="BI134" s="985"/>
      <c r="BJ134" s="985"/>
      <c r="BK134" s="985"/>
      <c r="BL134" s="985"/>
      <c r="BM134" s="985"/>
      <c r="BN134" s="985"/>
      <c r="BO134" s="985"/>
      <c r="BP134" s="985"/>
      <c r="BQ134" s="985"/>
      <c r="BR134" s="985"/>
      <c r="BS134" s="985"/>
    </row>
    <row r="135" spans="3:71" ht="9.9499999999999993" customHeight="1" x14ac:dyDescent="0.25">
      <c r="C135" s="4"/>
      <c r="D135" s="4"/>
      <c r="E135" s="4"/>
      <c r="R135" s="1747"/>
      <c r="S135" s="1"/>
      <c r="T135" s="1"/>
      <c r="U135" s="1"/>
      <c r="V135" s="4"/>
      <c r="W135" s="4"/>
      <c r="X135" s="4"/>
      <c r="Y135" s="4"/>
      <c r="Z135" s="4"/>
      <c r="AA135" s="1181"/>
      <c r="AB135" s="1181"/>
      <c r="AC135" s="1181"/>
      <c r="AD135" s="1181"/>
      <c r="AE135" s="1181"/>
      <c r="AF135" s="1181"/>
      <c r="AG135" s="1738"/>
      <c r="AH135" s="1738"/>
      <c r="AI135" s="1738"/>
      <c r="AJ135" s="1738"/>
      <c r="AK135" s="1738"/>
      <c r="AL135" s="1738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F135" s="985"/>
      <c r="BG135" s="985"/>
      <c r="BH135" s="985"/>
      <c r="BI135" s="985"/>
      <c r="BJ135" s="985"/>
      <c r="BK135" s="985"/>
      <c r="BL135" s="985"/>
      <c r="BM135" s="985"/>
      <c r="BN135" s="985"/>
      <c r="BO135" s="985"/>
      <c r="BP135" s="985"/>
      <c r="BQ135" s="985"/>
      <c r="BR135" s="985"/>
      <c r="BS135" s="985"/>
    </row>
    <row r="136" spans="3:71" ht="9.9499999999999993" customHeight="1" x14ac:dyDescent="0.25">
      <c r="C136" s="4"/>
      <c r="D136" s="4"/>
      <c r="E136" s="4"/>
      <c r="R136" s="1747"/>
      <c r="S136" s="1"/>
      <c r="T136" s="1"/>
      <c r="U136" s="1"/>
      <c r="V136" s="4"/>
      <c r="W136" s="4"/>
      <c r="X136" s="4"/>
      <c r="Y136" s="4"/>
      <c r="Z136" s="4"/>
      <c r="AA136" s="1181"/>
      <c r="AB136" s="1181"/>
      <c r="AC136" s="1181"/>
      <c r="AD136" s="1181"/>
      <c r="AE136" s="1181"/>
      <c r="AF136" s="1181"/>
      <c r="AG136" s="1738"/>
      <c r="AH136" s="1738"/>
      <c r="AI136" s="1738"/>
      <c r="AJ136" s="1738"/>
      <c r="AK136" s="1738"/>
      <c r="AL136" s="1738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F136" s="985"/>
      <c r="BG136" s="985"/>
      <c r="BH136" s="985"/>
      <c r="BI136" s="985"/>
      <c r="BJ136" s="985"/>
      <c r="BK136" s="985"/>
      <c r="BL136" s="985"/>
      <c r="BM136" s="985"/>
      <c r="BN136" s="985"/>
      <c r="BO136" s="985"/>
      <c r="BP136" s="985"/>
      <c r="BQ136" s="985"/>
      <c r="BR136" s="985"/>
      <c r="BS136" s="985"/>
    </row>
    <row r="137" spans="3:71" ht="9.9499999999999993" customHeight="1" x14ac:dyDescent="0.25">
      <c r="C137" s="4"/>
      <c r="D137" s="4"/>
      <c r="E137" s="4"/>
      <c r="H137" s="991"/>
      <c r="I137" s="991"/>
      <c r="J137" s="990"/>
      <c r="K137" s="990"/>
      <c r="L137" s="990"/>
      <c r="M137" s="990"/>
      <c r="N137" s="990"/>
      <c r="R137" s="1747"/>
      <c r="S137" s="1"/>
      <c r="T137" s="1"/>
      <c r="U137" s="1"/>
      <c r="V137" s="4"/>
      <c r="W137" s="4"/>
      <c r="X137" s="4"/>
      <c r="Y137" s="4"/>
      <c r="Z137" s="4"/>
      <c r="AA137" s="1181"/>
      <c r="AB137" s="1181"/>
      <c r="AC137" s="1181"/>
      <c r="AD137" s="1181"/>
      <c r="AE137" s="1181"/>
      <c r="AF137" s="1181"/>
      <c r="AG137" s="1738"/>
      <c r="AH137" s="1738"/>
      <c r="AI137" s="1738"/>
      <c r="AJ137" s="1738"/>
      <c r="AK137" s="1738"/>
      <c r="AL137" s="1738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F137" s="985"/>
      <c r="BG137" s="985"/>
      <c r="BH137" s="985"/>
      <c r="BI137" s="985"/>
      <c r="BJ137" s="985"/>
      <c r="BK137" s="985"/>
      <c r="BL137" s="985"/>
      <c r="BM137" s="985"/>
      <c r="BN137" s="985"/>
      <c r="BO137" s="985"/>
      <c r="BP137" s="985"/>
      <c r="BQ137" s="985"/>
      <c r="BR137" s="985"/>
      <c r="BS137" s="985"/>
    </row>
    <row r="138" spans="3:71" ht="9.9499999999999993" customHeight="1" x14ac:dyDescent="0.25">
      <c r="C138" s="4"/>
      <c r="D138" s="4"/>
      <c r="E138" s="4"/>
      <c r="H138" s="990"/>
      <c r="I138" s="990"/>
      <c r="J138" s="990"/>
      <c r="K138" s="990"/>
      <c r="L138" s="990"/>
      <c r="M138" s="990"/>
      <c r="N138" s="990"/>
      <c r="R138" s="1747"/>
      <c r="S138" s="1"/>
      <c r="T138" s="1"/>
      <c r="U138" s="1"/>
      <c r="V138" s="4"/>
      <c r="W138" s="4"/>
      <c r="X138" s="4"/>
      <c r="Y138" s="4"/>
      <c r="Z138" s="4"/>
      <c r="AA138" s="1181"/>
      <c r="AB138" s="1181"/>
      <c r="AC138" s="1181"/>
      <c r="AD138" s="1181"/>
      <c r="AE138" s="1181"/>
      <c r="AF138" s="1181"/>
      <c r="AG138" s="1738"/>
      <c r="AH138" s="1738"/>
      <c r="AI138" s="1738"/>
      <c r="AJ138" s="1738"/>
      <c r="AK138" s="1738"/>
      <c r="AL138" s="1738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F138" s="985"/>
      <c r="BG138" s="985"/>
      <c r="BH138" s="985"/>
      <c r="BI138" s="985"/>
      <c r="BJ138" s="985"/>
      <c r="BK138" s="985"/>
      <c r="BL138" s="985"/>
      <c r="BM138" s="985"/>
      <c r="BN138" s="985"/>
      <c r="BO138" s="985"/>
      <c r="BP138" s="985"/>
      <c r="BQ138" s="985"/>
      <c r="BR138" s="985"/>
      <c r="BS138" s="985"/>
    </row>
    <row r="139" spans="3:71" ht="9.9499999999999993" customHeight="1" x14ac:dyDescent="0.25">
      <c r="C139" s="4"/>
      <c r="D139" s="4"/>
      <c r="E139" s="4"/>
      <c r="H139" s="1181"/>
      <c r="I139" s="1181"/>
      <c r="J139" s="1181"/>
      <c r="K139" s="991"/>
      <c r="L139" s="991"/>
      <c r="M139" s="991"/>
      <c r="O139" s="990"/>
      <c r="P139" s="990"/>
      <c r="Q139" s="990"/>
      <c r="R139" s="1747"/>
      <c r="S139" s="1"/>
      <c r="T139" s="1"/>
      <c r="U139" s="1"/>
      <c r="V139" s="4"/>
      <c r="W139" s="4"/>
      <c r="X139" s="4"/>
      <c r="Y139" s="4"/>
      <c r="Z139" s="4"/>
      <c r="AA139" s="1181"/>
      <c r="AB139" s="1181"/>
      <c r="AC139" s="1181"/>
      <c r="AD139" s="1181"/>
      <c r="AE139" s="1181"/>
      <c r="AF139" s="1181"/>
      <c r="AG139" s="1738"/>
      <c r="AH139" s="1738"/>
      <c r="AI139" s="1738"/>
      <c r="AJ139" s="1738"/>
      <c r="AK139" s="1738"/>
      <c r="AL139" s="1738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F139" s="985"/>
      <c r="BG139" s="985"/>
      <c r="BH139" s="985"/>
      <c r="BI139" s="985"/>
      <c r="BJ139" s="985"/>
      <c r="BK139" s="985"/>
      <c r="BL139" s="985"/>
      <c r="BM139" s="985"/>
      <c r="BN139" s="985"/>
      <c r="BO139" s="985"/>
      <c r="BP139" s="985"/>
      <c r="BQ139" s="985"/>
      <c r="BR139" s="985"/>
      <c r="BS139" s="985"/>
    </row>
    <row r="140" spans="3:71" ht="9.9499999999999993" customHeight="1" x14ac:dyDescent="0.25">
      <c r="C140" s="4"/>
      <c r="D140" s="4"/>
      <c r="E140" s="4"/>
      <c r="O140" s="990"/>
      <c r="P140" s="990"/>
      <c r="Q140" s="990"/>
      <c r="R140" s="1747"/>
      <c r="S140" s="1"/>
      <c r="T140" s="1"/>
      <c r="U140" s="1"/>
      <c r="V140" s="4"/>
      <c r="W140" s="4"/>
      <c r="X140" s="4"/>
      <c r="Y140" s="4"/>
      <c r="Z140" s="4"/>
      <c r="AA140" s="1181"/>
      <c r="AB140" s="1181"/>
      <c r="AC140" s="1181"/>
      <c r="AD140" s="1181"/>
      <c r="AE140" s="1181"/>
      <c r="AF140" s="1181"/>
      <c r="AG140" s="1738"/>
      <c r="AH140" s="1738"/>
      <c r="AI140" s="1738"/>
      <c r="AJ140" s="1738"/>
      <c r="AK140" s="1738"/>
      <c r="AL140" s="1738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F140" s="985"/>
      <c r="BG140" s="985"/>
      <c r="BH140" s="985"/>
      <c r="BI140" s="985"/>
      <c r="BJ140" s="985"/>
      <c r="BK140" s="985"/>
      <c r="BL140" s="985"/>
      <c r="BM140" s="985"/>
      <c r="BN140" s="985"/>
      <c r="BO140" s="985"/>
      <c r="BP140" s="985"/>
      <c r="BQ140" s="985"/>
      <c r="BR140" s="985"/>
      <c r="BS140" s="985"/>
    </row>
    <row r="141" spans="3:71" ht="9.9499999999999993" customHeight="1" x14ac:dyDescent="0.25">
      <c r="C141" s="4"/>
      <c r="D141" s="4"/>
      <c r="E141" s="4"/>
      <c r="R141" s="1747"/>
      <c r="S141" s="1"/>
      <c r="T141" s="1"/>
      <c r="U141" s="1"/>
      <c r="V141" s="4"/>
      <c r="W141" s="4"/>
      <c r="X141" s="4"/>
      <c r="Y141" s="4"/>
      <c r="Z141" s="4"/>
      <c r="AA141" s="1181"/>
      <c r="AB141" s="1181"/>
      <c r="AC141" s="1181"/>
      <c r="AD141" s="1181"/>
      <c r="AE141" s="1181"/>
      <c r="AF141" s="1181"/>
      <c r="AG141" s="1738"/>
      <c r="AH141" s="1738"/>
      <c r="AI141" s="1738"/>
      <c r="AJ141" s="1738"/>
      <c r="AK141" s="1738"/>
      <c r="AL141" s="1738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F141" s="985"/>
      <c r="BG141" s="985"/>
      <c r="BH141" s="985"/>
      <c r="BI141" s="985"/>
      <c r="BJ141" s="985"/>
      <c r="BK141" s="985"/>
      <c r="BL141" s="985"/>
      <c r="BM141" s="985"/>
      <c r="BN141" s="985"/>
      <c r="BO141" s="985"/>
      <c r="BP141" s="985"/>
      <c r="BQ141" s="985"/>
      <c r="BR141" s="985"/>
      <c r="BS141" s="985"/>
    </row>
    <row r="142" spans="3:71" ht="9.9499999999999993" customHeight="1" x14ac:dyDescent="0.25">
      <c r="C142" s="4"/>
      <c r="D142" s="4"/>
      <c r="E142" s="4"/>
      <c r="R142" s="1747"/>
      <c r="S142" s="1"/>
      <c r="T142" s="1"/>
      <c r="U142" s="1"/>
      <c r="V142" s="4"/>
      <c r="W142" s="4"/>
      <c r="X142" s="4"/>
      <c r="Y142" s="4"/>
      <c r="Z142" s="4"/>
      <c r="AA142" s="1181"/>
      <c r="AB142" s="1181"/>
      <c r="AC142" s="1181"/>
      <c r="AD142" s="1181"/>
      <c r="AE142" s="1181"/>
      <c r="AF142" s="1181"/>
      <c r="AG142" s="1738"/>
      <c r="AH142" s="1738"/>
      <c r="AI142" s="1738"/>
      <c r="AJ142" s="1738"/>
      <c r="AK142" s="1738"/>
      <c r="AL142" s="1738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F142" s="985"/>
      <c r="BG142" s="985"/>
      <c r="BH142" s="985"/>
      <c r="BI142" s="985"/>
      <c r="BJ142" s="985"/>
      <c r="BK142" s="985"/>
      <c r="BL142" s="985"/>
      <c r="BM142" s="985"/>
      <c r="BN142" s="985"/>
      <c r="BO142" s="985"/>
      <c r="BP142" s="985"/>
      <c r="BQ142" s="985"/>
      <c r="BR142" s="985"/>
      <c r="BS142" s="985"/>
    </row>
    <row r="143" spans="3:71" ht="9.9499999999999993" customHeight="1" x14ac:dyDescent="0.25">
      <c r="C143" s="4"/>
      <c r="D143" s="4"/>
      <c r="E143" s="4"/>
      <c r="R143" s="1747"/>
      <c r="S143" s="1"/>
      <c r="T143" s="1"/>
      <c r="U143" s="1"/>
      <c r="V143" s="4"/>
      <c r="W143" s="4"/>
      <c r="X143" s="4"/>
      <c r="Y143" s="4"/>
      <c r="Z143" s="4"/>
      <c r="AA143" s="1181"/>
      <c r="AB143" s="1181"/>
      <c r="AC143" s="1181"/>
      <c r="AD143" s="1181"/>
      <c r="AE143" s="1181"/>
      <c r="AF143" s="1181"/>
      <c r="AG143" s="1738"/>
      <c r="AH143" s="1738"/>
      <c r="AI143" s="1738"/>
      <c r="AJ143" s="1738"/>
      <c r="AK143" s="1738"/>
      <c r="AL143" s="1738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F143" s="985"/>
      <c r="BG143" s="985"/>
      <c r="BH143" s="985"/>
      <c r="BI143" s="985"/>
      <c r="BJ143" s="985"/>
      <c r="BK143" s="985"/>
      <c r="BL143" s="985"/>
      <c r="BM143" s="985"/>
      <c r="BN143" s="985"/>
      <c r="BO143" s="985"/>
      <c r="BP143" s="985"/>
      <c r="BQ143" s="985"/>
      <c r="BR143" s="985"/>
      <c r="BS143" s="985"/>
    </row>
    <row r="144" spans="3:71" ht="9.9499999999999993" customHeight="1" x14ac:dyDescent="0.25">
      <c r="C144" s="4"/>
      <c r="D144" s="4"/>
      <c r="E144" s="4"/>
      <c r="R144" s="1747"/>
      <c r="S144" s="1"/>
      <c r="T144" s="1"/>
      <c r="U144" s="1"/>
      <c r="V144" s="4"/>
      <c r="W144" s="4"/>
      <c r="X144" s="4"/>
      <c r="Y144" s="4"/>
      <c r="Z144" s="4"/>
      <c r="AA144" s="1181"/>
      <c r="AB144" s="1181"/>
      <c r="AC144" s="1181"/>
      <c r="AD144" s="1181"/>
      <c r="AE144" s="1181"/>
      <c r="AF144" s="1181"/>
      <c r="AG144" s="1738"/>
      <c r="AH144" s="1738"/>
      <c r="AI144" s="1738"/>
      <c r="AJ144" s="1738"/>
      <c r="AK144" s="1738"/>
      <c r="AL144" s="1738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F144" s="985"/>
      <c r="BG144" s="985"/>
      <c r="BH144" s="985"/>
      <c r="BI144" s="985"/>
      <c r="BJ144" s="985"/>
      <c r="BK144" s="985"/>
      <c r="BL144" s="985"/>
      <c r="BM144" s="985"/>
      <c r="BN144" s="985"/>
      <c r="BO144" s="985"/>
      <c r="BP144" s="985"/>
      <c r="BQ144" s="985"/>
      <c r="BR144" s="985"/>
      <c r="BS144" s="985"/>
    </row>
    <row r="145" spans="3:71" ht="9.9499999999999993" customHeight="1" x14ac:dyDescent="0.25">
      <c r="C145" s="4"/>
      <c r="D145" s="4"/>
      <c r="E145" s="4"/>
      <c r="S145" s="1"/>
      <c r="T145" s="1"/>
      <c r="U145" s="1"/>
      <c r="V145" s="4"/>
      <c r="W145" s="4"/>
      <c r="X145" s="4"/>
      <c r="Y145" s="4"/>
      <c r="Z145" s="4"/>
      <c r="AA145" s="1181"/>
      <c r="AB145" s="1181"/>
      <c r="AC145" s="1181"/>
      <c r="AD145" s="1181"/>
      <c r="AE145" s="1181"/>
      <c r="AF145" s="1181"/>
      <c r="AG145" s="1738"/>
      <c r="AH145" s="1738"/>
      <c r="AI145" s="1738"/>
      <c r="AJ145" s="1738"/>
      <c r="AK145" s="1738"/>
      <c r="AL145" s="1738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F145" s="985"/>
      <c r="BG145" s="985"/>
      <c r="BH145" s="985"/>
      <c r="BI145" s="985"/>
      <c r="BJ145" s="985"/>
      <c r="BK145" s="985"/>
      <c r="BL145" s="985"/>
      <c r="BM145" s="985"/>
      <c r="BN145" s="985"/>
      <c r="BO145" s="985"/>
      <c r="BP145" s="985"/>
      <c r="BQ145" s="985"/>
      <c r="BR145" s="985"/>
      <c r="BS145" s="985"/>
    </row>
    <row r="146" spans="3:71" ht="9.9499999999999993" customHeight="1" x14ac:dyDescent="0.25">
      <c r="C146" s="4"/>
      <c r="D146" s="4"/>
      <c r="E146" s="4"/>
      <c r="S146" s="1"/>
      <c r="T146" s="1"/>
      <c r="U146" s="1"/>
      <c r="V146" s="4"/>
      <c r="W146" s="4"/>
      <c r="X146" s="4"/>
      <c r="Y146" s="4"/>
      <c r="Z146" s="4"/>
      <c r="AA146" s="1181"/>
      <c r="AB146" s="1181"/>
      <c r="AC146" s="1181"/>
      <c r="AD146" s="1181"/>
      <c r="AE146" s="1181"/>
      <c r="AF146" s="1181"/>
      <c r="AG146" s="1738"/>
      <c r="AH146" s="1738"/>
      <c r="AI146" s="1738"/>
      <c r="AJ146" s="1738"/>
      <c r="AK146" s="1738"/>
      <c r="AL146" s="1738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F146" s="985"/>
      <c r="BG146" s="985"/>
      <c r="BH146" s="985"/>
      <c r="BI146" s="985"/>
      <c r="BJ146" s="985"/>
      <c r="BK146" s="985"/>
      <c r="BL146" s="985"/>
      <c r="BM146" s="985"/>
      <c r="BN146" s="985"/>
      <c r="BO146" s="985"/>
      <c r="BP146" s="985"/>
      <c r="BQ146" s="985"/>
      <c r="BR146" s="985"/>
      <c r="BS146" s="985"/>
    </row>
    <row r="147" spans="3:71" ht="9.9499999999999993" customHeight="1" x14ac:dyDescent="0.25">
      <c r="C147" s="4"/>
      <c r="D147" s="4"/>
      <c r="E147" s="4"/>
      <c r="S147" s="1"/>
      <c r="T147" s="1"/>
      <c r="U147" s="1"/>
      <c r="V147" s="4"/>
      <c r="W147" s="4"/>
      <c r="X147" s="4"/>
      <c r="Y147" s="4"/>
      <c r="Z147" s="4"/>
      <c r="AA147" s="1181"/>
      <c r="AB147" s="1181"/>
      <c r="AC147" s="1181"/>
      <c r="AD147" s="1181"/>
      <c r="AE147" s="1181"/>
      <c r="AF147" s="1181"/>
      <c r="AG147" s="1738"/>
      <c r="AH147" s="1738"/>
      <c r="AI147" s="1738"/>
      <c r="AJ147" s="1738"/>
      <c r="AK147" s="1738"/>
      <c r="AL147" s="1738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F147" s="985"/>
      <c r="BG147" s="985"/>
      <c r="BH147" s="985"/>
      <c r="BI147" s="985"/>
      <c r="BJ147" s="985"/>
      <c r="BK147" s="985"/>
      <c r="BL147" s="985"/>
      <c r="BM147" s="985"/>
      <c r="BN147" s="985"/>
      <c r="BO147" s="985"/>
      <c r="BP147" s="985"/>
      <c r="BQ147" s="985"/>
      <c r="BR147" s="985"/>
      <c r="BS147" s="985"/>
    </row>
    <row r="148" spans="3:71" ht="9.9499999999999993" customHeight="1" x14ac:dyDescent="0.25">
      <c r="C148" s="4"/>
      <c r="D148" s="4"/>
      <c r="E148" s="4"/>
      <c r="S148" s="1"/>
      <c r="T148" s="1"/>
      <c r="U148" s="1"/>
      <c r="V148" s="4"/>
      <c r="W148" s="4"/>
      <c r="X148" s="4"/>
      <c r="Y148" s="4"/>
      <c r="Z148" s="4"/>
      <c r="AA148" s="1181"/>
      <c r="AB148" s="1181"/>
      <c r="AC148" s="1181"/>
      <c r="AD148" s="1181"/>
      <c r="AE148" s="1181"/>
      <c r="AF148" s="1181"/>
      <c r="AG148" s="1738"/>
      <c r="AH148" s="1738"/>
      <c r="AI148" s="1738"/>
      <c r="AJ148" s="1738"/>
      <c r="AK148" s="1738"/>
      <c r="AL148" s="1738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F148" s="985"/>
      <c r="BG148" s="985"/>
      <c r="BH148" s="985"/>
      <c r="BI148" s="985"/>
      <c r="BJ148" s="985"/>
      <c r="BK148" s="985"/>
      <c r="BL148" s="985"/>
      <c r="BM148" s="985"/>
      <c r="BN148" s="985"/>
      <c r="BO148" s="985"/>
      <c r="BP148" s="985"/>
      <c r="BQ148" s="985"/>
      <c r="BR148" s="985"/>
      <c r="BS148" s="985"/>
    </row>
    <row r="149" spans="3:71" ht="9.9499999999999993" customHeight="1" x14ac:dyDescent="0.25">
      <c r="C149" s="4"/>
      <c r="D149" s="4"/>
      <c r="E149" s="4"/>
      <c r="T149" s="985"/>
      <c r="U149" s="985"/>
      <c r="V149" s="1"/>
      <c r="X149" s="1965"/>
      <c r="Y149" s="1965"/>
      <c r="Z149" s="1948"/>
      <c r="AA149" s="1"/>
      <c r="AJ149" s="4"/>
      <c r="AN149" s="1181"/>
      <c r="AT149" s="1738"/>
      <c r="AZ149" s="1"/>
      <c r="BS149" s="985"/>
    </row>
    <row r="150" spans="3:71" ht="9.9499999999999993" customHeight="1" x14ac:dyDescent="0.25">
      <c r="C150" s="4"/>
      <c r="D150" s="4"/>
      <c r="E150" s="4"/>
      <c r="H150" s="1308"/>
      <c r="I150" s="1308"/>
      <c r="J150" s="1308"/>
      <c r="T150" s="985"/>
      <c r="U150" s="985"/>
      <c r="V150" s="1"/>
      <c r="X150" s="1965"/>
      <c r="Y150" s="1965"/>
      <c r="Z150" s="1948"/>
      <c r="AA150" s="1"/>
      <c r="AJ150" s="4"/>
      <c r="AN150" s="1181"/>
      <c r="AT150" s="1738"/>
      <c r="AZ150" s="1"/>
      <c r="BS150" s="985"/>
    </row>
    <row r="151" spans="3:71" x14ac:dyDescent="0.25">
      <c r="C151" s="4"/>
      <c r="D151" s="4"/>
      <c r="E151" s="4"/>
      <c r="H151" s="1308"/>
      <c r="I151" s="1308"/>
      <c r="J151" s="1308"/>
      <c r="T151" s="985"/>
    </row>
    <row r="152" spans="3:71" x14ac:dyDescent="0.25">
      <c r="C152" s="4"/>
      <c r="D152" s="4"/>
      <c r="E152" s="4"/>
      <c r="R152" s="985"/>
      <c r="S152" s="985"/>
      <c r="T152" s="985"/>
    </row>
    <row r="153" spans="3:71" x14ac:dyDescent="0.25">
      <c r="C153" s="4"/>
      <c r="D153" s="4"/>
      <c r="E153" s="4"/>
      <c r="R153" s="985"/>
      <c r="S153" s="985"/>
      <c r="T153" s="985"/>
    </row>
    <row r="154" spans="3:71" x14ac:dyDescent="0.25">
      <c r="C154" s="4"/>
      <c r="D154" s="4"/>
      <c r="E154" s="4"/>
    </row>
    <row r="155" spans="3:71" x14ac:dyDescent="0.25">
      <c r="C155" s="4"/>
      <c r="D155" s="4"/>
      <c r="E155" s="4"/>
    </row>
    <row r="156" spans="3:71" x14ac:dyDescent="0.25">
      <c r="C156" s="4"/>
      <c r="D156" s="4"/>
      <c r="E156" s="4"/>
    </row>
    <row r="157" spans="3:71" x14ac:dyDescent="0.25">
      <c r="C157" s="4"/>
      <c r="D157" s="4"/>
      <c r="E157" s="4"/>
    </row>
    <row r="158" spans="3:71" x14ac:dyDescent="0.25">
      <c r="C158" s="4"/>
      <c r="D158" s="4"/>
      <c r="E158" s="4"/>
    </row>
    <row r="159" spans="3:71" x14ac:dyDescent="0.25">
      <c r="C159" s="4"/>
      <c r="D159" s="4"/>
      <c r="E159" s="4"/>
    </row>
    <row r="160" spans="3:71" x14ac:dyDescent="0.25">
      <c r="C160" s="4"/>
      <c r="D160" s="4"/>
      <c r="E160" s="4"/>
    </row>
    <row r="161" spans="3:3" x14ac:dyDescent="0.25">
      <c r="C161" s="4"/>
    </row>
    <row r="162" spans="3:3" x14ac:dyDescent="0.25">
      <c r="C162" s="4"/>
    </row>
  </sheetData>
  <sheetProtection algorithmName="SHA-512" hashValue="kttRBx31aV1nNNwUStWgObPCgOCWdnshVH/vK1BTyMFOxzy6yirR6wB4LPtXTkm74KtW5r7fKoeSmrhmSCnXpg==" saltValue="JduNJgEDxfv0oDBEb2VkHA==" spinCount="100000" sheet="1" objects="1" scenarios="1"/>
  <mergeCells count="64">
    <mergeCell ref="H121:N125"/>
    <mergeCell ref="T104:W105"/>
    <mergeCell ref="X104:AA105"/>
    <mergeCell ref="T106:W107"/>
    <mergeCell ref="X106:AA107"/>
    <mergeCell ref="H111:N114"/>
    <mergeCell ref="R111:AE116"/>
    <mergeCell ref="H116:N119"/>
    <mergeCell ref="AF97:AF98"/>
    <mergeCell ref="AH97:AL98"/>
    <mergeCell ref="T98:W99"/>
    <mergeCell ref="X98:AA99"/>
    <mergeCell ref="AC99:AD100"/>
    <mergeCell ref="AF99:AF100"/>
    <mergeCell ref="AH99:AL100"/>
    <mergeCell ref="T100:W101"/>
    <mergeCell ref="X100:AA101"/>
    <mergeCell ref="AC101:AD102"/>
    <mergeCell ref="AF101:AF102"/>
    <mergeCell ref="AH101:AL102"/>
    <mergeCell ref="T102:W103"/>
    <mergeCell ref="X102:AA103"/>
    <mergeCell ref="D88:G89"/>
    <mergeCell ref="T89:AA90"/>
    <mergeCell ref="AC89:AL90"/>
    <mergeCell ref="AC91:AD92"/>
    <mergeCell ref="AE91:AL92"/>
    <mergeCell ref="T92:W93"/>
    <mergeCell ref="X92:AA93"/>
    <mergeCell ref="AC93:AD94"/>
    <mergeCell ref="AE93:AL94"/>
    <mergeCell ref="T94:W95"/>
    <mergeCell ref="X94:AA95"/>
    <mergeCell ref="AC95:AD96"/>
    <mergeCell ref="AE95:AL96"/>
    <mergeCell ref="T96:W97"/>
    <mergeCell ref="X96:AA97"/>
    <mergeCell ref="AC97:AD98"/>
    <mergeCell ref="W84:X84"/>
    <mergeCell ref="AE84:AH84"/>
    <mergeCell ref="AJ84:AL84"/>
    <mergeCell ref="AJ2:AM3"/>
    <mergeCell ref="Y3:Z3"/>
    <mergeCell ref="AA4:AA5"/>
    <mergeCell ref="AI4:AI5"/>
    <mergeCell ref="AJ4:AJ5"/>
    <mergeCell ref="AK4:AK5"/>
    <mergeCell ref="AL4:AL5"/>
    <mergeCell ref="AM4:AM5"/>
    <mergeCell ref="V83:X83"/>
    <mergeCell ref="AE83:AH83"/>
    <mergeCell ref="S1:W1"/>
    <mergeCell ref="AA1:AH1"/>
    <mergeCell ref="D2:D5"/>
    <mergeCell ref="E2:E5"/>
    <mergeCell ref="H2:U3"/>
    <mergeCell ref="V2:X3"/>
    <mergeCell ref="Y2:AA2"/>
    <mergeCell ref="AB2:AI3"/>
    <mergeCell ref="F4:F5"/>
    <mergeCell ref="V4:V5"/>
    <mergeCell ref="W4:W5"/>
    <mergeCell ref="X4:X5"/>
    <mergeCell ref="Y4:Z5"/>
  </mergeCells>
  <conditionalFormatting sqref="F6:F81">
    <cfRule type="cellIs" dxfId="9" priority="6" operator="equal">
      <formula>2</formula>
    </cfRule>
    <cfRule type="cellIs" dxfId="8" priority="7" operator="greaterThan">
      <formula>2</formula>
    </cfRule>
  </conditionalFormatting>
  <conditionalFormatting sqref="L55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M55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M36:U53 H6:P27 R6:U27 R29:U35 M29:P35 L29:L54 H29:K53 H28 U28">
    <cfRule type="colorScale" priority="8">
      <colorScale>
        <cfvo type="min"/>
        <cfvo type="max"/>
        <color theme="7" tint="0.59999389629810485"/>
        <color theme="3" tint="0.39997558519241921"/>
      </colorScale>
    </cfRule>
  </conditionalFormatting>
  <conditionalFormatting sqref="AM6:AM58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AM59:AM81">
    <cfRule type="colorScale" priority="9">
      <colorScale>
        <cfvo type="min"/>
        <cfvo type="max"/>
        <color theme="0" tint="-0.14999847407452621"/>
        <color theme="0" tint="-0.34998626667073579"/>
      </colorScale>
    </cfRule>
  </conditionalFormatting>
  <conditionalFormatting sqref="Q6:Q27 Q29:Q3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28:T28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4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G150"/>
  <sheetViews>
    <sheetView showGridLines="0" zoomScaleNormal="100" workbookViewId="0">
      <selection activeCell="P1" sqref="P1:T1"/>
    </sheetView>
  </sheetViews>
  <sheetFormatPr baseColWidth="10" defaultColWidth="11.42578125" defaultRowHeight="15" x14ac:dyDescent="0.25"/>
  <cols>
    <col min="1" max="1" width="3.5703125" style="1178" customWidth="1"/>
    <col min="2" max="2" width="1.7109375" style="985" customWidth="1"/>
    <col min="3" max="3" width="10" style="986" customWidth="1"/>
    <col min="4" max="4" width="8.85546875" style="1179" customWidth="1"/>
    <col min="5" max="5" width="1.7109375" style="987" customWidth="1"/>
    <col min="6" max="6" width="1.5703125" style="987" customWidth="1"/>
    <col min="7" max="14" width="5.85546875" style="985" customWidth="1"/>
    <col min="15" max="18" width="5.85546875" style="986" customWidth="1"/>
    <col min="19" max="19" width="5.85546875" style="985" customWidth="1"/>
    <col min="20" max="20" width="5.85546875" style="1" customWidth="1"/>
    <col min="21" max="22" width="6.28515625" style="1" customWidth="1"/>
    <col min="23" max="30" width="5.85546875" style="1" customWidth="1"/>
    <col min="31" max="32" width="5.85546875" style="4" customWidth="1"/>
    <col min="33" max="33" width="3.7109375" style="1175" customWidth="1"/>
    <col min="34" max="16384" width="11.42578125" style="985"/>
  </cols>
  <sheetData>
    <row r="1" spans="1:33" ht="15.75" customHeight="1" x14ac:dyDescent="0.2">
      <c r="K1" s="1180"/>
      <c r="L1" s="1180"/>
      <c r="M1" s="1180"/>
      <c r="N1" s="1180"/>
      <c r="P1" s="4404" t="s">
        <v>839</v>
      </c>
      <c r="Q1" s="4404"/>
      <c r="R1" s="4404"/>
      <c r="S1" s="4404"/>
      <c r="T1" s="4404"/>
      <c r="V1" s="4487" t="s">
        <v>548</v>
      </c>
      <c r="W1" s="4487"/>
      <c r="X1" s="4487"/>
      <c r="Y1" s="4487"/>
      <c r="Z1" s="4487"/>
      <c r="AA1" s="4487"/>
      <c r="AB1" s="4487"/>
      <c r="AC1" s="1319">
        <v>3000</v>
      </c>
      <c r="AD1" s="1320" t="s">
        <v>549</v>
      </c>
      <c r="AF1" s="1320"/>
      <c r="AG1" s="1601"/>
    </row>
    <row r="2" spans="1:33" ht="8.4499999999999993" customHeight="1" x14ac:dyDescent="0.25">
      <c r="G2" s="4473" t="s">
        <v>25</v>
      </c>
      <c r="H2" s="4474"/>
      <c r="I2" s="4475"/>
      <c r="J2" s="4475"/>
      <c r="K2" s="4475"/>
      <c r="L2" s="4475"/>
      <c r="M2" s="4475"/>
      <c r="N2" s="4475"/>
      <c r="O2" s="4475"/>
      <c r="P2" s="4475"/>
      <c r="Q2" s="4476"/>
      <c r="R2" s="4477"/>
      <c r="S2" s="4481" t="s">
        <v>50</v>
      </c>
      <c r="T2" s="4482"/>
      <c r="U2" s="4482"/>
      <c r="V2" s="4467" t="s">
        <v>550</v>
      </c>
      <c r="W2" s="4480" t="s">
        <v>49</v>
      </c>
      <c r="X2" s="4480"/>
      <c r="Y2" s="4480"/>
      <c r="Z2" s="4480"/>
      <c r="AA2" s="4480"/>
      <c r="AB2" s="4480"/>
      <c r="AC2" s="4480"/>
      <c r="AD2" s="4470" t="s">
        <v>477</v>
      </c>
      <c r="AE2" s="4471"/>
      <c r="AF2" s="4472"/>
      <c r="AG2" s="1602"/>
    </row>
    <row r="3" spans="1:33" s="993" customFormat="1" ht="9" customHeight="1" x14ac:dyDescent="0.25">
      <c r="A3" s="1178"/>
      <c r="C3" s="994"/>
      <c r="D3" s="3489"/>
      <c r="E3" s="4336" t="s">
        <v>44</v>
      </c>
      <c r="F3" s="995"/>
      <c r="G3" s="1321" t="s">
        <v>87</v>
      </c>
      <c r="H3" s="1321" t="s">
        <v>26</v>
      </c>
      <c r="I3" s="1322" t="s">
        <v>27</v>
      </c>
      <c r="J3" s="1322" t="s">
        <v>28</v>
      </c>
      <c r="K3" s="1322" t="s">
        <v>406</v>
      </c>
      <c r="L3" s="1323" t="s">
        <v>407</v>
      </c>
      <c r="M3" s="1322" t="s">
        <v>446</v>
      </c>
      <c r="N3" s="1322" t="s">
        <v>32</v>
      </c>
      <c r="O3" s="1322" t="s">
        <v>408</v>
      </c>
      <c r="P3" s="1322" t="s">
        <v>34</v>
      </c>
      <c r="Q3" s="1322" t="s">
        <v>64</v>
      </c>
      <c r="R3" s="1603" t="s">
        <v>109</v>
      </c>
      <c r="S3" s="4485" t="s">
        <v>3</v>
      </c>
      <c r="T3" s="4321" t="s">
        <v>409</v>
      </c>
      <c r="U3" s="4483" t="s">
        <v>410</v>
      </c>
      <c r="V3" s="4468"/>
      <c r="W3" s="3487" t="s">
        <v>478</v>
      </c>
      <c r="X3" s="3488" t="s">
        <v>479</v>
      </c>
      <c r="Y3" s="3488" t="s">
        <v>480</v>
      </c>
      <c r="Z3" s="3488" t="s">
        <v>481</v>
      </c>
      <c r="AA3" s="3488" t="s">
        <v>551</v>
      </c>
      <c r="AB3" s="1604" t="s">
        <v>608</v>
      </c>
      <c r="AC3" s="4478" t="s">
        <v>3</v>
      </c>
      <c r="AD3" s="4465" t="s">
        <v>482</v>
      </c>
      <c r="AE3" s="4441" t="s">
        <v>609</v>
      </c>
      <c r="AF3" s="4463" t="s">
        <v>3</v>
      </c>
      <c r="AG3" s="1605"/>
    </row>
    <row r="4" spans="1:33" s="993" customFormat="1" ht="9" customHeight="1" thickBot="1" x14ac:dyDescent="0.3">
      <c r="A4" s="1183"/>
      <c r="B4" s="1606"/>
      <c r="C4" s="1094"/>
      <c r="D4" s="3482"/>
      <c r="E4" s="4419"/>
      <c r="F4" s="1003"/>
      <c r="G4" s="1324" t="s">
        <v>610</v>
      </c>
      <c r="H4" s="1324" t="s">
        <v>611</v>
      </c>
      <c r="I4" s="1324" t="s">
        <v>612</v>
      </c>
      <c r="J4" s="1325" t="s">
        <v>613</v>
      </c>
      <c r="K4" s="1325" t="s">
        <v>614</v>
      </c>
      <c r="L4" s="1325" t="s">
        <v>615</v>
      </c>
      <c r="M4" s="1326" t="s">
        <v>616</v>
      </c>
      <c r="N4" s="1326" t="s">
        <v>617</v>
      </c>
      <c r="O4" s="1326" t="s">
        <v>618</v>
      </c>
      <c r="P4" s="1326" t="s">
        <v>619</v>
      </c>
      <c r="Q4" s="1326"/>
      <c r="R4" s="1607"/>
      <c r="S4" s="4486"/>
      <c r="T4" s="4421"/>
      <c r="U4" s="4484"/>
      <c r="V4" s="4469"/>
      <c r="W4" s="1608" t="s">
        <v>620</v>
      </c>
      <c r="X4" s="1609" t="s">
        <v>621</v>
      </c>
      <c r="Y4" s="1609" t="s">
        <v>622</v>
      </c>
      <c r="Z4" s="1609" t="s">
        <v>623</v>
      </c>
      <c r="AA4" s="1609" t="s">
        <v>624</v>
      </c>
      <c r="AB4" s="1610" t="s">
        <v>623</v>
      </c>
      <c r="AC4" s="4479"/>
      <c r="AD4" s="4466"/>
      <c r="AE4" s="4442"/>
      <c r="AF4" s="4464"/>
      <c r="AG4" s="1605"/>
    </row>
    <row r="5" spans="1:33" ht="9.9499999999999993" customHeight="1" thickTop="1" x14ac:dyDescent="0.25">
      <c r="A5" s="1185" t="s">
        <v>4</v>
      </c>
      <c r="B5" s="1611"/>
      <c r="C5" s="1612" t="s">
        <v>625</v>
      </c>
      <c r="D5" s="1613" t="s">
        <v>569</v>
      </c>
      <c r="E5" s="1614"/>
      <c r="F5" s="1189"/>
      <c r="G5" s="1330">
        <v>5</v>
      </c>
      <c r="H5" s="1615">
        <v>13</v>
      </c>
      <c r="I5" s="1331">
        <v>10</v>
      </c>
      <c r="J5" s="1331">
        <v>10</v>
      </c>
      <c r="K5" s="1333">
        <v>9</v>
      </c>
      <c r="L5" s="1333">
        <v>5</v>
      </c>
      <c r="M5" s="1331">
        <v>2</v>
      </c>
      <c r="N5" s="1331">
        <v>3</v>
      </c>
      <c r="O5" s="1331">
        <v>3</v>
      </c>
      <c r="P5" s="1331">
        <v>8</v>
      </c>
      <c r="Q5" s="1331"/>
      <c r="R5" s="1616"/>
      <c r="S5" s="1617">
        <f t="shared" ref="S5:S44" si="0">SUM(G5:R5)</f>
        <v>68</v>
      </c>
      <c r="T5" s="1618">
        <f t="shared" ref="T5:T44" si="1">COUNTIF(G5:R5,"&gt;=0")*0.1+0.9</f>
        <v>1.9</v>
      </c>
      <c r="U5" s="1338">
        <f t="shared" ref="U5:U29" si="2">S5*T5/COUNTIF(G5:R5,"&gt;=0")</f>
        <v>12.919999999999998</v>
      </c>
      <c r="V5" s="1339">
        <f t="shared" ref="V5:V20" si="3">AC$1/C$74*U5</f>
        <v>4637.4284935984733</v>
      </c>
      <c r="W5" s="1619">
        <v>3</v>
      </c>
      <c r="X5" s="1620">
        <v>7</v>
      </c>
      <c r="Y5" s="1621">
        <v>8</v>
      </c>
      <c r="Z5" s="1621">
        <v>10</v>
      </c>
      <c r="AA5" s="1621">
        <v>11</v>
      </c>
      <c r="AB5" s="1621">
        <f t="shared" ref="AB5:AB44" si="4">COUNTIF(G5:R5,"&gt;=0")</f>
        <v>10</v>
      </c>
      <c r="AC5" s="1362">
        <f t="shared" ref="AC5:AC44" si="5">SUM(W5:AB5)</f>
        <v>49</v>
      </c>
      <c r="AD5" s="1363">
        <v>3</v>
      </c>
      <c r="AE5" s="1620">
        <v>273</v>
      </c>
      <c r="AF5" s="1364">
        <f t="shared" ref="AF5:AF44" si="6">AE5+S5</f>
        <v>341</v>
      </c>
      <c r="AG5" s="1622"/>
    </row>
    <row r="6" spans="1:33" s="987" customFormat="1" ht="9.9499999999999993" customHeight="1" x14ac:dyDescent="0.25">
      <c r="A6" s="1185" t="s">
        <v>16</v>
      </c>
      <c r="B6" s="1611"/>
      <c r="C6" s="1349" t="s">
        <v>626</v>
      </c>
      <c r="D6" s="1350"/>
      <c r="E6" s="1623"/>
      <c r="F6" s="1189"/>
      <c r="G6" s="1624">
        <v>13</v>
      </c>
      <c r="H6" s="1487">
        <v>0</v>
      </c>
      <c r="I6" s="1354">
        <v>13</v>
      </c>
      <c r="J6" s="1352"/>
      <c r="K6" s="1352">
        <v>8</v>
      </c>
      <c r="L6" s="1371"/>
      <c r="M6" s="1352"/>
      <c r="N6" s="1353"/>
      <c r="O6" s="1352"/>
      <c r="P6" s="1353"/>
      <c r="Q6" s="1353"/>
      <c r="R6" s="1625"/>
      <c r="S6" s="1356">
        <f t="shared" si="0"/>
        <v>34</v>
      </c>
      <c r="T6" s="1357">
        <f t="shared" si="1"/>
        <v>1.3</v>
      </c>
      <c r="U6" s="1338">
        <f t="shared" si="2"/>
        <v>11.05</v>
      </c>
      <c r="V6" s="1358">
        <f t="shared" si="3"/>
        <v>3966.221737946064</v>
      </c>
      <c r="W6" s="1359"/>
      <c r="X6" s="1360"/>
      <c r="Y6" s="1361"/>
      <c r="Z6" s="1361"/>
      <c r="AA6" s="1361"/>
      <c r="AB6" s="1361">
        <f t="shared" si="4"/>
        <v>4</v>
      </c>
      <c r="AC6" s="1362">
        <f t="shared" si="5"/>
        <v>4</v>
      </c>
      <c r="AD6" s="1363">
        <v>2</v>
      </c>
      <c r="AE6" s="1360">
        <v>0</v>
      </c>
      <c r="AF6" s="1364">
        <f t="shared" si="6"/>
        <v>34</v>
      </c>
      <c r="AG6" s="1622"/>
    </row>
    <row r="7" spans="1:33" s="987" customFormat="1" ht="9.9499999999999993" customHeight="1" x14ac:dyDescent="0.25">
      <c r="A7" s="1185" t="s">
        <v>17</v>
      </c>
      <c r="B7" s="1097"/>
      <c r="C7" s="1200" t="s">
        <v>627</v>
      </c>
      <c r="D7" s="1201"/>
      <c r="E7" s="1623"/>
      <c r="F7" s="1189"/>
      <c r="G7" s="1351"/>
      <c r="H7" s="1487">
        <v>4</v>
      </c>
      <c r="I7" s="1352"/>
      <c r="J7" s="1352">
        <v>4</v>
      </c>
      <c r="K7" s="1352">
        <v>7</v>
      </c>
      <c r="L7" s="1371">
        <v>2</v>
      </c>
      <c r="M7" s="1352"/>
      <c r="N7" s="1352">
        <v>8</v>
      </c>
      <c r="O7" s="1354">
        <v>11</v>
      </c>
      <c r="P7" s="1352">
        <v>12</v>
      </c>
      <c r="Q7" s="1352"/>
      <c r="R7" s="1626"/>
      <c r="S7" s="1356">
        <f t="shared" si="0"/>
        <v>48</v>
      </c>
      <c r="T7" s="1357">
        <f t="shared" si="1"/>
        <v>1.6</v>
      </c>
      <c r="U7" s="1338">
        <f t="shared" si="2"/>
        <v>10.971428571428573</v>
      </c>
      <c r="V7" s="1358">
        <f t="shared" si="3"/>
        <v>3938.0197734228536</v>
      </c>
      <c r="W7" s="1359"/>
      <c r="X7" s="1360"/>
      <c r="Y7" s="1361"/>
      <c r="Z7" s="1361">
        <v>4</v>
      </c>
      <c r="AA7" s="1361">
        <v>9</v>
      </c>
      <c r="AB7" s="1361">
        <f t="shared" si="4"/>
        <v>7</v>
      </c>
      <c r="AC7" s="1362">
        <f t="shared" si="5"/>
        <v>20</v>
      </c>
      <c r="AD7" s="1363">
        <v>1</v>
      </c>
      <c r="AE7" s="1360">
        <v>53</v>
      </c>
      <c r="AF7" s="1364">
        <f t="shared" si="6"/>
        <v>101</v>
      </c>
      <c r="AG7" s="1622"/>
    </row>
    <row r="8" spans="1:33" s="987" customFormat="1" ht="9.9499999999999993" customHeight="1" x14ac:dyDescent="0.25">
      <c r="A8" s="1185" t="s">
        <v>18</v>
      </c>
      <c r="B8" s="1611"/>
      <c r="C8" s="1200" t="s">
        <v>628</v>
      </c>
      <c r="D8" s="1201"/>
      <c r="E8" s="1627"/>
      <c r="F8" s="1189"/>
      <c r="G8" s="1351">
        <v>10</v>
      </c>
      <c r="H8" s="1487"/>
      <c r="I8" s="1352">
        <v>6</v>
      </c>
      <c r="J8" s="1352">
        <v>8</v>
      </c>
      <c r="K8" s="1352"/>
      <c r="L8" s="1371">
        <v>1</v>
      </c>
      <c r="M8" s="1352"/>
      <c r="N8" s="1354">
        <v>11</v>
      </c>
      <c r="O8" s="1352"/>
      <c r="P8" s="1352">
        <v>6</v>
      </c>
      <c r="Q8" s="1352"/>
      <c r="R8" s="1626"/>
      <c r="S8" s="1356">
        <f t="shared" si="0"/>
        <v>42</v>
      </c>
      <c r="T8" s="1357">
        <f t="shared" si="1"/>
        <v>1.5</v>
      </c>
      <c r="U8" s="1338">
        <f t="shared" si="2"/>
        <v>10.5</v>
      </c>
      <c r="V8" s="1358">
        <f t="shared" si="3"/>
        <v>3768.8079862835898</v>
      </c>
      <c r="W8" s="1359"/>
      <c r="X8" s="1360"/>
      <c r="Y8" s="1361">
        <v>3</v>
      </c>
      <c r="Z8" s="1361">
        <v>7</v>
      </c>
      <c r="AA8" s="1361">
        <v>10</v>
      </c>
      <c r="AB8" s="1361">
        <f t="shared" si="4"/>
        <v>6</v>
      </c>
      <c r="AC8" s="1362">
        <f t="shared" si="5"/>
        <v>26</v>
      </c>
      <c r="AD8" s="1363">
        <v>1</v>
      </c>
      <c r="AE8" s="1360">
        <v>81</v>
      </c>
      <c r="AF8" s="1364">
        <f t="shared" si="6"/>
        <v>123</v>
      </c>
      <c r="AG8" s="1622"/>
    </row>
    <row r="9" spans="1:33" s="987" customFormat="1" ht="9.9499999999999993" customHeight="1" x14ac:dyDescent="0.25">
      <c r="A9" s="1185" t="s">
        <v>19</v>
      </c>
      <c r="B9" s="1611"/>
      <c r="C9" s="1368" t="s">
        <v>570</v>
      </c>
      <c r="D9" s="1369" t="s">
        <v>571</v>
      </c>
      <c r="E9" s="1627"/>
      <c r="F9" s="1189"/>
      <c r="G9" s="1351">
        <v>1</v>
      </c>
      <c r="H9" s="1487">
        <v>8</v>
      </c>
      <c r="I9" s="1352">
        <v>2</v>
      </c>
      <c r="J9" s="1371">
        <v>5</v>
      </c>
      <c r="K9" s="1352">
        <v>11</v>
      </c>
      <c r="L9" s="1371"/>
      <c r="M9" s="1371">
        <v>8</v>
      </c>
      <c r="N9" s="1371">
        <v>6</v>
      </c>
      <c r="O9" s="1352">
        <v>2</v>
      </c>
      <c r="P9" s="1371">
        <v>9</v>
      </c>
      <c r="Q9" s="1371"/>
      <c r="R9" s="1628"/>
      <c r="S9" s="1356">
        <f t="shared" si="0"/>
        <v>52</v>
      </c>
      <c r="T9" s="1357">
        <f t="shared" si="1"/>
        <v>1.8</v>
      </c>
      <c r="U9" s="1338">
        <f t="shared" si="2"/>
        <v>10.4</v>
      </c>
      <c r="V9" s="1358">
        <f t="shared" si="3"/>
        <v>3732.9145768904127</v>
      </c>
      <c r="W9" s="1359"/>
      <c r="X9" s="1360"/>
      <c r="Y9" s="1361">
        <v>3</v>
      </c>
      <c r="Z9" s="1361">
        <v>9</v>
      </c>
      <c r="AA9" s="1361">
        <v>11</v>
      </c>
      <c r="AB9" s="1361">
        <f t="shared" si="4"/>
        <v>9</v>
      </c>
      <c r="AC9" s="1362">
        <f t="shared" si="5"/>
        <v>32</v>
      </c>
      <c r="AD9" s="1363">
        <v>6</v>
      </c>
      <c r="AE9" s="1360">
        <v>167</v>
      </c>
      <c r="AF9" s="1364">
        <f t="shared" si="6"/>
        <v>219</v>
      </c>
      <c r="AG9" s="1622"/>
    </row>
    <row r="10" spans="1:33" s="987" customFormat="1" ht="9.9499999999999993" customHeight="1" x14ac:dyDescent="0.25">
      <c r="A10" s="1185" t="s">
        <v>20</v>
      </c>
      <c r="B10" s="1611"/>
      <c r="C10" s="1214" t="s">
        <v>629</v>
      </c>
      <c r="D10" s="1215"/>
      <c r="E10" s="1627"/>
      <c r="F10" s="1189"/>
      <c r="G10" s="1629">
        <v>0</v>
      </c>
      <c r="H10" s="1630"/>
      <c r="I10" s="1352"/>
      <c r="J10" s="1352">
        <v>0</v>
      </c>
      <c r="K10" s="1354">
        <v>16</v>
      </c>
      <c r="L10" s="1371"/>
      <c r="M10" s="1352"/>
      <c r="N10" s="1352"/>
      <c r="O10" s="1352">
        <v>1</v>
      </c>
      <c r="P10" s="1354">
        <v>17</v>
      </c>
      <c r="Q10" s="1352"/>
      <c r="R10" s="1626"/>
      <c r="S10" s="1356">
        <f t="shared" si="0"/>
        <v>34</v>
      </c>
      <c r="T10" s="1357">
        <f t="shared" si="1"/>
        <v>1.4</v>
      </c>
      <c r="U10" s="1338">
        <f t="shared" si="2"/>
        <v>9.52</v>
      </c>
      <c r="V10" s="1358">
        <f t="shared" si="3"/>
        <v>3417.0525742304549</v>
      </c>
      <c r="W10" s="1359">
        <v>2</v>
      </c>
      <c r="X10" s="1360">
        <v>4</v>
      </c>
      <c r="Y10" s="1361">
        <v>1</v>
      </c>
      <c r="Z10" s="1361">
        <v>1</v>
      </c>
      <c r="AA10" s="1361">
        <v>4</v>
      </c>
      <c r="AB10" s="1361">
        <f t="shared" si="4"/>
        <v>5</v>
      </c>
      <c r="AC10" s="1362">
        <f t="shared" si="5"/>
        <v>17</v>
      </c>
      <c r="AD10" s="1363">
        <v>4</v>
      </c>
      <c r="AE10" s="1360">
        <v>88</v>
      </c>
      <c r="AF10" s="1364">
        <f t="shared" si="6"/>
        <v>122</v>
      </c>
      <c r="AG10" s="1622"/>
    </row>
    <row r="11" spans="1:33" ht="9.9499999999999993" customHeight="1" x14ac:dyDescent="0.25">
      <c r="A11" s="1185" t="s">
        <v>21</v>
      </c>
      <c r="B11" s="1611"/>
      <c r="C11" s="1368" t="s">
        <v>630</v>
      </c>
      <c r="D11" s="1369" t="s">
        <v>576</v>
      </c>
      <c r="E11" s="1627"/>
      <c r="F11" s="1189"/>
      <c r="G11" s="1351">
        <v>8</v>
      </c>
      <c r="H11" s="1487"/>
      <c r="I11" s="1352">
        <v>0</v>
      </c>
      <c r="J11" s="1354">
        <v>13</v>
      </c>
      <c r="K11" s="1352">
        <v>5</v>
      </c>
      <c r="L11" s="1371">
        <v>11</v>
      </c>
      <c r="M11" s="1352"/>
      <c r="N11" s="1352">
        <v>0</v>
      </c>
      <c r="O11" s="1352"/>
      <c r="P11" s="1352">
        <v>3</v>
      </c>
      <c r="Q11" s="1352"/>
      <c r="R11" s="1626"/>
      <c r="S11" s="1356">
        <f t="shared" si="0"/>
        <v>40</v>
      </c>
      <c r="T11" s="1357">
        <f t="shared" si="1"/>
        <v>1.6</v>
      </c>
      <c r="U11" s="1338">
        <f t="shared" si="2"/>
        <v>9.1428571428571423</v>
      </c>
      <c r="V11" s="1358">
        <f t="shared" si="3"/>
        <v>3281.6831445190442</v>
      </c>
      <c r="W11" s="1359">
        <v>2</v>
      </c>
      <c r="X11" s="1360">
        <v>2</v>
      </c>
      <c r="Y11" s="1361">
        <v>3</v>
      </c>
      <c r="Z11" s="1361">
        <v>1</v>
      </c>
      <c r="AA11" s="1361">
        <v>3</v>
      </c>
      <c r="AB11" s="1361">
        <f t="shared" si="4"/>
        <v>7</v>
      </c>
      <c r="AC11" s="1362">
        <f t="shared" si="5"/>
        <v>18</v>
      </c>
      <c r="AD11" s="1363">
        <v>3</v>
      </c>
      <c r="AE11" s="1360">
        <v>62</v>
      </c>
      <c r="AF11" s="1364">
        <f t="shared" si="6"/>
        <v>102</v>
      </c>
      <c r="AG11" s="1622"/>
    </row>
    <row r="12" spans="1:33" s="987" customFormat="1" ht="9.9499999999999993" customHeight="1" x14ac:dyDescent="0.25">
      <c r="A12" s="1185" t="s">
        <v>41</v>
      </c>
      <c r="B12" s="1611"/>
      <c r="C12" s="1631" t="s">
        <v>458</v>
      </c>
      <c r="D12" s="1632" t="s">
        <v>590</v>
      </c>
      <c r="E12" s="1627"/>
      <c r="F12" s="1122"/>
      <c r="G12" s="1458"/>
      <c r="H12" s="1633"/>
      <c r="I12" s="1392"/>
      <c r="J12" s="1392"/>
      <c r="K12" s="1352">
        <v>2</v>
      </c>
      <c r="L12" s="1371">
        <v>7</v>
      </c>
      <c r="M12" s="1392">
        <v>6</v>
      </c>
      <c r="N12" s="1392">
        <v>2</v>
      </c>
      <c r="O12" s="1392">
        <v>4</v>
      </c>
      <c r="P12" s="1392">
        <v>14</v>
      </c>
      <c r="Q12" s="1392"/>
      <c r="R12" s="1634"/>
      <c r="S12" s="1356">
        <f t="shared" si="0"/>
        <v>35</v>
      </c>
      <c r="T12" s="1357">
        <f t="shared" si="1"/>
        <v>1.5</v>
      </c>
      <c r="U12" s="1338">
        <f t="shared" si="2"/>
        <v>8.75</v>
      </c>
      <c r="V12" s="1358">
        <f t="shared" si="3"/>
        <v>3140.6733219029916</v>
      </c>
      <c r="W12" s="1396"/>
      <c r="X12" s="1366">
        <v>2</v>
      </c>
      <c r="Y12" s="1367">
        <v>5</v>
      </c>
      <c r="Z12" s="1367">
        <v>4</v>
      </c>
      <c r="AA12" s="1367"/>
      <c r="AB12" s="1385">
        <f t="shared" si="4"/>
        <v>6</v>
      </c>
      <c r="AC12" s="1397">
        <f t="shared" si="5"/>
        <v>17</v>
      </c>
      <c r="AD12" s="1635">
        <v>1</v>
      </c>
      <c r="AE12" s="1366">
        <v>70</v>
      </c>
      <c r="AF12" s="1636">
        <f t="shared" si="6"/>
        <v>105</v>
      </c>
      <c r="AG12" s="1317"/>
    </row>
    <row r="13" spans="1:33" ht="9.9499999999999993" customHeight="1" x14ac:dyDescent="0.25">
      <c r="A13" s="1185" t="s">
        <v>22</v>
      </c>
      <c r="B13" s="1637"/>
      <c r="C13" s="1631" t="s">
        <v>567</v>
      </c>
      <c r="D13" s="1632" t="s">
        <v>631</v>
      </c>
      <c r="E13" s="1627"/>
      <c r="F13" s="1189"/>
      <c r="G13" s="1638">
        <v>6</v>
      </c>
      <c r="H13" s="1639"/>
      <c r="I13" s="1640">
        <v>8</v>
      </c>
      <c r="J13" s="1640">
        <v>3</v>
      </c>
      <c r="K13" s="1640">
        <v>1</v>
      </c>
      <c r="L13" s="1641">
        <v>9</v>
      </c>
      <c r="M13" s="1640"/>
      <c r="N13" s="1642"/>
      <c r="O13" s="1641">
        <v>6</v>
      </c>
      <c r="P13" s="1642"/>
      <c r="Q13" s="1816"/>
      <c r="R13" s="1642"/>
      <c r="S13" s="1643">
        <f t="shared" si="0"/>
        <v>33</v>
      </c>
      <c r="T13" s="1644">
        <f t="shared" si="1"/>
        <v>1.5</v>
      </c>
      <c r="U13" s="1395">
        <f t="shared" si="2"/>
        <v>8.25</v>
      </c>
      <c r="V13" s="1358">
        <f t="shared" si="3"/>
        <v>2961.2062749371062</v>
      </c>
      <c r="W13" s="1645"/>
      <c r="X13" s="1646">
        <v>2</v>
      </c>
      <c r="Y13" s="1647">
        <v>6</v>
      </c>
      <c r="Z13" s="1647">
        <v>2</v>
      </c>
      <c r="AA13" s="1647">
        <v>8</v>
      </c>
      <c r="AB13" s="1647">
        <f t="shared" si="4"/>
        <v>6</v>
      </c>
      <c r="AC13" s="1648">
        <f t="shared" si="5"/>
        <v>24</v>
      </c>
      <c r="AD13" s="1649">
        <v>3</v>
      </c>
      <c r="AE13" s="1646">
        <v>134</v>
      </c>
      <c r="AF13" s="1650">
        <f t="shared" si="6"/>
        <v>167</v>
      </c>
      <c r="AG13" s="1622"/>
    </row>
    <row r="14" spans="1:33" s="987" customFormat="1" ht="9.9499999999999993" customHeight="1" x14ac:dyDescent="0.25">
      <c r="A14" s="1185" t="s">
        <v>23</v>
      </c>
      <c r="B14" s="1651"/>
      <c r="C14" s="1402" t="s">
        <v>565</v>
      </c>
      <c r="D14" s="1403" t="s">
        <v>632</v>
      </c>
      <c r="E14" s="1627"/>
      <c r="F14" s="1189"/>
      <c r="G14" s="1652"/>
      <c r="H14" s="1653">
        <v>10</v>
      </c>
      <c r="I14" s="1654">
        <v>5</v>
      </c>
      <c r="J14" s="1654">
        <v>6</v>
      </c>
      <c r="K14" s="1654">
        <v>3</v>
      </c>
      <c r="L14" s="1655">
        <v>6</v>
      </c>
      <c r="M14" s="1654">
        <v>3</v>
      </c>
      <c r="N14" s="1655">
        <v>1</v>
      </c>
      <c r="O14" s="1655"/>
      <c r="P14" s="1655">
        <v>4</v>
      </c>
      <c r="Q14" s="1655"/>
      <c r="R14" s="1655"/>
      <c r="S14" s="1656">
        <f t="shared" si="0"/>
        <v>38</v>
      </c>
      <c r="T14" s="1657">
        <f t="shared" si="1"/>
        <v>1.7000000000000002</v>
      </c>
      <c r="U14" s="1395">
        <f t="shared" si="2"/>
        <v>8.0750000000000011</v>
      </c>
      <c r="V14" s="1400">
        <f t="shared" si="3"/>
        <v>2898.3928084990471</v>
      </c>
      <c r="W14" s="1658"/>
      <c r="X14" s="1659">
        <v>5</v>
      </c>
      <c r="Y14" s="1660">
        <v>8</v>
      </c>
      <c r="Z14" s="1660">
        <v>9</v>
      </c>
      <c r="AA14" s="1660">
        <v>10</v>
      </c>
      <c r="AB14" s="1660">
        <f t="shared" si="4"/>
        <v>8</v>
      </c>
      <c r="AC14" s="1661">
        <f t="shared" si="5"/>
        <v>40</v>
      </c>
      <c r="AD14" s="1662">
        <v>4</v>
      </c>
      <c r="AE14" s="1659">
        <v>230</v>
      </c>
      <c r="AF14" s="1663">
        <f t="shared" si="6"/>
        <v>268</v>
      </c>
      <c r="AG14" s="1622"/>
    </row>
    <row r="15" spans="1:33" s="1051" customFormat="1" ht="9.9499999999999993" customHeight="1" x14ac:dyDescent="0.25">
      <c r="A15" s="1185" t="s">
        <v>24</v>
      </c>
      <c r="B15" s="1611"/>
      <c r="C15" s="1220" t="s">
        <v>61</v>
      </c>
      <c r="D15" s="1221"/>
      <c r="E15" s="1664"/>
      <c r="F15" s="1189"/>
      <c r="G15" s="1398"/>
      <c r="H15" s="1665"/>
      <c r="I15" s="1399"/>
      <c r="J15" s="1399"/>
      <c r="K15" s="1399">
        <v>4</v>
      </c>
      <c r="L15" s="1666"/>
      <c r="M15" s="1399"/>
      <c r="N15" s="1399">
        <v>4</v>
      </c>
      <c r="O15" s="1399"/>
      <c r="P15" s="1399">
        <v>10</v>
      </c>
      <c r="Q15" s="1399"/>
      <c r="R15" s="1667"/>
      <c r="S15" s="1393">
        <f t="shared" si="0"/>
        <v>18</v>
      </c>
      <c r="T15" s="1394">
        <f t="shared" si="1"/>
        <v>1.2000000000000002</v>
      </c>
      <c r="U15" s="1395">
        <f t="shared" si="2"/>
        <v>7.2</v>
      </c>
      <c r="V15" s="1400">
        <f t="shared" si="3"/>
        <v>2584.3254763087475</v>
      </c>
      <c r="W15" s="1383"/>
      <c r="X15" s="1384"/>
      <c r="Y15" s="1385"/>
      <c r="Z15" s="1385">
        <v>1</v>
      </c>
      <c r="AA15" s="1385">
        <v>6</v>
      </c>
      <c r="AB15" s="1385">
        <f t="shared" si="4"/>
        <v>3</v>
      </c>
      <c r="AC15" s="1386">
        <f t="shared" si="5"/>
        <v>10</v>
      </c>
      <c r="AD15" s="1387"/>
      <c r="AE15" s="1384">
        <v>41</v>
      </c>
      <c r="AF15" s="1388">
        <f t="shared" si="6"/>
        <v>59</v>
      </c>
      <c r="AG15" s="1622"/>
    </row>
    <row r="16" spans="1:33" s="987" customFormat="1" ht="9.9499999999999993" customHeight="1" x14ac:dyDescent="0.25">
      <c r="A16" s="1185" t="s">
        <v>29</v>
      </c>
      <c r="B16" s="1097"/>
      <c r="C16" s="1220" t="s">
        <v>58</v>
      </c>
      <c r="D16" s="1389"/>
      <c r="E16" s="1627"/>
      <c r="F16" s="1122"/>
      <c r="G16" s="1398"/>
      <c r="H16" s="1665"/>
      <c r="I16" s="1399"/>
      <c r="J16" s="1399"/>
      <c r="K16" s="1399">
        <v>13</v>
      </c>
      <c r="L16" s="1666">
        <v>0</v>
      </c>
      <c r="M16" s="1399">
        <v>0</v>
      </c>
      <c r="N16" s="1399"/>
      <c r="O16" s="1399">
        <v>8</v>
      </c>
      <c r="P16" s="1399"/>
      <c r="Q16" s="1399"/>
      <c r="R16" s="1667"/>
      <c r="S16" s="1393">
        <f t="shared" si="0"/>
        <v>21</v>
      </c>
      <c r="T16" s="1394">
        <f t="shared" si="1"/>
        <v>1.3</v>
      </c>
      <c r="U16" s="1395">
        <f t="shared" si="2"/>
        <v>6.8250000000000002</v>
      </c>
      <c r="V16" s="1400">
        <f t="shared" si="3"/>
        <v>2449.7251910843333</v>
      </c>
      <c r="W16" s="1396"/>
      <c r="X16" s="1366"/>
      <c r="Y16" s="1367"/>
      <c r="Z16" s="1385">
        <v>1</v>
      </c>
      <c r="AA16" s="1385">
        <v>3</v>
      </c>
      <c r="AB16" s="1385">
        <f t="shared" si="4"/>
        <v>4</v>
      </c>
      <c r="AC16" s="1386">
        <f t="shared" si="5"/>
        <v>8</v>
      </c>
      <c r="AD16" s="1387"/>
      <c r="AE16" s="1384">
        <v>1</v>
      </c>
      <c r="AF16" s="1388">
        <f t="shared" si="6"/>
        <v>22</v>
      </c>
      <c r="AG16" s="1622"/>
    </row>
    <row r="17" spans="1:33" s="987" customFormat="1" ht="9.9499999999999993" customHeight="1" x14ac:dyDescent="0.25">
      <c r="A17" s="1185" t="s">
        <v>30</v>
      </c>
      <c r="B17" s="1611"/>
      <c r="C17" s="1200" t="s">
        <v>633</v>
      </c>
      <c r="D17" s="1201"/>
      <c r="E17" s="1623"/>
      <c r="F17" s="1189"/>
      <c r="G17" s="1351"/>
      <c r="H17" s="1487">
        <v>2</v>
      </c>
      <c r="I17" s="1352">
        <v>4</v>
      </c>
      <c r="J17" s="1352">
        <v>2</v>
      </c>
      <c r="K17" s="1352"/>
      <c r="L17" s="1371">
        <v>3</v>
      </c>
      <c r="M17" s="1354">
        <v>11</v>
      </c>
      <c r="N17" s="1352"/>
      <c r="O17" s="1352"/>
      <c r="P17" s="1352">
        <v>1</v>
      </c>
      <c r="Q17" s="1352"/>
      <c r="R17" s="1626"/>
      <c r="S17" s="1356">
        <f t="shared" si="0"/>
        <v>23</v>
      </c>
      <c r="T17" s="1357">
        <f t="shared" si="1"/>
        <v>1.5</v>
      </c>
      <c r="U17" s="1338">
        <f t="shared" si="2"/>
        <v>5.75</v>
      </c>
      <c r="V17" s="1358">
        <f t="shared" si="3"/>
        <v>2063.8710401076801</v>
      </c>
      <c r="W17" s="1359"/>
      <c r="X17" s="1360"/>
      <c r="Y17" s="1361"/>
      <c r="Z17" s="1361"/>
      <c r="AA17" s="1361"/>
      <c r="AB17" s="1361">
        <f t="shared" si="4"/>
        <v>6</v>
      </c>
      <c r="AC17" s="1362">
        <f t="shared" si="5"/>
        <v>6</v>
      </c>
      <c r="AD17" s="1363">
        <v>1</v>
      </c>
      <c r="AE17" s="1360">
        <v>0</v>
      </c>
      <c r="AF17" s="1364">
        <f t="shared" si="6"/>
        <v>23</v>
      </c>
      <c r="AG17" s="1622"/>
    </row>
    <row r="18" spans="1:33" s="987" customFormat="1" ht="9.9499999999999993" customHeight="1" x14ac:dyDescent="0.25">
      <c r="A18" s="1185" t="s">
        <v>33</v>
      </c>
      <c r="B18" s="1611"/>
      <c r="C18" s="1220" t="s">
        <v>86</v>
      </c>
      <c r="D18" s="1221"/>
      <c r="E18" s="1627"/>
      <c r="F18" s="1189"/>
      <c r="G18" s="1398"/>
      <c r="H18" s="1665">
        <v>6</v>
      </c>
      <c r="I18" s="1399">
        <v>1</v>
      </c>
      <c r="J18" s="1399"/>
      <c r="K18" s="1399"/>
      <c r="L18" s="1666"/>
      <c r="M18" s="1399"/>
      <c r="N18" s="1399"/>
      <c r="O18" s="1399"/>
      <c r="P18" s="1399">
        <v>7</v>
      </c>
      <c r="Q18" s="1399"/>
      <c r="R18" s="1667"/>
      <c r="S18" s="1393">
        <f t="shared" si="0"/>
        <v>14</v>
      </c>
      <c r="T18" s="1394">
        <f t="shared" si="1"/>
        <v>1.2000000000000002</v>
      </c>
      <c r="U18" s="1395">
        <f t="shared" si="2"/>
        <v>5.6000000000000014</v>
      </c>
      <c r="V18" s="1400">
        <f t="shared" si="3"/>
        <v>2010.0309260179151</v>
      </c>
      <c r="W18" s="1383"/>
      <c r="X18" s="1384"/>
      <c r="Y18" s="1385"/>
      <c r="Z18" s="1385"/>
      <c r="AA18" s="1385"/>
      <c r="AB18" s="1385">
        <f t="shared" si="4"/>
        <v>3</v>
      </c>
      <c r="AC18" s="1386">
        <f t="shared" si="5"/>
        <v>3</v>
      </c>
      <c r="AD18" s="1387"/>
      <c r="AE18" s="1384">
        <v>0</v>
      </c>
      <c r="AF18" s="1388">
        <f t="shared" si="6"/>
        <v>14</v>
      </c>
      <c r="AG18" s="1622"/>
    </row>
    <row r="19" spans="1:33" s="987" customFormat="1" ht="9.9499999999999993" customHeight="1" x14ac:dyDescent="0.25">
      <c r="A19" s="1185" t="s">
        <v>56</v>
      </c>
      <c r="B19" s="1611"/>
      <c r="C19" s="1349" t="s">
        <v>573</v>
      </c>
      <c r="D19" s="1350"/>
      <c r="E19" s="1627"/>
      <c r="F19" s="1189"/>
      <c r="G19" s="1351">
        <v>2</v>
      </c>
      <c r="H19" s="1487">
        <v>5</v>
      </c>
      <c r="I19" s="1352"/>
      <c r="J19" s="1352"/>
      <c r="K19" s="1352">
        <v>6</v>
      </c>
      <c r="L19" s="1371"/>
      <c r="M19" s="1352"/>
      <c r="N19" s="1352"/>
      <c r="O19" s="1352"/>
      <c r="P19" s="1354"/>
      <c r="Q19" s="1354"/>
      <c r="R19" s="1626"/>
      <c r="S19" s="1356">
        <f t="shared" si="0"/>
        <v>13</v>
      </c>
      <c r="T19" s="1357">
        <f t="shared" si="1"/>
        <v>1.2000000000000002</v>
      </c>
      <c r="U19" s="1338">
        <f t="shared" si="2"/>
        <v>5.2</v>
      </c>
      <c r="V19" s="1400">
        <f t="shared" si="3"/>
        <v>1866.4572884452064</v>
      </c>
      <c r="W19" s="1359">
        <v>2</v>
      </c>
      <c r="X19" s="1360">
        <v>4</v>
      </c>
      <c r="Y19" s="1361">
        <v>4</v>
      </c>
      <c r="Z19" s="1361">
        <v>4</v>
      </c>
      <c r="AA19" s="1361">
        <v>6</v>
      </c>
      <c r="AB19" s="1361">
        <f t="shared" si="4"/>
        <v>3</v>
      </c>
      <c r="AC19" s="1362">
        <f t="shared" si="5"/>
        <v>23</v>
      </c>
      <c r="AD19" s="1363">
        <v>3</v>
      </c>
      <c r="AE19" s="1360">
        <v>139</v>
      </c>
      <c r="AF19" s="1364">
        <f t="shared" si="6"/>
        <v>152</v>
      </c>
      <c r="AG19" s="1622"/>
    </row>
    <row r="20" spans="1:33" s="987" customFormat="1" ht="9.9499999999999993" customHeight="1" thickBot="1" x14ac:dyDescent="0.3">
      <c r="A20" s="1185" t="s">
        <v>48</v>
      </c>
      <c r="B20" s="1611"/>
      <c r="C20" s="1405" t="s">
        <v>45</v>
      </c>
      <c r="D20" s="1406"/>
      <c r="E20" s="1668"/>
      <c r="F20" s="1122"/>
      <c r="G20" s="1669"/>
      <c r="H20" s="1670"/>
      <c r="I20" s="1442">
        <v>3</v>
      </c>
      <c r="J20" s="1442"/>
      <c r="K20" s="1410">
        <v>0</v>
      </c>
      <c r="L20" s="1671">
        <v>4</v>
      </c>
      <c r="M20" s="1442">
        <v>4</v>
      </c>
      <c r="N20" s="1442"/>
      <c r="O20" s="1442"/>
      <c r="P20" s="1410"/>
      <c r="Q20" s="1410"/>
      <c r="R20" s="1672"/>
      <c r="S20" s="1411">
        <f t="shared" si="0"/>
        <v>11</v>
      </c>
      <c r="T20" s="1412">
        <f t="shared" si="1"/>
        <v>1.3</v>
      </c>
      <c r="U20" s="1413">
        <f t="shared" si="2"/>
        <v>3.5750000000000002</v>
      </c>
      <c r="V20" s="1400">
        <f t="shared" si="3"/>
        <v>1283.1893858060794</v>
      </c>
      <c r="W20" s="1415"/>
      <c r="X20" s="1416"/>
      <c r="Y20" s="1417">
        <v>2</v>
      </c>
      <c r="Z20" s="1417">
        <v>4</v>
      </c>
      <c r="AA20" s="1417">
        <v>3</v>
      </c>
      <c r="AB20" s="1418">
        <f t="shared" si="4"/>
        <v>4</v>
      </c>
      <c r="AC20" s="1673">
        <f t="shared" si="5"/>
        <v>13</v>
      </c>
      <c r="AD20" s="1420"/>
      <c r="AE20" s="1421">
        <v>42</v>
      </c>
      <c r="AF20" s="1445">
        <f t="shared" si="6"/>
        <v>53</v>
      </c>
      <c r="AG20" s="1622"/>
    </row>
    <row r="21" spans="1:33" s="987" customFormat="1" ht="9.9499999999999993" customHeight="1" thickTop="1" thickBot="1" x14ac:dyDescent="0.3">
      <c r="A21" s="1185" t="s">
        <v>62</v>
      </c>
      <c r="B21" s="1674"/>
      <c r="C21" s="1675" t="s">
        <v>36</v>
      </c>
      <c r="D21" s="1676"/>
      <c r="E21" s="1677"/>
      <c r="F21" s="1115"/>
      <c r="G21" s="1678"/>
      <c r="H21" s="1679">
        <v>3</v>
      </c>
      <c r="I21" s="1680"/>
      <c r="J21" s="1680">
        <v>1</v>
      </c>
      <c r="K21" s="1680"/>
      <c r="L21" s="1681"/>
      <c r="M21" s="1680"/>
      <c r="N21" s="1680"/>
      <c r="O21" s="1680"/>
      <c r="P21" s="1680"/>
      <c r="Q21" s="1680"/>
      <c r="R21" s="1682"/>
      <c r="S21" s="1683">
        <f t="shared" si="0"/>
        <v>4</v>
      </c>
      <c r="T21" s="1684">
        <f t="shared" si="1"/>
        <v>1.1000000000000001</v>
      </c>
      <c r="U21" s="1685">
        <f t="shared" si="2"/>
        <v>2.2000000000000002</v>
      </c>
      <c r="V21" s="1686"/>
      <c r="W21" s="1687"/>
      <c r="X21" s="1688"/>
      <c r="Y21" s="1689">
        <v>1</v>
      </c>
      <c r="Z21" s="1689"/>
      <c r="AA21" s="1689">
        <v>3</v>
      </c>
      <c r="AB21" s="1689">
        <f t="shared" si="4"/>
        <v>2</v>
      </c>
      <c r="AC21" s="1690">
        <f t="shared" si="5"/>
        <v>6</v>
      </c>
      <c r="AD21" s="1691"/>
      <c r="AE21" s="1688">
        <v>25</v>
      </c>
      <c r="AF21" s="1692">
        <f t="shared" si="6"/>
        <v>29</v>
      </c>
      <c r="AG21" s="1622"/>
    </row>
    <row r="22" spans="1:33" s="1078" customFormat="1" ht="9.9499999999999993" customHeight="1" thickTop="1" x14ac:dyDescent="0.25">
      <c r="A22" s="1185" t="s">
        <v>130</v>
      </c>
      <c r="B22" s="1611"/>
      <c r="C22" s="1693" t="s">
        <v>634</v>
      </c>
      <c r="D22" s="1694"/>
      <c r="E22" s="1695"/>
      <c r="F22" s="1122"/>
      <c r="G22" s="1449"/>
      <c r="H22" s="1696"/>
      <c r="I22" s="1353"/>
      <c r="J22" s="1353"/>
      <c r="K22" s="1353"/>
      <c r="L22" s="1355">
        <v>14</v>
      </c>
      <c r="M22" s="1353"/>
      <c r="N22" s="1353"/>
      <c r="O22" s="1353"/>
      <c r="P22" s="1353"/>
      <c r="Q22" s="1353"/>
      <c r="R22" s="1625"/>
      <c r="S22" s="1697">
        <f t="shared" si="0"/>
        <v>14</v>
      </c>
      <c r="T22" s="1698">
        <f t="shared" si="1"/>
        <v>1</v>
      </c>
      <c r="U22" s="1699">
        <f t="shared" si="2"/>
        <v>14</v>
      </c>
      <c r="V22" s="1700"/>
      <c r="W22" s="1701"/>
      <c r="X22" s="1702"/>
      <c r="Y22" s="1451"/>
      <c r="Z22" s="1451">
        <v>2</v>
      </c>
      <c r="AA22" s="1451"/>
      <c r="AB22" s="1451">
        <f t="shared" si="4"/>
        <v>1</v>
      </c>
      <c r="AC22" s="1703">
        <f t="shared" si="5"/>
        <v>3</v>
      </c>
      <c r="AD22" s="1704">
        <v>1</v>
      </c>
      <c r="AE22" s="1705">
        <v>7</v>
      </c>
      <c r="AF22" s="1706">
        <f t="shared" si="6"/>
        <v>21</v>
      </c>
      <c r="AG22" s="1317"/>
    </row>
    <row r="23" spans="1:33" s="1078" customFormat="1" ht="9.9499999999999993" customHeight="1" x14ac:dyDescent="0.25">
      <c r="A23" s="1185" t="s">
        <v>433</v>
      </c>
      <c r="B23" s="1611"/>
      <c r="C23" s="1220" t="s">
        <v>118</v>
      </c>
      <c r="D23" s="1221"/>
      <c r="E23" s="1475"/>
      <c r="F23" s="1122"/>
      <c r="G23" s="1449"/>
      <c r="H23" s="1696"/>
      <c r="I23" s="1353"/>
      <c r="J23" s="1353"/>
      <c r="K23" s="1353"/>
      <c r="L23" s="1355"/>
      <c r="M23" s="1353"/>
      <c r="N23" s="1353"/>
      <c r="O23" s="1353"/>
      <c r="P23" s="1353">
        <v>5</v>
      </c>
      <c r="Q23" s="1353"/>
      <c r="R23" s="1625"/>
      <c r="S23" s="1697">
        <f t="shared" si="0"/>
        <v>5</v>
      </c>
      <c r="T23" s="1698">
        <f t="shared" si="1"/>
        <v>1</v>
      </c>
      <c r="U23" s="1699">
        <f t="shared" si="2"/>
        <v>5</v>
      </c>
      <c r="V23" s="1700"/>
      <c r="W23" s="1701"/>
      <c r="X23" s="1702"/>
      <c r="Y23" s="1451"/>
      <c r="Z23" s="1451"/>
      <c r="AA23" s="1451"/>
      <c r="AB23" s="1361">
        <f t="shared" si="4"/>
        <v>1</v>
      </c>
      <c r="AC23" s="1362">
        <f t="shared" si="5"/>
        <v>1</v>
      </c>
      <c r="AD23" s="1704"/>
      <c r="AE23" s="1705">
        <v>0</v>
      </c>
      <c r="AF23" s="1706">
        <f t="shared" si="6"/>
        <v>5</v>
      </c>
      <c r="AG23" s="1317"/>
    </row>
    <row r="24" spans="1:33" s="1078" customFormat="1" ht="9.9499999999999993" customHeight="1" x14ac:dyDescent="0.25">
      <c r="A24" s="1185" t="s">
        <v>343</v>
      </c>
      <c r="B24" s="1611"/>
      <c r="C24" s="1349" t="s">
        <v>572</v>
      </c>
      <c r="D24" s="1350"/>
      <c r="E24" s="1475"/>
      <c r="F24" s="1189"/>
      <c r="G24" s="1449">
        <v>4</v>
      </c>
      <c r="H24" s="1696"/>
      <c r="I24" s="1355"/>
      <c r="J24" s="1353"/>
      <c r="K24" s="1353"/>
      <c r="L24" s="1707"/>
      <c r="M24" s="1353"/>
      <c r="N24" s="1708"/>
      <c r="O24" s="1353"/>
      <c r="P24" s="1708"/>
      <c r="Q24" s="1708"/>
      <c r="R24" s="1625"/>
      <c r="S24" s="1697">
        <f t="shared" si="0"/>
        <v>4</v>
      </c>
      <c r="T24" s="1698">
        <f t="shared" si="1"/>
        <v>1</v>
      </c>
      <c r="U24" s="1699">
        <f t="shared" si="2"/>
        <v>4</v>
      </c>
      <c r="V24" s="1700"/>
      <c r="W24" s="1701"/>
      <c r="X24" s="1702">
        <v>4</v>
      </c>
      <c r="Y24" s="1451">
        <v>5</v>
      </c>
      <c r="Z24" s="1451">
        <v>3</v>
      </c>
      <c r="AA24" s="1451">
        <v>5</v>
      </c>
      <c r="AB24" s="1361">
        <f t="shared" si="4"/>
        <v>1</v>
      </c>
      <c r="AC24" s="1362">
        <f t="shared" si="5"/>
        <v>18</v>
      </c>
      <c r="AD24" s="1453">
        <v>2</v>
      </c>
      <c r="AE24" s="1702">
        <v>105</v>
      </c>
      <c r="AF24" s="1709">
        <f t="shared" si="6"/>
        <v>109</v>
      </c>
      <c r="AG24" s="1622"/>
    </row>
    <row r="25" spans="1:33" s="1078" customFormat="1" ht="9.9499999999999993" customHeight="1" x14ac:dyDescent="0.25">
      <c r="A25" s="1185" t="s">
        <v>434</v>
      </c>
      <c r="B25" s="1674"/>
      <c r="C25" s="1220" t="s">
        <v>43</v>
      </c>
      <c r="D25" s="1221"/>
      <c r="E25" s="1475"/>
      <c r="F25" s="1189"/>
      <c r="G25" s="1351">
        <v>3</v>
      </c>
      <c r="H25" s="1487"/>
      <c r="I25" s="1352"/>
      <c r="J25" s="1352"/>
      <c r="K25" s="1352"/>
      <c r="L25" s="1371"/>
      <c r="M25" s="1352"/>
      <c r="N25" s="1352"/>
      <c r="O25" s="1352"/>
      <c r="P25" s="1352"/>
      <c r="Q25" s="1352"/>
      <c r="R25" s="1626"/>
      <c r="S25" s="1356">
        <f t="shared" si="0"/>
        <v>3</v>
      </c>
      <c r="T25" s="1357">
        <f t="shared" si="1"/>
        <v>1</v>
      </c>
      <c r="U25" s="1338">
        <f t="shared" si="2"/>
        <v>3</v>
      </c>
      <c r="V25" s="1358"/>
      <c r="W25" s="1359"/>
      <c r="X25" s="1360"/>
      <c r="Y25" s="1361">
        <v>3</v>
      </c>
      <c r="Z25" s="1361">
        <v>8</v>
      </c>
      <c r="AA25" s="1361">
        <v>3</v>
      </c>
      <c r="AB25" s="1361">
        <f t="shared" si="4"/>
        <v>1</v>
      </c>
      <c r="AC25" s="1362">
        <f t="shared" si="5"/>
        <v>15</v>
      </c>
      <c r="AD25" s="1363"/>
      <c r="AE25" s="1360">
        <v>63</v>
      </c>
      <c r="AF25" s="1364">
        <f t="shared" si="6"/>
        <v>66</v>
      </c>
      <c r="AG25" s="1622"/>
    </row>
    <row r="26" spans="1:33" s="987" customFormat="1" ht="9.9499999999999993" customHeight="1" x14ac:dyDescent="0.25">
      <c r="A26" s="1185" t="s">
        <v>436</v>
      </c>
      <c r="B26" s="1611"/>
      <c r="C26" s="1220" t="s">
        <v>117</v>
      </c>
      <c r="D26" s="1221"/>
      <c r="E26" s="1457"/>
      <c r="F26" s="1122"/>
      <c r="G26" s="1351"/>
      <c r="H26" s="1487"/>
      <c r="I26" s="1352"/>
      <c r="J26" s="1352"/>
      <c r="K26" s="1352"/>
      <c r="L26" s="1354"/>
      <c r="M26" s="1352"/>
      <c r="N26" s="1352"/>
      <c r="O26" s="1352"/>
      <c r="P26" s="1352">
        <v>2</v>
      </c>
      <c r="Q26" s="1352"/>
      <c r="R26" s="1626"/>
      <c r="S26" s="1356">
        <f t="shared" si="0"/>
        <v>2</v>
      </c>
      <c r="T26" s="1357">
        <f t="shared" si="1"/>
        <v>1</v>
      </c>
      <c r="U26" s="1338">
        <f t="shared" si="2"/>
        <v>2</v>
      </c>
      <c r="V26" s="1358"/>
      <c r="W26" s="1359"/>
      <c r="X26" s="1360"/>
      <c r="Y26" s="1361"/>
      <c r="Z26" s="1360"/>
      <c r="AA26" s="1361"/>
      <c r="AB26" s="1361">
        <f t="shared" si="4"/>
        <v>1</v>
      </c>
      <c r="AC26" s="1362">
        <f t="shared" si="5"/>
        <v>1</v>
      </c>
      <c r="AD26" s="1710"/>
      <c r="AE26" s="1347">
        <v>0</v>
      </c>
      <c r="AF26" s="1461">
        <f t="shared" si="6"/>
        <v>2</v>
      </c>
      <c r="AG26" s="1317"/>
    </row>
    <row r="27" spans="1:33" s="987" customFormat="1" ht="9.9499999999999993" customHeight="1" x14ac:dyDescent="0.25">
      <c r="A27" s="1185" t="s">
        <v>437</v>
      </c>
      <c r="B27" s="1674"/>
      <c r="C27" s="1220" t="s">
        <v>83</v>
      </c>
      <c r="D27" s="1389"/>
      <c r="E27" s="1475"/>
      <c r="F27" s="1189"/>
      <c r="G27" s="1351"/>
      <c r="H27" s="1487"/>
      <c r="I27" s="1352"/>
      <c r="J27" s="1352"/>
      <c r="K27" s="1352"/>
      <c r="L27" s="1371"/>
      <c r="M27" s="1352">
        <v>1</v>
      </c>
      <c r="N27" s="1352"/>
      <c r="O27" s="1352"/>
      <c r="P27" s="1352"/>
      <c r="Q27" s="1352"/>
      <c r="R27" s="1626"/>
      <c r="S27" s="1356">
        <f t="shared" si="0"/>
        <v>1</v>
      </c>
      <c r="T27" s="1357">
        <f t="shared" si="1"/>
        <v>1</v>
      </c>
      <c r="U27" s="1338">
        <f t="shared" si="2"/>
        <v>1</v>
      </c>
      <c r="V27" s="1358"/>
      <c r="W27" s="1359"/>
      <c r="X27" s="1360"/>
      <c r="Y27" s="1361"/>
      <c r="Z27" s="1361"/>
      <c r="AA27" s="1361">
        <v>1</v>
      </c>
      <c r="AB27" s="1361">
        <f t="shared" si="4"/>
        <v>1</v>
      </c>
      <c r="AC27" s="1362">
        <f t="shared" si="5"/>
        <v>2</v>
      </c>
      <c r="AD27" s="1711"/>
      <c r="AE27" s="1360">
        <v>6</v>
      </c>
      <c r="AF27" s="1364">
        <f t="shared" si="6"/>
        <v>7</v>
      </c>
      <c r="AG27" s="1622"/>
    </row>
    <row r="28" spans="1:33" s="987" customFormat="1" ht="9.9499999999999993" customHeight="1" x14ac:dyDescent="0.25">
      <c r="A28" s="1185" t="s">
        <v>438</v>
      </c>
      <c r="B28" s="1674"/>
      <c r="C28" s="1220" t="s">
        <v>57</v>
      </c>
      <c r="D28" s="1389"/>
      <c r="E28" s="1457"/>
      <c r="F28" s="1122"/>
      <c r="G28" s="1390"/>
      <c r="H28" s="1712">
        <v>1</v>
      </c>
      <c r="I28" s="1391"/>
      <c r="J28" s="1391"/>
      <c r="K28" s="1399"/>
      <c r="L28" s="1666"/>
      <c r="M28" s="1391"/>
      <c r="N28" s="1399"/>
      <c r="O28" s="1399"/>
      <c r="P28" s="1399"/>
      <c r="Q28" s="1399"/>
      <c r="R28" s="1667"/>
      <c r="S28" s="1393">
        <f t="shared" si="0"/>
        <v>1</v>
      </c>
      <c r="T28" s="1394">
        <f t="shared" si="1"/>
        <v>1</v>
      </c>
      <c r="U28" s="1395">
        <f t="shared" si="2"/>
        <v>1</v>
      </c>
      <c r="V28" s="1400"/>
      <c r="W28" s="1396"/>
      <c r="X28" s="1366"/>
      <c r="Y28" s="1367"/>
      <c r="Z28" s="1367">
        <v>2</v>
      </c>
      <c r="AA28" s="1367">
        <v>1</v>
      </c>
      <c r="AB28" s="1385">
        <f t="shared" si="4"/>
        <v>1</v>
      </c>
      <c r="AC28" s="1386">
        <f t="shared" si="5"/>
        <v>4</v>
      </c>
      <c r="AD28" s="1387"/>
      <c r="AE28" s="1384">
        <v>10</v>
      </c>
      <c r="AF28" s="1388">
        <f t="shared" si="6"/>
        <v>11</v>
      </c>
      <c r="AG28" s="1622"/>
    </row>
    <row r="29" spans="1:33" s="987" customFormat="1" ht="9.9499999999999993" customHeight="1" thickBot="1" x14ac:dyDescent="0.3">
      <c r="A29" s="1185" t="s">
        <v>439</v>
      </c>
      <c r="B29" s="1611"/>
      <c r="C29" s="1439" t="s">
        <v>581</v>
      </c>
      <c r="D29" s="1440"/>
      <c r="E29" s="1713"/>
      <c r="F29" s="1189"/>
      <c r="G29" s="1409"/>
      <c r="H29" s="1714"/>
      <c r="I29" s="1410"/>
      <c r="J29" s="1410"/>
      <c r="K29" s="1410"/>
      <c r="L29" s="1671"/>
      <c r="M29" s="1410"/>
      <c r="N29" s="1410"/>
      <c r="O29" s="1410"/>
      <c r="P29" s="1410">
        <v>0</v>
      </c>
      <c r="Q29" s="1410"/>
      <c r="R29" s="1672"/>
      <c r="S29" s="1411">
        <f t="shared" si="0"/>
        <v>0</v>
      </c>
      <c r="T29" s="1412">
        <f t="shared" si="1"/>
        <v>1</v>
      </c>
      <c r="U29" s="1395">
        <f t="shared" si="2"/>
        <v>0</v>
      </c>
      <c r="V29" s="1414"/>
      <c r="W29" s="1444"/>
      <c r="X29" s="1421"/>
      <c r="Y29" s="1418"/>
      <c r="Z29" s="1418">
        <v>1</v>
      </c>
      <c r="AA29" s="1418">
        <v>1</v>
      </c>
      <c r="AB29" s="1418">
        <f t="shared" si="4"/>
        <v>1</v>
      </c>
      <c r="AC29" s="1419">
        <f t="shared" si="5"/>
        <v>3</v>
      </c>
      <c r="AD29" s="1420">
        <v>1</v>
      </c>
      <c r="AE29" s="1421">
        <v>19</v>
      </c>
      <c r="AF29" s="1445">
        <f t="shared" si="6"/>
        <v>19</v>
      </c>
      <c r="AG29" s="1622"/>
    </row>
    <row r="30" spans="1:33" s="987" customFormat="1" ht="9.9499999999999993" customHeight="1" thickTop="1" x14ac:dyDescent="0.25">
      <c r="A30" s="1185" t="s">
        <v>440</v>
      </c>
      <c r="B30" s="1611"/>
      <c r="C30" s="1715" t="s">
        <v>503</v>
      </c>
      <c r="D30" s="1716"/>
      <c r="E30" s="1717"/>
      <c r="F30" s="1189"/>
      <c r="G30" s="1449"/>
      <c r="H30" s="1696"/>
      <c r="I30" s="1353"/>
      <c r="J30" s="1353"/>
      <c r="K30" s="1427"/>
      <c r="L30" s="1707"/>
      <c r="M30" s="1353"/>
      <c r="N30" s="1718"/>
      <c r="O30" s="1353"/>
      <c r="P30" s="1718"/>
      <c r="Q30" s="1718"/>
      <c r="R30" s="1625"/>
      <c r="S30" s="1697">
        <f t="shared" si="0"/>
        <v>0</v>
      </c>
      <c r="T30" s="1698">
        <f t="shared" si="1"/>
        <v>0.9</v>
      </c>
      <c r="U30" s="1719"/>
      <c r="V30" s="1700"/>
      <c r="W30" s="1701">
        <v>3</v>
      </c>
      <c r="X30" s="1702">
        <v>6</v>
      </c>
      <c r="Y30" s="1451">
        <v>6</v>
      </c>
      <c r="Z30" s="1451">
        <v>6</v>
      </c>
      <c r="AA30" s="1451">
        <v>2</v>
      </c>
      <c r="AB30" s="1451">
        <f t="shared" si="4"/>
        <v>0</v>
      </c>
      <c r="AC30" s="1452">
        <f t="shared" si="5"/>
        <v>23</v>
      </c>
      <c r="AD30" s="1453">
        <v>1</v>
      </c>
      <c r="AE30" s="1702">
        <v>131</v>
      </c>
      <c r="AF30" s="1720">
        <f t="shared" si="6"/>
        <v>131</v>
      </c>
      <c r="AG30" s="1622"/>
    </row>
    <row r="31" spans="1:33" s="1078" customFormat="1" ht="9.9499999999999993" customHeight="1" x14ac:dyDescent="0.25">
      <c r="A31" s="1185" t="s">
        <v>441</v>
      </c>
      <c r="B31" s="1611"/>
      <c r="C31" s="1216" t="s">
        <v>2</v>
      </c>
      <c r="D31" s="1217"/>
      <c r="E31" s="1721"/>
      <c r="F31" s="1115"/>
      <c r="G31" s="1351"/>
      <c r="H31" s="1487"/>
      <c r="I31" s="1352"/>
      <c r="J31" s="1352"/>
      <c r="K31" s="1399"/>
      <c r="L31" s="1371"/>
      <c r="M31" s="1352"/>
      <c r="N31" s="1352"/>
      <c r="O31" s="1352"/>
      <c r="P31" s="1352"/>
      <c r="Q31" s="1352"/>
      <c r="R31" s="1626"/>
      <c r="S31" s="1356">
        <f t="shared" si="0"/>
        <v>0</v>
      </c>
      <c r="T31" s="1357">
        <f t="shared" si="1"/>
        <v>0.9</v>
      </c>
      <c r="U31" s="1338"/>
      <c r="V31" s="1358"/>
      <c r="W31" s="1383">
        <v>2</v>
      </c>
      <c r="X31" s="1384">
        <v>4</v>
      </c>
      <c r="Y31" s="1385">
        <v>5</v>
      </c>
      <c r="Z31" s="1385"/>
      <c r="AA31" s="1385">
        <v>1</v>
      </c>
      <c r="AB31" s="1361">
        <f t="shared" si="4"/>
        <v>0</v>
      </c>
      <c r="AC31" s="1386">
        <f t="shared" si="5"/>
        <v>12</v>
      </c>
      <c r="AD31" s="1387"/>
      <c r="AE31" s="1360">
        <v>29</v>
      </c>
      <c r="AF31" s="1364">
        <f t="shared" si="6"/>
        <v>29</v>
      </c>
      <c r="AG31" s="1622"/>
    </row>
    <row r="32" spans="1:33" s="1078" customFormat="1" ht="9.9499999999999993" customHeight="1" x14ac:dyDescent="0.25">
      <c r="A32" s="1185" t="s">
        <v>442</v>
      </c>
      <c r="B32" s="1674"/>
      <c r="C32" s="1368" t="s">
        <v>424</v>
      </c>
      <c r="D32" s="1369" t="s">
        <v>588</v>
      </c>
      <c r="E32" s="1254"/>
      <c r="F32" s="1189"/>
      <c r="G32" s="1351"/>
      <c r="H32" s="1487"/>
      <c r="I32" s="1352"/>
      <c r="J32" s="1352"/>
      <c r="K32" s="1399"/>
      <c r="L32" s="1371"/>
      <c r="M32" s="1352"/>
      <c r="N32" s="1352"/>
      <c r="O32" s="1352"/>
      <c r="P32" s="1352"/>
      <c r="Q32" s="1352"/>
      <c r="R32" s="1626"/>
      <c r="S32" s="1356">
        <f t="shared" si="0"/>
        <v>0</v>
      </c>
      <c r="T32" s="1357">
        <f t="shared" si="1"/>
        <v>0.9</v>
      </c>
      <c r="U32" s="1338"/>
      <c r="V32" s="1358"/>
      <c r="W32" s="1359">
        <v>2</v>
      </c>
      <c r="X32" s="1360">
        <v>4</v>
      </c>
      <c r="Y32" s="1361">
        <v>2</v>
      </c>
      <c r="Z32" s="1361">
        <v>2</v>
      </c>
      <c r="AA32" s="1361">
        <v>1</v>
      </c>
      <c r="AB32" s="1361">
        <f t="shared" si="4"/>
        <v>0</v>
      </c>
      <c r="AC32" s="1386">
        <f t="shared" si="5"/>
        <v>11</v>
      </c>
      <c r="AD32" s="1472">
        <v>3</v>
      </c>
      <c r="AE32" s="1360">
        <v>111</v>
      </c>
      <c r="AF32" s="1473">
        <f t="shared" si="6"/>
        <v>111</v>
      </c>
      <c r="AG32" s="1622"/>
    </row>
    <row r="33" spans="1:33" s="1078" customFormat="1" ht="9.9499999999999993" customHeight="1" x14ac:dyDescent="0.25">
      <c r="A33" s="1185" t="s">
        <v>472</v>
      </c>
      <c r="B33" s="1611"/>
      <c r="C33" s="1220" t="s">
        <v>1</v>
      </c>
      <c r="D33" s="1221"/>
      <c r="E33" s="1722"/>
      <c r="F33" s="1170"/>
      <c r="G33" s="1351"/>
      <c r="H33" s="1487"/>
      <c r="I33" s="1352"/>
      <c r="J33" s="1352"/>
      <c r="K33" s="1399"/>
      <c r="L33" s="1371"/>
      <c r="M33" s="1352"/>
      <c r="N33" s="1352"/>
      <c r="O33" s="1352"/>
      <c r="P33" s="1352"/>
      <c r="Q33" s="1352"/>
      <c r="R33" s="1626"/>
      <c r="S33" s="1356">
        <f t="shared" si="0"/>
        <v>0</v>
      </c>
      <c r="T33" s="1357">
        <f t="shared" si="1"/>
        <v>0.9</v>
      </c>
      <c r="U33" s="1338"/>
      <c r="V33" s="1358"/>
      <c r="W33" s="1359">
        <v>2</v>
      </c>
      <c r="X33" s="1360">
        <v>5</v>
      </c>
      <c r="Y33" s="1361"/>
      <c r="Z33" s="1361"/>
      <c r="AA33" s="1361">
        <v>1</v>
      </c>
      <c r="AB33" s="1361">
        <f t="shared" si="4"/>
        <v>0</v>
      </c>
      <c r="AC33" s="1362">
        <f t="shared" si="5"/>
        <v>8</v>
      </c>
      <c r="AD33" s="1472"/>
      <c r="AE33" s="1360">
        <v>45</v>
      </c>
      <c r="AF33" s="1473">
        <f t="shared" si="6"/>
        <v>45</v>
      </c>
      <c r="AG33" s="1622"/>
    </row>
    <row r="34" spans="1:33" s="1078" customFormat="1" ht="9.9499999999999993" customHeight="1" x14ac:dyDescent="0.25">
      <c r="A34" s="1185" t="s">
        <v>517</v>
      </c>
      <c r="B34" s="1611"/>
      <c r="C34" s="1200" t="s">
        <v>584</v>
      </c>
      <c r="D34" s="1201"/>
      <c r="E34" s="1254"/>
      <c r="F34" s="1189"/>
      <c r="G34" s="1351"/>
      <c r="H34" s="1487"/>
      <c r="I34" s="1352"/>
      <c r="J34" s="1352"/>
      <c r="K34" s="1399"/>
      <c r="L34" s="1371"/>
      <c r="M34" s="1352"/>
      <c r="N34" s="1352"/>
      <c r="O34" s="1352"/>
      <c r="P34" s="1352"/>
      <c r="Q34" s="1352"/>
      <c r="R34" s="1626"/>
      <c r="S34" s="1356">
        <f t="shared" si="0"/>
        <v>0</v>
      </c>
      <c r="T34" s="1357">
        <f t="shared" si="1"/>
        <v>0.9</v>
      </c>
      <c r="U34" s="1338"/>
      <c r="V34" s="1358"/>
      <c r="W34" s="1360"/>
      <c r="X34" s="1360"/>
      <c r="Y34" s="1360">
        <v>3</v>
      </c>
      <c r="Z34" s="1360">
        <v>4</v>
      </c>
      <c r="AA34" s="1361">
        <v>1</v>
      </c>
      <c r="AB34" s="1361">
        <f t="shared" si="4"/>
        <v>0</v>
      </c>
      <c r="AC34" s="1362">
        <f t="shared" si="5"/>
        <v>8</v>
      </c>
      <c r="AD34" s="1481">
        <v>1</v>
      </c>
      <c r="AE34" s="1360">
        <v>71</v>
      </c>
      <c r="AF34" s="1473">
        <f t="shared" si="6"/>
        <v>71</v>
      </c>
      <c r="AG34" s="1622"/>
    </row>
    <row r="35" spans="1:33" s="1078" customFormat="1" ht="9.9499999999999993" customHeight="1" x14ac:dyDescent="0.25">
      <c r="A35" s="1185" t="s">
        <v>518</v>
      </c>
      <c r="B35" s="1611"/>
      <c r="C35" s="1206" t="s">
        <v>430</v>
      </c>
      <c r="D35" s="1207"/>
      <c r="E35" s="1254"/>
      <c r="F35" s="1189"/>
      <c r="G35" s="1351"/>
      <c r="H35" s="1487"/>
      <c r="I35" s="1352"/>
      <c r="J35" s="1352"/>
      <c r="K35" s="1399"/>
      <c r="L35" s="1371"/>
      <c r="M35" s="1352"/>
      <c r="N35" s="1352"/>
      <c r="O35" s="1352"/>
      <c r="P35" s="1352"/>
      <c r="Q35" s="1352"/>
      <c r="R35" s="1626"/>
      <c r="S35" s="1356">
        <f t="shared" si="0"/>
        <v>0</v>
      </c>
      <c r="T35" s="1357">
        <f t="shared" si="1"/>
        <v>0.9</v>
      </c>
      <c r="U35" s="1338"/>
      <c r="V35" s="1358"/>
      <c r="W35" s="1359"/>
      <c r="X35" s="1360">
        <v>4</v>
      </c>
      <c r="Y35" s="1361"/>
      <c r="Z35" s="1361">
        <v>1</v>
      </c>
      <c r="AA35" s="1361">
        <v>2</v>
      </c>
      <c r="AB35" s="1361">
        <f t="shared" si="4"/>
        <v>0</v>
      </c>
      <c r="AC35" s="1362">
        <f t="shared" si="5"/>
        <v>7</v>
      </c>
      <c r="AD35" s="1472">
        <v>1</v>
      </c>
      <c r="AE35" s="1361">
        <v>47</v>
      </c>
      <c r="AF35" s="1473">
        <f t="shared" si="6"/>
        <v>47</v>
      </c>
      <c r="AG35" s="1622"/>
    </row>
    <row r="36" spans="1:33" s="1078" customFormat="1" ht="9.75" customHeight="1" x14ac:dyDescent="0.25">
      <c r="A36" s="1185" t="s">
        <v>519</v>
      </c>
      <c r="B36" s="1611"/>
      <c r="C36" s="1216" t="s">
        <v>8</v>
      </c>
      <c r="D36" s="1217"/>
      <c r="E36" s="1045"/>
      <c r="F36" s="1448"/>
      <c r="G36" s="1351"/>
      <c r="H36" s="1487"/>
      <c r="I36" s="1352"/>
      <c r="J36" s="1352"/>
      <c r="K36" s="1399"/>
      <c r="L36" s="1371"/>
      <c r="M36" s="1352"/>
      <c r="N36" s="1352"/>
      <c r="O36" s="1352"/>
      <c r="P36" s="1352"/>
      <c r="Q36" s="1352"/>
      <c r="R36" s="1626"/>
      <c r="S36" s="1356">
        <f t="shared" si="0"/>
        <v>0</v>
      </c>
      <c r="T36" s="1357">
        <f t="shared" si="1"/>
        <v>0.9</v>
      </c>
      <c r="U36" s="1338"/>
      <c r="V36" s="1358"/>
      <c r="W36" s="1359"/>
      <c r="X36" s="1360">
        <v>4</v>
      </c>
      <c r="Y36" s="1361"/>
      <c r="Z36" s="1361">
        <v>1</v>
      </c>
      <c r="AA36" s="1361">
        <v>1</v>
      </c>
      <c r="AB36" s="1361">
        <f t="shared" si="4"/>
        <v>0</v>
      </c>
      <c r="AC36" s="1362">
        <f t="shared" si="5"/>
        <v>6</v>
      </c>
      <c r="AD36" s="1472"/>
      <c r="AE36" s="1361">
        <v>34</v>
      </c>
      <c r="AF36" s="1473">
        <f t="shared" si="6"/>
        <v>34</v>
      </c>
      <c r="AG36" s="1622"/>
    </row>
    <row r="37" spans="1:33" s="1078" customFormat="1" ht="9.75" customHeight="1" x14ac:dyDescent="0.25">
      <c r="A37" s="1185" t="s">
        <v>520</v>
      </c>
      <c r="B37" s="1611"/>
      <c r="C37" s="1216" t="s">
        <v>63</v>
      </c>
      <c r="D37" s="1263"/>
      <c r="E37" s="1470"/>
      <c r="F37" s="1122"/>
      <c r="G37" s="1351"/>
      <c r="H37" s="1487"/>
      <c r="I37" s="1352"/>
      <c r="J37" s="1352"/>
      <c r="K37" s="1399"/>
      <c r="L37" s="1371"/>
      <c r="M37" s="1352"/>
      <c r="N37" s="1352"/>
      <c r="O37" s="1352"/>
      <c r="P37" s="1352"/>
      <c r="Q37" s="1352"/>
      <c r="R37" s="1626"/>
      <c r="S37" s="1356">
        <f t="shared" si="0"/>
        <v>0</v>
      </c>
      <c r="T37" s="1357">
        <f t="shared" si="1"/>
        <v>0.9</v>
      </c>
      <c r="U37" s="1338"/>
      <c r="V37" s="1358"/>
      <c r="W37" s="1471"/>
      <c r="X37" s="1347"/>
      <c r="Y37" s="1348"/>
      <c r="Z37" s="1348">
        <v>2</v>
      </c>
      <c r="AA37" s="1348">
        <v>1</v>
      </c>
      <c r="AB37" s="1361">
        <f t="shared" si="4"/>
        <v>0</v>
      </c>
      <c r="AC37" s="1362">
        <f t="shared" si="5"/>
        <v>3</v>
      </c>
      <c r="AD37" s="1472"/>
      <c r="AE37" s="1361">
        <v>7</v>
      </c>
      <c r="AF37" s="1473">
        <f t="shared" si="6"/>
        <v>7</v>
      </c>
      <c r="AG37" s="1622"/>
    </row>
    <row r="38" spans="1:33" s="1078" customFormat="1" ht="9.9499999999999993" customHeight="1" x14ac:dyDescent="0.25">
      <c r="A38" s="1185" t="s">
        <v>521</v>
      </c>
      <c r="B38" s="1611"/>
      <c r="C38" s="1206" t="s">
        <v>589</v>
      </c>
      <c r="D38" s="1207"/>
      <c r="E38" s="1254"/>
      <c r="F38" s="1189"/>
      <c r="G38" s="1487"/>
      <c r="H38" s="1487"/>
      <c r="I38" s="1352"/>
      <c r="J38" s="1489"/>
      <c r="K38" s="1399"/>
      <c r="L38" s="1723"/>
      <c r="M38" s="1489"/>
      <c r="N38" s="1352"/>
      <c r="O38" s="1489"/>
      <c r="P38" s="1352"/>
      <c r="Q38" s="1352"/>
      <c r="R38" s="1626"/>
      <c r="S38" s="1356">
        <f t="shared" si="0"/>
        <v>0</v>
      </c>
      <c r="T38" s="1357">
        <f t="shared" si="1"/>
        <v>0.9</v>
      </c>
      <c r="U38" s="1338"/>
      <c r="V38" s="1358"/>
      <c r="W38" s="1359">
        <v>1</v>
      </c>
      <c r="X38" s="1360"/>
      <c r="Y38" s="1361"/>
      <c r="Z38" s="1361">
        <v>1</v>
      </c>
      <c r="AA38" s="1361">
        <v>1</v>
      </c>
      <c r="AB38" s="1361">
        <f t="shared" si="4"/>
        <v>0</v>
      </c>
      <c r="AC38" s="1362">
        <f t="shared" si="5"/>
        <v>3</v>
      </c>
      <c r="AD38" s="1472">
        <v>1</v>
      </c>
      <c r="AE38" s="1361">
        <v>23</v>
      </c>
      <c r="AF38" s="1473">
        <f t="shared" si="6"/>
        <v>23</v>
      </c>
      <c r="AG38" s="1622"/>
    </row>
    <row r="39" spans="1:33" s="1078" customFormat="1" ht="9.9499999999999993" customHeight="1" x14ac:dyDescent="0.25">
      <c r="A39" s="1185" t="s">
        <v>524</v>
      </c>
      <c r="B39" s="1611"/>
      <c r="C39" s="1200" t="s">
        <v>579</v>
      </c>
      <c r="D39" s="1201"/>
      <c r="E39" s="1470"/>
      <c r="F39" s="1122"/>
      <c r="G39" s="1633"/>
      <c r="H39" s="1633"/>
      <c r="I39" s="1392"/>
      <c r="J39" s="1724"/>
      <c r="K39" s="1399"/>
      <c r="L39" s="1723"/>
      <c r="M39" s="1724"/>
      <c r="N39" s="1724"/>
      <c r="O39" s="1724"/>
      <c r="P39" s="1724"/>
      <c r="Q39" s="1724"/>
      <c r="R39" s="1725"/>
      <c r="S39" s="1356">
        <f t="shared" si="0"/>
        <v>0</v>
      </c>
      <c r="T39" s="1357">
        <f t="shared" si="1"/>
        <v>0.9</v>
      </c>
      <c r="U39" s="1338"/>
      <c r="V39" s="1358"/>
      <c r="W39" s="1471"/>
      <c r="X39" s="1347"/>
      <c r="Y39" s="1348"/>
      <c r="Z39" s="1348">
        <v>1</v>
      </c>
      <c r="AA39" s="1348">
        <v>1</v>
      </c>
      <c r="AB39" s="1361">
        <f t="shared" si="4"/>
        <v>0</v>
      </c>
      <c r="AC39" s="1362">
        <f t="shared" si="5"/>
        <v>2</v>
      </c>
      <c r="AD39" s="1472">
        <v>1</v>
      </c>
      <c r="AE39" s="1348">
        <v>19</v>
      </c>
      <c r="AF39" s="1726">
        <f t="shared" si="6"/>
        <v>19</v>
      </c>
      <c r="AG39" s="1317"/>
    </row>
    <row r="40" spans="1:33" s="1078" customFormat="1" ht="9.9499999999999993" customHeight="1" x14ac:dyDescent="0.25">
      <c r="A40" s="1185" t="s">
        <v>527</v>
      </c>
      <c r="B40" s="1674"/>
      <c r="C40" s="1216" t="s">
        <v>31</v>
      </c>
      <c r="D40" s="1263"/>
      <c r="E40" s="1289"/>
      <c r="F40" s="1122"/>
      <c r="G40" s="1487"/>
      <c r="H40" s="1487"/>
      <c r="I40" s="1352"/>
      <c r="J40" s="1489"/>
      <c r="K40" s="1399"/>
      <c r="L40" s="1723"/>
      <c r="M40" s="1489"/>
      <c r="N40" s="1352"/>
      <c r="O40" s="1489"/>
      <c r="P40" s="1352"/>
      <c r="Q40" s="1352"/>
      <c r="R40" s="1626"/>
      <c r="S40" s="1356">
        <f t="shared" si="0"/>
        <v>0</v>
      </c>
      <c r="T40" s="1357">
        <f t="shared" si="1"/>
        <v>0.9</v>
      </c>
      <c r="U40" s="1338"/>
      <c r="V40" s="1358"/>
      <c r="W40" s="1471"/>
      <c r="X40" s="1347">
        <v>1</v>
      </c>
      <c r="Y40" s="1348"/>
      <c r="Z40" s="1348"/>
      <c r="AA40" s="1348">
        <v>1</v>
      </c>
      <c r="AB40" s="1361">
        <f t="shared" si="4"/>
        <v>0</v>
      </c>
      <c r="AC40" s="1362">
        <f t="shared" si="5"/>
        <v>2</v>
      </c>
      <c r="AD40" s="1472"/>
      <c r="AE40" s="1361">
        <v>16</v>
      </c>
      <c r="AF40" s="1473">
        <f t="shared" si="6"/>
        <v>16</v>
      </c>
      <c r="AG40" s="1622"/>
    </row>
    <row r="41" spans="1:33" s="1078" customFormat="1" ht="9.9499999999999993" customHeight="1" x14ac:dyDescent="0.25">
      <c r="A41" s="1185" t="s">
        <v>528</v>
      </c>
      <c r="B41" s="1674"/>
      <c r="C41" s="1216" t="s">
        <v>80</v>
      </c>
      <c r="D41" s="1263"/>
      <c r="E41" s="1264"/>
      <c r="F41" s="1115"/>
      <c r="G41" s="1487"/>
      <c r="H41" s="1487"/>
      <c r="I41" s="1352"/>
      <c r="J41" s="1489"/>
      <c r="K41" s="1399"/>
      <c r="L41" s="1723"/>
      <c r="M41" s="1489"/>
      <c r="N41" s="1352"/>
      <c r="O41" s="1489"/>
      <c r="P41" s="1352"/>
      <c r="Q41" s="1352"/>
      <c r="R41" s="1626"/>
      <c r="S41" s="1356">
        <f t="shared" si="0"/>
        <v>0</v>
      </c>
      <c r="T41" s="1357">
        <f t="shared" si="1"/>
        <v>0.9</v>
      </c>
      <c r="U41" s="1338"/>
      <c r="V41" s="1358"/>
      <c r="W41" s="1359"/>
      <c r="X41" s="1360"/>
      <c r="Y41" s="1361"/>
      <c r="Z41" s="1361"/>
      <c r="AA41" s="1361">
        <v>1</v>
      </c>
      <c r="AB41" s="1361">
        <f t="shared" si="4"/>
        <v>0</v>
      </c>
      <c r="AC41" s="1362">
        <f t="shared" si="5"/>
        <v>1</v>
      </c>
      <c r="AD41" s="1472"/>
      <c r="AE41" s="1361">
        <v>5</v>
      </c>
      <c r="AF41" s="1473">
        <f t="shared" si="6"/>
        <v>5</v>
      </c>
      <c r="AG41" s="1622"/>
    </row>
    <row r="42" spans="1:33" s="1078" customFormat="1" ht="9.9499999999999993" customHeight="1" x14ac:dyDescent="0.25">
      <c r="A42" s="1185" t="s">
        <v>529</v>
      </c>
      <c r="B42" s="1674"/>
      <c r="C42" s="1216" t="s">
        <v>82</v>
      </c>
      <c r="D42" s="1217"/>
      <c r="E42" s="1254"/>
      <c r="F42" s="1189"/>
      <c r="G42" s="1487"/>
      <c r="H42" s="1487"/>
      <c r="I42" s="1352"/>
      <c r="J42" s="1489"/>
      <c r="K42" s="1399"/>
      <c r="L42" s="1723"/>
      <c r="M42" s="1489"/>
      <c r="N42" s="1489"/>
      <c r="O42" s="1489"/>
      <c r="P42" s="1352"/>
      <c r="Q42" s="1489"/>
      <c r="R42" s="1727"/>
      <c r="S42" s="1356">
        <f t="shared" si="0"/>
        <v>0</v>
      </c>
      <c r="T42" s="1357">
        <f t="shared" si="1"/>
        <v>0.9</v>
      </c>
      <c r="U42" s="1338"/>
      <c r="V42" s="1358"/>
      <c r="W42" s="1359"/>
      <c r="X42" s="1360"/>
      <c r="Y42" s="1361"/>
      <c r="Z42" s="1361"/>
      <c r="AA42" s="1361">
        <v>1</v>
      </c>
      <c r="AB42" s="1361">
        <f t="shared" si="4"/>
        <v>0</v>
      </c>
      <c r="AC42" s="1362">
        <f t="shared" si="5"/>
        <v>1</v>
      </c>
      <c r="AD42" s="1472"/>
      <c r="AE42" s="1361">
        <v>2</v>
      </c>
      <c r="AF42" s="1473">
        <f t="shared" si="6"/>
        <v>2</v>
      </c>
      <c r="AG42" s="1622"/>
    </row>
    <row r="43" spans="1:33" s="1078" customFormat="1" ht="9.9499999999999993" customHeight="1" x14ac:dyDescent="0.25">
      <c r="A43" s="1185" t="s">
        <v>530</v>
      </c>
      <c r="B43" s="1674"/>
      <c r="C43" s="1216" t="s">
        <v>65</v>
      </c>
      <c r="D43" s="1217"/>
      <c r="E43" s="1717"/>
      <c r="F43" s="1189"/>
      <c r="G43" s="1696"/>
      <c r="H43" s="1352"/>
      <c r="I43" s="1352"/>
      <c r="J43" s="1728"/>
      <c r="K43" s="1399"/>
      <c r="L43" s="1707"/>
      <c r="M43" s="1353"/>
      <c r="N43" s="1728"/>
      <c r="O43" s="1728"/>
      <c r="P43" s="1728"/>
      <c r="Q43" s="1728"/>
      <c r="R43" s="1729"/>
      <c r="S43" s="1356">
        <f t="shared" si="0"/>
        <v>0</v>
      </c>
      <c r="T43" s="1357">
        <f t="shared" si="1"/>
        <v>0.9</v>
      </c>
      <c r="U43" s="1338"/>
      <c r="V43" s="1358"/>
      <c r="W43" s="1701"/>
      <c r="X43" s="1702"/>
      <c r="Y43" s="1451"/>
      <c r="Z43" s="1361"/>
      <c r="AA43" s="1361">
        <v>1</v>
      </c>
      <c r="AB43" s="1361">
        <f t="shared" si="4"/>
        <v>0</v>
      </c>
      <c r="AC43" s="1362">
        <f t="shared" si="5"/>
        <v>1</v>
      </c>
      <c r="AD43" s="1730"/>
      <c r="AE43" s="1361">
        <v>10</v>
      </c>
      <c r="AF43" s="1473">
        <f t="shared" si="6"/>
        <v>10</v>
      </c>
      <c r="AG43" s="1622"/>
    </row>
    <row r="44" spans="1:33" s="1078" customFormat="1" ht="9.9499999999999993" customHeight="1" x14ac:dyDescent="0.25">
      <c r="A44" s="1185" t="s">
        <v>531</v>
      </c>
      <c r="B44" s="1674"/>
      <c r="C44" s="1216" t="s">
        <v>587</v>
      </c>
      <c r="D44" s="1263"/>
      <c r="E44" s="1254"/>
      <c r="F44" s="1189"/>
      <c r="G44" s="1696"/>
      <c r="H44" s="1352"/>
      <c r="I44" s="1352"/>
      <c r="J44" s="1728"/>
      <c r="K44" s="1399"/>
      <c r="L44" s="1666"/>
      <c r="M44" s="1353"/>
      <c r="N44" s="1728"/>
      <c r="O44" s="1728"/>
      <c r="P44" s="1728"/>
      <c r="Q44" s="1728"/>
      <c r="R44" s="1729"/>
      <c r="S44" s="1356">
        <f t="shared" si="0"/>
        <v>0</v>
      </c>
      <c r="T44" s="1357">
        <f t="shared" si="1"/>
        <v>0.9</v>
      </c>
      <c r="U44" s="1338"/>
      <c r="V44" s="1731"/>
      <c r="W44" s="1359"/>
      <c r="X44" s="1360"/>
      <c r="Y44" s="1360"/>
      <c r="Z44" s="1360"/>
      <c r="AA44" s="1360">
        <v>1</v>
      </c>
      <c r="AB44" s="1361">
        <f t="shared" si="4"/>
        <v>0</v>
      </c>
      <c r="AC44" s="1362">
        <f t="shared" si="5"/>
        <v>1</v>
      </c>
      <c r="AD44" s="1477"/>
      <c r="AE44" s="1361">
        <v>1</v>
      </c>
      <c r="AF44" s="1473">
        <f t="shared" si="6"/>
        <v>1</v>
      </c>
      <c r="AG44" s="1622"/>
    </row>
    <row r="45" spans="1:33" s="1078" customFormat="1" ht="3" customHeight="1" x14ac:dyDescent="0.25">
      <c r="A45" s="1490"/>
      <c r="B45" s="1491"/>
      <c r="C45" s="1492"/>
      <c r="D45" s="1493"/>
      <c r="E45" s="1494"/>
      <c r="F45" s="1495"/>
      <c r="G45" s="1496"/>
      <c r="H45" s="1496"/>
      <c r="I45" s="1496"/>
      <c r="J45" s="1497"/>
      <c r="K45" s="1497"/>
      <c r="L45" s="1497"/>
      <c r="M45" s="1496"/>
      <c r="N45" s="1497"/>
      <c r="O45" s="1497"/>
      <c r="P45" s="1497"/>
      <c r="Q45" s="1497"/>
      <c r="R45" s="1497"/>
      <c r="S45" s="1732"/>
      <c r="T45" s="1732"/>
      <c r="U45" s="1733"/>
      <c r="V45" s="1734"/>
      <c r="W45" s="1500"/>
      <c r="X45" s="1500"/>
      <c r="Y45" s="1500"/>
      <c r="Z45" s="1500"/>
      <c r="AA45" s="1500"/>
      <c r="AB45" s="1500"/>
      <c r="AC45" s="1500"/>
      <c r="AD45" s="1501"/>
      <c r="AE45" s="1500"/>
      <c r="AF45" s="1502"/>
      <c r="AG45" s="1622"/>
    </row>
    <row r="46" spans="1:33" s="1078" customFormat="1" ht="8.1" customHeight="1" x14ac:dyDescent="0.25">
      <c r="A46" s="1504" t="s">
        <v>532</v>
      </c>
      <c r="B46" s="1674"/>
      <c r="C46" s="1517" t="s">
        <v>591</v>
      </c>
      <c r="D46" s="1518"/>
      <c r="E46" s="1470"/>
      <c r="F46" s="1122"/>
      <c r="G46" s="1519"/>
      <c r="H46" s="1530"/>
      <c r="I46" s="1530"/>
      <c r="J46" s="1521"/>
      <c r="K46" s="1521"/>
      <c r="L46" s="1521"/>
      <c r="M46" s="1521"/>
      <c r="N46" s="1521"/>
      <c r="O46" s="1521"/>
      <c r="P46" s="1521"/>
      <c r="Q46" s="1521"/>
      <c r="R46" s="1521"/>
      <c r="S46" s="1512"/>
      <c r="T46" s="1513"/>
      <c r="U46" s="1514"/>
      <c r="V46" s="1522"/>
      <c r="W46" s="1026">
        <v>1</v>
      </c>
      <c r="X46" s="1027">
        <v>6</v>
      </c>
      <c r="Y46" s="1120">
        <v>3</v>
      </c>
      <c r="Z46" s="1120"/>
      <c r="AA46" s="1120"/>
      <c r="AB46" s="1120"/>
      <c r="AC46" s="1516">
        <f t="shared" ref="AC46:AC70" si="7">SUM(W46:AB46)</f>
        <v>10</v>
      </c>
      <c r="AD46" s="1204">
        <v>1</v>
      </c>
      <c r="AE46" s="1120">
        <v>60</v>
      </c>
      <c r="AF46" s="1205">
        <f t="shared" ref="AF46:AF70" si="8">AE46+S46</f>
        <v>60</v>
      </c>
      <c r="AG46" s="1317"/>
    </row>
    <row r="47" spans="1:33" s="987" customFormat="1" ht="8.1" customHeight="1" x14ac:dyDescent="0.25">
      <c r="A47" s="1504" t="s">
        <v>533</v>
      </c>
      <c r="B47" s="1674"/>
      <c r="C47" s="1523" t="s">
        <v>7</v>
      </c>
      <c r="D47" s="1524"/>
      <c r="E47" s="1470"/>
      <c r="F47" s="1122"/>
      <c r="G47" s="1519"/>
      <c r="H47" s="1530"/>
      <c r="I47" s="1530"/>
      <c r="J47" s="1521"/>
      <c r="K47" s="1521"/>
      <c r="L47" s="1521"/>
      <c r="M47" s="1521"/>
      <c r="N47" s="1521"/>
      <c r="O47" s="1521"/>
      <c r="P47" s="1521"/>
      <c r="Q47" s="1521"/>
      <c r="R47" s="1521"/>
      <c r="S47" s="1512"/>
      <c r="T47" s="1513"/>
      <c r="U47" s="1514"/>
      <c r="V47" s="1522"/>
      <c r="W47" s="1026"/>
      <c r="X47" s="1027">
        <v>6</v>
      </c>
      <c r="Y47" s="1120">
        <v>3</v>
      </c>
      <c r="Z47" s="1120"/>
      <c r="AA47" s="1120"/>
      <c r="AB47" s="1120"/>
      <c r="AC47" s="1516">
        <f t="shared" si="7"/>
        <v>9</v>
      </c>
      <c r="AD47" s="1204"/>
      <c r="AE47" s="1120">
        <f>54</f>
        <v>54</v>
      </c>
      <c r="AF47" s="1205">
        <f t="shared" si="8"/>
        <v>54</v>
      </c>
      <c r="AG47" s="1317"/>
    </row>
    <row r="48" spans="1:33" s="987" customFormat="1" ht="8.1" customHeight="1" x14ac:dyDescent="0.25">
      <c r="A48" s="1504" t="s">
        <v>534</v>
      </c>
      <c r="B48" s="1674"/>
      <c r="C48" s="1523" t="s">
        <v>11</v>
      </c>
      <c r="D48" s="1524"/>
      <c r="E48" s="1470"/>
      <c r="F48" s="1122"/>
      <c r="G48" s="1519"/>
      <c r="H48" s="1530"/>
      <c r="I48" s="1530"/>
      <c r="J48" s="1521"/>
      <c r="K48" s="1521"/>
      <c r="L48" s="1521"/>
      <c r="M48" s="1521"/>
      <c r="N48" s="1521"/>
      <c r="O48" s="1521"/>
      <c r="P48" s="1521"/>
      <c r="Q48" s="1521"/>
      <c r="R48" s="1521"/>
      <c r="S48" s="1512"/>
      <c r="T48" s="1513"/>
      <c r="U48" s="1514"/>
      <c r="V48" s="1522"/>
      <c r="W48" s="1026">
        <v>3</v>
      </c>
      <c r="X48" s="1027">
        <v>2</v>
      </c>
      <c r="Y48" s="1120">
        <v>3</v>
      </c>
      <c r="Z48" s="1120"/>
      <c r="AA48" s="1120"/>
      <c r="AB48" s="1120"/>
      <c r="AC48" s="1516">
        <f t="shared" si="7"/>
        <v>8</v>
      </c>
      <c r="AD48" s="1204"/>
      <c r="AE48" s="1120">
        <f>61</f>
        <v>61</v>
      </c>
      <c r="AF48" s="1205">
        <f t="shared" si="8"/>
        <v>61</v>
      </c>
      <c r="AG48" s="1317"/>
    </row>
    <row r="49" spans="1:33" s="987" customFormat="1" ht="8.1" customHeight="1" x14ac:dyDescent="0.25">
      <c r="A49" s="1504" t="s">
        <v>535</v>
      </c>
      <c r="B49" s="1674"/>
      <c r="C49" s="1735" t="s">
        <v>426</v>
      </c>
      <c r="D49" s="1736" t="s">
        <v>592</v>
      </c>
      <c r="E49" s="1470"/>
      <c r="F49" s="1122"/>
      <c r="G49" s="1519"/>
      <c r="H49" s="1530"/>
      <c r="I49" s="1530"/>
      <c r="J49" s="1521"/>
      <c r="K49" s="1525"/>
      <c r="L49" s="1521"/>
      <c r="M49" s="1521"/>
      <c r="N49" s="1521"/>
      <c r="O49" s="1521"/>
      <c r="P49" s="1521"/>
      <c r="Q49" s="1521"/>
      <c r="R49" s="1521"/>
      <c r="S49" s="1512"/>
      <c r="T49" s="1513"/>
      <c r="U49" s="1514"/>
      <c r="V49" s="1522"/>
      <c r="W49" s="1026">
        <v>1</v>
      </c>
      <c r="X49" s="1027">
        <v>4</v>
      </c>
      <c r="Y49" s="1120">
        <v>2</v>
      </c>
      <c r="Z49" s="1120">
        <v>1</v>
      </c>
      <c r="AA49" s="1120"/>
      <c r="AB49" s="1120"/>
      <c r="AC49" s="1516">
        <f t="shared" si="7"/>
        <v>8</v>
      </c>
      <c r="AD49" s="1204">
        <v>1</v>
      </c>
      <c r="AE49" s="1120">
        <v>52</v>
      </c>
      <c r="AF49" s="1205">
        <f t="shared" si="8"/>
        <v>52</v>
      </c>
      <c r="AG49" s="1317"/>
    </row>
    <row r="50" spans="1:33" s="987" customFormat="1" ht="8.1" customHeight="1" x14ac:dyDescent="0.25">
      <c r="A50" s="1504" t="s">
        <v>536</v>
      </c>
      <c r="B50" s="1674"/>
      <c r="C50" s="1526" t="s">
        <v>428</v>
      </c>
      <c r="D50" s="1527"/>
      <c r="E50" s="1289"/>
      <c r="F50" s="1122"/>
      <c r="G50" s="1519"/>
      <c r="H50" s="1530"/>
      <c r="I50" s="1530"/>
      <c r="J50" s="1521"/>
      <c r="K50" s="1521"/>
      <c r="L50" s="1521"/>
      <c r="M50" s="1521"/>
      <c r="N50" s="1521"/>
      <c r="O50" s="1525"/>
      <c r="P50" s="1525"/>
      <c r="Q50" s="1525"/>
      <c r="R50" s="1525"/>
      <c r="S50" s="1512"/>
      <c r="T50" s="1513"/>
      <c r="U50" s="1514"/>
      <c r="V50" s="1522"/>
      <c r="W50" s="1026">
        <v>3</v>
      </c>
      <c r="X50" s="1027">
        <v>4</v>
      </c>
      <c r="Y50" s="1120"/>
      <c r="Z50" s="1120"/>
      <c r="AA50" s="1120"/>
      <c r="AB50" s="1120"/>
      <c r="AC50" s="1516">
        <f t="shared" si="7"/>
        <v>7</v>
      </c>
      <c r="AD50" s="1204">
        <v>1</v>
      </c>
      <c r="AE50" s="1291">
        <f>61</f>
        <v>61</v>
      </c>
      <c r="AF50" s="1205">
        <f t="shared" si="8"/>
        <v>61</v>
      </c>
      <c r="AG50" s="1317"/>
    </row>
    <row r="51" spans="1:33" s="987" customFormat="1" ht="8.1" customHeight="1" x14ac:dyDescent="0.25">
      <c r="A51" s="1504" t="s">
        <v>537</v>
      </c>
      <c r="B51" s="1674"/>
      <c r="C51" s="1517" t="s">
        <v>593</v>
      </c>
      <c r="D51" s="1518"/>
      <c r="E51" s="1470"/>
      <c r="F51" s="1122"/>
      <c r="G51" s="1519"/>
      <c r="H51" s="1530"/>
      <c r="I51" s="1530"/>
      <c r="J51" s="1521"/>
      <c r="K51" s="1521"/>
      <c r="L51" s="1525"/>
      <c r="M51" s="1521"/>
      <c r="N51" s="1521"/>
      <c r="O51" s="1521"/>
      <c r="P51" s="1521"/>
      <c r="Q51" s="1521"/>
      <c r="R51" s="1521"/>
      <c r="S51" s="1512"/>
      <c r="T51" s="1513"/>
      <c r="U51" s="1514"/>
      <c r="V51" s="1522"/>
      <c r="W51" s="1026"/>
      <c r="X51" s="1027"/>
      <c r="Y51" s="1120">
        <v>2</v>
      </c>
      <c r="Z51" s="1120">
        <v>4</v>
      </c>
      <c r="AA51" s="1120"/>
      <c r="AB51" s="1120"/>
      <c r="AC51" s="1516">
        <f t="shared" si="7"/>
        <v>6</v>
      </c>
      <c r="AD51" s="1204">
        <v>1</v>
      </c>
      <c r="AE51" s="1120">
        <v>41</v>
      </c>
      <c r="AF51" s="1205">
        <f t="shared" si="8"/>
        <v>41</v>
      </c>
      <c r="AG51" s="1317"/>
    </row>
    <row r="52" spans="1:33" s="987" customFormat="1" ht="8.1" customHeight="1" x14ac:dyDescent="0.25">
      <c r="A52" s="1504" t="s">
        <v>538</v>
      </c>
      <c r="B52" s="1674"/>
      <c r="C52" s="1523" t="s">
        <v>6</v>
      </c>
      <c r="D52" s="1524"/>
      <c r="E52" s="1289"/>
      <c r="F52" s="1122"/>
      <c r="G52" s="1519"/>
      <c r="H52" s="1530"/>
      <c r="I52" s="1530"/>
      <c r="J52" s="1521"/>
      <c r="K52" s="1521"/>
      <c r="L52" s="1521"/>
      <c r="M52" s="1521"/>
      <c r="N52" s="1521"/>
      <c r="O52" s="1521"/>
      <c r="P52" s="1521"/>
      <c r="Q52" s="1521"/>
      <c r="R52" s="1521"/>
      <c r="S52" s="1512"/>
      <c r="T52" s="1513"/>
      <c r="U52" s="1514"/>
      <c r="V52" s="1522"/>
      <c r="W52" s="1026"/>
      <c r="X52" s="1027">
        <v>5</v>
      </c>
      <c r="Y52" s="1120"/>
      <c r="Z52" s="1120"/>
      <c r="AA52" s="1120"/>
      <c r="AB52" s="1120"/>
      <c r="AC52" s="1516">
        <f t="shared" si="7"/>
        <v>5</v>
      </c>
      <c r="AD52" s="1204"/>
      <c r="AE52" s="1120">
        <f>14</f>
        <v>14</v>
      </c>
      <c r="AF52" s="1205">
        <f t="shared" si="8"/>
        <v>14</v>
      </c>
      <c r="AG52" s="1317"/>
    </row>
    <row r="53" spans="1:33" s="987" customFormat="1" ht="8.1" customHeight="1" x14ac:dyDescent="0.25">
      <c r="A53" s="1504" t="s">
        <v>539</v>
      </c>
      <c r="B53" s="1674"/>
      <c r="C53" s="1523" t="s">
        <v>37</v>
      </c>
      <c r="D53" s="1524"/>
      <c r="E53" s="1470"/>
      <c r="F53" s="1122"/>
      <c r="G53" s="1519"/>
      <c r="H53" s="1530"/>
      <c r="I53" s="1530"/>
      <c r="J53" s="1521"/>
      <c r="K53" s="1521"/>
      <c r="L53" s="1521"/>
      <c r="M53" s="1521"/>
      <c r="N53" s="1521"/>
      <c r="O53" s="1521"/>
      <c r="P53" s="1521"/>
      <c r="Q53" s="1521"/>
      <c r="R53" s="1521"/>
      <c r="S53" s="1512"/>
      <c r="T53" s="1513"/>
      <c r="U53" s="1514"/>
      <c r="V53" s="1522"/>
      <c r="W53" s="1026"/>
      <c r="X53" s="1027"/>
      <c r="Y53" s="1120">
        <v>2</v>
      </c>
      <c r="Z53" s="1120">
        <v>1</v>
      </c>
      <c r="AA53" s="1120"/>
      <c r="AB53" s="1120"/>
      <c r="AC53" s="1516">
        <f t="shared" si="7"/>
        <v>3</v>
      </c>
      <c r="AD53" s="1204"/>
      <c r="AE53" s="1120">
        <v>17</v>
      </c>
      <c r="AF53" s="1205">
        <f t="shared" si="8"/>
        <v>17</v>
      </c>
      <c r="AG53" s="1317"/>
    </row>
    <row r="54" spans="1:33" s="987" customFormat="1" ht="8.1" customHeight="1" x14ac:dyDescent="0.25">
      <c r="A54" s="1504" t="s">
        <v>540</v>
      </c>
      <c r="B54" s="1674"/>
      <c r="C54" s="1523" t="s">
        <v>60</v>
      </c>
      <c r="D54" s="1524"/>
      <c r="E54" s="1470"/>
      <c r="F54" s="1122"/>
      <c r="G54" s="1519"/>
      <c r="H54" s="1530"/>
      <c r="I54" s="1530"/>
      <c r="J54" s="1521"/>
      <c r="K54" s="1521"/>
      <c r="L54" s="1521"/>
      <c r="M54" s="1521"/>
      <c r="N54" s="1521"/>
      <c r="O54" s="1521"/>
      <c r="P54" s="1521"/>
      <c r="Q54" s="1521"/>
      <c r="R54" s="1521"/>
      <c r="S54" s="1512"/>
      <c r="T54" s="1513"/>
      <c r="U54" s="1514"/>
      <c r="V54" s="1522"/>
      <c r="W54" s="1026"/>
      <c r="X54" s="1027"/>
      <c r="Y54" s="1120"/>
      <c r="Z54" s="1120">
        <v>3</v>
      </c>
      <c r="AA54" s="1120"/>
      <c r="AB54" s="1120"/>
      <c r="AC54" s="1516">
        <f t="shared" si="7"/>
        <v>3</v>
      </c>
      <c r="AD54" s="1204"/>
      <c r="AE54" s="1120">
        <v>11</v>
      </c>
      <c r="AF54" s="1205">
        <f t="shared" si="8"/>
        <v>11</v>
      </c>
      <c r="AG54" s="1317"/>
    </row>
    <row r="55" spans="1:33" s="987" customFormat="1" ht="8.1" customHeight="1" x14ac:dyDescent="0.25">
      <c r="A55" s="1504" t="s">
        <v>541</v>
      </c>
      <c r="B55" s="1674"/>
      <c r="C55" s="1523" t="s">
        <v>5</v>
      </c>
      <c r="D55" s="1524"/>
      <c r="E55" s="1289"/>
      <c r="F55" s="1122"/>
      <c r="G55" s="1519"/>
      <c r="H55" s="1530"/>
      <c r="I55" s="1530"/>
      <c r="J55" s="1521"/>
      <c r="K55" s="1521"/>
      <c r="L55" s="1521"/>
      <c r="M55" s="1521"/>
      <c r="N55" s="1521"/>
      <c r="O55" s="1521"/>
      <c r="P55" s="1521"/>
      <c r="Q55" s="1521"/>
      <c r="R55" s="1521"/>
      <c r="S55" s="1512"/>
      <c r="T55" s="1513"/>
      <c r="U55" s="1514"/>
      <c r="V55" s="1522"/>
      <c r="W55" s="1026">
        <v>1</v>
      </c>
      <c r="X55" s="1027">
        <v>2</v>
      </c>
      <c r="Y55" s="1120"/>
      <c r="Z55" s="1120"/>
      <c r="AA55" s="1120"/>
      <c r="AB55" s="1120"/>
      <c r="AC55" s="1516">
        <f t="shared" si="7"/>
        <v>3</v>
      </c>
      <c r="AD55" s="1204"/>
      <c r="AE55" s="1120">
        <f>8</f>
        <v>8</v>
      </c>
      <c r="AF55" s="1205">
        <f t="shared" si="8"/>
        <v>8</v>
      </c>
      <c r="AG55" s="1317"/>
    </row>
    <row r="56" spans="1:33" s="987" customFormat="1" ht="8.1" customHeight="1" x14ac:dyDescent="0.25">
      <c r="A56" s="1504" t="s">
        <v>542</v>
      </c>
      <c r="B56" s="1674"/>
      <c r="C56" s="1523" t="s">
        <v>55</v>
      </c>
      <c r="D56" s="1524"/>
      <c r="E56" s="1470"/>
      <c r="F56" s="1122"/>
      <c r="G56" s="1519"/>
      <c r="H56" s="1530"/>
      <c r="I56" s="1530"/>
      <c r="J56" s="1521"/>
      <c r="K56" s="1737"/>
      <c r="L56" s="1521"/>
      <c r="M56" s="1521"/>
      <c r="N56" s="1521"/>
      <c r="O56" s="1521"/>
      <c r="P56" s="1521"/>
      <c r="Q56" s="1521"/>
      <c r="R56" s="1521"/>
      <c r="S56" s="1512"/>
      <c r="T56" s="1513"/>
      <c r="U56" s="1514"/>
      <c r="V56" s="1522"/>
      <c r="W56" s="1026"/>
      <c r="X56" s="1027"/>
      <c r="Y56" s="1120"/>
      <c r="Z56" s="1120">
        <v>2</v>
      </c>
      <c r="AA56" s="1120"/>
      <c r="AB56" s="1120"/>
      <c r="AC56" s="1516">
        <f t="shared" si="7"/>
        <v>2</v>
      </c>
      <c r="AD56" s="1204"/>
      <c r="AE56" s="1120">
        <v>8</v>
      </c>
      <c r="AF56" s="1205">
        <f t="shared" si="8"/>
        <v>8</v>
      </c>
      <c r="AG56" s="1317"/>
    </row>
    <row r="57" spans="1:33" s="987" customFormat="1" ht="8.1" customHeight="1" x14ac:dyDescent="0.25">
      <c r="A57" s="1504" t="s">
        <v>543</v>
      </c>
      <c r="B57" s="1674"/>
      <c r="C57" s="1523" t="s">
        <v>51</v>
      </c>
      <c r="D57" s="1524"/>
      <c r="E57" s="1289"/>
      <c r="F57" s="1122"/>
      <c r="G57" s="1519"/>
      <c r="H57" s="1530"/>
      <c r="I57" s="1530"/>
      <c r="J57" s="1521"/>
      <c r="K57" s="1521"/>
      <c r="L57" s="1521"/>
      <c r="M57" s="1521"/>
      <c r="N57" s="1521"/>
      <c r="O57" s="1521"/>
      <c r="P57" s="1521"/>
      <c r="Q57" s="1521"/>
      <c r="R57" s="1521"/>
      <c r="S57" s="1512"/>
      <c r="T57" s="1513"/>
      <c r="U57" s="1514"/>
      <c r="V57" s="1522"/>
      <c r="W57" s="1026">
        <v>2</v>
      </c>
      <c r="X57" s="1027"/>
      <c r="Y57" s="1120"/>
      <c r="Z57" s="1120"/>
      <c r="AA57" s="1120"/>
      <c r="AB57" s="1120"/>
      <c r="AC57" s="1516">
        <f t="shared" si="7"/>
        <v>2</v>
      </c>
      <c r="AD57" s="1204"/>
      <c r="AE57" s="1120">
        <f>8</f>
        <v>8</v>
      </c>
      <c r="AF57" s="1205">
        <f t="shared" si="8"/>
        <v>8</v>
      </c>
      <c r="AG57" s="1317"/>
    </row>
    <row r="58" spans="1:33" s="987" customFormat="1" ht="8.1" customHeight="1" x14ac:dyDescent="0.25">
      <c r="A58" s="1504" t="s">
        <v>544</v>
      </c>
      <c r="B58" s="1674"/>
      <c r="C58" s="1526" t="s">
        <v>469</v>
      </c>
      <c r="D58" s="1527"/>
      <c r="E58" s="1470"/>
      <c r="F58" s="1122"/>
      <c r="G58" s="1519"/>
      <c r="H58" s="1530"/>
      <c r="I58" s="1530"/>
      <c r="J58" s="1521"/>
      <c r="K58" s="1521"/>
      <c r="L58" s="1525"/>
      <c r="M58" s="1525"/>
      <c r="N58" s="1521"/>
      <c r="O58" s="1521"/>
      <c r="P58" s="1521"/>
      <c r="Q58" s="1521"/>
      <c r="R58" s="1521"/>
      <c r="S58" s="1512"/>
      <c r="T58" s="1513"/>
      <c r="U58" s="1514"/>
      <c r="V58" s="1522"/>
      <c r="W58" s="1026"/>
      <c r="X58" s="1027"/>
      <c r="Y58" s="1120">
        <v>1</v>
      </c>
      <c r="Z58" s="1120"/>
      <c r="AA58" s="1120"/>
      <c r="AB58" s="1120"/>
      <c r="AC58" s="1516">
        <f t="shared" si="7"/>
        <v>1</v>
      </c>
      <c r="AD58" s="1204">
        <v>1</v>
      </c>
      <c r="AE58" s="1120">
        <f>13</f>
        <v>13</v>
      </c>
      <c r="AF58" s="1205">
        <f t="shared" si="8"/>
        <v>13</v>
      </c>
      <c r="AG58" s="1317"/>
    </row>
    <row r="59" spans="1:33" ht="8.1" customHeight="1" x14ac:dyDescent="0.25">
      <c r="A59" s="1504" t="s">
        <v>545</v>
      </c>
      <c r="B59" s="1674"/>
      <c r="C59" s="1526" t="s">
        <v>471</v>
      </c>
      <c r="D59" s="1527"/>
      <c r="E59" s="1470"/>
      <c r="F59" s="1122"/>
      <c r="G59" s="1519"/>
      <c r="H59" s="1530"/>
      <c r="I59" s="1530"/>
      <c r="J59" s="1521"/>
      <c r="K59" s="1521"/>
      <c r="L59" s="1521"/>
      <c r="M59" s="1521"/>
      <c r="N59" s="1525"/>
      <c r="O59" s="1521"/>
      <c r="P59" s="1521"/>
      <c r="Q59" s="1521"/>
      <c r="R59" s="1521"/>
      <c r="S59" s="1512"/>
      <c r="T59" s="1513"/>
      <c r="U59" s="1514"/>
      <c r="V59" s="1522"/>
      <c r="W59" s="1026"/>
      <c r="X59" s="1027"/>
      <c r="Y59" s="1120">
        <v>1</v>
      </c>
      <c r="Z59" s="1120"/>
      <c r="AA59" s="1120"/>
      <c r="AB59" s="1120"/>
      <c r="AC59" s="1516">
        <f t="shared" si="7"/>
        <v>1</v>
      </c>
      <c r="AD59" s="1204">
        <v>1</v>
      </c>
      <c r="AE59" s="1120">
        <f>13</f>
        <v>13</v>
      </c>
      <c r="AF59" s="1205">
        <f t="shared" si="8"/>
        <v>13</v>
      </c>
      <c r="AG59" s="1317"/>
    </row>
    <row r="60" spans="1:33" s="987" customFormat="1" ht="8.1" customHeight="1" x14ac:dyDescent="0.25">
      <c r="A60" s="1504" t="s">
        <v>546</v>
      </c>
      <c r="B60" s="1674"/>
      <c r="C60" s="1523" t="s">
        <v>35</v>
      </c>
      <c r="D60" s="1524"/>
      <c r="E60" s="1470"/>
      <c r="F60" s="1122"/>
      <c r="G60" s="1519"/>
      <c r="H60" s="1530"/>
      <c r="I60" s="1530"/>
      <c r="J60" s="1521"/>
      <c r="K60" s="1521"/>
      <c r="L60" s="1521"/>
      <c r="M60" s="1521"/>
      <c r="N60" s="1521"/>
      <c r="O60" s="1521"/>
      <c r="P60" s="1521"/>
      <c r="Q60" s="1521"/>
      <c r="R60" s="1521"/>
      <c r="S60" s="1512"/>
      <c r="T60" s="1513"/>
      <c r="U60" s="1514"/>
      <c r="V60" s="1522"/>
      <c r="W60" s="1026"/>
      <c r="X60" s="1027">
        <v>1</v>
      </c>
      <c r="Y60" s="1120"/>
      <c r="Z60" s="1120"/>
      <c r="AA60" s="1120"/>
      <c r="AB60" s="1120"/>
      <c r="AC60" s="1516">
        <f t="shared" si="7"/>
        <v>1</v>
      </c>
      <c r="AD60" s="1204"/>
      <c r="AE60" s="1120">
        <f>12</f>
        <v>12</v>
      </c>
      <c r="AF60" s="1205">
        <f t="shared" si="8"/>
        <v>12</v>
      </c>
      <c r="AG60" s="1317"/>
    </row>
    <row r="61" spans="1:33" s="987" customFormat="1" ht="8.1" customHeight="1" x14ac:dyDescent="0.25">
      <c r="A61" s="1504" t="s">
        <v>599</v>
      </c>
      <c r="B61" s="1674"/>
      <c r="C61" s="1523" t="s">
        <v>46</v>
      </c>
      <c r="D61" s="1524"/>
      <c r="E61" s="1470"/>
      <c r="F61" s="1122"/>
      <c r="G61" s="1519"/>
      <c r="H61" s="1530"/>
      <c r="I61" s="1530"/>
      <c r="J61" s="1521"/>
      <c r="K61" s="1521"/>
      <c r="L61" s="1521"/>
      <c r="M61" s="1521"/>
      <c r="N61" s="1521"/>
      <c r="O61" s="1521"/>
      <c r="P61" s="1521"/>
      <c r="Q61" s="1521"/>
      <c r="R61" s="1521"/>
      <c r="S61" s="1512"/>
      <c r="T61" s="1513"/>
      <c r="U61" s="1514"/>
      <c r="V61" s="1522"/>
      <c r="W61" s="1026"/>
      <c r="X61" s="1027"/>
      <c r="Y61" s="1120">
        <v>1</v>
      </c>
      <c r="Z61" s="1120"/>
      <c r="AA61" s="1120"/>
      <c r="AB61" s="1120"/>
      <c r="AC61" s="1516">
        <f t="shared" si="7"/>
        <v>1</v>
      </c>
      <c r="AD61" s="1204"/>
      <c r="AE61" s="1120">
        <f>10</f>
        <v>10</v>
      </c>
      <c r="AF61" s="1205">
        <f t="shared" si="8"/>
        <v>10</v>
      </c>
      <c r="AG61" s="1317"/>
    </row>
    <row r="62" spans="1:33" ht="8.1" customHeight="1" x14ac:dyDescent="0.25">
      <c r="A62" s="1504" t="s">
        <v>600</v>
      </c>
      <c r="B62" s="1674"/>
      <c r="C62" s="1523" t="s">
        <v>53</v>
      </c>
      <c r="D62" s="1524"/>
      <c r="E62" s="1470"/>
      <c r="F62" s="1122"/>
      <c r="G62" s="1519"/>
      <c r="H62" s="1530"/>
      <c r="I62" s="1530"/>
      <c r="J62" s="1521"/>
      <c r="K62" s="1521"/>
      <c r="L62" s="1521"/>
      <c r="M62" s="1521"/>
      <c r="N62" s="1521"/>
      <c r="O62" s="1521"/>
      <c r="P62" s="1521"/>
      <c r="Q62" s="1521"/>
      <c r="R62" s="1521"/>
      <c r="S62" s="1512"/>
      <c r="T62" s="1513"/>
      <c r="U62" s="1514"/>
      <c r="V62" s="1522"/>
      <c r="W62" s="1026">
        <v>1</v>
      </c>
      <c r="X62" s="1027"/>
      <c r="Y62" s="1120"/>
      <c r="Z62" s="1120"/>
      <c r="AA62" s="1120"/>
      <c r="AB62" s="1120"/>
      <c r="AC62" s="1516">
        <f t="shared" si="7"/>
        <v>1</v>
      </c>
      <c r="AD62" s="1204"/>
      <c r="AE62" s="1120">
        <f>6</f>
        <v>6</v>
      </c>
      <c r="AF62" s="1205">
        <f t="shared" si="8"/>
        <v>6</v>
      </c>
      <c r="AG62" s="1317"/>
    </row>
    <row r="63" spans="1:33" s="1078" customFormat="1" ht="8.1" customHeight="1" x14ac:dyDescent="0.25">
      <c r="A63" s="1504" t="s">
        <v>601</v>
      </c>
      <c r="B63" s="1674"/>
      <c r="C63" s="1523" t="s">
        <v>47</v>
      </c>
      <c r="D63" s="1524"/>
      <c r="E63" s="1470"/>
      <c r="F63" s="1122"/>
      <c r="G63" s="1519"/>
      <c r="H63" s="1530"/>
      <c r="I63" s="1530"/>
      <c r="J63" s="1521"/>
      <c r="K63" s="1521"/>
      <c r="L63" s="1521"/>
      <c r="M63" s="1521"/>
      <c r="N63" s="1521"/>
      <c r="O63" s="1521"/>
      <c r="P63" s="1521"/>
      <c r="Q63" s="1521"/>
      <c r="R63" s="1521"/>
      <c r="S63" s="1512"/>
      <c r="T63" s="1513"/>
      <c r="U63" s="1514"/>
      <c r="V63" s="1522"/>
      <c r="W63" s="1026"/>
      <c r="X63" s="1027"/>
      <c r="Y63" s="1120">
        <v>1</v>
      </c>
      <c r="Z63" s="1120"/>
      <c r="AA63" s="1120"/>
      <c r="AB63" s="1120"/>
      <c r="AC63" s="1516">
        <f t="shared" si="7"/>
        <v>1</v>
      </c>
      <c r="AD63" s="1204"/>
      <c r="AE63" s="1120">
        <f>4</f>
        <v>4</v>
      </c>
      <c r="AF63" s="1205">
        <f t="shared" si="8"/>
        <v>4</v>
      </c>
      <c r="AG63" s="1317"/>
    </row>
    <row r="64" spans="1:33" s="990" customFormat="1" ht="8.1" customHeight="1" x14ac:dyDescent="0.25">
      <c r="A64" s="1504" t="s">
        <v>602</v>
      </c>
      <c r="B64" s="1674"/>
      <c r="C64" s="1531" t="s">
        <v>15</v>
      </c>
      <c r="D64" s="1532"/>
      <c r="E64" s="1470"/>
      <c r="F64" s="1122"/>
      <c r="G64" s="1519"/>
      <c r="H64" s="1530"/>
      <c r="I64" s="1530"/>
      <c r="J64" s="1521"/>
      <c r="K64" s="1521"/>
      <c r="L64" s="1521"/>
      <c r="M64" s="1521"/>
      <c r="N64" s="1521"/>
      <c r="O64" s="1521"/>
      <c r="P64" s="1521"/>
      <c r="Q64" s="1521"/>
      <c r="R64" s="1521"/>
      <c r="S64" s="1512"/>
      <c r="T64" s="1513"/>
      <c r="U64" s="1514"/>
      <c r="V64" s="1522"/>
      <c r="W64" s="1026"/>
      <c r="X64" s="1027">
        <v>1</v>
      </c>
      <c r="Y64" s="1120"/>
      <c r="Z64" s="1120"/>
      <c r="AA64" s="1120"/>
      <c r="AB64" s="1120"/>
      <c r="AC64" s="1516">
        <f t="shared" si="7"/>
        <v>1</v>
      </c>
      <c r="AD64" s="1204"/>
      <c r="AE64" s="1120">
        <f>4</f>
        <v>4</v>
      </c>
      <c r="AF64" s="1205">
        <f t="shared" si="8"/>
        <v>4</v>
      </c>
      <c r="AG64" s="1317"/>
    </row>
    <row r="65" spans="1:33" ht="8.1" customHeight="1" x14ac:dyDescent="0.25">
      <c r="A65" s="1504" t="s">
        <v>603</v>
      </c>
      <c r="B65" s="1674"/>
      <c r="C65" s="1523" t="s">
        <v>54</v>
      </c>
      <c r="D65" s="1524"/>
      <c r="E65" s="1470"/>
      <c r="F65" s="1122"/>
      <c r="G65" s="1519"/>
      <c r="H65" s="1530"/>
      <c r="I65" s="1530"/>
      <c r="J65" s="1521"/>
      <c r="K65" s="1521"/>
      <c r="L65" s="1521"/>
      <c r="M65" s="1521"/>
      <c r="N65" s="1521"/>
      <c r="O65" s="1521"/>
      <c r="P65" s="1521"/>
      <c r="Q65" s="1521"/>
      <c r="R65" s="1521"/>
      <c r="S65" s="1512"/>
      <c r="T65" s="1513"/>
      <c r="U65" s="1514"/>
      <c r="V65" s="1522"/>
      <c r="W65" s="1026">
        <v>1</v>
      </c>
      <c r="X65" s="1027"/>
      <c r="Y65" s="1120"/>
      <c r="Z65" s="1120"/>
      <c r="AA65" s="1120"/>
      <c r="AB65" s="1120"/>
      <c r="AC65" s="1516">
        <f t="shared" si="7"/>
        <v>1</v>
      </c>
      <c r="AD65" s="1204"/>
      <c r="AE65" s="1120">
        <f>3</f>
        <v>3</v>
      </c>
      <c r="AF65" s="1205">
        <f t="shared" si="8"/>
        <v>3</v>
      </c>
      <c r="AG65" s="1317"/>
    </row>
    <row r="66" spans="1:33" s="2" customFormat="1" ht="8.1" customHeight="1" x14ac:dyDescent="0.25">
      <c r="A66" s="1504" t="s">
        <v>635</v>
      </c>
      <c r="B66" s="1674"/>
      <c r="C66" s="1523" t="s">
        <v>52</v>
      </c>
      <c r="D66" s="1524"/>
      <c r="E66" s="1470"/>
      <c r="F66" s="1122"/>
      <c r="G66" s="1519"/>
      <c r="H66" s="1530"/>
      <c r="I66" s="1530"/>
      <c r="J66" s="1521"/>
      <c r="K66" s="1521"/>
      <c r="L66" s="1521"/>
      <c r="M66" s="1521"/>
      <c r="N66" s="1521"/>
      <c r="O66" s="1521"/>
      <c r="P66" s="1521"/>
      <c r="Q66" s="1521"/>
      <c r="R66" s="1521"/>
      <c r="S66" s="1512"/>
      <c r="T66" s="1513"/>
      <c r="U66" s="1514"/>
      <c r="V66" s="1522"/>
      <c r="W66" s="1026">
        <v>1</v>
      </c>
      <c r="X66" s="1027"/>
      <c r="Y66" s="1120"/>
      <c r="Z66" s="1120"/>
      <c r="AA66" s="1120"/>
      <c r="AB66" s="1120"/>
      <c r="AC66" s="1516">
        <f t="shared" si="7"/>
        <v>1</v>
      </c>
      <c r="AD66" s="1204"/>
      <c r="AE66" s="1120">
        <f>1</f>
        <v>1</v>
      </c>
      <c r="AF66" s="1205">
        <f t="shared" si="8"/>
        <v>1</v>
      </c>
      <c r="AG66" s="1317"/>
    </row>
    <row r="67" spans="1:33" s="2" customFormat="1" ht="8.1" customHeight="1" x14ac:dyDescent="0.25">
      <c r="A67" s="1504" t="s">
        <v>636</v>
      </c>
      <c r="B67" s="1674"/>
      <c r="C67" s="1523" t="s">
        <v>66</v>
      </c>
      <c r="D67" s="1524"/>
      <c r="E67" s="1289"/>
      <c r="F67" s="1122"/>
      <c r="G67" s="1508"/>
      <c r="H67" s="1530"/>
      <c r="I67" s="1530"/>
      <c r="J67" s="1510"/>
      <c r="K67" s="1521"/>
      <c r="L67" s="1521"/>
      <c r="M67" s="1521"/>
      <c r="N67" s="1521"/>
      <c r="O67" s="1521"/>
      <c r="P67" s="1521"/>
      <c r="Q67" s="1521"/>
      <c r="R67" s="1521"/>
      <c r="S67" s="1512"/>
      <c r="T67" s="1513"/>
      <c r="U67" s="1514"/>
      <c r="V67" s="1522"/>
      <c r="W67" s="1026"/>
      <c r="X67" s="1027">
        <v>1</v>
      </c>
      <c r="Y67" s="1120"/>
      <c r="Z67" s="1120"/>
      <c r="AA67" s="1120"/>
      <c r="AB67" s="1120"/>
      <c r="AC67" s="1516">
        <f t="shared" si="7"/>
        <v>1</v>
      </c>
      <c r="AD67" s="1204"/>
      <c r="AE67" s="1120">
        <f>0</f>
        <v>0</v>
      </c>
      <c r="AF67" s="1205">
        <f t="shared" si="8"/>
        <v>0</v>
      </c>
      <c r="AG67" s="1317"/>
    </row>
    <row r="68" spans="1:33" ht="8.1" customHeight="1" x14ac:dyDescent="0.25">
      <c r="A68" s="1504" t="s">
        <v>637</v>
      </c>
      <c r="B68" s="1674"/>
      <c r="C68" s="1523" t="s">
        <v>67</v>
      </c>
      <c r="D68" s="1524"/>
      <c r="E68" s="1470"/>
      <c r="F68" s="1122"/>
      <c r="G68" s="1508"/>
      <c r="H68" s="1530"/>
      <c r="I68" s="1530"/>
      <c r="J68" s="1510"/>
      <c r="K68" s="1521"/>
      <c r="L68" s="1521"/>
      <c r="M68" s="1521"/>
      <c r="N68" s="1521"/>
      <c r="O68" s="1521"/>
      <c r="P68" s="1521"/>
      <c r="Q68" s="1521"/>
      <c r="R68" s="1521"/>
      <c r="S68" s="1512"/>
      <c r="T68" s="1513"/>
      <c r="U68" s="1514"/>
      <c r="V68" s="1522"/>
      <c r="W68" s="1026">
        <v>1</v>
      </c>
      <c r="X68" s="1027"/>
      <c r="Y68" s="1120"/>
      <c r="Z68" s="1120"/>
      <c r="AA68" s="1120"/>
      <c r="AB68" s="1120"/>
      <c r="AC68" s="1516">
        <f t="shared" si="7"/>
        <v>1</v>
      </c>
      <c r="AD68" s="1204"/>
      <c r="AE68" s="1120">
        <f>0</f>
        <v>0</v>
      </c>
      <c r="AF68" s="1205">
        <f t="shared" si="8"/>
        <v>0</v>
      </c>
      <c r="AG68" s="1317"/>
    </row>
    <row r="69" spans="1:33" ht="8.1" customHeight="1" x14ac:dyDescent="0.25">
      <c r="A69" s="1504" t="s">
        <v>638</v>
      </c>
      <c r="B69" s="1674"/>
      <c r="C69" s="1523" t="s">
        <v>40</v>
      </c>
      <c r="D69" s="1524"/>
      <c r="E69" s="1470"/>
      <c r="F69" s="1122"/>
      <c r="G69" s="1508"/>
      <c r="H69" s="1530"/>
      <c r="I69" s="1530"/>
      <c r="J69" s="1510"/>
      <c r="K69" s="1521"/>
      <c r="L69" s="1521"/>
      <c r="M69" s="1521"/>
      <c r="N69" s="1521"/>
      <c r="O69" s="1521"/>
      <c r="P69" s="1521"/>
      <c r="Q69" s="1521"/>
      <c r="R69" s="1521"/>
      <c r="S69" s="1512"/>
      <c r="T69" s="1513"/>
      <c r="U69" s="1514"/>
      <c r="V69" s="1522"/>
      <c r="W69" s="1026"/>
      <c r="X69" s="1027"/>
      <c r="Y69" s="1120">
        <v>1</v>
      </c>
      <c r="Z69" s="1120"/>
      <c r="AA69" s="1120"/>
      <c r="AB69" s="1120"/>
      <c r="AC69" s="1516">
        <f t="shared" si="7"/>
        <v>1</v>
      </c>
      <c r="AD69" s="1204"/>
      <c r="AE69" s="1120">
        <f>0</f>
        <v>0</v>
      </c>
      <c r="AF69" s="1205">
        <f t="shared" si="8"/>
        <v>0</v>
      </c>
      <c r="AG69" s="1317"/>
    </row>
    <row r="70" spans="1:33" ht="8.1" customHeight="1" x14ac:dyDescent="0.25">
      <c r="A70" s="1504" t="s">
        <v>639</v>
      </c>
      <c r="B70" s="1739"/>
      <c r="C70" s="1523" t="s">
        <v>42</v>
      </c>
      <c r="D70" s="1524"/>
      <c r="E70" s="1470"/>
      <c r="F70" s="1122"/>
      <c r="G70" s="1508"/>
      <c r="H70" s="1530"/>
      <c r="I70" s="1530"/>
      <c r="J70" s="1510"/>
      <c r="K70" s="1521"/>
      <c r="L70" s="1521"/>
      <c r="M70" s="1521"/>
      <c r="N70" s="1521"/>
      <c r="O70" s="1521"/>
      <c r="P70" s="1521"/>
      <c r="Q70" s="1521"/>
      <c r="R70" s="1521"/>
      <c r="S70" s="1512"/>
      <c r="T70" s="1513"/>
      <c r="U70" s="1514"/>
      <c r="V70" s="1522"/>
      <c r="W70" s="1026"/>
      <c r="X70" s="1027"/>
      <c r="Y70" s="1120">
        <v>1</v>
      </c>
      <c r="Z70" s="1120"/>
      <c r="AA70" s="1120"/>
      <c r="AB70" s="1120"/>
      <c r="AC70" s="1516">
        <f t="shared" si="7"/>
        <v>1</v>
      </c>
      <c r="AD70" s="1204"/>
      <c r="AE70" s="1120">
        <f>0</f>
        <v>0</v>
      </c>
      <c r="AF70" s="1205">
        <f t="shared" si="8"/>
        <v>0</v>
      </c>
      <c r="AG70" s="1317"/>
    </row>
    <row r="71" spans="1:33" ht="3" customHeight="1" x14ac:dyDescent="0.25">
      <c r="A71" s="1533"/>
      <c r="B71" s="1491"/>
      <c r="C71" s="1534"/>
      <c r="D71" s="1535"/>
      <c r="E71" s="1536"/>
      <c r="F71" s="1536"/>
      <c r="G71" s="1537"/>
      <c r="H71" s="1537"/>
      <c r="I71" s="1537"/>
      <c r="J71" s="1537"/>
      <c r="K71" s="1537"/>
      <c r="L71" s="1537"/>
      <c r="M71" s="1537"/>
      <c r="N71" s="1537"/>
      <c r="O71" s="1537"/>
      <c r="P71" s="1537"/>
      <c r="Q71" s="1537"/>
      <c r="R71" s="1537"/>
      <c r="S71" s="1495"/>
      <c r="T71" s="1495"/>
      <c r="U71" s="1538"/>
      <c r="V71" s="1538"/>
      <c r="W71" s="1539"/>
      <c r="X71" s="1539"/>
      <c r="Y71" s="1539"/>
      <c r="Z71" s="1539"/>
      <c r="AA71" s="1539"/>
      <c r="AB71" s="1539"/>
      <c r="AC71" s="1539"/>
      <c r="AD71" s="1539"/>
      <c r="AE71" s="1539"/>
      <c r="AF71" s="1540"/>
      <c r="AG71" s="1317"/>
    </row>
    <row r="72" spans="1:33" ht="3" customHeight="1" x14ac:dyDescent="0.25">
      <c r="A72" s="1304"/>
      <c r="C72" s="1079"/>
      <c r="D72" s="3489"/>
      <c r="E72" s="1080"/>
      <c r="F72" s="1080"/>
      <c r="G72" s="1081"/>
      <c r="H72" s="1081"/>
      <c r="I72" s="1081"/>
      <c r="J72" s="1081"/>
      <c r="K72" s="1082"/>
      <c r="L72" s="1082"/>
      <c r="M72" s="1082"/>
      <c r="N72" s="1082"/>
      <c r="O72" s="1083"/>
      <c r="P72" s="1083"/>
      <c r="Q72" s="1083"/>
      <c r="R72" s="1083"/>
      <c r="S72" s="1084"/>
      <c r="T72" s="1084"/>
      <c r="U72" s="1085"/>
      <c r="V72" s="1085"/>
      <c r="W72" s="1085"/>
      <c r="X72" s="1085"/>
      <c r="Y72" s="1305"/>
      <c r="Z72" s="1305"/>
      <c r="AA72" s="1305"/>
      <c r="AB72" s="1305"/>
      <c r="AC72" s="1305"/>
      <c r="AD72" s="1306"/>
      <c r="AE72" s="1307"/>
      <c r="AF72" s="1307"/>
      <c r="AG72" s="1307"/>
    </row>
    <row r="73" spans="1:33" ht="9" customHeight="1" x14ac:dyDescent="0.25">
      <c r="C73" s="4462" t="s">
        <v>14</v>
      </c>
      <c r="D73" s="4462"/>
      <c r="E73" s="1175"/>
      <c r="F73" s="1176"/>
      <c r="G73" s="1541">
        <f t="shared" ref="G73:R73" si="9">COUNTIF(G5:G70,"&gt;=0")</f>
        <v>10</v>
      </c>
      <c r="H73" s="1541">
        <f t="shared" si="9"/>
        <v>10</v>
      </c>
      <c r="I73" s="1541">
        <f t="shared" si="9"/>
        <v>10</v>
      </c>
      <c r="J73" s="1541">
        <f t="shared" si="9"/>
        <v>10</v>
      </c>
      <c r="K73" s="1542">
        <f t="shared" si="9"/>
        <v>13</v>
      </c>
      <c r="L73" s="1542">
        <f t="shared" si="9"/>
        <v>11</v>
      </c>
      <c r="M73" s="1542">
        <f t="shared" si="9"/>
        <v>8</v>
      </c>
      <c r="N73" s="1542">
        <f t="shared" si="9"/>
        <v>8</v>
      </c>
      <c r="O73" s="1542">
        <f t="shared" si="9"/>
        <v>7</v>
      </c>
      <c r="P73" s="1542">
        <f t="shared" si="9"/>
        <v>14</v>
      </c>
      <c r="Q73" s="1542">
        <f t="shared" si="9"/>
        <v>0</v>
      </c>
      <c r="R73" s="1542">
        <f t="shared" si="9"/>
        <v>0</v>
      </c>
      <c r="S73" s="4332" t="s">
        <v>50</v>
      </c>
      <c r="T73" s="4333"/>
      <c r="U73" s="4333"/>
      <c r="V73" s="530"/>
      <c r="W73" s="1543"/>
      <c r="X73" s="1543"/>
      <c r="Y73" s="1543"/>
      <c r="Z73" s="1543"/>
      <c r="AA73" s="1543"/>
      <c r="AB73" s="1543"/>
      <c r="AC73" s="1309">
        <f>SUM(AC5:AC70)</f>
        <v>531</v>
      </c>
      <c r="AD73" s="1310">
        <f>COUNTIF(AD5:AD70,"&gt;=0")</f>
        <v>27</v>
      </c>
      <c r="AE73" s="3483"/>
      <c r="AF73" s="3483"/>
      <c r="AG73" s="1307"/>
    </row>
    <row r="74" spans="1:33" ht="9" customHeight="1" x14ac:dyDescent="0.25">
      <c r="C74" s="1544">
        <f>AVERAGE(U5:U20)</f>
        <v>8.3580803571428568</v>
      </c>
      <c r="D74" s="1545"/>
      <c r="S74" s="1546">
        <f>SUM(G73:R73)/COUNTIF(G73:R73,"&gt;0")</f>
        <v>10.1</v>
      </c>
      <c r="T74" s="4307" t="s">
        <v>81</v>
      </c>
      <c r="U74" s="4307"/>
      <c r="V74" s="3"/>
      <c r="W74" s="3"/>
      <c r="X74" s="1313"/>
      <c r="Y74" s="1313"/>
      <c r="Z74" s="1313"/>
      <c r="AA74" s="1313"/>
      <c r="AB74" s="1313"/>
      <c r="AC74" s="1314" t="s">
        <v>325</v>
      </c>
      <c r="AD74" s="1315" t="s">
        <v>59</v>
      </c>
      <c r="AE74" s="1316"/>
      <c r="AF74" s="1316"/>
    </row>
    <row r="75" spans="1:33" ht="9" customHeight="1" x14ac:dyDescent="0.25">
      <c r="M75" s="2"/>
      <c r="T75" s="511"/>
    </row>
    <row r="76" spans="1:33" ht="9" customHeight="1" thickBot="1" x14ac:dyDescent="0.3">
      <c r="E76" s="1091"/>
    </row>
    <row r="77" spans="1:33" ht="18.75" x14ac:dyDescent="0.25">
      <c r="D77" s="4339" t="s">
        <v>444</v>
      </c>
      <c r="E77" s="4339"/>
      <c r="G77" s="3485" t="s">
        <v>39</v>
      </c>
      <c r="H77" s="3485" t="s">
        <v>38</v>
      </c>
      <c r="I77" s="3485" t="s">
        <v>445</v>
      </c>
      <c r="J77" s="3486" t="s">
        <v>9</v>
      </c>
      <c r="K77" s="3485" t="s">
        <v>13</v>
      </c>
      <c r="L77" s="3485" t="s">
        <v>12</v>
      </c>
      <c r="M77" s="3485" t="s">
        <v>10</v>
      </c>
      <c r="O77" s="4340" t="s">
        <v>79</v>
      </c>
      <c r="P77" s="4341"/>
      <c r="Q77" s="4341"/>
      <c r="R77" s="4341"/>
      <c r="S77" s="4341"/>
      <c r="T77" s="4341"/>
      <c r="U77" s="4341"/>
      <c r="V77" s="4342"/>
      <c r="X77" s="4346" t="s">
        <v>78</v>
      </c>
      <c r="Y77" s="4347"/>
      <c r="Z77" s="4347"/>
      <c r="AA77" s="4347"/>
      <c r="AB77" s="4347"/>
      <c r="AC77" s="4347"/>
      <c r="AD77" s="4347"/>
      <c r="AE77" s="4347"/>
      <c r="AF77" s="4348"/>
      <c r="AG77" s="1740"/>
    </row>
    <row r="78" spans="1:33" ht="9.9499999999999993" customHeight="1" thickBot="1" x14ac:dyDescent="0.3">
      <c r="D78" s="1346" t="s">
        <v>4</v>
      </c>
      <c r="E78" s="1051"/>
      <c r="G78" s="1347">
        <v>11</v>
      </c>
      <c r="H78" s="1348">
        <v>12</v>
      </c>
      <c r="I78" s="1347">
        <v>13</v>
      </c>
      <c r="J78" s="1348">
        <v>14</v>
      </c>
      <c r="K78" s="1347">
        <v>15</v>
      </c>
      <c r="L78" s="1348">
        <v>16</v>
      </c>
      <c r="M78" s="1347">
        <v>17</v>
      </c>
      <c r="O78" s="4343"/>
      <c r="P78" s="4344"/>
      <c r="Q78" s="4344"/>
      <c r="R78" s="4344"/>
      <c r="S78" s="4344"/>
      <c r="T78" s="4344"/>
      <c r="U78" s="4344"/>
      <c r="V78" s="4345"/>
      <c r="W78" s="985"/>
      <c r="X78" s="4349"/>
      <c r="Y78" s="4350"/>
      <c r="Z78" s="4350"/>
      <c r="AA78" s="4350"/>
      <c r="AB78" s="4350"/>
      <c r="AC78" s="4350"/>
      <c r="AD78" s="4350"/>
      <c r="AE78" s="4350"/>
      <c r="AF78" s="4351"/>
      <c r="AG78" s="1740"/>
    </row>
    <row r="79" spans="1:33" ht="9.9499999999999993" customHeight="1" x14ac:dyDescent="0.25">
      <c r="D79" s="1365" t="s">
        <v>16</v>
      </c>
      <c r="E79" s="1051"/>
      <c r="G79" s="1366">
        <v>8</v>
      </c>
      <c r="H79" s="1367">
        <v>9</v>
      </c>
      <c r="I79" s="1366">
        <v>10</v>
      </c>
      <c r="J79" s="1367">
        <v>11</v>
      </c>
      <c r="K79" s="1366">
        <v>12</v>
      </c>
      <c r="L79" s="1367">
        <v>13</v>
      </c>
      <c r="M79" s="1366">
        <v>14</v>
      </c>
      <c r="O79" s="985"/>
      <c r="P79" s="985"/>
      <c r="Q79" s="985"/>
      <c r="R79" s="985"/>
      <c r="T79" s="985"/>
      <c r="U79" s="985"/>
      <c r="V79" s="985"/>
      <c r="X79" s="4352" t="s">
        <v>4</v>
      </c>
      <c r="Y79" s="4352"/>
      <c r="Z79" s="4354" t="s">
        <v>578</v>
      </c>
      <c r="AA79" s="4354"/>
      <c r="AB79" s="4354"/>
      <c r="AC79" s="4354"/>
      <c r="AD79" s="4354"/>
      <c r="AE79" s="4354"/>
      <c r="AF79" s="4354"/>
      <c r="AG79" s="1741"/>
    </row>
    <row r="80" spans="1:33" ht="9.9499999999999993" customHeight="1" x14ac:dyDescent="0.25">
      <c r="D80" s="1346" t="s">
        <v>17</v>
      </c>
      <c r="E80" s="1051"/>
      <c r="G80" s="1347">
        <v>6</v>
      </c>
      <c r="H80" s="1348">
        <v>7</v>
      </c>
      <c r="I80" s="1347">
        <v>8</v>
      </c>
      <c r="J80" s="1348">
        <v>9</v>
      </c>
      <c r="K80" s="1347">
        <v>10</v>
      </c>
      <c r="L80" s="1348">
        <v>11</v>
      </c>
      <c r="M80" s="1347">
        <v>12</v>
      </c>
      <c r="O80" s="4355" t="s">
        <v>76</v>
      </c>
      <c r="P80" s="4355"/>
      <c r="Q80" s="4355"/>
      <c r="R80" s="4355"/>
      <c r="S80" s="4454" t="s">
        <v>77</v>
      </c>
      <c r="T80" s="4454"/>
      <c r="U80" s="4454"/>
      <c r="V80" s="4454"/>
      <c r="X80" s="4353"/>
      <c r="Y80" s="4353"/>
      <c r="Z80" s="4354"/>
      <c r="AA80" s="4354"/>
      <c r="AB80" s="4354"/>
      <c r="AC80" s="4354"/>
      <c r="AD80" s="4354"/>
      <c r="AE80" s="4354"/>
      <c r="AF80" s="4354"/>
      <c r="AG80" s="1741"/>
    </row>
    <row r="81" spans="4:33" ht="9.9499999999999993" customHeight="1" x14ac:dyDescent="0.25">
      <c r="D81" s="1365" t="s">
        <v>18</v>
      </c>
      <c r="E81" s="1051"/>
      <c r="G81" s="1366">
        <v>4</v>
      </c>
      <c r="H81" s="1367">
        <v>5</v>
      </c>
      <c r="I81" s="1366">
        <v>6</v>
      </c>
      <c r="J81" s="1367">
        <v>7</v>
      </c>
      <c r="K81" s="1366">
        <v>8</v>
      </c>
      <c r="L81" s="1367">
        <v>9</v>
      </c>
      <c r="M81" s="1366">
        <v>10</v>
      </c>
      <c r="O81" s="4355"/>
      <c r="P81" s="4355"/>
      <c r="Q81" s="4355"/>
      <c r="R81" s="4355"/>
      <c r="S81" s="4454"/>
      <c r="T81" s="4454"/>
      <c r="U81" s="4454"/>
      <c r="V81" s="4454"/>
      <c r="X81" s="4362" t="s">
        <v>16</v>
      </c>
      <c r="Y81" s="4363"/>
      <c r="Z81" s="4354" t="s">
        <v>640</v>
      </c>
      <c r="AA81" s="4354"/>
      <c r="AB81" s="4354"/>
      <c r="AC81" s="4354"/>
      <c r="AD81" s="4354"/>
      <c r="AE81" s="4354"/>
      <c r="AF81" s="4354"/>
      <c r="AG81" s="1741"/>
    </row>
    <row r="82" spans="4:33" ht="9.9499999999999993" customHeight="1" x14ac:dyDescent="0.25">
      <c r="D82" s="1346" t="s">
        <v>19</v>
      </c>
      <c r="E82" s="1051"/>
      <c r="G82" s="1347">
        <v>3</v>
      </c>
      <c r="H82" s="1348">
        <v>4</v>
      </c>
      <c r="I82" s="1347">
        <v>5</v>
      </c>
      <c r="J82" s="1348">
        <v>6</v>
      </c>
      <c r="K82" s="1347">
        <v>7</v>
      </c>
      <c r="L82" s="1348">
        <v>8</v>
      </c>
      <c r="M82" s="1347">
        <v>9</v>
      </c>
      <c r="O82" s="4366" t="s">
        <v>74</v>
      </c>
      <c r="P82" s="4366"/>
      <c r="Q82" s="4366"/>
      <c r="R82" s="4366"/>
      <c r="S82" s="4455" t="s">
        <v>75</v>
      </c>
      <c r="T82" s="4455"/>
      <c r="U82" s="4455"/>
      <c r="V82" s="4455"/>
      <c r="X82" s="4364"/>
      <c r="Y82" s="4365"/>
      <c r="Z82" s="4354"/>
      <c r="AA82" s="4354"/>
      <c r="AB82" s="4354"/>
      <c r="AC82" s="4354"/>
      <c r="AD82" s="4354"/>
      <c r="AE82" s="4354"/>
      <c r="AF82" s="4354"/>
      <c r="AG82" s="1741"/>
    </row>
    <row r="83" spans="4:33" ht="9.9499999999999993" customHeight="1" x14ac:dyDescent="0.25">
      <c r="D83" s="1365" t="s">
        <v>20</v>
      </c>
      <c r="E83" s="1051"/>
      <c r="G83" s="1366">
        <v>2</v>
      </c>
      <c r="H83" s="1367">
        <v>3</v>
      </c>
      <c r="I83" s="1366">
        <v>4</v>
      </c>
      <c r="J83" s="1367">
        <v>5</v>
      </c>
      <c r="K83" s="1366">
        <v>6</v>
      </c>
      <c r="L83" s="1367">
        <v>7</v>
      </c>
      <c r="M83" s="1366">
        <v>8</v>
      </c>
      <c r="O83" s="4366"/>
      <c r="P83" s="4366"/>
      <c r="Q83" s="4366"/>
      <c r="R83" s="4366"/>
      <c r="S83" s="4455"/>
      <c r="T83" s="4455"/>
      <c r="U83" s="4455"/>
      <c r="V83" s="4455"/>
      <c r="X83" s="4362" t="s">
        <v>17</v>
      </c>
      <c r="Y83" s="4363"/>
      <c r="Z83" s="1742"/>
      <c r="AA83" s="4373">
        <f>COUNTIF(AD$5:AD$70,"=3")</f>
        <v>5</v>
      </c>
      <c r="AB83" s="4375" t="s">
        <v>110</v>
      </c>
      <c r="AC83" s="4375"/>
      <c r="AD83" s="4375"/>
      <c r="AE83" s="4375"/>
      <c r="AF83" s="4376"/>
      <c r="AG83" s="1743"/>
    </row>
    <row r="84" spans="4:33" ht="9.9499999999999993" customHeight="1" x14ac:dyDescent="0.25">
      <c r="D84" s="1346" t="s">
        <v>21</v>
      </c>
      <c r="E84" s="1051"/>
      <c r="G84" s="1347">
        <v>1</v>
      </c>
      <c r="H84" s="1348">
        <v>2</v>
      </c>
      <c r="I84" s="1347">
        <v>3</v>
      </c>
      <c r="J84" s="1348">
        <v>4</v>
      </c>
      <c r="K84" s="1347">
        <v>5</v>
      </c>
      <c r="L84" s="1348">
        <v>6</v>
      </c>
      <c r="M84" s="1347">
        <v>7</v>
      </c>
      <c r="O84" s="4366" t="s">
        <v>72</v>
      </c>
      <c r="P84" s="4366"/>
      <c r="Q84" s="4366"/>
      <c r="R84" s="4366"/>
      <c r="S84" s="4455" t="s">
        <v>73</v>
      </c>
      <c r="T84" s="4455"/>
      <c r="U84" s="4455"/>
      <c r="V84" s="4455"/>
      <c r="X84" s="4364"/>
      <c r="Y84" s="4365"/>
      <c r="Z84" s="1744"/>
      <c r="AA84" s="4374"/>
      <c r="AB84" s="4377"/>
      <c r="AC84" s="4377"/>
      <c r="AD84" s="4377"/>
      <c r="AE84" s="4377"/>
      <c r="AF84" s="4378"/>
      <c r="AG84" s="1743"/>
    </row>
    <row r="85" spans="4:33" ht="9.9499999999999993" customHeight="1" x14ac:dyDescent="0.25">
      <c r="D85" s="1365" t="s">
        <v>41</v>
      </c>
      <c r="E85" s="1051"/>
      <c r="G85" s="1366">
        <v>0</v>
      </c>
      <c r="H85" s="1367">
        <v>1</v>
      </c>
      <c r="I85" s="1366">
        <v>2</v>
      </c>
      <c r="J85" s="1367">
        <v>3</v>
      </c>
      <c r="K85" s="1366">
        <v>4</v>
      </c>
      <c r="L85" s="1367">
        <v>5</v>
      </c>
      <c r="M85" s="1366">
        <v>6</v>
      </c>
      <c r="O85" s="4366"/>
      <c r="P85" s="4366"/>
      <c r="Q85" s="4366"/>
      <c r="R85" s="4366"/>
      <c r="S85" s="4455"/>
      <c r="T85" s="4455"/>
      <c r="U85" s="4455"/>
      <c r="V85" s="4455"/>
      <c r="X85" s="4362" t="s">
        <v>41</v>
      </c>
      <c r="Y85" s="4363"/>
      <c r="Z85" s="1742"/>
      <c r="AA85" s="4373">
        <f>COUNTIF(AD$5:AD$70,"=2")</f>
        <v>2</v>
      </c>
      <c r="AB85" s="4375" t="s">
        <v>111</v>
      </c>
      <c r="AC85" s="4375"/>
      <c r="AD85" s="4375"/>
      <c r="AE85" s="4375"/>
      <c r="AF85" s="4376"/>
      <c r="AG85" s="1743"/>
    </row>
    <row r="86" spans="4:33" ht="9.9499999999999993" customHeight="1" x14ac:dyDescent="0.25">
      <c r="D86" s="1346" t="s">
        <v>22</v>
      </c>
      <c r="E86" s="1051"/>
      <c r="G86" s="1347" t="s">
        <v>0</v>
      </c>
      <c r="H86" s="1348">
        <v>0</v>
      </c>
      <c r="I86" s="1347">
        <v>1</v>
      </c>
      <c r="J86" s="1348">
        <v>2</v>
      </c>
      <c r="K86" s="1347">
        <v>3</v>
      </c>
      <c r="L86" s="1348">
        <v>4</v>
      </c>
      <c r="M86" s="1347">
        <v>5</v>
      </c>
      <c r="O86" s="4366" t="s">
        <v>71</v>
      </c>
      <c r="P86" s="4366"/>
      <c r="Q86" s="4366"/>
      <c r="R86" s="4366"/>
      <c r="S86" s="4455" t="s">
        <v>70</v>
      </c>
      <c r="T86" s="4455"/>
      <c r="U86" s="4455"/>
      <c r="V86" s="4455"/>
      <c r="X86" s="4364"/>
      <c r="Y86" s="4365"/>
      <c r="Z86" s="1744"/>
      <c r="AA86" s="4374"/>
      <c r="AB86" s="4377"/>
      <c r="AC86" s="4377"/>
      <c r="AD86" s="4377"/>
      <c r="AE86" s="4377"/>
      <c r="AF86" s="4378"/>
      <c r="AG86" s="1743"/>
    </row>
    <row r="87" spans="4:33" ht="9.9499999999999993" customHeight="1" x14ac:dyDescent="0.25">
      <c r="D87" s="1365" t="s">
        <v>23</v>
      </c>
      <c r="E87" s="1051"/>
      <c r="G87" s="1366" t="s">
        <v>0</v>
      </c>
      <c r="H87" s="1367" t="s">
        <v>0</v>
      </c>
      <c r="I87" s="1366">
        <v>0</v>
      </c>
      <c r="J87" s="1367">
        <v>1</v>
      </c>
      <c r="K87" s="1366">
        <v>2</v>
      </c>
      <c r="L87" s="1367">
        <v>3</v>
      </c>
      <c r="M87" s="1366">
        <v>4</v>
      </c>
      <c r="O87" s="4366"/>
      <c r="P87" s="4366"/>
      <c r="Q87" s="4366"/>
      <c r="R87" s="4366"/>
      <c r="S87" s="4455"/>
      <c r="T87" s="4455"/>
      <c r="U87" s="4455"/>
      <c r="V87" s="4455"/>
      <c r="X87" s="4362" t="s">
        <v>24</v>
      </c>
      <c r="Y87" s="4363"/>
      <c r="Z87" s="1742"/>
      <c r="AA87" s="4373">
        <f>COUNTIF(AD$5:AD$70,"=1")</f>
        <v>17</v>
      </c>
      <c r="AB87" s="4375" t="s">
        <v>641</v>
      </c>
      <c r="AC87" s="4375"/>
      <c r="AD87" s="4375"/>
      <c r="AE87" s="4375"/>
      <c r="AF87" s="4376"/>
      <c r="AG87" s="1743"/>
    </row>
    <row r="88" spans="4:33" ht="9.9499999999999993" customHeight="1" x14ac:dyDescent="0.25">
      <c r="D88" s="1346" t="s">
        <v>24</v>
      </c>
      <c r="E88" s="1051"/>
      <c r="G88" s="1347" t="s">
        <v>0</v>
      </c>
      <c r="H88" s="1348" t="s">
        <v>0</v>
      </c>
      <c r="I88" s="1347" t="s">
        <v>0</v>
      </c>
      <c r="J88" s="1348">
        <v>0</v>
      </c>
      <c r="K88" s="1347">
        <v>1</v>
      </c>
      <c r="L88" s="1348">
        <v>2</v>
      </c>
      <c r="M88" s="1347">
        <v>3</v>
      </c>
      <c r="O88" s="4366" t="s">
        <v>68</v>
      </c>
      <c r="P88" s="4366"/>
      <c r="Q88" s="4366"/>
      <c r="R88" s="4366"/>
      <c r="S88" s="4455" t="s">
        <v>69</v>
      </c>
      <c r="T88" s="4455"/>
      <c r="U88" s="4455"/>
      <c r="V88" s="4455"/>
      <c r="X88" s="4364"/>
      <c r="Y88" s="4365"/>
      <c r="Z88" s="1744"/>
      <c r="AA88" s="4374"/>
      <c r="AB88" s="4377"/>
      <c r="AC88" s="4377"/>
      <c r="AD88" s="4377"/>
      <c r="AE88" s="4377"/>
      <c r="AF88" s="4378"/>
      <c r="AG88" s="1743"/>
    </row>
    <row r="89" spans="4:33" ht="9.9499999999999993" customHeight="1" x14ac:dyDescent="0.25">
      <c r="D89" s="1365" t="s">
        <v>29</v>
      </c>
      <c r="E89" s="1051"/>
      <c r="G89" s="1366" t="s">
        <v>0</v>
      </c>
      <c r="H89" s="1367" t="s">
        <v>0</v>
      </c>
      <c r="I89" s="1366" t="s">
        <v>0</v>
      </c>
      <c r="J89" s="1367" t="s">
        <v>0</v>
      </c>
      <c r="K89" s="1366">
        <v>0</v>
      </c>
      <c r="L89" s="1367">
        <v>1</v>
      </c>
      <c r="M89" s="1366">
        <v>2</v>
      </c>
      <c r="O89" s="4366"/>
      <c r="P89" s="4366"/>
      <c r="Q89" s="4366"/>
      <c r="R89" s="4366"/>
      <c r="S89" s="4455"/>
      <c r="T89" s="4455"/>
      <c r="U89" s="4455"/>
      <c r="V89" s="4455"/>
      <c r="W89" s="4"/>
      <c r="X89" s="985"/>
      <c r="Y89" s="985"/>
      <c r="Z89" s="985"/>
      <c r="AA89" s="985"/>
      <c r="AB89" s="985"/>
      <c r="AC89" s="985"/>
      <c r="AD89" s="985"/>
      <c r="AE89" s="985"/>
      <c r="AF89" s="985"/>
      <c r="AG89" s="1078"/>
    </row>
    <row r="90" spans="4:33" ht="9.9499999999999993" customHeight="1" x14ac:dyDescent="0.25">
      <c r="D90" s="1346" t="s">
        <v>30</v>
      </c>
      <c r="E90" s="1051"/>
      <c r="G90" s="1347" t="s">
        <v>0</v>
      </c>
      <c r="H90" s="1348" t="s">
        <v>0</v>
      </c>
      <c r="I90" s="1347" t="s">
        <v>0</v>
      </c>
      <c r="J90" s="1348" t="s">
        <v>0</v>
      </c>
      <c r="K90" s="1347" t="s">
        <v>0</v>
      </c>
      <c r="L90" s="1348">
        <v>0</v>
      </c>
      <c r="M90" s="1347">
        <v>1</v>
      </c>
      <c r="O90" s="4366" t="s">
        <v>85</v>
      </c>
      <c r="P90" s="4366"/>
      <c r="Q90" s="4366"/>
      <c r="R90" s="4366"/>
      <c r="S90" s="4455" t="s">
        <v>84</v>
      </c>
      <c r="T90" s="4455"/>
      <c r="U90" s="4455"/>
      <c r="V90" s="4455"/>
      <c r="W90" s="4"/>
      <c r="X90" s="985"/>
      <c r="Y90" s="985"/>
      <c r="Z90" s="985"/>
      <c r="AA90" s="985"/>
      <c r="AB90" s="985"/>
      <c r="AC90" s="985"/>
      <c r="AD90" s="985"/>
      <c r="AE90" s="985"/>
      <c r="AF90" s="985"/>
      <c r="AG90" s="1078"/>
    </row>
    <row r="91" spans="4:33" ht="9.9499999999999993" customHeight="1" x14ac:dyDescent="0.25">
      <c r="D91" s="1346" t="s">
        <v>33</v>
      </c>
      <c r="E91" s="1051"/>
      <c r="G91" s="1347" t="s">
        <v>0</v>
      </c>
      <c r="H91" s="1348" t="s">
        <v>0</v>
      </c>
      <c r="I91" s="1347" t="s">
        <v>0</v>
      </c>
      <c r="J91" s="1348" t="s">
        <v>0</v>
      </c>
      <c r="K91" s="1347" t="s">
        <v>0</v>
      </c>
      <c r="L91" s="1348" t="s">
        <v>0</v>
      </c>
      <c r="M91" s="1347">
        <v>0</v>
      </c>
      <c r="O91" s="4366"/>
      <c r="P91" s="4366"/>
      <c r="Q91" s="4366"/>
      <c r="R91" s="4366"/>
      <c r="S91" s="4455"/>
      <c r="T91" s="4455"/>
      <c r="U91" s="4455"/>
      <c r="V91" s="4455"/>
      <c r="W91" s="4"/>
      <c r="X91" s="4"/>
      <c r="Y91" s="4"/>
      <c r="Z91" s="1181"/>
      <c r="AA91" s="1181"/>
      <c r="AB91" s="1181"/>
      <c r="AC91" s="991"/>
      <c r="AD91" s="991"/>
      <c r="AE91" s="991"/>
      <c r="AF91" s="985"/>
      <c r="AG91" s="1078"/>
    </row>
    <row r="92" spans="4:33" ht="9.9499999999999993" customHeight="1" x14ac:dyDescent="0.25">
      <c r="O92" s="4398" t="s">
        <v>642</v>
      </c>
      <c r="P92" s="4399"/>
      <c r="Q92" s="4399"/>
      <c r="R92" s="4400"/>
      <c r="S92" s="4367" t="s">
        <v>643</v>
      </c>
      <c r="T92" s="4368"/>
      <c r="U92" s="4368"/>
      <c r="V92" s="4369"/>
      <c r="W92" s="4"/>
      <c r="X92" s="4"/>
      <c r="Y92" s="4"/>
      <c r="Z92" s="1181"/>
      <c r="AA92" s="1181"/>
      <c r="AB92" s="1181"/>
      <c r="AC92" s="991"/>
      <c r="AD92" s="991"/>
      <c r="AE92" s="991"/>
      <c r="AF92" s="985"/>
      <c r="AG92" s="1078"/>
    </row>
    <row r="93" spans="4:33" ht="9.9499999999999993" customHeight="1" x14ac:dyDescent="0.25">
      <c r="G93" s="3484" t="s">
        <v>577</v>
      </c>
      <c r="O93" s="4401"/>
      <c r="P93" s="4402"/>
      <c r="Q93" s="4402"/>
      <c r="R93" s="4403"/>
      <c r="S93" s="4370"/>
      <c r="T93" s="4371"/>
      <c r="U93" s="4371"/>
      <c r="V93" s="4372"/>
      <c r="W93" s="4"/>
      <c r="X93" s="4"/>
      <c r="Y93" s="4"/>
      <c r="Z93" s="1181"/>
      <c r="AA93" s="1181"/>
      <c r="AB93" s="1181"/>
      <c r="AC93" s="991"/>
      <c r="AD93" s="991"/>
      <c r="AE93" s="991"/>
      <c r="AF93" s="985"/>
      <c r="AG93" s="1078"/>
    </row>
    <row r="94" spans="4:33" ht="9.9499999999999993" customHeight="1" x14ac:dyDescent="0.25">
      <c r="G94" s="1237" t="s">
        <v>44</v>
      </c>
      <c r="P94" s="987"/>
      <c r="Q94" s="987"/>
      <c r="Z94" s="987"/>
    </row>
    <row r="95" spans="4:33" ht="9.9499999999999993" customHeight="1" x14ac:dyDescent="0.25">
      <c r="G95" s="1745"/>
      <c r="H95" s="1454"/>
      <c r="I95" s="1454"/>
      <c r="J95" s="4379" t="s">
        <v>508</v>
      </c>
      <c r="K95" s="4379"/>
      <c r="L95" s="4379"/>
      <c r="M95" s="4379"/>
      <c r="N95" s="4379"/>
      <c r="O95" s="4379"/>
      <c r="P95" s="4380"/>
      <c r="Q95" s="1078"/>
      <c r="R95" s="1"/>
      <c r="S95" s="1"/>
      <c r="V95" s="4"/>
      <c r="W95" s="4"/>
      <c r="X95" s="4"/>
      <c r="Y95" s="1181"/>
      <c r="Z95" s="1181"/>
      <c r="AA95" s="1181"/>
      <c r="AB95" s="991"/>
      <c r="AC95" s="991"/>
      <c r="AD95" s="991"/>
      <c r="AE95" s="985"/>
      <c r="AF95" s="985"/>
      <c r="AG95" s="1078"/>
    </row>
    <row r="96" spans="4:33" ht="9.9499999999999993" customHeight="1" x14ac:dyDescent="0.25">
      <c r="G96" s="1462"/>
      <c r="H96" s="1463"/>
      <c r="I96" s="1463"/>
      <c r="J96" s="4381"/>
      <c r="K96" s="4381"/>
      <c r="L96" s="4381"/>
      <c r="M96" s="4381"/>
      <c r="N96" s="4381"/>
      <c r="O96" s="4381"/>
      <c r="P96" s="4382"/>
      <c r="Q96" s="1078"/>
      <c r="R96" s="1"/>
      <c r="S96" s="1"/>
      <c r="V96" s="4"/>
      <c r="W96" s="4"/>
      <c r="X96" s="4"/>
      <c r="Y96" s="1181"/>
      <c r="Z96" s="1181"/>
      <c r="AA96" s="1181"/>
      <c r="AB96" s="991"/>
      <c r="AC96" s="991"/>
      <c r="AD96" s="991"/>
      <c r="AE96" s="985"/>
      <c r="AF96" s="985"/>
      <c r="AG96" s="1078"/>
    </row>
    <row r="97" spans="3:33" ht="9.9499999999999993" customHeight="1" x14ac:dyDescent="0.25">
      <c r="G97" s="1462"/>
      <c r="H97" s="1463"/>
      <c r="I97" s="1463"/>
      <c r="J97" s="4381"/>
      <c r="K97" s="4381"/>
      <c r="L97" s="4381"/>
      <c r="M97" s="4381"/>
      <c r="N97" s="4381"/>
      <c r="O97" s="4381"/>
      <c r="P97" s="4382"/>
      <c r="Q97" s="985"/>
      <c r="R97" s="1"/>
      <c r="S97" s="1"/>
      <c r="V97" s="4"/>
      <c r="W97" s="4"/>
      <c r="X97" s="4"/>
      <c r="Y97" s="1181"/>
      <c r="Z97" s="1181"/>
      <c r="AA97" s="1181"/>
      <c r="AB97" s="991"/>
      <c r="AC97" s="991"/>
      <c r="AD97" s="991"/>
      <c r="AE97" s="985"/>
      <c r="AF97" s="985"/>
      <c r="AG97" s="1078"/>
    </row>
    <row r="98" spans="3:33" ht="9.9499999999999993" customHeight="1" x14ac:dyDescent="0.25">
      <c r="G98" s="1465"/>
      <c r="H98" s="1466"/>
      <c r="I98" s="1466"/>
      <c r="J98" s="4383"/>
      <c r="K98" s="4383"/>
      <c r="L98" s="4383"/>
      <c r="M98" s="4383"/>
      <c r="N98" s="4383"/>
      <c r="O98" s="4383"/>
      <c r="P98" s="4384"/>
      <c r="Q98" s="987"/>
      <c r="R98" s="1"/>
      <c r="S98" s="1"/>
      <c r="V98" s="4"/>
      <c r="W98" s="4"/>
      <c r="X98" s="4"/>
      <c r="Y98" s="1181"/>
      <c r="Z98" s="1181"/>
      <c r="AA98" s="1181"/>
      <c r="AB98" s="991"/>
      <c r="AC98" s="991"/>
      <c r="AD98" s="991"/>
      <c r="AE98" s="985"/>
      <c r="AF98" s="985"/>
      <c r="AG98" s="1078"/>
    </row>
    <row r="99" spans="3:33" ht="9.9499999999999993" customHeight="1" x14ac:dyDescent="0.2">
      <c r="G99" s="1078"/>
      <c r="H99" s="1078"/>
      <c r="I99" s="1078"/>
      <c r="J99" s="1469"/>
      <c r="K99" s="1469"/>
      <c r="L99" s="1469"/>
      <c r="M99" s="1469"/>
      <c r="N99" s="1469"/>
      <c r="O99" s="1469"/>
      <c r="P99" s="1469"/>
      <c r="Q99" s="1238"/>
      <c r="R99" s="4459" t="s">
        <v>594</v>
      </c>
      <c r="S99" s="1078"/>
      <c r="T99" s="4456" t="s">
        <v>595</v>
      </c>
      <c r="U99" s="4456"/>
      <c r="V99" s="4456"/>
      <c r="W99" s="4456"/>
      <c r="X99" s="4456"/>
      <c r="Y99" s="4456"/>
      <c r="Z99" s="4456"/>
      <c r="AA99" s="4456"/>
      <c r="AB99" s="4456"/>
      <c r="AC99" s="991"/>
      <c r="AD99" s="991"/>
      <c r="AE99" s="985"/>
      <c r="AF99" s="985"/>
      <c r="AG99" s="1078"/>
    </row>
    <row r="100" spans="3:33" ht="9.9499999999999993" customHeight="1" x14ac:dyDescent="0.25">
      <c r="G100" s="1474"/>
      <c r="H100" s="1454"/>
      <c r="I100" s="1454"/>
      <c r="J100" s="4379" t="s">
        <v>511</v>
      </c>
      <c r="K100" s="4379"/>
      <c r="L100" s="4379"/>
      <c r="M100" s="4379"/>
      <c r="N100" s="4379"/>
      <c r="O100" s="4379"/>
      <c r="P100" s="4380"/>
      <c r="Q100" s="1152"/>
      <c r="R100" s="4460"/>
      <c r="S100" s="1148"/>
      <c r="T100" s="4457"/>
      <c r="U100" s="4457"/>
      <c r="V100" s="4457"/>
      <c r="W100" s="4457"/>
      <c r="X100" s="4457"/>
      <c r="Y100" s="4457"/>
      <c r="Z100" s="4457"/>
      <c r="AA100" s="4457"/>
      <c r="AB100" s="4457"/>
      <c r="AC100" s="991"/>
      <c r="AD100" s="991"/>
      <c r="AE100" s="985"/>
      <c r="AF100" s="985"/>
      <c r="AG100" s="1078"/>
    </row>
    <row r="101" spans="3:33" ht="9.9499999999999993" customHeight="1" x14ac:dyDescent="0.25">
      <c r="G101" s="1478"/>
      <c r="H101" s="1479"/>
      <c r="I101" s="1479"/>
      <c r="J101" s="4381"/>
      <c r="K101" s="4381"/>
      <c r="L101" s="4381"/>
      <c r="M101" s="4381"/>
      <c r="N101" s="4381"/>
      <c r="O101" s="4381"/>
      <c r="P101" s="4382"/>
      <c r="Q101" s="1078"/>
      <c r="R101" s="4458" t="s">
        <v>596</v>
      </c>
      <c r="S101" s="1137"/>
      <c r="T101" s="4461" t="s">
        <v>597</v>
      </c>
      <c r="U101" s="4461"/>
      <c r="V101" s="4461"/>
      <c r="W101" s="4461"/>
      <c r="X101" s="4461"/>
      <c r="Y101" s="4461"/>
      <c r="Z101" s="4461"/>
      <c r="AA101" s="4461"/>
      <c r="AB101" s="4461"/>
      <c r="AC101" s="991"/>
      <c r="AD101" s="991"/>
      <c r="AE101" s="985"/>
      <c r="AF101" s="985"/>
      <c r="AG101" s="1078"/>
    </row>
    <row r="102" spans="3:33" ht="9.9499999999999993" customHeight="1" x14ac:dyDescent="0.25">
      <c r="G102" s="3480"/>
      <c r="H102" s="3481"/>
      <c r="I102" s="3481"/>
      <c r="J102" s="4381"/>
      <c r="K102" s="4381"/>
      <c r="L102" s="4381"/>
      <c r="M102" s="4381"/>
      <c r="N102" s="4381"/>
      <c r="O102" s="4381"/>
      <c r="P102" s="4382"/>
      <c r="Q102" s="1253"/>
      <c r="R102" s="4459"/>
      <c r="T102" s="4456"/>
      <c r="U102" s="4456"/>
      <c r="V102" s="4456"/>
      <c r="W102" s="4456"/>
      <c r="X102" s="4456"/>
      <c r="Y102" s="4456"/>
      <c r="Z102" s="4456"/>
      <c r="AA102" s="4456"/>
      <c r="AB102" s="4456"/>
      <c r="AC102" s="991"/>
      <c r="AD102" s="991"/>
      <c r="AE102" s="985"/>
      <c r="AF102" s="985"/>
      <c r="AG102" s="1078"/>
    </row>
    <row r="103" spans="3:33" ht="9.9499999999999993" customHeight="1" x14ac:dyDescent="0.25">
      <c r="G103" s="3480"/>
      <c r="H103" s="3481"/>
      <c r="I103" s="3481"/>
      <c r="J103" s="4383"/>
      <c r="K103" s="4383"/>
      <c r="L103" s="4383"/>
      <c r="M103" s="4383"/>
      <c r="N103" s="4383"/>
      <c r="O103" s="4383"/>
      <c r="P103" s="4384"/>
      <c r="Q103" s="1253"/>
      <c r="R103" s="1"/>
      <c r="S103" s="1"/>
      <c r="V103" s="4"/>
      <c r="W103" s="4"/>
      <c r="X103" s="4"/>
      <c r="Y103" s="1181"/>
      <c r="Z103" s="1181"/>
      <c r="AA103" s="1181"/>
      <c r="AB103" s="991"/>
      <c r="AC103" s="991"/>
      <c r="AD103" s="991"/>
      <c r="AE103" s="985"/>
      <c r="AF103" s="985"/>
      <c r="AG103" s="1078"/>
    </row>
    <row r="104" spans="3:33" ht="9.9499999999999993" customHeight="1" x14ac:dyDescent="0.25">
      <c r="G104" s="1084"/>
      <c r="H104" s="1084"/>
      <c r="I104" s="1084"/>
      <c r="J104" s="1486"/>
      <c r="K104" s="1486"/>
      <c r="L104" s="1486"/>
      <c r="M104" s="1486"/>
      <c r="N104" s="1486"/>
      <c r="O104" s="1486"/>
      <c r="P104" s="1486"/>
      <c r="Q104" s="985"/>
      <c r="R104" s="4385" t="s">
        <v>598</v>
      </c>
      <c r="S104" s="4386"/>
      <c r="T104" s="4386"/>
      <c r="U104" s="4386"/>
      <c r="V104" s="4386"/>
      <c r="W104" s="4386"/>
      <c r="X104" s="4386"/>
      <c r="Y104" s="4386"/>
      <c r="Z104" s="4386"/>
      <c r="AA104" s="4386"/>
      <c r="AB104" s="4387"/>
      <c r="AC104" s="1746"/>
      <c r="AD104" s="991"/>
      <c r="AE104" s="985"/>
      <c r="AF104" s="985"/>
      <c r="AG104" s="1078"/>
    </row>
    <row r="105" spans="3:33" ht="9.9499999999999993" customHeight="1" x14ac:dyDescent="0.25">
      <c r="G105" s="1162"/>
      <c r="H105" s="1454"/>
      <c r="I105" s="1454"/>
      <c r="J105" s="4379" t="s">
        <v>514</v>
      </c>
      <c r="K105" s="4379"/>
      <c r="L105" s="4379"/>
      <c r="M105" s="4379"/>
      <c r="N105" s="4379"/>
      <c r="O105" s="4379"/>
      <c r="P105" s="4380"/>
      <c r="Q105" s="1253"/>
      <c r="R105" s="4388"/>
      <c r="S105" s="4389"/>
      <c r="T105" s="4389"/>
      <c r="U105" s="4389"/>
      <c r="V105" s="4389"/>
      <c r="W105" s="4389"/>
      <c r="X105" s="4389"/>
      <c r="Y105" s="4389"/>
      <c r="Z105" s="4389"/>
      <c r="AA105" s="4389"/>
      <c r="AB105" s="4390"/>
      <c r="AC105" s="1746"/>
      <c r="AD105" s="991"/>
      <c r="AE105" s="985"/>
      <c r="AF105" s="985"/>
      <c r="AG105" s="1078"/>
    </row>
    <row r="106" spans="3:33" ht="9.9499999999999993" customHeight="1" x14ac:dyDescent="0.25">
      <c r="G106" s="1462"/>
      <c r="H106" s="1463"/>
      <c r="I106" s="1463"/>
      <c r="J106" s="4381"/>
      <c r="K106" s="4381"/>
      <c r="L106" s="4381"/>
      <c r="M106" s="4381"/>
      <c r="N106" s="4381"/>
      <c r="O106" s="4381"/>
      <c r="P106" s="4382"/>
      <c r="Q106" s="1253"/>
      <c r="R106" s="4388"/>
      <c r="S106" s="4389"/>
      <c r="T106" s="4389"/>
      <c r="U106" s="4389"/>
      <c r="V106" s="4389"/>
      <c r="W106" s="4389"/>
      <c r="X106" s="4389"/>
      <c r="Y106" s="4389"/>
      <c r="Z106" s="4389"/>
      <c r="AA106" s="4389"/>
      <c r="AB106" s="4390"/>
      <c r="AC106" s="1746"/>
      <c r="AD106" s="991"/>
      <c r="AE106" s="985"/>
      <c r="AF106" s="985"/>
      <c r="AG106" s="1078"/>
    </row>
    <row r="107" spans="3:33" ht="9.9499999999999993" customHeight="1" x14ac:dyDescent="0.25">
      <c r="G107" s="1462"/>
      <c r="H107" s="1463"/>
      <c r="I107" s="1463"/>
      <c r="J107" s="4381"/>
      <c r="K107" s="4381"/>
      <c r="L107" s="4381"/>
      <c r="M107" s="4381"/>
      <c r="N107" s="4381"/>
      <c r="O107" s="4381"/>
      <c r="P107" s="4382"/>
      <c r="Q107" s="1253"/>
      <c r="R107" s="4388"/>
      <c r="S107" s="4389"/>
      <c r="T107" s="4389"/>
      <c r="U107" s="4389"/>
      <c r="V107" s="4389"/>
      <c r="W107" s="4389"/>
      <c r="X107" s="4389"/>
      <c r="Y107" s="4389"/>
      <c r="Z107" s="4389"/>
      <c r="AA107" s="4389"/>
      <c r="AB107" s="4390"/>
      <c r="AC107" s="1746"/>
      <c r="AD107" s="991"/>
      <c r="AE107" s="985"/>
      <c r="AF107" s="985"/>
      <c r="AG107" s="1078"/>
    </row>
    <row r="108" spans="3:33" ht="9.9499999999999993" customHeight="1" x14ac:dyDescent="0.25">
      <c r="G108" s="1462"/>
      <c r="H108" s="1463"/>
      <c r="I108" s="1463"/>
      <c r="J108" s="4381"/>
      <c r="K108" s="4381"/>
      <c r="L108" s="4381"/>
      <c r="M108" s="4381"/>
      <c r="N108" s="4381"/>
      <c r="O108" s="4381"/>
      <c r="P108" s="4382"/>
      <c r="Q108" s="1253"/>
      <c r="R108" s="4388"/>
      <c r="S108" s="4389"/>
      <c r="T108" s="4389"/>
      <c r="U108" s="4389"/>
      <c r="V108" s="4389"/>
      <c r="W108" s="4389"/>
      <c r="X108" s="4389"/>
      <c r="Y108" s="4389"/>
      <c r="Z108" s="4389"/>
      <c r="AA108" s="4389"/>
      <c r="AB108" s="4390"/>
      <c r="AC108" s="1746"/>
    </row>
    <row r="109" spans="3:33" ht="9.9499999999999993" customHeight="1" x14ac:dyDescent="0.25">
      <c r="G109" s="1462"/>
      <c r="H109" s="1463"/>
      <c r="I109" s="1463"/>
      <c r="J109" s="4383"/>
      <c r="K109" s="4383"/>
      <c r="L109" s="4383"/>
      <c r="M109" s="4383"/>
      <c r="N109" s="4383"/>
      <c r="O109" s="4383"/>
      <c r="P109" s="4384"/>
      <c r="Q109" s="1253"/>
      <c r="R109" s="4391"/>
      <c r="S109" s="4392"/>
      <c r="T109" s="4392"/>
      <c r="U109" s="4392"/>
      <c r="V109" s="4392"/>
      <c r="W109" s="4392"/>
      <c r="X109" s="4392"/>
      <c r="Y109" s="4392"/>
      <c r="Z109" s="4392"/>
      <c r="AA109" s="4392"/>
      <c r="AB109" s="4393"/>
      <c r="AC109" s="1746"/>
    </row>
    <row r="110" spans="3:33" ht="9.9499999999999993" customHeight="1" x14ac:dyDescent="0.25">
      <c r="G110" s="1137"/>
      <c r="H110" s="1137"/>
      <c r="I110" s="1137"/>
      <c r="J110" s="1486"/>
      <c r="K110" s="1486"/>
      <c r="L110" s="1486"/>
      <c r="M110" s="1486"/>
      <c r="N110" s="1486"/>
      <c r="O110" s="1486"/>
      <c r="P110" s="1486"/>
      <c r="Q110" s="1"/>
      <c r="R110" s="1"/>
      <c r="S110" s="4"/>
      <c r="T110" s="4"/>
      <c r="U110" s="4"/>
      <c r="V110" s="1181"/>
      <c r="W110" s="1181"/>
      <c r="X110" s="1181"/>
      <c r="Y110" s="1738"/>
      <c r="Z110" s="1738"/>
      <c r="AA110" s="1738"/>
      <c r="AE110" s="1"/>
      <c r="AF110" s="1"/>
      <c r="AG110" s="478"/>
    </row>
    <row r="111" spans="3:33" ht="9.9499999999999993" customHeight="1" x14ac:dyDescent="0.25">
      <c r="G111" s="1078"/>
      <c r="H111" s="1078"/>
      <c r="I111" s="1078"/>
      <c r="J111" s="1503"/>
      <c r="K111" s="1503"/>
      <c r="L111" s="1503"/>
      <c r="M111" s="1503"/>
      <c r="N111" s="1503"/>
      <c r="O111" s="1503"/>
      <c r="P111" s="1503"/>
      <c r="Q111" s="1"/>
      <c r="R111" s="1"/>
      <c r="S111" s="4"/>
      <c r="T111" s="4"/>
      <c r="U111" s="4"/>
      <c r="V111" s="1181"/>
      <c r="W111" s="1181"/>
      <c r="X111" s="1181"/>
      <c r="Y111" s="1738"/>
      <c r="Z111" s="1738"/>
      <c r="AA111" s="1738"/>
      <c r="AE111" s="1"/>
      <c r="AF111" s="1"/>
      <c r="AG111" s="478"/>
    </row>
    <row r="112" spans="3:33" ht="9.9499999999999993" customHeight="1" x14ac:dyDescent="0.25">
      <c r="C112" s="4"/>
      <c r="D112" s="4"/>
      <c r="G112" s="1078"/>
      <c r="H112" s="1078"/>
      <c r="I112" s="1078"/>
      <c r="J112" s="1503"/>
      <c r="K112" s="1503"/>
      <c r="L112" s="1503"/>
      <c r="M112" s="1503"/>
      <c r="N112" s="1503"/>
      <c r="O112" s="1503"/>
      <c r="P112" s="1503"/>
      <c r="Q112" s="1"/>
      <c r="R112" s="1"/>
      <c r="S112" s="4"/>
      <c r="T112" s="4"/>
      <c r="U112" s="4"/>
      <c r="V112" s="1181"/>
      <c r="W112" s="1181"/>
      <c r="X112" s="1181"/>
      <c r="Y112" s="1738"/>
      <c r="Z112" s="1738"/>
      <c r="AA112" s="1738"/>
      <c r="AE112" s="1"/>
      <c r="AF112" s="1"/>
      <c r="AG112" s="478"/>
    </row>
    <row r="113" spans="3:33" ht="9.9499999999999993" customHeight="1" x14ac:dyDescent="0.25">
      <c r="C113" s="4"/>
      <c r="D113" s="4"/>
      <c r="G113" s="1078"/>
      <c r="H113" s="1078"/>
      <c r="I113" s="1078"/>
      <c r="J113" s="1078"/>
      <c r="K113" s="1078"/>
      <c r="L113" s="1078"/>
      <c r="M113" s="1078"/>
      <c r="N113" s="1078"/>
      <c r="O113" s="1078"/>
      <c r="P113" s="1078"/>
      <c r="Q113" s="1"/>
      <c r="R113" s="1"/>
      <c r="S113" s="4"/>
      <c r="T113" s="4"/>
      <c r="U113" s="4"/>
      <c r="V113" s="1181"/>
      <c r="W113" s="1181"/>
      <c r="X113" s="1181"/>
      <c r="Y113" s="1738"/>
      <c r="Z113" s="1738"/>
      <c r="AA113" s="1738"/>
      <c r="AE113" s="1"/>
      <c r="AF113" s="1"/>
      <c r="AG113" s="478"/>
    </row>
    <row r="114" spans="3:33" ht="9.9499999999999993" customHeight="1" x14ac:dyDescent="0.25">
      <c r="C114" s="4"/>
      <c r="D114" s="4"/>
      <c r="G114" s="987"/>
      <c r="H114" s="987"/>
      <c r="I114" s="987"/>
      <c r="J114" s="987"/>
      <c r="K114" s="987"/>
      <c r="L114" s="987"/>
      <c r="M114" s="987"/>
      <c r="N114" s="987"/>
      <c r="O114" s="987"/>
      <c r="P114" s="987"/>
      <c r="Q114" s="1"/>
      <c r="R114" s="1"/>
      <c r="S114" s="4"/>
      <c r="T114" s="4"/>
      <c r="U114" s="4"/>
      <c r="V114" s="1181"/>
      <c r="W114" s="1181"/>
      <c r="X114" s="1181"/>
      <c r="Y114" s="1738"/>
      <c r="Z114" s="1738"/>
      <c r="AA114" s="1738"/>
      <c r="AE114" s="1"/>
      <c r="AF114" s="1"/>
      <c r="AG114" s="478"/>
    </row>
    <row r="115" spans="3:33" ht="9.9499999999999993" customHeight="1" x14ac:dyDescent="0.25">
      <c r="C115" s="4"/>
      <c r="D115" s="4"/>
      <c r="G115" s="987"/>
      <c r="H115" s="987"/>
      <c r="I115" s="987"/>
      <c r="J115" s="987"/>
      <c r="K115" s="987"/>
      <c r="L115" s="987"/>
      <c r="M115" s="987"/>
      <c r="N115" s="987"/>
      <c r="O115" s="987"/>
      <c r="P115" s="987"/>
      <c r="Q115" s="1"/>
      <c r="R115" s="1"/>
      <c r="S115" s="4"/>
      <c r="T115" s="4"/>
      <c r="U115" s="4"/>
      <c r="V115" s="1181"/>
      <c r="W115" s="1181"/>
      <c r="X115" s="1181"/>
      <c r="Y115" s="1738"/>
      <c r="Z115" s="1738"/>
      <c r="AA115" s="1738"/>
      <c r="AE115" s="1"/>
      <c r="AF115" s="1"/>
      <c r="AG115" s="478"/>
    </row>
    <row r="116" spans="3:33" ht="9.9499999999999993" customHeight="1" x14ac:dyDescent="0.25">
      <c r="C116" s="4"/>
      <c r="D116" s="4"/>
      <c r="G116" s="987"/>
      <c r="H116" s="987"/>
      <c r="I116" s="987"/>
      <c r="J116" s="987"/>
      <c r="K116" s="987"/>
      <c r="L116" s="987"/>
      <c r="M116" s="987"/>
      <c r="N116" s="987"/>
      <c r="O116" s="987"/>
      <c r="P116" s="987"/>
      <c r="Q116" s="1"/>
      <c r="R116" s="1"/>
      <c r="S116" s="4"/>
      <c r="T116" s="4"/>
      <c r="U116" s="4"/>
      <c r="V116" s="1181"/>
      <c r="W116" s="1181"/>
      <c r="X116" s="1181"/>
      <c r="Y116" s="1738"/>
      <c r="Z116" s="1738"/>
      <c r="AA116" s="1738"/>
      <c r="AE116" s="1"/>
      <c r="AF116" s="1"/>
      <c r="AG116" s="478"/>
    </row>
    <row r="117" spans="3:33" ht="9.9499999999999993" customHeight="1" x14ac:dyDescent="0.25">
      <c r="C117" s="4"/>
      <c r="D117" s="4"/>
      <c r="G117" s="987"/>
      <c r="H117" s="987"/>
      <c r="I117" s="987"/>
      <c r="J117" s="987"/>
      <c r="K117" s="987"/>
      <c r="L117" s="987"/>
      <c r="M117" s="987"/>
      <c r="N117" s="987"/>
      <c r="O117" s="987"/>
      <c r="P117" s="987"/>
      <c r="Q117" s="1165"/>
      <c r="R117" s="987"/>
      <c r="S117" s="987"/>
      <c r="T117" s="987"/>
      <c r="U117" s="987"/>
      <c r="V117" s="987"/>
      <c r="W117" s="987"/>
      <c r="X117" s="987"/>
      <c r="Y117" s="987"/>
      <c r="Z117" s="1165"/>
    </row>
    <row r="118" spans="3:33" ht="9.9499999999999993" customHeight="1" x14ac:dyDescent="0.25">
      <c r="C118" s="4"/>
      <c r="D118" s="4"/>
      <c r="G118" s="987"/>
      <c r="H118" s="987"/>
      <c r="I118" s="987"/>
      <c r="J118" s="987"/>
      <c r="K118" s="987"/>
      <c r="L118" s="987"/>
      <c r="M118" s="987"/>
      <c r="N118" s="987"/>
      <c r="O118" s="987"/>
      <c r="P118" s="987"/>
      <c r="Q118" s="987"/>
      <c r="R118" s="987"/>
      <c r="S118" s="987"/>
      <c r="T118" s="987"/>
      <c r="U118" s="987"/>
      <c r="V118" s="987"/>
      <c r="W118" s="987"/>
      <c r="X118" s="987"/>
      <c r="Y118" s="987"/>
      <c r="Z118" s="1165"/>
    </row>
    <row r="119" spans="3:33" ht="9.9499999999999993" customHeight="1" x14ac:dyDescent="0.25">
      <c r="C119" s="4"/>
      <c r="D119" s="4"/>
      <c r="G119" s="987"/>
      <c r="H119" s="987"/>
      <c r="I119" s="987"/>
      <c r="J119" s="987"/>
      <c r="K119" s="987"/>
      <c r="L119" s="987"/>
      <c r="M119" s="987"/>
      <c r="N119" s="987"/>
      <c r="O119" s="987"/>
      <c r="P119" s="987"/>
      <c r="Q119" s="987"/>
      <c r="R119" s="987"/>
      <c r="S119" s="987"/>
      <c r="T119" s="987"/>
      <c r="U119" s="987"/>
      <c r="V119" s="987"/>
      <c r="W119" s="987"/>
      <c r="X119" s="987"/>
      <c r="Y119" s="987"/>
      <c r="Z119" s="1165"/>
    </row>
    <row r="120" spans="3:33" ht="9.9499999999999993" customHeight="1" x14ac:dyDescent="0.25">
      <c r="C120" s="4"/>
      <c r="D120" s="4"/>
      <c r="G120" s="987"/>
      <c r="H120" s="987"/>
      <c r="I120" s="987"/>
      <c r="J120" s="987"/>
      <c r="K120" s="987"/>
      <c r="L120" s="987"/>
      <c r="M120" s="987"/>
      <c r="N120" s="987"/>
      <c r="O120" s="987"/>
      <c r="P120" s="987"/>
      <c r="Q120" s="987"/>
      <c r="R120" s="987"/>
      <c r="S120" s="987"/>
      <c r="T120" s="987"/>
      <c r="U120" s="987"/>
      <c r="V120" s="987"/>
      <c r="W120" s="987"/>
      <c r="X120" s="987"/>
      <c r="Y120" s="987"/>
      <c r="Z120" s="1165"/>
    </row>
    <row r="121" spans="3:33" ht="9.9499999999999993" customHeight="1" x14ac:dyDescent="0.25">
      <c r="C121" s="4"/>
      <c r="D121" s="4"/>
      <c r="G121" s="987"/>
      <c r="H121" s="987"/>
      <c r="I121" s="987"/>
      <c r="J121" s="987"/>
      <c r="K121" s="987"/>
      <c r="L121" s="987"/>
      <c r="M121" s="987"/>
      <c r="N121" s="987"/>
      <c r="O121" s="987"/>
      <c r="P121" s="987"/>
      <c r="Q121" s="1528"/>
      <c r="R121" s="987"/>
      <c r="S121" s="987"/>
      <c r="T121" s="987"/>
      <c r="U121" s="987"/>
      <c r="V121" s="987"/>
      <c r="W121" s="987"/>
      <c r="X121" s="987"/>
      <c r="Y121" s="987"/>
      <c r="Z121" s="1165"/>
    </row>
    <row r="122" spans="3:33" ht="9.9499999999999993" customHeight="1" x14ac:dyDescent="0.25">
      <c r="C122" s="4"/>
      <c r="D122" s="4"/>
      <c r="G122" s="987"/>
      <c r="H122" s="987"/>
      <c r="I122" s="987"/>
      <c r="J122" s="987"/>
      <c r="K122" s="987"/>
      <c r="L122" s="987"/>
      <c r="M122" s="987"/>
      <c r="N122" s="987"/>
      <c r="O122" s="987"/>
      <c r="P122" s="987"/>
      <c r="Q122" s="1528"/>
      <c r="R122" s="987"/>
      <c r="S122" s="987"/>
      <c r="T122" s="987"/>
      <c r="U122" s="987"/>
      <c r="V122" s="987"/>
      <c r="W122" s="987"/>
      <c r="X122" s="987"/>
      <c r="Y122" s="987"/>
      <c r="Z122" s="1165"/>
    </row>
    <row r="123" spans="3:33" ht="9.9499999999999993" customHeight="1" x14ac:dyDescent="0.25">
      <c r="C123" s="4"/>
      <c r="D123" s="4"/>
      <c r="O123" s="985"/>
      <c r="P123" s="985"/>
      <c r="Q123" s="985"/>
      <c r="R123" s="1165"/>
      <c r="S123" s="1165"/>
      <c r="T123" s="1165"/>
      <c r="U123" s="1165"/>
      <c r="V123" s="1165"/>
      <c r="W123" s="1165"/>
      <c r="X123" s="1165"/>
      <c r="Y123" s="1165"/>
      <c r="Z123" s="987"/>
    </row>
    <row r="124" spans="3:33" ht="9.9499999999999993" customHeight="1" x14ac:dyDescent="0.25">
      <c r="C124" s="4"/>
      <c r="D124" s="4"/>
      <c r="O124" s="985"/>
      <c r="P124" s="985"/>
      <c r="Q124" s="985"/>
      <c r="R124" s="1165"/>
      <c r="S124" s="1165"/>
      <c r="T124" s="1165"/>
      <c r="U124" s="1165"/>
      <c r="V124" s="1165"/>
      <c r="W124" s="1165"/>
      <c r="X124" s="1165"/>
      <c r="Y124" s="1165"/>
      <c r="Z124" s="987"/>
    </row>
    <row r="125" spans="3:33" ht="9.9499999999999993" customHeight="1" x14ac:dyDescent="0.25">
      <c r="C125" s="4"/>
      <c r="D125" s="4"/>
      <c r="O125" s="985"/>
      <c r="P125" s="985"/>
      <c r="Q125" s="985"/>
      <c r="R125" s="1165"/>
      <c r="S125" s="1165"/>
      <c r="T125" s="1165"/>
      <c r="U125" s="1165"/>
      <c r="V125" s="1165"/>
      <c r="W125" s="1165"/>
      <c r="X125" s="1165"/>
      <c r="Y125" s="1165"/>
      <c r="Z125" s="987"/>
    </row>
    <row r="126" spans="3:33" ht="9.9499999999999993" customHeight="1" x14ac:dyDescent="0.25">
      <c r="C126" s="4"/>
      <c r="D126" s="4"/>
      <c r="O126" s="985"/>
      <c r="P126" s="985"/>
      <c r="Q126" s="985"/>
      <c r="R126" s="1528"/>
      <c r="S126" s="1528"/>
      <c r="T126" s="987"/>
      <c r="U126" s="987"/>
      <c r="V126" s="987"/>
      <c r="W126" s="987"/>
      <c r="X126" s="987"/>
      <c r="Y126" s="987"/>
      <c r="Z126" s="985"/>
    </row>
    <row r="127" spans="3:33" ht="9.9499999999999993" customHeight="1" x14ac:dyDescent="0.25">
      <c r="C127" s="4"/>
      <c r="D127" s="4"/>
      <c r="G127" s="991"/>
      <c r="H127" s="991"/>
      <c r="I127" s="990"/>
      <c r="J127" s="990"/>
      <c r="K127" s="990"/>
      <c r="L127" s="990"/>
      <c r="M127" s="990"/>
      <c r="N127" s="990"/>
      <c r="O127" s="990"/>
      <c r="P127" s="990"/>
      <c r="Q127" s="1078"/>
      <c r="R127" s="1528"/>
      <c r="S127" s="1528"/>
      <c r="T127" s="987"/>
      <c r="U127" s="987"/>
      <c r="V127" s="987"/>
      <c r="W127" s="987"/>
      <c r="X127" s="987"/>
      <c r="Y127" s="987"/>
      <c r="Z127" s="987"/>
    </row>
    <row r="128" spans="3:33" ht="9.9499999999999993" customHeight="1" x14ac:dyDescent="0.25">
      <c r="C128" s="4"/>
      <c r="D128" s="4"/>
      <c r="G128" s="990"/>
      <c r="H128" s="990"/>
      <c r="I128" s="990"/>
      <c r="J128" s="990"/>
      <c r="K128" s="990"/>
      <c r="L128" s="990"/>
      <c r="M128" s="990"/>
      <c r="N128" s="990"/>
      <c r="O128" s="990"/>
      <c r="P128" s="990"/>
      <c r="Q128" s="990"/>
      <c r="R128" s="1528"/>
      <c r="S128" s="1528"/>
      <c r="T128" s="985"/>
      <c r="U128" s="985"/>
      <c r="V128" s="985"/>
      <c r="W128" s="985"/>
      <c r="X128" s="985"/>
      <c r="Y128" s="985"/>
      <c r="Z128" s="987"/>
    </row>
    <row r="129" spans="3:26" x14ac:dyDescent="0.25">
      <c r="C129" s="4"/>
      <c r="D129" s="4"/>
      <c r="G129" s="1181"/>
      <c r="H129" s="1181"/>
      <c r="I129" s="1181"/>
      <c r="J129" s="991"/>
      <c r="K129" s="991"/>
      <c r="L129" s="991"/>
      <c r="O129" s="985"/>
      <c r="P129" s="985"/>
      <c r="Q129" s="985"/>
      <c r="R129" s="1078"/>
      <c r="S129" s="1078"/>
      <c r="T129" s="1078"/>
      <c r="U129" s="1078"/>
      <c r="V129" s="1078"/>
      <c r="W129" s="1078"/>
      <c r="X129" s="1078"/>
      <c r="Y129" s="1078"/>
      <c r="Z129" s="985"/>
    </row>
    <row r="130" spans="3:26" x14ac:dyDescent="0.25">
      <c r="C130" s="4"/>
      <c r="D130" s="4"/>
      <c r="Q130" s="2"/>
      <c r="R130" s="990"/>
      <c r="S130" s="990"/>
      <c r="T130" s="990"/>
      <c r="U130" s="990"/>
      <c r="V130" s="990"/>
      <c r="W130" s="990"/>
      <c r="X130" s="990"/>
      <c r="Y130" s="990"/>
      <c r="Z130" s="1078"/>
    </row>
    <row r="131" spans="3:26" x14ac:dyDescent="0.25">
      <c r="C131" s="4"/>
      <c r="D131" s="4"/>
      <c r="Q131" s="990"/>
      <c r="R131" s="985"/>
      <c r="T131" s="985"/>
      <c r="U131" s="985"/>
      <c r="V131" s="985"/>
      <c r="W131" s="985"/>
      <c r="X131" s="985"/>
      <c r="Y131" s="985"/>
      <c r="Z131" s="990"/>
    </row>
    <row r="132" spans="3:26" x14ac:dyDescent="0.25">
      <c r="C132" s="4"/>
      <c r="D132" s="4"/>
      <c r="Q132" s="985"/>
      <c r="R132" s="2"/>
      <c r="S132" s="2"/>
      <c r="T132" s="2"/>
      <c r="U132" s="2"/>
      <c r="V132" s="2"/>
      <c r="W132" s="2"/>
      <c r="X132" s="2"/>
      <c r="Y132" s="2"/>
      <c r="Z132" s="985"/>
    </row>
    <row r="133" spans="3:26" x14ac:dyDescent="0.25">
      <c r="C133" s="4"/>
      <c r="D133" s="4"/>
      <c r="Q133" s="2"/>
      <c r="R133" s="985"/>
      <c r="T133" s="985"/>
      <c r="U133" s="985"/>
      <c r="V133" s="985"/>
      <c r="W133" s="985"/>
      <c r="X133" s="985"/>
      <c r="Y133" s="985"/>
      <c r="Z133" s="2"/>
    </row>
    <row r="134" spans="3:26" x14ac:dyDescent="0.25">
      <c r="C134" s="4"/>
      <c r="D134" s="4"/>
      <c r="Q134" s="2"/>
      <c r="R134" s="985"/>
      <c r="T134" s="985"/>
      <c r="U134" s="985"/>
      <c r="V134" s="985"/>
      <c r="W134" s="985"/>
      <c r="X134" s="985"/>
      <c r="Y134" s="985"/>
      <c r="Z134" s="2"/>
    </row>
    <row r="135" spans="3:26" x14ac:dyDescent="0.25">
      <c r="C135" s="4"/>
      <c r="D135" s="4"/>
      <c r="Q135" s="985"/>
      <c r="R135" s="985"/>
      <c r="T135" s="985"/>
      <c r="U135" s="985"/>
      <c r="V135" s="985"/>
      <c r="W135" s="985"/>
      <c r="X135" s="985"/>
      <c r="Y135" s="985"/>
      <c r="Z135" s="985"/>
    </row>
    <row r="136" spans="3:26" x14ac:dyDescent="0.25">
      <c r="C136" s="4"/>
      <c r="D136" s="4"/>
      <c r="Q136" s="985"/>
      <c r="R136" s="985"/>
      <c r="T136" s="985"/>
      <c r="U136" s="985"/>
      <c r="V136" s="985"/>
      <c r="W136" s="985"/>
      <c r="X136" s="985"/>
      <c r="Y136" s="985"/>
      <c r="Z136" s="985"/>
    </row>
    <row r="137" spans="3:26" x14ac:dyDescent="0.25">
      <c r="C137" s="4"/>
      <c r="D137" s="4"/>
      <c r="Q137" s="985"/>
      <c r="R137" s="985"/>
      <c r="T137" s="985"/>
      <c r="U137" s="985"/>
      <c r="V137" s="985"/>
      <c r="W137" s="985"/>
      <c r="X137" s="985"/>
      <c r="Y137" s="985"/>
      <c r="Z137" s="985"/>
    </row>
    <row r="138" spans="3:26" x14ac:dyDescent="0.25">
      <c r="C138" s="4"/>
      <c r="D138" s="4"/>
      <c r="Q138" s="985"/>
      <c r="R138" s="985"/>
      <c r="T138" s="985"/>
      <c r="U138" s="985"/>
      <c r="V138" s="985"/>
      <c r="W138" s="985"/>
      <c r="X138" s="985"/>
      <c r="Y138" s="985"/>
      <c r="Z138" s="985"/>
    </row>
    <row r="139" spans="3:26" x14ac:dyDescent="0.25">
      <c r="C139" s="4"/>
      <c r="D139" s="4"/>
      <c r="Q139" s="985"/>
      <c r="R139" s="985"/>
      <c r="T139" s="985"/>
      <c r="U139" s="985"/>
      <c r="V139" s="985"/>
      <c r="W139" s="985"/>
      <c r="X139" s="985"/>
      <c r="Y139" s="985"/>
      <c r="Z139" s="985"/>
    </row>
    <row r="140" spans="3:26" x14ac:dyDescent="0.25">
      <c r="C140" s="4"/>
      <c r="D140" s="4"/>
      <c r="G140" s="1308"/>
      <c r="H140" s="1308"/>
      <c r="I140" s="1308"/>
      <c r="O140" s="985"/>
      <c r="P140" s="985"/>
      <c r="Q140" s="985"/>
      <c r="R140" s="985"/>
      <c r="T140" s="985"/>
      <c r="U140" s="985"/>
      <c r="V140" s="985"/>
      <c r="W140" s="985"/>
      <c r="X140" s="985"/>
      <c r="Y140" s="985"/>
      <c r="Z140" s="985"/>
    </row>
    <row r="141" spans="3:26" x14ac:dyDescent="0.25">
      <c r="C141" s="4"/>
      <c r="D141" s="4"/>
      <c r="G141" s="1308"/>
      <c r="H141" s="1308"/>
      <c r="I141" s="1308"/>
      <c r="O141" s="985"/>
      <c r="P141" s="985"/>
      <c r="Q141" s="985"/>
      <c r="R141" s="985"/>
      <c r="T141" s="985"/>
      <c r="U141" s="985"/>
      <c r="V141" s="985"/>
      <c r="W141" s="985"/>
      <c r="X141" s="985"/>
      <c r="Y141" s="985"/>
      <c r="Z141" s="985"/>
    </row>
    <row r="142" spans="3:26" x14ac:dyDescent="0.25">
      <c r="C142" s="4"/>
      <c r="D142" s="4"/>
    </row>
    <row r="143" spans="3:26" x14ac:dyDescent="0.25">
      <c r="C143" s="4"/>
      <c r="D143" s="4"/>
    </row>
    <row r="144" spans="3:26" x14ac:dyDescent="0.25">
      <c r="C144" s="4"/>
      <c r="D144" s="4"/>
    </row>
    <row r="145" spans="3:4" x14ac:dyDescent="0.25">
      <c r="C145" s="4"/>
      <c r="D145" s="4"/>
    </row>
    <row r="146" spans="3:4" x14ac:dyDescent="0.25">
      <c r="C146" s="4"/>
      <c r="D146" s="4"/>
    </row>
    <row r="147" spans="3:4" x14ac:dyDescent="0.25">
      <c r="C147" s="4"/>
      <c r="D147" s="4"/>
    </row>
    <row r="148" spans="3:4" x14ac:dyDescent="0.25">
      <c r="C148" s="4"/>
      <c r="D148" s="4"/>
    </row>
    <row r="149" spans="3:4" x14ac:dyDescent="0.25">
      <c r="C149" s="4"/>
      <c r="D149" s="4"/>
    </row>
    <row r="150" spans="3:4" x14ac:dyDescent="0.25">
      <c r="C150" s="4"/>
      <c r="D150" s="4"/>
    </row>
  </sheetData>
  <mergeCells count="56">
    <mergeCell ref="P1:T1"/>
    <mergeCell ref="G2:R2"/>
    <mergeCell ref="AC3:AC4"/>
    <mergeCell ref="W2:AC2"/>
    <mergeCell ref="S2:U2"/>
    <mergeCell ref="U3:U4"/>
    <mergeCell ref="T3:T4"/>
    <mergeCell ref="S3:S4"/>
    <mergeCell ref="V1:AB1"/>
    <mergeCell ref="O90:R91"/>
    <mergeCell ref="C73:D73"/>
    <mergeCell ref="E3:E4"/>
    <mergeCell ref="AF3:AF4"/>
    <mergeCell ref="AD3:AD4"/>
    <mergeCell ref="AE3:AE4"/>
    <mergeCell ref="V2:V4"/>
    <mergeCell ref="AD2:AF2"/>
    <mergeCell ref="S73:U73"/>
    <mergeCell ref="AA87:AA88"/>
    <mergeCell ref="O86:R87"/>
    <mergeCell ref="O88:R89"/>
    <mergeCell ref="O82:R83"/>
    <mergeCell ref="O84:R85"/>
    <mergeCell ref="X87:Y88"/>
    <mergeCell ref="T74:U74"/>
    <mergeCell ref="J95:P98"/>
    <mergeCell ref="J105:P109"/>
    <mergeCell ref="O92:R93"/>
    <mergeCell ref="R104:AB109"/>
    <mergeCell ref="T99:AB100"/>
    <mergeCell ref="R101:R102"/>
    <mergeCell ref="R99:R100"/>
    <mergeCell ref="T101:AB102"/>
    <mergeCell ref="J100:P103"/>
    <mergeCell ref="S92:V93"/>
    <mergeCell ref="S90:V91"/>
    <mergeCell ref="S88:V89"/>
    <mergeCell ref="X85:Y86"/>
    <mergeCell ref="AB87:AF88"/>
    <mergeCell ref="AA85:AA86"/>
    <mergeCell ref="D77:E77"/>
    <mergeCell ref="O77:V78"/>
    <mergeCell ref="O80:R81"/>
    <mergeCell ref="S80:V81"/>
    <mergeCell ref="X77:AF78"/>
    <mergeCell ref="X79:Y80"/>
    <mergeCell ref="Z79:AF80"/>
    <mergeCell ref="X81:Y82"/>
    <mergeCell ref="Z81:AF82"/>
    <mergeCell ref="S82:V83"/>
    <mergeCell ref="X83:Y84"/>
    <mergeCell ref="S84:V85"/>
    <mergeCell ref="AB83:AF84"/>
    <mergeCell ref="AB85:AF86"/>
    <mergeCell ref="AA83:AA84"/>
    <mergeCell ref="S86:V87"/>
  </mergeCells>
  <conditionalFormatting sqref="E5:E70">
    <cfRule type="cellIs" dxfId="7" priority="3" operator="equal">
      <formula>2</formula>
    </cfRule>
    <cfRule type="cellIs" dxfId="6" priority="4" operator="greaterThan">
      <formula>2</formula>
    </cfRule>
  </conditionalFormatting>
  <conditionalFormatting sqref="K4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L44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G5:R18 G19:J42 L19:R42 K19:K43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Z99"/>
  <sheetViews>
    <sheetView zoomScale="90" zoomScaleNormal="90" workbookViewId="0">
      <selection activeCell="O1" sqref="O1:S1"/>
    </sheetView>
  </sheetViews>
  <sheetFormatPr baseColWidth="10" defaultColWidth="11.42578125" defaultRowHeight="15" x14ac:dyDescent="0.25"/>
  <cols>
    <col min="1" max="1" width="3.5703125" style="1178" customWidth="1"/>
    <col min="2" max="2" width="1.85546875" style="985" customWidth="1"/>
    <col min="3" max="3" width="10" style="986" customWidth="1"/>
    <col min="4" max="4" width="4.42578125" style="1179" customWidth="1"/>
    <col min="5" max="5" width="1.7109375" style="987" customWidth="1"/>
    <col min="6" max="6" width="1.5703125" style="987" customWidth="1"/>
    <col min="7" max="13" width="5.85546875" style="985" customWidth="1"/>
    <col min="14" max="17" width="5.85546875" style="986" customWidth="1"/>
    <col min="18" max="18" width="5.85546875" style="985" customWidth="1"/>
    <col min="19" max="19" width="5.85546875" style="1" customWidth="1"/>
    <col min="20" max="21" width="6.28515625" style="1" customWidth="1"/>
    <col min="22" max="28" width="5.85546875" style="1" customWidth="1"/>
    <col min="29" max="30" width="5.85546875" style="4" customWidth="1"/>
    <col min="31" max="31" width="5.5703125" style="4" customWidth="1"/>
    <col min="32" max="32" width="11.5703125" style="1181" customWidth="1"/>
    <col min="33" max="33" width="1.140625" style="1181" customWidth="1"/>
    <col min="34" max="34" width="4.7109375" style="1181" customWidth="1"/>
    <col min="35" max="37" width="4.7109375" style="991" customWidth="1"/>
    <col min="38" max="40" width="4.7109375" style="985" customWidth="1"/>
    <col min="41" max="41" width="5" style="985" customWidth="1"/>
    <col min="42" max="50" width="5.7109375" style="985" customWidth="1"/>
    <col min="51" max="51" width="6.85546875" style="985" customWidth="1"/>
    <col min="52" max="16384" width="11.42578125" style="985"/>
  </cols>
  <sheetData>
    <row r="1" spans="1:50" ht="15.75" customHeight="1" x14ac:dyDescent="0.2">
      <c r="J1" s="1180"/>
      <c r="K1" s="1180"/>
      <c r="L1" s="1180"/>
      <c r="M1" s="1180"/>
      <c r="O1" s="4404" t="s">
        <v>604</v>
      </c>
      <c r="P1" s="4404"/>
      <c r="Q1" s="4404"/>
      <c r="R1" s="4404"/>
      <c r="S1" s="4404"/>
      <c r="U1" s="4487" t="s">
        <v>548</v>
      </c>
      <c r="V1" s="4487"/>
      <c r="W1" s="4487"/>
      <c r="X1" s="4487"/>
      <c r="Y1" s="4487"/>
      <c r="Z1" s="4487"/>
      <c r="AA1" s="1319">
        <v>3000</v>
      </c>
      <c r="AB1" s="1320" t="s">
        <v>549</v>
      </c>
      <c r="AD1" s="1320"/>
    </row>
    <row r="2" spans="1:50" ht="8.4499999999999993" customHeight="1" thickBot="1" x14ac:dyDescent="0.3">
      <c r="G2" s="4473" t="s">
        <v>25</v>
      </c>
      <c r="H2" s="4475"/>
      <c r="I2" s="4475"/>
      <c r="J2" s="4475"/>
      <c r="K2" s="4475"/>
      <c r="L2" s="4475"/>
      <c r="M2" s="4475"/>
      <c r="N2" s="4475"/>
      <c r="O2" s="4475"/>
      <c r="P2" s="4476"/>
      <c r="Q2" s="4477"/>
      <c r="R2" s="4481" t="s">
        <v>50</v>
      </c>
      <c r="S2" s="4482"/>
      <c r="T2" s="4482"/>
      <c r="U2" s="4467" t="s">
        <v>550</v>
      </c>
      <c r="V2" s="4480" t="s">
        <v>49</v>
      </c>
      <c r="W2" s="4480"/>
      <c r="X2" s="4480"/>
      <c r="Y2" s="4480"/>
      <c r="Z2" s="4480"/>
      <c r="AA2" s="4480"/>
      <c r="AB2" s="4470" t="s">
        <v>477</v>
      </c>
      <c r="AC2" s="4471"/>
      <c r="AD2" s="4472"/>
      <c r="AE2" s="991"/>
      <c r="AF2" s="991"/>
      <c r="AG2" s="991"/>
      <c r="AH2" s="985"/>
      <c r="AI2" s="985"/>
      <c r="AJ2" s="985"/>
      <c r="AK2" s="985"/>
    </row>
    <row r="3" spans="1:50" s="993" customFormat="1" ht="13.5" customHeight="1" x14ac:dyDescent="0.25">
      <c r="A3" s="1178"/>
      <c r="C3" s="994"/>
      <c r="D3" s="1182"/>
      <c r="E3" s="4336" t="s">
        <v>44</v>
      </c>
      <c r="F3" s="995"/>
      <c r="G3" s="1321" t="s">
        <v>26</v>
      </c>
      <c r="H3" s="1322" t="s">
        <v>27</v>
      </c>
      <c r="I3" s="1322" t="s">
        <v>28</v>
      </c>
      <c r="J3" s="1322" t="s">
        <v>406</v>
      </c>
      <c r="K3" s="1323" t="s">
        <v>407</v>
      </c>
      <c r="L3" s="1322" t="s">
        <v>446</v>
      </c>
      <c r="M3" s="1322" t="s">
        <v>32</v>
      </c>
      <c r="N3" s="1322" t="s">
        <v>408</v>
      </c>
      <c r="O3" s="1322" t="s">
        <v>34</v>
      </c>
      <c r="P3" s="1322" t="s">
        <v>64</v>
      </c>
      <c r="Q3" s="1322" t="s">
        <v>64</v>
      </c>
      <c r="R3" s="4485" t="s">
        <v>3</v>
      </c>
      <c r="S3" s="4321" t="s">
        <v>409</v>
      </c>
      <c r="T3" s="4483" t="s">
        <v>410</v>
      </c>
      <c r="U3" s="4468"/>
      <c r="V3" s="4488" t="s">
        <v>478</v>
      </c>
      <c r="W3" s="4489" t="s">
        <v>479</v>
      </c>
      <c r="X3" s="4491" t="s">
        <v>480</v>
      </c>
      <c r="Y3" s="4491" t="s">
        <v>481</v>
      </c>
      <c r="Z3" s="4491" t="s">
        <v>551</v>
      </c>
      <c r="AA3" s="4478" t="s">
        <v>3</v>
      </c>
      <c r="AB3" s="4465" t="s">
        <v>482</v>
      </c>
      <c r="AC3" s="4493" t="s">
        <v>552</v>
      </c>
      <c r="AD3" s="4463" t="s">
        <v>553</v>
      </c>
      <c r="AE3" s="1091"/>
      <c r="AF3" s="4339" t="s">
        <v>444</v>
      </c>
      <c r="AG3" s="1091"/>
      <c r="AH3" s="4496" t="s">
        <v>39</v>
      </c>
      <c r="AI3" s="4496" t="s">
        <v>38</v>
      </c>
      <c r="AJ3" s="4496" t="s">
        <v>445</v>
      </c>
      <c r="AK3" s="4498" t="s">
        <v>9</v>
      </c>
      <c r="AL3" s="4496" t="s">
        <v>13</v>
      </c>
      <c r="AM3" s="4496" t="s">
        <v>12</v>
      </c>
      <c r="AN3" s="4496" t="s">
        <v>10</v>
      </c>
      <c r="AQ3" s="4340" t="s">
        <v>79</v>
      </c>
      <c r="AR3" s="4341"/>
      <c r="AS3" s="4341"/>
      <c r="AT3" s="4341"/>
      <c r="AU3" s="4341"/>
      <c r="AV3" s="4341"/>
      <c r="AW3" s="4341"/>
      <c r="AX3" s="4342"/>
    </row>
    <row r="4" spans="1:50" s="993" customFormat="1" ht="14.25" customHeight="1" thickBot="1" x14ac:dyDescent="0.3">
      <c r="A4" s="1183"/>
      <c r="B4" s="56"/>
      <c r="C4" s="1094"/>
      <c r="D4" s="1184"/>
      <c r="E4" s="4419"/>
      <c r="F4" s="1003"/>
      <c r="G4" s="1324" t="s">
        <v>554</v>
      </c>
      <c r="H4" s="1324" t="s">
        <v>555</v>
      </c>
      <c r="I4" s="1325" t="s">
        <v>556</v>
      </c>
      <c r="J4" s="1325" t="s">
        <v>557</v>
      </c>
      <c r="K4" s="1325" t="s">
        <v>558</v>
      </c>
      <c r="L4" s="1326" t="s">
        <v>559</v>
      </c>
      <c r="M4" s="1326" t="s">
        <v>560</v>
      </c>
      <c r="N4" s="1326" t="s">
        <v>561</v>
      </c>
      <c r="O4" s="1326" t="s">
        <v>562</v>
      </c>
      <c r="P4" s="1326" t="s">
        <v>563</v>
      </c>
      <c r="Q4" s="1326" t="s">
        <v>564</v>
      </c>
      <c r="R4" s="4486"/>
      <c r="S4" s="4421"/>
      <c r="T4" s="4484"/>
      <c r="U4" s="4469"/>
      <c r="V4" s="4466"/>
      <c r="W4" s="4490"/>
      <c r="X4" s="4492"/>
      <c r="Y4" s="4492"/>
      <c r="Z4" s="4492"/>
      <c r="AA4" s="4479"/>
      <c r="AB4" s="4466"/>
      <c r="AC4" s="4494"/>
      <c r="AD4" s="4464"/>
      <c r="AE4" s="1091"/>
      <c r="AF4" s="4495"/>
      <c r="AG4" s="1051"/>
      <c r="AH4" s="4497"/>
      <c r="AI4" s="4497"/>
      <c r="AJ4" s="4497"/>
      <c r="AK4" s="4499"/>
      <c r="AL4" s="4497"/>
      <c r="AM4" s="4497"/>
      <c r="AN4" s="4497"/>
      <c r="AQ4" s="4343"/>
      <c r="AR4" s="4344"/>
      <c r="AS4" s="4344"/>
      <c r="AT4" s="4344"/>
      <c r="AU4" s="4344"/>
      <c r="AV4" s="4344"/>
      <c r="AW4" s="4344"/>
      <c r="AX4" s="4345"/>
    </row>
    <row r="5" spans="1:50" ht="9.9499999999999993" customHeight="1" thickTop="1" x14ac:dyDescent="0.25">
      <c r="A5" s="1185" t="s">
        <v>4</v>
      </c>
      <c r="B5" s="1327"/>
      <c r="C5" s="1328" t="s">
        <v>565</v>
      </c>
      <c r="D5" s="1329" t="s">
        <v>566</v>
      </c>
      <c r="E5" s="1188"/>
      <c r="F5" s="1189"/>
      <c r="G5" s="1330">
        <v>3</v>
      </c>
      <c r="H5" s="1331">
        <v>7</v>
      </c>
      <c r="I5" s="1331">
        <v>13</v>
      </c>
      <c r="J5" s="1331">
        <v>2</v>
      </c>
      <c r="K5" s="1332">
        <v>13</v>
      </c>
      <c r="L5" s="1331">
        <v>8</v>
      </c>
      <c r="M5" s="1332">
        <v>14</v>
      </c>
      <c r="N5" s="1333">
        <v>0</v>
      </c>
      <c r="O5" s="1334"/>
      <c r="P5" s="1335">
        <v>9</v>
      </c>
      <c r="Q5" s="1335">
        <v>10</v>
      </c>
      <c r="R5" s="1336">
        <f t="shared" ref="R5:R37" si="0">SUM(G5:Q5)</f>
        <v>79</v>
      </c>
      <c r="S5" s="1337">
        <f t="shared" ref="S5:S37" si="1">COUNTIF(G5:Q5,"&gt;=0")*0.1+0.9</f>
        <v>1.9</v>
      </c>
      <c r="T5" s="1338">
        <f t="shared" ref="T5:T19" si="2">R5*S5/COUNTIF(G5:Q5,"&gt;=0")</f>
        <v>15.01</v>
      </c>
      <c r="U5" s="1339">
        <f t="shared" ref="U5:U19" si="3">AA$1/C$69*T5</f>
        <v>5001.826650341618</v>
      </c>
      <c r="V5" s="1340"/>
      <c r="W5" s="1341">
        <v>5</v>
      </c>
      <c r="X5" s="1342">
        <v>8</v>
      </c>
      <c r="Y5" s="1342">
        <v>9</v>
      </c>
      <c r="Z5" s="1342">
        <f t="shared" ref="Z5:Z37" si="4">COUNTIF(G5:Q5,"&gt;=0")</f>
        <v>10</v>
      </c>
      <c r="AA5" s="1343">
        <f t="shared" ref="AA5:AA37" si="5">SUM(V5:Z5)</f>
        <v>32</v>
      </c>
      <c r="AB5" s="1344">
        <v>4</v>
      </c>
      <c r="AC5" s="1341">
        <v>151</v>
      </c>
      <c r="AD5" s="1345">
        <f t="shared" ref="AD5:AD37" si="6">AC5+R5</f>
        <v>230</v>
      </c>
      <c r="AE5" s="991"/>
      <c r="AF5" s="1346" t="s">
        <v>4</v>
      </c>
      <c r="AG5" s="1051"/>
      <c r="AH5" s="1347">
        <v>11</v>
      </c>
      <c r="AI5" s="1348">
        <v>12</v>
      </c>
      <c r="AJ5" s="1347">
        <v>13</v>
      </c>
      <c r="AK5" s="1348">
        <v>14</v>
      </c>
      <c r="AL5" s="1347">
        <v>15</v>
      </c>
      <c r="AM5" s="1348">
        <v>16</v>
      </c>
      <c r="AN5" s="1347">
        <v>17</v>
      </c>
    </row>
    <row r="6" spans="1:50" s="987" customFormat="1" ht="9.9499999999999993" customHeight="1" x14ac:dyDescent="0.25">
      <c r="A6" s="1185" t="s">
        <v>16</v>
      </c>
      <c r="B6" s="1022"/>
      <c r="C6" s="1349" t="s">
        <v>567</v>
      </c>
      <c r="D6" s="1350"/>
      <c r="E6" s="1202"/>
      <c r="F6" s="1189"/>
      <c r="G6" s="1351"/>
      <c r="H6" s="1352"/>
      <c r="I6" s="1352">
        <v>8</v>
      </c>
      <c r="J6" s="1352">
        <v>4</v>
      </c>
      <c r="K6" s="1352"/>
      <c r="L6" s="1352">
        <v>4</v>
      </c>
      <c r="M6" s="1353">
        <v>11</v>
      </c>
      <c r="N6" s="1354">
        <v>12</v>
      </c>
      <c r="O6" s="1353">
        <v>10</v>
      </c>
      <c r="P6" s="1355">
        <v>14</v>
      </c>
      <c r="Q6" s="1353">
        <v>6</v>
      </c>
      <c r="R6" s="1356">
        <f t="shared" si="0"/>
        <v>69</v>
      </c>
      <c r="S6" s="1357">
        <f t="shared" si="1"/>
        <v>1.7000000000000002</v>
      </c>
      <c r="T6" s="1338">
        <f t="shared" si="2"/>
        <v>14.662500000000001</v>
      </c>
      <c r="U6" s="1358">
        <f t="shared" si="3"/>
        <v>4886.0281985765478</v>
      </c>
      <c r="V6" s="1359"/>
      <c r="W6" s="1360">
        <v>2</v>
      </c>
      <c r="X6" s="1361">
        <v>6</v>
      </c>
      <c r="Y6" s="1361">
        <v>2</v>
      </c>
      <c r="Z6" s="1361">
        <f t="shared" si="4"/>
        <v>8</v>
      </c>
      <c r="AA6" s="1362">
        <f t="shared" si="5"/>
        <v>18</v>
      </c>
      <c r="AB6" s="1363">
        <v>3</v>
      </c>
      <c r="AC6" s="1360">
        <v>65</v>
      </c>
      <c r="AD6" s="1364">
        <f t="shared" si="6"/>
        <v>134</v>
      </c>
      <c r="AF6" s="1365" t="s">
        <v>16</v>
      </c>
      <c r="AG6" s="1051"/>
      <c r="AH6" s="1366">
        <v>8</v>
      </c>
      <c r="AI6" s="1367">
        <v>9</v>
      </c>
      <c r="AJ6" s="1366">
        <v>10</v>
      </c>
      <c r="AK6" s="1367">
        <v>11</v>
      </c>
      <c r="AL6" s="1366">
        <v>12</v>
      </c>
      <c r="AM6" s="1367">
        <v>13</v>
      </c>
      <c r="AN6" s="1366">
        <v>14</v>
      </c>
      <c r="AQ6" s="4355" t="s">
        <v>76</v>
      </c>
      <c r="AR6" s="4355"/>
      <c r="AS6" s="4355"/>
      <c r="AT6" s="4355"/>
      <c r="AU6" s="4454" t="s">
        <v>77</v>
      </c>
      <c r="AV6" s="4454"/>
      <c r="AW6" s="4454"/>
      <c r="AX6" s="4454"/>
    </row>
    <row r="7" spans="1:50" s="987" customFormat="1" ht="9.9499999999999993" customHeight="1" x14ac:dyDescent="0.25">
      <c r="A7" s="1185" t="s">
        <v>17</v>
      </c>
      <c r="B7" s="1022"/>
      <c r="C7" s="1368" t="s">
        <v>568</v>
      </c>
      <c r="D7" s="1369" t="s">
        <v>569</v>
      </c>
      <c r="E7" s="1202"/>
      <c r="F7" s="1189"/>
      <c r="G7" s="1351">
        <v>4</v>
      </c>
      <c r="H7" s="1352">
        <v>6</v>
      </c>
      <c r="I7" s="1352">
        <v>4</v>
      </c>
      <c r="J7" s="1354">
        <v>17</v>
      </c>
      <c r="K7" s="1352">
        <v>4</v>
      </c>
      <c r="L7" s="1352">
        <v>3</v>
      </c>
      <c r="M7" s="1352">
        <v>5</v>
      </c>
      <c r="N7" s="1352">
        <v>9</v>
      </c>
      <c r="O7" s="1352">
        <v>6</v>
      </c>
      <c r="P7" s="1352">
        <v>7</v>
      </c>
      <c r="Q7" s="1352">
        <v>4</v>
      </c>
      <c r="R7" s="1356">
        <f t="shared" si="0"/>
        <v>69</v>
      </c>
      <c r="S7" s="1357">
        <f t="shared" si="1"/>
        <v>2</v>
      </c>
      <c r="T7" s="1338">
        <f t="shared" si="2"/>
        <v>12.545454545454545</v>
      </c>
      <c r="U7" s="1358">
        <f t="shared" si="3"/>
        <v>4180.5588864826077</v>
      </c>
      <c r="V7" s="1359">
        <v>3</v>
      </c>
      <c r="W7" s="1360">
        <v>7</v>
      </c>
      <c r="X7" s="1361">
        <v>8</v>
      </c>
      <c r="Y7" s="1361">
        <v>10</v>
      </c>
      <c r="Z7" s="1361">
        <f t="shared" si="4"/>
        <v>11</v>
      </c>
      <c r="AA7" s="1362">
        <f t="shared" si="5"/>
        <v>39</v>
      </c>
      <c r="AB7" s="1363">
        <v>2</v>
      </c>
      <c r="AC7" s="1360">
        <v>204</v>
      </c>
      <c r="AD7" s="1364">
        <f t="shared" si="6"/>
        <v>273</v>
      </c>
      <c r="AF7" s="1346" t="s">
        <v>17</v>
      </c>
      <c r="AG7" s="1051"/>
      <c r="AH7" s="1347">
        <v>6</v>
      </c>
      <c r="AI7" s="1348">
        <v>7</v>
      </c>
      <c r="AJ7" s="1347">
        <v>8</v>
      </c>
      <c r="AK7" s="1348">
        <v>9</v>
      </c>
      <c r="AL7" s="1347">
        <v>10</v>
      </c>
      <c r="AM7" s="1348">
        <v>11</v>
      </c>
      <c r="AN7" s="1347">
        <v>12</v>
      </c>
      <c r="AQ7" s="4355"/>
      <c r="AR7" s="4355"/>
      <c r="AS7" s="4355"/>
      <c r="AT7" s="4355"/>
      <c r="AU7" s="4454"/>
      <c r="AV7" s="4454"/>
      <c r="AW7" s="4454"/>
      <c r="AX7" s="4454"/>
    </row>
    <row r="8" spans="1:50" s="987" customFormat="1" ht="9.9499999999999993" customHeight="1" x14ac:dyDescent="0.25">
      <c r="A8" s="1185" t="s">
        <v>18</v>
      </c>
      <c r="B8" s="1370"/>
      <c r="C8" s="1368" t="s">
        <v>570</v>
      </c>
      <c r="D8" s="1369" t="s">
        <v>571</v>
      </c>
      <c r="E8" s="1222"/>
      <c r="F8" s="1189"/>
      <c r="G8" s="1351">
        <v>8</v>
      </c>
      <c r="H8" s="1352">
        <v>4</v>
      </c>
      <c r="I8" s="1354">
        <v>16</v>
      </c>
      <c r="J8" s="1352">
        <v>0</v>
      </c>
      <c r="K8" s="1352">
        <v>10</v>
      </c>
      <c r="L8" s="1354">
        <v>11</v>
      </c>
      <c r="M8" s="1371">
        <v>2</v>
      </c>
      <c r="N8" s="1352">
        <v>2</v>
      </c>
      <c r="O8" s="1372">
        <v>8</v>
      </c>
      <c r="P8" s="1372">
        <v>5</v>
      </c>
      <c r="Q8" s="1372">
        <v>0</v>
      </c>
      <c r="R8" s="1373">
        <f t="shared" si="0"/>
        <v>66</v>
      </c>
      <c r="S8" s="1374">
        <f t="shared" si="1"/>
        <v>2</v>
      </c>
      <c r="T8" s="1338">
        <f t="shared" si="2"/>
        <v>12</v>
      </c>
      <c r="U8" s="1358">
        <f t="shared" si="3"/>
        <v>3998.7954566355374</v>
      </c>
      <c r="V8" s="1375"/>
      <c r="W8" s="1376"/>
      <c r="X8" s="1377">
        <v>3</v>
      </c>
      <c r="Y8" s="1377">
        <v>9</v>
      </c>
      <c r="Z8" s="1377">
        <f t="shared" si="4"/>
        <v>11</v>
      </c>
      <c r="AA8" s="1378">
        <f t="shared" si="5"/>
        <v>23</v>
      </c>
      <c r="AB8" s="1379">
        <v>6</v>
      </c>
      <c r="AC8" s="1376">
        <v>101</v>
      </c>
      <c r="AD8" s="1380">
        <f t="shared" si="6"/>
        <v>167</v>
      </c>
      <c r="AF8" s="1365" t="s">
        <v>18</v>
      </c>
      <c r="AG8" s="1051"/>
      <c r="AH8" s="1366">
        <v>4</v>
      </c>
      <c r="AI8" s="1367">
        <v>5</v>
      </c>
      <c r="AJ8" s="1366">
        <v>6</v>
      </c>
      <c r="AK8" s="1367">
        <v>7</v>
      </c>
      <c r="AL8" s="1366">
        <v>8</v>
      </c>
      <c r="AM8" s="1367">
        <v>9</v>
      </c>
      <c r="AN8" s="1366">
        <v>10</v>
      </c>
      <c r="AQ8" s="4500" t="s">
        <v>74</v>
      </c>
      <c r="AR8" s="4500"/>
      <c r="AS8" s="4500"/>
      <c r="AT8" s="4500"/>
      <c r="AU8" s="4501" t="s">
        <v>75</v>
      </c>
      <c r="AV8" s="4501"/>
      <c r="AW8" s="4501"/>
      <c r="AX8" s="4501"/>
    </row>
    <row r="9" spans="1:50" s="987" customFormat="1" ht="9.9499999999999993" customHeight="1" x14ac:dyDescent="0.25">
      <c r="A9" s="1185" t="s">
        <v>19</v>
      </c>
      <c r="B9" s="1040"/>
      <c r="C9" s="1214" t="s">
        <v>572</v>
      </c>
      <c r="D9" s="1215"/>
      <c r="E9" s="1222"/>
      <c r="F9" s="1189"/>
      <c r="G9" s="1351"/>
      <c r="H9" s="1354">
        <v>14</v>
      </c>
      <c r="I9" s="1352">
        <v>11</v>
      </c>
      <c r="J9" s="1352"/>
      <c r="K9" s="1352"/>
      <c r="L9" s="1352"/>
      <c r="M9" s="1381">
        <v>3</v>
      </c>
      <c r="N9" s="1352"/>
      <c r="O9" s="1381"/>
      <c r="P9" s="1381">
        <v>4</v>
      </c>
      <c r="Q9" s="1352">
        <v>2</v>
      </c>
      <c r="R9" s="1356">
        <f t="shared" si="0"/>
        <v>34</v>
      </c>
      <c r="S9" s="1357">
        <f t="shared" si="1"/>
        <v>1.4</v>
      </c>
      <c r="T9" s="1338">
        <f t="shared" si="2"/>
        <v>9.52</v>
      </c>
      <c r="U9" s="1358">
        <f t="shared" si="3"/>
        <v>3172.3777289308596</v>
      </c>
      <c r="V9" s="1359"/>
      <c r="W9" s="1360">
        <v>4</v>
      </c>
      <c r="X9" s="1361">
        <v>5</v>
      </c>
      <c r="Y9" s="1361">
        <v>3</v>
      </c>
      <c r="Z9" s="1361">
        <f t="shared" si="4"/>
        <v>5</v>
      </c>
      <c r="AA9" s="1362">
        <f t="shared" si="5"/>
        <v>17</v>
      </c>
      <c r="AB9" s="1363">
        <v>2</v>
      </c>
      <c r="AC9" s="1360">
        <v>71</v>
      </c>
      <c r="AD9" s="1364">
        <f t="shared" si="6"/>
        <v>105</v>
      </c>
      <c r="AF9" s="1346" t="s">
        <v>19</v>
      </c>
      <c r="AG9" s="1051"/>
      <c r="AH9" s="1347">
        <v>3</v>
      </c>
      <c r="AI9" s="1348">
        <v>4</v>
      </c>
      <c r="AJ9" s="1347">
        <v>5</v>
      </c>
      <c r="AK9" s="1348">
        <v>6</v>
      </c>
      <c r="AL9" s="1347">
        <v>7</v>
      </c>
      <c r="AM9" s="1348">
        <v>8</v>
      </c>
      <c r="AN9" s="1347">
        <v>9</v>
      </c>
      <c r="AQ9" s="4366"/>
      <c r="AR9" s="4366"/>
      <c r="AS9" s="4366"/>
      <c r="AT9" s="4366"/>
      <c r="AU9" s="4455"/>
      <c r="AV9" s="4455"/>
      <c r="AW9" s="4455"/>
      <c r="AX9" s="4455"/>
    </row>
    <row r="10" spans="1:50" s="987" customFormat="1" ht="9.9499999999999993" customHeight="1" x14ac:dyDescent="0.25">
      <c r="A10" s="1185" t="s">
        <v>20</v>
      </c>
      <c r="B10" s="1022"/>
      <c r="C10" s="1216" t="s">
        <v>61</v>
      </c>
      <c r="D10" s="1217"/>
      <c r="E10" s="1222"/>
      <c r="F10" s="1189"/>
      <c r="G10" s="1351"/>
      <c r="H10" s="1352">
        <v>0</v>
      </c>
      <c r="I10" s="1352">
        <v>5</v>
      </c>
      <c r="J10" s="1352">
        <v>12</v>
      </c>
      <c r="K10" s="1352">
        <v>8</v>
      </c>
      <c r="L10" s="1352"/>
      <c r="M10" s="1352">
        <v>4</v>
      </c>
      <c r="N10" s="1352"/>
      <c r="O10" s="1352"/>
      <c r="P10" s="1352">
        <v>3</v>
      </c>
      <c r="Q10" s="1352"/>
      <c r="R10" s="1356">
        <f t="shared" si="0"/>
        <v>32</v>
      </c>
      <c r="S10" s="1357">
        <f t="shared" si="1"/>
        <v>1.5</v>
      </c>
      <c r="T10" s="1338">
        <f t="shared" si="2"/>
        <v>8</v>
      </c>
      <c r="U10" s="1358">
        <f t="shared" si="3"/>
        <v>2665.8636377570251</v>
      </c>
      <c r="V10" s="1359"/>
      <c r="W10" s="1360"/>
      <c r="X10" s="1361"/>
      <c r="Y10" s="1361">
        <v>1</v>
      </c>
      <c r="Z10" s="1361">
        <f t="shared" si="4"/>
        <v>6</v>
      </c>
      <c r="AA10" s="1362">
        <f t="shared" si="5"/>
        <v>7</v>
      </c>
      <c r="AB10" s="1363"/>
      <c r="AC10" s="1360">
        <v>9</v>
      </c>
      <c r="AD10" s="1364">
        <f t="shared" si="6"/>
        <v>41</v>
      </c>
      <c r="AF10" s="1365" t="s">
        <v>20</v>
      </c>
      <c r="AG10" s="1051"/>
      <c r="AH10" s="1366">
        <v>2</v>
      </c>
      <c r="AI10" s="1367">
        <v>3</v>
      </c>
      <c r="AJ10" s="1366">
        <v>4</v>
      </c>
      <c r="AK10" s="1367">
        <v>5</v>
      </c>
      <c r="AL10" s="1366">
        <v>6</v>
      </c>
      <c r="AM10" s="1367">
        <v>7</v>
      </c>
      <c r="AN10" s="1366">
        <v>8</v>
      </c>
      <c r="AQ10" s="4366" t="s">
        <v>72</v>
      </c>
      <c r="AR10" s="4366"/>
      <c r="AS10" s="4366"/>
      <c r="AT10" s="4366"/>
      <c r="AU10" s="4455" t="s">
        <v>73</v>
      </c>
      <c r="AV10" s="4455"/>
      <c r="AW10" s="4455"/>
      <c r="AX10" s="4455"/>
    </row>
    <row r="11" spans="1:50" ht="9.9499999999999993" customHeight="1" x14ac:dyDescent="0.25">
      <c r="A11" s="1185" t="s">
        <v>21</v>
      </c>
      <c r="B11" s="1040"/>
      <c r="C11" s="1214" t="s">
        <v>573</v>
      </c>
      <c r="D11" s="1215"/>
      <c r="E11" s="1222"/>
      <c r="F11" s="1189"/>
      <c r="G11" s="1351">
        <v>6</v>
      </c>
      <c r="H11" s="1352"/>
      <c r="I11" s="1352"/>
      <c r="J11" s="1352">
        <v>5</v>
      </c>
      <c r="K11" s="1352">
        <v>3</v>
      </c>
      <c r="L11" s="1352">
        <v>0</v>
      </c>
      <c r="M11" s="1352"/>
      <c r="N11" s="1352">
        <v>4</v>
      </c>
      <c r="O11" s="1354">
        <v>13</v>
      </c>
      <c r="P11" s="1354"/>
      <c r="Q11" s="1352"/>
      <c r="R11" s="1356">
        <f t="shared" si="0"/>
        <v>31</v>
      </c>
      <c r="S11" s="1357">
        <f t="shared" si="1"/>
        <v>1.5</v>
      </c>
      <c r="T11" s="1338">
        <f t="shared" si="2"/>
        <v>7.75</v>
      </c>
      <c r="U11" s="1358">
        <f t="shared" si="3"/>
        <v>2582.5553990771182</v>
      </c>
      <c r="V11" s="1359">
        <v>2</v>
      </c>
      <c r="W11" s="1360">
        <v>4</v>
      </c>
      <c r="X11" s="1361">
        <v>4</v>
      </c>
      <c r="Y11" s="1361">
        <v>4</v>
      </c>
      <c r="Z11" s="1361">
        <f t="shared" si="4"/>
        <v>6</v>
      </c>
      <c r="AA11" s="1362">
        <f t="shared" si="5"/>
        <v>20</v>
      </c>
      <c r="AB11" s="1363">
        <v>3</v>
      </c>
      <c r="AC11" s="1360">
        <v>108</v>
      </c>
      <c r="AD11" s="1364">
        <f t="shared" si="6"/>
        <v>139</v>
      </c>
      <c r="AE11" s="991"/>
      <c r="AF11" s="1346" t="s">
        <v>21</v>
      </c>
      <c r="AG11" s="1051"/>
      <c r="AH11" s="1347">
        <v>1</v>
      </c>
      <c r="AI11" s="1348">
        <v>2</v>
      </c>
      <c r="AJ11" s="1347">
        <v>3</v>
      </c>
      <c r="AK11" s="1348">
        <v>4</v>
      </c>
      <c r="AL11" s="1347">
        <v>5</v>
      </c>
      <c r="AM11" s="1348">
        <v>6</v>
      </c>
      <c r="AN11" s="1347">
        <v>7</v>
      </c>
      <c r="AQ11" s="4366"/>
      <c r="AR11" s="4366"/>
      <c r="AS11" s="4366"/>
      <c r="AT11" s="4366"/>
      <c r="AU11" s="4455"/>
      <c r="AV11" s="4455"/>
      <c r="AW11" s="4455"/>
      <c r="AX11" s="4455"/>
    </row>
    <row r="12" spans="1:50" s="987" customFormat="1" ht="9.9499999999999993" customHeight="1" x14ac:dyDescent="0.25">
      <c r="A12" s="1185" t="s">
        <v>41</v>
      </c>
      <c r="B12" s="1022"/>
      <c r="C12" s="1220" t="s">
        <v>36</v>
      </c>
      <c r="D12" s="1221"/>
      <c r="E12" s="1382"/>
      <c r="F12" s="1115"/>
      <c r="G12" s="1351"/>
      <c r="H12" s="1352"/>
      <c r="I12" s="1352"/>
      <c r="J12" s="1352">
        <v>6</v>
      </c>
      <c r="K12" s="1352">
        <v>6</v>
      </c>
      <c r="L12" s="1352"/>
      <c r="M12" s="1352"/>
      <c r="N12" s="1352">
        <v>7</v>
      </c>
      <c r="O12" s="1352"/>
      <c r="P12" s="1352"/>
      <c r="Q12" s="1352"/>
      <c r="R12" s="1356">
        <f t="shared" si="0"/>
        <v>19</v>
      </c>
      <c r="S12" s="1357">
        <f t="shared" si="1"/>
        <v>1.2000000000000002</v>
      </c>
      <c r="T12" s="1338">
        <f t="shared" si="2"/>
        <v>7.6000000000000014</v>
      </c>
      <c r="U12" s="1358">
        <f t="shared" si="3"/>
        <v>2532.5704558691741</v>
      </c>
      <c r="V12" s="1383"/>
      <c r="W12" s="1384"/>
      <c r="X12" s="1385">
        <v>1</v>
      </c>
      <c r="Y12" s="1385"/>
      <c r="Z12" s="1385">
        <f t="shared" si="4"/>
        <v>3</v>
      </c>
      <c r="AA12" s="1386">
        <f t="shared" si="5"/>
        <v>4</v>
      </c>
      <c r="AB12" s="1387"/>
      <c r="AC12" s="1384">
        <f>6</f>
        <v>6</v>
      </c>
      <c r="AD12" s="1388">
        <f t="shared" si="6"/>
        <v>25</v>
      </c>
      <c r="AF12" s="1365" t="s">
        <v>41</v>
      </c>
      <c r="AG12" s="1051"/>
      <c r="AH12" s="1366">
        <v>0</v>
      </c>
      <c r="AI12" s="1367">
        <v>1</v>
      </c>
      <c r="AJ12" s="1366">
        <v>2</v>
      </c>
      <c r="AK12" s="1367">
        <v>3</v>
      </c>
      <c r="AL12" s="1366">
        <v>4</v>
      </c>
      <c r="AM12" s="1367">
        <v>5</v>
      </c>
      <c r="AN12" s="1366">
        <v>6</v>
      </c>
      <c r="AQ12" s="4366" t="s">
        <v>71</v>
      </c>
      <c r="AR12" s="4366"/>
      <c r="AS12" s="4366"/>
      <c r="AT12" s="4366"/>
      <c r="AU12" s="4455" t="s">
        <v>70</v>
      </c>
      <c r="AV12" s="4455"/>
      <c r="AW12" s="4455"/>
      <c r="AX12" s="4455"/>
    </row>
    <row r="13" spans="1:50" ht="9.9499999999999993" customHeight="1" x14ac:dyDescent="0.25">
      <c r="A13" s="1185" t="s">
        <v>22</v>
      </c>
      <c r="B13" s="1022"/>
      <c r="C13" s="1220" t="s">
        <v>45</v>
      </c>
      <c r="D13" s="1389"/>
      <c r="E13" s="1382"/>
      <c r="F13" s="1122"/>
      <c r="G13" s="1390"/>
      <c r="H13" s="1391"/>
      <c r="I13" s="1391"/>
      <c r="J13" s="1391"/>
      <c r="K13" s="1391"/>
      <c r="L13" s="1391"/>
      <c r="M13" s="1392"/>
      <c r="N13" s="1391"/>
      <c r="O13" s="1352">
        <v>5</v>
      </c>
      <c r="P13" s="1352">
        <v>11</v>
      </c>
      <c r="Q13" s="1352">
        <v>3</v>
      </c>
      <c r="R13" s="1393">
        <f t="shared" si="0"/>
        <v>19</v>
      </c>
      <c r="S13" s="1394">
        <f t="shared" si="1"/>
        <v>1.2000000000000002</v>
      </c>
      <c r="T13" s="1395">
        <f t="shared" si="2"/>
        <v>7.6000000000000014</v>
      </c>
      <c r="U13" s="1358">
        <f t="shared" si="3"/>
        <v>2532.5704558691741</v>
      </c>
      <c r="V13" s="1396"/>
      <c r="W13" s="1366"/>
      <c r="X13" s="1367">
        <v>2</v>
      </c>
      <c r="Y13" s="1367">
        <v>4</v>
      </c>
      <c r="Z13" s="1385">
        <f t="shared" si="4"/>
        <v>3</v>
      </c>
      <c r="AA13" s="1397">
        <f t="shared" si="5"/>
        <v>9</v>
      </c>
      <c r="AB13" s="1387"/>
      <c r="AC13" s="1384">
        <v>23</v>
      </c>
      <c r="AD13" s="1388">
        <f t="shared" si="6"/>
        <v>42</v>
      </c>
      <c r="AE13" s="991"/>
      <c r="AF13" s="1346" t="s">
        <v>22</v>
      </c>
      <c r="AG13" s="1051"/>
      <c r="AH13" s="1347" t="s">
        <v>0</v>
      </c>
      <c r="AI13" s="1348">
        <v>0</v>
      </c>
      <c r="AJ13" s="1347">
        <v>1</v>
      </c>
      <c r="AK13" s="1348">
        <v>2</v>
      </c>
      <c r="AL13" s="1347">
        <v>3</v>
      </c>
      <c r="AM13" s="1348">
        <v>4</v>
      </c>
      <c r="AN13" s="1347">
        <v>5</v>
      </c>
      <c r="AQ13" s="4366"/>
      <c r="AR13" s="4366"/>
      <c r="AS13" s="4366"/>
      <c r="AT13" s="4366"/>
      <c r="AU13" s="4455"/>
      <c r="AV13" s="4455"/>
      <c r="AW13" s="4455"/>
      <c r="AX13" s="4455"/>
    </row>
    <row r="14" spans="1:50" s="987" customFormat="1" ht="9.9499999999999993" customHeight="1" x14ac:dyDescent="0.25">
      <c r="A14" s="1185" t="s">
        <v>23</v>
      </c>
      <c r="B14" s="1022"/>
      <c r="C14" s="1220" t="s">
        <v>464</v>
      </c>
      <c r="D14" s="1221"/>
      <c r="E14" s="1222"/>
      <c r="F14" s="1189"/>
      <c r="G14" s="1398"/>
      <c r="H14" s="1399">
        <v>2</v>
      </c>
      <c r="I14" s="1399">
        <v>9</v>
      </c>
      <c r="J14" s="1399">
        <v>10</v>
      </c>
      <c r="K14" s="1399">
        <v>2</v>
      </c>
      <c r="L14" s="1399">
        <v>6</v>
      </c>
      <c r="M14" s="1399">
        <v>1</v>
      </c>
      <c r="N14" s="1399">
        <v>3</v>
      </c>
      <c r="O14" s="1399">
        <v>0</v>
      </c>
      <c r="P14" s="1399">
        <v>2</v>
      </c>
      <c r="Q14" s="1399">
        <v>5</v>
      </c>
      <c r="R14" s="1393">
        <f t="shared" si="0"/>
        <v>40</v>
      </c>
      <c r="S14" s="1394">
        <f t="shared" si="1"/>
        <v>1.9</v>
      </c>
      <c r="T14" s="1395">
        <f t="shared" si="2"/>
        <v>7.6</v>
      </c>
      <c r="U14" s="1400">
        <f t="shared" si="3"/>
        <v>2532.5704558691737</v>
      </c>
      <c r="V14" s="1383"/>
      <c r="W14" s="1384"/>
      <c r="X14" s="1385">
        <v>3</v>
      </c>
      <c r="Y14" s="1385">
        <v>7</v>
      </c>
      <c r="Z14" s="1385">
        <f t="shared" si="4"/>
        <v>10</v>
      </c>
      <c r="AA14" s="1386">
        <f t="shared" si="5"/>
        <v>20</v>
      </c>
      <c r="AB14" s="1387"/>
      <c r="AC14" s="1384">
        <v>41</v>
      </c>
      <c r="AD14" s="1388">
        <f t="shared" si="6"/>
        <v>81</v>
      </c>
      <c r="AF14" s="1365" t="s">
        <v>23</v>
      </c>
      <c r="AG14" s="1051"/>
      <c r="AH14" s="1366" t="s">
        <v>0</v>
      </c>
      <c r="AI14" s="1367" t="s">
        <v>0</v>
      </c>
      <c r="AJ14" s="1366">
        <v>0</v>
      </c>
      <c r="AK14" s="1367">
        <v>1</v>
      </c>
      <c r="AL14" s="1366">
        <v>2</v>
      </c>
      <c r="AM14" s="1367">
        <v>3</v>
      </c>
      <c r="AN14" s="1366">
        <v>4</v>
      </c>
      <c r="AQ14" s="4366" t="s">
        <v>68</v>
      </c>
      <c r="AR14" s="4366"/>
      <c r="AS14" s="4366"/>
      <c r="AT14" s="4366"/>
      <c r="AU14" s="4455" t="s">
        <v>69</v>
      </c>
      <c r="AV14" s="4455"/>
      <c r="AW14" s="4455"/>
      <c r="AX14" s="4455"/>
    </row>
    <row r="15" spans="1:50" s="1051" customFormat="1" ht="9.9499999999999993" customHeight="1" x14ac:dyDescent="0.25">
      <c r="A15" s="1185" t="s">
        <v>24</v>
      </c>
      <c r="B15" s="1022"/>
      <c r="C15" s="1220" t="s">
        <v>43</v>
      </c>
      <c r="D15" s="1221"/>
      <c r="E15" s="1222"/>
      <c r="F15" s="1189"/>
      <c r="G15" s="1398">
        <v>0</v>
      </c>
      <c r="H15" s="1399">
        <v>11</v>
      </c>
      <c r="I15" s="1399">
        <v>7</v>
      </c>
      <c r="J15" s="1399"/>
      <c r="K15" s="1399"/>
      <c r="L15" s="1399"/>
      <c r="M15" s="1399"/>
      <c r="N15" s="1399"/>
      <c r="O15" s="1399"/>
      <c r="P15" s="1399"/>
      <c r="Q15" s="1399"/>
      <c r="R15" s="1393">
        <f t="shared" si="0"/>
        <v>18</v>
      </c>
      <c r="S15" s="1394">
        <f t="shared" si="1"/>
        <v>1.2000000000000002</v>
      </c>
      <c r="T15" s="1395">
        <f t="shared" si="2"/>
        <v>7.2</v>
      </c>
      <c r="U15" s="1400">
        <f t="shared" si="3"/>
        <v>2399.2772739813227</v>
      </c>
      <c r="V15" s="1383"/>
      <c r="W15" s="1384"/>
      <c r="X15" s="1385">
        <v>3</v>
      </c>
      <c r="Y15" s="1385">
        <v>8</v>
      </c>
      <c r="Z15" s="1385">
        <f t="shared" si="4"/>
        <v>3</v>
      </c>
      <c r="AA15" s="1386">
        <f t="shared" si="5"/>
        <v>14</v>
      </c>
      <c r="AB15" s="1387"/>
      <c r="AC15" s="1384">
        <v>45</v>
      </c>
      <c r="AD15" s="1388">
        <f t="shared" si="6"/>
        <v>63</v>
      </c>
      <c r="AF15" s="1346" t="s">
        <v>24</v>
      </c>
      <c r="AH15" s="1347" t="s">
        <v>0</v>
      </c>
      <c r="AI15" s="1348" t="s">
        <v>0</v>
      </c>
      <c r="AJ15" s="1347" t="s">
        <v>0</v>
      </c>
      <c r="AK15" s="1348">
        <v>0</v>
      </c>
      <c r="AL15" s="1347">
        <v>1</v>
      </c>
      <c r="AM15" s="1348">
        <v>2</v>
      </c>
      <c r="AN15" s="1347">
        <v>3</v>
      </c>
      <c r="AQ15" s="4366"/>
      <c r="AR15" s="4366"/>
      <c r="AS15" s="4366"/>
      <c r="AT15" s="4366"/>
      <c r="AU15" s="4455"/>
      <c r="AV15" s="4455"/>
      <c r="AW15" s="4455"/>
      <c r="AX15" s="4455"/>
    </row>
    <row r="16" spans="1:50" s="987" customFormat="1" ht="9.9499999999999993" customHeight="1" x14ac:dyDescent="0.25">
      <c r="A16" s="1185" t="s">
        <v>29</v>
      </c>
      <c r="B16" s="1022"/>
      <c r="C16" s="1349" t="s">
        <v>574</v>
      </c>
      <c r="D16" s="1350"/>
      <c r="E16" s="1222"/>
      <c r="F16" s="1189"/>
      <c r="G16" s="1401">
        <v>11</v>
      </c>
      <c r="H16" s="1399"/>
      <c r="I16" s="1399"/>
      <c r="J16" s="1399">
        <v>9</v>
      </c>
      <c r="K16" s="1399">
        <v>1</v>
      </c>
      <c r="L16" s="1399"/>
      <c r="M16" s="1399"/>
      <c r="N16" s="1399"/>
      <c r="O16" s="1399"/>
      <c r="P16" s="1399"/>
      <c r="Q16" s="1399">
        <v>1</v>
      </c>
      <c r="R16" s="1393">
        <f t="shared" si="0"/>
        <v>22</v>
      </c>
      <c r="S16" s="1394">
        <f t="shared" si="1"/>
        <v>1.3</v>
      </c>
      <c r="T16" s="1395">
        <f t="shared" si="2"/>
        <v>7.15</v>
      </c>
      <c r="U16" s="1400">
        <f t="shared" si="3"/>
        <v>2382.6156262453414</v>
      </c>
      <c r="V16" s="1383">
        <v>2</v>
      </c>
      <c r="W16" s="1384">
        <v>4</v>
      </c>
      <c r="X16" s="1385">
        <v>1</v>
      </c>
      <c r="Y16" s="1385">
        <v>1</v>
      </c>
      <c r="Z16" s="1385">
        <f t="shared" si="4"/>
        <v>4</v>
      </c>
      <c r="AA16" s="1386">
        <f t="shared" si="5"/>
        <v>12</v>
      </c>
      <c r="AB16" s="1387">
        <v>2</v>
      </c>
      <c r="AC16" s="1384">
        <v>66</v>
      </c>
      <c r="AD16" s="1388">
        <f t="shared" si="6"/>
        <v>88</v>
      </c>
      <c r="AF16" s="1365" t="s">
        <v>29</v>
      </c>
      <c r="AG16" s="1051"/>
      <c r="AH16" s="1366" t="s">
        <v>0</v>
      </c>
      <c r="AI16" s="1367" t="s">
        <v>0</v>
      </c>
      <c r="AJ16" s="1366" t="s">
        <v>0</v>
      </c>
      <c r="AK16" s="1367" t="s">
        <v>0</v>
      </c>
      <c r="AL16" s="1366">
        <v>0</v>
      </c>
      <c r="AM16" s="1367">
        <v>1</v>
      </c>
      <c r="AN16" s="1366">
        <v>2</v>
      </c>
      <c r="AQ16" s="4366" t="s">
        <v>575</v>
      </c>
      <c r="AR16" s="4366"/>
      <c r="AS16" s="4366"/>
      <c r="AT16" s="4366"/>
      <c r="AU16" s="4455" t="s">
        <v>84</v>
      </c>
      <c r="AV16" s="4455"/>
      <c r="AW16" s="4455"/>
      <c r="AX16" s="4455"/>
    </row>
    <row r="17" spans="1:50" s="987" customFormat="1" ht="9.9499999999999993" customHeight="1" x14ac:dyDescent="0.25">
      <c r="A17" s="1185" t="s">
        <v>30</v>
      </c>
      <c r="B17" s="1022"/>
      <c r="C17" s="1220" t="s">
        <v>506</v>
      </c>
      <c r="D17" s="1221"/>
      <c r="E17" s="1222"/>
      <c r="F17" s="1189"/>
      <c r="G17" s="1398">
        <v>2</v>
      </c>
      <c r="H17" s="1399">
        <v>1</v>
      </c>
      <c r="I17" s="1399">
        <v>6</v>
      </c>
      <c r="J17" s="1399">
        <v>3</v>
      </c>
      <c r="K17" s="1399"/>
      <c r="L17" s="1399">
        <v>2</v>
      </c>
      <c r="M17" s="1399">
        <v>9</v>
      </c>
      <c r="N17" s="1399">
        <v>1</v>
      </c>
      <c r="O17" s="1399"/>
      <c r="P17" s="1399">
        <v>1</v>
      </c>
      <c r="Q17" s="1399">
        <v>8</v>
      </c>
      <c r="R17" s="1393">
        <f t="shared" si="0"/>
        <v>33</v>
      </c>
      <c r="S17" s="1394">
        <f t="shared" si="1"/>
        <v>1.8</v>
      </c>
      <c r="T17" s="1395">
        <f t="shared" si="2"/>
        <v>6.6</v>
      </c>
      <c r="U17" s="1400">
        <f t="shared" si="3"/>
        <v>2199.3375011495455</v>
      </c>
      <c r="V17" s="1383"/>
      <c r="W17" s="1384"/>
      <c r="X17" s="1385"/>
      <c r="Y17" s="1385">
        <v>4</v>
      </c>
      <c r="Z17" s="1385">
        <f t="shared" si="4"/>
        <v>9</v>
      </c>
      <c r="AA17" s="1386">
        <f t="shared" si="5"/>
        <v>13</v>
      </c>
      <c r="AB17" s="1387"/>
      <c r="AC17" s="1384">
        <v>20</v>
      </c>
      <c r="AD17" s="1388">
        <f t="shared" si="6"/>
        <v>53</v>
      </c>
      <c r="AF17" s="1346" t="s">
        <v>30</v>
      </c>
      <c r="AG17" s="1051"/>
      <c r="AH17" s="1347" t="s">
        <v>0</v>
      </c>
      <c r="AI17" s="1348" t="s">
        <v>0</v>
      </c>
      <c r="AJ17" s="1347" t="s">
        <v>0</v>
      </c>
      <c r="AK17" s="1348" t="s">
        <v>0</v>
      </c>
      <c r="AL17" s="1347" t="s">
        <v>0</v>
      </c>
      <c r="AM17" s="1348">
        <v>0</v>
      </c>
      <c r="AN17" s="1347">
        <v>1</v>
      </c>
      <c r="AQ17" s="4366"/>
      <c r="AR17" s="4366"/>
      <c r="AS17" s="4366"/>
      <c r="AT17" s="4366"/>
      <c r="AU17" s="4455"/>
      <c r="AV17" s="4455"/>
      <c r="AW17" s="4455"/>
      <c r="AX17" s="4455"/>
    </row>
    <row r="18" spans="1:50" s="987" customFormat="1" ht="9.9499999999999993" customHeight="1" x14ac:dyDescent="0.25">
      <c r="A18" s="1185" t="s">
        <v>33</v>
      </c>
      <c r="B18" s="1022"/>
      <c r="C18" s="1402" t="s">
        <v>515</v>
      </c>
      <c r="D18" s="1403" t="s">
        <v>576</v>
      </c>
      <c r="E18" s="1222"/>
      <c r="F18" s="1189"/>
      <c r="G18" s="1398"/>
      <c r="H18" s="1399">
        <v>3</v>
      </c>
      <c r="I18" s="1399"/>
      <c r="J18" s="1399">
        <v>1</v>
      </c>
      <c r="K18" s="1399"/>
      <c r="L18" s="1399"/>
      <c r="M18" s="1399"/>
      <c r="N18" s="1399"/>
      <c r="O18" s="1399">
        <v>3</v>
      </c>
      <c r="P18" s="1399"/>
      <c r="Q18" s="1399"/>
      <c r="R18" s="1393">
        <f t="shared" si="0"/>
        <v>7</v>
      </c>
      <c r="S18" s="1394">
        <f t="shared" si="1"/>
        <v>1.2000000000000002</v>
      </c>
      <c r="T18" s="1395">
        <f t="shared" si="2"/>
        <v>2.8000000000000007</v>
      </c>
      <c r="U18" s="1400">
        <f t="shared" si="3"/>
        <v>933.05227321495897</v>
      </c>
      <c r="V18" s="1383">
        <v>2</v>
      </c>
      <c r="W18" s="1384">
        <v>2</v>
      </c>
      <c r="X18" s="1385">
        <v>3</v>
      </c>
      <c r="Y18" s="1385">
        <v>1</v>
      </c>
      <c r="Z18" s="1385">
        <f t="shared" si="4"/>
        <v>3</v>
      </c>
      <c r="AA18" s="1386">
        <f t="shared" si="5"/>
        <v>11</v>
      </c>
      <c r="AB18" s="1387">
        <v>2</v>
      </c>
      <c r="AC18" s="1384">
        <v>55</v>
      </c>
      <c r="AD18" s="1388">
        <f t="shared" si="6"/>
        <v>62</v>
      </c>
      <c r="AF18" s="1346" t="s">
        <v>33</v>
      </c>
      <c r="AG18" s="1051"/>
      <c r="AH18" s="1347" t="s">
        <v>0</v>
      </c>
      <c r="AI18" s="1348" t="s">
        <v>0</v>
      </c>
      <c r="AJ18" s="1347" t="s">
        <v>0</v>
      </c>
      <c r="AK18" s="1348" t="s">
        <v>0</v>
      </c>
      <c r="AL18" s="1347" t="s">
        <v>0</v>
      </c>
      <c r="AM18" s="1348" t="s">
        <v>0</v>
      </c>
      <c r="AN18" s="1347">
        <v>0</v>
      </c>
    </row>
    <row r="19" spans="1:50" s="1078" customFormat="1" ht="9.9499999999999993" customHeight="1" thickBot="1" x14ac:dyDescent="0.3">
      <c r="A19" s="1185" t="s">
        <v>56</v>
      </c>
      <c r="B19" s="1404"/>
      <c r="C19" s="1405" t="s">
        <v>58</v>
      </c>
      <c r="D19" s="1406"/>
      <c r="E19" s="1407"/>
      <c r="F19" s="1408"/>
      <c r="G19" s="1409"/>
      <c r="H19" s="1410"/>
      <c r="I19" s="1410"/>
      <c r="J19" s="1410"/>
      <c r="K19" s="1410"/>
      <c r="L19" s="1410"/>
      <c r="M19" s="1410">
        <v>0</v>
      </c>
      <c r="N19" s="1410"/>
      <c r="O19" s="1410">
        <v>1</v>
      </c>
      <c r="P19" s="1410">
        <v>0</v>
      </c>
      <c r="Q19" s="1410"/>
      <c r="R19" s="1411">
        <f t="shared" si="0"/>
        <v>1</v>
      </c>
      <c r="S19" s="1412">
        <f t="shared" si="1"/>
        <v>1.2000000000000002</v>
      </c>
      <c r="T19" s="1413">
        <f t="shared" si="2"/>
        <v>0.40000000000000008</v>
      </c>
      <c r="U19" s="1414">
        <f t="shared" si="3"/>
        <v>133.29318188785129</v>
      </c>
      <c r="V19" s="1415"/>
      <c r="W19" s="1416"/>
      <c r="X19" s="1417"/>
      <c r="Y19" s="1418">
        <v>1</v>
      </c>
      <c r="Z19" s="1418">
        <f t="shared" si="4"/>
        <v>3</v>
      </c>
      <c r="AA19" s="1419">
        <f t="shared" si="5"/>
        <v>4</v>
      </c>
      <c r="AB19" s="1420"/>
      <c r="AC19" s="1421">
        <v>0</v>
      </c>
      <c r="AD19" s="1422">
        <f t="shared" si="6"/>
        <v>1</v>
      </c>
      <c r="AQ19" s="4502" t="s">
        <v>78</v>
      </c>
      <c r="AR19" s="4502"/>
      <c r="AS19" s="4502"/>
      <c r="AT19" s="4502"/>
      <c r="AU19" s="4502"/>
      <c r="AV19" s="4502"/>
      <c r="AW19" s="4502"/>
      <c r="AX19" s="4502"/>
    </row>
    <row r="20" spans="1:50" s="987" customFormat="1" ht="9.9499999999999993" customHeight="1" thickTop="1" x14ac:dyDescent="0.25">
      <c r="A20" s="1185" t="s">
        <v>48</v>
      </c>
      <c r="B20" s="1052"/>
      <c r="C20" s="1423" t="s">
        <v>430</v>
      </c>
      <c r="D20" s="1424"/>
      <c r="E20" s="1425"/>
      <c r="F20" s="1189"/>
      <c r="G20" s="1426"/>
      <c r="H20" s="1427"/>
      <c r="I20" s="1427">
        <v>1</v>
      </c>
      <c r="J20" s="1427">
        <v>8</v>
      </c>
      <c r="K20" s="1427"/>
      <c r="L20" s="1427"/>
      <c r="M20" s="1427"/>
      <c r="N20" s="1427"/>
      <c r="O20" s="1427"/>
      <c r="P20" s="1427"/>
      <c r="Q20" s="1427"/>
      <c r="R20" s="1428">
        <f t="shared" si="0"/>
        <v>9</v>
      </c>
      <c r="S20" s="1429">
        <f t="shared" si="1"/>
        <v>1.1000000000000001</v>
      </c>
      <c r="T20" s="1430">
        <v>5.5</v>
      </c>
      <c r="U20" s="1431"/>
      <c r="V20" s="1432"/>
      <c r="W20" s="1433">
        <v>4</v>
      </c>
      <c r="X20" s="1434"/>
      <c r="Y20" s="1434">
        <v>1</v>
      </c>
      <c r="Z20" s="1434">
        <f t="shared" si="4"/>
        <v>2</v>
      </c>
      <c r="AA20" s="1435">
        <f t="shared" si="5"/>
        <v>7</v>
      </c>
      <c r="AB20" s="1436">
        <v>1</v>
      </c>
      <c r="AC20" s="1433">
        <v>38</v>
      </c>
      <c r="AD20" s="1437">
        <f t="shared" si="6"/>
        <v>47</v>
      </c>
      <c r="AE20" s="1135"/>
      <c r="AF20" s="1438" t="s">
        <v>577</v>
      </c>
      <c r="AG20" s="1078"/>
      <c r="AH20" s="1078"/>
      <c r="AI20" s="1078"/>
      <c r="AJ20" s="1078"/>
      <c r="AK20" s="1078"/>
      <c r="AL20" s="1078"/>
      <c r="AM20" s="1078"/>
      <c r="AN20" s="1078"/>
      <c r="AO20" s="1078"/>
      <c r="AQ20" s="4502"/>
      <c r="AR20" s="4502"/>
      <c r="AS20" s="4502"/>
      <c r="AT20" s="4502"/>
      <c r="AU20" s="4502"/>
      <c r="AV20" s="4502"/>
      <c r="AW20" s="4502"/>
      <c r="AX20" s="4502"/>
    </row>
    <row r="21" spans="1:50" s="987" customFormat="1" ht="9.9499999999999993" customHeight="1" thickBot="1" x14ac:dyDescent="0.3">
      <c r="A21" s="1185" t="s">
        <v>62</v>
      </c>
      <c r="B21" s="1052"/>
      <c r="C21" s="1439" t="s">
        <v>503</v>
      </c>
      <c r="D21" s="1440"/>
      <c r="E21" s="1441"/>
      <c r="F21" s="1189"/>
      <c r="G21" s="1409"/>
      <c r="H21" s="1410"/>
      <c r="I21" s="1410">
        <v>3</v>
      </c>
      <c r="J21" s="1410"/>
      <c r="K21" s="1410"/>
      <c r="L21" s="1410"/>
      <c r="M21" s="1442"/>
      <c r="N21" s="1410"/>
      <c r="O21" s="1442">
        <v>4</v>
      </c>
      <c r="P21" s="1442"/>
      <c r="Q21" s="1410"/>
      <c r="R21" s="1411">
        <f t="shared" si="0"/>
        <v>7</v>
      </c>
      <c r="S21" s="1412">
        <f t="shared" si="1"/>
        <v>1.1000000000000001</v>
      </c>
      <c r="T21" s="1413">
        <f t="shared" ref="T21:T37" si="7">R21*S21/COUNTIF(G21:Q21,"&gt;=0")</f>
        <v>3.8500000000000005</v>
      </c>
      <c r="U21" s="1443"/>
      <c r="V21" s="1444">
        <v>3</v>
      </c>
      <c r="W21" s="1421">
        <v>6</v>
      </c>
      <c r="X21" s="1418">
        <v>6</v>
      </c>
      <c r="Y21" s="1421">
        <v>6</v>
      </c>
      <c r="Z21" s="1418">
        <f t="shared" si="4"/>
        <v>2</v>
      </c>
      <c r="AA21" s="1419">
        <f t="shared" si="5"/>
        <v>23</v>
      </c>
      <c r="AB21" s="1420">
        <v>1</v>
      </c>
      <c r="AC21" s="1421">
        <v>124</v>
      </c>
      <c r="AD21" s="1445">
        <f t="shared" si="6"/>
        <v>131</v>
      </c>
      <c r="AF21" s="1237" t="s">
        <v>44</v>
      </c>
      <c r="AQ21" s="4353" t="s">
        <v>4</v>
      </c>
      <c r="AR21" s="4353"/>
      <c r="AS21" s="4354" t="s">
        <v>578</v>
      </c>
      <c r="AT21" s="4354"/>
      <c r="AU21" s="4354"/>
      <c r="AV21" s="4354"/>
      <c r="AW21" s="4354"/>
      <c r="AX21" s="4354"/>
    </row>
    <row r="22" spans="1:50" s="987" customFormat="1" ht="9.9499999999999993" customHeight="1" thickTop="1" x14ac:dyDescent="0.25">
      <c r="A22" s="1185" t="s">
        <v>130</v>
      </c>
      <c r="B22" s="1052"/>
      <c r="C22" s="1446" t="s">
        <v>8</v>
      </c>
      <c r="D22" s="1447"/>
      <c r="E22" s="22"/>
      <c r="F22" s="1448"/>
      <c r="G22" s="1449"/>
      <c r="H22" s="1353"/>
      <c r="I22" s="1353"/>
      <c r="J22" s="1353">
        <v>14</v>
      </c>
      <c r="K22" s="1353"/>
      <c r="L22" s="1353"/>
      <c r="M22" s="1353"/>
      <c r="N22" s="1353"/>
      <c r="O22" s="1353"/>
      <c r="P22" s="1353"/>
      <c r="Q22" s="1353"/>
      <c r="R22" s="1428">
        <f t="shared" si="0"/>
        <v>14</v>
      </c>
      <c r="S22" s="1429">
        <f t="shared" si="1"/>
        <v>1</v>
      </c>
      <c r="T22" s="1430">
        <f t="shared" si="7"/>
        <v>14</v>
      </c>
      <c r="U22" s="1450"/>
      <c r="V22" s="1432"/>
      <c r="W22" s="1433">
        <v>4</v>
      </c>
      <c r="X22" s="1434"/>
      <c r="Y22" s="1434">
        <v>1</v>
      </c>
      <c r="Z22" s="1451">
        <f t="shared" si="4"/>
        <v>1</v>
      </c>
      <c r="AA22" s="1452">
        <f t="shared" si="5"/>
        <v>6</v>
      </c>
      <c r="AB22" s="1453"/>
      <c r="AC22" s="1433">
        <v>20</v>
      </c>
      <c r="AD22" s="1437">
        <f t="shared" si="6"/>
        <v>34</v>
      </c>
      <c r="AF22" s="1136"/>
      <c r="AG22" s="1454"/>
      <c r="AH22" s="1454"/>
      <c r="AI22" s="4379" t="s">
        <v>508</v>
      </c>
      <c r="AJ22" s="4379"/>
      <c r="AK22" s="4379"/>
      <c r="AL22" s="4379"/>
      <c r="AM22" s="4379"/>
      <c r="AN22" s="4379"/>
      <c r="AO22" s="4380"/>
      <c r="AP22" s="1078"/>
      <c r="AQ22" s="4353"/>
      <c r="AR22" s="4353"/>
      <c r="AS22" s="4354"/>
      <c r="AT22" s="4354"/>
      <c r="AU22" s="4354"/>
      <c r="AV22" s="4354"/>
      <c r="AW22" s="4354"/>
      <c r="AX22" s="4354"/>
    </row>
    <row r="23" spans="1:50" s="987" customFormat="1" ht="9.9499999999999993" customHeight="1" x14ac:dyDescent="0.25">
      <c r="A23" s="1185" t="s">
        <v>433</v>
      </c>
      <c r="B23" s="1052"/>
      <c r="C23" s="1455" t="s">
        <v>579</v>
      </c>
      <c r="D23" s="1456"/>
      <c r="E23" s="1457"/>
      <c r="F23" s="1122"/>
      <c r="G23" s="1458"/>
      <c r="H23" s="1392"/>
      <c r="I23" s="1392"/>
      <c r="J23" s="1459"/>
      <c r="K23" s="1392"/>
      <c r="L23" s="1392"/>
      <c r="M23" s="1392"/>
      <c r="N23" s="1392"/>
      <c r="O23" s="1392"/>
      <c r="P23" s="1392"/>
      <c r="Q23" s="1354">
        <v>13</v>
      </c>
      <c r="R23" s="1393">
        <f t="shared" si="0"/>
        <v>13</v>
      </c>
      <c r="S23" s="1394">
        <f t="shared" si="1"/>
        <v>1</v>
      </c>
      <c r="T23" s="1395">
        <f t="shared" si="7"/>
        <v>13</v>
      </c>
      <c r="U23" s="1460"/>
      <c r="V23" s="1396"/>
      <c r="W23" s="1366"/>
      <c r="X23" s="1367"/>
      <c r="Y23" s="1367">
        <v>1</v>
      </c>
      <c r="Z23" s="1361">
        <f t="shared" si="4"/>
        <v>1</v>
      </c>
      <c r="AA23" s="1362">
        <f t="shared" si="5"/>
        <v>2</v>
      </c>
      <c r="AB23" s="1387">
        <v>1</v>
      </c>
      <c r="AC23" s="1366">
        <v>6</v>
      </c>
      <c r="AD23" s="1461">
        <f t="shared" si="6"/>
        <v>19</v>
      </c>
      <c r="AF23" s="1462"/>
      <c r="AG23" s="1463"/>
      <c r="AH23" s="1463"/>
      <c r="AI23" s="4381"/>
      <c r="AJ23" s="4381"/>
      <c r="AK23" s="4381"/>
      <c r="AL23" s="4381"/>
      <c r="AM23" s="4381"/>
      <c r="AN23" s="4381"/>
      <c r="AO23" s="4382"/>
      <c r="AP23" s="1078"/>
      <c r="AQ23" s="4362" t="s">
        <v>16</v>
      </c>
      <c r="AR23" s="4363"/>
      <c r="AS23" s="4503" t="s">
        <v>580</v>
      </c>
      <c r="AT23" s="4503"/>
      <c r="AU23" s="4503"/>
      <c r="AV23" s="4503"/>
      <c r="AW23" s="4503"/>
      <c r="AX23" s="4503"/>
    </row>
    <row r="24" spans="1:50" s="987" customFormat="1" ht="9.9499999999999993" customHeight="1" x14ac:dyDescent="0.25">
      <c r="A24" s="1185" t="s">
        <v>343</v>
      </c>
      <c r="B24" s="1052"/>
      <c r="C24" s="1216" t="s">
        <v>1</v>
      </c>
      <c r="D24" s="1217"/>
      <c r="E24" s="1292"/>
      <c r="F24" s="1170"/>
      <c r="G24" s="1351"/>
      <c r="H24" s="1352">
        <v>9</v>
      </c>
      <c r="I24" s="1352"/>
      <c r="J24" s="1352"/>
      <c r="K24" s="1352"/>
      <c r="L24" s="1352"/>
      <c r="M24" s="1352"/>
      <c r="N24" s="1352"/>
      <c r="O24" s="1352"/>
      <c r="P24" s="1352"/>
      <c r="Q24" s="1352"/>
      <c r="R24" s="1356">
        <f t="shared" si="0"/>
        <v>9</v>
      </c>
      <c r="S24" s="1357">
        <f t="shared" si="1"/>
        <v>1</v>
      </c>
      <c r="T24" s="1338">
        <f t="shared" si="7"/>
        <v>9</v>
      </c>
      <c r="U24" s="1464"/>
      <c r="V24" s="1359">
        <v>2</v>
      </c>
      <c r="W24" s="1360">
        <v>5</v>
      </c>
      <c r="X24" s="1361"/>
      <c r="Y24" s="1361"/>
      <c r="Z24" s="1361">
        <f t="shared" si="4"/>
        <v>1</v>
      </c>
      <c r="AA24" s="1362">
        <f t="shared" si="5"/>
        <v>8</v>
      </c>
      <c r="AB24" s="1363"/>
      <c r="AC24" s="1360">
        <f>36</f>
        <v>36</v>
      </c>
      <c r="AD24" s="1364">
        <f t="shared" si="6"/>
        <v>45</v>
      </c>
      <c r="AE24" s="1078"/>
      <c r="AF24" s="1462"/>
      <c r="AG24" s="1463"/>
      <c r="AH24" s="1463"/>
      <c r="AI24" s="4381"/>
      <c r="AJ24" s="4381"/>
      <c r="AK24" s="4381"/>
      <c r="AL24" s="4381"/>
      <c r="AM24" s="4381"/>
      <c r="AN24" s="4381"/>
      <c r="AO24" s="4382"/>
      <c r="AP24" s="985"/>
      <c r="AQ24" s="4364"/>
      <c r="AR24" s="4365"/>
      <c r="AS24" s="4504"/>
      <c r="AT24" s="4504"/>
      <c r="AU24" s="4504"/>
      <c r="AV24" s="4504"/>
      <c r="AW24" s="4504"/>
      <c r="AX24" s="4504"/>
    </row>
    <row r="25" spans="1:50" s="1078" customFormat="1" ht="9.9499999999999993" customHeight="1" x14ac:dyDescent="0.25">
      <c r="A25" s="1185" t="s">
        <v>434</v>
      </c>
      <c r="B25" s="1052"/>
      <c r="C25" s="1206" t="s">
        <v>581</v>
      </c>
      <c r="D25" s="1207"/>
      <c r="E25" s="1254"/>
      <c r="F25" s="1189"/>
      <c r="G25" s="1351"/>
      <c r="H25" s="1352"/>
      <c r="I25" s="1352"/>
      <c r="J25" s="1352">
        <v>7</v>
      </c>
      <c r="K25" s="1352"/>
      <c r="L25" s="1352"/>
      <c r="M25" s="1352"/>
      <c r="N25" s="1352"/>
      <c r="O25" s="1352"/>
      <c r="P25" s="1352"/>
      <c r="Q25" s="1352"/>
      <c r="R25" s="1356">
        <f t="shared" si="0"/>
        <v>7</v>
      </c>
      <c r="S25" s="1357">
        <f t="shared" si="1"/>
        <v>1</v>
      </c>
      <c r="T25" s="1338">
        <f t="shared" si="7"/>
        <v>7</v>
      </c>
      <c r="U25" s="1464"/>
      <c r="V25" s="1359"/>
      <c r="W25" s="1360"/>
      <c r="X25" s="1361"/>
      <c r="Y25" s="1361">
        <v>1</v>
      </c>
      <c r="Z25" s="1361">
        <f t="shared" si="4"/>
        <v>1</v>
      </c>
      <c r="AA25" s="1362">
        <f t="shared" si="5"/>
        <v>2</v>
      </c>
      <c r="AB25" s="1363">
        <v>1</v>
      </c>
      <c r="AC25" s="1360">
        <v>12</v>
      </c>
      <c r="AD25" s="1364">
        <f t="shared" si="6"/>
        <v>19</v>
      </c>
      <c r="AF25" s="1465"/>
      <c r="AG25" s="1466"/>
      <c r="AH25" s="1466"/>
      <c r="AI25" s="4383"/>
      <c r="AJ25" s="4383"/>
      <c r="AK25" s="4383"/>
      <c r="AL25" s="4383"/>
      <c r="AM25" s="4383"/>
      <c r="AN25" s="4383"/>
      <c r="AO25" s="4384"/>
      <c r="AP25" s="987"/>
      <c r="AQ25" s="4362" t="s">
        <v>17</v>
      </c>
      <c r="AR25" s="4363"/>
      <c r="AS25" s="4507" t="s">
        <v>582</v>
      </c>
      <c r="AT25" s="4508"/>
      <c r="AU25" s="4508"/>
      <c r="AV25" s="4508"/>
      <c r="AW25" s="4508"/>
      <c r="AX25" s="4508"/>
    </row>
    <row r="26" spans="1:50" s="1078" customFormat="1" ht="9.9499999999999993" customHeight="1" x14ac:dyDescent="0.2">
      <c r="A26" s="1185" t="s">
        <v>436</v>
      </c>
      <c r="B26" s="1052"/>
      <c r="C26" s="1216" t="s">
        <v>31</v>
      </c>
      <c r="D26" s="1263"/>
      <c r="E26" s="1467"/>
      <c r="F26" s="1122"/>
      <c r="G26" s="1351"/>
      <c r="H26" s="1352"/>
      <c r="I26" s="1352"/>
      <c r="J26" s="1352"/>
      <c r="K26" s="1352"/>
      <c r="L26" s="1352"/>
      <c r="M26" s="1352">
        <v>7</v>
      </c>
      <c r="N26" s="1352"/>
      <c r="O26" s="1352"/>
      <c r="P26" s="1352"/>
      <c r="Q26" s="1352"/>
      <c r="R26" s="1393">
        <f t="shared" si="0"/>
        <v>7</v>
      </c>
      <c r="S26" s="1394">
        <f t="shared" si="1"/>
        <v>1</v>
      </c>
      <c r="T26" s="1338">
        <f t="shared" si="7"/>
        <v>7</v>
      </c>
      <c r="U26" s="1468"/>
      <c r="V26" s="1396"/>
      <c r="W26" s="1366">
        <v>1</v>
      </c>
      <c r="X26" s="1367"/>
      <c r="Y26" s="1367"/>
      <c r="Z26" s="1361">
        <f t="shared" si="4"/>
        <v>1</v>
      </c>
      <c r="AA26" s="1386">
        <f t="shared" si="5"/>
        <v>2</v>
      </c>
      <c r="AB26" s="1387"/>
      <c r="AC26" s="1360">
        <f>9</f>
        <v>9</v>
      </c>
      <c r="AD26" s="1364">
        <f t="shared" si="6"/>
        <v>16</v>
      </c>
      <c r="AI26" s="1469"/>
      <c r="AJ26" s="1469"/>
      <c r="AK26" s="1469"/>
      <c r="AL26" s="1469"/>
      <c r="AM26" s="1469"/>
      <c r="AN26" s="1469"/>
      <c r="AO26" s="1469"/>
      <c r="AP26" s="1238"/>
      <c r="AQ26" s="4505"/>
      <c r="AR26" s="4506"/>
      <c r="AS26" s="4503"/>
      <c r="AT26" s="4503"/>
      <c r="AU26" s="4503"/>
      <c r="AV26" s="4503"/>
      <c r="AW26" s="4503"/>
      <c r="AX26" s="4503"/>
    </row>
    <row r="27" spans="1:50" s="1078" customFormat="1" ht="9.9499999999999993" customHeight="1" x14ac:dyDescent="0.25">
      <c r="A27" s="1185" t="s">
        <v>437</v>
      </c>
      <c r="B27" s="1052"/>
      <c r="C27" s="1216" t="s">
        <v>63</v>
      </c>
      <c r="D27" s="1263"/>
      <c r="E27" s="1470"/>
      <c r="F27" s="1122"/>
      <c r="G27" s="1351"/>
      <c r="H27" s="1352"/>
      <c r="I27" s="1352"/>
      <c r="J27" s="1352"/>
      <c r="K27" s="1352"/>
      <c r="L27" s="1352"/>
      <c r="M27" s="1352">
        <v>6</v>
      </c>
      <c r="N27" s="1352"/>
      <c r="O27" s="1352"/>
      <c r="P27" s="1352"/>
      <c r="Q27" s="1352"/>
      <c r="R27" s="1393">
        <f t="shared" si="0"/>
        <v>6</v>
      </c>
      <c r="S27" s="1394">
        <f t="shared" si="1"/>
        <v>1</v>
      </c>
      <c r="T27" s="1338">
        <f t="shared" si="7"/>
        <v>6</v>
      </c>
      <c r="U27" s="1468"/>
      <c r="V27" s="1471"/>
      <c r="W27" s="1347"/>
      <c r="X27" s="1348"/>
      <c r="Y27" s="1348">
        <v>2</v>
      </c>
      <c r="Z27" s="1361">
        <f t="shared" si="4"/>
        <v>1</v>
      </c>
      <c r="AA27" s="1386">
        <f t="shared" si="5"/>
        <v>3</v>
      </c>
      <c r="AB27" s="1472"/>
      <c r="AC27" s="1360">
        <v>1</v>
      </c>
      <c r="AD27" s="1473">
        <f t="shared" si="6"/>
        <v>7</v>
      </c>
      <c r="AF27" s="1474"/>
      <c r="AG27" s="1454"/>
      <c r="AH27" s="1454"/>
      <c r="AI27" s="4379" t="s">
        <v>511</v>
      </c>
      <c r="AJ27" s="4379"/>
      <c r="AK27" s="4379"/>
      <c r="AL27" s="4379"/>
      <c r="AM27" s="4379"/>
      <c r="AN27" s="4379"/>
      <c r="AO27" s="4380"/>
      <c r="AP27" s="1152"/>
      <c r="AQ27" s="4505"/>
      <c r="AR27" s="4506"/>
      <c r="AS27" s="4503" t="s">
        <v>583</v>
      </c>
      <c r="AT27" s="4503"/>
      <c r="AU27" s="4503"/>
      <c r="AV27" s="4503"/>
      <c r="AW27" s="4503"/>
      <c r="AX27" s="4503"/>
    </row>
    <row r="28" spans="1:50" s="1078" customFormat="1" ht="9.9499999999999993" customHeight="1" x14ac:dyDescent="0.25">
      <c r="A28" s="1185" t="s">
        <v>438</v>
      </c>
      <c r="B28" s="1052"/>
      <c r="C28" s="1220" t="s">
        <v>83</v>
      </c>
      <c r="D28" s="1389"/>
      <c r="E28" s="1475"/>
      <c r="F28" s="1189"/>
      <c r="G28" s="1351"/>
      <c r="H28" s="1352"/>
      <c r="I28" s="1352"/>
      <c r="J28" s="1352"/>
      <c r="K28" s="1352"/>
      <c r="L28" s="1352"/>
      <c r="M28" s="1352"/>
      <c r="N28" s="1352"/>
      <c r="O28" s="1352"/>
      <c r="P28" s="1352">
        <v>6</v>
      </c>
      <c r="Q28" s="1352"/>
      <c r="R28" s="1356">
        <f t="shared" si="0"/>
        <v>6</v>
      </c>
      <c r="S28" s="1394">
        <f t="shared" si="1"/>
        <v>1</v>
      </c>
      <c r="T28" s="1338">
        <f t="shared" si="7"/>
        <v>6</v>
      </c>
      <c r="U28" s="1476"/>
      <c r="V28" s="1359"/>
      <c r="W28" s="1360"/>
      <c r="X28" s="1361"/>
      <c r="Y28" s="1361"/>
      <c r="Z28" s="1361">
        <f t="shared" si="4"/>
        <v>1</v>
      </c>
      <c r="AA28" s="1362">
        <f t="shared" si="5"/>
        <v>1</v>
      </c>
      <c r="AB28" s="1477"/>
      <c r="AC28" s="1360">
        <v>0</v>
      </c>
      <c r="AD28" s="1473">
        <f t="shared" si="6"/>
        <v>6</v>
      </c>
      <c r="AF28" s="1478"/>
      <c r="AG28" s="1479"/>
      <c r="AH28" s="1479"/>
      <c r="AI28" s="4381"/>
      <c r="AJ28" s="4381"/>
      <c r="AK28" s="4381"/>
      <c r="AL28" s="4381"/>
      <c r="AM28" s="4381"/>
      <c r="AN28" s="4381"/>
      <c r="AO28" s="4382"/>
      <c r="AQ28" s="4505"/>
      <c r="AR28" s="4506"/>
      <c r="AS28" s="4503"/>
      <c r="AT28" s="4503"/>
      <c r="AU28" s="4503"/>
      <c r="AV28" s="4503"/>
      <c r="AW28" s="4503"/>
      <c r="AX28" s="4503"/>
    </row>
    <row r="29" spans="1:50" s="1078" customFormat="1" ht="9.9499999999999993" customHeight="1" x14ac:dyDescent="0.25">
      <c r="A29" s="1185" t="s">
        <v>439</v>
      </c>
      <c r="B29" s="1052"/>
      <c r="C29" s="1200" t="s">
        <v>584</v>
      </c>
      <c r="D29" s="1201"/>
      <c r="E29" s="1254"/>
      <c r="F29" s="1189"/>
      <c r="G29" s="1351"/>
      <c r="H29" s="1352">
        <v>5</v>
      </c>
      <c r="I29" s="1352"/>
      <c r="J29" s="1352"/>
      <c r="K29" s="1352"/>
      <c r="L29" s="1352"/>
      <c r="M29" s="1352"/>
      <c r="N29" s="1352"/>
      <c r="O29" s="1352"/>
      <c r="P29" s="1352"/>
      <c r="Q29" s="1352"/>
      <c r="R29" s="1356">
        <f t="shared" si="0"/>
        <v>5</v>
      </c>
      <c r="S29" s="1394">
        <f t="shared" si="1"/>
        <v>1</v>
      </c>
      <c r="T29" s="1338">
        <f t="shared" si="7"/>
        <v>5</v>
      </c>
      <c r="U29" s="1480"/>
      <c r="V29" s="1360"/>
      <c r="W29" s="1360"/>
      <c r="X29" s="1360">
        <v>3</v>
      </c>
      <c r="Y29" s="1360">
        <v>4</v>
      </c>
      <c r="Z29" s="1361">
        <f t="shared" si="4"/>
        <v>1</v>
      </c>
      <c r="AA29" s="1362">
        <f t="shared" si="5"/>
        <v>8</v>
      </c>
      <c r="AB29" s="1481">
        <v>1</v>
      </c>
      <c r="AC29" s="1360">
        <v>66</v>
      </c>
      <c r="AD29" s="1473">
        <f t="shared" si="6"/>
        <v>71</v>
      </c>
      <c r="AF29" s="1482"/>
      <c r="AG29" s="1483"/>
      <c r="AH29" s="1483"/>
      <c r="AI29" s="4381"/>
      <c r="AJ29" s="4381"/>
      <c r="AK29" s="4381"/>
      <c r="AL29" s="4381"/>
      <c r="AM29" s="4381"/>
      <c r="AN29" s="4381"/>
      <c r="AO29" s="4382"/>
      <c r="AP29" s="1253"/>
      <c r="AQ29" s="4362" t="s">
        <v>19</v>
      </c>
      <c r="AR29" s="4363"/>
      <c r="AS29" s="4509" t="s">
        <v>585</v>
      </c>
      <c r="AT29" s="4373"/>
      <c r="AU29" s="4373"/>
      <c r="AV29" s="4373"/>
      <c r="AW29" s="4373"/>
      <c r="AX29" s="4510"/>
    </row>
    <row r="30" spans="1:50" s="1078" customFormat="1" ht="9.75" customHeight="1" x14ac:dyDescent="0.25">
      <c r="A30" s="1185" t="s">
        <v>440</v>
      </c>
      <c r="B30" s="1052"/>
      <c r="C30" s="1216" t="s">
        <v>80</v>
      </c>
      <c r="D30" s="1263"/>
      <c r="E30" s="1264"/>
      <c r="F30" s="1115"/>
      <c r="G30" s="1351"/>
      <c r="H30" s="1352"/>
      <c r="I30" s="1352"/>
      <c r="J30" s="1352"/>
      <c r="K30" s="1352">
        <v>5</v>
      </c>
      <c r="L30" s="1352"/>
      <c r="M30" s="1352"/>
      <c r="N30" s="1352"/>
      <c r="O30" s="1352"/>
      <c r="P30" s="1352"/>
      <c r="Q30" s="1352"/>
      <c r="R30" s="1356">
        <f t="shared" si="0"/>
        <v>5</v>
      </c>
      <c r="S30" s="1394">
        <f t="shared" si="1"/>
        <v>1</v>
      </c>
      <c r="T30" s="1338">
        <f t="shared" si="7"/>
        <v>5</v>
      </c>
      <c r="U30" s="1484"/>
      <c r="V30" s="1359"/>
      <c r="W30" s="1360"/>
      <c r="X30" s="1361"/>
      <c r="Y30" s="1361"/>
      <c r="Z30" s="1361">
        <f t="shared" si="4"/>
        <v>1</v>
      </c>
      <c r="AA30" s="1362">
        <f t="shared" si="5"/>
        <v>1</v>
      </c>
      <c r="AB30" s="1472"/>
      <c r="AC30" s="1361">
        <v>0</v>
      </c>
      <c r="AD30" s="1473">
        <f t="shared" si="6"/>
        <v>5</v>
      </c>
      <c r="AE30" s="1485"/>
      <c r="AF30" s="1482"/>
      <c r="AG30" s="1483"/>
      <c r="AH30" s="1483"/>
      <c r="AI30" s="4381"/>
      <c r="AJ30" s="4381"/>
      <c r="AK30" s="4381"/>
      <c r="AL30" s="4381"/>
      <c r="AM30" s="4381"/>
      <c r="AN30" s="4381"/>
      <c r="AO30" s="4382"/>
      <c r="AP30" s="1253"/>
      <c r="AQ30" s="4364"/>
      <c r="AR30" s="4365"/>
      <c r="AS30" s="4511"/>
      <c r="AT30" s="4374"/>
      <c r="AU30" s="4374"/>
      <c r="AV30" s="4374"/>
      <c r="AW30" s="4374"/>
      <c r="AX30" s="4512"/>
    </row>
    <row r="31" spans="1:50" s="1078" customFormat="1" ht="9.75" customHeight="1" x14ac:dyDescent="0.25">
      <c r="A31" s="1185" t="s">
        <v>441</v>
      </c>
      <c r="B31" s="1404"/>
      <c r="C31" s="1216" t="s">
        <v>57</v>
      </c>
      <c r="D31" s="1263"/>
      <c r="E31" s="1470"/>
      <c r="F31" s="1122"/>
      <c r="G31" s="1458"/>
      <c r="H31" s="1392"/>
      <c r="I31" s="1392"/>
      <c r="J31" s="1392"/>
      <c r="K31" s="1392"/>
      <c r="L31" s="1392"/>
      <c r="M31" s="1352"/>
      <c r="N31" s="1352">
        <v>5</v>
      </c>
      <c r="O31" s="1352"/>
      <c r="P31" s="1352"/>
      <c r="Q31" s="1352"/>
      <c r="R31" s="1356">
        <f t="shared" si="0"/>
        <v>5</v>
      </c>
      <c r="S31" s="1394">
        <f t="shared" si="1"/>
        <v>1</v>
      </c>
      <c r="T31" s="1338">
        <f t="shared" si="7"/>
        <v>5</v>
      </c>
      <c r="U31" s="1460"/>
      <c r="V31" s="1471"/>
      <c r="W31" s="1347"/>
      <c r="X31" s="1348"/>
      <c r="Y31" s="1348">
        <v>2</v>
      </c>
      <c r="Z31" s="1361">
        <f t="shared" si="4"/>
        <v>1</v>
      </c>
      <c r="AA31" s="1362">
        <f t="shared" si="5"/>
        <v>3</v>
      </c>
      <c r="AB31" s="1472"/>
      <c r="AC31" s="1361">
        <v>5</v>
      </c>
      <c r="AD31" s="1473">
        <f t="shared" si="6"/>
        <v>10</v>
      </c>
      <c r="AF31" s="1084"/>
      <c r="AG31" s="1084"/>
      <c r="AH31" s="1084"/>
      <c r="AI31" s="1486"/>
      <c r="AJ31" s="1486"/>
      <c r="AK31" s="1486"/>
      <c r="AL31" s="1486"/>
      <c r="AM31" s="1486"/>
      <c r="AN31" s="1486"/>
      <c r="AO31" s="1486"/>
      <c r="AP31" s="985"/>
      <c r="AQ31" s="4362" t="s">
        <v>23</v>
      </c>
      <c r="AR31" s="4363"/>
      <c r="AS31" s="4509" t="s">
        <v>586</v>
      </c>
      <c r="AT31" s="4373"/>
      <c r="AU31" s="4373"/>
      <c r="AV31" s="4373"/>
      <c r="AW31" s="4373"/>
      <c r="AX31" s="4510"/>
    </row>
    <row r="32" spans="1:50" s="1078" customFormat="1" ht="9.9499999999999993" customHeight="1" x14ac:dyDescent="0.25">
      <c r="A32" s="1185" t="s">
        <v>442</v>
      </c>
      <c r="B32" s="1404"/>
      <c r="C32" s="1216" t="s">
        <v>2</v>
      </c>
      <c r="D32" s="1217"/>
      <c r="E32" s="1264"/>
      <c r="F32" s="1115"/>
      <c r="G32" s="1351"/>
      <c r="H32" s="1352"/>
      <c r="I32" s="1352">
        <v>2</v>
      </c>
      <c r="J32" s="1352"/>
      <c r="K32" s="1352"/>
      <c r="L32" s="1352"/>
      <c r="M32" s="1352"/>
      <c r="N32" s="1352"/>
      <c r="O32" s="1352"/>
      <c r="P32" s="1352"/>
      <c r="Q32" s="1352"/>
      <c r="R32" s="1356">
        <f t="shared" si="0"/>
        <v>2</v>
      </c>
      <c r="S32" s="1394">
        <f t="shared" si="1"/>
        <v>1</v>
      </c>
      <c r="T32" s="1338">
        <f t="shared" si="7"/>
        <v>2</v>
      </c>
      <c r="U32" s="1480"/>
      <c r="V32" s="1359">
        <v>2</v>
      </c>
      <c r="W32" s="1360">
        <v>4</v>
      </c>
      <c r="X32" s="1361">
        <v>5</v>
      </c>
      <c r="Y32" s="1361"/>
      <c r="Z32" s="1361">
        <f t="shared" si="4"/>
        <v>1</v>
      </c>
      <c r="AA32" s="1362">
        <f t="shared" si="5"/>
        <v>12</v>
      </c>
      <c r="AB32" s="1472"/>
      <c r="AC32" s="1361">
        <f>27</f>
        <v>27</v>
      </c>
      <c r="AD32" s="1473">
        <f t="shared" si="6"/>
        <v>29</v>
      </c>
      <c r="AF32" s="1162"/>
      <c r="AG32" s="1454"/>
      <c r="AH32" s="1454"/>
      <c r="AI32" s="4379" t="s">
        <v>514</v>
      </c>
      <c r="AJ32" s="4379"/>
      <c r="AK32" s="4379"/>
      <c r="AL32" s="4379"/>
      <c r="AM32" s="4379"/>
      <c r="AN32" s="4379"/>
      <c r="AO32" s="4380"/>
      <c r="AP32" s="1253"/>
      <c r="AQ32" s="4364"/>
      <c r="AR32" s="4365"/>
      <c r="AS32" s="4511"/>
      <c r="AT32" s="4374"/>
      <c r="AU32" s="4374"/>
      <c r="AV32" s="4374"/>
      <c r="AW32" s="4374"/>
      <c r="AX32" s="4512"/>
    </row>
    <row r="33" spans="1:52" s="1078" customFormat="1" ht="9.9499999999999993" customHeight="1" x14ac:dyDescent="0.25">
      <c r="A33" s="1185" t="s">
        <v>472</v>
      </c>
      <c r="B33" s="1404"/>
      <c r="C33" s="1216" t="s">
        <v>82</v>
      </c>
      <c r="D33" s="1217"/>
      <c r="E33" s="1254"/>
      <c r="F33" s="1189"/>
      <c r="G33" s="1487"/>
      <c r="H33" s="1488"/>
      <c r="I33" s="1489"/>
      <c r="J33" s="1489"/>
      <c r="K33" s="1489"/>
      <c r="L33" s="1489"/>
      <c r="M33" s="1352"/>
      <c r="N33" s="1489"/>
      <c r="O33" s="1352">
        <v>2</v>
      </c>
      <c r="P33" s="1352"/>
      <c r="Q33" s="1352"/>
      <c r="R33" s="1356">
        <f t="shared" si="0"/>
        <v>2</v>
      </c>
      <c r="S33" s="1394">
        <f t="shared" si="1"/>
        <v>1</v>
      </c>
      <c r="T33" s="1338">
        <f t="shared" si="7"/>
        <v>2</v>
      </c>
      <c r="U33" s="1476"/>
      <c r="V33" s="1359"/>
      <c r="W33" s="1360"/>
      <c r="X33" s="1361"/>
      <c r="Y33" s="1361"/>
      <c r="Z33" s="1361">
        <f t="shared" si="4"/>
        <v>1</v>
      </c>
      <c r="AA33" s="1362">
        <f t="shared" si="5"/>
        <v>1</v>
      </c>
      <c r="AB33" s="1472"/>
      <c r="AC33" s="1361">
        <v>0</v>
      </c>
      <c r="AD33" s="1473">
        <f t="shared" si="6"/>
        <v>2</v>
      </c>
      <c r="AF33" s="1462"/>
      <c r="AG33" s="1463"/>
      <c r="AH33" s="1463"/>
      <c r="AI33" s="4381"/>
      <c r="AJ33" s="4381"/>
      <c r="AK33" s="4381"/>
      <c r="AL33" s="4381"/>
      <c r="AM33" s="4381"/>
      <c r="AN33" s="4381"/>
      <c r="AO33" s="4382"/>
      <c r="AP33" s="1253"/>
    </row>
    <row r="34" spans="1:52" s="1078" customFormat="1" ht="9.9499999999999993" customHeight="1" x14ac:dyDescent="0.25">
      <c r="A34" s="1185" t="s">
        <v>517</v>
      </c>
      <c r="B34" s="1404"/>
      <c r="C34" s="1216" t="s">
        <v>65</v>
      </c>
      <c r="D34" s="1217"/>
      <c r="E34" s="1254"/>
      <c r="F34" s="1189"/>
      <c r="G34" s="1487">
        <v>1</v>
      </c>
      <c r="H34" s="1488"/>
      <c r="I34" s="1489"/>
      <c r="J34" s="1489"/>
      <c r="K34" s="1489"/>
      <c r="L34" s="1489"/>
      <c r="M34" s="1489"/>
      <c r="N34" s="1489"/>
      <c r="O34" s="1489"/>
      <c r="P34" s="1489"/>
      <c r="Q34" s="1489"/>
      <c r="R34" s="1356">
        <f t="shared" si="0"/>
        <v>1</v>
      </c>
      <c r="S34" s="1394">
        <f t="shared" si="1"/>
        <v>1</v>
      </c>
      <c r="T34" s="1338">
        <f t="shared" si="7"/>
        <v>1</v>
      </c>
      <c r="U34" s="1464"/>
      <c r="V34" s="1359"/>
      <c r="W34" s="1360"/>
      <c r="X34" s="1361"/>
      <c r="Y34" s="1361"/>
      <c r="Z34" s="1361">
        <f t="shared" si="4"/>
        <v>1</v>
      </c>
      <c r="AA34" s="1362">
        <f t="shared" si="5"/>
        <v>1</v>
      </c>
      <c r="AB34" s="1472"/>
      <c r="AC34" s="1361">
        <v>9</v>
      </c>
      <c r="AD34" s="1473">
        <f t="shared" si="6"/>
        <v>10</v>
      </c>
      <c r="AF34" s="1462"/>
      <c r="AG34" s="1463"/>
      <c r="AH34" s="1463"/>
      <c r="AI34" s="4381"/>
      <c r="AJ34" s="4381"/>
      <c r="AK34" s="4381"/>
      <c r="AL34" s="4381"/>
      <c r="AM34" s="4381"/>
      <c r="AN34" s="4381"/>
      <c r="AO34" s="4382"/>
      <c r="AP34" s="1253"/>
    </row>
    <row r="35" spans="1:52" s="1078" customFormat="1" ht="9.9499999999999993" customHeight="1" x14ac:dyDescent="0.25">
      <c r="A35" s="1185" t="s">
        <v>518</v>
      </c>
      <c r="B35" s="1404"/>
      <c r="C35" s="1216" t="s">
        <v>587</v>
      </c>
      <c r="D35" s="1263"/>
      <c r="E35" s="1254"/>
      <c r="F35" s="1189"/>
      <c r="G35" s="1487"/>
      <c r="H35" s="1488"/>
      <c r="I35" s="1489"/>
      <c r="J35" s="1489"/>
      <c r="K35" s="1489"/>
      <c r="L35" s="1489">
        <v>1</v>
      </c>
      <c r="M35" s="1352"/>
      <c r="N35" s="1489"/>
      <c r="O35" s="1352"/>
      <c r="P35" s="1352"/>
      <c r="Q35" s="1352"/>
      <c r="R35" s="1356">
        <f t="shared" si="0"/>
        <v>1</v>
      </c>
      <c r="S35" s="1394">
        <f t="shared" si="1"/>
        <v>1</v>
      </c>
      <c r="T35" s="1338">
        <f t="shared" si="7"/>
        <v>1</v>
      </c>
      <c r="U35" s="1476"/>
      <c r="V35" s="1359"/>
      <c r="W35" s="1360"/>
      <c r="X35" s="1361"/>
      <c r="Y35" s="1361"/>
      <c r="Z35" s="1361">
        <f t="shared" si="4"/>
        <v>1</v>
      </c>
      <c r="AA35" s="1362">
        <f t="shared" si="5"/>
        <v>1</v>
      </c>
      <c r="AB35" s="1477"/>
      <c r="AC35" s="1361">
        <v>0</v>
      </c>
      <c r="AD35" s="1473">
        <f t="shared" si="6"/>
        <v>1</v>
      </c>
      <c r="AF35" s="1462"/>
      <c r="AG35" s="1463"/>
      <c r="AH35" s="1463"/>
      <c r="AI35" s="4381"/>
      <c r="AJ35" s="4381"/>
      <c r="AK35" s="4381"/>
      <c r="AL35" s="4381"/>
      <c r="AM35" s="4381"/>
      <c r="AN35" s="4381"/>
      <c r="AO35" s="4382"/>
      <c r="AP35" s="1253"/>
    </row>
    <row r="36" spans="1:52" s="1078" customFormat="1" ht="9.9499999999999993" customHeight="1" x14ac:dyDescent="0.25">
      <c r="A36" s="1185" t="s">
        <v>519</v>
      </c>
      <c r="B36" s="1404"/>
      <c r="C36" s="1368" t="s">
        <v>424</v>
      </c>
      <c r="D36" s="1369" t="s">
        <v>588</v>
      </c>
      <c r="E36" s="1254"/>
      <c r="F36" s="1189"/>
      <c r="G36" s="1487"/>
      <c r="H36" s="1488"/>
      <c r="I36" s="1489">
        <v>0</v>
      </c>
      <c r="J36" s="1489"/>
      <c r="K36" s="1489"/>
      <c r="L36" s="1489"/>
      <c r="M36" s="1352"/>
      <c r="N36" s="1489"/>
      <c r="O36" s="1352"/>
      <c r="P36" s="1352"/>
      <c r="Q36" s="1352"/>
      <c r="R36" s="1356">
        <f t="shared" si="0"/>
        <v>0</v>
      </c>
      <c r="S36" s="1394">
        <f t="shared" si="1"/>
        <v>1</v>
      </c>
      <c r="T36" s="1338">
        <f t="shared" si="7"/>
        <v>0</v>
      </c>
      <c r="U36" s="1464"/>
      <c r="V36" s="1359">
        <v>2</v>
      </c>
      <c r="W36" s="1360">
        <v>4</v>
      </c>
      <c r="X36" s="1361">
        <v>2</v>
      </c>
      <c r="Y36" s="1361">
        <v>2</v>
      </c>
      <c r="Z36" s="1361">
        <f t="shared" si="4"/>
        <v>1</v>
      </c>
      <c r="AA36" s="1362">
        <f t="shared" si="5"/>
        <v>11</v>
      </c>
      <c r="AB36" s="1472">
        <v>3</v>
      </c>
      <c r="AC36" s="1361">
        <v>111</v>
      </c>
      <c r="AD36" s="1473">
        <f t="shared" si="6"/>
        <v>111</v>
      </c>
      <c r="AF36" s="1462"/>
      <c r="AG36" s="1463"/>
      <c r="AH36" s="1463"/>
      <c r="AI36" s="4383"/>
      <c r="AJ36" s="4383"/>
      <c r="AK36" s="4383"/>
      <c r="AL36" s="4383"/>
      <c r="AM36" s="4383"/>
      <c r="AN36" s="4383"/>
      <c r="AO36" s="4384"/>
      <c r="AP36" s="1253"/>
    </row>
    <row r="37" spans="1:52" s="1078" customFormat="1" ht="9.9499999999999993" customHeight="1" x14ac:dyDescent="0.25">
      <c r="A37" s="1185" t="s">
        <v>520</v>
      </c>
      <c r="B37" s="1404"/>
      <c r="C37" s="1206" t="s">
        <v>589</v>
      </c>
      <c r="D37" s="1207"/>
      <c r="E37" s="1254"/>
      <c r="F37" s="1189"/>
      <c r="G37" s="1487"/>
      <c r="H37" s="1488"/>
      <c r="I37" s="1489"/>
      <c r="J37" s="1489"/>
      <c r="K37" s="1489">
        <v>0</v>
      </c>
      <c r="L37" s="1489"/>
      <c r="M37" s="1489"/>
      <c r="N37" s="1489"/>
      <c r="O37" s="1352"/>
      <c r="P37" s="1489"/>
      <c r="Q37" s="1489"/>
      <c r="R37" s="1356">
        <f t="shared" si="0"/>
        <v>0</v>
      </c>
      <c r="S37" s="1394">
        <f t="shared" si="1"/>
        <v>1</v>
      </c>
      <c r="T37" s="1338">
        <f t="shared" si="7"/>
        <v>0</v>
      </c>
      <c r="U37" s="1468"/>
      <c r="V37" s="1359">
        <v>1</v>
      </c>
      <c r="W37" s="1360"/>
      <c r="X37" s="1361"/>
      <c r="Y37" s="1361">
        <v>1</v>
      </c>
      <c r="Z37" s="1361">
        <f t="shared" si="4"/>
        <v>1</v>
      </c>
      <c r="AA37" s="1362">
        <f t="shared" si="5"/>
        <v>3</v>
      </c>
      <c r="AB37" s="1472">
        <v>1</v>
      </c>
      <c r="AC37" s="1361">
        <v>23</v>
      </c>
      <c r="AD37" s="1473">
        <f t="shared" si="6"/>
        <v>23</v>
      </c>
      <c r="AF37" s="1137"/>
      <c r="AG37" s="1137"/>
      <c r="AH37" s="1137"/>
      <c r="AI37" s="1486"/>
      <c r="AJ37" s="1486"/>
      <c r="AK37" s="1486"/>
      <c r="AL37" s="1486"/>
      <c r="AM37" s="1486"/>
      <c r="AN37" s="1486"/>
      <c r="AO37" s="1486"/>
      <c r="AQ37" s="1165"/>
      <c r="AR37" s="1165"/>
    </row>
    <row r="38" spans="1:52" s="1078" customFormat="1" ht="3" customHeight="1" x14ac:dyDescent="0.25">
      <c r="A38" s="1490"/>
      <c r="B38" s="1491"/>
      <c r="C38" s="1492"/>
      <c r="D38" s="1493"/>
      <c r="E38" s="1494"/>
      <c r="F38" s="1495"/>
      <c r="G38" s="1496"/>
      <c r="H38" s="1496"/>
      <c r="I38" s="1497"/>
      <c r="J38" s="1497"/>
      <c r="K38" s="1497"/>
      <c r="L38" s="1496"/>
      <c r="M38" s="1497"/>
      <c r="N38" s="1497"/>
      <c r="O38" s="1497"/>
      <c r="P38" s="1497"/>
      <c r="Q38" s="1497"/>
      <c r="R38" s="1495"/>
      <c r="S38" s="1495"/>
      <c r="T38" s="1498"/>
      <c r="U38" s="1499"/>
      <c r="V38" s="1500"/>
      <c r="W38" s="1500"/>
      <c r="X38" s="1500"/>
      <c r="Y38" s="1500"/>
      <c r="Z38" s="1500"/>
      <c r="AA38" s="1500"/>
      <c r="AB38" s="1501"/>
      <c r="AC38" s="1500"/>
      <c r="AD38" s="1502"/>
      <c r="AI38" s="1503"/>
      <c r="AJ38" s="1503"/>
      <c r="AK38" s="1503"/>
      <c r="AL38" s="1503"/>
      <c r="AM38" s="1503"/>
      <c r="AN38" s="1503"/>
      <c r="AO38" s="1503"/>
      <c r="AQ38" s="1165"/>
      <c r="AR38" s="1165"/>
      <c r="AS38" s="987"/>
      <c r="AT38" s="987"/>
      <c r="AU38" s="987"/>
      <c r="AV38" s="987"/>
      <c r="AW38" s="987"/>
      <c r="AX38" s="987"/>
    </row>
    <row r="39" spans="1:52" s="1078" customFormat="1" ht="8.1" customHeight="1" x14ac:dyDescent="0.25">
      <c r="A39" s="1504" t="s">
        <v>521</v>
      </c>
      <c r="B39" s="1404"/>
      <c r="C39" s="1505" t="s">
        <v>458</v>
      </c>
      <c r="D39" s="1506" t="s">
        <v>590</v>
      </c>
      <c r="E39" s="1507"/>
      <c r="F39" s="1122"/>
      <c r="G39" s="1508"/>
      <c r="H39" s="1509"/>
      <c r="I39" s="1510"/>
      <c r="J39" s="1510"/>
      <c r="K39" s="1511"/>
      <c r="L39" s="1511"/>
      <c r="M39" s="1510"/>
      <c r="N39" s="1510"/>
      <c r="O39" s="1510"/>
      <c r="P39" s="1510"/>
      <c r="Q39" s="1510"/>
      <c r="R39" s="1512"/>
      <c r="S39" s="1513"/>
      <c r="T39" s="1514"/>
      <c r="U39" s="1515"/>
      <c r="V39" s="1277"/>
      <c r="W39" s="1278">
        <v>2</v>
      </c>
      <c r="X39" s="1279">
        <v>5</v>
      </c>
      <c r="Y39" s="1120">
        <v>4</v>
      </c>
      <c r="Z39" s="1120"/>
      <c r="AA39" s="1516">
        <f t="shared" ref="AA39:AA65" si="8">SUM(V39:Z39)</f>
        <v>11</v>
      </c>
      <c r="AB39" s="1280">
        <v>1</v>
      </c>
      <c r="AC39" s="1120">
        <v>70</v>
      </c>
      <c r="AD39" s="1205">
        <f t="shared" ref="AD39:AD65" si="9">AC39+R39</f>
        <v>70</v>
      </c>
      <c r="AE39" s="987"/>
      <c r="AI39" s="1503"/>
      <c r="AJ39" s="1503"/>
      <c r="AK39" s="1503"/>
      <c r="AL39" s="1503"/>
      <c r="AM39" s="1503"/>
      <c r="AN39" s="1503"/>
      <c r="AO39" s="1503"/>
      <c r="AP39" s="585"/>
      <c r="AQ39" s="987"/>
      <c r="AR39" s="987"/>
      <c r="AS39" s="987"/>
      <c r="AT39" s="987"/>
      <c r="AU39" s="987"/>
      <c r="AV39" s="987"/>
      <c r="AW39" s="987"/>
      <c r="AX39" s="987"/>
    </row>
    <row r="40" spans="1:52" s="1078" customFormat="1" ht="8.1" customHeight="1" x14ac:dyDescent="0.25">
      <c r="A40" s="1504" t="s">
        <v>524</v>
      </c>
      <c r="B40" s="1404"/>
      <c r="C40" s="1517" t="s">
        <v>591</v>
      </c>
      <c r="D40" s="1518"/>
      <c r="E40" s="1470"/>
      <c r="F40" s="1122"/>
      <c r="G40" s="1519"/>
      <c r="H40" s="1520"/>
      <c r="I40" s="1521"/>
      <c r="J40" s="1521"/>
      <c r="K40" s="1521"/>
      <c r="L40" s="1521"/>
      <c r="M40" s="1521"/>
      <c r="N40" s="1521"/>
      <c r="O40" s="1521"/>
      <c r="P40" s="1521"/>
      <c r="Q40" s="1521"/>
      <c r="R40" s="1512"/>
      <c r="S40" s="1513"/>
      <c r="T40" s="1514"/>
      <c r="U40" s="1522"/>
      <c r="V40" s="1026">
        <v>1</v>
      </c>
      <c r="W40" s="1027">
        <v>6</v>
      </c>
      <c r="X40" s="1120">
        <v>3</v>
      </c>
      <c r="Y40" s="1120"/>
      <c r="Z40" s="1120"/>
      <c r="AA40" s="1516">
        <f t="shared" si="8"/>
        <v>10</v>
      </c>
      <c r="AB40" s="1204">
        <v>1</v>
      </c>
      <c r="AC40" s="1120">
        <v>60</v>
      </c>
      <c r="AD40" s="1205">
        <f t="shared" si="9"/>
        <v>60</v>
      </c>
      <c r="AE40" s="991"/>
      <c r="AP40" s="987"/>
      <c r="AQ40" s="987"/>
      <c r="AR40" s="987"/>
      <c r="AS40" s="987"/>
      <c r="AT40" s="987"/>
      <c r="AU40" s="987"/>
      <c r="AV40" s="987"/>
      <c r="AW40" s="987"/>
      <c r="AX40" s="987"/>
    </row>
    <row r="41" spans="1:52" s="987" customFormat="1" ht="8.1" customHeight="1" x14ac:dyDescent="0.25">
      <c r="A41" s="1504" t="s">
        <v>527</v>
      </c>
      <c r="B41" s="1404"/>
      <c r="C41" s="1523" t="s">
        <v>7</v>
      </c>
      <c r="D41" s="1524"/>
      <c r="E41" s="1470"/>
      <c r="F41" s="1122"/>
      <c r="G41" s="1519"/>
      <c r="H41" s="1520"/>
      <c r="I41" s="1521"/>
      <c r="J41" s="1521"/>
      <c r="K41" s="1521"/>
      <c r="L41" s="1521"/>
      <c r="M41" s="1521"/>
      <c r="N41" s="1521"/>
      <c r="O41" s="1521"/>
      <c r="P41" s="1521"/>
      <c r="Q41" s="1521"/>
      <c r="R41" s="1512"/>
      <c r="S41" s="1513"/>
      <c r="T41" s="1514"/>
      <c r="U41" s="1522"/>
      <c r="V41" s="1026"/>
      <c r="W41" s="1027">
        <v>6</v>
      </c>
      <c r="X41" s="1120">
        <v>3</v>
      </c>
      <c r="Y41" s="1120"/>
      <c r="Z41" s="1120"/>
      <c r="AA41" s="1516">
        <f t="shared" si="8"/>
        <v>9</v>
      </c>
      <c r="AB41" s="1204"/>
      <c r="AC41" s="1120">
        <f>54</f>
        <v>54</v>
      </c>
      <c r="AD41" s="1205">
        <f t="shared" si="9"/>
        <v>54</v>
      </c>
      <c r="AP41" s="585"/>
      <c r="AY41" s="1078"/>
    </row>
    <row r="42" spans="1:52" s="987" customFormat="1" ht="8.1" customHeight="1" x14ac:dyDescent="0.25">
      <c r="A42" s="1504" t="s">
        <v>528</v>
      </c>
      <c r="B42" s="1404"/>
      <c r="C42" s="1523" t="s">
        <v>11</v>
      </c>
      <c r="D42" s="1524"/>
      <c r="E42" s="1470"/>
      <c r="F42" s="1122"/>
      <c r="G42" s="1519"/>
      <c r="H42" s="1520"/>
      <c r="I42" s="1521"/>
      <c r="J42" s="1521"/>
      <c r="K42" s="1521"/>
      <c r="L42" s="1521"/>
      <c r="M42" s="1521"/>
      <c r="N42" s="1521"/>
      <c r="O42" s="1521"/>
      <c r="P42" s="1521"/>
      <c r="Q42" s="1521"/>
      <c r="R42" s="1512"/>
      <c r="S42" s="1513"/>
      <c r="T42" s="1514"/>
      <c r="U42" s="1522"/>
      <c r="V42" s="1026">
        <v>3</v>
      </c>
      <c r="W42" s="1027">
        <v>2</v>
      </c>
      <c r="X42" s="1120">
        <v>3</v>
      </c>
      <c r="Y42" s="1120"/>
      <c r="Z42" s="1120"/>
      <c r="AA42" s="1516">
        <f t="shared" si="8"/>
        <v>8</v>
      </c>
      <c r="AB42" s="1204"/>
      <c r="AC42" s="1120">
        <f>61</f>
        <v>61</v>
      </c>
      <c r="AD42" s="1205">
        <f t="shared" si="9"/>
        <v>61</v>
      </c>
      <c r="AP42" s="585"/>
      <c r="AY42" s="1165"/>
    </row>
    <row r="43" spans="1:52" s="987" customFormat="1" ht="8.1" customHeight="1" x14ac:dyDescent="0.25">
      <c r="A43" s="1504" t="s">
        <v>529</v>
      </c>
      <c r="B43" s="1404"/>
      <c r="C43" s="1505" t="s">
        <v>426</v>
      </c>
      <c r="D43" s="1506" t="s">
        <v>592</v>
      </c>
      <c r="E43" s="1470"/>
      <c r="F43" s="1122"/>
      <c r="G43" s="1519"/>
      <c r="H43" s="1520"/>
      <c r="I43" s="1521"/>
      <c r="J43" s="1525"/>
      <c r="K43" s="1521"/>
      <c r="L43" s="1521"/>
      <c r="M43" s="1521"/>
      <c r="N43" s="1521"/>
      <c r="O43" s="1521"/>
      <c r="P43" s="1521"/>
      <c r="Q43" s="1521"/>
      <c r="R43" s="1512"/>
      <c r="S43" s="1513"/>
      <c r="T43" s="1514"/>
      <c r="U43" s="1522"/>
      <c r="V43" s="1026">
        <v>1</v>
      </c>
      <c r="W43" s="1027">
        <v>4</v>
      </c>
      <c r="X43" s="1120">
        <v>2</v>
      </c>
      <c r="Y43" s="1120">
        <v>1</v>
      </c>
      <c r="Z43" s="1120"/>
      <c r="AA43" s="1516">
        <f t="shared" si="8"/>
        <v>8</v>
      </c>
      <c r="AB43" s="1204">
        <v>1</v>
      </c>
      <c r="AC43" s="1120">
        <v>52</v>
      </c>
      <c r="AD43" s="1205">
        <f t="shared" si="9"/>
        <v>52</v>
      </c>
      <c r="AP43" s="1165"/>
      <c r="AY43" s="1165"/>
      <c r="AZ43" s="1165"/>
    </row>
    <row r="44" spans="1:52" s="987" customFormat="1" ht="8.1" customHeight="1" x14ac:dyDescent="0.25">
      <c r="A44" s="1504" t="s">
        <v>530</v>
      </c>
      <c r="B44" s="1404"/>
      <c r="C44" s="1526" t="s">
        <v>428</v>
      </c>
      <c r="D44" s="1527"/>
      <c r="E44" s="1289"/>
      <c r="F44" s="1122"/>
      <c r="G44" s="1519"/>
      <c r="H44" s="1520"/>
      <c r="I44" s="1521"/>
      <c r="J44" s="1521"/>
      <c r="K44" s="1521"/>
      <c r="L44" s="1521"/>
      <c r="M44" s="1521"/>
      <c r="N44" s="1525"/>
      <c r="O44" s="1525"/>
      <c r="P44" s="1525"/>
      <c r="Q44" s="1525"/>
      <c r="R44" s="1512"/>
      <c r="S44" s="1513"/>
      <c r="T44" s="1514"/>
      <c r="U44" s="1522"/>
      <c r="V44" s="1026">
        <v>3</v>
      </c>
      <c r="W44" s="1027">
        <v>4</v>
      </c>
      <c r="X44" s="1120"/>
      <c r="Y44" s="1120"/>
      <c r="Z44" s="1120"/>
      <c r="AA44" s="1516">
        <f t="shared" si="8"/>
        <v>7</v>
      </c>
      <c r="AB44" s="1204">
        <v>1</v>
      </c>
      <c r="AC44" s="1291">
        <f>61</f>
        <v>61</v>
      </c>
      <c r="AD44" s="1205">
        <f t="shared" si="9"/>
        <v>61</v>
      </c>
      <c r="AP44" s="1165"/>
      <c r="AY44" s="1165"/>
      <c r="AZ44" s="1165"/>
    </row>
    <row r="45" spans="1:52" s="987" customFormat="1" ht="8.1" customHeight="1" x14ac:dyDescent="0.25">
      <c r="A45" s="1504" t="s">
        <v>531</v>
      </c>
      <c r="B45" s="1404"/>
      <c r="C45" s="1517" t="s">
        <v>593</v>
      </c>
      <c r="D45" s="1518"/>
      <c r="E45" s="1470"/>
      <c r="F45" s="1122"/>
      <c r="G45" s="1519"/>
      <c r="H45" s="1520"/>
      <c r="I45" s="1521"/>
      <c r="J45" s="1521"/>
      <c r="K45" s="1525"/>
      <c r="L45" s="1521"/>
      <c r="M45" s="1521"/>
      <c r="N45" s="1521"/>
      <c r="O45" s="1521"/>
      <c r="P45" s="1521"/>
      <c r="Q45" s="1521"/>
      <c r="R45" s="1512"/>
      <c r="S45" s="1513"/>
      <c r="T45" s="1514"/>
      <c r="U45" s="1522"/>
      <c r="V45" s="1026"/>
      <c r="W45" s="1027"/>
      <c r="X45" s="1120">
        <v>2</v>
      </c>
      <c r="Y45" s="1120">
        <v>4</v>
      </c>
      <c r="Z45" s="1120"/>
      <c r="AA45" s="1516">
        <f t="shared" si="8"/>
        <v>6</v>
      </c>
      <c r="AB45" s="1204">
        <v>1</v>
      </c>
      <c r="AC45" s="1120">
        <v>41</v>
      </c>
      <c r="AD45" s="1205">
        <f t="shared" si="9"/>
        <v>41</v>
      </c>
      <c r="AY45" s="1165"/>
      <c r="AZ45" s="1165"/>
    </row>
    <row r="46" spans="1:52" s="987" customFormat="1" ht="8.1" customHeight="1" x14ac:dyDescent="0.25">
      <c r="A46" s="1504" t="s">
        <v>532</v>
      </c>
      <c r="B46" s="1404"/>
      <c r="C46" s="1523" t="s">
        <v>6</v>
      </c>
      <c r="D46" s="1524"/>
      <c r="E46" s="1289"/>
      <c r="F46" s="1122"/>
      <c r="G46" s="1519"/>
      <c r="H46" s="1520"/>
      <c r="I46" s="1521"/>
      <c r="J46" s="1521"/>
      <c r="K46" s="1521"/>
      <c r="L46" s="1521"/>
      <c r="M46" s="1521"/>
      <c r="N46" s="1521"/>
      <c r="O46" s="1521"/>
      <c r="P46" s="1521"/>
      <c r="Q46" s="1521"/>
      <c r="R46" s="1512"/>
      <c r="S46" s="1513"/>
      <c r="T46" s="1514"/>
      <c r="U46" s="1522"/>
      <c r="V46" s="1026"/>
      <c r="W46" s="1027">
        <v>5</v>
      </c>
      <c r="X46" s="1120"/>
      <c r="Y46" s="1120"/>
      <c r="Z46" s="1120"/>
      <c r="AA46" s="1516">
        <f t="shared" si="8"/>
        <v>5</v>
      </c>
      <c r="AB46" s="1204"/>
      <c r="AC46" s="1120">
        <f>14</f>
        <v>14</v>
      </c>
      <c r="AD46" s="1205">
        <f t="shared" si="9"/>
        <v>14</v>
      </c>
      <c r="AY46" s="1165"/>
      <c r="AZ46" s="1165"/>
    </row>
    <row r="47" spans="1:52" s="987" customFormat="1" ht="8.1" customHeight="1" x14ac:dyDescent="0.25">
      <c r="A47" s="1504" t="s">
        <v>533</v>
      </c>
      <c r="B47" s="1404"/>
      <c r="C47" s="1523" t="s">
        <v>37</v>
      </c>
      <c r="D47" s="1524"/>
      <c r="E47" s="1470"/>
      <c r="F47" s="1122"/>
      <c r="G47" s="1519"/>
      <c r="H47" s="1520"/>
      <c r="I47" s="1521"/>
      <c r="J47" s="1521"/>
      <c r="K47" s="1521"/>
      <c r="L47" s="1521"/>
      <c r="M47" s="1521"/>
      <c r="N47" s="1521"/>
      <c r="O47" s="1521"/>
      <c r="P47" s="1521"/>
      <c r="Q47" s="1521"/>
      <c r="R47" s="1512"/>
      <c r="S47" s="1513"/>
      <c r="T47" s="1514"/>
      <c r="U47" s="1522"/>
      <c r="V47" s="1026"/>
      <c r="W47" s="1027"/>
      <c r="X47" s="1120">
        <v>2</v>
      </c>
      <c r="Y47" s="1120">
        <v>1</v>
      </c>
      <c r="Z47" s="1120"/>
      <c r="AA47" s="1516">
        <f t="shared" si="8"/>
        <v>3</v>
      </c>
      <c r="AB47" s="1204"/>
      <c r="AC47" s="1120">
        <v>17</v>
      </c>
      <c r="AD47" s="1205">
        <f t="shared" si="9"/>
        <v>17</v>
      </c>
      <c r="AY47" s="1165"/>
      <c r="AZ47" s="1165"/>
    </row>
    <row r="48" spans="1:52" s="987" customFormat="1" ht="8.1" customHeight="1" x14ac:dyDescent="0.25">
      <c r="A48" s="1504" t="s">
        <v>534</v>
      </c>
      <c r="B48" s="1404"/>
      <c r="C48" s="1523" t="s">
        <v>60</v>
      </c>
      <c r="D48" s="1524"/>
      <c r="E48" s="1470"/>
      <c r="F48" s="1122"/>
      <c r="G48" s="1519"/>
      <c r="H48" s="1520"/>
      <c r="I48" s="1521"/>
      <c r="J48" s="1521"/>
      <c r="K48" s="1521"/>
      <c r="L48" s="1521"/>
      <c r="M48" s="1521"/>
      <c r="N48" s="1521"/>
      <c r="O48" s="1521"/>
      <c r="P48" s="1521"/>
      <c r="Q48" s="1521"/>
      <c r="R48" s="1512"/>
      <c r="S48" s="1513"/>
      <c r="T48" s="1514"/>
      <c r="U48" s="1522"/>
      <c r="V48" s="1026"/>
      <c r="W48" s="1027"/>
      <c r="X48" s="1120"/>
      <c r="Y48" s="1120">
        <v>3</v>
      </c>
      <c r="Z48" s="1120"/>
      <c r="AA48" s="1516">
        <f t="shared" si="8"/>
        <v>3</v>
      </c>
      <c r="AB48" s="1204"/>
      <c r="AC48" s="1120">
        <v>11</v>
      </c>
      <c r="AD48" s="1205">
        <f t="shared" si="9"/>
        <v>11</v>
      </c>
      <c r="AP48" s="1528"/>
      <c r="AQ48" s="1165"/>
      <c r="AR48" s="1165"/>
      <c r="AS48" s="1165"/>
      <c r="AT48" s="1165"/>
      <c r="AU48" s="1165"/>
      <c r="AV48" s="1165"/>
      <c r="AW48" s="1165"/>
      <c r="AX48" s="1165"/>
      <c r="AY48" s="1165"/>
      <c r="AZ48" s="1165"/>
    </row>
    <row r="49" spans="1:52" s="987" customFormat="1" ht="8.1" customHeight="1" x14ac:dyDescent="0.25">
      <c r="A49" s="1504" t="s">
        <v>535</v>
      </c>
      <c r="B49" s="1529"/>
      <c r="C49" s="1523" t="s">
        <v>5</v>
      </c>
      <c r="D49" s="1524"/>
      <c r="E49" s="1289"/>
      <c r="F49" s="1122"/>
      <c r="G49" s="1519"/>
      <c r="H49" s="1520"/>
      <c r="I49" s="1521"/>
      <c r="J49" s="1521"/>
      <c r="K49" s="1521"/>
      <c r="L49" s="1521"/>
      <c r="M49" s="1521"/>
      <c r="N49" s="1521"/>
      <c r="O49" s="1521"/>
      <c r="P49" s="1521"/>
      <c r="Q49" s="1521"/>
      <c r="R49" s="1512"/>
      <c r="S49" s="1513"/>
      <c r="T49" s="1514"/>
      <c r="U49" s="1522"/>
      <c r="V49" s="1026">
        <v>1</v>
      </c>
      <c r="W49" s="1027">
        <v>2</v>
      </c>
      <c r="X49" s="1120"/>
      <c r="Y49" s="1120"/>
      <c r="Z49" s="1120"/>
      <c r="AA49" s="1516">
        <f t="shared" si="8"/>
        <v>3</v>
      </c>
      <c r="AB49" s="1204"/>
      <c r="AC49" s="1120">
        <f>8</f>
        <v>8</v>
      </c>
      <c r="AD49" s="1205">
        <f t="shared" si="9"/>
        <v>8</v>
      </c>
      <c r="AP49" s="1528"/>
      <c r="AQ49" s="1165"/>
      <c r="AR49" s="1165"/>
      <c r="AS49" s="1165"/>
      <c r="AT49" s="1165"/>
      <c r="AU49" s="1165"/>
      <c r="AV49" s="1165"/>
      <c r="AW49" s="1165"/>
      <c r="AX49" s="1165"/>
      <c r="AY49" s="1165"/>
      <c r="AZ49" s="1165"/>
    </row>
    <row r="50" spans="1:52" s="987" customFormat="1" ht="8.1" customHeight="1" x14ac:dyDescent="0.25">
      <c r="A50" s="1504" t="s">
        <v>536</v>
      </c>
      <c r="B50" s="1529"/>
      <c r="C50" s="1523" t="s">
        <v>55</v>
      </c>
      <c r="D50" s="1524"/>
      <c r="E50" s="1470"/>
      <c r="F50" s="1122"/>
      <c r="G50" s="1519"/>
      <c r="H50" s="1520"/>
      <c r="I50" s="1521"/>
      <c r="J50" s="1525"/>
      <c r="K50" s="1521"/>
      <c r="L50" s="1521"/>
      <c r="M50" s="1521"/>
      <c r="N50" s="1521"/>
      <c r="O50" s="1521"/>
      <c r="P50" s="1521"/>
      <c r="Q50" s="1521"/>
      <c r="R50" s="1512"/>
      <c r="S50" s="1513"/>
      <c r="T50" s="1514"/>
      <c r="U50" s="1522"/>
      <c r="V50" s="1026"/>
      <c r="W50" s="1027"/>
      <c r="X50" s="1120"/>
      <c r="Y50" s="1120">
        <v>2</v>
      </c>
      <c r="Z50" s="1120"/>
      <c r="AA50" s="1516">
        <f t="shared" si="8"/>
        <v>2</v>
      </c>
      <c r="AB50" s="1204"/>
      <c r="AC50" s="1120">
        <v>8</v>
      </c>
      <c r="AD50" s="1205">
        <f t="shared" si="9"/>
        <v>8</v>
      </c>
      <c r="AF50" s="4459" t="s">
        <v>594</v>
      </c>
      <c r="AG50" s="1078"/>
      <c r="AH50" s="4456" t="s">
        <v>595</v>
      </c>
      <c r="AI50" s="4456"/>
      <c r="AJ50" s="4456"/>
      <c r="AK50" s="4456"/>
      <c r="AL50" s="4456"/>
      <c r="AM50" s="4456"/>
      <c r="AN50" s="4456"/>
      <c r="AO50" s="4456"/>
      <c r="AP50" s="4456"/>
      <c r="AQ50" s="1165"/>
      <c r="AR50" s="1165"/>
      <c r="AS50" s="1165"/>
      <c r="AT50" s="1165"/>
      <c r="AU50" s="1165"/>
      <c r="AV50" s="1165"/>
      <c r="AW50" s="1165"/>
      <c r="AX50" s="1165"/>
    </row>
    <row r="51" spans="1:52" s="987" customFormat="1" ht="8.1" customHeight="1" x14ac:dyDescent="0.25">
      <c r="A51" s="1504" t="s">
        <v>537</v>
      </c>
      <c r="B51" s="1529"/>
      <c r="C51" s="1523" t="s">
        <v>51</v>
      </c>
      <c r="D51" s="1524"/>
      <c r="E51" s="1289"/>
      <c r="F51" s="1122"/>
      <c r="G51" s="1519"/>
      <c r="H51" s="1520"/>
      <c r="I51" s="1521"/>
      <c r="J51" s="1530"/>
      <c r="K51" s="1521"/>
      <c r="L51" s="1521"/>
      <c r="M51" s="1521"/>
      <c r="N51" s="1521"/>
      <c r="O51" s="1521"/>
      <c r="P51" s="1521"/>
      <c r="Q51" s="1521"/>
      <c r="R51" s="1512"/>
      <c r="S51" s="1513"/>
      <c r="T51" s="1514"/>
      <c r="U51" s="1522"/>
      <c r="V51" s="1026">
        <v>2</v>
      </c>
      <c r="W51" s="1027"/>
      <c r="X51" s="1120"/>
      <c r="Y51" s="1120"/>
      <c r="Z51" s="1120"/>
      <c r="AA51" s="1516">
        <f t="shared" si="8"/>
        <v>2</v>
      </c>
      <c r="AB51" s="1204"/>
      <c r="AC51" s="1120">
        <f>8</f>
        <v>8</v>
      </c>
      <c r="AD51" s="1205">
        <f t="shared" si="9"/>
        <v>8</v>
      </c>
      <c r="AF51" s="4460"/>
      <c r="AG51" s="1148"/>
      <c r="AH51" s="4457"/>
      <c r="AI51" s="4457"/>
      <c r="AJ51" s="4457"/>
      <c r="AK51" s="4457"/>
      <c r="AL51" s="4457"/>
      <c r="AM51" s="4457"/>
      <c r="AN51" s="4457"/>
      <c r="AO51" s="4457"/>
      <c r="AP51" s="4457"/>
      <c r="AQ51" s="1528"/>
      <c r="AR51" s="1528"/>
    </row>
    <row r="52" spans="1:52" s="987" customFormat="1" ht="8.1" customHeight="1" x14ac:dyDescent="0.25">
      <c r="A52" s="1504" t="s">
        <v>538</v>
      </c>
      <c r="B52" s="1529"/>
      <c r="C52" s="1523" t="s">
        <v>137</v>
      </c>
      <c r="D52" s="1524"/>
      <c r="E52" s="1470"/>
      <c r="F52" s="1122"/>
      <c r="G52" s="1519"/>
      <c r="H52" s="1520"/>
      <c r="I52" s="1521"/>
      <c r="J52" s="1521"/>
      <c r="K52" s="1521"/>
      <c r="L52" s="1521"/>
      <c r="M52" s="1521"/>
      <c r="N52" s="1521"/>
      <c r="O52" s="1521"/>
      <c r="P52" s="1521"/>
      <c r="Q52" s="1521"/>
      <c r="R52" s="1512"/>
      <c r="S52" s="1513"/>
      <c r="T52" s="1514"/>
      <c r="U52" s="1522"/>
      <c r="V52" s="1026"/>
      <c r="W52" s="1027"/>
      <c r="X52" s="1120"/>
      <c r="Y52" s="1120">
        <v>2</v>
      </c>
      <c r="Z52" s="1120"/>
      <c r="AA52" s="1516">
        <f t="shared" si="8"/>
        <v>2</v>
      </c>
      <c r="AB52" s="1204"/>
      <c r="AC52" s="1120">
        <v>7</v>
      </c>
      <c r="AD52" s="1205">
        <f t="shared" si="9"/>
        <v>7</v>
      </c>
      <c r="AF52" s="4458" t="s">
        <v>596</v>
      </c>
      <c r="AG52" s="1137"/>
      <c r="AH52" s="4461" t="s">
        <v>597</v>
      </c>
      <c r="AI52" s="4461"/>
      <c r="AJ52" s="4461"/>
      <c r="AK52" s="4461"/>
      <c r="AL52" s="4461"/>
      <c r="AM52" s="4461"/>
      <c r="AN52" s="4461"/>
      <c r="AO52" s="4461"/>
      <c r="AP52" s="4461"/>
      <c r="AQ52" s="1528"/>
      <c r="AR52" s="1528"/>
    </row>
    <row r="53" spans="1:52" ht="8.1" customHeight="1" x14ac:dyDescent="0.25">
      <c r="A53" s="1504" t="s">
        <v>539</v>
      </c>
      <c r="B53" s="1529"/>
      <c r="C53" s="1526" t="s">
        <v>469</v>
      </c>
      <c r="D53" s="1527"/>
      <c r="E53" s="1470"/>
      <c r="F53" s="1122"/>
      <c r="G53" s="1519"/>
      <c r="H53" s="1520"/>
      <c r="I53" s="1521"/>
      <c r="J53" s="1521"/>
      <c r="K53" s="1525"/>
      <c r="L53" s="1525"/>
      <c r="M53" s="1521"/>
      <c r="N53" s="1521"/>
      <c r="O53" s="1521"/>
      <c r="P53" s="1521"/>
      <c r="Q53" s="1521"/>
      <c r="R53" s="1512"/>
      <c r="S53" s="1513"/>
      <c r="T53" s="1514"/>
      <c r="U53" s="1522"/>
      <c r="V53" s="1026"/>
      <c r="W53" s="1027"/>
      <c r="X53" s="1120">
        <v>1</v>
      </c>
      <c r="Y53" s="1120"/>
      <c r="Z53" s="1120"/>
      <c r="AA53" s="1516">
        <f t="shared" si="8"/>
        <v>1</v>
      </c>
      <c r="AB53" s="1204">
        <v>1</v>
      </c>
      <c r="AC53" s="1120">
        <f>13</f>
        <v>13</v>
      </c>
      <c r="AD53" s="1205">
        <f t="shared" si="9"/>
        <v>13</v>
      </c>
      <c r="AE53" s="985"/>
      <c r="AF53" s="4459"/>
      <c r="AG53" s="985"/>
      <c r="AH53" s="4456"/>
      <c r="AI53" s="4456"/>
      <c r="AJ53" s="4456"/>
      <c r="AK53" s="4456"/>
      <c r="AL53" s="4456"/>
      <c r="AM53" s="4456"/>
      <c r="AN53" s="4456"/>
      <c r="AO53" s="4456"/>
      <c r="AP53" s="4456"/>
      <c r="AQ53" s="1528"/>
      <c r="AR53" s="1528"/>
    </row>
    <row r="54" spans="1:52" s="987" customFormat="1" ht="8.1" customHeight="1" x14ac:dyDescent="0.25">
      <c r="A54" s="1504" t="s">
        <v>540</v>
      </c>
      <c r="B54" s="1529"/>
      <c r="C54" s="1526" t="s">
        <v>471</v>
      </c>
      <c r="D54" s="1527"/>
      <c r="E54" s="1470"/>
      <c r="F54" s="1122"/>
      <c r="G54" s="1519"/>
      <c r="H54" s="1520"/>
      <c r="I54" s="1521"/>
      <c r="J54" s="1521"/>
      <c r="K54" s="1521"/>
      <c r="L54" s="1521"/>
      <c r="M54" s="1525"/>
      <c r="N54" s="1521"/>
      <c r="O54" s="1521"/>
      <c r="P54" s="1521"/>
      <c r="Q54" s="1521"/>
      <c r="R54" s="1512"/>
      <c r="S54" s="1513"/>
      <c r="T54" s="1514"/>
      <c r="U54" s="1522"/>
      <c r="V54" s="1026"/>
      <c r="W54" s="1027"/>
      <c r="X54" s="1120">
        <v>1</v>
      </c>
      <c r="Y54" s="1120"/>
      <c r="Z54" s="1120"/>
      <c r="AA54" s="1516">
        <f t="shared" si="8"/>
        <v>1</v>
      </c>
      <c r="AB54" s="1204">
        <v>1</v>
      </c>
      <c r="AC54" s="1120">
        <f>13</f>
        <v>13</v>
      </c>
      <c r="AD54" s="1205">
        <f t="shared" si="9"/>
        <v>13</v>
      </c>
      <c r="AF54" s="991"/>
      <c r="AG54" s="991"/>
      <c r="AH54" s="990"/>
      <c r="AI54" s="990"/>
      <c r="AJ54" s="990"/>
      <c r="AK54" s="990"/>
      <c r="AL54" s="990"/>
      <c r="AM54" s="990"/>
      <c r="AN54" s="990"/>
      <c r="AO54" s="990"/>
      <c r="AP54" s="1078"/>
      <c r="AQ54" s="1078"/>
      <c r="AR54" s="1078"/>
      <c r="AS54" s="1078"/>
      <c r="AT54" s="1078"/>
      <c r="AU54" s="1078"/>
      <c r="AV54" s="1078"/>
      <c r="AW54" s="1078"/>
      <c r="AX54" s="1078"/>
    </row>
    <row r="55" spans="1:52" s="987" customFormat="1" ht="8.1" customHeight="1" x14ac:dyDescent="0.25">
      <c r="A55" s="1504" t="s">
        <v>541</v>
      </c>
      <c r="B55" s="1529"/>
      <c r="C55" s="1523" t="s">
        <v>35</v>
      </c>
      <c r="D55" s="1524"/>
      <c r="E55" s="1470"/>
      <c r="F55" s="1122"/>
      <c r="G55" s="1519"/>
      <c r="H55" s="1520"/>
      <c r="I55" s="1521"/>
      <c r="J55" s="1521"/>
      <c r="K55" s="1521"/>
      <c r="L55" s="1521"/>
      <c r="M55" s="1521"/>
      <c r="N55" s="1521"/>
      <c r="O55" s="1521"/>
      <c r="P55" s="1521"/>
      <c r="Q55" s="1521"/>
      <c r="R55" s="1512"/>
      <c r="S55" s="1513"/>
      <c r="T55" s="1514"/>
      <c r="U55" s="1522"/>
      <c r="V55" s="1026"/>
      <c r="W55" s="1027">
        <v>1</v>
      </c>
      <c r="X55" s="1120"/>
      <c r="Y55" s="1120"/>
      <c r="Z55" s="1120"/>
      <c r="AA55" s="1516">
        <f t="shared" si="8"/>
        <v>1</v>
      </c>
      <c r="AB55" s="1204"/>
      <c r="AC55" s="1120">
        <f>12</f>
        <v>12</v>
      </c>
      <c r="AD55" s="1205">
        <f t="shared" si="9"/>
        <v>12</v>
      </c>
      <c r="AF55" s="990"/>
      <c r="AG55" s="990"/>
      <c r="AH55" s="990"/>
      <c r="AI55" s="990"/>
      <c r="AJ55" s="990"/>
      <c r="AK55" s="990"/>
      <c r="AL55" s="990"/>
      <c r="AM55" s="990"/>
      <c r="AN55" s="990"/>
      <c r="AO55" s="990"/>
      <c r="AP55" s="990"/>
      <c r="AQ55" s="990"/>
      <c r="AR55" s="990"/>
      <c r="AS55" s="990"/>
      <c r="AT55" s="990"/>
      <c r="AU55" s="990"/>
      <c r="AV55" s="990"/>
      <c r="AW55" s="990"/>
      <c r="AX55" s="990"/>
    </row>
    <row r="56" spans="1:52" ht="8.1" customHeight="1" x14ac:dyDescent="0.25">
      <c r="A56" s="1504" t="s">
        <v>542</v>
      </c>
      <c r="B56" s="1529"/>
      <c r="C56" s="1523" t="s">
        <v>46</v>
      </c>
      <c r="D56" s="1524"/>
      <c r="E56" s="1470"/>
      <c r="F56" s="1122"/>
      <c r="G56" s="1519"/>
      <c r="H56" s="1520"/>
      <c r="I56" s="1521"/>
      <c r="J56" s="1521"/>
      <c r="K56" s="1521"/>
      <c r="L56" s="1521"/>
      <c r="M56" s="1521"/>
      <c r="N56" s="1521"/>
      <c r="O56" s="1521"/>
      <c r="P56" s="1521"/>
      <c r="Q56" s="1521"/>
      <c r="R56" s="1512"/>
      <c r="S56" s="1513"/>
      <c r="T56" s="1514"/>
      <c r="U56" s="1522"/>
      <c r="V56" s="1026"/>
      <c r="W56" s="1027"/>
      <c r="X56" s="1120">
        <v>1</v>
      </c>
      <c r="Y56" s="1120"/>
      <c r="Z56" s="1120"/>
      <c r="AA56" s="1516">
        <f t="shared" si="8"/>
        <v>1</v>
      </c>
      <c r="AB56" s="1204"/>
      <c r="AC56" s="1120">
        <f>10</f>
        <v>10</v>
      </c>
      <c r="AD56" s="1205">
        <f t="shared" si="9"/>
        <v>10</v>
      </c>
      <c r="AE56" s="985"/>
    </row>
    <row r="57" spans="1:52" s="1078" customFormat="1" ht="8.1" customHeight="1" x14ac:dyDescent="0.25">
      <c r="A57" s="1504" t="s">
        <v>543</v>
      </c>
      <c r="B57" s="1529"/>
      <c r="C57" s="1523" t="s">
        <v>53</v>
      </c>
      <c r="D57" s="1524"/>
      <c r="E57" s="1470"/>
      <c r="F57" s="1122"/>
      <c r="G57" s="1519"/>
      <c r="H57" s="1520"/>
      <c r="I57" s="1521"/>
      <c r="J57" s="1521"/>
      <c r="K57" s="1521"/>
      <c r="L57" s="1521"/>
      <c r="M57" s="1521"/>
      <c r="N57" s="1521"/>
      <c r="O57" s="1521"/>
      <c r="P57" s="1521"/>
      <c r="Q57" s="1521"/>
      <c r="R57" s="1512"/>
      <c r="S57" s="1513"/>
      <c r="T57" s="1514"/>
      <c r="U57" s="1522"/>
      <c r="V57" s="1026">
        <v>1</v>
      </c>
      <c r="W57" s="1027"/>
      <c r="X57" s="1120"/>
      <c r="Y57" s="1120"/>
      <c r="Z57" s="1120"/>
      <c r="AA57" s="1516">
        <f t="shared" si="8"/>
        <v>1</v>
      </c>
      <c r="AB57" s="1204"/>
      <c r="AC57" s="1120">
        <f>6</f>
        <v>6</v>
      </c>
      <c r="AD57" s="1205">
        <f t="shared" si="9"/>
        <v>6</v>
      </c>
      <c r="AE57" s="991"/>
      <c r="AF57" s="4385" t="s">
        <v>598</v>
      </c>
      <c r="AG57" s="4386"/>
      <c r="AH57" s="4386"/>
      <c r="AI57" s="4386"/>
      <c r="AJ57" s="4386"/>
      <c r="AK57" s="4386"/>
      <c r="AL57" s="4386"/>
      <c r="AM57" s="4386"/>
      <c r="AN57" s="4386"/>
      <c r="AO57" s="4387"/>
      <c r="AP57" s="2"/>
      <c r="AQ57" s="2"/>
      <c r="AR57" s="2"/>
      <c r="AS57" s="2"/>
      <c r="AT57" s="2"/>
      <c r="AU57" s="2"/>
      <c r="AV57" s="2"/>
      <c r="AW57" s="2"/>
      <c r="AX57" s="2"/>
    </row>
    <row r="58" spans="1:52" s="990" customFormat="1" ht="8.1" customHeight="1" x14ac:dyDescent="0.25">
      <c r="A58" s="1504" t="s">
        <v>544</v>
      </c>
      <c r="B58" s="1529"/>
      <c r="C58" s="1523" t="s">
        <v>47</v>
      </c>
      <c r="D58" s="1524"/>
      <c r="E58" s="1470"/>
      <c r="F58" s="1122"/>
      <c r="G58" s="1519"/>
      <c r="H58" s="1520"/>
      <c r="I58" s="1521"/>
      <c r="J58" s="1521"/>
      <c r="K58" s="1521"/>
      <c r="L58" s="1521"/>
      <c r="M58" s="1521"/>
      <c r="N58" s="1521"/>
      <c r="O58" s="1521"/>
      <c r="P58" s="1521"/>
      <c r="Q58" s="1521"/>
      <c r="R58" s="1512"/>
      <c r="S58" s="1513"/>
      <c r="T58" s="1514"/>
      <c r="U58" s="1522"/>
      <c r="V58" s="1026"/>
      <c r="W58" s="1027"/>
      <c r="X58" s="1120">
        <v>1</v>
      </c>
      <c r="Y58" s="1120"/>
      <c r="Z58" s="1120"/>
      <c r="AA58" s="1516">
        <f t="shared" si="8"/>
        <v>1</v>
      </c>
      <c r="AB58" s="1204"/>
      <c r="AC58" s="1120">
        <f>4</f>
        <v>4</v>
      </c>
      <c r="AD58" s="1205">
        <f t="shared" si="9"/>
        <v>4</v>
      </c>
      <c r="AE58" s="991"/>
      <c r="AF58" s="4388"/>
      <c r="AG58" s="4389"/>
      <c r="AH58" s="4389"/>
      <c r="AI58" s="4389"/>
      <c r="AJ58" s="4389"/>
      <c r="AK58" s="4389"/>
      <c r="AL58" s="4389"/>
      <c r="AM58" s="4389"/>
      <c r="AN58" s="4389"/>
      <c r="AO58" s="4390"/>
      <c r="AQ58" s="985"/>
      <c r="AR58" s="985"/>
      <c r="AS58" s="985"/>
      <c r="AT58" s="985"/>
      <c r="AU58" s="985"/>
      <c r="AV58" s="985"/>
      <c r="AW58" s="985"/>
      <c r="AX58" s="985"/>
    </row>
    <row r="59" spans="1:52" ht="8.1" customHeight="1" x14ac:dyDescent="0.25">
      <c r="A59" s="1504" t="s">
        <v>545</v>
      </c>
      <c r="B59" s="1529"/>
      <c r="C59" s="1531" t="s">
        <v>15</v>
      </c>
      <c r="D59" s="1532"/>
      <c r="E59" s="1470"/>
      <c r="F59" s="1122"/>
      <c r="G59" s="1519"/>
      <c r="H59" s="1520"/>
      <c r="I59" s="1521"/>
      <c r="J59" s="1521"/>
      <c r="K59" s="1521"/>
      <c r="L59" s="1521"/>
      <c r="M59" s="1521"/>
      <c r="N59" s="1521"/>
      <c r="O59" s="1521"/>
      <c r="P59" s="1521"/>
      <c r="Q59" s="1521"/>
      <c r="R59" s="1512"/>
      <c r="S59" s="1513"/>
      <c r="T59" s="1514"/>
      <c r="U59" s="1522"/>
      <c r="V59" s="1026"/>
      <c r="W59" s="1027">
        <v>1</v>
      </c>
      <c r="X59" s="1120"/>
      <c r="Y59" s="1120"/>
      <c r="Z59" s="1120"/>
      <c r="AA59" s="1516">
        <f t="shared" si="8"/>
        <v>1</v>
      </c>
      <c r="AB59" s="1204"/>
      <c r="AC59" s="1120">
        <f>4</f>
        <v>4</v>
      </c>
      <c r="AD59" s="1205">
        <f t="shared" si="9"/>
        <v>4</v>
      </c>
      <c r="AE59" s="991"/>
      <c r="AF59" s="4388"/>
      <c r="AG59" s="4389"/>
      <c r="AH59" s="4389"/>
      <c r="AI59" s="4389"/>
      <c r="AJ59" s="4389"/>
      <c r="AK59" s="4389"/>
      <c r="AL59" s="4389"/>
      <c r="AM59" s="4389"/>
      <c r="AN59" s="4389"/>
      <c r="AO59" s="4390"/>
    </row>
    <row r="60" spans="1:52" s="2" customFormat="1" ht="8.1" customHeight="1" x14ac:dyDescent="0.25">
      <c r="A60" s="1504" t="s">
        <v>546</v>
      </c>
      <c r="B60" s="1529"/>
      <c r="C60" s="1523" t="s">
        <v>54</v>
      </c>
      <c r="D60" s="1524"/>
      <c r="E60" s="1470"/>
      <c r="F60" s="1122"/>
      <c r="G60" s="1519"/>
      <c r="H60" s="1520"/>
      <c r="I60" s="1521"/>
      <c r="J60" s="1521"/>
      <c r="K60" s="1521"/>
      <c r="L60" s="1521"/>
      <c r="M60" s="1521"/>
      <c r="N60" s="1521"/>
      <c r="O60" s="1521"/>
      <c r="P60" s="1521"/>
      <c r="Q60" s="1521"/>
      <c r="R60" s="1512"/>
      <c r="S60" s="1513"/>
      <c r="T60" s="1514"/>
      <c r="U60" s="1522"/>
      <c r="V60" s="1026">
        <v>1</v>
      </c>
      <c r="W60" s="1027"/>
      <c r="X60" s="1120"/>
      <c r="Y60" s="1120"/>
      <c r="Z60" s="1120"/>
      <c r="AA60" s="1516">
        <f t="shared" si="8"/>
        <v>1</v>
      </c>
      <c r="AB60" s="1204"/>
      <c r="AC60" s="1120">
        <f>3</f>
        <v>3</v>
      </c>
      <c r="AD60" s="1205">
        <f t="shared" si="9"/>
        <v>3</v>
      </c>
      <c r="AE60" s="991"/>
      <c r="AF60" s="4388"/>
      <c r="AG60" s="4389"/>
      <c r="AH60" s="4389"/>
      <c r="AI60" s="4389"/>
      <c r="AJ60" s="4389"/>
      <c r="AK60" s="4389"/>
      <c r="AL60" s="4389"/>
      <c r="AM60" s="4389"/>
      <c r="AN60" s="4389"/>
      <c r="AO60" s="4390"/>
      <c r="AQ60" s="985"/>
      <c r="AR60" s="985"/>
      <c r="AS60" s="985"/>
      <c r="AT60" s="985"/>
      <c r="AU60" s="985"/>
      <c r="AV60" s="985"/>
      <c r="AW60" s="985"/>
      <c r="AX60" s="985"/>
    </row>
    <row r="61" spans="1:52" s="2" customFormat="1" ht="8.1" customHeight="1" x14ac:dyDescent="0.25">
      <c r="A61" s="1504" t="s">
        <v>599</v>
      </c>
      <c r="B61" s="1529"/>
      <c r="C61" s="1523" t="s">
        <v>52</v>
      </c>
      <c r="D61" s="1524"/>
      <c r="E61" s="1470"/>
      <c r="F61" s="1122"/>
      <c r="G61" s="1519"/>
      <c r="H61" s="1520"/>
      <c r="I61" s="1521"/>
      <c r="J61" s="1521"/>
      <c r="K61" s="1521"/>
      <c r="L61" s="1521"/>
      <c r="M61" s="1521"/>
      <c r="N61" s="1521"/>
      <c r="O61" s="1521"/>
      <c r="P61" s="1521"/>
      <c r="Q61" s="1521"/>
      <c r="R61" s="1512"/>
      <c r="S61" s="1513"/>
      <c r="T61" s="1514"/>
      <c r="U61" s="1522"/>
      <c r="V61" s="1026">
        <v>1</v>
      </c>
      <c r="W61" s="1027"/>
      <c r="X61" s="1120"/>
      <c r="Y61" s="1120"/>
      <c r="Z61" s="1120"/>
      <c r="AA61" s="1516">
        <f t="shared" si="8"/>
        <v>1</v>
      </c>
      <c r="AB61" s="1204"/>
      <c r="AC61" s="1120">
        <f>1</f>
        <v>1</v>
      </c>
      <c r="AD61" s="1205">
        <f t="shared" si="9"/>
        <v>1</v>
      </c>
      <c r="AE61" s="991"/>
      <c r="AF61" s="4388"/>
      <c r="AG61" s="4389"/>
      <c r="AH61" s="4389"/>
      <c r="AI61" s="4389"/>
      <c r="AJ61" s="4389"/>
      <c r="AK61" s="4389"/>
      <c r="AL61" s="4389"/>
      <c r="AM61" s="4389"/>
      <c r="AN61" s="4389"/>
      <c r="AO61" s="4390"/>
      <c r="AQ61" s="985"/>
      <c r="AR61" s="985"/>
      <c r="AS61" s="985"/>
      <c r="AT61" s="985"/>
      <c r="AU61" s="985"/>
      <c r="AV61" s="985"/>
      <c r="AW61" s="985"/>
      <c r="AX61" s="985"/>
    </row>
    <row r="62" spans="1:52" ht="8.1" customHeight="1" x14ac:dyDescent="0.25">
      <c r="A62" s="1504" t="s">
        <v>600</v>
      </c>
      <c r="B62" s="1529"/>
      <c r="C62" s="1523" t="s">
        <v>66</v>
      </c>
      <c r="D62" s="1524"/>
      <c r="E62" s="1289"/>
      <c r="F62" s="1122"/>
      <c r="G62" s="1508"/>
      <c r="H62" s="1509"/>
      <c r="I62" s="1510"/>
      <c r="J62" s="1521"/>
      <c r="K62" s="1521"/>
      <c r="L62" s="1521"/>
      <c r="M62" s="1521"/>
      <c r="N62" s="1521"/>
      <c r="O62" s="1521"/>
      <c r="P62" s="1521"/>
      <c r="Q62" s="1521"/>
      <c r="R62" s="1512"/>
      <c r="S62" s="1513"/>
      <c r="T62" s="1514"/>
      <c r="U62" s="1522"/>
      <c r="V62" s="1026"/>
      <c r="W62" s="1027">
        <v>1</v>
      </c>
      <c r="X62" s="1120"/>
      <c r="Y62" s="1120"/>
      <c r="Z62" s="1120"/>
      <c r="AA62" s="1516">
        <f t="shared" si="8"/>
        <v>1</v>
      </c>
      <c r="AB62" s="1204"/>
      <c r="AC62" s="1120">
        <f>0</f>
        <v>0</v>
      </c>
      <c r="AD62" s="1205">
        <f t="shared" si="9"/>
        <v>0</v>
      </c>
      <c r="AE62" s="991"/>
      <c r="AF62" s="4388"/>
      <c r="AG62" s="4389"/>
      <c r="AH62" s="4389"/>
      <c r="AI62" s="4389"/>
      <c r="AJ62" s="4389"/>
      <c r="AK62" s="4389"/>
      <c r="AL62" s="4389"/>
      <c r="AM62" s="4389"/>
      <c r="AN62" s="4389"/>
      <c r="AO62" s="4390"/>
    </row>
    <row r="63" spans="1:52" ht="8.1" customHeight="1" x14ac:dyDescent="0.25">
      <c r="A63" s="1504" t="s">
        <v>601</v>
      </c>
      <c r="B63" s="1529"/>
      <c r="C63" s="1523" t="s">
        <v>67</v>
      </c>
      <c r="D63" s="1524"/>
      <c r="E63" s="1470"/>
      <c r="F63" s="1122"/>
      <c r="G63" s="1508"/>
      <c r="H63" s="1509"/>
      <c r="I63" s="1510"/>
      <c r="J63" s="1521"/>
      <c r="K63" s="1521"/>
      <c r="L63" s="1521"/>
      <c r="M63" s="1521"/>
      <c r="N63" s="1521"/>
      <c r="O63" s="1521"/>
      <c r="P63" s="1521"/>
      <c r="Q63" s="1521"/>
      <c r="R63" s="1512"/>
      <c r="S63" s="1513"/>
      <c r="T63" s="1514"/>
      <c r="U63" s="1522"/>
      <c r="V63" s="1026">
        <v>1</v>
      </c>
      <c r="W63" s="1027"/>
      <c r="X63" s="1120"/>
      <c r="Y63" s="1120"/>
      <c r="Z63" s="1120"/>
      <c r="AA63" s="1516">
        <f t="shared" si="8"/>
        <v>1</v>
      </c>
      <c r="AB63" s="1204"/>
      <c r="AC63" s="1120">
        <f>0</f>
        <v>0</v>
      </c>
      <c r="AD63" s="1205">
        <f t="shared" si="9"/>
        <v>0</v>
      </c>
      <c r="AE63" s="985"/>
      <c r="AF63" s="4388"/>
      <c r="AG63" s="4389"/>
      <c r="AH63" s="4389"/>
      <c r="AI63" s="4389"/>
      <c r="AJ63" s="4389"/>
      <c r="AK63" s="4389"/>
      <c r="AL63" s="4389"/>
      <c r="AM63" s="4389"/>
      <c r="AN63" s="4389"/>
      <c r="AO63" s="4390"/>
    </row>
    <row r="64" spans="1:52" ht="8.1" customHeight="1" x14ac:dyDescent="0.25">
      <c r="A64" s="1504" t="s">
        <v>602</v>
      </c>
      <c r="B64" s="1529"/>
      <c r="C64" s="1523" t="s">
        <v>40</v>
      </c>
      <c r="D64" s="1524"/>
      <c r="E64" s="1470"/>
      <c r="F64" s="1122"/>
      <c r="G64" s="1508"/>
      <c r="H64" s="1509"/>
      <c r="I64" s="1510"/>
      <c r="J64" s="1521"/>
      <c r="K64" s="1521"/>
      <c r="L64" s="1521"/>
      <c r="M64" s="1521"/>
      <c r="N64" s="1521"/>
      <c r="O64" s="1521"/>
      <c r="P64" s="1521"/>
      <c r="Q64" s="1521"/>
      <c r="R64" s="1512"/>
      <c r="S64" s="1513"/>
      <c r="T64" s="1514"/>
      <c r="U64" s="1522"/>
      <c r="V64" s="1026"/>
      <c r="W64" s="1027"/>
      <c r="X64" s="1120">
        <v>1</v>
      </c>
      <c r="Y64" s="1120"/>
      <c r="Z64" s="1120"/>
      <c r="AA64" s="1516">
        <f t="shared" si="8"/>
        <v>1</v>
      </c>
      <c r="AB64" s="1204"/>
      <c r="AC64" s="1120">
        <f>0</f>
        <v>0</v>
      </c>
      <c r="AD64" s="1205">
        <f t="shared" si="9"/>
        <v>0</v>
      </c>
      <c r="AE64" s="985"/>
      <c r="AF64" s="4388"/>
      <c r="AG64" s="4389"/>
      <c r="AH64" s="4389"/>
      <c r="AI64" s="4389"/>
      <c r="AJ64" s="4389"/>
      <c r="AK64" s="4389"/>
      <c r="AL64" s="4389"/>
      <c r="AM64" s="4389"/>
      <c r="AN64" s="4389"/>
      <c r="AO64" s="4390"/>
    </row>
    <row r="65" spans="1:50" ht="8.1" customHeight="1" x14ac:dyDescent="0.25">
      <c r="A65" s="1504" t="s">
        <v>603</v>
      </c>
      <c r="B65" s="1529"/>
      <c r="C65" s="1523" t="s">
        <v>42</v>
      </c>
      <c r="D65" s="1524"/>
      <c r="E65" s="1470"/>
      <c r="F65" s="1122"/>
      <c r="G65" s="1508"/>
      <c r="H65" s="1509"/>
      <c r="I65" s="1510"/>
      <c r="J65" s="1521"/>
      <c r="K65" s="1521"/>
      <c r="L65" s="1521"/>
      <c r="M65" s="1521"/>
      <c r="N65" s="1521"/>
      <c r="O65" s="1521"/>
      <c r="P65" s="1521"/>
      <c r="Q65" s="1521"/>
      <c r="R65" s="1512"/>
      <c r="S65" s="1513"/>
      <c r="T65" s="1514"/>
      <c r="U65" s="1522"/>
      <c r="V65" s="1026"/>
      <c r="W65" s="1027"/>
      <c r="X65" s="1120">
        <v>1</v>
      </c>
      <c r="Y65" s="1120"/>
      <c r="Z65" s="1120"/>
      <c r="AA65" s="1516">
        <f t="shared" si="8"/>
        <v>1</v>
      </c>
      <c r="AB65" s="1204"/>
      <c r="AC65" s="1120">
        <f>0</f>
        <v>0</v>
      </c>
      <c r="AD65" s="1205">
        <f t="shared" si="9"/>
        <v>0</v>
      </c>
      <c r="AE65" s="985"/>
      <c r="AF65" s="4388"/>
      <c r="AG65" s="4389"/>
      <c r="AH65" s="4389"/>
      <c r="AI65" s="4389"/>
      <c r="AJ65" s="4389"/>
      <c r="AK65" s="4389"/>
      <c r="AL65" s="4389"/>
      <c r="AM65" s="4389"/>
      <c r="AN65" s="4389"/>
      <c r="AO65" s="4390"/>
    </row>
    <row r="66" spans="1:50" ht="3" customHeight="1" x14ac:dyDescent="0.25">
      <c r="A66" s="1533"/>
      <c r="B66" s="1491"/>
      <c r="C66" s="1534"/>
      <c r="D66" s="1535"/>
      <c r="E66" s="1536"/>
      <c r="F66" s="1536"/>
      <c r="G66" s="1537"/>
      <c r="H66" s="1537"/>
      <c r="I66" s="1537"/>
      <c r="J66" s="1537"/>
      <c r="K66" s="1537"/>
      <c r="L66" s="1537"/>
      <c r="M66" s="1537"/>
      <c r="N66" s="1537"/>
      <c r="O66" s="1537"/>
      <c r="P66" s="1537"/>
      <c r="Q66" s="1537"/>
      <c r="R66" s="1495"/>
      <c r="S66" s="1495"/>
      <c r="T66" s="1538"/>
      <c r="U66" s="1538"/>
      <c r="V66" s="1539"/>
      <c r="W66" s="1539"/>
      <c r="X66" s="1539"/>
      <c r="Y66" s="1539"/>
      <c r="Z66" s="1539"/>
      <c r="AA66" s="1539"/>
      <c r="AB66" s="1539"/>
      <c r="AC66" s="1539"/>
      <c r="AD66" s="1540"/>
      <c r="AE66" s="985"/>
      <c r="AF66" s="4391"/>
      <c r="AG66" s="4392"/>
      <c r="AH66" s="4392"/>
      <c r="AI66" s="4392"/>
      <c r="AJ66" s="4392"/>
      <c r="AK66" s="4392"/>
      <c r="AL66" s="4392"/>
      <c r="AM66" s="4392"/>
      <c r="AN66" s="4392"/>
      <c r="AO66" s="4393"/>
    </row>
    <row r="67" spans="1:50" ht="3" customHeight="1" x14ac:dyDescent="0.25">
      <c r="A67" s="1304"/>
      <c r="C67" s="1079"/>
      <c r="D67" s="1182"/>
      <c r="E67" s="1080"/>
      <c r="F67" s="1080"/>
      <c r="G67" s="1081"/>
      <c r="H67" s="1081"/>
      <c r="I67" s="1081"/>
      <c r="J67" s="1082"/>
      <c r="K67" s="1082"/>
      <c r="L67" s="1082"/>
      <c r="M67" s="1082"/>
      <c r="N67" s="1083"/>
      <c r="O67" s="1083"/>
      <c r="P67" s="1083"/>
      <c r="Q67" s="1083"/>
      <c r="R67" s="1084"/>
      <c r="S67" s="1084"/>
      <c r="T67" s="1085"/>
      <c r="U67" s="1085"/>
      <c r="V67" s="1085"/>
      <c r="W67" s="1085"/>
      <c r="X67" s="1305"/>
      <c r="Y67" s="1305"/>
      <c r="Z67" s="1305"/>
      <c r="AA67" s="1305"/>
      <c r="AB67" s="1306"/>
      <c r="AC67" s="1307"/>
      <c r="AD67" s="1307"/>
      <c r="AE67" s="1307"/>
      <c r="AF67" s="1308"/>
      <c r="AG67" s="1308"/>
      <c r="AH67" s="1308"/>
      <c r="AI67" s="985"/>
      <c r="AJ67" s="985"/>
      <c r="AK67" s="985"/>
    </row>
    <row r="68" spans="1:50" ht="9" customHeight="1" x14ac:dyDescent="0.25">
      <c r="C68" s="4462" t="s">
        <v>14</v>
      </c>
      <c r="D68" s="4462"/>
      <c r="E68" s="1175"/>
      <c r="F68" s="1176"/>
      <c r="G68" s="1541">
        <f t="shared" ref="G68:Q68" si="10">COUNTIF(G5:G65,"&gt;=0")</f>
        <v>8</v>
      </c>
      <c r="H68" s="1541">
        <f t="shared" si="10"/>
        <v>11</v>
      </c>
      <c r="I68" s="1541">
        <f t="shared" si="10"/>
        <v>13</v>
      </c>
      <c r="J68" s="1542">
        <f t="shared" si="10"/>
        <v>14</v>
      </c>
      <c r="K68" s="1542">
        <f t="shared" si="10"/>
        <v>10</v>
      </c>
      <c r="L68" s="1542">
        <f t="shared" si="10"/>
        <v>8</v>
      </c>
      <c r="M68" s="1542">
        <f t="shared" si="10"/>
        <v>11</v>
      </c>
      <c r="N68" s="1542">
        <f t="shared" si="10"/>
        <v>9</v>
      </c>
      <c r="O68" s="1542">
        <f t="shared" si="10"/>
        <v>10</v>
      </c>
      <c r="P68" s="1542">
        <f t="shared" si="10"/>
        <v>11</v>
      </c>
      <c r="Q68" s="1542">
        <f t="shared" si="10"/>
        <v>10</v>
      </c>
      <c r="R68" s="4332" t="s">
        <v>50</v>
      </c>
      <c r="S68" s="4333"/>
      <c r="T68" s="4333"/>
      <c r="U68" s="530"/>
      <c r="V68" s="1543"/>
      <c r="W68" s="1543"/>
      <c r="X68" s="1543"/>
      <c r="Y68" s="1543"/>
      <c r="Z68" s="1543"/>
      <c r="AA68" s="1309">
        <f>SUM(AA5:AA65)</f>
        <v>430</v>
      </c>
      <c r="AB68" s="1310">
        <f>COUNTIF(AB5:AB65,"&gt;=0")</f>
        <v>22</v>
      </c>
      <c r="AC68" s="1311"/>
      <c r="AD68" s="1311"/>
      <c r="AE68" s="1311"/>
      <c r="AF68" s="1308"/>
      <c r="AG68" s="1308"/>
      <c r="AH68" s="1308"/>
      <c r="AI68" s="985"/>
      <c r="AJ68" s="985"/>
      <c r="AK68" s="985"/>
    </row>
    <row r="69" spans="1:50" ht="9" customHeight="1" x14ac:dyDescent="0.25">
      <c r="C69" s="1544">
        <f>AVERAGE(T5:T18)</f>
        <v>9.0027110389610385</v>
      </c>
      <c r="D69" s="1545"/>
      <c r="R69" s="1546">
        <f>SUM(G68:Q68)/COUNTIF(G68:Q68,"&gt;0")</f>
        <v>10.454545454545455</v>
      </c>
      <c r="S69" s="4307" t="s">
        <v>81</v>
      </c>
      <c r="T69" s="4307"/>
      <c r="U69" s="3"/>
      <c r="V69" s="3"/>
      <c r="W69" s="1313"/>
      <c r="X69" s="1313"/>
      <c r="Y69" s="1313"/>
      <c r="Z69" s="1313"/>
      <c r="AA69" s="1314" t="s">
        <v>325</v>
      </c>
      <c r="AB69" s="1315" t="s">
        <v>59</v>
      </c>
      <c r="AC69" s="1316"/>
      <c r="AD69" s="1316"/>
      <c r="AE69" s="1547"/>
      <c r="AF69" s="1317"/>
      <c r="AG69" s="1317"/>
      <c r="AH69" s="1317"/>
      <c r="AI69" s="985"/>
      <c r="AJ69" s="985"/>
      <c r="AK69" s="985"/>
    </row>
    <row r="70" spans="1:50" ht="9" customHeight="1" x14ac:dyDescent="0.25">
      <c r="L70" s="2"/>
      <c r="S70" s="511"/>
      <c r="AE70" s="1547"/>
      <c r="AI70" s="985"/>
      <c r="AJ70" s="985"/>
      <c r="AK70" s="985"/>
    </row>
    <row r="71" spans="1:50" ht="12" customHeight="1" x14ac:dyDescent="0.25">
      <c r="R71" s="1"/>
      <c r="S71" s="511"/>
      <c r="W71" s="991"/>
      <c r="AI71" s="985"/>
      <c r="AJ71" s="985"/>
      <c r="AK71" s="985"/>
    </row>
    <row r="72" spans="1:50" ht="12" customHeight="1" x14ac:dyDescent="0.25">
      <c r="A72" s="1318"/>
      <c r="R72" s="1"/>
      <c r="W72" s="991"/>
      <c r="AK72" s="985"/>
    </row>
    <row r="73" spans="1:50" ht="12" customHeight="1" x14ac:dyDescent="0.25">
      <c r="A73" s="1318"/>
      <c r="R73" s="1"/>
      <c r="W73" s="991"/>
      <c r="AK73" s="985"/>
    </row>
    <row r="74" spans="1:50" ht="12" customHeight="1" x14ac:dyDescent="0.25">
      <c r="A74" s="1318"/>
      <c r="R74" s="1"/>
      <c r="W74" s="991"/>
      <c r="AK74" s="985"/>
      <c r="AQ74" s="1078"/>
      <c r="AR74" s="1078"/>
      <c r="AS74" s="1078"/>
      <c r="AT74" s="1078"/>
      <c r="AU74" s="1078"/>
      <c r="AV74" s="1078"/>
      <c r="AW74" s="1078"/>
    </row>
    <row r="75" spans="1:50" ht="12" customHeight="1" x14ac:dyDescent="0.25">
      <c r="A75" s="985"/>
      <c r="C75" s="985"/>
      <c r="D75" s="985"/>
      <c r="E75" s="985"/>
      <c r="F75" s="985"/>
      <c r="N75" s="985"/>
      <c r="O75" s="985"/>
      <c r="P75" s="985"/>
      <c r="Q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K75" s="985"/>
      <c r="AX75" s="1078"/>
    </row>
    <row r="76" spans="1:50" ht="12" customHeight="1" x14ac:dyDescent="0.25">
      <c r="A76" s="1165"/>
      <c r="B76" s="1165"/>
      <c r="C76" s="1078"/>
      <c r="D76" s="1078"/>
      <c r="E76" s="1078"/>
      <c r="F76" s="1078"/>
      <c r="G76" s="1078"/>
      <c r="H76" s="1078"/>
      <c r="I76" s="1078"/>
      <c r="J76" s="1078"/>
      <c r="K76" s="1078"/>
      <c r="L76" s="1078"/>
      <c r="M76" s="1078"/>
      <c r="N76" s="1078"/>
      <c r="O76" s="1078"/>
      <c r="P76" s="1078"/>
      <c r="Q76" s="1078"/>
      <c r="R76" s="1078"/>
      <c r="S76" s="1078"/>
      <c r="T76" s="1078"/>
      <c r="U76" s="1078"/>
      <c r="V76" s="1078"/>
      <c r="W76" s="1078"/>
      <c r="X76" s="1078"/>
      <c r="Y76" s="1078"/>
      <c r="Z76" s="1078"/>
      <c r="AA76" s="1078"/>
      <c r="AB76" s="1078"/>
      <c r="AC76" s="1078"/>
      <c r="AD76" s="1078"/>
      <c r="AE76" s="985"/>
      <c r="AF76" s="985"/>
      <c r="AG76" s="985"/>
      <c r="AH76" s="985"/>
      <c r="AI76" s="985"/>
      <c r="AJ76" s="985"/>
      <c r="AK76" s="985"/>
      <c r="AP76" s="1078"/>
      <c r="AQ76" s="987"/>
      <c r="AR76" s="987"/>
      <c r="AS76" s="987"/>
      <c r="AT76" s="987"/>
      <c r="AU76" s="987"/>
      <c r="AV76" s="987"/>
      <c r="AW76" s="987"/>
    </row>
    <row r="77" spans="1:50" s="1078" customFormat="1" ht="3" customHeight="1" x14ac:dyDescent="0.25">
      <c r="A77" s="985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P77" s="985"/>
      <c r="AQ77" s="985"/>
      <c r="AR77" s="985"/>
      <c r="AS77" s="985"/>
      <c r="AT77" s="985"/>
      <c r="AU77" s="985"/>
      <c r="AV77" s="985"/>
      <c r="AW77" s="985"/>
      <c r="AX77" s="987"/>
    </row>
    <row r="78" spans="1:50" ht="12" customHeight="1" x14ac:dyDescent="0.25">
      <c r="A78" s="987"/>
      <c r="B78" s="987"/>
      <c r="C78" s="987"/>
      <c r="D78" s="987"/>
      <c r="G78" s="987"/>
      <c r="H78" s="987"/>
      <c r="I78" s="987"/>
      <c r="J78" s="987"/>
      <c r="K78" s="987"/>
      <c r="L78" s="987"/>
      <c r="M78" s="987"/>
      <c r="N78" s="987"/>
      <c r="O78" s="987"/>
      <c r="P78" s="987"/>
      <c r="Q78" s="987"/>
      <c r="R78" s="987"/>
      <c r="S78" s="987"/>
      <c r="T78" s="987"/>
      <c r="U78" s="987"/>
      <c r="V78" s="987"/>
      <c r="W78" s="987"/>
      <c r="X78" s="987"/>
      <c r="Y78" s="987"/>
      <c r="Z78" s="987"/>
      <c r="AA78" s="987"/>
      <c r="AB78" s="987"/>
      <c r="AC78" s="987"/>
      <c r="AD78" s="987"/>
      <c r="AE78" s="985"/>
      <c r="AF78" s="985"/>
      <c r="AG78" s="985"/>
      <c r="AH78" s="985"/>
      <c r="AI78" s="985"/>
      <c r="AJ78" s="985"/>
      <c r="AK78" s="985"/>
      <c r="AP78" s="987"/>
    </row>
    <row r="79" spans="1:50" s="987" customFormat="1" ht="3" customHeight="1" x14ac:dyDescent="0.25">
      <c r="A79" s="985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P79" s="985"/>
      <c r="AQ79" s="985"/>
      <c r="AR79" s="985"/>
      <c r="AS79" s="985"/>
      <c r="AT79" s="985"/>
      <c r="AU79" s="985"/>
      <c r="AV79" s="985"/>
      <c r="AW79" s="985"/>
      <c r="AX79" s="985"/>
    </row>
    <row r="80" spans="1:50" x14ac:dyDescent="0.25">
      <c r="A80" s="985"/>
      <c r="C80" s="985"/>
      <c r="D80" s="985"/>
      <c r="E80" s="985"/>
      <c r="F80" s="985"/>
      <c r="N80" s="985"/>
      <c r="O80" s="985"/>
      <c r="P80" s="985"/>
      <c r="Q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5"/>
      <c r="AI80" s="985"/>
      <c r="AJ80" s="985"/>
      <c r="AK80" s="985"/>
    </row>
    <row r="81" spans="1:37" x14ac:dyDescent="0.25">
      <c r="A81" s="1318"/>
      <c r="R81" s="1"/>
      <c r="W81" s="991"/>
      <c r="AE81" s="985"/>
      <c r="AF81" s="985"/>
      <c r="AG81" s="985"/>
      <c r="AH81" s="985"/>
      <c r="AI81" s="985"/>
      <c r="AJ81" s="985"/>
      <c r="AK81" s="985"/>
    </row>
    <row r="82" spans="1:37" x14ac:dyDescent="0.25">
      <c r="R82" s="1"/>
      <c r="W82" s="991"/>
      <c r="AK82" s="985"/>
    </row>
    <row r="83" spans="1:37" x14ac:dyDescent="0.25">
      <c r="R83" s="1"/>
      <c r="W83" s="991"/>
      <c r="AK83" s="985"/>
    </row>
    <row r="84" spans="1:37" x14ac:dyDescent="0.25">
      <c r="S84" s="985"/>
      <c r="T84" s="985"/>
      <c r="U84" s="985"/>
      <c r="V84" s="985"/>
      <c r="AK84" s="985"/>
    </row>
    <row r="85" spans="1:37" x14ac:dyDescent="0.25">
      <c r="AK85" s="985"/>
    </row>
    <row r="86" spans="1:37" x14ac:dyDescent="0.25">
      <c r="AK86" s="985"/>
    </row>
    <row r="87" spans="1:37" x14ac:dyDescent="0.25">
      <c r="AK87" s="985"/>
    </row>
    <row r="88" spans="1:37" x14ac:dyDescent="0.25">
      <c r="AK88" s="985"/>
    </row>
    <row r="89" spans="1:37" x14ac:dyDescent="0.25">
      <c r="AK89" s="985"/>
    </row>
    <row r="90" spans="1:37" x14ac:dyDescent="0.25">
      <c r="AK90" s="985"/>
    </row>
    <row r="91" spans="1:37" x14ac:dyDescent="0.25">
      <c r="AK91" s="985"/>
    </row>
    <row r="92" spans="1:37" x14ac:dyDescent="0.25">
      <c r="AK92" s="985"/>
    </row>
    <row r="93" spans="1:37" x14ac:dyDescent="0.25">
      <c r="AK93" s="985"/>
    </row>
    <row r="94" spans="1:37" x14ac:dyDescent="0.25">
      <c r="AK94" s="985"/>
    </row>
    <row r="95" spans="1:37" x14ac:dyDescent="0.25">
      <c r="AK95" s="985"/>
    </row>
    <row r="96" spans="1:37" x14ac:dyDescent="0.25">
      <c r="AK96" s="985"/>
    </row>
    <row r="97" spans="37:37" x14ac:dyDescent="0.25">
      <c r="AK97" s="985"/>
    </row>
    <row r="98" spans="37:37" x14ac:dyDescent="0.25">
      <c r="AK98" s="985"/>
    </row>
    <row r="99" spans="37:37" x14ac:dyDescent="0.25">
      <c r="AK99" s="985"/>
    </row>
  </sheetData>
  <sheetProtection algorithmName="SHA-512" hashValue="mj6W0kalqcf3GY1aoX+VqFuW2rb8aQmsdvOlD+bX64nC3OYlaKPZtGZWR8A+raZtAi05rnH4EZVlD+KvfIOq2w==" saltValue="s4/J4G1/IPaLETGc8Qo7yA==" spinCount="100000" sheet="1" objects="1" scenarios="1"/>
  <mergeCells count="64">
    <mergeCell ref="C68:D68"/>
    <mergeCell ref="R68:T68"/>
    <mergeCell ref="S69:T69"/>
    <mergeCell ref="AQ29:AR30"/>
    <mergeCell ref="AS29:AX30"/>
    <mergeCell ref="AQ31:AR32"/>
    <mergeCell ref="AS31:AX32"/>
    <mergeCell ref="AI32:AO36"/>
    <mergeCell ref="AF50:AF51"/>
    <mergeCell ref="AH50:AP51"/>
    <mergeCell ref="AF52:AF53"/>
    <mergeCell ref="AH52:AP53"/>
    <mergeCell ref="AF57:AO66"/>
    <mergeCell ref="AQ19:AX20"/>
    <mergeCell ref="AQ21:AR22"/>
    <mergeCell ref="AS21:AX22"/>
    <mergeCell ref="AI22:AO25"/>
    <mergeCell ref="AQ23:AR24"/>
    <mergeCell ref="AS23:AX24"/>
    <mergeCell ref="AQ25:AR28"/>
    <mergeCell ref="AS25:AX26"/>
    <mergeCell ref="AI27:AO30"/>
    <mergeCell ref="AS27:AX28"/>
    <mergeCell ref="AQ12:AT13"/>
    <mergeCell ref="AU12:AX13"/>
    <mergeCell ref="AQ14:AT15"/>
    <mergeCell ref="AU14:AX15"/>
    <mergeCell ref="AQ16:AT17"/>
    <mergeCell ref="AU16:AX17"/>
    <mergeCell ref="AQ6:AT7"/>
    <mergeCell ref="AU6:AX7"/>
    <mergeCell ref="AQ8:AT9"/>
    <mergeCell ref="AU8:AX9"/>
    <mergeCell ref="AQ10:AT11"/>
    <mergeCell ref="AU10:AX11"/>
    <mergeCell ref="AQ3:AX4"/>
    <mergeCell ref="AB3:AB4"/>
    <mergeCell ref="AC3:AC4"/>
    <mergeCell ref="AD3:AD4"/>
    <mergeCell ref="AF3:AF4"/>
    <mergeCell ref="AH3:AH4"/>
    <mergeCell ref="AI3:AI4"/>
    <mergeCell ref="AJ3:AJ4"/>
    <mergeCell ref="AK3:AK4"/>
    <mergeCell ref="AL3:AL4"/>
    <mergeCell ref="AM3:AM4"/>
    <mergeCell ref="AN3:AN4"/>
    <mergeCell ref="AB2:AD2"/>
    <mergeCell ref="E3:E4"/>
    <mergeCell ref="R3:R4"/>
    <mergeCell ref="S3:S4"/>
    <mergeCell ref="T3:T4"/>
    <mergeCell ref="V3:V4"/>
    <mergeCell ref="W3:W4"/>
    <mergeCell ref="X3:X4"/>
    <mergeCell ref="Y3:Y4"/>
    <mergeCell ref="Z3:Z4"/>
    <mergeCell ref="O1:S1"/>
    <mergeCell ref="U1:Z1"/>
    <mergeCell ref="G2:Q2"/>
    <mergeCell ref="R2:T2"/>
    <mergeCell ref="U2:U4"/>
    <mergeCell ref="V2:AA2"/>
    <mergeCell ref="AA3:AA4"/>
  </mergeCells>
  <conditionalFormatting sqref="E5:E65">
    <cfRule type="cellIs" dxfId="5" priority="2" operator="equal">
      <formula>2</formula>
    </cfRule>
    <cfRule type="cellIs" dxfId="4" priority="3" operator="greaterThan">
      <formula>2</formula>
    </cfRule>
  </conditionalFormatting>
  <conditionalFormatting sqref="G5:Q3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ageMargins left="0" right="0" top="0" bottom="0" header="0" footer="0"/>
  <pageSetup paperSize="138" scale="99" fitToWidth="2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80"/>
  <sheetViews>
    <sheetView workbookViewId="0">
      <selection activeCell="O1" sqref="O1:R1"/>
    </sheetView>
  </sheetViews>
  <sheetFormatPr baseColWidth="10" defaultColWidth="11.42578125" defaultRowHeight="15" x14ac:dyDescent="0.25"/>
  <cols>
    <col min="1" max="1" width="3.5703125" style="1178" customWidth="1"/>
    <col min="2" max="2" width="1.85546875" style="985" customWidth="1"/>
    <col min="3" max="3" width="10" style="986" customWidth="1"/>
    <col min="4" max="4" width="4.42578125" style="1179" customWidth="1"/>
    <col min="5" max="5" width="1.7109375" style="987" customWidth="1"/>
    <col min="6" max="6" width="1.5703125" style="987" customWidth="1"/>
    <col min="7" max="13" width="5.85546875" style="985" customWidth="1"/>
    <col min="14" max="16" width="5.85546875" style="986" customWidth="1"/>
    <col min="17" max="17" width="5.85546875" style="985" customWidth="1"/>
    <col min="18" max="18" width="5.85546875" style="1" customWidth="1"/>
    <col min="19" max="19" width="6.28515625" style="1" customWidth="1"/>
    <col min="20" max="25" width="5.85546875" style="1" customWidth="1"/>
    <col min="26" max="26" width="5.85546875" style="4" customWidth="1"/>
    <col min="27" max="27" width="7.85546875" style="4" customWidth="1"/>
    <col min="28" max="28" width="4.28515625" style="1181" customWidth="1"/>
    <col min="29" max="29" width="7.85546875" style="1181" customWidth="1"/>
    <col min="30" max="30" width="4.28515625" style="1181" customWidth="1"/>
    <col min="31" max="31" width="4.28515625" style="991" customWidth="1"/>
    <col min="32" max="32" width="8.85546875" style="991" customWidth="1"/>
    <col min="33" max="33" width="1.28515625" style="991" customWidth="1"/>
    <col min="34" max="37" width="5.85546875" style="985" customWidth="1"/>
    <col min="38" max="46" width="5.7109375" style="985" customWidth="1"/>
    <col min="47" max="16384" width="11.42578125" style="985"/>
  </cols>
  <sheetData>
    <row r="1" spans="1:40" ht="11.25" customHeight="1" x14ac:dyDescent="0.25">
      <c r="J1" s="1180"/>
      <c r="K1" s="1180"/>
      <c r="L1" s="1180"/>
      <c r="M1" s="1180"/>
      <c r="O1" s="4404" t="s">
        <v>547</v>
      </c>
      <c r="P1" s="4404"/>
      <c r="Q1" s="4404"/>
      <c r="R1" s="4404"/>
    </row>
    <row r="2" spans="1:40" ht="8.4499999999999993" customHeight="1" x14ac:dyDescent="0.25">
      <c r="G2" s="4475" t="s">
        <v>25</v>
      </c>
      <c r="H2" s="4475"/>
      <c r="I2" s="4475"/>
      <c r="J2" s="4475"/>
      <c r="K2" s="4475"/>
      <c r="L2" s="4475"/>
      <c r="M2" s="4475"/>
      <c r="N2" s="4475"/>
      <c r="O2" s="4475"/>
      <c r="P2" s="4476"/>
      <c r="Q2" s="4521" t="s">
        <v>50</v>
      </c>
      <c r="R2" s="4521"/>
      <c r="S2" s="4521"/>
      <c r="T2" s="4522" t="s">
        <v>49</v>
      </c>
      <c r="U2" s="4522"/>
      <c r="V2" s="4522"/>
      <c r="W2" s="4522"/>
      <c r="X2" s="4522"/>
      <c r="Y2" s="4522" t="s">
        <v>477</v>
      </c>
      <c r="Z2" s="4522"/>
      <c r="AA2" s="4522"/>
      <c r="AB2" s="4522"/>
      <c r="AC2" s="4522"/>
      <c r="AD2" s="4523"/>
    </row>
    <row r="3" spans="1:40" s="993" customFormat="1" ht="8.4499999999999993" customHeight="1" x14ac:dyDescent="0.25">
      <c r="A3" s="1178"/>
      <c r="C3" s="994"/>
      <c r="D3" s="1182"/>
      <c r="E3" s="4336" t="s">
        <v>44</v>
      </c>
      <c r="F3" s="995"/>
      <c r="G3" s="1110" t="s">
        <v>87</v>
      </c>
      <c r="H3" s="1110" t="s">
        <v>26</v>
      </c>
      <c r="I3" s="997" t="s">
        <v>27</v>
      </c>
      <c r="J3" s="997" t="s">
        <v>28</v>
      </c>
      <c r="K3" s="997" t="s">
        <v>406</v>
      </c>
      <c r="L3" s="998" t="s">
        <v>407</v>
      </c>
      <c r="M3" s="997" t="s">
        <v>446</v>
      </c>
      <c r="N3" s="997" t="s">
        <v>32</v>
      </c>
      <c r="O3" s="997" t="s">
        <v>408</v>
      </c>
      <c r="P3" s="997" t="s">
        <v>34</v>
      </c>
      <c r="Q3" s="4513" t="s">
        <v>3</v>
      </c>
      <c r="R3" s="4515" t="s">
        <v>409</v>
      </c>
      <c r="S3" s="4517" t="s">
        <v>410</v>
      </c>
      <c r="T3" s="4519" t="s">
        <v>478</v>
      </c>
      <c r="U3" s="4537" t="s">
        <v>479</v>
      </c>
      <c r="V3" s="4524" t="s">
        <v>480</v>
      </c>
      <c r="W3" s="4524" t="s">
        <v>481</v>
      </c>
      <c r="X3" s="4526" t="s">
        <v>3</v>
      </c>
      <c r="Y3" s="4528" t="s">
        <v>482</v>
      </c>
      <c r="Z3" s="4528" t="s">
        <v>483</v>
      </c>
      <c r="AA3" s="4528" t="s">
        <v>484</v>
      </c>
      <c r="AB3" s="4535" t="s">
        <v>485</v>
      </c>
      <c r="AC3" s="4537" t="s">
        <v>486</v>
      </c>
      <c r="AD3" s="4535" t="s">
        <v>485</v>
      </c>
      <c r="AE3" s="1091"/>
      <c r="AF3" s="1091"/>
      <c r="AG3" s="1091"/>
      <c r="AH3" s="4515" t="s">
        <v>39</v>
      </c>
      <c r="AI3" s="4515" t="s">
        <v>38</v>
      </c>
      <c r="AJ3" s="4515" t="s">
        <v>445</v>
      </c>
      <c r="AK3" s="4533" t="s">
        <v>9</v>
      </c>
      <c r="AL3" s="4515" t="s">
        <v>13</v>
      </c>
      <c r="AM3" s="4515" t="s">
        <v>12</v>
      </c>
      <c r="AN3" s="4515" t="s">
        <v>10</v>
      </c>
    </row>
    <row r="4" spans="1:40" s="993" customFormat="1" ht="8.25" customHeight="1" thickBot="1" x14ac:dyDescent="0.3">
      <c r="A4" s="1183"/>
      <c r="B4" s="56"/>
      <c r="C4" s="1094"/>
      <c r="D4" s="1184"/>
      <c r="E4" s="4419"/>
      <c r="F4" s="1003"/>
      <c r="G4" s="1112" t="s">
        <v>487</v>
      </c>
      <c r="H4" s="1112" t="s">
        <v>488</v>
      </c>
      <c r="I4" s="1005" t="s">
        <v>489</v>
      </c>
      <c r="J4" s="1005" t="s">
        <v>490</v>
      </c>
      <c r="K4" s="1005" t="s">
        <v>491</v>
      </c>
      <c r="L4" s="1006" t="s">
        <v>492</v>
      </c>
      <c r="M4" s="1006" t="s">
        <v>493</v>
      </c>
      <c r="N4" s="1006" t="s">
        <v>494</v>
      </c>
      <c r="O4" s="1006" t="s">
        <v>495</v>
      </c>
      <c r="P4" s="1006" t="s">
        <v>496</v>
      </c>
      <c r="Q4" s="4514"/>
      <c r="R4" s="4516"/>
      <c r="S4" s="4518"/>
      <c r="T4" s="4520"/>
      <c r="U4" s="4538"/>
      <c r="V4" s="4525"/>
      <c r="W4" s="4525"/>
      <c r="X4" s="4527"/>
      <c r="Y4" s="4529"/>
      <c r="Z4" s="4529"/>
      <c r="AA4" s="4529"/>
      <c r="AB4" s="4536"/>
      <c r="AC4" s="4538"/>
      <c r="AD4" s="4536"/>
      <c r="AE4" s="1091"/>
      <c r="AF4" s="1096" t="s">
        <v>444</v>
      </c>
      <c r="AG4" s="1051"/>
      <c r="AH4" s="4516"/>
      <c r="AI4" s="4516"/>
      <c r="AJ4" s="4516"/>
      <c r="AK4" s="4534"/>
      <c r="AL4" s="4516"/>
      <c r="AM4" s="4516"/>
      <c r="AN4" s="4516"/>
    </row>
    <row r="5" spans="1:40" ht="9.9499999999999993" customHeight="1" thickTop="1" x14ac:dyDescent="0.25">
      <c r="A5" s="1185" t="s">
        <v>4</v>
      </c>
      <c r="B5" s="1007"/>
      <c r="C5" s="1186" t="s">
        <v>497</v>
      </c>
      <c r="D5" s="1187" t="s">
        <v>498</v>
      </c>
      <c r="E5" s="1188"/>
      <c r="F5" s="1189"/>
      <c r="G5" s="1190">
        <v>3</v>
      </c>
      <c r="H5" s="1191">
        <v>15</v>
      </c>
      <c r="I5" s="1192">
        <v>13</v>
      </c>
      <c r="J5" s="1192">
        <v>13</v>
      </c>
      <c r="K5" s="1193">
        <v>13</v>
      </c>
      <c r="L5" s="1193">
        <v>4</v>
      </c>
      <c r="M5" s="1193">
        <v>7</v>
      </c>
      <c r="N5" s="1193">
        <v>1</v>
      </c>
      <c r="O5" s="1192"/>
      <c r="P5" s="1193">
        <v>1</v>
      </c>
      <c r="Q5" s="1013">
        <f t="shared" ref="Q5:Q35" si="0">SUM(G5:P5)</f>
        <v>70</v>
      </c>
      <c r="R5" s="1014">
        <f t="shared" ref="R5:R35" si="1">COUNTIF(G5:P5,"&gt;=0")*0.1+0.9</f>
        <v>1.8</v>
      </c>
      <c r="S5" s="1194">
        <f t="shared" ref="S5:S35" si="2">Q5*R5/COUNTIF(G5:P5,"&gt;=0")</f>
        <v>14</v>
      </c>
      <c r="T5" s="1016"/>
      <c r="U5" s="1017"/>
      <c r="V5" s="1116">
        <v>3</v>
      </c>
      <c r="W5" s="1116">
        <f t="shared" ref="W5:W35" si="3">COUNTIF(G5:P5,"&gt;=0")</f>
        <v>9</v>
      </c>
      <c r="X5" s="1195">
        <f t="shared" ref="X5:X35" si="4">SUM(T5:W5)</f>
        <v>12</v>
      </c>
      <c r="Y5" s="1196">
        <v>4</v>
      </c>
      <c r="Z5" s="1116">
        <f>31+Q5</f>
        <v>101</v>
      </c>
      <c r="AA5" s="1197">
        <f t="shared" ref="AA5:AA35" si="5">Z5/X5</f>
        <v>8.4166666666666661</v>
      </c>
      <c r="AB5" s="1198">
        <f t="shared" ref="AB5:AB35" si="6">RANK(AA5,AA$5:AA$45)</f>
        <v>7</v>
      </c>
      <c r="AC5" s="1199">
        <f t="shared" ref="AC5:AC35" si="7">AA5*(X5*0.03+0.97)</f>
        <v>11.194166666666666</v>
      </c>
      <c r="AD5" s="1017">
        <f t="shared" ref="AD5:AD35" si="8">RANK(AC5,AC$5:AC$45)</f>
        <v>5</v>
      </c>
      <c r="AF5" s="1117" t="s">
        <v>4</v>
      </c>
      <c r="AG5" s="1051"/>
      <c r="AH5" s="1102">
        <v>11</v>
      </c>
      <c r="AI5" s="1102">
        <v>12</v>
      </c>
      <c r="AJ5" s="1102">
        <v>13</v>
      </c>
      <c r="AK5" s="1102">
        <v>14</v>
      </c>
      <c r="AL5" s="1103">
        <v>15</v>
      </c>
      <c r="AM5" s="1103">
        <v>16</v>
      </c>
      <c r="AN5" s="1103">
        <v>17</v>
      </c>
    </row>
    <row r="6" spans="1:40" s="987" customFormat="1" ht="9.9499999999999993" customHeight="1" x14ac:dyDescent="0.25">
      <c r="A6" s="1185" t="s">
        <v>16</v>
      </c>
      <c r="B6" s="1022"/>
      <c r="C6" s="1200" t="s">
        <v>499</v>
      </c>
      <c r="D6" s="1201"/>
      <c r="E6" s="1202"/>
      <c r="F6" s="1189"/>
      <c r="G6" s="1190"/>
      <c r="H6" s="1203">
        <v>8</v>
      </c>
      <c r="I6" s="1193">
        <v>1</v>
      </c>
      <c r="J6" s="1193"/>
      <c r="K6" s="1192">
        <v>16</v>
      </c>
      <c r="L6" s="1193">
        <v>12</v>
      </c>
      <c r="M6" s="1193"/>
      <c r="N6" s="1193"/>
      <c r="O6" s="1193"/>
      <c r="P6" s="1193"/>
      <c r="Q6" s="1024">
        <f t="shared" si="0"/>
        <v>37</v>
      </c>
      <c r="R6" s="1025">
        <f t="shared" si="1"/>
        <v>1.3</v>
      </c>
      <c r="S6" s="1194">
        <f t="shared" si="2"/>
        <v>12.025</v>
      </c>
      <c r="T6" s="1026"/>
      <c r="U6" s="1027"/>
      <c r="V6" s="1120">
        <v>2</v>
      </c>
      <c r="W6" s="1120">
        <f t="shared" si="3"/>
        <v>4</v>
      </c>
      <c r="X6" s="1195">
        <f t="shared" si="4"/>
        <v>6</v>
      </c>
      <c r="Y6" s="1204">
        <v>1</v>
      </c>
      <c r="Z6" s="1120">
        <f>4+Q6</f>
        <v>41</v>
      </c>
      <c r="AA6" s="1197">
        <f t="shared" si="5"/>
        <v>6.833333333333333</v>
      </c>
      <c r="AB6" s="1205">
        <f t="shared" si="6"/>
        <v>15</v>
      </c>
      <c r="AC6" s="1199">
        <f t="shared" si="7"/>
        <v>7.8583333333333325</v>
      </c>
      <c r="AD6" s="1027">
        <f t="shared" si="8"/>
        <v>20</v>
      </c>
      <c r="AF6" s="1108" t="s">
        <v>16</v>
      </c>
      <c r="AG6" s="1051"/>
      <c r="AH6" s="1105">
        <v>8</v>
      </c>
      <c r="AI6" s="1105">
        <v>9</v>
      </c>
      <c r="AJ6" s="1105">
        <v>10</v>
      </c>
      <c r="AK6" s="1105">
        <v>11</v>
      </c>
      <c r="AL6" s="1106">
        <v>12</v>
      </c>
      <c r="AM6" s="1106">
        <v>13</v>
      </c>
      <c r="AN6" s="1106">
        <v>14</v>
      </c>
    </row>
    <row r="7" spans="1:40" s="987" customFormat="1" ht="9.9499999999999993" customHeight="1" x14ac:dyDescent="0.25">
      <c r="A7" s="1185" t="s">
        <v>17</v>
      </c>
      <c r="B7" s="1022"/>
      <c r="C7" s="1206" t="s">
        <v>500</v>
      </c>
      <c r="D7" s="1207"/>
      <c r="E7" s="1202"/>
      <c r="F7" s="1189"/>
      <c r="G7" s="1208">
        <v>1</v>
      </c>
      <c r="H7" s="1209">
        <v>10</v>
      </c>
      <c r="I7" s="1210">
        <v>4</v>
      </c>
      <c r="J7" s="1210">
        <v>10</v>
      </c>
      <c r="K7" s="1210">
        <v>7</v>
      </c>
      <c r="L7" s="1210">
        <v>6</v>
      </c>
      <c r="M7" s="1210">
        <v>5</v>
      </c>
      <c r="N7" s="1210"/>
      <c r="O7" s="1211">
        <v>12</v>
      </c>
      <c r="P7" s="1210">
        <v>3</v>
      </c>
      <c r="Q7" s="1024">
        <f t="shared" si="0"/>
        <v>58</v>
      </c>
      <c r="R7" s="1025">
        <f t="shared" si="1"/>
        <v>1.8</v>
      </c>
      <c r="S7" s="1194">
        <f t="shared" si="2"/>
        <v>11.600000000000001</v>
      </c>
      <c r="T7" s="1026"/>
      <c r="U7" s="1027">
        <v>5</v>
      </c>
      <c r="V7" s="1120">
        <v>8</v>
      </c>
      <c r="W7" s="1120">
        <f t="shared" si="3"/>
        <v>9</v>
      </c>
      <c r="X7" s="1195">
        <f t="shared" si="4"/>
        <v>22</v>
      </c>
      <c r="Y7" s="1204">
        <v>2</v>
      </c>
      <c r="Z7" s="1120">
        <f>93+Q7</f>
        <v>151</v>
      </c>
      <c r="AA7" s="1197">
        <f t="shared" si="5"/>
        <v>6.8636363636363633</v>
      </c>
      <c r="AB7" s="1205">
        <f t="shared" si="6"/>
        <v>14</v>
      </c>
      <c r="AC7" s="1199">
        <f t="shared" si="7"/>
        <v>11.187727272727271</v>
      </c>
      <c r="AD7" s="1027">
        <f t="shared" si="8"/>
        <v>6</v>
      </c>
      <c r="AF7" s="1108" t="s">
        <v>17</v>
      </c>
      <c r="AG7" s="1051"/>
      <c r="AH7" s="1105">
        <v>6</v>
      </c>
      <c r="AI7" s="1105">
        <v>7</v>
      </c>
      <c r="AJ7" s="1105">
        <v>8</v>
      </c>
      <c r="AK7" s="1105">
        <v>9</v>
      </c>
      <c r="AL7" s="1106">
        <v>10</v>
      </c>
      <c r="AM7" s="1106">
        <v>11</v>
      </c>
      <c r="AN7" s="1106">
        <v>12</v>
      </c>
    </row>
    <row r="8" spans="1:40" s="987" customFormat="1" ht="9.9499999999999993" customHeight="1" x14ac:dyDescent="0.25">
      <c r="A8" s="1185" t="s">
        <v>18</v>
      </c>
      <c r="B8" s="1022"/>
      <c r="C8" s="1212" t="s">
        <v>501</v>
      </c>
      <c r="D8" s="1213" t="s">
        <v>502</v>
      </c>
      <c r="E8" s="1202"/>
      <c r="F8" s="1189"/>
      <c r="G8" s="1208">
        <v>6</v>
      </c>
      <c r="H8" s="1209">
        <v>12</v>
      </c>
      <c r="I8" s="1210">
        <v>5</v>
      </c>
      <c r="J8" s="1210">
        <v>1</v>
      </c>
      <c r="K8" s="1210">
        <v>5</v>
      </c>
      <c r="L8" s="1210">
        <v>7</v>
      </c>
      <c r="M8" s="1210">
        <v>2</v>
      </c>
      <c r="N8" s="1210">
        <v>2</v>
      </c>
      <c r="O8" s="1210">
        <v>0</v>
      </c>
      <c r="P8" s="1211">
        <v>11</v>
      </c>
      <c r="Q8" s="1024">
        <f t="shared" si="0"/>
        <v>51</v>
      </c>
      <c r="R8" s="1025">
        <f t="shared" si="1"/>
        <v>1.9</v>
      </c>
      <c r="S8" s="1194">
        <f t="shared" si="2"/>
        <v>9.69</v>
      </c>
      <c r="T8" s="1026">
        <v>3</v>
      </c>
      <c r="U8" s="1027">
        <v>7</v>
      </c>
      <c r="V8" s="1120">
        <v>8</v>
      </c>
      <c r="W8" s="1120">
        <f t="shared" si="3"/>
        <v>10</v>
      </c>
      <c r="X8" s="1195">
        <f t="shared" si="4"/>
        <v>28</v>
      </c>
      <c r="Y8" s="1204">
        <v>1</v>
      </c>
      <c r="Z8" s="1120">
        <f>153+Q8</f>
        <v>204</v>
      </c>
      <c r="AA8" s="1197">
        <f t="shared" si="5"/>
        <v>7.2857142857142856</v>
      </c>
      <c r="AB8" s="1205">
        <f t="shared" si="6"/>
        <v>12</v>
      </c>
      <c r="AC8" s="1199">
        <f t="shared" si="7"/>
        <v>13.187142857142858</v>
      </c>
      <c r="AD8" s="1027">
        <f t="shared" si="8"/>
        <v>2</v>
      </c>
      <c r="AF8" s="1108" t="s">
        <v>18</v>
      </c>
      <c r="AG8" s="1051"/>
      <c r="AH8" s="1105">
        <v>4</v>
      </c>
      <c r="AI8" s="1105">
        <v>5</v>
      </c>
      <c r="AJ8" s="1105">
        <v>6</v>
      </c>
      <c r="AK8" s="1105">
        <v>7</v>
      </c>
      <c r="AL8" s="1106">
        <v>8</v>
      </c>
      <c r="AM8" s="1106">
        <v>9</v>
      </c>
      <c r="AN8" s="1106">
        <v>10</v>
      </c>
    </row>
    <row r="9" spans="1:40" s="987" customFormat="1" ht="9.9499999999999993" customHeight="1" x14ac:dyDescent="0.25">
      <c r="A9" s="1185" t="s">
        <v>19</v>
      </c>
      <c r="B9" s="1022"/>
      <c r="C9" s="1214" t="s">
        <v>462</v>
      </c>
      <c r="D9" s="1215"/>
      <c r="E9" s="1202"/>
      <c r="F9" s="1189"/>
      <c r="G9" s="1208">
        <v>10</v>
      </c>
      <c r="H9" s="1209"/>
      <c r="I9" s="1210">
        <v>0</v>
      </c>
      <c r="J9" s="1210">
        <v>8</v>
      </c>
      <c r="K9" s="1210"/>
      <c r="L9" s="1210">
        <v>8</v>
      </c>
      <c r="M9" s="1210"/>
      <c r="N9" s="1211"/>
      <c r="O9" s="1210"/>
      <c r="P9" s="1210"/>
      <c r="Q9" s="1024">
        <f t="shared" si="0"/>
        <v>26</v>
      </c>
      <c r="R9" s="1025">
        <f t="shared" si="1"/>
        <v>1.3</v>
      </c>
      <c r="S9" s="1194">
        <f t="shared" si="2"/>
        <v>8.4500000000000011</v>
      </c>
      <c r="T9" s="1026">
        <v>2</v>
      </c>
      <c r="U9" s="1027">
        <v>4</v>
      </c>
      <c r="V9" s="1120">
        <v>4</v>
      </c>
      <c r="W9" s="1120">
        <f t="shared" si="3"/>
        <v>4</v>
      </c>
      <c r="X9" s="1195">
        <f t="shared" si="4"/>
        <v>14</v>
      </c>
      <c r="Y9" s="1204">
        <v>2</v>
      </c>
      <c r="Z9" s="1120">
        <f>82+Q9</f>
        <v>108</v>
      </c>
      <c r="AA9" s="1197">
        <f t="shared" si="5"/>
        <v>7.7142857142857144</v>
      </c>
      <c r="AB9" s="1205">
        <f t="shared" si="6"/>
        <v>9</v>
      </c>
      <c r="AC9" s="1199">
        <f t="shared" si="7"/>
        <v>10.722857142857142</v>
      </c>
      <c r="AD9" s="1027">
        <f t="shared" si="8"/>
        <v>8</v>
      </c>
      <c r="AF9" s="1108" t="s">
        <v>19</v>
      </c>
      <c r="AG9" s="1051"/>
      <c r="AH9" s="1105">
        <v>3</v>
      </c>
      <c r="AI9" s="1105">
        <v>4</v>
      </c>
      <c r="AJ9" s="1105">
        <v>5</v>
      </c>
      <c r="AK9" s="1105">
        <v>6</v>
      </c>
      <c r="AL9" s="1106">
        <v>7</v>
      </c>
      <c r="AM9" s="1106">
        <v>8</v>
      </c>
      <c r="AN9" s="1106">
        <v>9</v>
      </c>
    </row>
    <row r="10" spans="1:40" s="987" customFormat="1" ht="9.9499999999999993" customHeight="1" x14ac:dyDescent="0.25">
      <c r="A10" s="1185" t="s">
        <v>20</v>
      </c>
      <c r="B10" s="1022"/>
      <c r="C10" s="1206" t="s">
        <v>503</v>
      </c>
      <c r="D10" s="1207"/>
      <c r="E10" s="1202"/>
      <c r="F10" s="1189"/>
      <c r="G10" s="1208"/>
      <c r="H10" s="1209">
        <v>2</v>
      </c>
      <c r="I10" s="1210">
        <v>10</v>
      </c>
      <c r="J10" s="1210"/>
      <c r="K10" s="1210">
        <v>4</v>
      </c>
      <c r="L10" s="1210"/>
      <c r="M10" s="1210">
        <v>0</v>
      </c>
      <c r="N10" s="1211">
        <v>12</v>
      </c>
      <c r="O10" s="1210">
        <v>2</v>
      </c>
      <c r="P10" s="1210"/>
      <c r="Q10" s="1024">
        <f t="shared" si="0"/>
        <v>30</v>
      </c>
      <c r="R10" s="1025">
        <f t="shared" si="1"/>
        <v>1.5</v>
      </c>
      <c r="S10" s="1194">
        <f t="shared" si="2"/>
        <v>7.5</v>
      </c>
      <c r="T10" s="1026">
        <v>3</v>
      </c>
      <c r="U10" s="1027">
        <v>6</v>
      </c>
      <c r="V10" s="1120">
        <v>6</v>
      </c>
      <c r="W10" s="1120">
        <f t="shared" si="3"/>
        <v>6</v>
      </c>
      <c r="X10" s="1195">
        <f t="shared" si="4"/>
        <v>21</v>
      </c>
      <c r="Y10" s="1204">
        <v>1</v>
      </c>
      <c r="Z10" s="1120">
        <f>94+Q10</f>
        <v>124</v>
      </c>
      <c r="AA10" s="1197">
        <f t="shared" si="5"/>
        <v>5.9047619047619051</v>
      </c>
      <c r="AB10" s="1205">
        <f t="shared" si="6"/>
        <v>23</v>
      </c>
      <c r="AC10" s="1199">
        <f t="shared" si="7"/>
        <v>9.4476190476190478</v>
      </c>
      <c r="AD10" s="1027">
        <f t="shared" si="8"/>
        <v>11</v>
      </c>
      <c r="AF10" s="1108" t="s">
        <v>20</v>
      </c>
      <c r="AG10" s="1051"/>
      <c r="AH10" s="1105">
        <v>2</v>
      </c>
      <c r="AI10" s="1105">
        <v>3</v>
      </c>
      <c r="AJ10" s="1105">
        <v>4</v>
      </c>
      <c r="AK10" s="1105">
        <v>5</v>
      </c>
      <c r="AL10" s="1106">
        <v>6</v>
      </c>
      <c r="AM10" s="1106">
        <v>7</v>
      </c>
      <c r="AN10" s="1106">
        <v>8</v>
      </c>
    </row>
    <row r="11" spans="1:40" ht="9.9499999999999993" customHeight="1" x14ac:dyDescent="0.25">
      <c r="A11" s="1185" t="s">
        <v>21</v>
      </c>
      <c r="B11" s="1040"/>
      <c r="C11" s="1216" t="s">
        <v>43</v>
      </c>
      <c r="D11" s="1217"/>
      <c r="E11" s="1202"/>
      <c r="F11" s="1189"/>
      <c r="G11" s="1208">
        <v>4</v>
      </c>
      <c r="H11" s="1209">
        <v>1</v>
      </c>
      <c r="I11" s="1210">
        <v>2</v>
      </c>
      <c r="J11" s="1210">
        <v>5</v>
      </c>
      <c r="K11" s="1210">
        <v>8</v>
      </c>
      <c r="L11" s="1210"/>
      <c r="M11" s="1210">
        <v>3</v>
      </c>
      <c r="N11" s="1210"/>
      <c r="O11" s="1210">
        <v>3</v>
      </c>
      <c r="P11" s="1210">
        <v>8</v>
      </c>
      <c r="Q11" s="1024">
        <f t="shared" si="0"/>
        <v>34</v>
      </c>
      <c r="R11" s="1025">
        <f t="shared" si="1"/>
        <v>1.7000000000000002</v>
      </c>
      <c r="S11" s="1194">
        <f t="shared" si="2"/>
        <v>7.2250000000000005</v>
      </c>
      <c r="T11" s="1026"/>
      <c r="U11" s="1027"/>
      <c r="V11" s="1120">
        <v>3</v>
      </c>
      <c r="W11" s="1120">
        <f t="shared" si="3"/>
        <v>8</v>
      </c>
      <c r="X11" s="1195">
        <f t="shared" si="4"/>
        <v>11</v>
      </c>
      <c r="Y11" s="1204"/>
      <c r="Z11" s="1120">
        <f>11+Q11</f>
        <v>45</v>
      </c>
      <c r="AA11" s="1197">
        <f t="shared" si="5"/>
        <v>4.0909090909090908</v>
      </c>
      <c r="AB11" s="1205">
        <f t="shared" si="6"/>
        <v>28</v>
      </c>
      <c r="AC11" s="1199">
        <f t="shared" si="7"/>
        <v>5.3181818181818175</v>
      </c>
      <c r="AD11" s="1027">
        <f t="shared" si="8"/>
        <v>27</v>
      </c>
      <c r="AF11" s="1108" t="s">
        <v>21</v>
      </c>
      <c r="AG11" s="1051"/>
      <c r="AH11" s="1105">
        <v>1</v>
      </c>
      <c r="AI11" s="1105">
        <v>2</v>
      </c>
      <c r="AJ11" s="1105">
        <v>3</v>
      </c>
      <c r="AK11" s="1105">
        <v>4</v>
      </c>
      <c r="AL11" s="1106">
        <v>5</v>
      </c>
      <c r="AM11" s="1106">
        <v>6</v>
      </c>
      <c r="AN11" s="1106">
        <v>7</v>
      </c>
    </row>
    <row r="12" spans="1:40" s="987" customFormat="1" ht="9.9499999999999993" customHeight="1" x14ac:dyDescent="0.25">
      <c r="A12" s="1185" t="s">
        <v>41</v>
      </c>
      <c r="B12" s="1022"/>
      <c r="C12" s="1206" t="s">
        <v>431</v>
      </c>
      <c r="D12" s="1207"/>
      <c r="E12" s="1202"/>
      <c r="F12" s="1189"/>
      <c r="G12" s="1208"/>
      <c r="H12" s="1209"/>
      <c r="I12" s="1210"/>
      <c r="J12" s="1210"/>
      <c r="K12" s="1210">
        <v>6</v>
      </c>
      <c r="L12" s="1210">
        <v>3</v>
      </c>
      <c r="M12" s="1210"/>
      <c r="N12" s="1210">
        <v>9</v>
      </c>
      <c r="O12" s="1210"/>
      <c r="P12" s="1210"/>
      <c r="Q12" s="1024">
        <f t="shared" si="0"/>
        <v>18</v>
      </c>
      <c r="R12" s="1025">
        <f t="shared" si="1"/>
        <v>1.2000000000000002</v>
      </c>
      <c r="S12" s="1194">
        <f t="shared" si="2"/>
        <v>7.2</v>
      </c>
      <c r="T12" s="1026"/>
      <c r="U12" s="1027">
        <v>4</v>
      </c>
      <c r="V12" s="1120">
        <v>5</v>
      </c>
      <c r="W12" s="1120">
        <f t="shared" si="3"/>
        <v>3</v>
      </c>
      <c r="X12" s="1195">
        <f t="shared" si="4"/>
        <v>12</v>
      </c>
      <c r="Y12" s="1204">
        <v>1</v>
      </c>
      <c r="Z12" s="1120">
        <f>53+Q12</f>
        <v>71</v>
      </c>
      <c r="AA12" s="1197">
        <f t="shared" si="5"/>
        <v>5.916666666666667</v>
      </c>
      <c r="AB12" s="1205">
        <f t="shared" si="6"/>
        <v>22</v>
      </c>
      <c r="AC12" s="1199">
        <f t="shared" si="7"/>
        <v>7.8691666666666675</v>
      </c>
      <c r="AD12" s="1027">
        <f t="shared" si="8"/>
        <v>18</v>
      </c>
      <c r="AF12" s="1108" t="s">
        <v>41</v>
      </c>
      <c r="AG12" s="1051"/>
      <c r="AH12" s="1105">
        <v>0</v>
      </c>
      <c r="AI12" s="1105">
        <v>1</v>
      </c>
      <c r="AJ12" s="1105">
        <v>2</v>
      </c>
      <c r="AK12" s="1105">
        <v>3</v>
      </c>
      <c r="AL12" s="1106">
        <v>4</v>
      </c>
      <c r="AM12" s="1106">
        <v>5</v>
      </c>
      <c r="AN12" s="1106">
        <v>6</v>
      </c>
    </row>
    <row r="13" spans="1:40" ht="9.9499999999999993" customHeight="1" x14ac:dyDescent="0.25">
      <c r="A13" s="1185" t="s">
        <v>22</v>
      </c>
      <c r="B13" s="1040"/>
      <c r="C13" s="1218" t="s">
        <v>504</v>
      </c>
      <c r="D13" s="1219" t="s">
        <v>505</v>
      </c>
      <c r="E13" s="1202"/>
      <c r="F13" s="1189"/>
      <c r="G13" s="1208">
        <v>5</v>
      </c>
      <c r="H13" s="1209">
        <v>7</v>
      </c>
      <c r="I13" s="1210">
        <v>6</v>
      </c>
      <c r="J13" s="1210">
        <v>4</v>
      </c>
      <c r="K13" s="1210"/>
      <c r="L13" s="1210"/>
      <c r="M13" s="1210"/>
      <c r="N13" s="1210"/>
      <c r="O13" s="1210"/>
      <c r="P13" s="1210"/>
      <c r="Q13" s="1024">
        <f t="shared" si="0"/>
        <v>22</v>
      </c>
      <c r="R13" s="1025">
        <f t="shared" si="1"/>
        <v>1.3</v>
      </c>
      <c r="S13" s="1194">
        <f t="shared" si="2"/>
        <v>7.15</v>
      </c>
      <c r="T13" s="1026"/>
      <c r="U13" s="1027">
        <v>2</v>
      </c>
      <c r="V13" s="1120">
        <v>5</v>
      </c>
      <c r="W13" s="1120">
        <f t="shared" si="3"/>
        <v>4</v>
      </c>
      <c r="X13" s="1195">
        <f t="shared" si="4"/>
        <v>11</v>
      </c>
      <c r="Y13" s="1204">
        <v>1</v>
      </c>
      <c r="Z13" s="1120">
        <f>48+Q13</f>
        <v>70</v>
      </c>
      <c r="AA13" s="1197">
        <f t="shared" si="5"/>
        <v>6.3636363636363633</v>
      </c>
      <c r="AB13" s="1205">
        <f t="shared" si="6"/>
        <v>18</v>
      </c>
      <c r="AC13" s="1199">
        <f t="shared" si="7"/>
        <v>8.2727272727272716</v>
      </c>
      <c r="AD13" s="1027">
        <f t="shared" si="8"/>
        <v>16</v>
      </c>
      <c r="AF13" s="1108" t="s">
        <v>22</v>
      </c>
      <c r="AG13" s="1051"/>
      <c r="AH13" s="1107" t="s">
        <v>0</v>
      </c>
      <c r="AI13" s="1105">
        <v>0</v>
      </c>
      <c r="AJ13" s="1105">
        <v>1</v>
      </c>
      <c r="AK13" s="1105">
        <v>2</v>
      </c>
      <c r="AL13" s="1106">
        <v>3</v>
      </c>
      <c r="AM13" s="1106">
        <v>4</v>
      </c>
      <c r="AN13" s="1106">
        <v>5</v>
      </c>
    </row>
    <row r="14" spans="1:40" s="987" customFormat="1" ht="9.9499999999999993" customHeight="1" x14ac:dyDescent="0.25">
      <c r="A14" s="1185" t="s">
        <v>23</v>
      </c>
      <c r="B14" s="1022"/>
      <c r="C14" s="1220" t="s">
        <v>464</v>
      </c>
      <c r="D14" s="1221"/>
      <c r="E14" s="1222"/>
      <c r="F14" s="1189"/>
      <c r="G14" s="1223">
        <v>0</v>
      </c>
      <c r="H14" s="1224">
        <v>6</v>
      </c>
      <c r="I14" s="1225"/>
      <c r="J14" s="1225"/>
      <c r="K14" s="1225"/>
      <c r="L14" s="1225">
        <v>10</v>
      </c>
      <c r="M14" s="1225">
        <v>1</v>
      </c>
      <c r="N14" s="1225">
        <v>3</v>
      </c>
      <c r="O14" s="1225">
        <v>7</v>
      </c>
      <c r="P14" s="1225">
        <v>4</v>
      </c>
      <c r="Q14" s="1129">
        <f t="shared" si="0"/>
        <v>31</v>
      </c>
      <c r="R14" s="1025">
        <f t="shared" si="1"/>
        <v>1.6</v>
      </c>
      <c r="S14" s="1226">
        <f t="shared" si="2"/>
        <v>7.0857142857142863</v>
      </c>
      <c r="T14" s="1132"/>
      <c r="U14" s="1133"/>
      <c r="V14" s="1134">
        <v>3</v>
      </c>
      <c r="W14" s="1134">
        <f t="shared" si="3"/>
        <v>7</v>
      </c>
      <c r="X14" s="1227">
        <f t="shared" si="4"/>
        <v>10</v>
      </c>
      <c r="Y14" s="1228"/>
      <c r="Z14" s="1134">
        <f>10+Q14</f>
        <v>41</v>
      </c>
      <c r="AA14" s="1229">
        <f t="shared" si="5"/>
        <v>4.0999999999999996</v>
      </c>
      <c r="AB14" s="1205">
        <f t="shared" si="6"/>
        <v>27</v>
      </c>
      <c r="AC14" s="1199">
        <f t="shared" si="7"/>
        <v>5.2069999999999999</v>
      </c>
      <c r="AD14" s="1027">
        <f t="shared" si="8"/>
        <v>28</v>
      </c>
      <c r="AF14" s="1108" t="s">
        <v>23</v>
      </c>
      <c r="AG14" s="1051"/>
      <c r="AH14" s="1105" t="s">
        <v>0</v>
      </c>
      <c r="AI14" s="1105" t="s">
        <v>0</v>
      </c>
      <c r="AJ14" s="1105">
        <v>0</v>
      </c>
      <c r="AK14" s="1105">
        <v>1</v>
      </c>
      <c r="AL14" s="1106">
        <v>2</v>
      </c>
      <c r="AM14" s="1106">
        <v>3</v>
      </c>
      <c r="AN14" s="1106">
        <v>4</v>
      </c>
    </row>
    <row r="15" spans="1:40" s="1051" customFormat="1" ht="9.9499999999999993" customHeight="1" x14ac:dyDescent="0.25">
      <c r="A15" s="1185" t="s">
        <v>24</v>
      </c>
      <c r="B15" s="1022"/>
      <c r="C15" s="1216" t="s">
        <v>506</v>
      </c>
      <c r="D15" s="1217"/>
      <c r="E15" s="1222"/>
      <c r="F15" s="1189"/>
      <c r="G15" s="1223"/>
      <c r="H15" s="1224"/>
      <c r="I15" s="1225"/>
      <c r="J15" s="1225"/>
      <c r="K15" s="1225"/>
      <c r="L15" s="1225"/>
      <c r="M15" s="1225">
        <v>4</v>
      </c>
      <c r="N15" s="1225">
        <v>7</v>
      </c>
      <c r="O15" s="1225">
        <v>9</v>
      </c>
      <c r="P15" s="1225">
        <v>0</v>
      </c>
      <c r="Q15" s="1129">
        <f t="shared" si="0"/>
        <v>20</v>
      </c>
      <c r="R15" s="1130">
        <f t="shared" si="1"/>
        <v>1.3</v>
      </c>
      <c r="S15" s="1226">
        <f t="shared" si="2"/>
        <v>6.5</v>
      </c>
      <c r="T15" s="1132"/>
      <c r="U15" s="1133"/>
      <c r="V15" s="1134"/>
      <c r="W15" s="1134">
        <f t="shared" si="3"/>
        <v>4</v>
      </c>
      <c r="X15" s="1227">
        <f t="shared" si="4"/>
        <v>4</v>
      </c>
      <c r="Y15" s="1228"/>
      <c r="Z15" s="1134">
        <f>Q15</f>
        <v>20</v>
      </c>
      <c r="AA15" s="1229">
        <f t="shared" si="5"/>
        <v>5</v>
      </c>
      <c r="AB15" s="1230">
        <f t="shared" si="6"/>
        <v>26</v>
      </c>
      <c r="AC15" s="1199">
        <f t="shared" si="7"/>
        <v>5.4499999999999993</v>
      </c>
      <c r="AD15" s="1133">
        <f t="shared" si="8"/>
        <v>26</v>
      </c>
      <c r="AF15" s="1108" t="s">
        <v>24</v>
      </c>
      <c r="AH15" s="1105" t="s">
        <v>0</v>
      </c>
      <c r="AI15" s="1105" t="s">
        <v>0</v>
      </c>
      <c r="AJ15" s="1105" t="s">
        <v>0</v>
      </c>
      <c r="AK15" s="1105">
        <v>0</v>
      </c>
      <c r="AL15" s="1105">
        <v>1</v>
      </c>
      <c r="AM15" s="1105">
        <v>2</v>
      </c>
      <c r="AN15" s="1105">
        <v>3</v>
      </c>
    </row>
    <row r="16" spans="1:40" s="987" customFormat="1" ht="9.9499999999999993" customHeight="1" x14ac:dyDescent="0.25">
      <c r="A16" s="1185" t="s">
        <v>29</v>
      </c>
      <c r="B16" s="1022"/>
      <c r="C16" s="1200" t="s">
        <v>459</v>
      </c>
      <c r="D16" s="1201"/>
      <c r="E16" s="1222"/>
      <c r="F16" s="1189"/>
      <c r="G16" s="1231"/>
      <c r="H16" s="1209">
        <v>0</v>
      </c>
      <c r="I16" s="1210">
        <v>8</v>
      </c>
      <c r="J16" s="1210"/>
      <c r="K16" s="1210">
        <v>11</v>
      </c>
      <c r="L16" s="1210">
        <v>1</v>
      </c>
      <c r="M16" s="1210"/>
      <c r="N16" s="1210"/>
      <c r="O16" s="1210"/>
      <c r="P16" s="1210"/>
      <c r="Q16" s="1024">
        <f t="shared" si="0"/>
        <v>20</v>
      </c>
      <c r="R16" s="1025">
        <f t="shared" si="1"/>
        <v>1.3</v>
      </c>
      <c r="S16" s="1194">
        <f t="shared" si="2"/>
        <v>6.5</v>
      </c>
      <c r="T16" s="1026"/>
      <c r="U16" s="1027"/>
      <c r="V16" s="1120">
        <v>3</v>
      </c>
      <c r="W16" s="1134">
        <f t="shared" si="3"/>
        <v>4</v>
      </c>
      <c r="X16" s="1195">
        <f t="shared" si="4"/>
        <v>7</v>
      </c>
      <c r="Y16" s="1204">
        <v>1</v>
      </c>
      <c r="Z16" s="1120">
        <f>46+Q16</f>
        <v>66</v>
      </c>
      <c r="AA16" s="1197">
        <f t="shared" si="5"/>
        <v>9.4285714285714288</v>
      </c>
      <c r="AB16" s="1205">
        <f t="shared" si="6"/>
        <v>4</v>
      </c>
      <c r="AC16" s="1199">
        <f t="shared" si="7"/>
        <v>11.125714285714285</v>
      </c>
      <c r="AD16" s="1027">
        <f t="shared" si="8"/>
        <v>7</v>
      </c>
      <c r="AF16" s="1108" t="s">
        <v>29</v>
      </c>
      <c r="AG16" s="1051"/>
      <c r="AH16" s="1105" t="s">
        <v>0</v>
      </c>
      <c r="AI16" s="1105" t="s">
        <v>0</v>
      </c>
      <c r="AJ16" s="1105" t="s">
        <v>0</v>
      </c>
      <c r="AK16" s="1105" t="s">
        <v>0</v>
      </c>
      <c r="AL16" s="1105">
        <v>0</v>
      </c>
      <c r="AM16" s="1105">
        <v>1</v>
      </c>
      <c r="AN16" s="1105">
        <v>2</v>
      </c>
    </row>
    <row r="17" spans="1:44" s="987" customFormat="1" ht="9.9499999999999993" customHeight="1" x14ac:dyDescent="0.25">
      <c r="A17" s="1185" t="s">
        <v>30</v>
      </c>
      <c r="B17" s="1022"/>
      <c r="C17" s="1232" t="s">
        <v>424</v>
      </c>
      <c r="D17" s="1233" t="s">
        <v>507</v>
      </c>
      <c r="E17" s="1234"/>
      <c r="F17" s="1189"/>
      <c r="G17" s="1223">
        <v>8</v>
      </c>
      <c r="H17" s="1224"/>
      <c r="I17" s="1225"/>
      <c r="J17" s="1235"/>
      <c r="K17" s="1225">
        <v>2</v>
      </c>
      <c r="L17" s="1225"/>
      <c r="M17" s="1225"/>
      <c r="N17" s="1225"/>
      <c r="O17" s="1225"/>
      <c r="P17" s="1225"/>
      <c r="Q17" s="1129">
        <f t="shared" si="0"/>
        <v>10</v>
      </c>
      <c r="R17" s="1130">
        <f t="shared" si="1"/>
        <v>1.1000000000000001</v>
      </c>
      <c r="S17" s="1226">
        <f t="shared" si="2"/>
        <v>5.5</v>
      </c>
      <c r="T17" s="1132">
        <v>2</v>
      </c>
      <c r="U17" s="1133">
        <v>4</v>
      </c>
      <c r="V17" s="1134">
        <v>2</v>
      </c>
      <c r="W17" s="1134">
        <f t="shared" si="3"/>
        <v>2</v>
      </c>
      <c r="X17" s="1227">
        <f t="shared" si="4"/>
        <v>10</v>
      </c>
      <c r="Y17" s="1228">
        <v>3</v>
      </c>
      <c r="Z17" s="1134">
        <f>101+Q17</f>
        <v>111</v>
      </c>
      <c r="AA17" s="1229">
        <f t="shared" si="5"/>
        <v>11.1</v>
      </c>
      <c r="AB17" s="1230">
        <f t="shared" si="6"/>
        <v>3</v>
      </c>
      <c r="AC17" s="1236">
        <f t="shared" si="7"/>
        <v>14.097</v>
      </c>
      <c r="AD17" s="1133">
        <f t="shared" si="8"/>
        <v>1</v>
      </c>
      <c r="AF17" s="1108" t="s">
        <v>30</v>
      </c>
      <c r="AG17" s="1051"/>
      <c r="AH17" s="1105" t="s">
        <v>0</v>
      </c>
      <c r="AI17" s="1105" t="s">
        <v>0</v>
      </c>
      <c r="AJ17" s="1105" t="s">
        <v>0</v>
      </c>
      <c r="AK17" s="1105" t="s">
        <v>0</v>
      </c>
      <c r="AL17" s="1105" t="s">
        <v>0</v>
      </c>
      <c r="AM17" s="1105">
        <v>0</v>
      </c>
      <c r="AN17" s="1105">
        <v>1</v>
      </c>
    </row>
    <row r="18" spans="1:44" s="987" customFormat="1" ht="9.9499999999999993" customHeight="1" x14ac:dyDescent="0.25">
      <c r="A18" s="1185" t="s">
        <v>33</v>
      </c>
      <c r="B18" s="1022"/>
      <c r="C18" s="1216" t="s">
        <v>45</v>
      </c>
      <c r="D18" s="1217"/>
      <c r="E18" s="1222"/>
      <c r="F18" s="1189"/>
      <c r="G18" s="1208">
        <v>2</v>
      </c>
      <c r="H18" s="1209"/>
      <c r="I18" s="1210"/>
      <c r="J18" s="1210"/>
      <c r="K18" s="1210"/>
      <c r="L18" s="1210">
        <v>5</v>
      </c>
      <c r="M18" s="1210"/>
      <c r="N18" s="1210">
        <v>5</v>
      </c>
      <c r="O18" s="1210"/>
      <c r="P18" s="1210">
        <v>2</v>
      </c>
      <c r="Q18" s="1129">
        <f t="shared" si="0"/>
        <v>14</v>
      </c>
      <c r="R18" s="1025">
        <f t="shared" si="1"/>
        <v>1.3</v>
      </c>
      <c r="S18" s="1226">
        <f t="shared" si="2"/>
        <v>4.55</v>
      </c>
      <c r="T18" s="1026"/>
      <c r="U18" s="1027"/>
      <c r="V18" s="1120">
        <v>2</v>
      </c>
      <c r="W18" s="1120">
        <f t="shared" si="3"/>
        <v>4</v>
      </c>
      <c r="X18" s="1195">
        <f t="shared" si="4"/>
        <v>6</v>
      </c>
      <c r="Y18" s="1204"/>
      <c r="Z18" s="1120">
        <f>9+Q18</f>
        <v>23</v>
      </c>
      <c r="AA18" s="1197">
        <f t="shared" si="5"/>
        <v>3.8333333333333335</v>
      </c>
      <c r="AB18" s="1205">
        <f t="shared" si="6"/>
        <v>32</v>
      </c>
      <c r="AC18" s="1199">
        <f t="shared" si="7"/>
        <v>4.4083333333333332</v>
      </c>
      <c r="AD18" s="1027">
        <f t="shared" si="8"/>
        <v>30</v>
      </c>
      <c r="AF18" s="1108" t="s">
        <v>33</v>
      </c>
      <c r="AG18" s="1051"/>
      <c r="AH18" s="1105" t="s">
        <v>0</v>
      </c>
      <c r="AI18" s="1105" t="s">
        <v>0</v>
      </c>
      <c r="AJ18" s="1105" t="s">
        <v>0</v>
      </c>
      <c r="AK18" s="1105" t="s">
        <v>0</v>
      </c>
      <c r="AL18" s="1105" t="s">
        <v>0</v>
      </c>
      <c r="AM18" s="1105" t="s">
        <v>0</v>
      </c>
      <c r="AN18" s="1105">
        <v>0</v>
      </c>
    </row>
    <row r="19" spans="1:44" s="1078" customFormat="1" ht="9.9499999999999993" customHeight="1" x14ac:dyDescent="0.25">
      <c r="A19" s="1185" t="s">
        <v>56</v>
      </c>
      <c r="B19" s="1052"/>
      <c r="C19" s="1216" t="s">
        <v>60</v>
      </c>
      <c r="D19" s="1217"/>
      <c r="E19" s="1222"/>
      <c r="F19" s="1189"/>
      <c r="G19" s="1208"/>
      <c r="H19" s="1209"/>
      <c r="I19" s="1210"/>
      <c r="J19" s="1210"/>
      <c r="K19" s="1210"/>
      <c r="L19" s="1210">
        <v>2</v>
      </c>
      <c r="M19" s="1210"/>
      <c r="N19" s="1210">
        <v>4</v>
      </c>
      <c r="O19" s="1210">
        <v>5</v>
      </c>
      <c r="P19" s="1210"/>
      <c r="Q19" s="1024">
        <f t="shared" si="0"/>
        <v>11</v>
      </c>
      <c r="R19" s="1025">
        <f t="shared" si="1"/>
        <v>1.2000000000000002</v>
      </c>
      <c r="S19" s="1194">
        <f t="shared" si="2"/>
        <v>4.4000000000000012</v>
      </c>
      <c r="T19" s="1026"/>
      <c r="U19" s="1027"/>
      <c r="V19" s="1120"/>
      <c r="W19" s="1120">
        <f t="shared" si="3"/>
        <v>3</v>
      </c>
      <c r="X19" s="1195">
        <f t="shared" si="4"/>
        <v>3</v>
      </c>
      <c r="Y19" s="1204"/>
      <c r="Z19" s="1120">
        <f>Q19</f>
        <v>11</v>
      </c>
      <c r="AA19" s="1197">
        <f t="shared" si="5"/>
        <v>3.6666666666666665</v>
      </c>
      <c r="AB19" s="1205">
        <f t="shared" si="6"/>
        <v>33</v>
      </c>
      <c r="AC19" s="1199">
        <f t="shared" si="7"/>
        <v>3.8866666666666667</v>
      </c>
      <c r="AD19" s="1027">
        <f t="shared" si="8"/>
        <v>33</v>
      </c>
    </row>
    <row r="20" spans="1:44" s="987" customFormat="1" ht="9.9499999999999993" customHeight="1" x14ac:dyDescent="0.25">
      <c r="A20" s="1185" t="s">
        <v>48</v>
      </c>
      <c r="B20" s="1052"/>
      <c r="C20" s="1220" t="s">
        <v>55</v>
      </c>
      <c r="D20" s="1221"/>
      <c r="E20" s="1234"/>
      <c r="F20" s="1189"/>
      <c r="G20" s="1223"/>
      <c r="H20" s="1224">
        <v>5</v>
      </c>
      <c r="I20" s="1225">
        <v>3</v>
      </c>
      <c r="J20" s="1235"/>
      <c r="K20" s="1225"/>
      <c r="L20" s="1225"/>
      <c r="M20" s="1225"/>
      <c r="N20" s="1225"/>
      <c r="O20" s="1225"/>
      <c r="P20" s="1225"/>
      <c r="Q20" s="1129">
        <f t="shared" si="0"/>
        <v>8</v>
      </c>
      <c r="R20" s="1130">
        <f t="shared" si="1"/>
        <v>1.1000000000000001</v>
      </c>
      <c r="S20" s="1226">
        <f t="shared" si="2"/>
        <v>4.4000000000000004</v>
      </c>
      <c r="T20" s="1132"/>
      <c r="U20" s="1133"/>
      <c r="V20" s="1134"/>
      <c r="W20" s="1134">
        <f t="shared" si="3"/>
        <v>2</v>
      </c>
      <c r="X20" s="1227">
        <f t="shared" si="4"/>
        <v>2</v>
      </c>
      <c r="Y20" s="1228"/>
      <c r="Z20" s="1134">
        <f>Q20</f>
        <v>8</v>
      </c>
      <c r="AA20" s="1229">
        <f t="shared" si="5"/>
        <v>4</v>
      </c>
      <c r="AB20" s="1230">
        <f t="shared" si="6"/>
        <v>29</v>
      </c>
      <c r="AC20" s="1236">
        <f t="shared" si="7"/>
        <v>4.12</v>
      </c>
      <c r="AD20" s="1133">
        <f t="shared" si="8"/>
        <v>31</v>
      </c>
      <c r="AE20" s="1135"/>
      <c r="AF20" s="1237" t="s">
        <v>44</v>
      </c>
    </row>
    <row r="21" spans="1:44" s="987" customFormat="1" ht="9.9499999999999993" customHeight="1" x14ac:dyDescent="0.2">
      <c r="A21" s="1185" t="s">
        <v>62</v>
      </c>
      <c r="B21" s="1052"/>
      <c r="C21" s="1216" t="s">
        <v>137</v>
      </c>
      <c r="D21" s="1217"/>
      <c r="E21" s="1234"/>
      <c r="F21" s="1189"/>
      <c r="G21" s="1208"/>
      <c r="H21" s="1209"/>
      <c r="I21" s="1210"/>
      <c r="J21" s="1210">
        <v>3</v>
      </c>
      <c r="K21" s="1210"/>
      <c r="L21" s="1210"/>
      <c r="M21" s="1210"/>
      <c r="N21" s="1210"/>
      <c r="O21" s="1210">
        <v>4</v>
      </c>
      <c r="P21" s="1210"/>
      <c r="Q21" s="1024">
        <f t="shared" si="0"/>
        <v>7</v>
      </c>
      <c r="R21" s="1025">
        <f t="shared" si="1"/>
        <v>1.1000000000000001</v>
      </c>
      <c r="S21" s="1194">
        <f t="shared" si="2"/>
        <v>3.8500000000000005</v>
      </c>
      <c r="T21" s="1026"/>
      <c r="U21" s="1027"/>
      <c r="V21" s="1120"/>
      <c r="W21" s="1205">
        <f t="shared" si="3"/>
        <v>2</v>
      </c>
      <c r="X21" s="1195">
        <f t="shared" si="4"/>
        <v>2</v>
      </c>
      <c r="Y21" s="1204"/>
      <c r="Z21" s="1120">
        <f>0+Q21</f>
        <v>7</v>
      </c>
      <c r="AA21" s="1197">
        <f t="shared" si="5"/>
        <v>3.5</v>
      </c>
      <c r="AB21" s="1205">
        <f t="shared" si="6"/>
        <v>34</v>
      </c>
      <c r="AC21" s="1199">
        <f t="shared" si="7"/>
        <v>3.605</v>
      </c>
      <c r="AD21" s="1027">
        <f t="shared" si="8"/>
        <v>34</v>
      </c>
      <c r="AF21" s="1136"/>
      <c r="AH21" s="1137"/>
      <c r="AI21" s="4530" t="s">
        <v>508</v>
      </c>
      <c r="AJ21" s="4530"/>
      <c r="AK21" s="4530"/>
      <c r="AL21" s="4530"/>
      <c r="AM21" s="4530"/>
      <c r="AN21" s="4530"/>
      <c r="AO21" s="4530"/>
      <c r="AP21" s="1238"/>
      <c r="AQ21" s="1238"/>
      <c r="AR21" s="1238"/>
    </row>
    <row r="22" spans="1:44" s="987" customFormat="1" ht="9.9499999999999993" customHeight="1" x14ac:dyDescent="0.2">
      <c r="A22" s="1185" t="s">
        <v>130</v>
      </c>
      <c r="B22" s="1052"/>
      <c r="C22" s="1239" t="s">
        <v>461</v>
      </c>
      <c r="D22" s="1240"/>
      <c r="E22" s="1234"/>
      <c r="F22" s="1189"/>
      <c r="G22" s="1223"/>
      <c r="H22" s="1224"/>
      <c r="I22" s="1225"/>
      <c r="J22" s="1225">
        <v>6</v>
      </c>
      <c r="K22" s="1225"/>
      <c r="L22" s="1225">
        <v>0</v>
      </c>
      <c r="M22" s="1225"/>
      <c r="N22" s="1225"/>
      <c r="O22" s="1225"/>
      <c r="P22" s="1225"/>
      <c r="Q22" s="1129">
        <f t="shared" si="0"/>
        <v>6</v>
      </c>
      <c r="R22" s="1130">
        <f t="shared" si="1"/>
        <v>1.1000000000000001</v>
      </c>
      <c r="S22" s="1226">
        <f t="shared" si="2"/>
        <v>3.3000000000000003</v>
      </c>
      <c r="T22" s="1132"/>
      <c r="U22" s="1133">
        <v>2</v>
      </c>
      <c r="V22" s="1134">
        <v>6</v>
      </c>
      <c r="W22" s="1134">
        <f t="shared" si="3"/>
        <v>2</v>
      </c>
      <c r="X22" s="1227">
        <f t="shared" si="4"/>
        <v>10</v>
      </c>
      <c r="Y22" s="1228">
        <v>1</v>
      </c>
      <c r="Z22" s="1134">
        <f>59+Q22</f>
        <v>65</v>
      </c>
      <c r="AA22" s="1229">
        <f t="shared" si="5"/>
        <v>6.5</v>
      </c>
      <c r="AB22" s="1230">
        <f t="shared" si="6"/>
        <v>16</v>
      </c>
      <c r="AC22" s="1236">
        <f t="shared" si="7"/>
        <v>8.2550000000000008</v>
      </c>
      <c r="AD22" s="1133">
        <f t="shared" si="8"/>
        <v>17</v>
      </c>
      <c r="AH22" s="1078"/>
      <c r="AI22" s="4531"/>
      <c r="AJ22" s="4531"/>
      <c r="AK22" s="4531"/>
      <c r="AL22" s="4531"/>
      <c r="AM22" s="4531"/>
      <c r="AN22" s="4531"/>
      <c r="AO22" s="4531"/>
      <c r="AP22" s="1238"/>
      <c r="AQ22" s="1238"/>
      <c r="AR22" s="1238"/>
    </row>
    <row r="23" spans="1:44" s="987" customFormat="1" ht="9.9499999999999993" customHeight="1" x14ac:dyDescent="0.25">
      <c r="A23" s="1185" t="s">
        <v>433</v>
      </c>
      <c r="B23" s="1052"/>
      <c r="C23" s="1216" t="s">
        <v>57</v>
      </c>
      <c r="D23" s="1217"/>
      <c r="E23" s="1234"/>
      <c r="F23" s="1189"/>
      <c r="G23" s="1208"/>
      <c r="H23" s="1209"/>
      <c r="I23" s="1210"/>
      <c r="J23" s="1210">
        <v>2</v>
      </c>
      <c r="K23" s="1210">
        <v>3</v>
      </c>
      <c r="L23" s="1210"/>
      <c r="M23" s="1210"/>
      <c r="N23" s="1210"/>
      <c r="O23" s="1210"/>
      <c r="P23" s="1210"/>
      <c r="Q23" s="1024">
        <f t="shared" si="0"/>
        <v>5</v>
      </c>
      <c r="R23" s="1025">
        <f t="shared" si="1"/>
        <v>1.1000000000000001</v>
      </c>
      <c r="S23" s="1194">
        <f t="shared" si="2"/>
        <v>2.75</v>
      </c>
      <c r="T23" s="1026"/>
      <c r="U23" s="1027"/>
      <c r="V23" s="1120"/>
      <c r="W23" s="1120">
        <f t="shared" si="3"/>
        <v>2</v>
      </c>
      <c r="X23" s="1195">
        <f t="shared" si="4"/>
        <v>2</v>
      </c>
      <c r="Y23" s="1204"/>
      <c r="Z23" s="1120">
        <f>0+Q23</f>
        <v>5</v>
      </c>
      <c r="AA23" s="1197">
        <f t="shared" si="5"/>
        <v>2.5</v>
      </c>
      <c r="AB23" s="1205">
        <f t="shared" si="6"/>
        <v>37</v>
      </c>
      <c r="AC23" s="1199">
        <f t="shared" si="7"/>
        <v>2.5750000000000002</v>
      </c>
      <c r="AD23" s="1027">
        <f t="shared" si="8"/>
        <v>38</v>
      </c>
      <c r="AH23" s="1078"/>
      <c r="AI23" s="4531"/>
      <c r="AJ23" s="4531"/>
      <c r="AK23" s="4531"/>
      <c r="AL23" s="4531"/>
      <c r="AM23" s="4531"/>
      <c r="AN23" s="4531"/>
      <c r="AO23" s="4531"/>
      <c r="AP23" s="1152"/>
      <c r="AQ23" s="1152"/>
      <c r="AR23" s="1152"/>
    </row>
    <row r="24" spans="1:44" s="987" customFormat="1" ht="9.9499999999999993" customHeight="1" thickBot="1" x14ac:dyDescent="0.3">
      <c r="A24" s="1185" t="s">
        <v>343</v>
      </c>
      <c r="B24" s="1022"/>
      <c r="C24" s="1220" t="s">
        <v>63</v>
      </c>
      <c r="D24" s="1221"/>
      <c r="E24" s="1234"/>
      <c r="F24" s="1189"/>
      <c r="G24" s="1223"/>
      <c r="H24" s="1224"/>
      <c r="I24" s="1235"/>
      <c r="J24" s="1225"/>
      <c r="K24" s="1225"/>
      <c r="L24" s="1225"/>
      <c r="M24" s="1225"/>
      <c r="N24" s="1225">
        <v>0</v>
      </c>
      <c r="O24" s="1225">
        <v>1</v>
      </c>
      <c r="P24" s="1225"/>
      <c r="Q24" s="1129">
        <f t="shared" si="0"/>
        <v>1</v>
      </c>
      <c r="R24" s="1130">
        <f t="shared" si="1"/>
        <v>1.1000000000000001</v>
      </c>
      <c r="S24" s="1226">
        <f t="shared" si="2"/>
        <v>0.55000000000000004</v>
      </c>
      <c r="T24" s="1132"/>
      <c r="U24" s="1133"/>
      <c r="V24" s="1134"/>
      <c r="W24" s="1134">
        <f t="shared" si="3"/>
        <v>2</v>
      </c>
      <c r="X24" s="1227">
        <f t="shared" si="4"/>
        <v>2</v>
      </c>
      <c r="Y24" s="1228"/>
      <c r="Z24" s="1134">
        <f>Q24</f>
        <v>1</v>
      </c>
      <c r="AA24" s="1229">
        <f t="shared" si="5"/>
        <v>0.5</v>
      </c>
      <c r="AB24" s="1230">
        <f t="shared" si="6"/>
        <v>39</v>
      </c>
      <c r="AC24" s="1236">
        <f t="shared" si="7"/>
        <v>0.51500000000000001</v>
      </c>
      <c r="AD24" s="1133">
        <f t="shared" si="8"/>
        <v>39</v>
      </c>
      <c r="AE24" s="1078"/>
      <c r="AH24" s="1148"/>
      <c r="AI24" s="4532"/>
      <c r="AJ24" s="4532"/>
      <c r="AK24" s="4532"/>
      <c r="AL24" s="4532"/>
      <c r="AM24" s="4532"/>
      <c r="AN24" s="4532"/>
      <c r="AO24" s="4532"/>
      <c r="AP24" s="1078"/>
      <c r="AQ24" s="1078"/>
      <c r="AR24" s="1078"/>
    </row>
    <row r="25" spans="1:44" s="1078" customFormat="1" ht="9.9499999999999993" customHeight="1" thickTop="1" x14ac:dyDescent="0.25">
      <c r="A25" s="1185" t="s">
        <v>434</v>
      </c>
      <c r="B25" s="1052"/>
      <c r="C25" s="1241" t="s">
        <v>509</v>
      </c>
      <c r="D25" s="1242"/>
      <c r="E25" s="1243">
        <f>V25</f>
        <v>1</v>
      </c>
      <c r="F25" s="1189"/>
      <c r="G25" s="1244"/>
      <c r="H25" s="1245"/>
      <c r="I25" s="1246"/>
      <c r="J25" s="1246"/>
      <c r="K25" s="1246"/>
      <c r="L25" s="1247">
        <v>15</v>
      </c>
      <c r="M25" s="1246"/>
      <c r="N25" s="1246"/>
      <c r="O25" s="1246"/>
      <c r="P25" s="1246"/>
      <c r="Q25" s="1248">
        <f t="shared" si="0"/>
        <v>15</v>
      </c>
      <c r="R25" s="1014">
        <f t="shared" si="1"/>
        <v>1</v>
      </c>
      <c r="S25" s="1249">
        <f t="shared" si="2"/>
        <v>15</v>
      </c>
      <c r="T25" s="1016">
        <v>2</v>
      </c>
      <c r="U25" s="1017">
        <v>4</v>
      </c>
      <c r="V25" s="1116">
        <v>1</v>
      </c>
      <c r="W25" s="1116">
        <f t="shared" si="3"/>
        <v>1</v>
      </c>
      <c r="X25" s="1250">
        <f t="shared" si="4"/>
        <v>8</v>
      </c>
      <c r="Y25" s="1196">
        <v>1</v>
      </c>
      <c r="Z25" s="1116">
        <f>51+Q25</f>
        <v>66</v>
      </c>
      <c r="AA25" s="1251">
        <f t="shared" si="5"/>
        <v>8.25</v>
      </c>
      <c r="AB25" s="1198">
        <f t="shared" si="6"/>
        <v>8</v>
      </c>
      <c r="AC25" s="1252">
        <f t="shared" si="7"/>
        <v>9.9824999999999999</v>
      </c>
      <c r="AD25" s="1017">
        <f t="shared" si="8"/>
        <v>10</v>
      </c>
      <c r="AP25" s="1253"/>
      <c r="AQ25" s="1253"/>
      <c r="AR25" s="1253"/>
    </row>
    <row r="26" spans="1:44" s="1078" customFormat="1" ht="9.9499999999999993" customHeight="1" x14ac:dyDescent="0.25">
      <c r="A26" s="1185" t="s">
        <v>436</v>
      </c>
      <c r="B26" s="1052"/>
      <c r="C26" s="1206" t="s">
        <v>510</v>
      </c>
      <c r="D26" s="1207"/>
      <c r="E26" s="1254"/>
      <c r="F26" s="1189"/>
      <c r="G26" s="1231">
        <v>13</v>
      </c>
      <c r="H26" s="1255"/>
      <c r="I26" s="1210"/>
      <c r="J26" s="1210"/>
      <c r="K26" s="1210"/>
      <c r="L26" s="1211"/>
      <c r="M26" s="1210"/>
      <c r="N26" s="1210"/>
      <c r="O26" s="1210"/>
      <c r="P26" s="1210"/>
      <c r="Q26" s="1129">
        <f t="shared" si="0"/>
        <v>13</v>
      </c>
      <c r="R26" s="1130">
        <f t="shared" si="1"/>
        <v>1</v>
      </c>
      <c r="S26" s="1226">
        <f t="shared" si="2"/>
        <v>13</v>
      </c>
      <c r="T26" s="1026">
        <v>1</v>
      </c>
      <c r="U26" s="1027"/>
      <c r="V26" s="1120"/>
      <c r="W26" s="1120">
        <f t="shared" si="3"/>
        <v>1</v>
      </c>
      <c r="X26" s="1195">
        <f t="shared" si="4"/>
        <v>2</v>
      </c>
      <c r="Y26" s="1204">
        <v>1</v>
      </c>
      <c r="Z26" s="1120">
        <f>10+Q26</f>
        <v>23</v>
      </c>
      <c r="AA26" s="1197">
        <f t="shared" si="5"/>
        <v>11.5</v>
      </c>
      <c r="AB26" s="1205">
        <f t="shared" si="6"/>
        <v>2</v>
      </c>
      <c r="AC26" s="1199">
        <f t="shared" si="7"/>
        <v>11.845000000000001</v>
      </c>
      <c r="AD26" s="1027">
        <f t="shared" si="8"/>
        <v>4</v>
      </c>
      <c r="AF26" s="1151"/>
      <c r="AH26" s="1137"/>
      <c r="AI26" s="4530" t="s">
        <v>511</v>
      </c>
      <c r="AJ26" s="4530"/>
      <c r="AK26" s="4530"/>
      <c r="AL26" s="4530"/>
      <c r="AM26" s="4530"/>
      <c r="AN26" s="4530"/>
      <c r="AO26" s="4530"/>
      <c r="AP26" s="1253"/>
      <c r="AQ26" s="1253"/>
      <c r="AR26" s="1253"/>
    </row>
    <row r="27" spans="1:44" s="1078" customFormat="1" ht="9.9499999999999993" customHeight="1" x14ac:dyDescent="0.25">
      <c r="A27" s="1185" t="s">
        <v>437</v>
      </c>
      <c r="B27" s="1052"/>
      <c r="C27" s="1206" t="s">
        <v>512</v>
      </c>
      <c r="D27" s="1207"/>
      <c r="E27" s="1254"/>
      <c r="F27" s="1189"/>
      <c r="G27" s="1208"/>
      <c r="H27" s="1209"/>
      <c r="I27" s="1210"/>
      <c r="J27" s="1210"/>
      <c r="K27" s="1210"/>
      <c r="L27" s="1210"/>
      <c r="M27" s="1211">
        <v>12</v>
      </c>
      <c r="N27" s="1210"/>
      <c r="O27" s="1210"/>
      <c r="P27" s="1210"/>
      <c r="Q27" s="1129">
        <f t="shared" si="0"/>
        <v>12</v>
      </c>
      <c r="R27" s="1130">
        <f t="shared" si="1"/>
        <v>1</v>
      </c>
      <c r="S27" s="1226">
        <f t="shared" si="2"/>
        <v>12</v>
      </c>
      <c r="T27" s="1026"/>
      <c r="U27" s="1027"/>
      <c r="V27" s="1120"/>
      <c r="W27" s="1120">
        <f t="shared" si="3"/>
        <v>1</v>
      </c>
      <c r="X27" s="1195">
        <f t="shared" si="4"/>
        <v>1</v>
      </c>
      <c r="Y27" s="1204">
        <v>1</v>
      </c>
      <c r="Z27" s="1120">
        <f>Q27</f>
        <v>12</v>
      </c>
      <c r="AA27" s="1197">
        <f t="shared" si="5"/>
        <v>12</v>
      </c>
      <c r="AB27" s="1205">
        <f t="shared" si="6"/>
        <v>1</v>
      </c>
      <c r="AC27" s="1199">
        <f t="shared" si="7"/>
        <v>12</v>
      </c>
      <c r="AD27" s="1027">
        <f t="shared" si="8"/>
        <v>3</v>
      </c>
      <c r="AI27" s="4531"/>
      <c r="AJ27" s="4531"/>
      <c r="AK27" s="4531"/>
      <c r="AL27" s="4531"/>
      <c r="AM27" s="4531"/>
      <c r="AN27" s="4531"/>
      <c r="AO27" s="4531"/>
      <c r="AP27" s="1253"/>
      <c r="AQ27" s="1253"/>
      <c r="AR27" s="1253"/>
    </row>
    <row r="28" spans="1:44" s="1078" customFormat="1" ht="9.9499999999999993" customHeight="1" x14ac:dyDescent="0.25">
      <c r="A28" s="1185" t="s">
        <v>438</v>
      </c>
      <c r="B28" s="1052"/>
      <c r="C28" s="1206" t="s">
        <v>430</v>
      </c>
      <c r="D28" s="1207"/>
      <c r="E28" s="1254"/>
      <c r="F28" s="1189"/>
      <c r="G28" s="1208"/>
      <c r="H28" s="1209"/>
      <c r="I28" s="1210"/>
      <c r="J28" s="1210"/>
      <c r="K28" s="1210">
        <v>9</v>
      </c>
      <c r="L28" s="1211"/>
      <c r="M28" s="1210"/>
      <c r="N28" s="1210"/>
      <c r="O28" s="1210"/>
      <c r="P28" s="1210"/>
      <c r="Q28" s="1129">
        <f t="shared" si="0"/>
        <v>9</v>
      </c>
      <c r="R28" s="1130">
        <f t="shared" si="1"/>
        <v>1</v>
      </c>
      <c r="S28" s="1226">
        <f t="shared" si="2"/>
        <v>9</v>
      </c>
      <c r="T28" s="1026"/>
      <c r="U28" s="1027">
        <v>4</v>
      </c>
      <c r="V28" s="1120"/>
      <c r="W28" s="1120">
        <f t="shared" si="3"/>
        <v>1</v>
      </c>
      <c r="X28" s="1195">
        <f t="shared" si="4"/>
        <v>5</v>
      </c>
      <c r="Y28" s="1204">
        <v>1</v>
      </c>
      <c r="Z28" s="1120">
        <f>29+Q28</f>
        <v>38</v>
      </c>
      <c r="AA28" s="1197">
        <f t="shared" si="5"/>
        <v>7.6</v>
      </c>
      <c r="AB28" s="1205">
        <f t="shared" si="6"/>
        <v>11</v>
      </c>
      <c r="AC28" s="1199">
        <f t="shared" si="7"/>
        <v>8.5119999999999987</v>
      </c>
      <c r="AD28" s="1027">
        <f t="shared" si="8"/>
        <v>14</v>
      </c>
      <c r="AI28" s="4531"/>
      <c r="AJ28" s="4531"/>
      <c r="AK28" s="4531"/>
      <c r="AL28" s="4531"/>
      <c r="AM28" s="4531"/>
      <c r="AN28" s="4531"/>
      <c r="AO28" s="4531"/>
      <c r="AP28" s="1253"/>
      <c r="AQ28" s="1253"/>
      <c r="AR28" s="1253"/>
    </row>
    <row r="29" spans="1:44" s="1078" customFormat="1" ht="9.9499999999999993" customHeight="1" x14ac:dyDescent="0.25">
      <c r="A29" s="1185" t="s">
        <v>439</v>
      </c>
      <c r="C29" s="1216" t="s">
        <v>61</v>
      </c>
      <c r="D29" s="1217"/>
      <c r="E29" s="1254"/>
      <c r="F29" s="1189"/>
      <c r="G29" s="1208"/>
      <c r="H29" s="1209"/>
      <c r="I29" s="1210"/>
      <c r="J29" s="1210"/>
      <c r="K29" s="1210"/>
      <c r="L29" s="1210"/>
      <c r="M29" s="1210">
        <v>9</v>
      </c>
      <c r="N29" s="1210"/>
      <c r="O29" s="1210"/>
      <c r="P29" s="1210"/>
      <c r="Q29" s="1129">
        <f t="shared" si="0"/>
        <v>9</v>
      </c>
      <c r="R29" s="1130">
        <f t="shared" si="1"/>
        <v>1</v>
      </c>
      <c r="S29" s="1226">
        <f t="shared" si="2"/>
        <v>9</v>
      </c>
      <c r="T29" s="1026"/>
      <c r="U29" s="1027"/>
      <c r="V29" s="1120"/>
      <c r="W29" s="1120">
        <f t="shared" si="3"/>
        <v>1</v>
      </c>
      <c r="X29" s="1195">
        <f t="shared" si="4"/>
        <v>1</v>
      </c>
      <c r="Y29" s="1204"/>
      <c r="Z29" s="1120">
        <f>Q29</f>
        <v>9</v>
      </c>
      <c r="AA29" s="1197">
        <f t="shared" si="5"/>
        <v>9</v>
      </c>
      <c r="AB29" s="1205">
        <f t="shared" si="6"/>
        <v>5</v>
      </c>
      <c r="AC29" s="1199">
        <f t="shared" si="7"/>
        <v>9</v>
      </c>
      <c r="AD29" s="1027">
        <f t="shared" si="8"/>
        <v>13</v>
      </c>
      <c r="AH29" s="1148"/>
      <c r="AI29" s="4532"/>
      <c r="AJ29" s="4532"/>
      <c r="AK29" s="4532"/>
      <c r="AL29" s="4532"/>
      <c r="AM29" s="4532"/>
      <c r="AN29" s="4532"/>
      <c r="AO29" s="4532"/>
      <c r="AP29" s="1253"/>
      <c r="AQ29" s="1253"/>
      <c r="AR29" s="1253"/>
    </row>
    <row r="30" spans="1:44" s="1078" customFormat="1" ht="9.9499999999999993" customHeight="1" x14ac:dyDescent="0.25">
      <c r="A30" s="1185" t="s">
        <v>440</v>
      </c>
      <c r="C30" s="1216" t="s">
        <v>435</v>
      </c>
      <c r="D30" s="1217"/>
      <c r="E30" s="1254"/>
      <c r="F30" s="1189"/>
      <c r="G30" s="1208"/>
      <c r="H30" s="1209"/>
      <c r="I30" s="1210"/>
      <c r="J30" s="1211"/>
      <c r="K30" s="1210"/>
      <c r="L30" s="1210"/>
      <c r="M30" s="1210"/>
      <c r="N30" s="1210"/>
      <c r="O30" s="1210"/>
      <c r="P30" s="1210">
        <v>6</v>
      </c>
      <c r="Q30" s="1129">
        <f t="shared" si="0"/>
        <v>6</v>
      </c>
      <c r="R30" s="1130">
        <f t="shared" si="1"/>
        <v>1</v>
      </c>
      <c r="S30" s="1226">
        <f t="shared" si="2"/>
        <v>6</v>
      </c>
      <c r="T30" s="1026"/>
      <c r="U30" s="1027"/>
      <c r="V30" s="1120"/>
      <c r="W30" s="1120">
        <f t="shared" si="3"/>
        <v>1</v>
      </c>
      <c r="X30" s="1195">
        <f t="shared" si="4"/>
        <v>1</v>
      </c>
      <c r="Y30" s="1204"/>
      <c r="Z30" s="1120">
        <f>0+Q30</f>
        <v>6</v>
      </c>
      <c r="AA30" s="1197">
        <f t="shared" si="5"/>
        <v>6</v>
      </c>
      <c r="AB30" s="1205">
        <f t="shared" si="6"/>
        <v>19</v>
      </c>
      <c r="AC30" s="1199">
        <f t="shared" si="7"/>
        <v>6</v>
      </c>
      <c r="AD30" s="1027">
        <f t="shared" si="8"/>
        <v>25</v>
      </c>
    </row>
    <row r="31" spans="1:44" s="1078" customFormat="1" ht="9.9499999999999993" customHeight="1" x14ac:dyDescent="0.25">
      <c r="A31" s="1185" t="s">
        <v>441</v>
      </c>
      <c r="C31" s="1218" t="s">
        <v>426</v>
      </c>
      <c r="D31" s="1219" t="s">
        <v>513</v>
      </c>
      <c r="E31" s="1254"/>
      <c r="F31" s="1189"/>
      <c r="G31" s="1208"/>
      <c r="H31" s="1209">
        <v>4</v>
      </c>
      <c r="I31" s="1210"/>
      <c r="J31" s="1211"/>
      <c r="K31" s="1210"/>
      <c r="L31" s="1210"/>
      <c r="M31" s="1210"/>
      <c r="N31" s="1210"/>
      <c r="O31" s="1210"/>
      <c r="P31" s="1210"/>
      <c r="Q31" s="1129">
        <f t="shared" si="0"/>
        <v>4</v>
      </c>
      <c r="R31" s="1130">
        <f t="shared" si="1"/>
        <v>1</v>
      </c>
      <c r="S31" s="1226">
        <f t="shared" si="2"/>
        <v>4</v>
      </c>
      <c r="T31" s="1026">
        <v>1</v>
      </c>
      <c r="U31" s="1027">
        <v>4</v>
      </c>
      <c r="V31" s="1120">
        <v>2</v>
      </c>
      <c r="W31" s="1120">
        <f t="shared" si="3"/>
        <v>1</v>
      </c>
      <c r="X31" s="1195">
        <f t="shared" si="4"/>
        <v>8</v>
      </c>
      <c r="Y31" s="1204">
        <v>1</v>
      </c>
      <c r="Z31" s="1120">
        <f>48+Q31</f>
        <v>52</v>
      </c>
      <c r="AA31" s="1197">
        <f t="shared" si="5"/>
        <v>6.5</v>
      </c>
      <c r="AB31" s="1205">
        <f t="shared" si="6"/>
        <v>16</v>
      </c>
      <c r="AC31" s="1199">
        <f t="shared" si="7"/>
        <v>7.8650000000000002</v>
      </c>
      <c r="AD31" s="1027">
        <f t="shared" si="8"/>
        <v>19</v>
      </c>
      <c r="AF31" s="1162"/>
      <c r="AH31" s="1137"/>
      <c r="AI31" s="4530" t="s">
        <v>514</v>
      </c>
      <c r="AJ31" s="4530"/>
      <c r="AK31" s="4530"/>
      <c r="AL31" s="4530"/>
      <c r="AM31" s="4530"/>
      <c r="AN31" s="4530"/>
      <c r="AO31" s="4530"/>
    </row>
    <row r="32" spans="1:44" s="1078" customFormat="1" ht="9.9499999999999993" customHeight="1" x14ac:dyDescent="0.25">
      <c r="A32" s="1185" t="s">
        <v>442</v>
      </c>
      <c r="C32" s="1212" t="s">
        <v>515</v>
      </c>
      <c r="D32" s="1213" t="s">
        <v>516</v>
      </c>
      <c r="E32" s="1254"/>
      <c r="F32" s="1189"/>
      <c r="G32" s="1208"/>
      <c r="H32" s="1209">
        <v>3</v>
      </c>
      <c r="I32" s="1211"/>
      <c r="J32" s="1210"/>
      <c r="K32" s="1210"/>
      <c r="L32" s="1210"/>
      <c r="M32" s="1210"/>
      <c r="N32" s="1210"/>
      <c r="O32" s="1210"/>
      <c r="P32" s="1210"/>
      <c r="Q32" s="1129">
        <f t="shared" si="0"/>
        <v>3</v>
      </c>
      <c r="R32" s="1130">
        <f t="shared" si="1"/>
        <v>1</v>
      </c>
      <c r="S32" s="1226">
        <f t="shared" si="2"/>
        <v>3</v>
      </c>
      <c r="T32" s="1026">
        <v>2</v>
      </c>
      <c r="U32" s="1027">
        <v>2</v>
      </c>
      <c r="V32" s="1120">
        <v>3</v>
      </c>
      <c r="W32" s="1120">
        <f t="shared" si="3"/>
        <v>1</v>
      </c>
      <c r="X32" s="1195">
        <f t="shared" si="4"/>
        <v>8</v>
      </c>
      <c r="Y32" s="1204">
        <v>2</v>
      </c>
      <c r="Z32" s="1120">
        <f>52+Q32</f>
        <v>55</v>
      </c>
      <c r="AA32" s="1197">
        <f t="shared" si="5"/>
        <v>6.875</v>
      </c>
      <c r="AB32" s="1205">
        <f t="shared" si="6"/>
        <v>13</v>
      </c>
      <c r="AC32" s="1199">
        <f t="shared" si="7"/>
        <v>8.3187499999999996</v>
      </c>
      <c r="AD32" s="1027">
        <f t="shared" si="8"/>
        <v>15</v>
      </c>
      <c r="AI32" s="4531"/>
      <c r="AJ32" s="4531"/>
      <c r="AK32" s="4531"/>
      <c r="AL32" s="4531"/>
      <c r="AM32" s="4531"/>
      <c r="AN32" s="4531"/>
      <c r="AO32" s="4531"/>
      <c r="AP32" s="585"/>
      <c r="AQ32" s="585"/>
      <c r="AR32" s="585"/>
    </row>
    <row r="33" spans="1:44" s="987" customFormat="1" ht="9.9499999999999993" customHeight="1" x14ac:dyDescent="0.25">
      <c r="A33" s="1185" t="s">
        <v>472</v>
      </c>
      <c r="B33" s="1022"/>
      <c r="C33" s="1216" t="s">
        <v>37</v>
      </c>
      <c r="D33" s="1217"/>
      <c r="E33" s="1254"/>
      <c r="F33" s="1189"/>
      <c r="G33" s="1208"/>
      <c r="H33" s="1209"/>
      <c r="I33" s="1210"/>
      <c r="J33" s="1210"/>
      <c r="K33" s="1210">
        <v>1</v>
      </c>
      <c r="L33" s="1210"/>
      <c r="M33" s="1210"/>
      <c r="N33" s="1210"/>
      <c r="O33" s="1210"/>
      <c r="P33" s="1210"/>
      <c r="Q33" s="1129">
        <f t="shared" si="0"/>
        <v>1</v>
      </c>
      <c r="R33" s="1130">
        <f t="shared" si="1"/>
        <v>1</v>
      </c>
      <c r="S33" s="1226">
        <f t="shared" si="2"/>
        <v>1</v>
      </c>
      <c r="T33" s="1026"/>
      <c r="U33" s="1027"/>
      <c r="V33" s="1120">
        <v>2</v>
      </c>
      <c r="W33" s="1120">
        <f t="shared" si="3"/>
        <v>1</v>
      </c>
      <c r="X33" s="1195">
        <f t="shared" si="4"/>
        <v>3</v>
      </c>
      <c r="Y33" s="1204"/>
      <c r="Z33" s="1120">
        <f>16+Q33</f>
        <v>17</v>
      </c>
      <c r="AA33" s="1197">
        <f t="shared" si="5"/>
        <v>5.666666666666667</v>
      </c>
      <c r="AB33" s="1205">
        <f t="shared" si="6"/>
        <v>24</v>
      </c>
      <c r="AC33" s="1199">
        <f t="shared" si="7"/>
        <v>6.0066666666666677</v>
      </c>
      <c r="AD33" s="1027">
        <f t="shared" si="8"/>
        <v>24</v>
      </c>
      <c r="AF33" s="1078"/>
      <c r="AG33" s="1078"/>
      <c r="AH33" s="1078"/>
      <c r="AI33" s="4531"/>
      <c r="AJ33" s="4531"/>
      <c r="AK33" s="4531"/>
      <c r="AL33" s="4531"/>
      <c r="AM33" s="4531"/>
      <c r="AN33" s="4531"/>
      <c r="AO33" s="4531"/>
    </row>
    <row r="34" spans="1:44" s="1078" customFormat="1" ht="9.9499999999999993" customHeight="1" x14ac:dyDescent="0.25">
      <c r="A34" s="1185" t="s">
        <v>517</v>
      </c>
      <c r="B34" s="1052"/>
      <c r="C34" s="1216" t="s">
        <v>58</v>
      </c>
      <c r="D34" s="1217"/>
      <c r="E34" s="1254"/>
      <c r="F34" s="1189"/>
      <c r="G34" s="1223"/>
      <c r="H34" s="1224"/>
      <c r="I34" s="1225"/>
      <c r="J34" s="1210">
        <v>0</v>
      </c>
      <c r="K34" s="1210"/>
      <c r="L34" s="1210"/>
      <c r="M34" s="1210"/>
      <c r="N34" s="1210"/>
      <c r="O34" s="1210"/>
      <c r="P34" s="1210"/>
      <c r="Q34" s="1129">
        <f t="shared" si="0"/>
        <v>0</v>
      </c>
      <c r="R34" s="1130">
        <f t="shared" si="1"/>
        <v>1</v>
      </c>
      <c r="S34" s="1226">
        <f t="shared" si="2"/>
        <v>0</v>
      </c>
      <c r="T34" s="1026"/>
      <c r="U34" s="1027"/>
      <c r="V34" s="1120"/>
      <c r="W34" s="1120">
        <f t="shared" si="3"/>
        <v>1</v>
      </c>
      <c r="X34" s="1195">
        <f t="shared" si="4"/>
        <v>1</v>
      </c>
      <c r="Y34" s="1204"/>
      <c r="Z34" s="1120">
        <f>Q34</f>
        <v>0</v>
      </c>
      <c r="AA34" s="1197">
        <f t="shared" si="5"/>
        <v>0</v>
      </c>
      <c r="AB34" s="1205">
        <f t="shared" si="6"/>
        <v>40</v>
      </c>
      <c r="AC34" s="1199">
        <f t="shared" si="7"/>
        <v>0</v>
      </c>
      <c r="AD34" s="1027">
        <f t="shared" si="8"/>
        <v>40</v>
      </c>
      <c r="AI34" s="4531"/>
      <c r="AJ34" s="4531"/>
      <c r="AK34" s="4531"/>
      <c r="AL34" s="4531"/>
      <c r="AM34" s="4531"/>
      <c r="AN34" s="4531"/>
      <c r="AO34" s="4531"/>
      <c r="AP34" s="585"/>
      <c r="AQ34" s="585"/>
      <c r="AR34" s="585"/>
    </row>
    <row r="35" spans="1:44" s="1078" customFormat="1" ht="9.9499999999999993" customHeight="1" x14ac:dyDescent="0.25">
      <c r="A35" s="1185" t="s">
        <v>518</v>
      </c>
      <c r="B35" s="1052"/>
      <c r="C35" s="1216" t="s">
        <v>8</v>
      </c>
      <c r="D35" s="1217"/>
      <c r="E35" s="1045"/>
      <c r="F35" s="1189"/>
      <c r="G35" s="1208"/>
      <c r="H35" s="1209"/>
      <c r="I35" s="1210"/>
      <c r="J35" s="1210"/>
      <c r="K35" s="1210">
        <v>0</v>
      </c>
      <c r="L35" s="1210"/>
      <c r="M35" s="1210"/>
      <c r="N35" s="1210"/>
      <c r="O35" s="1210"/>
      <c r="P35" s="1210"/>
      <c r="Q35" s="1129">
        <f t="shared" si="0"/>
        <v>0</v>
      </c>
      <c r="R35" s="1130">
        <f t="shared" si="1"/>
        <v>1</v>
      </c>
      <c r="S35" s="1226">
        <f t="shared" si="2"/>
        <v>0</v>
      </c>
      <c r="T35" s="1026"/>
      <c r="U35" s="1027">
        <v>4</v>
      </c>
      <c r="V35" s="1120"/>
      <c r="W35" s="1120">
        <f t="shared" si="3"/>
        <v>1</v>
      </c>
      <c r="X35" s="1195">
        <f t="shared" si="4"/>
        <v>5</v>
      </c>
      <c r="Y35" s="1204"/>
      <c r="Z35" s="1120">
        <f>20+Q35</f>
        <v>20</v>
      </c>
      <c r="AA35" s="1197">
        <f t="shared" si="5"/>
        <v>4</v>
      </c>
      <c r="AB35" s="1205">
        <f t="shared" si="6"/>
        <v>29</v>
      </c>
      <c r="AC35" s="1199">
        <f t="shared" si="7"/>
        <v>4.4799999999999995</v>
      </c>
      <c r="AD35" s="1027">
        <f t="shared" si="8"/>
        <v>29</v>
      </c>
      <c r="AI35" s="4531"/>
      <c r="AJ35" s="4531"/>
      <c r="AK35" s="4531"/>
      <c r="AL35" s="4531"/>
      <c r="AM35" s="4531"/>
      <c r="AN35" s="4531"/>
      <c r="AO35" s="4531"/>
      <c r="AP35" s="585"/>
      <c r="AQ35" s="585"/>
      <c r="AR35" s="585"/>
    </row>
    <row r="36" spans="1:44" s="1078" customFormat="1" ht="3" customHeight="1" x14ac:dyDescent="0.25">
      <c r="A36" s="1068"/>
      <c r="B36" s="1068"/>
      <c r="C36" s="1068"/>
      <c r="D36" s="1256"/>
      <c r="E36" s="1070"/>
      <c r="F36" s="1070"/>
      <c r="G36" s="1257"/>
      <c r="H36" s="1257"/>
      <c r="I36" s="1257"/>
      <c r="J36" s="1257"/>
      <c r="K36" s="1257"/>
      <c r="L36" s="1257"/>
      <c r="M36" s="1257"/>
      <c r="N36" s="1257"/>
      <c r="O36" s="1257"/>
      <c r="P36" s="1257"/>
      <c r="Q36" s="1258"/>
      <c r="R36" s="1258"/>
      <c r="S36" s="1259"/>
      <c r="T36" s="1074"/>
      <c r="U36" s="1074"/>
      <c r="V36" s="1074"/>
      <c r="W36" s="1074"/>
      <c r="X36" s="1074"/>
      <c r="Y36" s="1260"/>
      <c r="Z36" s="1074"/>
      <c r="AA36" s="1074"/>
      <c r="AB36" s="1074"/>
      <c r="AC36" s="1074"/>
      <c r="AD36" s="1166"/>
      <c r="AH36" s="1137"/>
      <c r="AI36" s="1261"/>
      <c r="AJ36" s="1261"/>
      <c r="AK36" s="1261"/>
      <c r="AL36" s="1261"/>
      <c r="AM36" s="1261"/>
      <c r="AN36" s="1261"/>
      <c r="AO36" s="1261"/>
      <c r="AP36" s="1165"/>
      <c r="AQ36" s="1165"/>
      <c r="AR36" s="1165"/>
    </row>
    <row r="37" spans="1:44" s="1078" customFormat="1" ht="9" customHeight="1" x14ac:dyDescent="0.25">
      <c r="A37" s="1185" t="s">
        <v>519</v>
      </c>
      <c r="B37" s="1052"/>
      <c r="C37" s="1262" t="s">
        <v>2</v>
      </c>
      <c r="D37" s="1263"/>
      <c r="E37" s="1264"/>
      <c r="F37" s="1115"/>
      <c r="G37" s="1265"/>
      <c r="H37" s="1266"/>
      <c r="I37" s="1267"/>
      <c r="J37" s="1268"/>
      <c r="K37" s="1267"/>
      <c r="L37" s="1267"/>
      <c r="M37" s="1267"/>
      <c r="N37" s="1267"/>
      <c r="O37" s="1267"/>
      <c r="P37" s="1267"/>
      <c r="Q37" s="1269"/>
      <c r="R37" s="1270"/>
      <c r="S37" s="1271"/>
      <c r="T37" s="1026">
        <v>2</v>
      </c>
      <c r="U37" s="1027">
        <v>4</v>
      </c>
      <c r="V37" s="1120">
        <v>5</v>
      </c>
      <c r="W37" s="1120"/>
      <c r="X37" s="1195">
        <f t="shared" ref="X37:X45" si="9">SUM(T37:W37)</f>
        <v>11</v>
      </c>
      <c r="Y37" s="1204"/>
      <c r="Z37" s="1120">
        <f>27</f>
        <v>27</v>
      </c>
      <c r="AA37" s="1197">
        <f t="shared" ref="AA37:AA45" si="10">Z37/X37</f>
        <v>2.4545454545454546</v>
      </c>
      <c r="AB37" s="1205">
        <f t="shared" ref="AB37:AB45" si="11">RANK(AA37,AA$5:AA$45)</f>
        <v>38</v>
      </c>
      <c r="AC37" s="1199">
        <f t="shared" ref="AC37:AC45" si="12">AA37*(X37*0.03+0.97)</f>
        <v>3.1909090909090905</v>
      </c>
      <c r="AD37" s="1027">
        <f t="shared" ref="AD37:AD45" si="13">RANK(AC37,AC$5:AC$45)</f>
        <v>35</v>
      </c>
      <c r="AP37" s="1165"/>
      <c r="AQ37" s="1165"/>
      <c r="AR37" s="1165"/>
    </row>
    <row r="38" spans="1:44" s="1078" customFormat="1" ht="9" customHeight="1" x14ac:dyDescent="0.25">
      <c r="A38" s="1185" t="s">
        <v>520</v>
      </c>
      <c r="B38" s="1052"/>
      <c r="C38" s="1262" t="s">
        <v>191</v>
      </c>
      <c r="D38" s="1263"/>
      <c r="E38" s="1272"/>
      <c r="F38" s="1115"/>
      <c r="G38" s="1273"/>
      <c r="H38" s="1274"/>
      <c r="I38" s="1275"/>
      <c r="J38" s="1275"/>
      <c r="K38" s="1276"/>
      <c r="L38" s="1276"/>
      <c r="M38" s="1275"/>
      <c r="N38" s="1275"/>
      <c r="O38" s="1275"/>
      <c r="P38" s="1275"/>
      <c r="Q38" s="1269"/>
      <c r="R38" s="1270"/>
      <c r="S38" s="1271"/>
      <c r="T38" s="1277">
        <v>1</v>
      </c>
      <c r="U38" s="1278">
        <v>6</v>
      </c>
      <c r="V38" s="1279">
        <v>3</v>
      </c>
      <c r="W38" s="1120"/>
      <c r="X38" s="1195">
        <f t="shared" si="9"/>
        <v>10</v>
      </c>
      <c r="Y38" s="1280"/>
      <c r="Z38" s="1120">
        <f>60</f>
        <v>60</v>
      </c>
      <c r="AA38" s="1197">
        <f t="shared" si="10"/>
        <v>6</v>
      </c>
      <c r="AB38" s="1205">
        <f t="shared" si="11"/>
        <v>19</v>
      </c>
      <c r="AC38" s="1199">
        <f t="shared" si="12"/>
        <v>7.62</v>
      </c>
      <c r="AD38" s="1027">
        <f t="shared" si="13"/>
        <v>21</v>
      </c>
      <c r="AE38" s="987"/>
      <c r="AP38" s="1165"/>
      <c r="AQ38" s="1165"/>
      <c r="AR38" s="1165"/>
    </row>
    <row r="39" spans="1:44" s="1078" customFormat="1" ht="9" customHeight="1" x14ac:dyDescent="0.25">
      <c r="A39" s="1185" t="s">
        <v>521</v>
      </c>
      <c r="B39" s="1052"/>
      <c r="C39" s="1262" t="s">
        <v>7</v>
      </c>
      <c r="D39" s="1263"/>
      <c r="E39" s="1264"/>
      <c r="F39" s="1115"/>
      <c r="G39" s="1265"/>
      <c r="H39" s="1266"/>
      <c r="I39" s="1267"/>
      <c r="J39" s="1267"/>
      <c r="K39" s="1267"/>
      <c r="L39" s="1267"/>
      <c r="M39" s="1267"/>
      <c r="N39" s="1267"/>
      <c r="O39" s="1267"/>
      <c r="P39" s="1267"/>
      <c r="Q39" s="1269"/>
      <c r="R39" s="1270"/>
      <c r="S39" s="1271"/>
      <c r="T39" s="1026"/>
      <c r="U39" s="1027">
        <v>6</v>
      </c>
      <c r="V39" s="1120">
        <v>3</v>
      </c>
      <c r="W39" s="1120"/>
      <c r="X39" s="1195">
        <f t="shared" si="9"/>
        <v>9</v>
      </c>
      <c r="Y39" s="1204"/>
      <c r="Z39" s="1120">
        <f>54</f>
        <v>54</v>
      </c>
      <c r="AA39" s="1197">
        <f t="shared" si="10"/>
        <v>6</v>
      </c>
      <c r="AB39" s="1205">
        <f t="shared" si="11"/>
        <v>19</v>
      </c>
      <c r="AC39" s="1199">
        <f t="shared" si="12"/>
        <v>7.4399999999999995</v>
      </c>
      <c r="AD39" s="1027">
        <f t="shared" si="13"/>
        <v>22</v>
      </c>
      <c r="AE39" s="991"/>
      <c r="AF39" s="1281" t="s">
        <v>522</v>
      </c>
      <c r="AG39" s="1148"/>
      <c r="AH39" s="1282" t="s">
        <v>523</v>
      </c>
      <c r="AI39" s="1282"/>
      <c r="AJ39" s="1282"/>
      <c r="AK39" s="1148"/>
      <c r="AL39" s="1148"/>
      <c r="AM39" s="1283"/>
      <c r="AN39" s="1165"/>
      <c r="AO39" s="1165"/>
      <c r="AP39" s="1165"/>
      <c r="AQ39" s="1165"/>
      <c r="AR39" s="1165"/>
    </row>
    <row r="40" spans="1:44" s="987" customFormat="1" ht="9" customHeight="1" x14ac:dyDescent="0.25">
      <c r="A40" s="1185" t="s">
        <v>524</v>
      </c>
      <c r="B40" s="1052"/>
      <c r="C40" s="1262" t="s">
        <v>11</v>
      </c>
      <c r="D40" s="1263"/>
      <c r="E40" s="1264"/>
      <c r="F40" s="1122"/>
      <c r="G40" s="1265"/>
      <c r="H40" s="1266"/>
      <c r="I40" s="1267"/>
      <c r="J40" s="1267"/>
      <c r="K40" s="1267"/>
      <c r="L40" s="1267"/>
      <c r="M40" s="1267"/>
      <c r="N40" s="1267"/>
      <c r="O40" s="1267"/>
      <c r="P40" s="1267"/>
      <c r="Q40" s="1269"/>
      <c r="R40" s="1270"/>
      <c r="S40" s="1271"/>
      <c r="T40" s="1026">
        <v>3</v>
      </c>
      <c r="U40" s="1027">
        <v>2</v>
      </c>
      <c r="V40" s="1120">
        <v>3</v>
      </c>
      <c r="W40" s="1120"/>
      <c r="X40" s="1195">
        <f t="shared" si="9"/>
        <v>8</v>
      </c>
      <c r="Y40" s="1204"/>
      <c r="Z40" s="1120">
        <f>61</f>
        <v>61</v>
      </c>
      <c r="AA40" s="1197">
        <f t="shared" si="10"/>
        <v>7.625</v>
      </c>
      <c r="AB40" s="1205">
        <f t="shared" si="11"/>
        <v>10</v>
      </c>
      <c r="AC40" s="1199">
        <f t="shared" si="12"/>
        <v>9.2262500000000003</v>
      </c>
      <c r="AD40" s="1027">
        <f t="shared" si="13"/>
        <v>12</v>
      </c>
      <c r="AF40" s="1284" t="s">
        <v>525</v>
      </c>
      <c r="AG40" s="1137"/>
      <c r="AH40" s="1285" t="s">
        <v>526</v>
      </c>
      <c r="AI40" s="1285"/>
      <c r="AJ40" s="1285"/>
      <c r="AK40" s="1137"/>
      <c r="AL40" s="1137"/>
      <c r="AM40" s="1286"/>
      <c r="AN40" s="1165"/>
      <c r="AO40" s="1165"/>
      <c r="AP40" s="1165"/>
      <c r="AQ40" s="1165"/>
      <c r="AR40" s="1165"/>
    </row>
    <row r="41" spans="1:44" s="987" customFormat="1" ht="9" customHeight="1" x14ac:dyDescent="0.25">
      <c r="A41" s="1185" t="s">
        <v>527</v>
      </c>
      <c r="B41" s="1052"/>
      <c r="C41" s="1287" t="s">
        <v>428</v>
      </c>
      <c r="D41" s="1288"/>
      <c r="E41" s="1289"/>
      <c r="F41" s="1122"/>
      <c r="G41" s="1265"/>
      <c r="H41" s="1266"/>
      <c r="I41" s="1267"/>
      <c r="J41" s="1267"/>
      <c r="K41" s="1267"/>
      <c r="L41" s="1267"/>
      <c r="M41" s="1267"/>
      <c r="N41" s="1290"/>
      <c r="O41" s="1290"/>
      <c r="P41" s="1290"/>
      <c r="Q41" s="1269"/>
      <c r="R41" s="1270"/>
      <c r="S41" s="1271"/>
      <c r="T41" s="1026">
        <v>3</v>
      </c>
      <c r="U41" s="1027">
        <v>4</v>
      </c>
      <c r="V41" s="1120"/>
      <c r="W41" s="1120"/>
      <c r="X41" s="1195">
        <f t="shared" si="9"/>
        <v>7</v>
      </c>
      <c r="Y41" s="1204">
        <v>1</v>
      </c>
      <c r="Z41" s="1291">
        <f>61</f>
        <v>61</v>
      </c>
      <c r="AA41" s="1197">
        <f t="shared" si="10"/>
        <v>8.7142857142857135</v>
      </c>
      <c r="AB41" s="1205">
        <f t="shared" si="11"/>
        <v>6</v>
      </c>
      <c r="AC41" s="1199">
        <f t="shared" si="12"/>
        <v>10.282857142857141</v>
      </c>
      <c r="AD41" s="1027">
        <f t="shared" si="13"/>
        <v>9</v>
      </c>
    </row>
    <row r="42" spans="1:44" s="987" customFormat="1" ht="9" customHeight="1" x14ac:dyDescent="0.25">
      <c r="A42" s="1185" t="s">
        <v>528</v>
      </c>
      <c r="B42" s="1052"/>
      <c r="C42" s="1262" t="s">
        <v>1</v>
      </c>
      <c r="D42" s="1263"/>
      <c r="E42" s="1292"/>
      <c r="F42" s="1170"/>
      <c r="G42" s="1265"/>
      <c r="H42" s="1266"/>
      <c r="I42" s="1267"/>
      <c r="J42" s="1267"/>
      <c r="K42" s="1267"/>
      <c r="L42" s="1267"/>
      <c r="M42" s="1267"/>
      <c r="N42" s="1267"/>
      <c r="O42" s="1267"/>
      <c r="P42" s="1267"/>
      <c r="Q42" s="1269"/>
      <c r="R42" s="1270"/>
      <c r="S42" s="1271"/>
      <c r="T42" s="1026">
        <v>2</v>
      </c>
      <c r="U42" s="1027">
        <v>5</v>
      </c>
      <c r="V42" s="1120"/>
      <c r="W42" s="1120"/>
      <c r="X42" s="1195">
        <f t="shared" si="9"/>
        <v>7</v>
      </c>
      <c r="Y42" s="1204"/>
      <c r="Z42" s="1120">
        <f>36</f>
        <v>36</v>
      </c>
      <c r="AA42" s="1197">
        <f t="shared" si="10"/>
        <v>5.1428571428571432</v>
      </c>
      <c r="AB42" s="1205">
        <f t="shared" si="11"/>
        <v>25</v>
      </c>
      <c r="AC42" s="1199">
        <f t="shared" si="12"/>
        <v>6.0685714285714285</v>
      </c>
      <c r="AD42" s="1027">
        <f t="shared" si="13"/>
        <v>23</v>
      </c>
    </row>
    <row r="43" spans="1:44" s="987" customFormat="1" ht="9" customHeight="1" x14ac:dyDescent="0.25">
      <c r="A43" s="1185" t="s">
        <v>529</v>
      </c>
      <c r="B43" s="1052"/>
      <c r="C43" s="1262" t="s">
        <v>6</v>
      </c>
      <c r="D43" s="1263"/>
      <c r="E43" s="1293"/>
      <c r="F43" s="1115"/>
      <c r="G43" s="1265"/>
      <c r="H43" s="1266"/>
      <c r="I43" s="1267"/>
      <c r="J43" s="1267"/>
      <c r="K43" s="1267"/>
      <c r="L43" s="1267"/>
      <c r="M43" s="1267"/>
      <c r="N43" s="1267"/>
      <c r="O43" s="1267"/>
      <c r="P43" s="1267"/>
      <c r="Q43" s="1269"/>
      <c r="R43" s="1270"/>
      <c r="S43" s="1271"/>
      <c r="T43" s="1026"/>
      <c r="U43" s="1027">
        <v>5</v>
      </c>
      <c r="V43" s="1120"/>
      <c r="W43" s="1120"/>
      <c r="X43" s="1195">
        <f t="shared" si="9"/>
        <v>5</v>
      </c>
      <c r="Y43" s="1204"/>
      <c r="Z43" s="1120">
        <f>14</f>
        <v>14</v>
      </c>
      <c r="AA43" s="1197">
        <f t="shared" si="10"/>
        <v>2.8</v>
      </c>
      <c r="AB43" s="1205">
        <f t="shared" si="11"/>
        <v>35</v>
      </c>
      <c r="AC43" s="1199">
        <f t="shared" si="12"/>
        <v>3.1359999999999997</v>
      </c>
      <c r="AD43" s="1027">
        <f t="shared" si="13"/>
        <v>36</v>
      </c>
    </row>
    <row r="44" spans="1:44" s="987" customFormat="1" ht="9" customHeight="1" x14ac:dyDescent="0.25">
      <c r="A44" s="1185" t="s">
        <v>530</v>
      </c>
      <c r="B44" s="1052"/>
      <c r="C44" s="1262" t="s">
        <v>5</v>
      </c>
      <c r="D44" s="1263"/>
      <c r="E44" s="1293"/>
      <c r="F44" s="1115"/>
      <c r="G44" s="1265"/>
      <c r="H44" s="1266"/>
      <c r="I44" s="1267"/>
      <c r="J44" s="1267"/>
      <c r="K44" s="1267"/>
      <c r="L44" s="1267"/>
      <c r="M44" s="1267"/>
      <c r="N44" s="1267"/>
      <c r="O44" s="1267"/>
      <c r="P44" s="1267"/>
      <c r="Q44" s="1269"/>
      <c r="R44" s="1270"/>
      <c r="S44" s="1271"/>
      <c r="T44" s="1026">
        <v>1</v>
      </c>
      <c r="U44" s="1027">
        <v>2</v>
      </c>
      <c r="V44" s="1120"/>
      <c r="W44" s="1120"/>
      <c r="X44" s="1195">
        <f t="shared" si="9"/>
        <v>3</v>
      </c>
      <c r="Y44" s="1204"/>
      <c r="Z44" s="1120">
        <f>8</f>
        <v>8</v>
      </c>
      <c r="AA44" s="1197">
        <f t="shared" si="10"/>
        <v>2.6666666666666665</v>
      </c>
      <c r="AB44" s="1205">
        <f t="shared" si="11"/>
        <v>36</v>
      </c>
      <c r="AC44" s="1199">
        <f t="shared" si="12"/>
        <v>2.8266666666666667</v>
      </c>
      <c r="AD44" s="1027">
        <f t="shared" si="13"/>
        <v>37</v>
      </c>
    </row>
    <row r="45" spans="1:44" s="987" customFormat="1" ht="9" customHeight="1" x14ac:dyDescent="0.25">
      <c r="A45" s="1185" t="s">
        <v>531</v>
      </c>
      <c r="B45" s="1052"/>
      <c r="C45" s="1262" t="s">
        <v>51</v>
      </c>
      <c r="D45" s="1263"/>
      <c r="E45" s="1293"/>
      <c r="F45" s="1115"/>
      <c r="G45" s="1265"/>
      <c r="H45" s="1266"/>
      <c r="I45" s="1267"/>
      <c r="J45" s="1267"/>
      <c r="K45" s="1267"/>
      <c r="L45" s="1267"/>
      <c r="M45" s="1267"/>
      <c r="N45" s="1267"/>
      <c r="O45" s="1267"/>
      <c r="P45" s="1267"/>
      <c r="Q45" s="1269"/>
      <c r="R45" s="1270"/>
      <c r="S45" s="1271"/>
      <c r="T45" s="1026">
        <v>2</v>
      </c>
      <c r="U45" s="1027"/>
      <c r="V45" s="1120"/>
      <c r="W45" s="1120"/>
      <c r="X45" s="1195">
        <f t="shared" si="9"/>
        <v>2</v>
      </c>
      <c r="Y45" s="1204"/>
      <c r="Z45" s="1120">
        <f>8</f>
        <v>8</v>
      </c>
      <c r="AA45" s="1197">
        <f t="shared" si="10"/>
        <v>4</v>
      </c>
      <c r="AB45" s="1205">
        <f t="shared" si="11"/>
        <v>29</v>
      </c>
      <c r="AC45" s="1199">
        <f t="shared" si="12"/>
        <v>4.12</v>
      </c>
      <c r="AD45" s="1027">
        <f t="shared" si="13"/>
        <v>31</v>
      </c>
    </row>
    <row r="46" spans="1:44" s="987" customFormat="1" ht="3" customHeight="1" x14ac:dyDescent="0.25">
      <c r="A46" s="1068"/>
      <c r="B46" s="1068"/>
      <c r="C46" s="1294"/>
      <c r="D46" s="1295"/>
      <c r="E46" s="1070"/>
      <c r="F46" s="1070"/>
      <c r="G46" s="1257"/>
      <c r="H46" s="1257"/>
      <c r="I46" s="1257"/>
      <c r="J46" s="1257"/>
      <c r="K46" s="1257"/>
      <c r="L46" s="1257"/>
      <c r="M46" s="1257"/>
      <c r="N46" s="1257"/>
      <c r="O46" s="1257"/>
      <c r="P46" s="1257"/>
      <c r="Q46" s="1258"/>
      <c r="R46" s="1258"/>
      <c r="S46" s="1259"/>
      <c r="T46" s="1074"/>
      <c r="U46" s="1074"/>
      <c r="V46" s="1074"/>
      <c r="W46" s="1074"/>
      <c r="X46" s="1074"/>
      <c r="Y46" s="1260"/>
      <c r="Z46" s="1074"/>
      <c r="AA46" s="1074"/>
      <c r="AB46" s="1074"/>
      <c r="AC46" s="1074"/>
      <c r="AD46" s="1166"/>
    </row>
    <row r="47" spans="1:44" s="987" customFormat="1" ht="9" customHeight="1" x14ac:dyDescent="0.25">
      <c r="A47" s="1296" t="s">
        <v>532</v>
      </c>
      <c r="B47" s="1022"/>
      <c r="C47" s="1262" t="s">
        <v>46</v>
      </c>
      <c r="D47" s="1263"/>
      <c r="E47" s="1264"/>
      <c r="F47" s="1122"/>
      <c r="G47" s="1265"/>
      <c r="H47" s="1266"/>
      <c r="I47" s="1267"/>
      <c r="J47" s="1267"/>
      <c r="K47" s="1267"/>
      <c r="L47" s="1267"/>
      <c r="M47" s="1267"/>
      <c r="N47" s="1267"/>
      <c r="O47" s="1267"/>
      <c r="P47" s="1267"/>
      <c r="Q47" s="1297"/>
      <c r="R47" s="1298"/>
      <c r="S47" s="1299"/>
      <c r="T47" s="1026"/>
      <c r="U47" s="1027"/>
      <c r="V47" s="1120">
        <v>1</v>
      </c>
      <c r="W47" s="1120"/>
      <c r="X47" s="1195">
        <f t="shared" ref="X47:X61" si="14">SUM(T47:W47)</f>
        <v>1</v>
      </c>
      <c r="Y47" s="1204"/>
      <c r="Z47" s="1120">
        <f>10</f>
        <v>10</v>
      </c>
      <c r="AA47" s="1026"/>
      <c r="AB47" s="1205"/>
      <c r="AC47" s="1300"/>
      <c r="AD47" s="1027"/>
    </row>
    <row r="48" spans="1:44" s="987" customFormat="1" ht="9" customHeight="1" x14ac:dyDescent="0.25">
      <c r="A48" s="1296" t="s">
        <v>533</v>
      </c>
      <c r="B48" s="1022"/>
      <c r="C48" s="1287" t="s">
        <v>469</v>
      </c>
      <c r="D48" s="1288"/>
      <c r="E48" s="1264">
        <f>V48</f>
        <v>1</v>
      </c>
      <c r="F48" s="1122"/>
      <c r="G48" s="1265"/>
      <c r="H48" s="1266"/>
      <c r="I48" s="1267"/>
      <c r="J48" s="1267"/>
      <c r="K48" s="1290"/>
      <c r="L48" s="1290"/>
      <c r="M48" s="1267"/>
      <c r="N48" s="1267"/>
      <c r="O48" s="1267"/>
      <c r="P48" s="1267"/>
      <c r="Q48" s="1297"/>
      <c r="R48" s="1298"/>
      <c r="S48" s="1299"/>
      <c r="T48" s="1026"/>
      <c r="U48" s="1027"/>
      <c r="V48" s="1120">
        <v>1</v>
      </c>
      <c r="W48" s="1120"/>
      <c r="X48" s="1195">
        <f t="shared" si="14"/>
        <v>1</v>
      </c>
      <c r="Y48" s="1204">
        <v>1</v>
      </c>
      <c r="Z48" s="1120">
        <f>13</f>
        <v>13</v>
      </c>
      <c r="AA48" s="1026"/>
      <c r="AB48" s="1205"/>
      <c r="AC48" s="1300"/>
      <c r="AD48" s="1027"/>
    </row>
    <row r="49" spans="1:41" s="987" customFormat="1" ht="9" customHeight="1" x14ac:dyDescent="0.25">
      <c r="A49" s="1296" t="s">
        <v>534</v>
      </c>
      <c r="B49" s="1022"/>
      <c r="C49" s="1262" t="s">
        <v>47</v>
      </c>
      <c r="D49" s="1263"/>
      <c r="E49" s="1264"/>
      <c r="F49" s="1115"/>
      <c r="G49" s="1265"/>
      <c r="H49" s="1266"/>
      <c r="I49" s="1267"/>
      <c r="J49" s="1301"/>
      <c r="K49" s="1267"/>
      <c r="L49" s="1267"/>
      <c r="M49" s="1267"/>
      <c r="N49" s="1267"/>
      <c r="O49" s="1267"/>
      <c r="P49" s="1267"/>
      <c r="Q49" s="1297"/>
      <c r="R49" s="1298"/>
      <c r="S49" s="1299"/>
      <c r="T49" s="1026"/>
      <c r="U49" s="1027"/>
      <c r="V49" s="1120">
        <v>1</v>
      </c>
      <c r="W49" s="1120"/>
      <c r="X49" s="1195">
        <f t="shared" si="14"/>
        <v>1</v>
      </c>
      <c r="Y49" s="1204"/>
      <c r="Z49" s="1120">
        <f>4</f>
        <v>4</v>
      </c>
      <c r="AA49" s="1026"/>
      <c r="AB49" s="1205"/>
      <c r="AC49" s="1300"/>
      <c r="AD49" s="1027"/>
    </row>
    <row r="50" spans="1:41" s="987" customFormat="1" ht="9" customHeight="1" x14ac:dyDescent="0.25">
      <c r="A50" s="1296" t="s">
        <v>535</v>
      </c>
      <c r="B50" s="1022"/>
      <c r="C50" s="1262" t="s">
        <v>435</v>
      </c>
      <c r="D50" s="1263"/>
      <c r="E50" s="1293"/>
      <c r="F50" s="1115"/>
      <c r="G50" s="1265"/>
      <c r="H50" s="1266"/>
      <c r="I50" s="1267"/>
      <c r="J50" s="1267"/>
      <c r="K50" s="1267"/>
      <c r="L50" s="1267"/>
      <c r="M50" s="1267"/>
      <c r="N50" s="1267"/>
      <c r="O50" s="1267"/>
      <c r="P50" s="1267"/>
      <c r="Q50" s="1297"/>
      <c r="R50" s="1298"/>
      <c r="S50" s="1299"/>
      <c r="T50" s="1026"/>
      <c r="U50" s="1027">
        <v>1</v>
      </c>
      <c r="V50" s="1120"/>
      <c r="W50" s="1120"/>
      <c r="X50" s="1195">
        <f t="shared" si="14"/>
        <v>1</v>
      </c>
      <c r="Y50" s="1204"/>
      <c r="Z50" s="1120">
        <f>0</f>
        <v>0</v>
      </c>
      <c r="AA50" s="1026"/>
      <c r="AB50" s="1205"/>
      <c r="AC50" s="1300"/>
      <c r="AD50" s="1027"/>
      <c r="AF50" s="985"/>
      <c r="AG50" s="985"/>
      <c r="AH50" s="985"/>
      <c r="AI50" s="985"/>
      <c r="AJ50" s="985"/>
      <c r="AK50" s="985"/>
      <c r="AL50" s="985"/>
      <c r="AM50" s="985"/>
      <c r="AN50" s="985"/>
      <c r="AO50" s="985"/>
    </row>
    <row r="51" spans="1:41" ht="9" customHeight="1" x14ac:dyDescent="0.25">
      <c r="A51" s="1296" t="s">
        <v>536</v>
      </c>
      <c r="B51" s="1022"/>
      <c r="C51" s="1262" t="s">
        <v>226</v>
      </c>
      <c r="D51" s="1263"/>
      <c r="E51" s="1264"/>
      <c r="F51" s="1115"/>
      <c r="G51" s="1265"/>
      <c r="H51" s="1266"/>
      <c r="I51" s="1267"/>
      <c r="J51" s="1267"/>
      <c r="K51" s="1267"/>
      <c r="L51" s="1267"/>
      <c r="M51" s="1267"/>
      <c r="N51" s="1267"/>
      <c r="O51" s="1267"/>
      <c r="P51" s="1267"/>
      <c r="Q51" s="1297"/>
      <c r="R51" s="1298"/>
      <c r="S51" s="1299"/>
      <c r="T51" s="1026">
        <v>1</v>
      </c>
      <c r="U51" s="1027"/>
      <c r="V51" s="1120"/>
      <c r="W51" s="1120"/>
      <c r="X51" s="1195">
        <f t="shared" si="14"/>
        <v>1</v>
      </c>
      <c r="Y51" s="1204"/>
      <c r="Z51" s="1120">
        <f>0</f>
        <v>0</v>
      </c>
      <c r="AA51" s="1026"/>
      <c r="AB51" s="1205"/>
      <c r="AC51" s="1300"/>
      <c r="AD51" s="1027"/>
      <c r="AE51" s="985"/>
      <c r="AF51" s="987"/>
      <c r="AG51" s="987"/>
      <c r="AH51" s="987"/>
      <c r="AI51" s="987"/>
      <c r="AJ51" s="987"/>
      <c r="AK51" s="987"/>
      <c r="AL51" s="987"/>
      <c r="AM51" s="987"/>
      <c r="AN51" s="987"/>
      <c r="AO51" s="987"/>
    </row>
    <row r="52" spans="1:41" s="987" customFormat="1" ht="9" customHeight="1" x14ac:dyDescent="0.25">
      <c r="A52" s="1296" t="s">
        <v>537</v>
      </c>
      <c r="B52" s="1022"/>
      <c r="C52" s="1262" t="s">
        <v>31</v>
      </c>
      <c r="D52" s="1263"/>
      <c r="E52" s="1293"/>
      <c r="F52" s="1115"/>
      <c r="G52" s="1265"/>
      <c r="H52" s="1266"/>
      <c r="I52" s="1267"/>
      <c r="J52" s="1267"/>
      <c r="K52" s="1267"/>
      <c r="L52" s="1267"/>
      <c r="M52" s="1267"/>
      <c r="N52" s="1267"/>
      <c r="O52" s="1267"/>
      <c r="P52" s="1267"/>
      <c r="Q52" s="1297"/>
      <c r="R52" s="1298"/>
      <c r="S52" s="1299"/>
      <c r="T52" s="1026"/>
      <c r="U52" s="1027">
        <v>1</v>
      </c>
      <c r="V52" s="1120"/>
      <c r="W52" s="1120"/>
      <c r="X52" s="1195">
        <f t="shared" si="14"/>
        <v>1</v>
      </c>
      <c r="Y52" s="1204"/>
      <c r="Z52" s="1120">
        <f>9</f>
        <v>9</v>
      </c>
      <c r="AA52" s="1026"/>
      <c r="AB52" s="1205"/>
      <c r="AC52" s="1300"/>
      <c r="AD52" s="1027"/>
    </row>
    <row r="53" spans="1:41" s="987" customFormat="1" ht="9" customHeight="1" x14ac:dyDescent="0.25">
      <c r="A53" s="1296" t="s">
        <v>538</v>
      </c>
      <c r="B53" s="1022"/>
      <c r="C53" s="1262" t="s">
        <v>52</v>
      </c>
      <c r="D53" s="1263"/>
      <c r="E53" s="1264"/>
      <c r="F53" s="1115"/>
      <c r="G53" s="1265"/>
      <c r="H53" s="1266"/>
      <c r="I53" s="1267"/>
      <c r="J53" s="1267"/>
      <c r="K53" s="1267"/>
      <c r="L53" s="1267"/>
      <c r="M53" s="1267"/>
      <c r="N53" s="1267"/>
      <c r="O53" s="1267"/>
      <c r="P53" s="1267"/>
      <c r="Q53" s="1297"/>
      <c r="R53" s="1298"/>
      <c r="S53" s="1299"/>
      <c r="T53" s="1026">
        <v>1</v>
      </c>
      <c r="U53" s="1027"/>
      <c r="V53" s="1120"/>
      <c r="W53" s="1120"/>
      <c r="X53" s="1195">
        <f t="shared" si="14"/>
        <v>1</v>
      </c>
      <c r="Y53" s="1204"/>
      <c r="Z53" s="1120">
        <f>1</f>
        <v>1</v>
      </c>
      <c r="AA53" s="1026"/>
      <c r="AB53" s="1205"/>
      <c r="AC53" s="1300"/>
      <c r="AD53" s="1027"/>
      <c r="AF53" s="985"/>
      <c r="AG53" s="985"/>
      <c r="AH53" s="985"/>
      <c r="AI53" s="985"/>
      <c r="AJ53" s="985"/>
      <c r="AK53" s="985"/>
      <c r="AL53" s="985"/>
      <c r="AM53" s="985"/>
      <c r="AN53" s="985"/>
      <c r="AO53" s="985"/>
    </row>
    <row r="54" spans="1:41" ht="9" customHeight="1" x14ac:dyDescent="0.25">
      <c r="A54" s="1296" t="s">
        <v>539</v>
      </c>
      <c r="B54" s="1022"/>
      <c r="C54" s="1287" t="s">
        <v>471</v>
      </c>
      <c r="D54" s="1288"/>
      <c r="E54" s="1264">
        <f>V54</f>
        <v>1</v>
      </c>
      <c r="F54" s="1122"/>
      <c r="G54" s="1265"/>
      <c r="H54" s="1266"/>
      <c r="I54" s="1267"/>
      <c r="J54" s="1267"/>
      <c r="K54" s="1267"/>
      <c r="L54" s="1267"/>
      <c r="M54" s="1290"/>
      <c r="N54" s="1267"/>
      <c r="O54" s="1267"/>
      <c r="P54" s="1267"/>
      <c r="Q54" s="1297"/>
      <c r="R54" s="1298"/>
      <c r="S54" s="1299"/>
      <c r="T54" s="1026"/>
      <c r="U54" s="1027"/>
      <c r="V54" s="1120">
        <v>1</v>
      </c>
      <c r="W54" s="1120"/>
      <c r="X54" s="1195">
        <f t="shared" si="14"/>
        <v>1</v>
      </c>
      <c r="Y54" s="1204">
        <v>1</v>
      </c>
      <c r="Z54" s="1120">
        <f>13</f>
        <v>13</v>
      </c>
      <c r="AA54" s="1026"/>
      <c r="AB54" s="1205"/>
      <c r="AC54" s="1300"/>
      <c r="AD54" s="1027"/>
      <c r="AE54" s="985"/>
      <c r="AH54" s="1078"/>
      <c r="AI54" s="1078"/>
      <c r="AJ54" s="1078"/>
      <c r="AK54" s="1078"/>
      <c r="AL54" s="1078"/>
      <c r="AM54" s="1078"/>
      <c r="AN54" s="1078"/>
      <c r="AO54" s="1078"/>
    </row>
    <row r="55" spans="1:41" s="1078" customFormat="1" ht="9" customHeight="1" x14ac:dyDescent="0.25">
      <c r="A55" s="1296" t="s">
        <v>540</v>
      </c>
      <c r="B55" s="1022"/>
      <c r="C55" s="1262" t="s">
        <v>36</v>
      </c>
      <c r="D55" s="1263"/>
      <c r="E55" s="1264">
        <f>V55</f>
        <v>1</v>
      </c>
      <c r="F55" s="1115"/>
      <c r="G55" s="1265"/>
      <c r="H55" s="1266"/>
      <c r="I55" s="1267"/>
      <c r="J55" s="1267"/>
      <c r="K55" s="1267"/>
      <c r="L55" s="1267"/>
      <c r="M55" s="1267"/>
      <c r="N55" s="1267"/>
      <c r="O55" s="1267"/>
      <c r="P55" s="1267"/>
      <c r="Q55" s="1297"/>
      <c r="R55" s="1298"/>
      <c r="S55" s="1299"/>
      <c r="T55" s="1026"/>
      <c r="U55" s="1027"/>
      <c r="V55" s="1120">
        <v>1</v>
      </c>
      <c r="W55" s="1120"/>
      <c r="X55" s="1195">
        <f t="shared" si="14"/>
        <v>1</v>
      </c>
      <c r="Y55" s="1204"/>
      <c r="Z55" s="1120">
        <f>6</f>
        <v>6</v>
      </c>
      <c r="AA55" s="1026"/>
      <c r="AB55" s="1205"/>
      <c r="AC55" s="1300"/>
      <c r="AD55" s="1027"/>
      <c r="AE55" s="991"/>
      <c r="AF55" s="991"/>
      <c r="AG55" s="991"/>
      <c r="AH55" s="990"/>
      <c r="AI55" s="990"/>
      <c r="AJ55" s="990"/>
      <c r="AK55" s="990"/>
      <c r="AL55" s="990"/>
      <c r="AM55" s="990"/>
      <c r="AN55" s="990"/>
      <c r="AO55" s="990"/>
    </row>
    <row r="56" spans="1:41" s="990" customFormat="1" ht="9" customHeight="1" x14ac:dyDescent="0.25">
      <c r="A56" s="1296" t="s">
        <v>541</v>
      </c>
      <c r="B56" s="1022"/>
      <c r="C56" s="1262" t="s">
        <v>40</v>
      </c>
      <c r="D56" s="1263"/>
      <c r="E56" s="1264"/>
      <c r="F56" s="1115"/>
      <c r="G56" s="1265"/>
      <c r="H56" s="1266"/>
      <c r="I56" s="1267"/>
      <c r="J56" s="1267"/>
      <c r="K56" s="1267"/>
      <c r="L56" s="1267"/>
      <c r="M56" s="1267"/>
      <c r="N56" s="1267"/>
      <c r="O56" s="1267"/>
      <c r="P56" s="1267"/>
      <c r="Q56" s="1297"/>
      <c r="R56" s="1298"/>
      <c r="S56" s="1299"/>
      <c r="T56" s="1026"/>
      <c r="U56" s="1027"/>
      <c r="V56" s="1120">
        <v>1</v>
      </c>
      <c r="W56" s="1120"/>
      <c r="X56" s="1195">
        <f t="shared" si="14"/>
        <v>1</v>
      </c>
      <c r="Y56" s="1204"/>
      <c r="Z56" s="1120">
        <f>0</f>
        <v>0</v>
      </c>
      <c r="AA56" s="1026"/>
      <c r="AB56" s="1205"/>
      <c r="AC56" s="1300"/>
      <c r="AD56" s="1027"/>
      <c r="AE56" s="991"/>
      <c r="AF56" s="991"/>
      <c r="AG56" s="991"/>
      <c r="AH56" s="985"/>
      <c r="AI56" s="985"/>
      <c r="AJ56" s="985"/>
      <c r="AK56" s="985"/>
      <c r="AL56" s="985"/>
      <c r="AM56" s="985"/>
      <c r="AN56" s="985"/>
      <c r="AO56" s="985"/>
    </row>
    <row r="57" spans="1:41" ht="9" customHeight="1" x14ac:dyDescent="0.25">
      <c r="A57" s="1296" t="s">
        <v>542</v>
      </c>
      <c r="B57" s="1022"/>
      <c r="C57" s="1262" t="s">
        <v>42</v>
      </c>
      <c r="D57" s="1263"/>
      <c r="E57" s="1264"/>
      <c r="F57" s="1122"/>
      <c r="G57" s="1265"/>
      <c r="H57" s="1266"/>
      <c r="I57" s="1267"/>
      <c r="J57" s="1267"/>
      <c r="K57" s="1267"/>
      <c r="L57" s="1267"/>
      <c r="M57" s="1267"/>
      <c r="N57" s="1267"/>
      <c r="O57" s="1267"/>
      <c r="P57" s="1267"/>
      <c r="Q57" s="1297"/>
      <c r="R57" s="1298"/>
      <c r="S57" s="1299"/>
      <c r="T57" s="1026"/>
      <c r="U57" s="1027"/>
      <c r="V57" s="1120">
        <v>1</v>
      </c>
      <c r="W57" s="1120"/>
      <c r="X57" s="1195">
        <f t="shared" si="14"/>
        <v>1</v>
      </c>
      <c r="Y57" s="1204"/>
      <c r="Z57" s="1120">
        <f>0</f>
        <v>0</v>
      </c>
      <c r="AA57" s="1026"/>
      <c r="AB57" s="1205"/>
      <c r="AC57" s="1300"/>
      <c r="AD57" s="1027"/>
      <c r="AH57" s="2"/>
      <c r="AI57" s="2"/>
      <c r="AJ57" s="2"/>
      <c r="AK57" s="2"/>
      <c r="AL57" s="2"/>
      <c r="AM57" s="2"/>
      <c r="AN57" s="2"/>
      <c r="AO57" s="2"/>
    </row>
    <row r="58" spans="1:41" s="2" customFormat="1" ht="9" customHeight="1" x14ac:dyDescent="0.25">
      <c r="A58" s="1296" t="s">
        <v>543</v>
      </c>
      <c r="B58" s="1022"/>
      <c r="C58" s="1262" t="s">
        <v>35</v>
      </c>
      <c r="D58" s="1263"/>
      <c r="E58" s="1264"/>
      <c r="F58" s="1122"/>
      <c r="G58" s="1265"/>
      <c r="H58" s="1266"/>
      <c r="I58" s="1267"/>
      <c r="J58" s="1267"/>
      <c r="K58" s="1267"/>
      <c r="L58" s="1267"/>
      <c r="M58" s="1267"/>
      <c r="N58" s="1267"/>
      <c r="O58" s="1267"/>
      <c r="P58" s="1267"/>
      <c r="Q58" s="1297"/>
      <c r="R58" s="1298"/>
      <c r="S58" s="1299"/>
      <c r="T58" s="1026"/>
      <c r="U58" s="1027">
        <v>1</v>
      </c>
      <c r="V58" s="1120"/>
      <c r="W58" s="1120"/>
      <c r="X58" s="1195">
        <f t="shared" si="14"/>
        <v>1</v>
      </c>
      <c r="Y58" s="1204"/>
      <c r="Z58" s="1120">
        <f>12</f>
        <v>12</v>
      </c>
      <c r="AA58" s="1026"/>
      <c r="AB58" s="1205"/>
      <c r="AC58" s="1300"/>
      <c r="AD58" s="1027"/>
      <c r="AE58" s="991"/>
      <c r="AF58" s="991"/>
      <c r="AG58" s="991"/>
      <c r="AH58" s="985"/>
      <c r="AI58" s="985"/>
      <c r="AJ58" s="985"/>
      <c r="AK58" s="985"/>
      <c r="AL58" s="985"/>
      <c r="AM58" s="985"/>
      <c r="AN58" s="985"/>
      <c r="AO58" s="985"/>
    </row>
    <row r="59" spans="1:41" ht="9" customHeight="1" x14ac:dyDescent="0.25">
      <c r="A59" s="1296" t="s">
        <v>544</v>
      </c>
      <c r="B59" s="1022"/>
      <c r="C59" s="1262" t="s">
        <v>53</v>
      </c>
      <c r="D59" s="1263"/>
      <c r="E59" s="1264"/>
      <c r="F59" s="1115"/>
      <c r="G59" s="1273"/>
      <c r="H59" s="1274"/>
      <c r="I59" s="1275"/>
      <c r="J59" s="1267"/>
      <c r="K59" s="1267"/>
      <c r="L59" s="1267"/>
      <c r="M59" s="1267"/>
      <c r="N59" s="1267"/>
      <c r="O59" s="1267"/>
      <c r="P59" s="1267"/>
      <c r="Q59" s="1297"/>
      <c r="R59" s="1298"/>
      <c r="S59" s="1299"/>
      <c r="T59" s="1026">
        <v>1</v>
      </c>
      <c r="U59" s="1027"/>
      <c r="V59" s="1120"/>
      <c r="W59" s="1120"/>
      <c r="X59" s="1195">
        <f t="shared" si="14"/>
        <v>1</v>
      </c>
      <c r="Y59" s="1204"/>
      <c r="Z59" s="1120">
        <f>6</f>
        <v>6</v>
      </c>
      <c r="AA59" s="1026"/>
      <c r="AB59" s="1205"/>
      <c r="AC59" s="1300"/>
      <c r="AD59" s="1027"/>
      <c r="AF59" s="985"/>
      <c r="AG59" s="985"/>
    </row>
    <row r="60" spans="1:41" ht="9" customHeight="1" x14ac:dyDescent="0.25">
      <c r="A60" s="1296" t="s">
        <v>545</v>
      </c>
      <c r="B60" s="1022"/>
      <c r="C60" s="1262" t="s">
        <v>54</v>
      </c>
      <c r="D60" s="1263"/>
      <c r="E60" s="1264"/>
      <c r="F60" s="1115"/>
      <c r="G60" s="1273"/>
      <c r="H60" s="1274"/>
      <c r="I60" s="1275"/>
      <c r="J60" s="1267"/>
      <c r="K60" s="1267"/>
      <c r="L60" s="1267"/>
      <c r="M60" s="1267"/>
      <c r="N60" s="1267"/>
      <c r="O60" s="1267"/>
      <c r="P60" s="1267"/>
      <c r="Q60" s="1297"/>
      <c r="R60" s="1298"/>
      <c r="S60" s="1299"/>
      <c r="T60" s="1026">
        <v>1</v>
      </c>
      <c r="U60" s="1027"/>
      <c r="V60" s="1120"/>
      <c r="W60" s="1120"/>
      <c r="X60" s="1195">
        <f t="shared" si="14"/>
        <v>1</v>
      </c>
      <c r="Y60" s="1204"/>
      <c r="Z60" s="1120">
        <f>3</f>
        <v>3</v>
      </c>
      <c r="AA60" s="1026"/>
      <c r="AB60" s="1205"/>
      <c r="AC60" s="1300"/>
      <c r="AD60" s="1027"/>
      <c r="AE60" s="985"/>
      <c r="AF60" s="985"/>
      <c r="AG60" s="985"/>
    </row>
    <row r="61" spans="1:41" ht="9" customHeight="1" x14ac:dyDescent="0.25">
      <c r="A61" s="1296" t="s">
        <v>546</v>
      </c>
      <c r="B61" s="1022"/>
      <c r="C61" s="1262" t="s">
        <v>15</v>
      </c>
      <c r="D61" s="1263"/>
      <c r="E61" s="1264"/>
      <c r="F61" s="1115"/>
      <c r="G61" s="1273"/>
      <c r="H61" s="1274"/>
      <c r="I61" s="1275"/>
      <c r="J61" s="1267"/>
      <c r="K61" s="1267"/>
      <c r="L61" s="1267"/>
      <c r="M61" s="1267"/>
      <c r="N61" s="1267"/>
      <c r="O61" s="1267"/>
      <c r="P61" s="1267"/>
      <c r="Q61" s="1297"/>
      <c r="R61" s="1298"/>
      <c r="S61" s="1299"/>
      <c r="T61" s="1026"/>
      <c r="U61" s="1027">
        <v>1</v>
      </c>
      <c r="V61" s="1120"/>
      <c r="W61" s="1120"/>
      <c r="X61" s="1195">
        <f t="shared" si="14"/>
        <v>1</v>
      </c>
      <c r="Y61" s="1204"/>
      <c r="Z61" s="1120">
        <f>4</f>
        <v>4</v>
      </c>
      <c r="AA61" s="1026"/>
      <c r="AB61" s="1205"/>
      <c r="AC61" s="1300"/>
      <c r="AD61" s="1027"/>
      <c r="AE61" s="985"/>
      <c r="AF61" s="985"/>
      <c r="AG61" s="985"/>
    </row>
    <row r="62" spans="1:41" ht="3" customHeight="1" x14ac:dyDescent="0.25">
      <c r="A62" s="1302"/>
      <c r="B62" s="1069"/>
      <c r="C62" s="1068"/>
      <c r="D62" s="1256"/>
      <c r="E62" s="1070"/>
      <c r="F62" s="1070"/>
      <c r="G62" s="1071"/>
      <c r="H62" s="1071"/>
      <c r="I62" s="1071"/>
      <c r="J62" s="1071"/>
      <c r="K62" s="1071"/>
      <c r="L62" s="1071"/>
      <c r="M62" s="1071"/>
      <c r="N62" s="1071"/>
      <c r="O62" s="1071"/>
      <c r="P62" s="1071"/>
      <c r="Q62" s="1072"/>
      <c r="R62" s="1072"/>
      <c r="S62" s="1073"/>
      <c r="T62" s="1074"/>
      <c r="U62" s="1074"/>
      <c r="V62" s="1074"/>
      <c r="W62" s="1074"/>
      <c r="X62" s="1074"/>
      <c r="Y62" s="1074"/>
      <c r="Z62" s="1074"/>
      <c r="AA62" s="1166"/>
      <c r="AB62" s="1303"/>
      <c r="AC62" s="1074"/>
      <c r="AD62" s="1166"/>
      <c r="AE62" s="985"/>
      <c r="AF62" s="985"/>
      <c r="AG62" s="985"/>
    </row>
    <row r="63" spans="1:41" ht="3" customHeight="1" x14ac:dyDescent="0.25">
      <c r="A63" s="1304"/>
      <c r="C63" s="1079"/>
      <c r="D63" s="1182"/>
      <c r="E63" s="1080"/>
      <c r="F63" s="1080"/>
      <c r="G63" s="1081"/>
      <c r="H63" s="1081"/>
      <c r="I63" s="1081"/>
      <c r="J63" s="1082"/>
      <c r="K63" s="1082"/>
      <c r="L63" s="1082"/>
      <c r="M63" s="1082"/>
      <c r="N63" s="1083"/>
      <c r="O63" s="1083"/>
      <c r="P63" s="1083"/>
      <c r="Q63" s="1084"/>
      <c r="R63" s="1084"/>
      <c r="S63" s="1085"/>
      <c r="T63" s="1085"/>
      <c r="U63" s="1085"/>
      <c r="V63" s="1305"/>
      <c r="W63" s="1305"/>
      <c r="X63" s="1305"/>
      <c r="Y63" s="1306"/>
      <c r="Z63" s="1307"/>
      <c r="AA63" s="1307"/>
      <c r="AB63" s="1308"/>
      <c r="AC63" s="1308"/>
      <c r="AD63" s="1308"/>
      <c r="AE63" s="985"/>
      <c r="AF63" s="985"/>
      <c r="AG63" s="985"/>
    </row>
    <row r="64" spans="1:41" ht="12" customHeight="1" x14ac:dyDescent="0.25">
      <c r="C64" s="4462" t="s">
        <v>14</v>
      </c>
      <c r="D64" s="4462"/>
      <c r="E64" s="1175"/>
      <c r="F64" s="1176"/>
      <c r="G64" s="1088">
        <f t="shared" ref="G64:P64" si="15">COUNTIF(G5:G61,"&gt;=0")</f>
        <v>10</v>
      </c>
      <c r="H64" s="1088">
        <f t="shared" si="15"/>
        <v>12</v>
      </c>
      <c r="I64" s="1088">
        <f t="shared" si="15"/>
        <v>10</v>
      </c>
      <c r="J64" s="1090">
        <f t="shared" si="15"/>
        <v>10</v>
      </c>
      <c r="K64" s="1090">
        <f t="shared" si="15"/>
        <v>13</v>
      </c>
      <c r="L64" s="1090">
        <f t="shared" si="15"/>
        <v>12</v>
      </c>
      <c r="M64" s="1090">
        <f t="shared" si="15"/>
        <v>9</v>
      </c>
      <c r="N64" s="1090">
        <f t="shared" si="15"/>
        <v>9</v>
      </c>
      <c r="O64" s="1090">
        <f t="shared" si="15"/>
        <v>9</v>
      </c>
      <c r="P64" s="1090">
        <f t="shared" si="15"/>
        <v>8</v>
      </c>
      <c r="Q64" s="511"/>
      <c r="R64" s="511"/>
      <c r="S64" s="530"/>
      <c r="T64" s="530"/>
      <c r="U64" s="530"/>
      <c r="V64" s="530"/>
      <c r="W64" s="530"/>
      <c r="X64" s="1309">
        <f>SUM(X5:X61)</f>
        <v>315</v>
      </c>
      <c r="Y64" s="1310">
        <f>COUNTIF(Y5:Y61,"&gt;=0")</f>
        <v>20</v>
      </c>
      <c r="Z64" s="1311"/>
      <c r="AA64" s="1311"/>
      <c r="AB64" s="1308"/>
      <c r="AC64" s="1308"/>
      <c r="AD64" s="1308"/>
      <c r="AE64" s="985"/>
      <c r="AF64" s="985"/>
      <c r="AG64" s="985"/>
    </row>
    <row r="65" spans="1:33" ht="12" customHeight="1" x14ac:dyDescent="0.25">
      <c r="C65" s="1092"/>
      <c r="D65" s="1312"/>
      <c r="E65" s="1093"/>
      <c r="F65" s="1093"/>
      <c r="G65" s="1094"/>
      <c r="H65" s="1094"/>
      <c r="I65" s="1094"/>
      <c r="J65" s="1094"/>
      <c r="K65" s="2"/>
      <c r="L65" s="2"/>
      <c r="M65" s="2"/>
      <c r="Q65" s="2"/>
      <c r="R65" s="3"/>
      <c r="S65" s="3"/>
      <c r="T65" s="3"/>
      <c r="U65" s="1313"/>
      <c r="V65" s="1313"/>
      <c r="W65" s="1313"/>
      <c r="X65" s="1314" t="s">
        <v>325</v>
      </c>
      <c r="Y65" s="1315" t="s">
        <v>59</v>
      </c>
      <c r="Z65" s="1316"/>
      <c r="AA65" s="1316"/>
      <c r="AB65" s="1317"/>
      <c r="AC65" s="1317"/>
      <c r="AD65" s="1317"/>
      <c r="AE65" s="985"/>
      <c r="AF65" s="985"/>
      <c r="AG65" s="985"/>
    </row>
    <row r="66" spans="1:33" ht="12" customHeight="1" x14ac:dyDescent="0.25">
      <c r="AE66" s="985"/>
      <c r="AF66" s="985"/>
      <c r="AG66" s="985"/>
    </row>
    <row r="67" spans="1:33" ht="12" customHeight="1" x14ac:dyDescent="0.25">
      <c r="Q67" s="1"/>
      <c r="U67" s="991"/>
      <c r="AE67" s="985"/>
      <c r="AF67" s="985"/>
      <c r="AG67" s="985"/>
    </row>
    <row r="68" spans="1:33" ht="12" customHeight="1" x14ac:dyDescent="0.25">
      <c r="A68" s="1318"/>
      <c r="Q68" s="1"/>
      <c r="U68" s="991"/>
      <c r="AE68" s="985"/>
      <c r="AF68" s="985"/>
      <c r="AG68" s="985"/>
    </row>
    <row r="69" spans="1:33" ht="12" customHeight="1" x14ac:dyDescent="0.25">
      <c r="A69" s="1318"/>
      <c r="Q69" s="1"/>
      <c r="U69" s="991"/>
      <c r="AE69" s="985"/>
      <c r="AF69" s="985"/>
      <c r="AG69" s="985"/>
    </row>
    <row r="70" spans="1:33" ht="12" customHeight="1" x14ac:dyDescent="0.25">
      <c r="A70" s="1318"/>
      <c r="Q70" s="1"/>
      <c r="U70" s="991"/>
      <c r="AE70" s="985"/>
      <c r="AF70" s="985"/>
      <c r="AG70" s="985"/>
    </row>
    <row r="71" spans="1:33" ht="12" customHeight="1" x14ac:dyDescent="0.25">
      <c r="A71" s="1318"/>
      <c r="Q71" s="1"/>
      <c r="U71" s="991"/>
      <c r="AE71" s="985"/>
      <c r="AF71" s="985"/>
      <c r="AG71" s="985"/>
    </row>
    <row r="72" spans="1:33" ht="12" customHeight="1" x14ac:dyDescent="0.25">
      <c r="A72" s="1318"/>
      <c r="Q72" s="1"/>
      <c r="U72" s="991"/>
      <c r="AE72" s="985"/>
    </row>
    <row r="73" spans="1:33" ht="12" customHeight="1" x14ac:dyDescent="0.25">
      <c r="A73" s="1318"/>
      <c r="Q73" s="1"/>
      <c r="U73" s="991"/>
    </row>
    <row r="74" spans="1:33" ht="12" customHeight="1" x14ac:dyDescent="0.25">
      <c r="A74" s="1318"/>
      <c r="Q74" s="1"/>
      <c r="U74" s="991"/>
    </row>
    <row r="75" spans="1:33" x14ac:dyDescent="0.25">
      <c r="A75" s="1318"/>
      <c r="Q75" s="1"/>
      <c r="U75" s="991"/>
    </row>
    <row r="76" spans="1:33" x14ac:dyDescent="0.25">
      <c r="A76" s="1318"/>
      <c r="Q76" s="1"/>
      <c r="U76" s="991"/>
    </row>
    <row r="77" spans="1:33" x14ac:dyDescent="0.25">
      <c r="A77" s="1318"/>
      <c r="Q77" s="1"/>
      <c r="U77" s="991"/>
    </row>
    <row r="78" spans="1:33" x14ac:dyDescent="0.25">
      <c r="Q78" s="1"/>
      <c r="U78" s="991"/>
    </row>
    <row r="79" spans="1:33" x14ac:dyDescent="0.25">
      <c r="Q79" s="1"/>
      <c r="U79" s="991"/>
    </row>
    <row r="80" spans="1:33" x14ac:dyDescent="0.25">
      <c r="R80" s="985"/>
      <c r="S80" s="985"/>
      <c r="T80" s="985"/>
    </row>
  </sheetData>
  <sheetProtection algorithmName="SHA-512" hashValue="lKlJInAsHSDAs8zLEyo9x+ugfyA9W8VpaAEP5576fogMqAb/3N3lWSl3R6PtuKPNuo1Ye49rIFFtuPGiN//30Q==" saltValue="Z6RBauYBQkyQ2Z/E9/QmiQ==" spinCount="100000" sheet="1" objects="1" scenarios="1"/>
  <mergeCells count="31">
    <mergeCell ref="AI26:AO29"/>
    <mergeCell ref="AI31:AO35"/>
    <mergeCell ref="C64:D64"/>
    <mergeCell ref="AJ3:AJ4"/>
    <mergeCell ref="AK3:AK4"/>
    <mergeCell ref="AL3:AL4"/>
    <mergeCell ref="AM3:AM4"/>
    <mergeCell ref="AN3:AN4"/>
    <mergeCell ref="AI21:AO24"/>
    <mergeCell ref="AA3:AA4"/>
    <mergeCell ref="AB3:AB4"/>
    <mergeCell ref="AC3:AC4"/>
    <mergeCell ref="AD3:AD4"/>
    <mergeCell ref="AH3:AH4"/>
    <mergeCell ref="AI3:AI4"/>
    <mergeCell ref="U3:U4"/>
    <mergeCell ref="V3:V4"/>
    <mergeCell ref="W3:W4"/>
    <mergeCell ref="X3:X4"/>
    <mergeCell ref="Y3:Y4"/>
    <mergeCell ref="Z3:Z4"/>
    <mergeCell ref="O1:R1"/>
    <mergeCell ref="G2:P2"/>
    <mergeCell ref="Q2:S2"/>
    <mergeCell ref="T2:X2"/>
    <mergeCell ref="Y2:AD2"/>
    <mergeCell ref="E3:E4"/>
    <mergeCell ref="Q3:Q4"/>
    <mergeCell ref="R3:R4"/>
    <mergeCell ref="S3:S4"/>
    <mergeCell ref="T3:T4"/>
  </mergeCells>
  <conditionalFormatting sqref="G47:H47 G5:H23 G35:H35 G37:H45">
    <cfRule type="colorScale" priority="11">
      <colorScale>
        <cfvo type="min"/>
        <cfvo type="max"/>
        <color rgb="FFFFEF9C"/>
        <color rgb="FFFF7128"/>
      </colorScale>
    </cfRule>
  </conditionalFormatting>
  <conditionalFormatting sqref="I5:I23 I47 I35 I37:I45">
    <cfRule type="colorScale" priority="10">
      <colorScale>
        <cfvo type="min"/>
        <cfvo type="max"/>
        <color rgb="FFFFEF9C"/>
        <color rgb="FFFF7128"/>
      </colorScale>
    </cfRule>
  </conditionalFormatting>
  <conditionalFormatting sqref="J37:J45 J47 J5:J35">
    <cfRule type="colorScale" priority="9">
      <colorScale>
        <cfvo type="min"/>
        <cfvo type="max"/>
        <color rgb="FFFFEF9C"/>
        <color rgb="FFFF7128"/>
      </colorScale>
    </cfRule>
  </conditionalFormatting>
  <conditionalFormatting sqref="G47:H47 G37:H45 G5:H35">
    <cfRule type="colorScale" priority="8">
      <colorScale>
        <cfvo type="min"/>
        <cfvo type="max"/>
        <color rgb="FFFFEF9C"/>
        <color rgb="FFFF7128"/>
      </colorScale>
    </cfRule>
  </conditionalFormatting>
  <conditionalFormatting sqref="I37:I45 I47 I5:I35">
    <cfRule type="colorScale" priority="7">
      <colorScale>
        <cfvo type="min"/>
        <cfvo type="max"/>
        <color rgb="FFFFEF9C"/>
        <color rgb="FFFF7128"/>
      </colorScale>
    </cfRule>
  </conditionalFormatting>
  <conditionalFormatting sqref="K47:L47 K37:L45 K5:L35">
    <cfRule type="colorScale" priority="6">
      <colorScale>
        <cfvo type="min"/>
        <cfvo type="max"/>
        <color rgb="FFFFEF9C"/>
        <color rgb="FFFF7128"/>
      </colorScale>
    </cfRule>
  </conditionalFormatting>
  <conditionalFormatting sqref="M37:M45 M47 M5:M35">
    <cfRule type="colorScale" priority="5">
      <colorScale>
        <cfvo type="min"/>
        <cfvo type="max"/>
        <color rgb="FFFFEF9C"/>
        <color rgb="FFFF7128"/>
      </colorScale>
    </cfRule>
  </conditionalFormatting>
  <conditionalFormatting sqref="E47:E61 E37:E45 E5:E35">
    <cfRule type="cellIs" dxfId="3" priority="3" operator="equal">
      <formula>2</formula>
    </cfRule>
    <cfRule type="cellIs" dxfId="2" priority="4" operator="greaterThan">
      <formula>2</formula>
    </cfRule>
  </conditionalFormatting>
  <conditionalFormatting sqref="N37:N45 N47 N5:N35">
    <cfRule type="colorScale" priority="2">
      <colorScale>
        <cfvo type="min"/>
        <cfvo type="max"/>
        <color rgb="FFFFEF9C"/>
        <color rgb="FFFF7128"/>
      </colorScale>
    </cfRule>
  </conditionalFormatting>
  <conditionalFormatting sqref="O37:P45 O47:P47 O5:P35">
    <cfRule type="colorScale" priority="1">
      <colorScale>
        <cfvo type="min"/>
        <cfvo type="max"/>
        <color rgb="FFFFEF9C"/>
        <color rgb="FFFF7128"/>
      </colorScale>
    </cfRule>
  </conditionalFormatting>
  <pageMargins left="0" right="0" top="0" bottom="0" header="0" footer="0"/>
  <pageSetup paperSize="138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J69"/>
  <sheetViews>
    <sheetView workbookViewId="0">
      <selection activeCell="G1" sqref="G1:M1"/>
    </sheetView>
  </sheetViews>
  <sheetFormatPr baseColWidth="10" defaultColWidth="11.42578125" defaultRowHeight="15" x14ac:dyDescent="0.25"/>
  <cols>
    <col min="1" max="1" width="3.5703125" style="984" customWidth="1"/>
    <col min="2" max="2" width="1.85546875" style="985" customWidth="1"/>
    <col min="3" max="3" width="11.140625" style="986" customWidth="1"/>
    <col min="4" max="5" width="1.5703125" style="987" customWidth="1"/>
    <col min="6" max="9" width="5.85546875" style="985" customWidth="1"/>
    <col min="10" max="10" width="3.5703125" style="985" customWidth="1"/>
    <col min="11" max="11" width="5.85546875" style="985" customWidth="1"/>
    <col min="12" max="13" width="5.85546875" style="986" customWidth="1"/>
    <col min="14" max="15" width="5.85546875" style="985" customWidth="1"/>
    <col min="16" max="16" width="5.85546875" style="1" customWidth="1"/>
    <col min="17" max="17" width="7.85546875" style="1" customWidth="1"/>
    <col min="18" max="21" width="5.85546875" style="1" customWidth="1"/>
    <col min="22" max="22" width="11.28515625" style="991" customWidth="1"/>
    <col min="23" max="23" width="8.85546875" style="991" customWidth="1"/>
    <col min="24" max="24" width="1.28515625" style="991" customWidth="1"/>
    <col min="25" max="28" width="5.85546875" style="985" customWidth="1"/>
    <col min="29" max="37" width="5.7109375" style="985" customWidth="1"/>
    <col min="38" max="16384" width="11.42578125" style="985"/>
  </cols>
  <sheetData>
    <row r="1" spans="1:36" ht="9" customHeight="1" x14ac:dyDescent="0.25">
      <c r="G1" s="4539" t="s">
        <v>476</v>
      </c>
      <c r="H1" s="4539"/>
      <c r="I1" s="4539"/>
      <c r="J1" s="4539"/>
      <c r="K1" s="4539"/>
      <c r="L1" s="4539"/>
      <c r="M1" s="4539"/>
      <c r="N1" s="990"/>
    </row>
    <row r="2" spans="1:36" ht="8.4499999999999993" customHeight="1" x14ac:dyDescent="0.25">
      <c r="F2" s="4540" t="s">
        <v>25</v>
      </c>
      <c r="G2" s="4541"/>
      <c r="H2" s="4541"/>
      <c r="I2" s="4541"/>
      <c r="J2" s="4541"/>
      <c r="K2" s="4541"/>
      <c r="L2" s="4541"/>
      <c r="M2" s="4541"/>
      <c r="N2" s="4541"/>
      <c r="O2" s="992"/>
    </row>
    <row r="3" spans="1:36" s="993" customFormat="1" ht="8.4499999999999993" customHeight="1" x14ac:dyDescent="0.25">
      <c r="A3" s="984"/>
      <c r="C3" s="994"/>
      <c r="D3" s="1109"/>
      <c r="E3" s="995"/>
      <c r="F3" s="1110" t="s">
        <v>26</v>
      </c>
      <c r="G3" s="997" t="s">
        <v>27</v>
      </c>
      <c r="H3" s="997" t="s">
        <v>28</v>
      </c>
      <c r="I3" s="997" t="s">
        <v>406</v>
      </c>
      <c r="J3" s="998" t="s">
        <v>407</v>
      </c>
      <c r="K3" s="997" t="s">
        <v>446</v>
      </c>
      <c r="L3" s="997" t="s">
        <v>32</v>
      </c>
      <c r="M3" s="997" t="s">
        <v>408</v>
      </c>
      <c r="N3" s="997" t="s">
        <v>34</v>
      </c>
      <c r="O3" s="4513" t="s">
        <v>3</v>
      </c>
      <c r="P3" s="4515" t="s">
        <v>409</v>
      </c>
      <c r="Q3" s="4517" t="s">
        <v>410</v>
      </c>
      <c r="R3" s="4519" t="s">
        <v>411</v>
      </c>
      <c r="S3" s="4537" t="s">
        <v>412</v>
      </c>
      <c r="T3" s="4524" t="s">
        <v>447</v>
      </c>
      <c r="U3" s="4519" t="s">
        <v>448</v>
      </c>
      <c r="V3" s="1091"/>
      <c r="W3" s="1091"/>
      <c r="X3" s="1091"/>
    </row>
    <row r="4" spans="1:36" s="993" customFormat="1" ht="12.95" customHeight="1" thickBot="1" x14ac:dyDescent="0.3">
      <c r="A4" s="1001"/>
      <c r="B4" s="56"/>
      <c r="C4" s="1002"/>
      <c r="D4" s="1111" t="s">
        <v>44</v>
      </c>
      <c r="E4" s="1003"/>
      <c r="F4" s="1112" t="s">
        <v>449</v>
      </c>
      <c r="G4" s="1005" t="s">
        <v>450</v>
      </c>
      <c r="H4" s="1005" t="s">
        <v>451</v>
      </c>
      <c r="I4" s="1005" t="s">
        <v>452</v>
      </c>
      <c r="J4" s="1006"/>
      <c r="K4" s="1006" t="s">
        <v>453</v>
      </c>
      <c r="L4" s="1006" t="s">
        <v>454</v>
      </c>
      <c r="M4" s="1006" t="s">
        <v>455</v>
      </c>
      <c r="N4" s="1006" t="s">
        <v>456</v>
      </c>
      <c r="O4" s="4514"/>
      <c r="P4" s="4516"/>
      <c r="Q4" s="4518"/>
      <c r="R4" s="4520"/>
      <c r="S4" s="4538"/>
      <c r="T4" s="4525"/>
      <c r="U4" s="4520"/>
      <c r="V4" s="1091"/>
      <c r="W4" s="1096" t="s">
        <v>444</v>
      </c>
      <c r="X4" s="1051"/>
      <c r="Y4" s="1098" t="s">
        <v>39</v>
      </c>
      <c r="Z4" s="1098" t="s">
        <v>38</v>
      </c>
      <c r="AA4" s="1098" t="s">
        <v>445</v>
      </c>
      <c r="AB4" s="1099" t="s">
        <v>9</v>
      </c>
      <c r="AC4" s="1098" t="s">
        <v>13</v>
      </c>
      <c r="AD4" s="1098" t="s">
        <v>12</v>
      </c>
      <c r="AE4" s="1098" t="s">
        <v>10</v>
      </c>
      <c r="AG4" s="4543" t="s">
        <v>425</v>
      </c>
      <c r="AH4" s="4544"/>
      <c r="AI4" s="4545"/>
      <c r="AJ4" s="1113"/>
    </row>
    <row r="5" spans="1:36" ht="12.6" customHeight="1" thickTop="1" x14ac:dyDescent="0.25">
      <c r="A5" s="984" t="s">
        <v>4</v>
      </c>
      <c r="B5" s="1007"/>
      <c r="C5" s="1039" t="s">
        <v>133</v>
      </c>
      <c r="D5" s="1114">
        <f t="shared" ref="D5:D27" si="0">T5</f>
        <v>8</v>
      </c>
      <c r="E5" s="1115"/>
      <c r="F5" s="1010">
        <v>8</v>
      </c>
      <c r="G5" s="1011">
        <v>9</v>
      </c>
      <c r="H5" s="1011">
        <v>7</v>
      </c>
      <c r="I5" s="1011">
        <v>2</v>
      </c>
      <c r="J5" s="4546" t="s">
        <v>457</v>
      </c>
      <c r="K5" s="1011">
        <v>10</v>
      </c>
      <c r="L5" s="1011">
        <v>10</v>
      </c>
      <c r="M5" s="1011">
        <v>9</v>
      </c>
      <c r="N5" s="1011">
        <v>10</v>
      </c>
      <c r="O5" s="1013">
        <f t="shared" ref="O5:O25" si="1">SUM(F5:N5)</f>
        <v>65</v>
      </c>
      <c r="P5" s="1014">
        <f t="shared" ref="P5:P20" si="2">COUNTIF(F5:N5,"&gt;=0")*0.1+0.7</f>
        <v>1.5</v>
      </c>
      <c r="Q5" s="1015">
        <f t="shared" ref="Q5:Q33" si="3">O5*P5/COUNTIF(F5:N5,"&gt;=0")</f>
        <v>12.1875</v>
      </c>
      <c r="R5" s="1016">
        <v>3</v>
      </c>
      <c r="S5" s="1017">
        <v>7</v>
      </c>
      <c r="T5" s="1116">
        <f t="shared" ref="T5:T33" si="4">COUNTIF(F5:N5,"&gt;=0")</f>
        <v>8</v>
      </c>
      <c r="U5" s="1016"/>
      <c r="W5" s="1117" t="s">
        <v>4</v>
      </c>
      <c r="X5" s="1051"/>
      <c r="Y5" s="1102">
        <v>11</v>
      </c>
      <c r="Z5" s="1102">
        <v>12</v>
      </c>
      <c r="AA5" s="1102">
        <v>13</v>
      </c>
      <c r="AB5" s="1102">
        <v>14</v>
      </c>
      <c r="AC5" s="1103">
        <v>15</v>
      </c>
      <c r="AD5" s="1103">
        <v>16</v>
      </c>
      <c r="AE5" s="1103">
        <v>17</v>
      </c>
      <c r="AG5" s="984" t="s">
        <v>4</v>
      </c>
      <c r="AH5" s="1031" t="s">
        <v>458</v>
      </c>
      <c r="AI5" s="1113"/>
      <c r="AJ5" s="1078"/>
    </row>
    <row r="6" spans="1:36" s="987" customFormat="1" ht="12.6" customHeight="1" x14ac:dyDescent="0.25">
      <c r="A6" s="984" t="s">
        <v>16</v>
      </c>
      <c r="B6" s="1022"/>
      <c r="C6" s="1118" t="s">
        <v>459</v>
      </c>
      <c r="D6" s="1114">
        <f t="shared" si="0"/>
        <v>3</v>
      </c>
      <c r="E6" s="1115"/>
      <c r="F6" s="1119">
        <v>16</v>
      </c>
      <c r="G6" s="1011"/>
      <c r="H6" s="1011"/>
      <c r="I6" s="1011">
        <v>10</v>
      </c>
      <c r="J6" s="4547"/>
      <c r="K6" s="1011">
        <v>6</v>
      </c>
      <c r="L6" s="1011"/>
      <c r="M6" s="1011"/>
      <c r="N6" s="1011"/>
      <c r="O6" s="1024">
        <f t="shared" si="1"/>
        <v>32</v>
      </c>
      <c r="P6" s="1025">
        <f t="shared" si="2"/>
        <v>1</v>
      </c>
      <c r="Q6" s="1015">
        <f t="shared" si="3"/>
        <v>10.666666666666666</v>
      </c>
      <c r="R6" s="1026"/>
      <c r="S6" s="1027"/>
      <c r="T6" s="1120">
        <f t="shared" si="4"/>
        <v>3</v>
      </c>
      <c r="U6" s="1026">
        <v>1</v>
      </c>
      <c r="W6" s="1108" t="s">
        <v>16</v>
      </c>
      <c r="X6" s="1051"/>
      <c r="Y6" s="1105">
        <v>8</v>
      </c>
      <c r="Z6" s="1105">
        <v>9</v>
      </c>
      <c r="AA6" s="1105">
        <v>10</v>
      </c>
      <c r="AB6" s="1105">
        <v>11</v>
      </c>
      <c r="AC6" s="1106">
        <v>12</v>
      </c>
      <c r="AD6" s="1106">
        <v>13</v>
      </c>
      <c r="AE6" s="1106">
        <v>14</v>
      </c>
      <c r="AG6" s="984" t="s">
        <v>16</v>
      </c>
      <c r="AH6" s="1031" t="s">
        <v>460</v>
      </c>
      <c r="AI6" s="1078"/>
      <c r="AJ6" s="1078"/>
    </row>
    <row r="7" spans="1:36" s="987" customFormat="1" ht="12.6" customHeight="1" x14ac:dyDescent="0.25">
      <c r="A7" s="984" t="s">
        <v>17</v>
      </c>
      <c r="B7" s="1022"/>
      <c r="C7" s="1121" t="s">
        <v>460</v>
      </c>
      <c r="D7" s="1114">
        <f t="shared" si="0"/>
        <v>3</v>
      </c>
      <c r="E7" s="1115"/>
      <c r="F7" s="1037"/>
      <c r="G7" s="1036"/>
      <c r="H7" s="1036"/>
      <c r="I7" s="1036"/>
      <c r="J7" s="4547"/>
      <c r="K7" s="1036"/>
      <c r="L7" s="1036">
        <v>6</v>
      </c>
      <c r="M7" s="1035">
        <v>17</v>
      </c>
      <c r="N7" s="1036">
        <v>8</v>
      </c>
      <c r="O7" s="1024">
        <f t="shared" si="1"/>
        <v>31</v>
      </c>
      <c r="P7" s="1025">
        <f t="shared" si="2"/>
        <v>1</v>
      </c>
      <c r="Q7" s="1015">
        <f t="shared" si="3"/>
        <v>10.333333333333334</v>
      </c>
      <c r="R7" s="1026"/>
      <c r="S7" s="1027"/>
      <c r="T7" s="1120">
        <f t="shared" si="4"/>
        <v>3</v>
      </c>
      <c r="U7" s="1026"/>
      <c r="W7" s="1108" t="s">
        <v>17</v>
      </c>
      <c r="X7" s="1051"/>
      <c r="Y7" s="1105">
        <v>6</v>
      </c>
      <c r="Z7" s="1105">
        <v>7</v>
      </c>
      <c r="AA7" s="1105">
        <v>8</v>
      </c>
      <c r="AB7" s="1105">
        <v>9</v>
      </c>
      <c r="AC7" s="1106">
        <v>10</v>
      </c>
      <c r="AD7" s="1106">
        <v>11</v>
      </c>
      <c r="AE7" s="1106">
        <v>12</v>
      </c>
      <c r="AG7" s="984" t="s">
        <v>17</v>
      </c>
      <c r="AH7" s="1031" t="s">
        <v>37</v>
      </c>
      <c r="AI7" s="1078"/>
      <c r="AJ7" s="1078"/>
    </row>
    <row r="8" spans="1:36" s="987" customFormat="1" ht="12.6" customHeight="1" x14ac:dyDescent="0.25">
      <c r="A8" s="984" t="s">
        <v>18</v>
      </c>
      <c r="B8" s="1022"/>
      <c r="C8" s="1121" t="s">
        <v>461</v>
      </c>
      <c r="D8" s="1114">
        <f t="shared" si="0"/>
        <v>6</v>
      </c>
      <c r="E8" s="1115"/>
      <c r="F8" s="1037"/>
      <c r="G8" s="1036"/>
      <c r="H8" s="1036">
        <v>3</v>
      </c>
      <c r="I8" s="1036">
        <v>4</v>
      </c>
      <c r="J8" s="4547"/>
      <c r="K8" s="1036">
        <v>2</v>
      </c>
      <c r="L8" s="1036">
        <v>7</v>
      </c>
      <c r="M8" s="1036">
        <v>12</v>
      </c>
      <c r="N8" s="1036">
        <v>15</v>
      </c>
      <c r="O8" s="1024">
        <f t="shared" si="1"/>
        <v>43</v>
      </c>
      <c r="P8" s="1025">
        <f t="shared" si="2"/>
        <v>1.3</v>
      </c>
      <c r="Q8" s="1015">
        <f t="shared" si="3"/>
        <v>9.3166666666666664</v>
      </c>
      <c r="R8" s="1026"/>
      <c r="S8" s="1027">
        <v>2</v>
      </c>
      <c r="T8" s="1120">
        <f t="shared" si="4"/>
        <v>6</v>
      </c>
      <c r="U8" s="1026">
        <v>1</v>
      </c>
      <c r="W8" s="1108" t="s">
        <v>18</v>
      </c>
      <c r="X8" s="1051"/>
      <c r="Y8" s="1105">
        <v>4</v>
      </c>
      <c r="Z8" s="1105">
        <v>5</v>
      </c>
      <c r="AA8" s="1105">
        <v>6</v>
      </c>
      <c r="AB8" s="1105">
        <v>7</v>
      </c>
      <c r="AC8" s="1106">
        <v>8</v>
      </c>
      <c r="AD8" s="1106">
        <v>9</v>
      </c>
      <c r="AE8" s="1106">
        <v>10</v>
      </c>
      <c r="AG8" s="984" t="s">
        <v>18</v>
      </c>
      <c r="AH8" s="1031" t="s">
        <v>45</v>
      </c>
      <c r="AI8" s="1078"/>
      <c r="AJ8" s="1078"/>
    </row>
    <row r="9" spans="1:36" s="987" customFormat="1" ht="12.6" customHeight="1" x14ac:dyDescent="0.25">
      <c r="A9" s="984" t="s">
        <v>19</v>
      </c>
      <c r="B9" s="1022"/>
      <c r="C9" s="1039" t="s">
        <v>381</v>
      </c>
      <c r="D9" s="1114">
        <f t="shared" si="0"/>
        <v>6</v>
      </c>
      <c r="E9" s="1115"/>
      <c r="F9" s="1037"/>
      <c r="G9" s="1036">
        <v>5</v>
      </c>
      <c r="H9" s="1036"/>
      <c r="I9" s="1036">
        <v>6</v>
      </c>
      <c r="J9" s="4547"/>
      <c r="K9" s="1036">
        <v>0</v>
      </c>
      <c r="L9" s="1036">
        <v>4</v>
      </c>
      <c r="M9" s="1036">
        <v>14</v>
      </c>
      <c r="N9" s="1036">
        <v>12</v>
      </c>
      <c r="O9" s="1024">
        <f t="shared" si="1"/>
        <v>41</v>
      </c>
      <c r="P9" s="1025">
        <f t="shared" si="2"/>
        <v>1.3</v>
      </c>
      <c r="Q9" s="1015">
        <f t="shared" si="3"/>
        <v>8.8833333333333346</v>
      </c>
      <c r="R9" s="1026">
        <v>3</v>
      </c>
      <c r="S9" s="1027">
        <v>6</v>
      </c>
      <c r="T9" s="1120">
        <f t="shared" si="4"/>
        <v>6</v>
      </c>
      <c r="U9" s="1026"/>
      <c r="W9" s="1108" t="s">
        <v>19</v>
      </c>
      <c r="X9" s="1051"/>
      <c r="Y9" s="1105">
        <v>3</v>
      </c>
      <c r="Z9" s="1105">
        <v>4</v>
      </c>
      <c r="AA9" s="1105">
        <v>5</v>
      </c>
      <c r="AB9" s="1105">
        <v>6</v>
      </c>
      <c r="AC9" s="1106">
        <v>7</v>
      </c>
      <c r="AD9" s="1106">
        <v>8</v>
      </c>
      <c r="AE9" s="1106">
        <v>9</v>
      </c>
      <c r="AG9" s="984" t="s">
        <v>19</v>
      </c>
      <c r="AH9" s="1031" t="s">
        <v>43</v>
      </c>
      <c r="AI9" s="1078"/>
      <c r="AJ9" s="1078"/>
    </row>
    <row r="10" spans="1:36" s="987" customFormat="1" ht="12.6" customHeight="1" x14ac:dyDescent="0.25">
      <c r="A10" s="984" t="s">
        <v>20</v>
      </c>
      <c r="B10" s="1022"/>
      <c r="C10" s="1121" t="s">
        <v>458</v>
      </c>
      <c r="D10" s="1114">
        <f t="shared" si="0"/>
        <v>5</v>
      </c>
      <c r="E10" s="1115"/>
      <c r="F10" s="1037"/>
      <c r="G10" s="1036"/>
      <c r="H10" s="1035">
        <v>12</v>
      </c>
      <c r="I10" s="1036"/>
      <c r="J10" s="4547"/>
      <c r="K10" s="1036">
        <v>3</v>
      </c>
      <c r="L10" s="1036">
        <v>5</v>
      </c>
      <c r="M10" s="1036">
        <v>8</v>
      </c>
      <c r="N10" s="1036">
        <v>6</v>
      </c>
      <c r="O10" s="1024">
        <f t="shared" si="1"/>
        <v>34</v>
      </c>
      <c r="P10" s="1025">
        <f t="shared" si="2"/>
        <v>1.2</v>
      </c>
      <c r="Q10" s="1015">
        <f t="shared" si="3"/>
        <v>8.16</v>
      </c>
      <c r="R10" s="1026"/>
      <c r="S10" s="1027">
        <v>2</v>
      </c>
      <c r="T10" s="1120">
        <f t="shared" si="4"/>
        <v>5</v>
      </c>
      <c r="U10" s="1026">
        <v>1</v>
      </c>
      <c r="W10" s="1108" t="s">
        <v>20</v>
      </c>
      <c r="X10" s="1051"/>
      <c r="Y10" s="1105">
        <v>2</v>
      </c>
      <c r="Z10" s="1105">
        <v>3</v>
      </c>
      <c r="AA10" s="1105">
        <v>4</v>
      </c>
      <c r="AB10" s="1105">
        <v>5</v>
      </c>
      <c r="AC10" s="1106">
        <v>6</v>
      </c>
      <c r="AD10" s="1106">
        <v>7</v>
      </c>
      <c r="AE10" s="1106">
        <v>8</v>
      </c>
      <c r="AG10" s="984" t="s">
        <v>20</v>
      </c>
      <c r="AH10" s="1031" t="s">
        <v>462</v>
      </c>
      <c r="AI10" s="1078"/>
      <c r="AJ10" s="1078"/>
    </row>
    <row r="11" spans="1:36" ht="12.6" customHeight="1" x14ac:dyDescent="0.25">
      <c r="A11" s="984" t="s">
        <v>21</v>
      </c>
      <c r="B11" s="1040"/>
      <c r="C11" s="1121" t="s">
        <v>427</v>
      </c>
      <c r="D11" s="1114">
        <f t="shared" si="0"/>
        <v>8</v>
      </c>
      <c r="E11" s="1122"/>
      <c r="F11" s="1037">
        <v>0</v>
      </c>
      <c r="G11" s="1036">
        <v>1</v>
      </c>
      <c r="H11" s="1036">
        <v>9</v>
      </c>
      <c r="I11" s="1036">
        <v>3</v>
      </c>
      <c r="J11" s="4547"/>
      <c r="K11" s="1036">
        <v>5</v>
      </c>
      <c r="L11" s="1036">
        <v>8</v>
      </c>
      <c r="M11" s="1036">
        <v>5</v>
      </c>
      <c r="N11" s="1036">
        <v>7</v>
      </c>
      <c r="O11" s="1024">
        <f t="shared" si="1"/>
        <v>38</v>
      </c>
      <c r="P11" s="1025">
        <f t="shared" si="2"/>
        <v>1.5</v>
      </c>
      <c r="Q11" s="1015">
        <f t="shared" si="3"/>
        <v>7.125</v>
      </c>
      <c r="R11" s="1026"/>
      <c r="S11" s="1027">
        <v>5</v>
      </c>
      <c r="T11" s="1120">
        <f t="shared" si="4"/>
        <v>8</v>
      </c>
      <c r="U11" s="1026">
        <v>1</v>
      </c>
      <c r="W11" s="1108" t="s">
        <v>21</v>
      </c>
      <c r="X11" s="1051"/>
      <c r="Y11" s="1105">
        <v>1</v>
      </c>
      <c r="Z11" s="1105">
        <v>2</v>
      </c>
      <c r="AA11" s="1105">
        <v>3</v>
      </c>
      <c r="AB11" s="1105">
        <v>4</v>
      </c>
      <c r="AC11" s="1106">
        <v>5</v>
      </c>
      <c r="AD11" s="1106">
        <v>6</v>
      </c>
      <c r="AE11" s="1106">
        <v>7</v>
      </c>
      <c r="AG11" s="984" t="s">
        <v>21</v>
      </c>
      <c r="AH11" s="1031" t="s">
        <v>427</v>
      </c>
      <c r="AI11" s="1078"/>
      <c r="AJ11" s="1078"/>
    </row>
    <row r="12" spans="1:36" s="987" customFormat="1" ht="12.6" customHeight="1" x14ac:dyDescent="0.25">
      <c r="A12" s="984" t="s">
        <v>41</v>
      </c>
      <c r="B12" s="1022"/>
      <c r="C12" s="1123" t="s">
        <v>462</v>
      </c>
      <c r="D12" s="1114">
        <f t="shared" si="0"/>
        <v>4</v>
      </c>
      <c r="E12" s="1115"/>
      <c r="F12" s="1037">
        <v>5</v>
      </c>
      <c r="G12" s="1036"/>
      <c r="H12" s="1036"/>
      <c r="I12" s="1036"/>
      <c r="J12" s="4547"/>
      <c r="K12" s="1036"/>
      <c r="L12" s="1035">
        <v>15</v>
      </c>
      <c r="M12" s="1036">
        <v>0</v>
      </c>
      <c r="N12" s="1036">
        <v>2</v>
      </c>
      <c r="O12" s="1024">
        <f t="shared" si="1"/>
        <v>22</v>
      </c>
      <c r="P12" s="1025">
        <f t="shared" si="2"/>
        <v>1.1000000000000001</v>
      </c>
      <c r="Q12" s="1015">
        <f t="shared" si="3"/>
        <v>6.0500000000000007</v>
      </c>
      <c r="R12" s="1026">
        <v>2</v>
      </c>
      <c r="S12" s="1027">
        <v>4</v>
      </c>
      <c r="T12" s="1120">
        <f t="shared" si="4"/>
        <v>4</v>
      </c>
      <c r="U12" s="1026">
        <v>2</v>
      </c>
      <c r="W12" s="1108" t="s">
        <v>41</v>
      </c>
      <c r="X12" s="1051"/>
      <c r="Y12" s="1105">
        <v>0</v>
      </c>
      <c r="Z12" s="1105">
        <v>1</v>
      </c>
      <c r="AA12" s="1105">
        <v>2</v>
      </c>
      <c r="AB12" s="1105">
        <v>3</v>
      </c>
      <c r="AC12" s="1106">
        <v>4</v>
      </c>
      <c r="AD12" s="1106">
        <v>5</v>
      </c>
      <c r="AE12" s="1106">
        <v>6</v>
      </c>
      <c r="AG12" s="984" t="s">
        <v>41</v>
      </c>
      <c r="AH12" s="1031" t="s">
        <v>2</v>
      </c>
      <c r="AI12" s="1078"/>
      <c r="AJ12" s="1078"/>
    </row>
    <row r="13" spans="1:36" ht="12.6" customHeight="1" x14ac:dyDescent="0.25">
      <c r="A13" s="984" t="s">
        <v>22</v>
      </c>
      <c r="B13" s="1040"/>
      <c r="C13" s="1039" t="s">
        <v>11</v>
      </c>
      <c r="D13" s="1114">
        <f t="shared" si="0"/>
        <v>3</v>
      </c>
      <c r="E13" s="1122"/>
      <c r="F13" s="1037">
        <v>13</v>
      </c>
      <c r="G13" s="1036">
        <v>3</v>
      </c>
      <c r="H13" s="1036"/>
      <c r="I13" s="1036"/>
      <c r="J13" s="4547"/>
      <c r="K13" s="1036"/>
      <c r="L13" s="1036"/>
      <c r="M13" s="1036">
        <v>2</v>
      </c>
      <c r="N13" s="1036"/>
      <c r="O13" s="1024">
        <f t="shared" si="1"/>
        <v>18</v>
      </c>
      <c r="P13" s="1025">
        <f t="shared" si="2"/>
        <v>1</v>
      </c>
      <c r="Q13" s="1015">
        <f t="shared" si="3"/>
        <v>6</v>
      </c>
      <c r="R13" s="1026">
        <v>3</v>
      </c>
      <c r="S13" s="1027">
        <v>2</v>
      </c>
      <c r="T13" s="1120">
        <f t="shared" si="4"/>
        <v>3</v>
      </c>
      <c r="U13" s="1026"/>
      <c r="W13" s="1108" t="s">
        <v>22</v>
      </c>
      <c r="X13" s="1051"/>
      <c r="Y13" s="1107" t="s">
        <v>0</v>
      </c>
      <c r="Z13" s="1105">
        <v>0</v>
      </c>
      <c r="AA13" s="1105">
        <v>1</v>
      </c>
      <c r="AB13" s="1105">
        <v>2</v>
      </c>
      <c r="AC13" s="1106">
        <v>3</v>
      </c>
      <c r="AD13" s="1106">
        <v>4</v>
      </c>
      <c r="AE13" s="1106">
        <v>5</v>
      </c>
      <c r="AG13" s="984" t="s">
        <v>22</v>
      </c>
      <c r="AH13" s="1031" t="s">
        <v>133</v>
      </c>
      <c r="AI13" s="1078"/>
      <c r="AJ13" s="1078"/>
    </row>
    <row r="14" spans="1:36" s="987" customFormat="1" ht="12.6" customHeight="1" x14ac:dyDescent="0.25">
      <c r="A14" s="984" t="s">
        <v>23</v>
      </c>
      <c r="B14" s="1022"/>
      <c r="C14" s="1123" t="s">
        <v>463</v>
      </c>
      <c r="D14" s="1114">
        <f t="shared" si="0"/>
        <v>3</v>
      </c>
      <c r="E14" s="1115"/>
      <c r="F14" s="1037">
        <v>1</v>
      </c>
      <c r="G14" s="1035">
        <v>12</v>
      </c>
      <c r="H14" s="1036"/>
      <c r="I14" s="1036"/>
      <c r="J14" s="4547"/>
      <c r="K14" s="1036">
        <v>1</v>
      </c>
      <c r="L14" s="1036"/>
      <c r="M14" s="1036"/>
      <c r="N14" s="1036"/>
      <c r="O14" s="1024">
        <f t="shared" si="1"/>
        <v>14</v>
      </c>
      <c r="P14" s="1025">
        <f t="shared" si="2"/>
        <v>1</v>
      </c>
      <c r="Q14" s="1015">
        <f t="shared" si="3"/>
        <v>4.666666666666667</v>
      </c>
      <c r="R14" s="1026">
        <v>2</v>
      </c>
      <c r="S14" s="1027">
        <v>2</v>
      </c>
      <c r="T14" s="1120">
        <f t="shared" si="4"/>
        <v>3</v>
      </c>
      <c r="U14" s="1026">
        <v>2</v>
      </c>
      <c r="W14" s="1108" t="s">
        <v>23</v>
      </c>
      <c r="X14" s="1051"/>
      <c r="Y14" s="1105" t="s">
        <v>0</v>
      </c>
      <c r="Z14" s="1105" t="s">
        <v>0</v>
      </c>
      <c r="AA14" s="1105">
        <v>0</v>
      </c>
      <c r="AB14" s="1105">
        <v>1</v>
      </c>
      <c r="AC14" s="1106">
        <v>2</v>
      </c>
      <c r="AD14" s="1106">
        <v>3</v>
      </c>
      <c r="AE14" s="1106">
        <v>4</v>
      </c>
      <c r="AG14" s="984" t="s">
        <v>23</v>
      </c>
      <c r="AH14" s="1031" t="s">
        <v>461</v>
      </c>
      <c r="AI14" s="1078"/>
      <c r="AJ14" s="1078"/>
    </row>
    <row r="15" spans="1:36" s="1051" customFormat="1" ht="12.6" customHeight="1" x14ac:dyDescent="0.25">
      <c r="A15" s="984" t="s">
        <v>24</v>
      </c>
      <c r="B15" s="1022"/>
      <c r="C15" s="1121" t="s">
        <v>431</v>
      </c>
      <c r="D15" s="1114">
        <f t="shared" si="0"/>
        <v>5</v>
      </c>
      <c r="E15" s="1115"/>
      <c r="F15" s="1037">
        <v>11</v>
      </c>
      <c r="G15" s="1036">
        <v>7</v>
      </c>
      <c r="H15" s="1036"/>
      <c r="I15" s="1036">
        <v>0</v>
      </c>
      <c r="J15" s="4547"/>
      <c r="K15" s="1036"/>
      <c r="L15" s="1036">
        <v>1</v>
      </c>
      <c r="M15" s="1036"/>
      <c r="N15" s="1036">
        <v>0</v>
      </c>
      <c r="O15" s="1024">
        <f t="shared" si="1"/>
        <v>19</v>
      </c>
      <c r="P15" s="1025">
        <f t="shared" si="2"/>
        <v>1.2</v>
      </c>
      <c r="Q15" s="1015">
        <f t="shared" si="3"/>
        <v>4.5600000000000005</v>
      </c>
      <c r="R15" s="1026"/>
      <c r="S15" s="1027">
        <v>4</v>
      </c>
      <c r="T15" s="1120">
        <f t="shared" si="4"/>
        <v>5</v>
      </c>
      <c r="U15" s="1026">
        <v>1</v>
      </c>
      <c r="W15" s="1108" t="s">
        <v>24</v>
      </c>
      <c r="Y15" s="1105" t="s">
        <v>0</v>
      </c>
      <c r="Z15" s="1105" t="s">
        <v>0</v>
      </c>
      <c r="AA15" s="1105" t="s">
        <v>0</v>
      </c>
      <c r="AB15" s="1105">
        <v>0</v>
      </c>
      <c r="AC15" s="1105">
        <v>1</v>
      </c>
      <c r="AD15" s="1105">
        <v>2</v>
      </c>
      <c r="AE15" s="1105">
        <v>3</v>
      </c>
      <c r="AG15" s="984" t="s">
        <v>24</v>
      </c>
      <c r="AH15" s="1031" t="s">
        <v>431</v>
      </c>
      <c r="AI15" s="1078"/>
      <c r="AJ15" s="478"/>
    </row>
    <row r="16" spans="1:36" s="987" customFormat="1" ht="12.6" customHeight="1" x14ac:dyDescent="0.25">
      <c r="A16" s="984" t="s">
        <v>29</v>
      </c>
      <c r="B16" s="1022"/>
      <c r="C16" s="1039" t="s">
        <v>2</v>
      </c>
      <c r="D16" s="1114">
        <f t="shared" si="0"/>
        <v>5</v>
      </c>
      <c r="E16" s="1115"/>
      <c r="F16" s="1037"/>
      <c r="G16" s="1036">
        <v>4</v>
      </c>
      <c r="H16" s="1124"/>
      <c r="I16" s="1036"/>
      <c r="J16" s="4547"/>
      <c r="K16" s="1036">
        <v>8</v>
      </c>
      <c r="L16" s="1036">
        <v>0</v>
      </c>
      <c r="M16" s="1036">
        <v>4</v>
      </c>
      <c r="N16" s="1036">
        <v>3</v>
      </c>
      <c r="O16" s="1024">
        <f t="shared" si="1"/>
        <v>19</v>
      </c>
      <c r="P16" s="1025">
        <f t="shared" si="2"/>
        <v>1.2</v>
      </c>
      <c r="Q16" s="1015">
        <f t="shared" si="3"/>
        <v>4.5600000000000005</v>
      </c>
      <c r="R16" s="1026">
        <v>2</v>
      </c>
      <c r="S16" s="1027">
        <v>4</v>
      </c>
      <c r="T16" s="1120">
        <f t="shared" si="4"/>
        <v>5</v>
      </c>
      <c r="U16" s="1026"/>
      <c r="W16" s="1108" t="s">
        <v>29</v>
      </c>
      <c r="X16" s="1051"/>
      <c r="Y16" s="1105" t="s">
        <v>0</v>
      </c>
      <c r="Z16" s="1105" t="s">
        <v>0</v>
      </c>
      <c r="AA16" s="1105" t="s">
        <v>0</v>
      </c>
      <c r="AB16" s="1105" t="s">
        <v>0</v>
      </c>
      <c r="AC16" s="1105">
        <v>0</v>
      </c>
      <c r="AD16" s="1105">
        <v>1</v>
      </c>
      <c r="AE16" s="1105">
        <v>2</v>
      </c>
      <c r="AG16" s="984" t="s">
        <v>29</v>
      </c>
      <c r="AH16" s="1031" t="s">
        <v>464</v>
      </c>
      <c r="AI16" s="478"/>
      <c r="AJ16" s="1078"/>
    </row>
    <row r="17" spans="1:35" s="987" customFormat="1" ht="12.6" customHeight="1" x14ac:dyDescent="0.25">
      <c r="A17" s="984" t="s">
        <v>30</v>
      </c>
      <c r="B17" s="1022"/>
      <c r="C17" s="1039" t="s">
        <v>43</v>
      </c>
      <c r="D17" s="1114">
        <f t="shared" si="0"/>
        <v>3</v>
      </c>
      <c r="E17" s="1122"/>
      <c r="F17" s="1037"/>
      <c r="G17" s="1036"/>
      <c r="H17" s="1036"/>
      <c r="I17" s="1036">
        <v>5</v>
      </c>
      <c r="J17" s="4547"/>
      <c r="K17" s="1036"/>
      <c r="L17" s="1036"/>
      <c r="M17" s="1036">
        <v>1</v>
      </c>
      <c r="N17" s="1036">
        <v>5</v>
      </c>
      <c r="O17" s="1024">
        <f t="shared" si="1"/>
        <v>11</v>
      </c>
      <c r="P17" s="1025">
        <f t="shared" si="2"/>
        <v>1</v>
      </c>
      <c r="Q17" s="1015">
        <f t="shared" si="3"/>
        <v>3.6666666666666665</v>
      </c>
      <c r="R17" s="1026"/>
      <c r="S17" s="1027"/>
      <c r="T17" s="1120">
        <f t="shared" si="4"/>
        <v>3</v>
      </c>
      <c r="U17" s="1026"/>
      <c r="W17" s="1108" t="s">
        <v>30</v>
      </c>
      <c r="X17" s="1051"/>
      <c r="Y17" s="1105" t="s">
        <v>0</v>
      </c>
      <c r="Z17" s="1105" t="s">
        <v>0</v>
      </c>
      <c r="AA17" s="1105" t="s">
        <v>0</v>
      </c>
      <c r="AB17" s="1105" t="s">
        <v>0</v>
      </c>
      <c r="AC17" s="1105" t="s">
        <v>0</v>
      </c>
      <c r="AD17" s="1105">
        <v>0</v>
      </c>
      <c r="AE17" s="1105">
        <v>1</v>
      </c>
      <c r="AG17" s="984" t="s">
        <v>30</v>
      </c>
      <c r="AH17" s="1031" t="s">
        <v>381</v>
      </c>
      <c r="AI17" s="1078"/>
    </row>
    <row r="18" spans="1:35" s="987" customFormat="1" ht="12.6" customHeight="1" x14ac:dyDescent="0.25">
      <c r="A18" s="984" t="s">
        <v>33</v>
      </c>
      <c r="B18" s="1022"/>
      <c r="C18" s="1039" t="s">
        <v>464</v>
      </c>
      <c r="D18" s="1114">
        <f t="shared" si="0"/>
        <v>3</v>
      </c>
      <c r="E18" s="1115"/>
      <c r="F18" s="1037"/>
      <c r="G18" s="1036"/>
      <c r="H18" s="1036"/>
      <c r="I18" s="1036"/>
      <c r="J18" s="4547"/>
      <c r="K18" s="1036"/>
      <c r="L18" s="1036">
        <v>3</v>
      </c>
      <c r="M18" s="1036">
        <v>6</v>
      </c>
      <c r="N18" s="1036">
        <v>1</v>
      </c>
      <c r="O18" s="1024">
        <f t="shared" si="1"/>
        <v>10</v>
      </c>
      <c r="P18" s="1025">
        <f t="shared" si="2"/>
        <v>1</v>
      </c>
      <c r="Q18" s="1015">
        <f t="shared" si="3"/>
        <v>3.3333333333333335</v>
      </c>
      <c r="R18" s="1026"/>
      <c r="S18" s="1027"/>
      <c r="T18" s="1120">
        <f t="shared" si="4"/>
        <v>3</v>
      </c>
      <c r="U18" s="1026"/>
      <c r="W18" s="1108" t="s">
        <v>33</v>
      </c>
      <c r="X18" s="1051"/>
      <c r="Y18" s="1105" t="s">
        <v>0</v>
      </c>
      <c r="Z18" s="1105" t="s">
        <v>0</v>
      </c>
      <c r="AA18" s="1105" t="s">
        <v>0</v>
      </c>
      <c r="AB18" s="1105" t="s">
        <v>0</v>
      </c>
      <c r="AC18" s="1105" t="s">
        <v>0</v>
      </c>
      <c r="AD18" s="1105" t="s">
        <v>0</v>
      </c>
      <c r="AE18" s="1105">
        <v>0</v>
      </c>
    </row>
    <row r="19" spans="1:35" s="1078" customFormat="1" ht="12.6" customHeight="1" x14ac:dyDescent="0.25">
      <c r="A19" s="984" t="s">
        <v>56</v>
      </c>
      <c r="B19" s="1052"/>
      <c r="C19" s="1039" t="s">
        <v>191</v>
      </c>
      <c r="D19" s="1114">
        <f t="shared" si="0"/>
        <v>3</v>
      </c>
      <c r="E19" s="1115"/>
      <c r="F19" s="1037">
        <v>7</v>
      </c>
      <c r="G19" s="1036"/>
      <c r="H19" s="1036">
        <v>2</v>
      </c>
      <c r="I19" s="1036">
        <v>1</v>
      </c>
      <c r="J19" s="4547"/>
      <c r="K19" s="1036"/>
      <c r="L19" s="1036"/>
      <c r="M19" s="1036"/>
      <c r="N19" s="1036"/>
      <c r="O19" s="1024">
        <f t="shared" si="1"/>
        <v>10</v>
      </c>
      <c r="P19" s="1025">
        <f t="shared" si="2"/>
        <v>1</v>
      </c>
      <c r="Q19" s="1015">
        <f t="shared" si="3"/>
        <v>3.3333333333333335</v>
      </c>
      <c r="R19" s="1026">
        <v>1</v>
      </c>
      <c r="S19" s="1027">
        <v>6</v>
      </c>
      <c r="T19" s="1120">
        <f t="shared" si="4"/>
        <v>3</v>
      </c>
      <c r="U19" s="1026"/>
    </row>
    <row r="20" spans="1:35" s="987" customFormat="1" ht="12.6" customHeight="1" thickBot="1" x14ac:dyDescent="0.3">
      <c r="A20" s="984" t="s">
        <v>48</v>
      </c>
      <c r="B20" s="1022"/>
      <c r="C20" s="1125" t="s">
        <v>7</v>
      </c>
      <c r="D20" s="1126">
        <f t="shared" si="0"/>
        <v>3</v>
      </c>
      <c r="E20" s="1115"/>
      <c r="F20" s="1127">
        <v>3</v>
      </c>
      <c r="G20" s="1128"/>
      <c r="H20" s="1128">
        <v>1</v>
      </c>
      <c r="I20" s="1128"/>
      <c r="J20" s="4547"/>
      <c r="K20" s="1128">
        <v>4</v>
      </c>
      <c r="L20" s="1128"/>
      <c r="M20" s="1128"/>
      <c r="N20" s="1128"/>
      <c r="O20" s="1129">
        <f t="shared" si="1"/>
        <v>8</v>
      </c>
      <c r="P20" s="1130">
        <f t="shared" si="2"/>
        <v>1</v>
      </c>
      <c r="Q20" s="1131">
        <f t="shared" si="3"/>
        <v>2.6666666666666665</v>
      </c>
      <c r="R20" s="1132"/>
      <c r="S20" s="1133">
        <v>6</v>
      </c>
      <c r="T20" s="1134">
        <f t="shared" si="4"/>
        <v>3</v>
      </c>
      <c r="U20" s="1132"/>
      <c r="V20" s="1135" t="s">
        <v>44</v>
      </c>
      <c r="W20" s="1136"/>
      <c r="Y20" s="1137"/>
      <c r="Z20" s="4530" t="s">
        <v>465</v>
      </c>
      <c r="AA20" s="4530"/>
      <c r="AB20" s="4530"/>
      <c r="AC20" s="4530"/>
      <c r="AD20" s="4530"/>
      <c r="AE20" s="4530"/>
      <c r="AF20" s="4530"/>
      <c r="AG20" s="4530"/>
      <c r="AH20" s="4530"/>
      <c r="AI20" s="4530"/>
    </row>
    <row r="21" spans="1:35" s="987" customFormat="1" ht="12.6" customHeight="1" thickTop="1" x14ac:dyDescent="0.25">
      <c r="A21" s="984" t="s">
        <v>62</v>
      </c>
      <c r="B21" s="1052"/>
      <c r="C21" s="1138" t="s">
        <v>37</v>
      </c>
      <c r="D21" s="1139">
        <f t="shared" si="0"/>
        <v>2</v>
      </c>
      <c r="E21" s="1115"/>
      <c r="F21" s="1140">
        <v>4</v>
      </c>
      <c r="G21" s="1141"/>
      <c r="H21" s="1141"/>
      <c r="I21" s="1141"/>
      <c r="J21" s="4547"/>
      <c r="K21" s="1141"/>
      <c r="L21" s="1141">
        <v>12</v>
      </c>
      <c r="M21" s="1141"/>
      <c r="N21" s="1141"/>
      <c r="O21" s="1142">
        <f t="shared" si="1"/>
        <v>16</v>
      </c>
      <c r="P21" s="1143">
        <v>0.5</v>
      </c>
      <c r="Q21" s="1144">
        <f t="shared" si="3"/>
        <v>4</v>
      </c>
      <c r="R21" s="1145"/>
      <c r="S21" s="1146"/>
      <c r="T21" s="1147">
        <f t="shared" si="4"/>
        <v>2</v>
      </c>
      <c r="U21" s="1145"/>
      <c r="Y21" s="1148"/>
      <c r="Z21" s="4532"/>
      <c r="AA21" s="4532"/>
      <c r="AB21" s="4532"/>
      <c r="AC21" s="4532"/>
      <c r="AD21" s="4532"/>
      <c r="AE21" s="4532"/>
      <c r="AF21" s="4532"/>
      <c r="AG21" s="4532"/>
      <c r="AH21" s="4532"/>
      <c r="AI21" s="4532"/>
    </row>
    <row r="22" spans="1:35" s="987" customFormat="1" ht="12.6" customHeight="1" x14ac:dyDescent="0.25">
      <c r="A22" s="984" t="s">
        <v>130</v>
      </c>
      <c r="B22" s="1052"/>
      <c r="C22" s="1149" t="s">
        <v>424</v>
      </c>
      <c r="D22" s="1114">
        <f t="shared" si="0"/>
        <v>2</v>
      </c>
      <c r="E22" s="1115"/>
      <c r="F22" s="1037"/>
      <c r="G22" s="1036"/>
      <c r="H22" s="1035">
        <v>5</v>
      </c>
      <c r="I22" s="1036">
        <v>8</v>
      </c>
      <c r="J22" s="4547"/>
      <c r="K22" s="1036"/>
      <c r="L22" s="1036"/>
      <c r="M22" s="1036"/>
      <c r="N22" s="1036"/>
      <c r="O22" s="1024">
        <f t="shared" si="1"/>
        <v>13</v>
      </c>
      <c r="P22" s="1025">
        <v>0.5</v>
      </c>
      <c r="Q22" s="1015">
        <f t="shared" si="3"/>
        <v>3.25</v>
      </c>
      <c r="R22" s="1026">
        <v>2</v>
      </c>
      <c r="S22" s="1027">
        <v>4</v>
      </c>
      <c r="T22" s="1120">
        <f t="shared" si="4"/>
        <v>2</v>
      </c>
      <c r="U22" s="1026">
        <v>3</v>
      </c>
      <c r="Z22" s="1150"/>
      <c r="AA22" s="1150"/>
      <c r="AB22" s="1150"/>
      <c r="AC22" s="1150"/>
      <c r="AD22" s="1150"/>
      <c r="AE22" s="1150"/>
      <c r="AF22" s="1150"/>
      <c r="AG22" s="1150"/>
      <c r="AH22" s="1150"/>
      <c r="AI22" s="1150"/>
    </row>
    <row r="23" spans="1:35" s="987" customFormat="1" ht="12.6" customHeight="1" x14ac:dyDescent="0.25">
      <c r="A23" s="984" t="s">
        <v>433</v>
      </c>
      <c r="B23" s="1022"/>
      <c r="C23" s="1039" t="s">
        <v>45</v>
      </c>
      <c r="D23" s="1114">
        <f t="shared" si="0"/>
        <v>2</v>
      </c>
      <c r="E23" s="1115"/>
      <c r="F23" s="1127"/>
      <c r="G23" s="1128"/>
      <c r="H23" s="1036"/>
      <c r="I23" s="1036"/>
      <c r="J23" s="4547"/>
      <c r="K23" s="1036"/>
      <c r="L23" s="1036">
        <v>2</v>
      </c>
      <c r="M23" s="1036">
        <v>7</v>
      </c>
      <c r="N23" s="1036"/>
      <c r="O23" s="1024">
        <f t="shared" si="1"/>
        <v>9</v>
      </c>
      <c r="P23" s="1025">
        <v>0.5</v>
      </c>
      <c r="Q23" s="1015">
        <f t="shared" si="3"/>
        <v>2.25</v>
      </c>
      <c r="R23" s="1026"/>
      <c r="S23" s="1027"/>
      <c r="T23" s="1120">
        <f t="shared" si="4"/>
        <v>2</v>
      </c>
      <c r="U23" s="1026"/>
      <c r="V23" s="1078"/>
      <c r="W23" s="1151"/>
      <c r="X23" s="1078"/>
      <c r="Y23" s="1137"/>
      <c r="Z23" s="4549" t="s">
        <v>466</v>
      </c>
      <c r="AA23" s="4549"/>
      <c r="AB23" s="4549"/>
      <c r="AC23" s="4549"/>
      <c r="AD23" s="4549"/>
      <c r="AE23" s="4549"/>
      <c r="AF23" s="4549"/>
      <c r="AG23" s="4549"/>
      <c r="AH23" s="4549"/>
      <c r="AI23" s="4549"/>
    </row>
    <row r="24" spans="1:35" s="1078" customFormat="1" ht="12.6" customHeight="1" x14ac:dyDescent="0.25">
      <c r="A24" s="984" t="s">
        <v>343</v>
      </c>
      <c r="B24" s="1052"/>
      <c r="C24" s="1121" t="s">
        <v>467</v>
      </c>
      <c r="D24" s="1114">
        <f t="shared" si="0"/>
        <v>2</v>
      </c>
      <c r="E24" s="1115"/>
      <c r="F24" s="1037"/>
      <c r="G24" s="1036"/>
      <c r="H24" s="1035">
        <v>4</v>
      </c>
      <c r="I24" s="1036"/>
      <c r="J24" s="4547"/>
      <c r="K24" s="1036"/>
      <c r="L24" s="1036"/>
      <c r="M24" s="1036">
        <v>3</v>
      </c>
      <c r="N24" s="1036"/>
      <c r="O24" s="1024">
        <f t="shared" si="1"/>
        <v>7</v>
      </c>
      <c r="P24" s="1025">
        <v>0.5</v>
      </c>
      <c r="Q24" s="1015">
        <f t="shared" si="3"/>
        <v>1.75</v>
      </c>
      <c r="R24" s="1026">
        <v>1</v>
      </c>
      <c r="S24" s="1027">
        <v>4</v>
      </c>
      <c r="T24" s="1120">
        <f t="shared" si="4"/>
        <v>2</v>
      </c>
      <c r="U24" s="1026">
        <v>1</v>
      </c>
      <c r="Y24" s="1148"/>
      <c r="Z24" s="4550"/>
      <c r="AA24" s="4550"/>
      <c r="AB24" s="4550"/>
      <c r="AC24" s="4550"/>
      <c r="AD24" s="4550"/>
      <c r="AE24" s="4550"/>
      <c r="AF24" s="4550"/>
      <c r="AG24" s="4550"/>
      <c r="AH24" s="4550"/>
      <c r="AI24" s="4550"/>
    </row>
    <row r="25" spans="1:35" s="1078" customFormat="1" ht="12.6" customHeight="1" thickBot="1" x14ac:dyDescent="0.3">
      <c r="A25" s="984" t="s">
        <v>434</v>
      </c>
      <c r="B25" s="1052"/>
      <c r="C25" s="1125" t="s">
        <v>468</v>
      </c>
      <c r="D25" s="1126">
        <f t="shared" si="0"/>
        <v>2</v>
      </c>
      <c r="E25" s="1115"/>
      <c r="F25" s="1127">
        <v>2</v>
      </c>
      <c r="G25" s="1128">
        <v>2</v>
      </c>
      <c r="H25" s="1128"/>
      <c r="I25" s="1128"/>
      <c r="J25" s="4547"/>
      <c r="K25" s="1128"/>
      <c r="L25" s="1128"/>
      <c r="M25" s="1128"/>
      <c r="N25" s="1128"/>
      <c r="O25" s="1129">
        <f t="shared" si="1"/>
        <v>4</v>
      </c>
      <c r="P25" s="1025">
        <v>0.5</v>
      </c>
      <c r="Q25" s="1131">
        <f t="shared" si="3"/>
        <v>1</v>
      </c>
      <c r="R25" s="1132"/>
      <c r="S25" s="1133"/>
      <c r="T25" s="1134">
        <f t="shared" si="4"/>
        <v>2</v>
      </c>
      <c r="U25" s="1132"/>
      <c r="Z25" s="1152"/>
      <c r="AA25" s="1152"/>
      <c r="AB25" s="1152"/>
      <c r="AC25" s="1152"/>
      <c r="AD25" s="1152"/>
      <c r="AE25" s="1152"/>
      <c r="AF25" s="1152"/>
      <c r="AG25" s="1152"/>
      <c r="AH25" s="1152"/>
      <c r="AI25" s="1152"/>
    </row>
    <row r="26" spans="1:35" s="1078" customFormat="1" ht="12.6" customHeight="1" thickTop="1" x14ac:dyDescent="0.25">
      <c r="A26" s="984" t="s">
        <v>436</v>
      </c>
      <c r="B26" s="1052"/>
      <c r="C26" s="1153" t="s">
        <v>469</v>
      </c>
      <c r="D26" s="1139">
        <f t="shared" si="0"/>
        <v>1</v>
      </c>
      <c r="E26" s="1122"/>
      <c r="F26" s="1154"/>
      <c r="G26" s="1155"/>
      <c r="H26" s="1155"/>
      <c r="I26" s="1156">
        <v>13</v>
      </c>
      <c r="J26" s="4547"/>
      <c r="K26" s="1155"/>
      <c r="L26" s="1155"/>
      <c r="M26" s="1155"/>
      <c r="N26" s="1155"/>
      <c r="O26" s="1157">
        <f t="shared" ref="O26:O33" si="5">SUM(F26:N26)</f>
        <v>13</v>
      </c>
      <c r="P26" s="1158">
        <v>0.5</v>
      </c>
      <c r="Q26" s="1144">
        <f t="shared" si="3"/>
        <v>6.5</v>
      </c>
      <c r="R26" s="1159"/>
      <c r="S26" s="1160"/>
      <c r="T26" s="1161">
        <f t="shared" si="4"/>
        <v>1</v>
      </c>
      <c r="U26" s="1159"/>
      <c r="W26" s="1162"/>
      <c r="Y26" s="1137"/>
      <c r="Z26" s="4530" t="s">
        <v>470</v>
      </c>
      <c r="AA26" s="4530"/>
      <c r="AB26" s="4530"/>
      <c r="AC26" s="4530"/>
      <c r="AD26" s="4530"/>
      <c r="AE26" s="4530"/>
      <c r="AF26" s="4530"/>
      <c r="AG26" s="4530"/>
      <c r="AH26" s="4530"/>
      <c r="AI26" s="4530"/>
    </row>
    <row r="27" spans="1:35" s="1078" customFormat="1" ht="12.6" customHeight="1" x14ac:dyDescent="0.25">
      <c r="A27" s="984" t="s">
        <v>437</v>
      </c>
      <c r="B27" s="1052"/>
      <c r="C27" s="1121" t="s">
        <v>471</v>
      </c>
      <c r="D27" s="1114">
        <f t="shared" si="0"/>
        <v>1</v>
      </c>
      <c r="E27" s="1122"/>
      <c r="F27" s="1042"/>
      <c r="G27" s="1043"/>
      <c r="H27" s="1043"/>
      <c r="I27" s="1043"/>
      <c r="J27" s="4547"/>
      <c r="K27" s="1163">
        <v>13</v>
      </c>
      <c r="L27" s="1043"/>
      <c r="M27" s="1043"/>
      <c r="N27" s="1043"/>
      <c r="O27" s="1044">
        <f t="shared" si="5"/>
        <v>13</v>
      </c>
      <c r="P27" s="1045">
        <v>0.5</v>
      </c>
      <c r="Q27" s="1015">
        <f t="shared" si="3"/>
        <v>6.5</v>
      </c>
      <c r="R27" s="1046"/>
      <c r="S27" s="1047"/>
      <c r="T27" s="1164">
        <f t="shared" si="4"/>
        <v>1</v>
      </c>
      <c r="U27" s="1046">
        <v>1</v>
      </c>
      <c r="Z27" s="4531"/>
      <c r="AA27" s="4531"/>
      <c r="AB27" s="4531"/>
      <c r="AC27" s="4531"/>
      <c r="AD27" s="4531"/>
      <c r="AE27" s="4531"/>
      <c r="AF27" s="4531"/>
      <c r="AG27" s="4531"/>
      <c r="AH27" s="4531"/>
      <c r="AI27" s="4531"/>
    </row>
    <row r="28" spans="1:35" s="1078" customFormat="1" ht="12.6" customHeight="1" x14ac:dyDescent="0.25">
      <c r="A28" s="984" t="s">
        <v>438</v>
      </c>
      <c r="B28" s="1052"/>
      <c r="C28" s="1041" t="s">
        <v>46</v>
      </c>
      <c r="D28" s="1114"/>
      <c r="E28" s="1122"/>
      <c r="F28" s="1042"/>
      <c r="G28" s="1043"/>
      <c r="H28" s="1043"/>
      <c r="I28" s="1043"/>
      <c r="J28" s="4547"/>
      <c r="K28" s="1043"/>
      <c r="L28" s="1043"/>
      <c r="M28" s="1043">
        <v>10</v>
      </c>
      <c r="N28" s="1043"/>
      <c r="O28" s="1044">
        <f t="shared" si="5"/>
        <v>10</v>
      </c>
      <c r="P28" s="1045">
        <v>0.5</v>
      </c>
      <c r="Q28" s="1015">
        <f t="shared" si="3"/>
        <v>5</v>
      </c>
      <c r="R28" s="1046"/>
      <c r="S28" s="1047"/>
      <c r="T28" s="1164">
        <f t="shared" si="4"/>
        <v>1</v>
      </c>
      <c r="U28" s="1046"/>
      <c r="Y28" s="1148"/>
      <c r="Z28" s="4532"/>
      <c r="AA28" s="4532"/>
      <c r="AB28" s="4532"/>
      <c r="AC28" s="4532"/>
      <c r="AD28" s="4532"/>
      <c r="AE28" s="4532"/>
      <c r="AF28" s="4532"/>
      <c r="AG28" s="4532"/>
      <c r="AH28" s="4532"/>
      <c r="AI28" s="4532"/>
    </row>
    <row r="29" spans="1:35" s="1078" customFormat="1" ht="12.6" customHeight="1" x14ac:dyDescent="0.25">
      <c r="A29" s="984" t="s">
        <v>439</v>
      </c>
      <c r="B29" s="1052"/>
      <c r="C29" s="1041" t="s">
        <v>136</v>
      </c>
      <c r="D29" s="1114">
        <f>T29</f>
        <v>1</v>
      </c>
      <c r="E29" s="1115"/>
      <c r="F29" s="1042">
        <v>9</v>
      </c>
      <c r="G29" s="1043"/>
      <c r="H29" s="1043"/>
      <c r="I29" s="1043"/>
      <c r="J29" s="4547"/>
      <c r="K29" s="1043"/>
      <c r="L29" s="1043"/>
      <c r="M29" s="1043"/>
      <c r="N29" s="1043"/>
      <c r="O29" s="1044">
        <f t="shared" si="5"/>
        <v>9</v>
      </c>
      <c r="P29" s="1045">
        <v>0.5</v>
      </c>
      <c r="Q29" s="1015">
        <f t="shared" si="3"/>
        <v>4.5</v>
      </c>
      <c r="R29" s="1046">
        <v>2</v>
      </c>
      <c r="S29" s="1047">
        <v>4</v>
      </c>
      <c r="T29" s="1164">
        <f t="shared" si="4"/>
        <v>1</v>
      </c>
      <c r="U29" s="1046"/>
      <c r="Z29" s="1165"/>
      <c r="AA29" s="1165"/>
      <c r="AB29" s="1165"/>
      <c r="AC29" s="1165"/>
      <c r="AD29" s="1165"/>
      <c r="AE29" s="1165"/>
      <c r="AF29" s="1165"/>
      <c r="AG29" s="1165"/>
      <c r="AH29" s="1165"/>
      <c r="AI29" s="1165"/>
    </row>
    <row r="30" spans="1:35" s="1078" customFormat="1" ht="12.6" customHeight="1" x14ac:dyDescent="0.25">
      <c r="A30" s="984" t="s">
        <v>440</v>
      </c>
      <c r="B30" s="1052"/>
      <c r="C30" s="1041" t="s">
        <v>36</v>
      </c>
      <c r="D30" s="1114">
        <f>T30</f>
        <v>1</v>
      </c>
      <c r="E30" s="1115"/>
      <c r="F30" s="1042">
        <v>6</v>
      </c>
      <c r="G30" s="1043"/>
      <c r="H30" s="1043"/>
      <c r="I30" s="1043"/>
      <c r="J30" s="4547"/>
      <c r="K30" s="1043"/>
      <c r="L30" s="1043"/>
      <c r="M30" s="1043"/>
      <c r="N30" s="1043"/>
      <c r="O30" s="1044">
        <f t="shared" si="5"/>
        <v>6</v>
      </c>
      <c r="P30" s="1045">
        <v>0.5</v>
      </c>
      <c r="Q30" s="1015">
        <f t="shared" si="3"/>
        <v>3</v>
      </c>
      <c r="R30" s="1046"/>
      <c r="S30" s="1047"/>
      <c r="T30" s="1164">
        <f t="shared" si="4"/>
        <v>1</v>
      </c>
      <c r="U30" s="1046"/>
      <c r="Z30" s="1165"/>
      <c r="AA30" s="1165"/>
      <c r="AB30" s="1165"/>
      <c r="AC30" s="1165"/>
      <c r="AD30" s="1165"/>
      <c r="AE30" s="1165"/>
      <c r="AF30" s="1165"/>
      <c r="AG30" s="1165"/>
      <c r="AH30" s="1165"/>
      <c r="AI30" s="1165"/>
    </row>
    <row r="31" spans="1:35" s="1078" customFormat="1" ht="12.6" customHeight="1" x14ac:dyDescent="0.25">
      <c r="A31" s="984" t="s">
        <v>441</v>
      </c>
      <c r="B31" s="1052"/>
      <c r="C31" s="1041" t="s">
        <v>47</v>
      </c>
      <c r="D31" s="1114"/>
      <c r="E31" s="1115"/>
      <c r="F31" s="1042"/>
      <c r="G31" s="1043"/>
      <c r="H31" s="1043"/>
      <c r="I31" s="1043"/>
      <c r="J31" s="4547"/>
      <c r="K31" s="1043"/>
      <c r="L31" s="1043"/>
      <c r="M31" s="1043"/>
      <c r="N31" s="1043">
        <v>4</v>
      </c>
      <c r="O31" s="1044">
        <f t="shared" si="5"/>
        <v>4</v>
      </c>
      <c r="P31" s="1045">
        <v>1.5</v>
      </c>
      <c r="Q31" s="1015">
        <f t="shared" si="3"/>
        <v>6</v>
      </c>
      <c r="R31" s="1046"/>
      <c r="S31" s="1047"/>
      <c r="T31" s="1164">
        <f t="shared" si="4"/>
        <v>1</v>
      </c>
      <c r="U31" s="1046"/>
      <c r="Z31" s="1165"/>
      <c r="AA31" s="1165"/>
      <c r="AB31" s="1165"/>
      <c r="AC31" s="1165"/>
      <c r="AD31" s="1165"/>
      <c r="AE31" s="1165"/>
      <c r="AF31" s="1165"/>
      <c r="AG31" s="1165"/>
      <c r="AH31" s="1165"/>
      <c r="AI31" s="1165"/>
    </row>
    <row r="32" spans="1:35" s="1078" customFormat="1" ht="12.6" customHeight="1" x14ac:dyDescent="0.25">
      <c r="A32" s="984" t="s">
        <v>442</v>
      </c>
      <c r="B32" s="1052"/>
      <c r="C32" s="1041" t="s">
        <v>40</v>
      </c>
      <c r="D32" s="1114">
        <f>T32</f>
        <v>1</v>
      </c>
      <c r="E32" s="1115"/>
      <c r="F32" s="1042"/>
      <c r="G32" s="1043">
        <v>0</v>
      </c>
      <c r="H32" s="1043"/>
      <c r="I32" s="1043"/>
      <c r="J32" s="4547"/>
      <c r="K32" s="1043"/>
      <c r="L32" s="1043"/>
      <c r="M32" s="1043"/>
      <c r="N32" s="1043"/>
      <c r="O32" s="1044">
        <f t="shared" si="5"/>
        <v>0</v>
      </c>
      <c r="P32" s="1045">
        <v>0.5</v>
      </c>
      <c r="Q32" s="1015">
        <f t="shared" si="3"/>
        <v>0</v>
      </c>
      <c r="R32" s="1046"/>
      <c r="S32" s="1047"/>
      <c r="T32" s="1164">
        <f t="shared" si="4"/>
        <v>1</v>
      </c>
      <c r="U32" s="1046"/>
      <c r="V32" s="987"/>
      <c r="W32" s="987"/>
      <c r="X32" s="987"/>
      <c r="Z32" s="1165"/>
      <c r="AA32" s="1165"/>
      <c r="AB32" s="1165"/>
      <c r="AC32" s="1165"/>
      <c r="AD32" s="1165"/>
      <c r="AE32" s="1165"/>
      <c r="AF32" s="1165"/>
      <c r="AG32" s="1165"/>
      <c r="AH32" s="1165"/>
      <c r="AI32" s="1165"/>
    </row>
    <row r="33" spans="1:35" s="987" customFormat="1" ht="12.6" customHeight="1" x14ac:dyDescent="0.25">
      <c r="A33" s="1060" t="s">
        <v>472</v>
      </c>
      <c r="B33" s="1052"/>
      <c r="C33" s="1041" t="s">
        <v>42</v>
      </c>
      <c r="D33" s="1114">
        <f>T33</f>
        <v>1</v>
      </c>
      <c r="E33" s="1122"/>
      <c r="F33" s="1042"/>
      <c r="G33" s="1043"/>
      <c r="H33" s="1043">
        <v>0</v>
      </c>
      <c r="I33" s="1043"/>
      <c r="J33" s="4548"/>
      <c r="K33" s="1043"/>
      <c r="L33" s="1043"/>
      <c r="M33" s="1043"/>
      <c r="N33" s="1043"/>
      <c r="O33" s="1044">
        <f t="shared" si="5"/>
        <v>0</v>
      </c>
      <c r="P33" s="1045">
        <v>0.5</v>
      </c>
      <c r="Q33" s="1015">
        <f t="shared" si="3"/>
        <v>0</v>
      </c>
      <c r="R33" s="1046"/>
      <c r="S33" s="1047"/>
      <c r="T33" s="1164">
        <f t="shared" si="4"/>
        <v>1</v>
      </c>
      <c r="U33" s="1046"/>
      <c r="Y33" s="1078"/>
      <c r="Z33" s="1165"/>
      <c r="AA33" s="1165"/>
      <c r="AB33" s="1165"/>
      <c r="AC33" s="1165"/>
      <c r="AD33" s="1165"/>
      <c r="AE33" s="1165"/>
      <c r="AF33" s="1165"/>
      <c r="AG33" s="1165"/>
      <c r="AH33" s="1165"/>
      <c r="AI33" s="1165"/>
    </row>
    <row r="34" spans="1:35" s="987" customFormat="1" ht="3.95" customHeight="1" x14ac:dyDescent="0.25">
      <c r="A34" s="1068"/>
      <c r="B34" s="1069"/>
      <c r="C34" s="1068"/>
      <c r="D34" s="1070"/>
      <c r="E34" s="1070"/>
      <c r="F34" s="1071"/>
      <c r="G34" s="1071"/>
      <c r="H34" s="1071"/>
      <c r="I34" s="1071"/>
      <c r="J34" s="1071"/>
      <c r="K34" s="1071"/>
      <c r="L34" s="1071"/>
      <c r="M34" s="1071"/>
      <c r="N34" s="1071"/>
      <c r="O34" s="1072"/>
      <c r="P34" s="1072"/>
      <c r="Q34" s="1073"/>
      <c r="R34" s="1074"/>
      <c r="S34" s="1074"/>
      <c r="T34" s="1074"/>
      <c r="U34" s="1166"/>
      <c r="Y34" s="1078"/>
      <c r="Z34" s="1078"/>
      <c r="AA34" s="1078"/>
      <c r="AB34" s="1078"/>
      <c r="AC34" s="1078"/>
      <c r="AD34" s="1078"/>
      <c r="AE34" s="1078"/>
      <c r="AF34" s="1078"/>
      <c r="AG34" s="1078"/>
      <c r="AH34" s="1078"/>
      <c r="AI34" s="1078"/>
    </row>
    <row r="35" spans="1:35" s="987" customFormat="1" ht="11.1" customHeight="1" x14ac:dyDescent="0.25">
      <c r="A35" s="984"/>
      <c r="B35" s="1052"/>
      <c r="C35" s="1121" t="s">
        <v>428</v>
      </c>
      <c r="D35" s="1167"/>
      <c r="E35" s="1122"/>
      <c r="F35" s="1042"/>
      <c r="G35" s="1043"/>
      <c r="H35" s="1043"/>
      <c r="I35" s="1043"/>
      <c r="J35" s="1043"/>
      <c r="K35" s="1043"/>
      <c r="L35" s="1163"/>
      <c r="M35" s="1163"/>
      <c r="N35" s="1043"/>
      <c r="O35" s="1044">
        <f t="shared" ref="O35:O44" si="6">SUM(F35:N35)</f>
        <v>0</v>
      </c>
      <c r="P35" s="1045"/>
      <c r="Q35" s="1015"/>
      <c r="R35" s="1046">
        <v>3</v>
      </c>
      <c r="S35" s="1047">
        <v>4</v>
      </c>
      <c r="T35" s="1164"/>
      <c r="U35" s="1046">
        <v>1</v>
      </c>
    </row>
    <row r="36" spans="1:35" s="987" customFormat="1" ht="11.1" customHeight="1" x14ac:dyDescent="0.25">
      <c r="A36" s="1060"/>
      <c r="B36" s="1022"/>
      <c r="C36" s="1121" t="s">
        <v>430</v>
      </c>
      <c r="D36" s="1168"/>
      <c r="E36" s="1115"/>
      <c r="F36" s="1042"/>
      <c r="G36" s="1043"/>
      <c r="H36" s="1054"/>
      <c r="I36" s="1043"/>
      <c r="J36" s="1163"/>
      <c r="K36" s="1043"/>
      <c r="L36" s="1043"/>
      <c r="M36" s="1043"/>
      <c r="N36" s="1043"/>
      <c r="O36" s="1044">
        <f t="shared" si="6"/>
        <v>0</v>
      </c>
      <c r="P36" s="1045"/>
      <c r="Q36" s="1015"/>
      <c r="R36" s="1046"/>
      <c r="S36" s="1047">
        <v>4</v>
      </c>
      <c r="T36" s="1164"/>
      <c r="U36" s="1046">
        <v>1</v>
      </c>
    </row>
    <row r="37" spans="1:35" s="987" customFormat="1" ht="11.1" customHeight="1" x14ac:dyDescent="0.25">
      <c r="A37" s="1060"/>
      <c r="C37" s="1041" t="s">
        <v>1</v>
      </c>
      <c r="D37" s="1169"/>
      <c r="E37" s="1170"/>
      <c r="F37" s="1042"/>
      <c r="G37" s="1043"/>
      <c r="H37" s="1043"/>
      <c r="I37" s="1043"/>
      <c r="J37" s="1043"/>
      <c r="K37" s="1043"/>
      <c r="L37" s="1043"/>
      <c r="M37" s="1043"/>
      <c r="N37" s="1043"/>
      <c r="O37" s="1044">
        <f t="shared" si="6"/>
        <v>0</v>
      </c>
      <c r="P37" s="1045"/>
      <c r="Q37" s="1015"/>
      <c r="R37" s="1046">
        <v>2</v>
      </c>
      <c r="S37" s="1047">
        <v>5</v>
      </c>
      <c r="T37" s="1164"/>
      <c r="U37" s="1046"/>
    </row>
    <row r="38" spans="1:35" s="987" customFormat="1" ht="11.1" customHeight="1" x14ac:dyDescent="0.25">
      <c r="A38" s="984"/>
      <c r="B38" s="1022"/>
      <c r="C38" s="1041" t="s">
        <v>6</v>
      </c>
      <c r="D38" s="1168"/>
      <c r="E38" s="1115"/>
      <c r="F38" s="1042"/>
      <c r="G38" s="1043"/>
      <c r="H38" s="1043"/>
      <c r="I38" s="1043"/>
      <c r="J38" s="1043"/>
      <c r="K38" s="1043"/>
      <c r="L38" s="1043"/>
      <c r="M38" s="1043"/>
      <c r="N38" s="1043"/>
      <c r="O38" s="1044">
        <f t="shared" si="6"/>
        <v>0</v>
      </c>
      <c r="P38" s="1045"/>
      <c r="Q38" s="1015"/>
      <c r="R38" s="1046"/>
      <c r="S38" s="1047">
        <v>5</v>
      </c>
      <c r="T38" s="1164"/>
      <c r="U38" s="1046"/>
    </row>
    <row r="39" spans="1:35" s="987" customFormat="1" ht="11.1" customHeight="1" x14ac:dyDescent="0.25">
      <c r="A39" s="984"/>
      <c r="B39" s="1022"/>
      <c r="C39" s="1041" t="s">
        <v>8</v>
      </c>
      <c r="D39" s="1168"/>
      <c r="E39" s="1115"/>
      <c r="F39" s="1042"/>
      <c r="G39" s="1043"/>
      <c r="H39" s="1043"/>
      <c r="I39" s="1043"/>
      <c r="J39" s="1043"/>
      <c r="K39" s="1043"/>
      <c r="L39" s="1043"/>
      <c r="M39" s="1043"/>
      <c r="N39" s="1043"/>
      <c r="O39" s="1044">
        <f t="shared" si="6"/>
        <v>0</v>
      </c>
      <c r="P39" s="1045"/>
      <c r="Q39" s="1015"/>
      <c r="R39" s="1046"/>
      <c r="S39" s="1047">
        <v>4</v>
      </c>
      <c r="T39" s="1164"/>
      <c r="U39" s="1046"/>
    </row>
    <row r="40" spans="1:35" s="987" customFormat="1" ht="11.1" customHeight="1" x14ac:dyDescent="0.25">
      <c r="A40" s="984"/>
      <c r="B40" s="1022"/>
      <c r="C40" s="1041" t="s">
        <v>5</v>
      </c>
      <c r="D40" s="1168"/>
      <c r="E40" s="1115"/>
      <c r="F40" s="1042"/>
      <c r="G40" s="1043"/>
      <c r="H40" s="1043"/>
      <c r="I40" s="1043"/>
      <c r="J40" s="1043"/>
      <c r="K40" s="1043"/>
      <c r="L40" s="1043"/>
      <c r="M40" s="1043"/>
      <c r="N40" s="1043"/>
      <c r="O40" s="1044">
        <f t="shared" si="6"/>
        <v>0</v>
      </c>
      <c r="P40" s="1045"/>
      <c r="Q40" s="1015"/>
      <c r="R40" s="1046">
        <v>1</v>
      </c>
      <c r="S40" s="1047">
        <v>2</v>
      </c>
      <c r="T40" s="1164"/>
      <c r="U40" s="1046"/>
    </row>
    <row r="41" spans="1:35" ht="11.1" customHeight="1" x14ac:dyDescent="0.25">
      <c r="B41" s="1022"/>
      <c r="C41" s="1041" t="s">
        <v>435</v>
      </c>
      <c r="D41" s="1168"/>
      <c r="E41" s="1115"/>
      <c r="F41" s="1042"/>
      <c r="G41" s="1043"/>
      <c r="H41" s="1043"/>
      <c r="I41" s="1043"/>
      <c r="J41" s="1043"/>
      <c r="K41" s="1043"/>
      <c r="L41" s="1043"/>
      <c r="M41" s="1043"/>
      <c r="N41" s="1043"/>
      <c r="O41" s="1044">
        <f t="shared" si="6"/>
        <v>0</v>
      </c>
      <c r="P41" s="1045"/>
      <c r="Q41" s="1015"/>
      <c r="R41" s="1046"/>
      <c r="S41" s="1047">
        <v>1</v>
      </c>
      <c r="T41" s="1164"/>
      <c r="U41" s="1046"/>
      <c r="V41" s="985"/>
      <c r="W41" s="985"/>
      <c r="X41" s="985"/>
    </row>
    <row r="42" spans="1:35" s="987" customFormat="1" ht="11.1" customHeight="1" x14ac:dyDescent="0.25">
      <c r="A42" s="984"/>
      <c r="B42" s="1022"/>
      <c r="C42" s="1041" t="s">
        <v>31</v>
      </c>
      <c r="D42" s="1168"/>
      <c r="E42" s="1115"/>
      <c r="F42" s="1061"/>
      <c r="G42" s="1062"/>
      <c r="H42" s="1043"/>
      <c r="I42" s="1043"/>
      <c r="J42" s="1043"/>
      <c r="K42" s="1043"/>
      <c r="L42" s="1043"/>
      <c r="M42" s="1043"/>
      <c r="N42" s="1043"/>
      <c r="O42" s="1044">
        <f t="shared" si="6"/>
        <v>0</v>
      </c>
      <c r="P42" s="1045"/>
      <c r="Q42" s="1015"/>
      <c r="R42" s="1046"/>
      <c r="S42" s="1047">
        <v>1</v>
      </c>
      <c r="T42" s="1164"/>
      <c r="U42" s="1046"/>
    </row>
    <row r="43" spans="1:35" s="987" customFormat="1" ht="11.1" customHeight="1" x14ac:dyDescent="0.25">
      <c r="A43" s="984"/>
      <c r="B43" s="1022"/>
      <c r="C43" s="1041" t="s">
        <v>35</v>
      </c>
      <c r="D43" s="1167"/>
      <c r="E43" s="1122"/>
      <c r="F43" s="1061"/>
      <c r="G43" s="1062"/>
      <c r="H43" s="1043"/>
      <c r="I43" s="1043"/>
      <c r="J43" s="1043"/>
      <c r="K43" s="1043"/>
      <c r="L43" s="1043"/>
      <c r="M43" s="1043"/>
      <c r="N43" s="1043"/>
      <c r="O43" s="1044">
        <f t="shared" si="6"/>
        <v>0</v>
      </c>
      <c r="P43" s="1045"/>
      <c r="Q43" s="1015"/>
      <c r="R43" s="1046"/>
      <c r="S43" s="1047">
        <v>1</v>
      </c>
      <c r="T43" s="1164"/>
      <c r="U43" s="1046"/>
    </row>
    <row r="44" spans="1:35" ht="11.1" customHeight="1" x14ac:dyDescent="0.25">
      <c r="B44" s="1022"/>
      <c r="C44" s="1041" t="s">
        <v>15</v>
      </c>
      <c r="D44" s="1168"/>
      <c r="E44" s="1115"/>
      <c r="F44" s="1061"/>
      <c r="G44" s="1062"/>
      <c r="H44" s="1043"/>
      <c r="I44" s="1043"/>
      <c r="J44" s="1043"/>
      <c r="K44" s="1043"/>
      <c r="L44" s="1043"/>
      <c r="M44" s="1043"/>
      <c r="N44" s="1043"/>
      <c r="O44" s="1044">
        <f t="shared" si="6"/>
        <v>0</v>
      </c>
      <c r="P44" s="1045"/>
      <c r="Q44" s="1015"/>
      <c r="R44" s="1046"/>
      <c r="S44" s="1047">
        <v>1</v>
      </c>
      <c r="T44" s="1164"/>
      <c r="U44" s="1046"/>
      <c r="V44" s="985"/>
      <c r="W44" s="985"/>
      <c r="X44" s="985"/>
    </row>
    <row r="45" spans="1:35" s="1078" customFormat="1" ht="3.95" customHeight="1" x14ac:dyDescent="0.25">
      <c r="A45" s="1068"/>
      <c r="B45" s="1069"/>
      <c r="C45" s="1068"/>
      <c r="D45" s="1070"/>
      <c r="E45" s="1070"/>
      <c r="F45" s="1071"/>
      <c r="G45" s="1071"/>
      <c r="H45" s="1071"/>
      <c r="I45" s="1071"/>
      <c r="J45" s="1071"/>
      <c r="K45" s="1071"/>
      <c r="L45" s="1071"/>
      <c r="M45" s="1071"/>
      <c r="N45" s="1071"/>
      <c r="O45" s="1072"/>
      <c r="P45" s="1072"/>
      <c r="Q45" s="1073"/>
      <c r="R45" s="1074"/>
      <c r="S45" s="1074"/>
      <c r="T45" s="1074"/>
      <c r="U45" s="1166"/>
      <c r="V45" s="991"/>
      <c r="W45" s="991"/>
      <c r="X45" s="991"/>
    </row>
    <row r="46" spans="1:35" s="987" customFormat="1" ht="11.1" customHeight="1" x14ac:dyDescent="0.25">
      <c r="A46" s="984"/>
      <c r="B46" s="1053"/>
      <c r="C46" s="1041" t="s">
        <v>198</v>
      </c>
      <c r="D46" s="1168"/>
      <c r="E46" s="1115"/>
      <c r="F46" s="1042"/>
      <c r="G46" s="1043"/>
      <c r="H46" s="1043"/>
      <c r="I46" s="1043"/>
      <c r="J46" s="1043"/>
      <c r="K46" s="1043"/>
      <c r="L46" s="1043"/>
      <c r="M46" s="1043"/>
      <c r="N46" s="1043"/>
      <c r="O46" s="1044">
        <f>SUM(F46:N46)</f>
        <v>0</v>
      </c>
      <c r="P46" s="1045"/>
      <c r="Q46" s="1015"/>
      <c r="R46" s="1046"/>
      <c r="S46" s="1047"/>
      <c r="T46" s="1164"/>
      <c r="U46" s="1046"/>
      <c r="V46" s="991"/>
      <c r="W46" s="991"/>
      <c r="X46" s="991"/>
    </row>
    <row r="47" spans="1:35" s="987" customFormat="1" ht="11.1" customHeight="1" x14ac:dyDescent="0.25">
      <c r="A47" s="984"/>
      <c r="B47" s="1022"/>
      <c r="C47" s="1041" t="s">
        <v>473</v>
      </c>
      <c r="D47" s="1168"/>
      <c r="E47" s="1115"/>
      <c r="F47" s="1064"/>
      <c r="G47" s="1065"/>
      <c r="H47" s="1065"/>
      <c r="I47" s="1065"/>
      <c r="J47" s="1065"/>
      <c r="K47" s="1043"/>
      <c r="L47" s="1043"/>
      <c r="M47" s="1043"/>
      <c r="N47" s="1043"/>
      <c r="O47" s="1044">
        <f>SUMPRODUCT(D$4:N$4,D47:N47)</f>
        <v>0</v>
      </c>
      <c r="P47" s="1066"/>
      <c r="Q47" s="1015"/>
      <c r="R47" s="1046"/>
      <c r="S47" s="1047"/>
      <c r="T47" s="1164"/>
      <c r="U47" s="1046"/>
      <c r="V47" s="991"/>
      <c r="W47" s="991"/>
      <c r="X47" s="991"/>
    </row>
    <row r="48" spans="1:35" ht="11.1" customHeight="1" x14ac:dyDescent="0.25">
      <c r="B48" s="1040"/>
      <c r="C48" s="1041" t="s">
        <v>218</v>
      </c>
      <c r="D48" s="1168"/>
      <c r="E48" s="1115"/>
      <c r="F48" s="1064"/>
      <c r="G48" s="1065"/>
      <c r="H48" s="1065"/>
      <c r="I48" s="1065"/>
      <c r="J48" s="1065"/>
      <c r="K48" s="1043"/>
      <c r="L48" s="1043"/>
      <c r="M48" s="1043"/>
      <c r="N48" s="1043"/>
      <c r="O48" s="1044">
        <f>SUMPRODUCT(D$4:N$4,D48:N48)</f>
        <v>0</v>
      </c>
      <c r="P48" s="1067"/>
      <c r="Q48" s="1015"/>
      <c r="R48" s="1046"/>
      <c r="S48" s="1047"/>
      <c r="T48" s="1164"/>
      <c r="U48" s="1046"/>
    </row>
    <row r="49" spans="1:24" s="987" customFormat="1" ht="11.1" customHeight="1" x14ac:dyDescent="0.25">
      <c r="A49" s="984"/>
      <c r="B49" s="1022"/>
      <c r="C49" s="1041" t="s">
        <v>474</v>
      </c>
      <c r="D49" s="1168"/>
      <c r="E49" s="1115"/>
      <c r="F49" s="1064"/>
      <c r="G49" s="1065"/>
      <c r="H49" s="1065"/>
      <c r="I49" s="1065"/>
      <c r="J49" s="1065"/>
      <c r="K49" s="1043"/>
      <c r="L49" s="1043"/>
      <c r="M49" s="1043"/>
      <c r="N49" s="1043"/>
      <c r="O49" s="1044">
        <f>SUMPRODUCT(D$4:N$4,D49:N49)</f>
        <v>0</v>
      </c>
      <c r="P49" s="1067"/>
      <c r="Q49" s="1015"/>
      <c r="R49" s="1046"/>
      <c r="S49" s="1047"/>
      <c r="T49" s="1164"/>
      <c r="U49" s="1046"/>
      <c r="V49" s="991"/>
      <c r="W49" s="991"/>
      <c r="X49" s="991"/>
    </row>
    <row r="50" spans="1:24" ht="11.1" customHeight="1" x14ac:dyDescent="0.25">
      <c r="B50" s="1171"/>
      <c r="C50" s="1041" t="s">
        <v>475</v>
      </c>
      <c r="D50" s="1172"/>
      <c r="E50" s="1115"/>
      <c r="F50" s="1173"/>
      <c r="G50" s="1174"/>
      <c r="H50" s="1065"/>
      <c r="I50" s="1065"/>
      <c r="J50" s="1065"/>
      <c r="K50" s="1043"/>
      <c r="L50" s="1043"/>
      <c r="M50" s="1043"/>
      <c r="N50" s="1043"/>
      <c r="O50" s="1044">
        <f>SUMPRODUCT(D$4:N$4,D50:N50)</f>
        <v>0</v>
      </c>
      <c r="P50" s="1067"/>
      <c r="Q50" s="1015"/>
      <c r="R50" s="1046"/>
      <c r="S50" s="1047"/>
      <c r="T50" s="1164"/>
      <c r="U50" s="1046"/>
    </row>
    <row r="51" spans="1:24" s="990" customFormat="1" ht="3.95" customHeight="1" x14ac:dyDescent="0.25">
      <c r="A51" s="994"/>
      <c r="C51" s="1079"/>
      <c r="D51" s="1080"/>
      <c r="E51" s="1080"/>
      <c r="F51" s="1081"/>
      <c r="G51" s="1081"/>
      <c r="H51" s="1082"/>
      <c r="I51" s="1082"/>
      <c r="J51" s="1082"/>
      <c r="K51" s="1082"/>
      <c r="L51" s="1083"/>
      <c r="M51" s="1083"/>
      <c r="N51" s="1083"/>
      <c r="O51" s="1084"/>
      <c r="P51" s="1084"/>
      <c r="Q51" s="1085"/>
      <c r="R51" s="1085"/>
      <c r="S51" s="1085"/>
      <c r="T51" s="1085"/>
      <c r="U51" s="1"/>
      <c r="V51" s="991"/>
      <c r="W51" s="991"/>
      <c r="X51" s="991"/>
    </row>
    <row r="52" spans="1:24" ht="9.9499999999999993" customHeight="1" x14ac:dyDescent="0.25">
      <c r="A52" s="4542" t="s">
        <v>14</v>
      </c>
      <c r="B52" s="4542"/>
      <c r="C52" s="4542"/>
      <c r="D52" s="1175"/>
      <c r="E52" s="1176"/>
      <c r="F52" s="1088">
        <f t="shared" ref="F52:N52" si="7">COUNTIF(F5:F50,"&gt;=0")</f>
        <v>13</v>
      </c>
      <c r="G52" s="1089">
        <f t="shared" si="7"/>
        <v>9</v>
      </c>
      <c r="H52" s="1090">
        <f t="shared" si="7"/>
        <v>9</v>
      </c>
      <c r="I52" s="1090">
        <f t="shared" si="7"/>
        <v>10</v>
      </c>
      <c r="J52" s="1177"/>
      <c r="K52" s="1090">
        <f t="shared" si="7"/>
        <v>10</v>
      </c>
      <c r="L52" s="1090">
        <f t="shared" si="7"/>
        <v>12</v>
      </c>
      <c r="M52" s="1090">
        <f t="shared" si="7"/>
        <v>14</v>
      </c>
      <c r="N52" s="1090">
        <f t="shared" si="7"/>
        <v>12</v>
      </c>
      <c r="O52" s="511"/>
      <c r="P52" s="511"/>
      <c r="Q52" s="530"/>
      <c r="R52" s="530"/>
      <c r="S52" s="530"/>
      <c r="T52" s="530"/>
    </row>
    <row r="53" spans="1:24" s="2" customFormat="1" ht="6.75" customHeight="1" x14ac:dyDescent="0.25">
      <c r="A53" s="984"/>
      <c r="C53" s="1092"/>
      <c r="D53" s="1093"/>
      <c r="E53" s="1093"/>
      <c r="F53" s="1094"/>
      <c r="G53" s="1094"/>
      <c r="H53" s="1094"/>
      <c r="L53" s="986"/>
      <c r="M53" s="986"/>
      <c r="P53" s="3"/>
      <c r="Q53" s="3"/>
      <c r="R53" s="3"/>
      <c r="S53" s="3"/>
      <c r="T53" s="3"/>
      <c r="U53" s="1"/>
      <c r="V53" s="991"/>
      <c r="W53" s="991"/>
      <c r="X53" s="991"/>
    </row>
    <row r="55" spans="1:24" ht="15" customHeight="1" x14ac:dyDescent="0.25">
      <c r="N55" s="1"/>
      <c r="O55" s="1"/>
      <c r="S55" s="991"/>
      <c r="U55" s="985"/>
      <c r="V55" s="985"/>
      <c r="W55" s="985"/>
      <c r="X55" s="985"/>
    </row>
    <row r="56" spans="1:24" ht="12" customHeight="1" x14ac:dyDescent="0.25">
      <c r="O56" s="1"/>
      <c r="S56" s="991"/>
      <c r="U56" s="985"/>
      <c r="V56" s="985"/>
      <c r="W56" s="985"/>
      <c r="X56" s="985"/>
    </row>
    <row r="57" spans="1:24" ht="12" customHeight="1" x14ac:dyDescent="0.25">
      <c r="O57" s="1"/>
      <c r="S57" s="991"/>
      <c r="U57" s="985"/>
      <c r="V57" s="985"/>
      <c r="W57" s="985"/>
      <c r="X57" s="985"/>
    </row>
    <row r="58" spans="1:24" ht="12" customHeight="1" x14ac:dyDescent="0.25">
      <c r="O58" s="1"/>
      <c r="S58" s="991"/>
      <c r="U58" s="985"/>
      <c r="V58" s="985"/>
      <c r="W58" s="985"/>
      <c r="X58" s="985"/>
    </row>
    <row r="59" spans="1:24" ht="12" customHeight="1" x14ac:dyDescent="0.25">
      <c r="A59" s="985"/>
      <c r="O59" s="1"/>
      <c r="S59" s="991"/>
      <c r="U59" s="985"/>
      <c r="V59" s="985"/>
      <c r="W59" s="985"/>
      <c r="X59" s="985"/>
    </row>
    <row r="60" spans="1:24" ht="12" customHeight="1" x14ac:dyDescent="0.25">
      <c r="A60" s="985"/>
      <c r="O60" s="1"/>
      <c r="S60" s="991"/>
      <c r="U60" s="985"/>
      <c r="V60" s="985"/>
      <c r="W60" s="985"/>
      <c r="X60" s="985"/>
    </row>
    <row r="61" spans="1:24" ht="12" customHeight="1" x14ac:dyDescent="0.25">
      <c r="A61" s="985"/>
      <c r="O61" s="1"/>
      <c r="S61" s="991"/>
      <c r="U61" s="985"/>
      <c r="V61" s="985"/>
      <c r="W61" s="985"/>
      <c r="X61" s="985"/>
    </row>
    <row r="62" spans="1:24" ht="12" customHeight="1" x14ac:dyDescent="0.25">
      <c r="A62" s="985"/>
      <c r="O62" s="1"/>
      <c r="S62" s="991"/>
      <c r="U62" s="985"/>
      <c r="V62" s="985"/>
      <c r="W62" s="985"/>
      <c r="X62" s="985"/>
    </row>
    <row r="63" spans="1:24" ht="12" customHeight="1" x14ac:dyDescent="0.25">
      <c r="A63" s="985"/>
      <c r="O63" s="1"/>
      <c r="S63" s="991"/>
      <c r="U63" s="985"/>
      <c r="V63" s="985"/>
      <c r="W63" s="985"/>
      <c r="X63" s="985"/>
    </row>
    <row r="64" spans="1:24" ht="12" customHeight="1" x14ac:dyDescent="0.25">
      <c r="A64" s="985"/>
      <c r="O64" s="1"/>
      <c r="S64" s="991"/>
      <c r="U64" s="985"/>
      <c r="V64" s="985"/>
      <c r="W64" s="985"/>
      <c r="X64" s="985"/>
    </row>
    <row r="65" spans="1:24" ht="12" customHeight="1" x14ac:dyDescent="0.25">
      <c r="A65" s="985"/>
      <c r="O65" s="1"/>
      <c r="S65" s="991"/>
      <c r="U65" s="985"/>
      <c r="V65" s="985"/>
      <c r="W65" s="985"/>
      <c r="X65" s="985"/>
    </row>
    <row r="66" spans="1:24" ht="12" customHeight="1" x14ac:dyDescent="0.25">
      <c r="A66" s="985"/>
      <c r="O66" s="1"/>
      <c r="S66" s="991"/>
      <c r="U66" s="985"/>
      <c r="V66" s="985"/>
      <c r="W66" s="985"/>
      <c r="X66" s="985"/>
    </row>
    <row r="67" spans="1:24" ht="12" customHeight="1" x14ac:dyDescent="0.25">
      <c r="A67" s="985"/>
      <c r="O67" s="1"/>
      <c r="S67" s="991"/>
      <c r="U67" s="985"/>
      <c r="V67" s="985"/>
      <c r="W67" s="985"/>
      <c r="X67" s="985"/>
    </row>
    <row r="68" spans="1:24" ht="12" customHeight="1" x14ac:dyDescent="0.25">
      <c r="A68" s="985"/>
      <c r="P68" s="985"/>
      <c r="Q68" s="985"/>
      <c r="R68" s="985"/>
    </row>
    <row r="69" spans="1:24" ht="12" customHeight="1" x14ac:dyDescent="0.25"/>
  </sheetData>
  <sheetProtection algorithmName="SHA-512" hashValue="iA3eniku0ANZbo4BHO9KljF0JBmeH1lj1HDkjxf6qg21/dPB+RgLGBxIqPfXsM35qkfGHNROAkgeJrN9OYdz2Q==" saltValue="3Aw8WeTjR2Pb19x6RO/eKQ==" spinCount="100000" sheet="1" objects="1" scenarios="1"/>
  <mergeCells count="15">
    <mergeCell ref="A52:C52"/>
    <mergeCell ref="S3:S4"/>
    <mergeCell ref="T3:T4"/>
    <mergeCell ref="U3:U4"/>
    <mergeCell ref="AG4:AI4"/>
    <mergeCell ref="J5:J33"/>
    <mergeCell ref="Z20:AI21"/>
    <mergeCell ref="Z23:AI24"/>
    <mergeCell ref="Z26:AI28"/>
    <mergeCell ref="R3:R4"/>
    <mergeCell ref="G1:M1"/>
    <mergeCell ref="F2:N2"/>
    <mergeCell ref="O3:O4"/>
    <mergeCell ref="P3:P4"/>
    <mergeCell ref="Q3:Q4"/>
  </mergeCells>
  <conditionalFormatting sqref="F5:F19 F24:F33">
    <cfRule type="colorScale" priority="12">
      <colorScale>
        <cfvo type="min"/>
        <cfvo type="max"/>
        <color rgb="FFFFEF9C"/>
        <color rgb="FFFF7128"/>
      </colorScale>
    </cfRule>
  </conditionalFormatting>
  <conditionalFormatting sqref="G5:G19 G24:G33">
    <cfRule type="colorScale" priority="11">
      <colorScale>
        <cfvo type="min"/>
        <cfvo type="max"/>
        <color rgb="FFFFEF9C"/>
        <color rgb="FFFF7128"/>
      </colorScale>
    </cfRule>
  </conditionalFormatting>
  <conditionalFormatting sqref="H5:H33">
    <cfRule type="colorScale" priority="10">
      <colorScale>
        <cfvo type="min"/>
        <cfvo type="max"/>
        <color rgb="FFFFEF9C"/>
        <color rgb="FFFF7128"/>
      </colorScale>
    </cfRule>
  </conditionalFormatting>
  <conditionalFormatting sqref="F5:F33">
    <cfRule type="colorScale" priority="9">
      <colorScale>
        <cfvo type="min"/>
        <cfvo type="max"/>
        <color rgb="FFFFEF9C"/>
        <color rgb="FFFF7128"/>
      </colorScale>
    </cfRule>
  </conditionalFormatting>
  <conditionalFormatting sqref="G5:G33">
    <cfRule type="colorScale" priority="8">
      <colorScale>
        <cfvo type="min"/>
        <cfvo type="max"/>
        <color rgb="FFFFEF9C"/>
        <color rgb="FFFF7128"/>
      </colorScale>
    </cfRule>
  </conditionalFormatting>
  <conditionalFormatting sqref="I5:I33">
    <cfRule type="colorScale" priority="7">
      <colorScale>
        <cfvo type="min"/>
        <cfvo type="max"/>
        <color rgb="FFFFEF9C"/>
        <color rgb="FFFF7128"/>
      </colorScale>
    </cfRule>
  </conditionalFormatting>
  <conditionalFormatting sqref="K5:K33">
    <cfRule type="colorScale" priority="6">
      <colorScale>
        <cfvo type="min"/>
        <cfvo type="max"/>
        <color rgb="FFFFEF9C"/>
        <color rgb="FFFF7128"/>
      </colorScale>
    </cfRule>
  </conditionalFormatting>
  <conditionalFormatting sqref="D5:D33">
    <cfRule type="cellIs" dxfId="1" priority="4" operator="equal">
      <formula>2</formula>
    </cfRule>
    <cfRule type="cellIs" dxfId="0" priority="5" operator="greaterThan">
      <formula>2</formula>
    </cfRule>
  </conditionalFormatting>
  <conditionalFormatting sqref="L5:L33">
    <cfRule type="colorScale" priority="3">
      <colorScale>
        <cfvo type="min"/>
        <cfvo type="max"/>
        <color rgb="FFFFEF9C"/>
        <color rgb="FFFF7128"/>
      </colorScale>
    </cfRule>
  </conditionalFormatting>
  <conditionalFormatting sqref="M5:M33">
    <cfRule type="colorScale" priority="2">
      <colorScale>
        <cfvo type="min"/>
        <cfvo type="max"/>
        <color rgb="FFFFEF9C"/>
        <color rgb="FFFF7128"/>
      </colorScale>
    </cfRule>
  </conditionalFormatting>
  <conditionalFormatting sqref="N5:N31">
    <cfRule type="colorScale" priority="1">
      <colorScale>
        <cfvo type="min"/>
        <cfvo type="max"/>
        <color rgb="FFFFEF9C"/>
        <color rgb="FFFF7128"/>
      </colorScale>
    </cfRule>
  </conditionalFormatting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6B752-62D0-43CB-964F-D37EE9EA5EBF}">
  <sheetPr>
    <pageSetUpPr fitToPage="1"/>
  </sheetPr>
  <dimension ref="A2:CA140"/>
  <sheetViews>
    <sheetView showGridLines="0" zoomScale="115" zoomScaleNormal="115" workbookViewId="0">
      <pane ySplit="8" topLeftCell="A9" activePane="bottomLeft" state="frozen"/>
      <selection pane="bottomLeft" activeCell="C2" sqref="C2:BY2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7" width="4.7109375" style="18" customWidth="1"/>
    <col min="78" max="78" width="12.140625" style="17" customWidth="1"/>
    <col min="79" max="79" width="3.85546875" style="18" customWidth="1"/>
    <col min="80" max="80" width="7.7109375" style="18" customWidth="1"/>
    <col min="81" max="16384" width="11.42578125" style="18"/>
  </cols>
  <sheetData>
    <row r="2" spans="2:79" s="34" customFormat="1" ht="20.100000000000001" customHeight="1" x14ac:dyDescent="0.35">
      <c r="B2" s="33"/>
      <c r="C2" s="4061" t="s">
        <v>154</v>
      </c>
      <c r="D2" s="4062"/>
      <c r="E2" s="4062"/>
      <c r="F2" s="4062"/>
      <c r="G2" s="4062"/>
      <c r="H2" s="4062"/>
      <c r="I2" s="4062"/>
      <c r="J2" s="4062"/>
      <c r="K2" s="4062"/>
      <c r="L2" s="4062"/>
      <c r="M2" s="4062"/>
      <c r="N2" s="4062"/>
      <c r="O2" s="4062"/>
      <c r="P2" s="4062"/>
      <c r="Q2" s="4062"/>
      <c r="R2" s="4062"/>
      <c r="S2" s="4062"/>
      <c r="T2" s="4062"/>
      <c r="U2" s="4062"/>
      <c r="V2" s="4062"/>
      <c r="W2" s="4062"/>
      <c r="X2" s="4062"/>
      <c r="Y2" s="4062"/>
      <c r="Z2" s="4062"/>
      <c r="AA2" s="4062"/>
      <c r="AB2" s="4062"/>
      <c r="AC2" s="4062"/>
      <c r="AD2" s="4062"/>
      <c r="AE2" s="4062"/>
      <c r="AF2" s="4062"/>
      <c r="AG2" s="4062"/>
      <c r="AH2" s="4062"/>
      <c r="AI2" s="4062"/>
      <c r="AJ2" s="4062"/>
      <c r="AK2" s="4062"/>
      <c r="AL2" s="4062"/>
      <c r="AM2" s="4062"/>
      <c r="AN2" s="4062"/>
      <c r="AO2" s="4062"/>
      <c r="AP2" s="4062"/>
      <c r="AQ2" s="4062"/>
      <c r="AR2" s="4062"/>
      <c r="AS2" s="4062"/>
      <c r="AT2" s="4062"/>
      <c r="AU2" s="4062"/>
      <c r="AV2" s="4062"/>
      <c r="AW2" s="4062"/>
      <c r="AX2" s="4062"/>
      <c r="AY2" s="4062"/>
      <c r="AZ2" s="4062"/>
      <c r="BA2" s="4062"/>
      <c r="BB2" s="4062"/>
      <c r="BC2" s="4062"/>
      <c r="BD2" s="4062"/>
      <c r="BE2" s="4062"/>
      <c r="BF2" s="4062"/>
      <c r="BG2" s="4062"/>
      <c r="BH2" s="4062"/>
      <c r="BI2" s="4062"/>
      <c r="BJ2" s="4062"/>
      <c r="BK2" s="4062"/>
      <c r="BL2" s="4062"/>
      <c r="BM2" s="4062"/>
      <c r="BN2" s="4062"/>
      <c r="BO2" s="4062"/>
      <c r="BP2" s="4062"/>
      <c r="BQ2" s="4062"/>
      <c r="BR2" s="4062"/>
      <c r="BS2" s="4062"/>
      <c r="BT2" s="4062"/>
      <c r="BU2" s="4062"/>
      <c r="BV2" s="4062"/>
      <c r="BW2" s="4062"/>
      <c r="BX2" s="4062"/>
      <c r="BY2" s="4063"/>
      <c r="BZ2" s="33"/>
    </row>
    <row r="3" spans="2:79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14"/>
      <c r="BW3" s="14"/>
      <c r="BX3" s="14"/>
      <c r="BY3" s="14"/>
      <c r="BZ3" s="2"/>
      <c r="CA3" s="14"/>
    </row>
    <row r="4" spans="2:79" ht="11.1" customHeight="1" x14ac:dyDescent="0.2">
      <c r="B4" s="3"/>
      <c r="C4" s="4064" t="s">
        <v>186</v>
      </c>
      <c r="D4" s="4065"/>
      <c r="E4" s="4065"/>
      <c r="F4" s="4065"/>
      <c r="G4" s="4065"/>
      <c r="H4" s="4065"/>
      <c r="I4" s="4065"/>
      <c r="J4" s="4065"/>
      <c r="K4" s="4065"/>
      <c r="L4" s="4065"/>
      <c r="M4" s="4065"/>
      <c r="N4" s="4065"/>
      <c r="O4" s="4065"/>
      <c r="P4" s="4065"/>
      <c r="Q4" s="4065"/>
      <c r="R4" s="4065"/>
      <c r="S4" s="4065"/>
      <c r="T4" s="4065"/>
      <c r="U4" s="4065"/>
      <c r="V4" s="4065"/>
      <c r="W4" s="4065"/>
      <c r="X4" s="4065"/>
      <c r="Y4" s="4065"/>
      <c r="Z4" s="4065"/>
      <c r="AA4" s="4065"/>
      <c r="AB4" s="4065"/>
      <c r="AC4" s="4065"/>
      <c r="AD4" s="4065"/>
      <c r="AE4" s="4065"/>
      <c r="AF4" s="4065"/>
      <c r="AG4" s="4065"/>
      <c r="AH4" s="4065"/>
      <c r="AI4" s="4065"/>
      <c r="AJ4" s="4065"/>
      <c r="AK4" s="4065"/>
      <c r="AL4" s="4065"/>
      <c r="AM4" s="4065"/>
      <c r="AN4" s="4065"/>
      <c r="AO4" s="4065"/>
      <c r="AP4" s="4065"/>
      <c r="AQ4" s="4065"/>
      <c r="AR4" s="4065"/>
      <c r="AS4" s="4065"/>
      <c r="AT4" s="4065"/>
      <c r="AU4" s="4065"/>
      <c r="AV4" s="4065"/>
      <c r="AW4" s="4065"/>
      <c r="AX4" s="4065"/>
      <c r="AY4" s="4065"/>
      <c r="AZ4" s="4065"/>
      <c r="BA4" s="4065"/>
      <c r="BB4" s="4065"/>
      <c r="BC4" s="4065"/>
      <c r="BD4" s="4065"/>
      <c r="BE4" s="4065"/>
      <c r="BF4" s="4065"/>
      <c r="BG4" s="4065"/>
      <c r="BH4" s="4065"/>
      <c r="BI4" s="4065"/>
      <c r="BJ4" s="4065"/>
      <c r="BK4" s="4065"/>
      <c r="BL4" s="4065"/>
      <c r="BM4" s="4065"/>
      <c r="BN4" s="4065"/>
      <c r="BO4" s="4065"/>
      <c r="BP4" s="4065"/>
      <c r="BQ4" s="4065"/>
      <c r="BR4" s="4065"/>
      <c r="BS4" s="4065"/>
      <c r="BT4" s="4065"/>
      <c r="BU4" s="4065"/>
      <c r="BV4" s="4065"/>
      <c r="BW4" s="4065"/>
      <c r="BX4" s="4065"/>
      <c r="BY4" s="4066"/>
      <c r="BZ4" s="2"/>
      <c r="CA4" s="14"/>
    </row>
    <row r="5" spans="2:79" ht="11.1" customHeight="1" x14ac:dyDescent="0.2">
      <c r="B5" s="3"/>
      <c r="C5" s="4067"/>
      <c r="D5" s="4068"/>
      <c r="E5" s="4068"/>
      <c r="F5" s="4068"/>
      <c r="G5" s="4068"/>
      <c r="H5" s="4068"/>
      <c r="I5" s="4068"/>
      <c r="J5" s="4068"/>
      <c r="K5" s="4068"/>
      <c r="L5" s="4068"/>
      <c r="M5" s="4068"/>
      <c r="N5" s="4068"/>
      <c r="O5" s="4068"/>
      <c r="P5" s="4068"/>
      <c r="Q5" s="4068"/>
      <c r="R5" s="4068"/>
      <c r="S5" s="4068"/>
      <c r="T5" s="4068"/>
      <c r="U5" s="4068"/>
      <c r="V5" s="4068"/>
      <c r="W5" s="4068"/>
      <c r="X5" s="4068"/>
      <c r="Y5" s="4068"/>
      <c r="Z5" s="4068"/>
      <c r="AA5" s="4068"/>
      <c r="AB5" s="4068"/>
      <c r="AC5" s="4068"/>
      <c r="AD5" s="4068"/>
      <c r="AE5" s="4068"/>
      <c r="AF5" s="4068"/>
      <c r="AG5" s="4068"/>
      <c r="AH5" s="4068"/>
      <c r="AI5" s="4068"/>
      <c r="AJ5" s="4068"/>
      <c r="AK5" s="4068"/>
      <c r="AL5" s="4068"/>
      <c r="AM5" s="4068"/>
      <c r="AN5" s="4068"/>
      <c r="AO5" s="4068"/>
      <c r="AP5" s="4068"/>
      <c r="AQ5" s="4068"/>
      <c r="AR5" s="4068"/>
      <c r="AS5" s="4068"/>
      <c r="AT5" s="4068"/>
      <c r="AU5" s="4068"/>
      <c r="AV5" s="4068"/>
      <c r="AW5" s="4068"/>
      <c r="AX5" s="4068"/>
      <c r="AY5" s="4068"/>
      <c r="AZ5" s="4068"/>
      <c r="BA5" s="4068"/>
      <c r="BB5" s="4068"/>
      <c r="BC5" s="4068"/>
      <c r="BD5" s="4068"/>
      <c r="BE5" s="4068"/>
      <c r="BF5" s="4068"/>
      <c r="BG5" s="4068"/>
      <c r="BH5" s="4068"/>
      <c r="BI5" s="4068"/>
      <c r="BJ5" s="4068"/>
      <c r="BK5" s="4068"/>
      <c r="BL5" s="4068"/>
      <c r="BM5" s="4068"/>
      <c r="BN5" s="4068"/>
      <c r="BO5" s="4068"/>
      <c r="BP5" s="4068"/>
      <c r="BQ5" s="4068"/>
      <c r="BR5" s="4068"/>
      <c r="BS5" s="4068"/>
      <c r="BT5" s="4068"/>
      <c r="BU5" s="4068"/>
      <c r="BV5" s="4068"/>
      <c r="BW5" s="4068"/>
      <c r="BX5" s="4068"/>
      <c r="BY5" s="4069"/>
      <c r="BZ5" s="2"/>
      <c r="CA5" s="14"/>
    </row>
    <row r="6" spans="2:79" ht="5.25" customHeight="1" x14ac:dyDescent="0.2">
      <c r="B6" s="2"/>
      <c r="C6" s="14"/>
      <c r="D6" s="1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4"/>
      <c r="AZ6" s="4"/>
      <c r="BA6" s="4"/>
      <c r="BB6" s="4"/>
      <c r="BC6" s="4"/>
      <c r="BD6" s="4"/>
      <c r="BE6" s="4"/>
      <c r="BF6" s="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2"/>
      <c r="CA6" s="14"/>
    </row>
    <row r="7" spans="2:79" ht="11.1" customHeight="1" x14ac:dyDescent="0.2">
      <c r="B7" s="3" t="s">
        <v>108</v>
      </c>
      <c r="C7" s="38">
        <v>1</v>
      </c>
      <c r="D7" s="39">
        <v>30</v>
      </c>
      <c r="E7" s="39">
        <v>32</v>
      </c>
      <c r="F7" s="46">
        <v>3</v>
      </c>
      <c r="G7" s="46">
        <v>36</v>
      </c>
      <c r="H7" s="46">
        <v>77</v>
      </c>
      <c r="I7" s="46">
        <v>133</v>
      </c>
      <c r="J7" s="46">
        <v>13</v>
      </c>
      <c r="K7" s="46">
        <v>7</v>
      </c>
      <c r="L7" s="46">
        <v>66</v>
      </c>
      <c r="M7" s="46">
        <v>6</v>
      </c>
      <c r="N7" s="46">
        <v>50</v>
      </c>
      <c r="O7" s="46">
        <v>229</v>
      </c>
      <c r="P7" s="46">
        <v>14</v>
      </c>
      <c r="Q7" s="46">
        <v>126</v>
      </c>
      <c r="R7" s="46">
        <v>78</v>
      </c>
      <c r="S7" s="46">
        <v>12</v>
      </c>
      <c r="T7" s="46">
        <v>11</v>
      </c>
      <c r="U7" s="46">
        <v>13</v>
      </c>
      <c r="V7" s="46">
        <v>32</v>
      </c>
      <c r="W7" s="46">
        <v>7</v>
      </c>
      <c r="X7" s="46">
        <v>13</v>
      </c>
      <c r="Y7" s="46">
        <v>85</v>
      </c>
      <c r="Z7" s="46">
        <v>4</v>
      </c>
      <c r="AA7" s="46">
        <v>12</v>
      </c>
      <c r="AB7" s="46">
        <v>3</v>
      </c>
      <c r="AC7" s="46">
        <v>42</v>
      </c>
      <c r="AD7" s="46">
        <v>0</v>
      </c>
      <c r="AE7" s="46">
        <v>56</v>
      </c>
      <c r="AF7" s="46">
        <v>30</v>
      </c>
      <c r="AG7" s="46">
        <v>91</v>
      </c>
      <c r="AH7" s="46">
        <v>22</v>
      </c>
      <c r="AI7" s="46">
        <v>30</v>
      </c>
      <c r="AJ7" s="46">
        <v>43</v>
      </c>
      <c r="AK7" s="46">
        <v>79</v>
      </c>
      <c r="AL7" s="46">
        <v>71</v>
      </c>
      <c r="AM7" s="46">
        <v>124</v>
      </c>
      <c r="AN7" s="46">
        <v>16</v>
      </c>
      <c r="AO7" s="46">
        <v>5</v>
      </c>
      <c r="AP7" s="46">
        <v>0</v>
      </c>
      <c r="AQ7" s="46">
        <v>9</v>
      </c>
      <c r="AR7" s="46">
        <v>2</v>
      </c>
      <c r="AS7" s="46">
        <v>1</v>
      </c>
      <c r="AT7" s="46">
        <v>23</v>
      </c>
      <c r="AU7" s="46">
        <v>13</v>
      </c>
      <c r="AV7" s="46">
        <v>0</v>
      </c>
      <c r="AW7" s="3669">
        <v>0</v>
      </c>
      <c r="AX7" s="39">
        <v>1</v>
      </c>
      <c r="AY7" s="39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1</v>
      </c>
      <c r="BF7" s="46">
        <v>1</v>
      </c>
      <c r="BG7" s="46">
        <v>3</v>
      </c>
      <c r="BH7" s="46">
        <v>0</v>
      </c>
      <c r="BI7" s="46">
        <v>0</v>
      </c>
      <c r="BJ7" s="46">
        <v>0</v>
      </c>
      <c r="BK7" s="46">
        <v>1</v>
      </c>
      <c r="BL7" s="46">
        <v>3</v>
      </c>
      <c r="BM7" s="46">
        <v>0</v>
      </c>
      <c r="BN7" s="46">
        <v>0</v>
      </c>
      <c r="BO7" s="46">
        <v>0</v>
      </c>
      <c r="BP7" s="46">
        <v>0</v>
      </c>
      <c r="BQ7" s="46">
        <v>1</v>
      </c>
      <c r="BR7" s="46">
        <v>7</v>
      </c>
      <c r="BS7" s="46">
        <v>0</v>
      </c>
      <c r="BT7" s="46">
        <v>0</v>
      </c>
      <c r="BU7" s="46">
        <v>0</v>
      </c>
      <c r="BV7" s="46">
        <v>0</v>
      </c>
      <c r="BW7" s="46">
        <v>4</v>
      </c>
      <c r="BX7" s="46">
        <v>0</v>
      </c>
      <c r="BY7" s="40">
        <v>4</v>
      </c>
      <c r="BZ7" s="2"/>
      <c r="CA7" s="4"/>
    </row>
    <row r="8" spans="2:79" s="37" customFormat="1" ht="63" x14ac:dyDescent="0.25">
      <c r="B8" s="36"/>
      <c r="C8" s="41" t="s">
        <v>917</v>
      </c>
      <c r="D8" s="42" t="s">
        <v>283</v>
      </c>
      <c r="E8" s="42" t="s">
        <v>88</v>
      </c>
      <c r="F8" s="42" t="s">
        <v>155</v>
      </c>
      <c r="G8" s="42" t="s">
        <v>184</v>
      </c>
      <c r="H8" s="42" t="s">
        <v>90</v>
      </c>
      <c r="I8" s="42" t="s">
        <v>89</v>
      </c>
      <c r="J8" s="42" t="s">
        <v>107</v>
      </c>
      <c r="K8" s="42" t="s">
        <v>212</v>
      </c>
      <c r="L8" s="42" t="s">
        <v>125</v>
      </c>
      <c r="M8" s="42" t="s">
        <v>607</v>
      </c>
      <c r="N8" s="42" t="s">
        <v>208</v>
      </c>
      <c r="O8" s="42" t="s">
        <v>92</v>
      </c>
      <c r="P8" s="42" t="s">
        <v>93</v>
      </c>
      <c r="Q8" s="42" t="s">
        <v>94</v>
      </c>
      <c r="R8" s="42" t="s">
        <v>129</v>
      </c>
      <c r="S8" s="42" t="s">
        <v>151</v>
      </c>
      <c r="T8" s="43" t="s">
        <v>95</v>
      </c>
      <c r="U8" s="43" t="s">
        <v>96</v>
      </c>
      <c r="V8" s="43" t="s">
        <v>338</v>
      </c>
      <c r="W8" s="43" t="s">
        <v>347</v>
      </c>
      <c r="X8" s="43" t="s">
        <v>280</v>
      </c>
      <c r="Y8" s="43" t="s">
        <v>97</v>
      </c>
      <c r="Z8" s="43" t="s">
        <v>128</v>
      </c>
      <c r="AA8" s="43" t="s">
        <v>148</v>
      </c>
      <c r="AB8" s="43" t="s">
        <v>98</v>
      </c>
      <c r="AC8" s="43" t="s">
        <v>185</v>
      </c>
      <c r="AD8" s="43" t="s">
        <v>341</v>
      </c>
      <c r="AE8" s="43" t="s">
        <v>213</v>
      </c>
      <c r="AF8" s="43" t="s">
        <v>848</v>
      </c>
      <c r="AG8" s="43" t="s">
        <v>214</v>
      </c>
      <c r="AH8" s="43" t="s">
        <v>200</v>
      </c>
      <c r="AI8" s="43" t="s">
        <v>127</v>
      </c>
      <c r="AJ8" s="43" t="s">
        <v>207</v>
      </c>
      <c r="AK8" s="43" t="s">
        <v>100</v>
      </c>
      <c r="AL8" s="43" t="s">
        <v>101</v>
      </c>
      <c r="AM8" s="43" t="s">
        <v>159</v>
      </c>
      <c r="AN8" s="43" t="s">
        <v>102</v>
      </c>
      <c r="AO8" s="43" t="s">
        <v>916</v>
      </c>
      <c r="AP8" s="43" t="s">
        <v>935</v>
      </c>
      <c r="AQ8" s="43" t="s">
        <v>103</v>
      </c>
      <c r="AR8" s="43" t="s">
        <v>299</v>
      </c>
      <c r="AS8" s="43" t="s">
        <v>158</v>
      </c>
      <c r="AT8" s="47" t="s">
        <v>104</v>
      </c>
      <c r="AU8" s="47" t="s">
        <v>857</v>
      </c>
      <c r="AV8" s="47" t="s">
        <v>911</v>
      </c>
      <c r="AW8" s="3670" t="s">
        <v>161</v>
      </c>
      <c r="AX8" s="42" t="s">
        <v>150</v>
      </c>
      <c r="AY8" s="42" t="s">
        <v>309</v>
      </c>
      <c r="AZ8" s="42" t="s">
        <v>171</v>
      </c>
      <c r="BA8" s="42" t="s">
        <v>317</v>
      </c>
      <c r="BB8" s="42" t="s">
        <v>113</v>
      </c>
      <c r="BC8" s="42" t="s">
        <v>265</v>
      </c>
      <c r="BD8" s="42" t="s">
        <v>116</v>
      </c>
      <c r="BE8" s="42" t="s">
        <v>170</v>
      </c>
      <c r="BF8" s="42" t="s">
        <v>91</v>
      </c>
      <c r="BG8" s="42" t="s">
        <v>112</v>
      </c>
      <c r="BH8" s="42" t="s">
        <v>115</v>
      </c>
      <c r="BI8" s="43" t="s">
        <v>294</v>
      </c>
      <c r="BJ8" s="43" t="s">
        <v>204</v>
      </c>
      <c r="BK8" s="43" t="s">
        <v>335</v>
      </c>
      <c r="BL8" s="43" t="s">
        <v>312</v>
      </c>
      <c r="BM8" s="43" t="s">
        <v>175</v>
      </c>
      <c r="BN8" s="43" t="s">
        <v>99</v>
      </c>
      <c r="BO8" s="43" t="s">
        <v>114</v>
      </c>
      <c r="BP8" s="43" t="s">
        <v>263</v>
      </c>
      <c r="BQ8" s="43" t="s">
        <v>172</v>
      </c>
      <c r="BR8" s="43" t="s">
        <v>237</v>
      </c>
      <c r="BS8" s="43" t="s">
        <v>308</v>
      </c>
      <c r="BT8" s="43" t="s">
        <v>220</v>
      </c>
      <c r="BU8" s="43" t="s">
        <v>119</v>
      </c>
      <c r="BV8" s="43" t="s">
        <v>173</v>
      </c>
      <c r="BW8" s="47" t="s">
        <v>215</v>
      </c>
      <c r="BX8" s="44" t="s">
        <v>174</v>
      </c>
      <c r="BY8" s="44" t="s">
        <v>235</v>
      </c>
      <c r="CA8" s="45"/>
    </row>
    <row r="9" spans="2:79" ht="11.1" customHeight="1" x14ac:dyDescent="0.2">
      <c r="B9" s="20" t="s">
        <v>917</v>
      </c>
      <c r="C9" s="35" t="s">
        <v>942</v>
      </c>
      <c r="D9" s="35" t="s">
        <v>942</v>
      </c>
      <c r="E9" s="12" t="s">
        <v>942</v>
      </c>
      <c r="F9" s="12" t="s">
        <v>942</v>
      </c>
      <c r="G9" s="12" t="s">
        <v>942</v>
      </c>
      <c r="H9" s="12" t="s">
        <v>942</v>
      </c>
      <c r="I9" s="12" t="s">
        <v>942</v>
      </c>
      <c r="J9" s="12" t="s">
        <v>942</v>
      </c>
      <c r="K9" s="12" t="s">
        <v>942</v>
      </c>
      <c r="L9" s="12" t="s">
        <v>942</v>
      </c>
      <c r="M9" s="12" t="s">
        <v>942</v>
      </c>
      <c r="N9" s="12" t="s">
        <v>942</v>
      </c>
      <c r="O9" s="12" t="s">
        <v>942</v>
      </c>
      <c r="P9" s="12" t="s">
        <v>942</v>
      </c>
      <c r="Q9" s="12" t="s">
        <v>943</v>
      </c>
      <c r="R9" s="12" t="s">
        <v>942</v>
      </c>
      <c r="S9" s="12" t="s">
        <v>942</v>
      </c>
      <c r="T9" s="12" t="s">
        <v>942</v>
      </c>
      <c r="U9" s="12" t="s">
        <v>942</v>
      </c>
      <c r="V9" s="12" t="s">
        <v>942</v>
      </c>
      <c r="W9" s="12" t="s">
        <v>942</v>
      </c>
      <c r="X9" s="12" t="s">
        <v>942</v>
      </c>
      <c r="Y9" s="12" t="s">
        <v>942</v>
      </c>
      <c r="Z9" s="12" t="s">
        <v>942</v>
      </c>
      <c r="AA9" s="12" t="s">
        <v>942</v>
      </c>
      <c r="AB9" s="12" t="s">
        <v>942</v>
      </c>
      <c r="AC9" s="12" t="s">
        <v>942</v>
      </c>
      <c r="AD9" s="12" t="s">
        <v>942</v>
      </c>
      <c r="AE9" s="12" t="s">
        <v>942</v>
      </c>
      <c r="AF9" s="12" t="s">
        <v>942</v>
      </c>
      <c r="AG9" s="12" t="s">
        <v>942</v>
      </c>
      <c r="AH9" s="12" t="s">
        <v>942</v>
      </c>
      <c r="AI9" s="12" t="s">
        <v>942</v>
      </c>
      <c r="AJ9" s="12" t="s">
        <v>942</v>
      </c>
      <c r="AK9" s="12" t="s">
        <v>942</v>
      </c>
      <c r="AL9" s="12" t="s">
        <v>942</v>
      </c>
      <c r="AM9" s="12" t="s">
        <v>944</v>
      </c>
      <c r="AN9" s="12" t="s">
        <v>942</v>
      </c>
      <c r="AO9" s="12" t="s">
        <v>943</v>
      </c>
      <c r="AP9" s="12" t="s">
        <v>942</v>
      </c>
      <c r="AQ9" s="12" t="s">
        <v>942</v>
      </c>
      <c r="AR9" s="12" t="s">
        <v>942</v>
      </c>
      <c r="AS9" s="12" t="s">
        <v>942</v>
      </c>
      <c r="AT9" s="25" t="s">
        <v>942</v>
      </c>
      <c r="AU9" s="25" t="s">
        <v>943</v>
      </c>
      <c r="AV9" s="25" t="s">
        <v>942</v>
      </c>
      <c r="AW9" s="3671" t="s">
        <v>942</v>
      </c>
      <c r="AX9" s="35" t="s">
        <v>942</v>
      </c>
      <c r="AY9" s="12" t="s">
        <v>942</v>
      </c>
      <c r="AZ9" s="12" t="s">
        <v>942</v>
      </c>
      <c r="BA9" s="12" t="s">
        <v>942</v>
      </c>
      <c r="BB9" s="12" t="s">
        <v>942</v>
      </c>
      <c r="BC9" s="12" t="s">
        <v>942</v>
      </c>
      <c r="BD9" s="12" t="s">
        <v>942</v>
      </c>
      <c r="BE9" s="12" t="s">
        <v>942</v>
      </c>
      <c r="BF9" s="12" t="s">
        <v>942</v>
      </c>
      <c r="BG9" s="12" t="s">
        <v>942</v>
      </c>
      <c r="BH9" s="12" t="s">
        <v>942</v>
      </c>
      <c r="BI9" s="12" t="s">
        <v>942</v>
      </c>
      <c r="BJ9" s="12" t="s">
        <v>942</v>
      </c>
      <c r="BK9" s="12" t="s">
        <v>942</v>
      </c>
      <c r="BL9" s="12" t="s">
        <v>942</v>
      </c>
      <c r="BM9" s="12" t="s">
        <v>942</v>
      </c>
      <c r="BN9" s="12" t="s">
        <v>942</v>
      </c>
      <c r="BO9" s="12" t="s">
        <v>942</v>
      </c>
      <c r="BP9" s="12" t="s">
        <v>942</v>
      </c>
      <c r="BQ9" s="12" t="s">
        <v>942</v>
      </c>
      <c r="BR9" s="12" t="s">
        <v>942</v>
      </c>
      <c r="BS9" s="12" t="s">
        <v>942</v>
      </c>
      <c r="BT9" s="12" t="s">
        <v>942</v>
      </c>
      <c r="BU9" s="12" t="s">
        <v>942</v>
      </c>
      <c r="BV9" s="12" t="s">
        <v>942</v>
      </c>
      <c r="BW9" s="12" t="s">
        <v>942</v>
      </c>
      <c r="BX9" s="25" t="s">
        <v>942</v>
      </c>
      <c r="BY9" s="25" t="s">
        <v>942</v>
      </c>
      <c r="BZ9" s="21" t="s">
        <v>917</v>
      </c>
      <c r="CA9" s="15"/>
    </row>
    <row r="10" spans="2:79" ht="11.1" customHeight="1" x14ac:dyDescent="0.2">
      <c r="B10" s="21" t="s">
        <v>283</v>
      </c>
      <c r="C10" s="35" t="s">
        <v>942</v>
      </c>
      <c r="D10" s="35" t="s">
        <v>942</v>
      </c>
      <c r="E10" s="12" t="s">
        <v>942</v>
      </c>
      <c r="F10" s="12" t="s">
        <v>942</v>
      </c>
      <c r="G10" s="12" t="s">
        <v>945</v>
      </c>
      <c r="H10" s="12" t="s">
        <v>946</v>
      </c>
      <c r="I10" s="12" t="s">
        <v>947</v>
      </c>
      <c r="J10" s="12" t="s">
        <v>942</v>
      </c>
      <c r="K10" s="12" t="s">
        <v>942</v>
      </c>
      <c r="L10" s="12" t="s">
        <v>948</v>
      </c>
      <c r="M10" s="12" t="s">
        <v>944</v>
      </c>
      <c r="N10" s="12" t="s">
        <v>949</v>
      </c>
      <c r="O10" s="12" t="s">
        <v>950</v>
      </c>
      <c r="P10" s="12" t="s">
        <v>942</v>
      </c>
      <c r="Q10" s="12" t="s">
        <v>951</v>
      </c>
      <c r="R10" s="12" t="s">
        <v>942</v>
      </c>
      <c r="S10" s="12" t="s">
        <v>942</v>
      </c>
      <c r="T10" s="12" t="s">
        <v>942</v>
      </c>
      <c r="U10" s="12" t="s">
        <v>942</v>
      </c>
      <c r="V10" s="12" t="s">
        <v>945</v>
      </c>
      <c r="W10" s="12" t="s">
        <v>942</v>
      </c>
      <c r="X10" s="12" t="s">
        <v>943</v>
      </c>
      <c r="Y10" s="12" t="s">
        <v>945</v>
      </c>
      <c r="Z10" s="12" t="s">
        <v>942</v>
      </c>
      <c r="AA10" s="12" t="s">
        <v>943</v>
      </c>
      <c r="AB10" s="12" t="s">
        <v>942</v>
      </c>
      <c r="AC10" s="12" t="s">
        <v>945</v>
      </c>
      <c r="AD10" s="12" t="s">
        <v>944</v>
      </c>
      <c r="AE10" s="12" t="s">
        <v>952</v>
      </c>
      <c r="AF10" s="12" t="s">
        <v>946</v>
      </c>
      <c r="AG10" s="12" t="s">
        <v>952</v>
      </c>
      <c r="AH10" s="12" t="s">
        <v>944</v>
      </c>
      <c r="AI10" s="12" t="s">
        <v>953</v>
      </c>
      <c r="AJ10" s="12" t="s">
        <v>952</v>
      </c>
      <c r="AK10" s="12" t="s">
        <v>951</v>
      </c>
      <c r="AL10" s="12" t="s">
        <v>954</v>
      </c>
      <c r="AM10" s="12" t="s">
        <v>955</v>
      </c>
      <c r="AN10" s="12" t="s">
        <v>942</v>
      </c>
      <c r="AO10" s="12" t="s">
        <v>942</v>
      </c>
      <c r="AP10" s="12" t="s">
        <v>942</v>
      </c>
      <c r="AQ10" s="12" t="s">
        <v>942</v>
      </c>
      <c r="AR10" s="12" t="s">
        <v>942</v>
      </c>
      <c r="AS10" s="12" t="s">
        <v>942</v>
      </c>
      <c r="AT10" s="25" t="s">
        <v>942</v>
      </c>
      <c r="AU10" s="25" t="s">
        <v>942</v>
      </c>
      <c r="AV10" s="25" t="s">
        <v>942</v>
      </c>
      <c r="AW10" s="3671" t="s">
        <v>942</v>
      </c>
      <c r="AX10" s="35" t="s">
        <v>942</v>
      </c>
      <c r="AY10" s="12" t="s">
        <v>942</v>
      </c>
      <c r="AZ10" s="12" t="s">
        <v>942</v>
      </c>
      <c r="BA10" s="12" t="s">
        <v>942</v>
      </c>
      <c r="BB10" s="12" t="s">
        <v>942</v>
      </c>
      <c r="BC10" s="12" t="s">
        <v>942</v>
      </c>
      <c r="BD10" s="12" t="s">
        <v>942</v>
      </c>
      <c r="BE10" s="12" t="s">
        <v>942</v>
      </c>
      <c r="BF10" s="12" t="s">
        <v>942</v>
      </c>
      <c r="BG10" s="12" t="s">
        <v>942</v>
      </c>
      <c r="BH10" s="12" t="s">
        <v>942</v>
      </c>
      <c r="BI10" s="12" t="s">
        <v>942</v>
      </c>
      <c r="BJ10" s="12" t="s">
        <v>942</v>
      </c>
      <c r="BK10" s="12" t="s">
        <v>942</v>
      </c>
      <c r="BL10" s="12" t="s">
        <v>942</v>
      </c>
      <c r="BM10" s="12" t="s">
        <v>942</v>
      </c>
      <c r="BN10" s="12" t="s">
        <v>942</v>
      </c>
      <c r="BO10" s="12" t="s">
        <v>942</v>
      </c>
      <c r="BP10" s="12" t="s">
        <v>942</v>
      </c>
      <c r="BQ10" s="12" t="s">
        <v>942</v>
      </c>
      <c r="BR10" s="12" t="s">
        <v>942</v>
      </c>
      <c r="BS10" s="12" t="s">
        <v>942</v>
      </c>
      <c r="BT10" s="12" t="s">
        <v>942</v>
      </c>
      <c r="BU10" s="12" t="s">
        <v>942</v>
      </c>
      <c r="BV10" s="12" t="s">
        <v>942</v>
      </c>
      <c r="BW10" s="12" t="s">
        <v>942</v>
      </c>
      <c r="BX10" s="25" t="s">
        <v>942</v>
      </c>
      <c r="BY10" s="25" t="s">
        <v>942</v>
      </c>
      <c r="BZ10" s="21" t="s">
        <v>283</v>
      </c>
      <c r="CA10" s="15"/>
    </row>
    <row r="11" spans="2:79" ht="11.1" customHeight="1" x14ac:dyDescent="0.2">
      <c r="B11" s="21" t="s">
        <v>88</v>
      </c>
      <c r="C11" s="35" t="s">
        <v>942</v>
      </c>
      <c r="D11" s="35" t="s">
        <v>942</v>
      </c>
      <c r="E11" s="12" t="s">
        <v>942</v>
      </c>
      <c r="F11" s="12" t="s">
        <v>943</v>
      </c>
      <c r="G11" s="12" t="s">
        <v>942</v>
      </c>
      <c r="H11" s="12" t="s">
        <v>956</v>
      </c>
      <c r="I11" s="12" t="s">
        <v>957</v>
      </c>
      <c r="J11" s="12" t="s">
        <v>942</v>
      </c>
      <c r="K11" s="12" t="s">
        <v>942</v>
      </c>
      <c r="L11" s="12" t="s">
        <v>944</v>
      </c>
      <c r="M11" s="12" t="s">
        <v>942</v>
      </c>
      <c r="N11" s="12" t="s">
        <v>942</v>
      </c>
      <c r="O11" s="12" t="s">
        <v>952</v>
      </c>
      <c r="P11" s="12" t="s">
        <v>942</v>
      </c>
      <c r="Q11" s="12" t="s">
        <v>958</v>
      </c>
      <c r="R11" s="12" t="s">
        <v>959</v>
      </c>
      <c r="S11" s="12" t="s">
        <v>944</v>
      </c>
      <c r="T11" s="12" t="s">
        <v>953</v>
      </c>
      <c r="U11" s="12" t="s">
        <v>942</v>
      </c>
      <c r="V11" s="12" t="s">
        <v>942</v>
      </c>
      <c r="W11" s="12" t="s">
        <v>942</v>
      </c>
      <c r="X11" s="12" t="s">
        <v>942</v>
      </c>
      <c r="Y11" s="12" t="s">
        <v>958</v>
      </c>
      <c r="Z11" s="12" t="s">
        <v>959</v>
      </c>
      <c r="AA11" s="12" t="s">
        <v>942</v>
      </c>
      <c r="AB11" s="12" t="s">
        <v>943</v>
      </c>
      <c r="AC11" s="12" t="s">
        <v>960</v>
      </c>
      <c r="AD11" s="12" t="s">
        <v>942</v>
      </c>
      <c r="AE11" s="12" t="s">
        <v>944</v>
      </c>
      <c r="AF11" s="12" t="s">
        <v>942</v>
      </c>
      <c r="AG11" s="12" t="s">
        <v>943</v>
      </c>
      <c r="AH11" s="12" t="s">
        <v>944</v>
      </c>
      <c r="AI11" s="12" t="s">
        <v>952</v>
      </c>
      <c r="AJ11" s="12" t="s">
        <v>942</v>
      </c>
      <c r="AK11" s="12" t="s">
        <v>942</v>
      </c>
      <c r="AL11" s="12" t="s">
        <v>960</v>
      </c>
      <c r="AM11" s="12" t="s">
        <v>961</v>
      </c>
      <c r="AN11" s="12" t="s">
        <v>944</v>
      </c>
      <c r="AO11" s="12" t="s">
        <v>942</v>
      </c>
      <c r="AP11" s="12" t="s">
        <v>942</v>
      </c>
      <c r="AQ11" s="12" t="s">
        <v>942</v>
      </c>
      <c r="AR11" s="12" t="s">
        <v>942</v>
      </c>
      <c r="AS11" s="12" t="s">
        <v>942</v>
      </c>
      <c r="AT11" s="25" t="s">
        <v>942</v>
      </c>
      <c r="AU11" s="25" t="s">
        <v>942</v>
      </c>
      <c r="AV11" s="25" t="s">
        <v>942</v>
      </c>
      <c r="AW11" s="3671" t="s">
        <v>942</v>
      </c>
      <c r="AX11" s="35" t="s">
        <v>942</v>
      </c>
      <c r="AY11" s="12" t="s">
        <v>942</v>
      </c>
      <c r="AZ11" s="12" t="s">
        <v>942</v>
      </c>
      <c r="BA11" s="12" t="s">
        <v>942</v>
      </c>
      <c r="BB11" s="12" t="s">
        <v>942</v>
      </c>
      <c r="BC11" s="12" t="s">
        <v>942</v>
      </c>
      <c r="BD11" s="12" t="s">
        <v>942</v>
      </c>
      <c r="BE11" s="12" t="s">
        <v>942</v>
      </c>
      <c r="BF11" s="12" t="s">
        <v>942</v>
      </c>
      <c r="BG11" s="12" t="s">
        <v>943</v>
      </c>
      <c r="BH11" s="12" t="s">
        <v>942</v>
      </c>
      <c r="BI11" s="12" t="s">
        <v>942</v>
      </c>
      <c r="BJ11" s="12" t="s">
        <v>942</v>
      </c>
      <c r="BK11" s="12" t="s">
        <v>942</v>
      </c>
      <c r="BL11" s="12" t="s">
        <v>942</v>
      </c>
      <c r="BM11" s="12" t="s">
        <v>942</v>
      </c>
      <c r="BN11" s="12" t="s">
        <v>942</v>
      </c>
      <c r="BO11" s="12" t="s">
        <v>944</v>
      </c>
      <c r="BP11" s="12" t="s">
        <v>942</v>
      </c>
      <c r="BQ11" s="12" t="s">
        <v>942</v>
      </c>
      <c r="BR11" s="12" t="s">
        <v>942</v>
      </c>
      <c r="BS11" s="12" t="s">
        <v>942</v>
      </c>
      <c r="BT11" s="12" t="s">
        <v>942</v>
      </c>
      <c r="BU11" s="12" t="s">
        <v>942</v>
      </c>
      <c r="BV11" s="12" t="s">
        <v>942</v>
      </c>
      <c r="BW11" s="12" t="s">
        <v>942</v>
      </c>
      <c r="BX11" s="25" t="s">
        <v>942</v>
      </c>
      <c r="BY11" s="25" t="s">
        <v>942</v>
      </c>
      <c r="BZ11" s="21" t="s">
        <v>88</v>
      </c>
      <c r="CA11" s="15"/>
    </row>
    <row r="12" spans="2:79" ht="11.1" customHeight="1" x14ac:dyDescent="0.2">
      <c r="B12" s="21" t="s">
        <v>155</v>
      </c>
      <c r="C12" s="35" t="s">
        <v>942</v>
      </c>
      <c r="D12" s="35" t="s">
        <v>942</v>
      </c>
      <c r="E12" s="12" t="s">
        <v>944</v>
      </c>
      <c r="F12" s="12" t="s">
        <v>942</v>
      </c>
      <c r="G12" s="12" t="s">
        <v>942</v>
      </c>
      <c r="H12" s="12" t="s">
        <v>942</v>
      </c>
      <c r="I12" s="12" t="s">
        <v>943</v>
      </c>
      <c r="J12" s="12" t="s">
        <v>942</v>
      </c>
      <c r="K12" s="12" t="s">
        <v>942</v>
      </c>
      <c r="L12" s="12" t="s">
        <v>942</v>
      </c>
      <c r="M12" s="12" t="s">
        <v>942</v>
      </c>
      <c r="N12" s="12" t="s">
        <v>942</v>
      </c>
      <c r="O12" s="12" t="s">
        <v>943</v>
      </c>
      <c r="P12" s="12" t="s">
        <v>942</v>
      </c>
      <c r="Q12" s="12" t="s">
        <v>944</v>
      </c>
      <c r="R12" s="12" t="s">
        <v>942</v>
      </c>
      <c r="S12" s="12" t="s">
        <v>944</v>
      </c>
      <c r="T12" s="12" t="s">
        <v>942</v>
      </c>
      <c r="U12" s="12" t="s">
        <v>942</v>
      </c>
      <c r="V12" s="12" t="s">
        <v>942</v>
      </c>
      <c r="W12" s="12" t="s">
        <v>942</v>
      </c>
      <c r="X12" s="12" t="s">
        <v>942</v>
      </c>
      <c r="Y12" s="12" t="s">
        <v>942</v>
      </c>
      <c r="Z12" s="12" t="s">
        <v>942</v>
      </c>
      <c r="AA12" s="12" t="s">
        <v>942</v>
      </c>
      <c r="AB12" s="12" t="s">
        <v>942</v>
      </c>
      <c r="AC12" s="12" t="s">
        <v>943</v>
      </c>
      <c r="AD12" s="12" t="s">
        <v>942</v>
      </c>
      <c r="AE12" s="12" t="s">
        <v>943</v>
      </c>
      <c r="AF12" s="12" t="s">
        <v>942</v>
      </c>
      <c r="AG12" s="12" t="s">
        <v>942</v>
      </c>
      <c r="AH12" s="12" t="s">
        <v>942</v>
      </c>
      <c r="AI12" s="12" t="s">
        <v>942</v>
      </c>
      <c r="AJ12" s="12" t="s">
        <v>942</v>
      </c>
      <c r="AK12" s="12" t="s">
        <v>942</v>
      </c>
      <c r="AL12" s="12" t="s">
        <v>943</v>
      </c>
      <c r="AM12" s="12" t="s">
        <v>942</v>
      </c>
      <c r="AN12" s="12" t="s">
        <v>942</v>
      </c>
      <c r="AO12" s="12" t="s">
        <v>942</v>
      </c>
      <c r="AP12" s="12" t="s">
        <v>942</v>
      </c>
      <c r="AQ12" s="12" t="s">
        <v>942</v>
      </c>
      <c r="AR12" s="12" t="s">
        <v>942</v>
      </c>
      <c r="AS12" s="12" t="s">
        <v>942</v>
      </c>
      <c r="AT12" s="25" t="s">
        <v>942</v>
      </c>
      <c r="AU12" s="25" t="s">
        <v>942</v>
      </c>
      <c r="AV12" s="25" t="s">
        <v>942</v>
      </c>
      <c r="AW12" s="3671" t="s">
        <v>942</v>
      </c>
      <c r="AX12" s="35" t="s">
        <v>942</v>
      </c>
      <c r="AY12" s="12" t="s">
        <v>942</v>
      </c>
      <c r="AZ12" s="12" t="s">
        <v>942</v>
      </c>
      <c r="BA12" s="12" t="s">
        <v>942</v>
      </c>
      <c r="BB12" s="12" t="s">
        <v>942</v>
      </c>
      <c r="BC12" s="12" t="s">
        <v>942</v>
      </c>
      <c r="BD12" s="12" t="s">
        <v>942</v>
      </c>
      <c r="BE12" s="12" t="s">
        <v>942</v>
      </c>
      <c r="BF12" s="12" t="s">
        <v>942</v>
      </c>
      <c r="BG12" s="12" t="s">
        <v>942</v>
      </c>
      <c r="BH12" s="12" t="s">
        <v>942</v>
      </c>
      <c r="BI12" s="12" t="s">
        <v>942</v>
      </c>
      <c r="BJ12" s="12" t="s">
        <v>942</v>
      </c>
      <c r="BK12" s="12" t="s">
        <v>942</v>
      </c>
      <c r="BL12" s="12" t="s">
        <v>942</v>
      </c>
      <c r="BM12" s="12" t="s">
        <v>942</v>
      </c>
      <c r="BN12" s="12" t="s">
        <v>942</v>
      </c>
      <c r="BO12" s="12" t="s">
        <v>942</v>
      </c>
      <c r="BP12" s="12" t="s">
        <v>942</v>
      </c>
      <c r="BQ12" s="12" t="s">
        <v>942</v>
      </c>
      <c r="BR12" s="12" t="s">
        <v>942</v>
      </c>
      <c r="BS12" s="12" t="s">
        <v>942</v>
      </c>
      <c r="BT12" s="12" t="s">
        <v>942</v>
      </c>
      <c r="BU12" s="12" t="s">
        <v>942</v>
      </c>
      <c r="BV12" s="12" t="s">
        <v>942</v>
      </c>
      <c r="BW12" s="12" t="s">
        <v>942</v>
      </c>
      <c r="BX12" s="25" t="s">
        <v>942</v>
      </c>
      <c r="BY12" s="25" t="s">
        <v>942</v>
      </c>
      <c r="BZ12" s="21" t="s">
        <v>155</v>
      </c>
      <c r="CA12" s="15"/>
    </row>
    <row r="13" spans="2:79" ht="11.1" customHeight="1" x14ac:dyDescent="0.2">
      <c r="B13" s="21" t="s">
        <v>184</v>
      </c>
      <c r="C13" s="13" t="s">
        <v>942</v>
      </c>
      <c r="D13" s="13" t="s">
        <v>945</v>
      </c>
      <c r="E13" s="13" t="s">
        <v>942</v>
      </c>
      <c r="F13" s="13" t="s">
        <v>942</v>
      </c>
      <c r="G13" s="12"/>
      <c r="H13" s="12" t="s">
        <v>954</v>
      </c>
      <c r="I13" s="12" t="s">
        <v>962</v>
      </c>
      <c r="J13" s="12" t="s">
        <v>942</v>
      </c>
      <c r="K13" s="12" t="s">
        <v>942</v>
      </c>
      <c r="L13" s="12" t="s">
        <v>961</v>
      </c>
      <c r="M13" s="12" t="s">
        <v>942</v>
      </c>
      <c r="N13" s="12" t="s">
        <v>943</v>
      </c>
      <c r="O13" s="12" t="s">
        <v>963</v>
      </c>
      <c r="P13" s="12" t="s">
        <v>943</v>
      </c>
      <c r="Q13" s="12" t="s">
        <v>954</v>
      </c>
      <c r="R13" s="12" t="s">
        <v>954</v>
      </c>
      <c r="S13" s="12" t="s">
        <v>943</v>
      </c>
      <c r="T13" s="12" t="s">
        <v>942</v>
      </c>
      <c r="U13" s="12" t="s">
        <v>944</v>
      </c>
      <c r="V13" s="12" t="s">
        <v>944</v>
      </c>
      <c r="W13" s="12" t="s">
        <v>942</v>
      </c>
      <c r="X13" s="12" t="s">
        <v>964</v>
      </c>
      <c r="Y13" s="12" t="s">
        <v>958</v>
      </c>
      <c r="Z13" s="12" t="s">
        <v>942</v>
      </c>
      <c r="AA13" s="12" t="s">
        <v>942</v>
      </c>
      <c r="AB13" s="12" t="s">
        <v>944</v>
      </c>
      <c r="AC13" s="12" t="s">
        <v>945</v>
      </c>
      <c r="AD13" s="12" t="s">
        <v>942</v>
      </c>
      <c r="AE13" s="12" t="s">
        <v>965</v>
      </c>
      <c r="AF13" s="12" t="s">
        <v>943</v>
      </c>
      <c r="AG13" s="12" t="s">
        <v>954</v>
      </c>
      <c r="AH13" s="12" t="s">
        <v>943</v>
      </c>
      <c r="AI13" s="12" t="s">
        <v>943</v>
      </c>
      <c r="AJ13" s="12" t="s">
        <v>952</v>
      </c>
      <c r="AK13" s="12" t="s">
        <v>956</v>
      </c>
      <c r="AL13" s="12" t="s">
        <v>952</v>
      </c>
      <c r="AM13" s="12" t="s">
        <v>945</v>
      </c>
      <c r="AN13" s="12" t="s">
        <v>946</v>
      </c>
      <c r="AO13" s="12" t="s">
        <v>942</v>
      </c>
      <c r="AP13" s="12" t="s">
        <v>942</v>
      </c>
      <c r="AQ13" s="12" t="s">
        <v>942</v>
      </c>
      <c r="AR13" s="12" t="s">
        <v>942</v>
      </c>
      <c r="AS13" s="12" t="s">
        <v>942</v>
      </c>
      <c r="AT13" s="25" t="s">
        <v>960</v>
      </c>
      <c r="AU13" s="25" t="s">
        <v>942</v>
      </c>
      <c r="AV13" s="25" t="s">
        <v>942</v>
      </c>
      <c r="AW13" s="3671" t="s">
        <v>942</v>
      </c>
      <c r="AX13" s="13" t="s">
        <v>942</v>
      </c>
      <c r="AY13" s="13" t="s">
        <v>942</v>
      </c>
      <c r="AZ13" s="13" t="s">
        <v>942</v>
      </c>
      <c r="BA13" s="13" t="s">
        <v>942</v>
      </c>
      <c r="BB13" s="12" t="s">
        <v>942</v>
      </c>
      <c r="BC13" s="12" t="s">
        <v>942</v>
      </c>
      <c r="BD13" s="12" t="s">
        <v>942</v>
      </c>
      <c r="BE13" s="12" t="s">
        <v>942</v>
      </c>
      <c r="BF13" s="12" t="s">
        <v>942</v>
      </c>
      <c r="BG13" s="12" t="s">
        <v>942</v>
      </c>
      <c r="BH13" s="12" t="s">
        <v>942</v>
      </c>
      <c r="BI13" s="12" t="s">
        <v>942</v>
      </c>
      <c r="BJ13" s="12" t="s">
        <v>942</v>
      </c>
      <c r="BK13" s="12" t="s">
        <v>942</v>
      </c>
      <c r="BL13" s="12" t="s">
        <v>942</v>
      </c>
      <c r="BM13" s="12" t="s">
        <v>942</v>
      </c>
      <c r="BN13" s="12" t="s">
        <v>942</v>
      </c>
      <c r="BO13" s="12" t="s">
        <v>942</v>
      </c>
      <c r="BP13" s="12" t="s">
        <v>942</v>
      </c>
      <c r="BQ13" s="12" t="s">
        <v>942</v>
      </c>
      <c r="BR13" s="12" t="s">
        <v>942</v>
      </c>
      <c r="BS13" s="12" t="s">
        <v>942</v>
      </c>
      <c r="BT13" s="12" t="s">
        <v>942</v>
      </c>
      <c r="BU13" s="12" t="s">
        <v>942</v>
      </c>
      <c r="BV13" s="12" t="s">
        <v>942</v>
      </c>
      <c r="BW13" s="12" t="s">
        <v>942</v>
      </c>
      <c r="BX13" s="12" t="s">
        <v>942</v>
      </c>
      <c r="BY13" s="12" t="s">
        <v>942</v>
      </c>
      <c r="BZ13" s="21" t="s">
        <v>184</v>
      </c>
      <c r="CA13" s="15"/>
    </row>
    <row r="14" spans="2:79" ht="11.1" customHeight="1" x14ac:dyDescent="0.2">
      <c r="B14" s="21" t="s">
        <v>90</v>
      </c>
      <c r="C14" s="35" t="s">
        <v>942</v>
      </c>
      <c r="D14" s="35" t="s">
        <v>964</v>
      </c>
      <c r="E14" s="12" t="s">
        <v>960</v>
      </c>
      <c r="F14" s="12" t="s">
        <v>942</v>
      </c>
      <c r="G14" s="12" t="s">
        <v>958</v>
      </c>
      <c r="H14" s="12" t="s">
        <v>942</v>
      </c>
      <c r="I14" s="12" t="s">
        <v>966</v>
      </c>
      <c r="J14" s="12" t="s">
        <v>943</v>
      </c>
      <c r="K14" s="12" t="s">
        <v>942</v>
      </c>
      <c r="L14" s="12" t="s">
        <v>967</v>
      </c>
      <c r="M14" s="12" t="s">
        <v>942</v>
      </c>
      <c r="N14" s="12" t="s">
        <v>968</v>
      </c>
      <c r="O14" s="12" t="s">
        <v>969</v>
      </c>
      <c r="P14" s="12" t="s">
        <v>944</v>
      </c>
      <c r="Q14" s="12" t="s">
        <v>970</v>
      </c>
      <c r="R14" s="12" t="s">
        <v>971</v>
      </c>
      <c r="S14" s="12" t="s">
        <v>943</v>
      </c>
      <c r="T14" s="12" t="s">
        <v>943</v>
      </c>
      <c r="U14" s="12" t="s">
        <v>943</v>
      </c>
      <c r="V14" s="12" t="s">
        <v>944</v>
      </c>
      <c r="W14" s="12" t="s">
        <v>942</v>
      </c>
      <c r="X14" s="12" t="s">
        <v>960</v>
      </c>
      <c r="Y14" s="12" t="s">
        <v>972</v>
      </c>
      <c r="Z14" s="12" t="s">
        <v>942</v>
      </c>
      <c r="AA14" s="12" t="s">
        <v>942</v>
      </c>
      <c r="AB14" s="12" t="s">
        <v>944</v>
      </c>
      <c r="AC14" s="12" t="s">
        <v>947</v>
      </c>
      <c r="AD14" s="12" t="s">
        <v>942</v>
      </c>
      <c r="AE14" s="12" t="s">
        <v>958</v>
      </c>
      <c r="AF14" s="12" t="s">
        <v>959</v>
      </c>
      <c r="AG14" s="12" t="s">
        <v>945</v>
      </c>
      <c r="AH14" s="12" t="s">
        <v>948</v>
      </c>
      <c r="AI14" s="12" t="s">
        <v>945</v>
      </c>
      <c r="AJ14" s="12" t="s">
        <v>950</v>
      </c>
      <c r="AK14" s="12" t="s">
        <v>973</v>
      </c>
      <c r="AL14" s="12" t="s">
        <v>974</v>
      </c>
      <c r="AM14" s="12" t="s">
        <v>975</v>
      </c>
      <c r="AN14" s="12" t="s">
        <v>953</v>
      </c>
      <c r="AO14" s="12" t="s">
        <v>942</v>
      </c>
      <c r="AP14" s="12" t="s">
        <v>942</v>
      </c>
      <c r="AQ14" s="12" t="s">
        <v>952</v>
      </c>
      <c r="AR14" s="12" t="s">
        <v>952</v>
      </c>
      <c r="AS14" s="12" t="s">
        <v>942</v>
      </c>
      <c r="AT14" s="25" t="s">
        <v>942</v>
      </c>
      <c r="AU14" s="25" t="s">
        <v>942</v>
      </c>
      <c r="AV14" s="25" t="s">
        <v>942</v>
      </c>
      <c r="AW14" s="3671" t="s">
        <v>942</v>
      </c>
      <c r="AX14" s="35" t="s">
        <v>942</v>
      </c>
      <c r="AY14" s="12" t="s">
        <v>942</v>
      </c>
      <c r="AZ14" s="12" t="s">
        <v>942</v>
      </c>
      <c r="BA14" s="12" t="s">
        <v>942</v>
      </c>
      <c r="BB14" s="12" t="s">
        <v>942</v>
      </c>
      <c r="BC14" s="12" t="s">
        <v>942</v>
      </c>
      <c r="BD14" s="12" t="s">
        <v>942</v>
      </c>
      <c r="BE14" s="12" t="s">
        <v>942</v>
      </c>
      <c r="BF14" s="12" t="s">
        <v>942</v>
      </c>
      <c r="BG14" s="12" t="s">
        <v>943</v>
      </c>
      <c r="BH14" s="12" t="s">
        <v>942</v>
      </c>
      <c r="BI14" s="12" t="s">
        <v>942</v>
      </c>
      <c r="BJ14" s="12" t="s">
        <v>942</v>
      </c>
      <c r="BK14" s="12" t="s">
        <v>943</v>
      </c>
      <c r="BL14" s="12" t="s">
        <v>943</v>
      </c>
      <c r="BM14" s="12" t="s">
        <v>942</v>
      </c>
      <c r="BN14" s="12" t="s">
        <v>942</v>
      </c>
      <c r="BO14" s="12" t="s">
        <v>942</v>
      </c>
      <c r="BP14" s="12" t="s">
        <v>942</v>
      </c>
      <c r="BQ14" s="12" t="s">
        <v>942</v>
      </c>
      <c r="BR14" s="12" t="s">
        <v>943</v>
      </c>
      <c r="BS14" s="12" t="s">
        <v>942</v>
      </c>
      <c r="BT14" s="12" t="s">
        <v>942</v>
      </c>
      <c r="BU14" s="12" t="s">
        <v>942</v>
      </c>
      <c r="BV14" s="12" t="s">
        <v>942</v>
      </c>
      <c r="BW14" s="12" t="s">
        <v>943</v>
      </c>
      <c r="BX14" s="25" t="s">
        <v>942</v>
      </c>
      <c r="BY14" s="25" t="s">
        <v>944</v>
      </c>
      <c r="BZ14" s="21" t="s">
        <v>90</v>
      </c>
      <c r="CA14" s="15"/>
    </row>
    <row r="15" spans="2:79" ht="11.1" customHeight="1" x14ac:dyDescent="0.2">
      <c r="B15" s="21" t="s">
        <v>89</v>
      </c>
      <c r="C15" s="35" t="s">
        <v>942</v>
      </c>
      <c r="D15" s="35" t="s">
        <v>947</v>
      </c>
      <c r="E15" s="12" t="s">
        <v>951</v>
      </c>
      <c r="F15" s="12" t="s">
        <v>944</v>
      </c>
      <c r="G15" s="12" t="s">
        <v>976</v>
      </c>
      <c r="H15" s="12" t="s">
        <v>977</v>
      </c>
      <c r="I15" s="12" t="s">
        <v>942</v>
      </c>
      <c r="J15" s="12" t="s">
        <v>942</v>
      </c>
      <c r="K15" s="12" t="s">
        <v>942</v>
      </c>
      <c r="L15" s="12" t="s">
        <v>947</v>
      </c>
      <c r="M15" s="12" t="s">
        <v>942</v>
      </c>
      <c r="N15" s="12" t="s">
        <v>967</v>
      </c>
      <c r="O15" s="12" t="s">
        <v>978</v>
      </c>
      <c r="P15" s="12" t="s">
        <v>960</v>
      </c>
      <c r="Q15" s="12" t="s">
        <v>979</v>
      </c>
      <c r="R15" s="12" t="s">
        <v>980</v>
      </c>
      <c r="S15" s="12" t="s">
        <v>943</v>
      </c>
      <c r="T15" s="12" t="s">
        <v>943</v>
      </c>
      <c r="U15" s="12" t="s">
        <v>952</v>
      </c>
      <c r="V15" s="12" t="s">
        <v>948</v>
      </c>
      <c r="W15" s="12" t="s">
        <v>959</v>
      </c>
      <c r="X15" s="12" t="s">
        <v>943</v>
      </c>
      <c r="Y15" s="12" t="s">
        <v>1034</v>
      </c>
      <c r="Z15" s="12" t="s">
        <v>952</v>
      </c>
      <c r="AA15" s="12" t="s">
        <v>943</v>
      </c>
      <c r="AB15" s="12" t="s">
        <v>942</v>
      </c>
      <c r="AC15" s="12" t="s">
        <v>991</v>
      </c>
      <c r="AD15" s="12" t="s">
        <v>942</v>
      </c>
      <c r="AE15" s="12" t="s">
        <v>976</v>
      </c>
      <c r="AF15" s="12" t="s">
        <v>959</v>
      </c>
      <c r="AG15" s="12" t="s">
        <v>963</v>
      </c>
      <c r="AH15" s="12" t="s">
        <v>983</v>
      </c>
      <c r="AI15" s="12" t="s">
        <v>984</v>
      </c>
      <c r="AJ15" s="12" t="s">
        <v>983</v>
      </c>
      <c r="AK15" s="12" t="s">
        <v>989</v>
      </c>
      <c r="AL15" s="12" t="s">
        <v>986</v>
      </c>
      <c r="AM15" s="12" t="s">
        <v>987</v>
      </c>
      <c r="AN15" s="12" t="s">
        <v>953</v>
      </c>
      <c r="AO15" s="12" t="s">
        <v>942</v>
      </c>
      <c r="AP15" s="12" t="s">
        <v>942</v>
      </c>
      <c r="AQ15" s="12" t="s">
        <v>944</v>
      </c>
      <c r="AR15" s="12" t="s">
        <v>942</v>
      </c>
      <c r="AS15" s="12" t="s">
        <v>942</v>
      </c>
      <c r="AT15" s="25" t="s">
        <v>952</v>
      </c>
      <c r="AU15" s="25" t="s">
        <v>952</v>
      </c>
      <c r="AV15" s="25" t="s">
        <v>942</v>
      </c>
      <c r="AW15" s="3671" t="s">
        <v>942</v>
      </c>
      <c r="AX15" s="35" t="s">
        <v>942</v>
      </c>
      <c r="AY15" s="12" t="s">
        <v>942</v>
      </c>
      <c r="AZ15" s="12" t="s">
        <v>942</v>
      </c>
      <c r="BA15" s="12" t="s">
        <v>942</v>
      </c>
      <c r="BB15" s="12" t="s">
        <v>942</v>
      </c>
      <c r="BC15" s="12" t="s">
        <v>942</v>
      </c>
      <c r="BD15" s="12" t="s">
        <v>942</v>
      </c>
      <c r="BE15" s="12" t="s">
        <v>942</v>
      </c>
      <c r="BF15" s="12" t="s">
        <v>942</v>
      </c>
      <c r="BG15" s="12" t="s">
        <v>942</v>
      </c>
      <c r="BH15" s="12" t="s">
        <v>942</v>
      </c>
      <c r="BI15" s="12" t="s">
        <v>942</v>
      </c>
      <c r="BJ15" s="12" t="s">
        <v>942</v>
      </c>
      <c r="BK15" s="12" t="s">
        <v>942</v>
      </c>
      <c r="BL15" s="12" t="s">
        <v>943</v>
      </c>
      <c r="BM15" s="12" t="s">
        <v>942</v>
      </c>
      <c r="BN15" s="12" t="s">
        <v>942</v>
      </c>
      <c r="BO15" s="12" t="s">
        <v>942</v>
      </c>
      <c r="BP15" s="12" t="s">
        <v>942</v>
      </c>
      <c r="BQ15" s="12" t="s">
        <v>942</v>
      </c>
      <c r="BR15" s="12" t="s">
        <v>942</v>
      </c>
      <c r="BS15" s="12" t="s">
        <v>942</v>
      </c>
      <c r="BT15" s="12" t="s">
        <v>942</v>
      </c>
      <c r="BU15" s="12" t="s">
        <v>942</v>
      </c>
      <c r="BV15" s="12" t="s">
        <v>942</v>
      </c>
      <c r="BW15" s="12" t="s">
        <v>943</v>
      </c>
      <c r="BX15" s="25" t="s">
        <v>942</v>
      </c>
      <c r="BY15" s="25" t="s">
        <v>943</v>
      </c>
      <c r="BZ15" s="21" t="s">
        <v>89</v>
      </c>
      <c r="CA15" s="14"/>
    </row>
    <row r="16" spans="2:79" ht="11.1" customHeight="1" x14ac:dyDescent="0.2">
      <c r="B16" s="21" t="s">
        <v>107</v>
      </c>
      <c r="C16" s="35" t="s">
        <v>942</v>
      </c>
      <c r="D16" s="35" t="s">
        <v>942</v>
      </c>
      <c r="E16" s="12" t="s">
        <v>942</v>
      </c>
      <c r="F16" s="12" t="s">
        <v>942</v>
      </c>
      <c r="G16" s="12" t="s">
        <v>942</v>
      </c>
      <c r="H16" s="12" t="s">
        <v>944</v>
      </c>
      <c r="I16" s="12" t="s">
        <v>942</v>
      </c>
      <c r="J16" s="12" t="s">
        <v>942</v>
      </c>
      <c r="K16" s="12" t="s">
        <v>942</v>
      </c>
      <c r="L16" s="12" t="s">
        <v>943</v>
      </c>
      <c r="M16" s="12" t="s">
        <v>942</v>
      </c>
      <c r="N16" s="12" t="s">
        <v>964</v>
      </c>
      <c r="O16" s="12" t="s">
        <v>952</v>
      </c>
      <c r="P16" s="12" t="s">
        <v>952</v>
      </c>
      <c r="Q16" s="12" t="s">
        <v>944</v>
      </c>
      <c r="R16" s="12" t="s">
        <v>942</v>
      </c>
      <c r="S16" s="12" t="s">
        <v>942</v>
      </c>
      <c r="T16" s="12" t="s">
        <v>944</v>
      </c>
      <c r="U16" s="12" t="s">
        <v>942</v>
      </c>
      <c r="V16" s="12" t="s">
        <v>942</v>
      </c>
      <c r="W16" s="12" t="s">
        <v>942</v>
      </c>
      <c r="X16" s="12" t="s">
        <v>942</v>
      </c>
      <c r="Y16" s="12" t="s">
        <v>952</v>
      </c>
      <c r="Z16" s="12" t="s">
        <v>942</v>
      </c>
      <c r="AA16" s="12" t="s">
        <v>942</v>
      </c>
      <c r="AB16" s="12" t="s">
        <v>944</v>
      </c>
      <c r="AC16" s="12" t="s">
        <v>942</v>
      </c>
      <c r="AD16" s="12" t="s">
        <v>942</v>
      </c>
      <c r="AE16" s="12" t="s">
        <v>942</v>
      </c>
      <c r="AF16" s="12" t="s">
        <v>942</v>
      </c>
      <c r="AG16" s="12" t="s">
        <v>942</v>
      </c>
      <c r="AH16" s="12" t="s">
        <v>942</v>
      </c>
      <c r="AI16" s="12" t="s">
        <v>942</v>
      </c>
      <c r="AJ16" s="12" t="s">
        <v>942</v>
      </c>
      <c r="AK16" s="12" t="s">
        <v>942</v>
      </c>
      <c r="AL16" s="12" t="s">
        <v>943</v>
      </c>
      <c r="AM16" s="12" t="s">
        <v>942</v>
      </c>
      <c r="AN16" s="12" t="s">
        <v>942</v>
      </c>
      <c r="AO16" s="12" t="s">
        <v>942</v>
      </c>
      <c r="AP16" s="12" t="s">
        <v>942</v>
      </c>
      <c r="AQ16" s="12" t="s">
        <v>944</v>
      </c>
      <c r="AR16" s="12" t="s">
        <v>942</v>
      </c>
      <c r="AS16" s="12" t="s">
        <v>942</v>
      </c>
      <c r="AT16" s="25" t="s">
        <v>952</v>
      </c>
      <c r="AU16" s="25" t="s">
        <v>942</v>
      </c>
      <c r="AV16" s="25" t="s">
        <v>942</v>
      </c>
      <c r="AW16" s="3671" t="s">
        <v>942</v>
      </c>
      <c r="AX16" s="35" t="s">
        <v>942</v>
      </c>
      <c r="AY16" s="12" t="s">
        <v>942</v>
      </c>
      <c r="AZ16" s="12" t="s">
        <v>942</v>
      </c>
      <c r="BA16" s="12" t="s">
        <v>942</v>
      </c>
      <c r="BB16" s="12" t="s">
        <v>942</v>
      </c>
      <c r="BC16" s="12" t="s">
        <v>942</v>
      </c>
      <c r="BD16" s="12" t="s">
        <v>944</v>
      </c>
      <c r="BE16" s="12" t="s">
        <v>942</v>
      </c>
      <c r="BF16" s="12" t="s">
        <v>942</v>
      </c>
      <c r="BG16" s="12" t="s">
        <v>942</v>
      </c>
      <c r="BH16" s="12" t="s">
        <v>942</v>
      </c>
      <c r="BI16" s="12" t="s">
        <v>942</v>
      </c>
      <c r="BJ16" s="12" t="s">
        <v>942</v>
      </c>
      <c r="BK16" s="12" t="s">
        <v>942</v>
      </c>
      <c r="BL16" s="12" t="s">
        <v>942</v>
      </c>
      <c r="BM16" s="12" t="s">
        <v>942</v>
      </c>
      <c r="BN16" s="12" t="s">
        <v>942</v>
      </c>
      <c r="BO16" s="12" t="s">
        <v>942</v>
      </c>
      <c r="BP16" s="12" t="s">
        <v>942</v>
      </c>
      <c r="BQ16" s="12" t="s">
        <v>942</v>
      </c>
      <c r="BR16" s="12" t="s">
        <v>942</v>
      </c>
      <c r="BS16" s="12" t="s">
        <v>942</v>
      </c>
      <c r="BT16" s="12" t="s">
        <v>942</v>
      </c>
      <c r="BU16" s="12" t="s">
        <v>942</v>
      </c>
      <c r="BV16" s="12" t="s">
        <v>942</v>
      </c>
      <c r="BW16" s="12" t="s">
        <v>942</v>
      </c>
      <c r="BX16" s="25" t="s">
        <v>942</v>
      </c>
      <c r="BY16" s="25" t="s">
        <v>942</v>
      </c>
      <c r="BZ16" s="21" t="s">
        <v>107</v>
      </c>
      <c r="CA16" s="15"/>
    </row>
    <row r="17" spans="2:79" ht="11.1" customHeight="1" x14ac:dyDescent="0.2">
      <c r="B17" s="21" t="s">
        <v>212</v>
      </c>
      <c r="C17" s="35" t="s">
        <v>942</v>
      </c>
      <c r="D17" s="35" t="s">
        <v>942</v>
      </c>
      <c r="E17" s="12" t="s">
        <v>942</v>
      </c>
      <c r="F17" s="12" t="s">
        <v>942</v>
      </c>
      <c r="G17" s="12" t="s">
        <v>942</v>
      </c>
      <c r="H17" s="12" t="s">
        <v>942</v>
      </c>
      <c r="I17" s="12" t="s">
        <v>942</v>
      </c>
      <c r="J17" s="12" t="s">
        <v>942</v>
      </c>
      <c r="K17" s="12" t="s">
        <v>942</v>
      </c>
      <c r="L17" s="12" t="s">
        <v>943</v>
      </c>
      <c r="M17" s="12" t="s">
        <v>942</v>
      </c>
      <c r="N17" s="12" t="s">
        <v>960</v>
      </c>
      <c r="O17" s="12" t="s">
        <v>943</v>
      </c>
      <c r="P17" s="12" t="s">
        <v>942</v>
      </c>
      <c r="Q17" s="12" t="s">
        <v>952</v>
      </c>
      <c r="R17" s="12" t="s">
        <v>956</v>
      </c>
      <c r="S17" s="12" t="s">
        <v>942</v>
      </c>
      <c r="T17" s="12" t="s">
        <v>942</v>
      </c>
      <c r="U17" s="12" t="s">
        <v>943</v>
      </c>
      <c r="V17" s="12" t="s">
        <v>942</v>
      </c>
      <c r="W17" s="12" t="s">
        <v>942</v>
      </c>
      <c r="X17" s="12" t="s">
        <v>942</v>
      </c>
      <c r="Y17" s="12" t="s">
        <v>942</v>
      </c>
      <c r="Z17" s="12" t="s">
        <v>942</v>
      </c>
      <c r="AA17" s="12" t="s">
        <v>942</v>
      </c>
      <c r="AB17" s="12" t="s">
        <v>942</v>
      </c>
      <c r="AC17" s="12" t="s">
        <v>944</v>
      </c>
      <c r="AD17" s="12" t="s">
        <v>942</v>
      </c>
      <c r="AE17" s="12" t="s">
        <v>942</v>
      </c>
      <c r="AF17" s="12" t="s">
        <v>942</v>
      </c>
      <c r="AG17" s="12" t="s">
        <v>942</v>
      </c>
      <c r="AH17" s="12" t="s">
        <v>942</v>
      </c>
      <c r="AI17" s="12" t="s">
        <v>943</v>
      </c>
      <c r="AJ17" s="12" t="s">
        <v>942</v>
      </c>
      <c r="AK17" s="12" t="s">
        <v>942</v>
      </c>
      <c r="AL17" s="12" t="s">
        <v>942</v>
      </c>
      <c r="AM17" s="12" t="s">
        <v>952</v>
      </c>
      <c r="AN17" s="12" t="s">
        <v>942</v>
      </c>
      <c r="AO17" s="12" t="s">
        <v>942</v>
      </c>
      <c r="AP17" s="12" t="s">
        <v>942</v>
      </c>
      <c r="AQ17" s="12" t="s">
        <v>942</v>
      </c>
      <c r="AR17" s="12" t="s">
        <v>944</v>
      </c>
      <c r="AS17" s="12" t="s">
        <v>942</v>
      </c>
      <c r="AT17" s="25" t="s">
        <v>942</v>
      </c>
      <c r="AU17" s="25" t="s">
        <v>942</v>
      </c>
      <c r="AV17" s="25" t="s">
        <v>942</v>
      </c>
      <c r="AW17" s="3671" t="s">
        <v>942</v>
      </c>
      <c r="AX17" s="35" t="s">
        <v>942</v>
      </c>
      <c r="AY17" s="12" t="s">
        <v>942</v>
      </c>
      <c r="AZ17" s="12" t="s">
        <v>942</v>
      </c>
      <c r="BA17" s="12" t="s">
        <v>942</v>
      </c>
      <c r="BB17" s="12" t="s">
        <v>942</v>
      </c>
      <c r="BC17" s="12" t="s">
        <v>942</v>
      </c>
      <c r="BD17" s="12" t="s">
        <v>942</v>
      </c>
      <c r="BE17" s="12" t="s">
        <v>942</v>
      </c>
      <c r="BF17" s="12" t="s">
        <v>942</v>
      </c>
      <c r="BG17" s="12" t="s">
        <v>942</v>
      </c>
      <c r="BH17" s="12" t="s">
        <v>942</v>
      </c>
      <c r="BI17" s="12" t="s">
        <v>942</v>
      </c>
      <c r="BJ17" s="12" t="s">
        <v>942</v>
      </c>
      <c r="BK17" s="12" t="s">
        <v>942</v>
      </c>
      <c r="BL17" s="12" t="s">
        <v>942</v>
      </c>
      <c r="BM17" s="12" t="s">
        <v>942</v>
      </c>
      <c r="BN17" s="12" t="s">
        <v>942</v>
      </c>
      <c r="BO17" s="12" t="s">
        <v>942</v>
      </c>
      <c r="BP17" s="12" t="s">
        <v>942</v>
      </c>
      <c r="BQ17" s="12" t="s">
        <v>942</v>
      </c>
      <c r="BR17" s="12" t="s">
        <v>942</v>
      </c>
      <c r="BS17" s="12" t="s">
        <v>942</v>
      </c>
      <c r="BT17" s="12" t="s">
        <v>942</v>
      </c>
      <c r="BU17" s="12" t="s">
        <v>942</v>
      </c>
      <c r="BV17" s="12" t="s">
        <v>942</v>
      </c>
      <c r="BW17" s="12" t="s">
        <v>942</v>
      </c>
      <c r="BX17" s="25" t="s">
        <v>942</v>
      </c>
      <c r="BY17" s="25" t="s">
        <v>942</v>
      </c>
      <c r="BZ17" s="21" t="s">
        <v>212</v>
      </c>
      <c r="CA17" s="14"/>
    </row>
    <row r="18" spans="2:79" ht="11.1" customHeight="1" x14ac:dyDescent="0.2">
      <c r="B18" s="21" t="s">
        <v>125</v>
      </c>
      <c r="C18" s="35" t="s">
        <v>942</v>
      </c>
      <c r="D18" s="35" t="s">
        <v>988</v>
      </c>
      <c r="E18" s="12" t="s">
        <v>943</v>
      </c>
      <c r="F18" s="12" t="s">
        <v>942</v>
      </c>
      <c r="G18" s="12" t="s">
        <v>955</v>
      </c>
      <c r="H18" s="12" t="s">
        <v>989</v>
      </c>
      <c r="I18" s="12" t="s">
        <v>947</v>
      </c>
      <c r="J18" s="12" t="s">
        <v>944</v>
      </c>
      <c r="K18" s="12" t="s">
        <v>944</v>
      </c>
      <c r="L18" s="12" t="s">
        <v>942</v>
      </c>
      <c r="M18" s="12" t="s">
        <v>942</v>
      </c>
      <c r="N18" s="12" t="s">
        <v>960</v>
      </c>
      <c r="O18" s="12" t="s">
        <v>990</v>
      </c>
      <c r="P18" s="12" t="s">
        <v>956</v>
      </c>
      <c r="Q18" s="12" t="s">
        <v>966</v>
      </c>
      <c r="R18" s="12" t="s">
        <v>956</v>
      </c>
      <c r="S18" s="12" t="s">
        <v>944</v>
      </c>
      <c r="T18" s="12" t="s">
        <v>942</v>
      </c>
      <c r="U18" s="12" t="s">
        <v>942</v>
      </c>
      <c r="V18" s="12" t="s">
        <v>943</v>
      </c>
      <c r="W18" s="12" t="s">
        <v>943</v>
      </c>
      <c r="X18" s="12" t="s">
        <v>942</v>
      </c>
      <c r="Y18" s="12" t="s">
        <v>991</v>
      </c>
      <c r="Z18" s="12" t="s">
        <v>942</v>
      </c>
      <c r="AA18" s="12" t="s">
        <v>943</v>
      </c>
      <c r="AB18" s="12" t="s">
        <v>944</v>
      </c>
      <c r="AC18" s="12" t="s">
        <v>991</v>
      </c>
      <c r="AD18" s="12" t="s">
        <v>942</v>
      </c>
      <c r="AE18" s="12" t="s">
        <v>945</v>
      </c>
      <c r="AF18" s="12" t="s">
        <v>954</v>
      </c>
      <c r="AG18" s="12" t="s">
        <v>951</v>
      </c>
      <c r="AH18" s="12" t="s">
        <v>953</v>
      </c>
      <c r="AI18" s="12" t="s">
        <v>955</v>
      </c>
      <c r="AJ18" s="12" t="s">
        <v>974</v>
      </c>
      <c r="AK18" s="12" t="s">
        <v>963</v>
      </c>
      <c r="AL18" s="12" t="s">
        <v>992</v>
      </c>
      <c r="AM18" s="12" t="s">
        <v>993</v>
      </c>
      <c r="AN18" s="12" t="s">
        <v>943</v>
      </c>
      <c r="AO18" s="12" t="s">
        <v>943</v>
      </c>
      <c r="AP18" s="12" t="s">
        <v>942</v>
      </c>
      <c r="AQ18" s="12" t="s">
        <v>942</v>
      </c>
      <c r="AR18" s="12" t="s">
        <v>944</v>
      </c>
      <c r="AS18" s="12" t="s">
        <v>942</v>
      </c>
      <c r="AT18" s="25" t="s">
        <v>954</v>
      </c>
      <c r="AU18" s="25" t="s">
        <v>942</v>
      </c>
      <c r="AV18" s="25" t="s">
        <v>942</v>
      </c>
      <c r="AW18" s="3671" t="s">
        <v>942</v>
      </c>
      <c r="AX18" s="35" t="s">
        <v>942</v>
      </c>
      <c r="AY18" s="12" t="s">
        <v>942</v>
      </c>
      <c r="AZ18" s="12" t="s">
        <v>942</v>
      </c>
      <c r="BA18" s="12" t="s">
        <v>942</v>
      </c>
      <c r="BB18" s="12" t="s">
        <v>942</v>
      </c>
      <c r="BC18" s="12" t="s">
        <v>942</v>
      </c>
      <c r="BD18" s="12" t="s">
        <v>942</v>
      </c>
      <c r="BE18" s="12" t="s">
        <v>942</v>
      </c>
      <c r="BF18" s="12" t="s">
        <v>942</v>
      </c>
      <c r="BG18" s="12" t="s">
        <v>942</v>
      </c>
      <c r="BH18" s="12" t="s">
        <v>942</v>
      </c>
      <c r="BI18" s="12" t="s">
        <v>942</v>
      </c>
      <c r="BJ18" s="12" t="s">
        <v>942</v>
      </c>
      <c r="BK18" s="12" t="s">
        <v>942</v>
      </c>
      <c r="BL18" s="12" t="s">
        <v>944</v>
      </c>
      <c r="BM18" s="12" t="s">
        <v>942</v>
      </c>
      <c r="BN18" s="12" t="s">
        <v>942</v>
      </c>
      <c r="BO18" s="12" t="s">
        <v>942</v>
      </c>
      <c r="BP18" s="12" t="s">
        <v>942</v>
      </c>
      <c r="BQ18" s="12" t="s">
        <v>942</v>
      </c>
      <c r="BR18" s="12" t="s">
        <v>943</v>
      </c>
      <c r="BS18" s="12" t="s">
        <v>942</v>
      </c>
      <c r="BT18" s="12" t="s">
        <v>942</v>
      </c>
      <c r="BU18" s="12" t="s">
        <v>942</v>
      </c>
      <c r="BV18" s="12" t="s">
        <v>942</v>
      </c>
      <c r="BW18" s="12" t="s">
        <v>942</v>
      </c>
      <c r="BX18" s="25" t="s">
        <v>942</v>
      </c>
      <c r="BY18" s="25" t="s">
        <v>942</v>
      </c>
      <c r="BZ18" s="21" t="s">
        <v>125</v>
      </c>
      <c r="CA18" s="15"/>
    </row>
    <row r="19" spans="2:79" ht="11.1" customHeight="1" x14ac:dyDescent="0.2">
      <c r="B19" s="21" t="s">
        <v>607</v>
      </c>
      <c r="C19" s="35" t="s">
        <v>942</v>
      </c>
      <c r="D19" s="35" t="s">
        <v>943</v>
      </c>
      <c r="E19" s="12" t="s">
        <v>942</v>
      </c>
      <c r="F19" s="12" t="s">
        <v>942</v>
      </c>
      <c r="G19" s="12" t="s">
        <v>942</v>
      </c>
      <c r="H19" s="12" t="s">
        <v>942</v>
      </c>
      <c r="I19" s="12" t="s">
        <v>942</v>
      </c>
      <c r="J19" s="12" t="s">
        <v>942</v>
      </c>
      <c r="K19" s="12" t="s">
        <v>942</v>
      </c>
      <c r="L19" s="12" t="s">
        <v>942</v>
      </c>
      <c r="M19" s="12" t="s">
        <v>942</v>
      </c>
      <c r="N19" s="12" t="s">
        <v>944</v>
      </c>
      <c r="O19" s="12" t="s">
        <v>944</v>
      </c>
      <c r="P19" s="12" t="s">
        <v>942</v>
      </c>
      <c r="Q19" s="12" t="s">
        <v>942</v>
      </c>
      <c r="R19" s="12" t="s">
        <v>942</v>
      </c>
      <c r="S19" s="12" t="s">
        <v>942</v>
      </c>
      <c r="T19" s="12" t="s">
        <v>942</v>
      </c>
      <c r="U19" s="12" t="s">
        <v>942</v>
      </c>
      <c r="V19" s="12" t="s">
        <v>942</v>
      </c>
      <c r="W19" s="12" t="s">
        <v>942</v>
      </c>
      <c r="X19" s="12" t="s">
        <v>942</v>
      </c>
      <c r="Y19" s="12" t="s">
        <v>944</v>
      </c>
      <c r="Z19" s="12" t="s">
        <v>942</v>
      </c>
      <c r="AA19" s="12" t="s">
        <v>942</v>
      </c>
      <c r="AB19" s="12" t="s">
        <v>944</v>
      </c>
      <c r="AC19" s="12" t="s">
        <v>942</v>
      </c>
      <c r="AD19" s="12" t="s">
        <v>942</v>
      </c>
      <c r="AE19" s="12" t="s">
        <v>942</v>
      </c>
      <c r="AF19" s="12" t="s">
        <v>942</v>
      </c>
      <c r="AG19" s="12" t="s">
        <v>944</v>
      </c>
      <c r="AH19" s="12" t="s">
        <v>942</v>
      </c>
      <c r="AI19" s="12" t="s">
        <v>942</v>
      </c>
      <c r="AJ19" s="12" t="s">
        <v>942</v>
      </c>
      <c r="AK19" s="12" t="s">
        <v>943</v>
      </c>
      <c r="AL19" s="12" t="s">
        <v>942</v>
      </c>
      <c r="AM19" s="12" t="s">
        <v>942</v>
      </c>
      <c r="AN19" s="12" t="s">
        <v>942</v>
      </c>
      <c r="AO19" s="12" t="s">
        <v>942</v>
      </c>
      <c r="AP19" s="12" t="s">
        <v>942</v>
      </c>
      <c r="AQ19" s="12" t="s">
        <v>942</v>
      </c>
      <c r="AR19" s="12" t="s">
        <v>942</v>
      </c>
      <c r="AS19" s="12" t="s">
        <v>942</v>
      </c>
      <c r="AT19" s="25" t="s">
        <v>944</v>
      </c>
      <c r="AU19" s="25" t="s">
        <v>942</v>
      </c>
      <c r="AV19" s="25" t="s">
        <v>942</v>
      </c>
      <c r="AW19" s="3671" t="s">
        <v>942</v>
      </c>
      <c r="AX19" s="35" t="s">
        <v>942</v>
      </c>
      <c r="AY19" s="12" t="s">
        <v>942</v>
      </c>
      <c r="AZ19" s="12" t="s">
        <v>942</v>
      </c>
      <c r="BA19" s="12" t="s">
        <v>942</v>
      </c>
      <c r="BB19" s="12" t="s">
        <v>942</v>
      </c>
      <c r="BC19" s="12" t="s">
        <v>942</v>
      </c>
      <c r="BD19" s="12" t="s">
        <v>942</v>
      </c>
      <c r="BE19" s="12" t="s">
        <v>942</v>
      </c>
      <c r="BF19" s="12" t="s">
        <v>942</v>
      </c>
      <c r="BG19" s="12" t="s">
        <v>942</v>
      </c>
      <c r="BH19" s="12" t="s">
        <v>942</v>
      </c>
      <c r="BI19" s="12" t="s">
        <v>942</v>
      </c>
      <c r="BJ19" s="12" t="s">
        <v>942</v>
      </c>
      <c r="BK19" s="12" t="s">
        <v>942</v>
      </c>
      <c r="BL19" s="12" t="s">
        <v>942</v>
      </c>
      <c r="BM19" s="12" t="s">
        <v>942</v>
      </c>
      <c r="BN19" s="12" t="s">
        <v>942</v>
      </c>
      <c r="BO19" s="12" t="s">
        <v>942</v>
      </c>
      <c r="BP19" s="12" t="s">
        <v>942</v>
      </c>
      <c r="BQ19" s="12" t="s">
        <v>942</v>
      </c>
      <c r="BR19" s="12" t="s">
        <v>942</v>
      </c>
      <c r="BS19" s="12" t="s">
        <v>942</v>
      </c>
      <c r="BT19" s="12" t="s">
        <v>942</v>
      </c>
      <c r="BU19" s="12" t="s">
        <v>942</v>
      </c>
      <c r="BV19" s="12" t="s">
        <v>942</v>
      </c>
      <c r="BW19" s="12" t="s">
        <v>942</v>
      </c>
      <c r="BX19" s="25" t="s">
        <v>942</v>
      </c>
      <c r="BY19" s="25" t="s">
        <v>942</v>
      </c>
      <c r="BZ19" s="21" t="s">
        <v>607</v>
      </c>
      <c r="CA19" s="15"/>
    </row>
    <row r="20" spans="2:79" ht="11.1" customHeight="1" x14ac:dyDescent="0.2">
      <c r="B20" s="21" t="s">
        <v>208</v>
      </c>
      <c r="C20" s="35" t="s">
        <v>942</v>
      </c>
      <c r="D20" s="35" t="s">
        <v>950</v>
      </c>
      <c r="E20" s="12" t="s">
        <v>942</v>
      </c>
      <c r="F20" s="12" t="s">
        <v>942</v>
      </c>
      <c r="G20" s="12" t="s">
        <v>944</v>
      </c>
      <c r="H20" s="12" t="s">
        <v>994</v>
      </c>
      <c r="I20" s="12" t="s">
        <v>989</v>
      </c>
      <c r="J20" s="12" t="s">
        <v>946</v>
      </c>
      <c r="K20" s="12" t="s">
        <v>956</v>
      </c>
      <c r="L20" s="12" t="s">
        <v>956</v>
      </c>
      <c r="M20" s="12" t="s">
        <v>943</v>
      </c>
      <c r="N20" s="12" t="s">
        <v>942</v>
      </c>
      <c r="O20" s="12" t="s">
        <v>995</v>
      </c>
      <c r="P20" s="12" t="s">
        <v>964</v>
      </c>
      <c r="Q20" s="12" t="s">
        <v>996</v>
      </c>
      <c r="R20" s="12" t="s">
        <v>951</v>
      </c>
      <c r="S20" s="12" t="s">
        <v>942</v>
      </c>
      <c r="T20" s="12" t="s">
        <v>942</v>
      </c>
      <c r="U20" s="12" t="s">
        <v>942</v>
      </c>
      <c r="V20" s="12" t="s">
        <v>952</v>
      </c>
      <c r="W20" s="12" t="s">
        <v>944</v>
      </c>
      <c r="X20" s="12" t="s">
        <v>943</v>
      </c>
      <c r="Y20" s="12" t="s">
        <v>976</v>
      </c>
      <c r="Z20" s="12" t="s">
        <v>942</v>
      </c>
      <c r="AA20" s="12" t="s">
        <v>953</v>
      </c>
      <c r="AB20" s="12" t="s">
        <v>944</v>
      </c>
      <c r="AC20" s="12" t="s">
        <v>964</v>
      </c>
      <c r="AD20" s="12" t="s">
        <v>942</v>
      </c>
      <c r="AE20" s="12" t="s">
        <v>950</v>
      </c>
      <c r="AF20" s="12" t="s">
        <v>952</v>
      </c>
      <c r="AG20" s="12" t="s">
        <v>988</v>
      </c>
      <c r="AH20" s="12" t="s">
        <v>945</v>
      </c>
      <c r="AI20" s="12" t="s">
        <v>942</v>
      </c>
      <c r="AJ20" s="12" t="s">
        <v>956</v>
      </c>
      <c r="AK20" s="12" t="s">
        <v>997</v>
      </c>
      <c r="AL20" s="12" t="s">
        <v>947</v>
      </c>
      <c r="AM20" s="12" t="s">
        <v>955</v>
      </c>
      <c r="AN20" s="12" t="s">
        <v>943</v>
      </c>
      <c r="AO20" s="12" t="s">
        <v>942</v>
      </c>
      <c r="AP20" s="12" t="s">
        <v>942</v>
      </c>
      <c r="AQ20" s="12" t="s">
        <v>942</v>
      </c>
      <c r="AR20" s="12" t="s">
        <v>942</v>
      </c>
      <c r="AS20" s="12" t="s">
        <v>944</v>
      </c>
      <c r="AT20" s="25" t="s">
        <v>943</v>
      </c>
      <c r="AU20" s="25" t="s">
        <v>942</v>
      </c>
      <c r="AV20" s="25" t="s">
        <v>942</v>
      </c>
      <c r="AW20" s="3671" t="s">
        <v>942</v>
      </c>
      <c r="AX20" s="35" t="s">
        <v>942</v>
      </c>
      <c r="AY20" s="12" t="s">
        <v>942</v>
      </c>
      <c r="AZ20" s="12" t="s">
        <v>942</v>
      </c>
      <c r="BA20" s="12" t="s">
        <v>942</v>
      </c>
      <c r="BB20" s="12" t="s">
        <v>942</v>
      </c>
      <c r="BC20" s="12" t="s">
        <v>942</v>
      </c>
      <c r="BD20" s="12" t="s">
        <v>942</v>
      </c>
      <c r="BE20" s="12" t="s">
        <v>942</v>
      </c>
      <c r="BF20" s="12" t="s">
        <v>942</v>
      </c>
      <c r="BG20" s="12" t="s">
        <v>942</v>
      </c>
      <c r="BH20" s="12" t="s">
        <v>942</v>
      </c>
      <c r="BI20" s="12" t="s">
        <v>942</v>
      </c>
      <c r="BJ20" s="12" t="s">
        <v>942</v>
      </c>
      <c r="BK20" s="12" t="s">
        <v>942</v>
      </c>
      <c r="BL20" s="12" t="s">
        <v>944</v>
      </c>
      <c r="BM20" s="12" t="s">
        <v>942</v>
      </c>
      <c r="BN20" s="12" t="s">
        <v>942</v>
      </c>
      <c r="BO20" s="12" t="s">
        <v>942</v>
      </c>
      <c r="BP20" s="12" t="s">
        <v>942</v>
      </c>
      <c r="BQ20" s="12" t="s">
        <v>942</v>
      </c>
      <c r="BR20" s="12" t="s">
        <v>942</v>
      </c>
      <c r="BS20" s="12" t="s">
        <v>942</v>
      </c>
      <c r="BT20" s="12" t="s">
        <v>942</v>
      </c>
      <c r="BU20" s="12" t="s">
        <v>942</v>
      </c>
      <c r="BV20" s="12" t="s">
        <v>942</v>
      </c>
      <c r="BW20" s="12" t="s">
        <v>943</v>
      </c>
      <c r="BX20" s="25" t="s">
        <v>942</v>
      </c>
      <c r="BY20" s="25" t="s">
        <v>942</v>
      </c>
      <c r="BZ20" s="21" t="s">
        <v>208</v>
      </c>
      <c r="CA20" s="15"/>
    </row>
    <row r="21" spans="2:79" ht="11.1" customHeight="1" x14ac:dyDescent="0.2">
      <c r="B21" s="21" t="s">
        <v>92</v>
      </c>
      <c r="C21" s="35" t="s">
        <v>942</v>
      </c>
      <c r="D21" s="35" t="s">
        <v>949</v>
      </c>
      <c r="E21" s="12" t="s">
        <v>952</v>
      </c>
      <c r="F21" s="12" t="s">
        <v>944</v>
      </c>
      <c r="G21" s="12" t="s">
        <v>998</v>
      </c>
      <c r="H21" s="12" t="s">
        <v>999</v>
      </c>
      <c r="I21" s="12" t="s">
        <v>1000</v>
      </c>
      <c r="J21" s="12" t="s">
        <v>952</v>
      </c>
      <c r="K21" s="12" t="s">
        <v>944</v>
      </c>
      <c r="L21" s="12" t="s">
        <v>981</v>
      </c>
      <c r="M21" s="12" t="s">
        <v>943</v>
      </c>
      <c r="N21" s="12" t="s">
        <v>1001</v>
      </c>
      <c r="O21" s="12" t="s">
        <v>942</v>
      </c>
      <c r="P21" s="12" t="s">
        <v>959</v>
      </c>
      <c r="Q21" s="12" t="s">
        <v>1035</v>
      </c>
      <c r="R21" s="12" t="s">
        <v>1002</v>
      </c>
      <c r="S21" s="12" t="s">
        <v>959</v>
      </c>
      <c r="T21" s="12" t="s">
        <v>956</v>
      </c>
      <c r="U21" s="12" t="s">
        <v>942</v>
      </c>
      <c r="V21" s="12" t="s">
        <v>984</v>
      </c>
      <c r="W21" s="12" t="s">
        <v>960</v>
      </c>
      <c r="X21" s="12" t="s">
        <v>960</v>
      </c>
      <c r="Y21" s="12" t="s">
        <v>1036</v>
      </c>
      <c r="Z21" s="12" t="s">
        <v>942</v>
      </c>
      <c r="AA21" s="12" t="s">
        <v>943</v>
      </c>
      <c r="AB21" s="12" t="s">
        <v>942</v>
      </c>
      <c r="AC21" s="12" t="s">
        <v>1003</v>
      </c>
      <c r="AD21" s="12" t="s">
        <v>942</v>
      </c>
      <c r="AE21" s="12" t="s">
        <v>947</v>
      </c>
      <c r="AF21" s="12" t="s">
        <v>1004</v>
      </c>
      <c r="AG21" s="12" t="s">
        <v>991</v>
      </c>
      <c r="AH21" s="12" t="s">
        <v>960</v>
      </c>
      <c r="AI21" s="12" t="s">
        <v>1005</v>
      </c>
      <c r="AJ21" s="12" t="s">
        <v>1005</v>
      </c>
      <c r="AK21" s="12" t="s">
        <v>1006</v>
      </c>
      <c r="AL21" s="12" t="s">
        <v>1007</v>
      </c>
      <c r="AM21" s="12" t="s">
        <v>1008</v>
      </c>
      <c r="AN21" s="12" t="s">
        <v>959</v>
      </c>
      <c r="AO21" s="12" t="s">
        <v>942</v>
      </c>
      <c r="AP21" s="12" t="s">
        <v>942</v>
      </c>
      <c r="AQ21" s="12" t="s">
        <v>960</v>
      </c>
      <c r="AR21" s="12" t="s">
        <v>942</v>
      </c>
      <c r="AS21" s="12" t="s">
        <v>942</v>
      </c>
      <c r="AT21" s="25" t="s">
        <v>959</v>
      </c>
      <c r="AU21" s="25" t="s">
        <v>984</v>
      </c>
      <c r="AV21" s="25" t="s">
        <v>942</v>
      </c>
      <c r="AW21" s="3671" t="s">
        <v>942</v>
      </c>
      <c r="AX21" s="35" t="s">
        <v>944</v>
      </c>
      <c r="AY21" s="12" t="s">
        <v>944</v>
      </c>
      <c r="AZ21" s="12" t="s">
        <v>942</v>
      </c>
      <c r="BA21" s="12" t="s">
        <v>942</v>
      </c>
      <c r="BB21" s="12" t="s">
        <v>942</v>
      </c>
      <c r="BC21" s="12" t="s">
        <v>942</v>
      </c>
      <c r="BD21" s="12" t="s">
        <v>942</v>
      </c>
      <c r="BE21" s="12" t="s">
        <v>942</v>
      </c>
      <c r="BF21" s="12" t="s">
        <v>942</v>
      </c>
      <c r="BG21" s="12" t="s">
        <v>942</v>
      </c>
      <c r="BH21" s="12" t="s">
        <v>942</v>
      </c>
      <c r="BI21" s="12" t="s">
        <v>942</v>
      </c>
      <c r="BJ21" s="12" t="s">
        <v>942</v>
      </c>
      <c r="BK21" s="12" t="s">
        <v>942</v>
      </c>
      <c r="BL21" s="12" t="s">
        <v>942</v>
      </c>
      <c r="BM21" s="12" t="s">
        <v>942</v>
      </c>
      <c r="BN21" s="12" t="s">
        <v>942</v>
      </c>
      <c r="BO21" s="12" t="s">
        <v>942</v>
      </c>
      <c r="BP21" s="12" t="s">
        <v>942</v>
      </c>
      <c r="BQ21" s="12" t="s">
        <v>942</v>
      </c>
      <c r="BR21" s="12" t="s">
        <v>943</v>
      </c>
      <c r="BS21" s="12" t="s">
        <v>944</v>
      </c>
      <c r="BT21" s="12" t="s">
        <v>942</v>
      </c>
      <c r="BU21" s="12" t="s">
        <v>942</v>
      </c>
      <c r="BV21" s="12" t="s">
        <v>942</v>
      </c>
      <c r="BW21" s="12" t="s">
        <v>942</v>
      </c>
      <c r="BX21" s="25" t="s">
        <v>942</v>
      </c>
      <c r="BY21" s="25" t="s">
        <v>942</v>
      </c>
      <c r="BZ21" s="21" t="s">
        <v>92</v>
      </c>
      <c r="CA21" s="19"/>
    </row>
    <row r="22" spans="2:79" ht="11.1" customHeight="1" x14ac:dyDescent="0.2">
      <c r="B22" s="21" t="s">
        <v>93</v>
      </c>
      <c r="C22" s="35" t="s">
        <v>942</v>
      </c>
      <c r="D22" s="35" t="s">
        <v>942</v>
      </c>
      <c r="E22" s="12" t="s">
        <v>942</v>
      </c>
      <c r="F22" s="12" t="s">
        <v>942</v>
      </c>
      <c r="G22" s="12" t="s">
        <v>944</v>
      </c>
      <c r="H22" s="12" t="s">
        <v>943</v>
      </c>
      <c r="I22" s="12" t="s">
        <v>956</v>
      </c>
      <c r="J22" s="12" t="s">
        <v>952</v>
      </c>
      <c r="K22" s="12" t="s">
        <v>942</v>
      </c>
      <c r="L22" s="12" t="s">
        <v>960</v>
      </c>
      <c r="M22" s="12" t="s">
        <v>942</v>
      </c>
      <c r="N22" s="12" t="s">
        <v>946</v>
      </c>
      <c r="O22" s="12" t="s">
        <v>953</v>
      </c>
      <c r="P22" s="12" t="s">
        <v>942</v>
      </c>
      <c r="Q22" s="12" t="s">
        <v>958</v>
      </c>
      <c r="R22" s="12" t="s">
        <v>952</v>
      </c>
      <c r="S22" s="12" t="s">
        <v>942</v>
      </c>
      <c r="T22" s="12" t="s">
        <v>942</v>
      </c>
      <c r="U22" s="12" t="s">
        <v>943</v>
      </c>
      <c r="V22" s="12" t="s">
        <v>953</v>
      </c>
      <c r="W22" s="12" t="s">
        <v>942</v>
      </c>
      <c r="X22" s="12" t="s">
        <v>942</v>
      </c>
      <c r="Y22" s="12" t="s">
        <v>943</v>
      </c>
      <c r="Z22" s="12" t="s">
        <v>943</v>
      </c>
      <c r="AA22" s="12" t="s">
        <v>942</v>
      </c>
      <c r="AB22" s="12" t="s">
        <v>942</v>
      </c>
      <c r="AC22" s="12" t="s">
        <v>943</v>
      </c>
      <c r="AD22" s="12" t="s">
        <v>942</v>
      </c>
      <c r="AE22" s="12" t="s">
        <v>953</v>
      </c>
      <c r="AF22" s="12" t="s">
        <v>942</v>
      </c>
      <c r="AG22" s="12" t="s">
        <v>946</v>
      </c>
      <c r="AH22" s="12" t="s">
        <v>944</v>
      </c>
      <c r="AI22" s="12" t="s">
        <v>953</v>
      </c>
      <c r="AJ22" s="12" t="s">
        <v>942</v>
      </c>
      <c r="AK22" s="12" t="s">
        <v>943</v>
      </c>
      <c r="AL22" s="12" t="s">
        <v>944</v>
      </c>
      <c r="AM22" s="12" t="s">
        <v>956</v>
      </c>
      <c r="AN22" s="12" t="s">
        <v>942</v>
      </c>
      <c r="AO22" s="12" t="s">
        <v>942</v>
      </c>
      <c r="AP22" s="12" t="s">
        <v>942</v>
      </c>
      <c r="AQ22" s="12" t="s">
        <v>942</v>
      </c>
      <c r="AR22" s="12" t="s">
        <v>942</v>
      </c>
      <c r="AS22" s="12" t="s">
        <v>942</v>
      </c>
      <c r="AT22" s="25" t="s">
        <v>942</v>
      </c>
      <c r="AU22" s="25" t="s">
        <v>942</v>
      </c>
      <c r="AV22" s="25" t="s">
        <v>942</v>
      </c>
      <c r="AW22" s="3671" t="s">
        <v>942</v>
      </c>
      <c r="AX22" s="35" t="s">
        <v>942</v>
      </c>
      <c r="AY22" s="12" t="s">
        <v>942</v>
      </c>
      <c r="AZ22" s="12" t="s">
        <v>944</v>
      </c>
      <c r="BA22" s="12" t="s">
        <v>942</v>
      </c>
      <c r="BB22" s="12" t="s">
        <v>942</v>
      </c>
      <c r="BC22" s="12" t="s">
        <v>942</v>
      </c>
      <c r="BD22" s="12" t="s">
        <v>942</v>
      </c>
      <c r="BE22" s="12" t="s">
        <v>942</v>
      </c>
      <c r="BF22" s="12" t="s">
        <v>942</v>
      </c>
      <c r="BG22" s="12" t="s">
        <v>942</v>
      </c>
      <c r="BH22" s="12" t="s">
        <v>942</v>
      </c>
      <c r="BI22" s="12" t="s">
        <v>942</v>
      </c>
      <c r="BJ22" s="12" t="s">
        <v>942</v>
      </c>
      <c r="BK22" s="12" t="s">
        <v>942</v>
      </c>
      <c r="BL22" s="12" t="s">
        <v>942</v>
      </c>
      <c r="BM22" s="12" t="s">
        <v>942</v>
      </c>
      <c r="BN22" s="12" t="s">
        <v>942</v>
      </c>
      <c r="BO22" s="12" t="s">
        <v>942</v>
      </c>
      <c r="BP22" s="12" t="s">
        <v>942</v>
      </c>
      <c r="BQ22" s="12" t="s">
        <v>942</v>
      </c>
      <c r="BR22" s="12" t="s">
        <v>942</v>
      </c>
      <c r="BS22" s="12" t="s">
        <v>942</v>
      </c>
      <c r="BT22" s="12" t="s">
        <v>942</v>
      </c>
      <c r="BU22" s="12" t="s">
        <v>944</v>
      </c>
      <c r="BV22" s="12" t="s">
        <v>942</v>
      </c>
      <c r="BW22" s="12" t="s">
        <v>942</v>
      </c>
      <c r="BX22" s="25" t="s">
        <v>942</v>
      </c>
      <c r="BY22" s="25" t="s">
        <v>943</v>
      </c>
      <c r="BZ22" s="21" t="s">
        <v>93</v>
      </c>
      <c r="CA22" s="15"/>
    </row>
    <row r="23" spans="2:79" ht="11.1" customHeight="1" x14ac:dyDescent="0.2">
      <c r="B23" s="21" t="s">
        <v>94</v>
      </c>
      <c r="C23" s="35" t="s">
        <v>944</v>
      </c>
      <c r="D23" s="35" t="s">
        <v>957</v>
      </c>
      <c r="E23" s="12" t="s">
        <v>954</v>
      </c>
      <c r="F23" s="12" t="s">
        <v>943</v>
      </c>
      <c r="G23" s="12" t="s">
        <v>958</v>
      </c>
      <c r="H23" s="12" t="s">
        <v>970</v>
      </c>
      <c r="I23" s="12" t="s">
        <v>1009</v>
      </c>
      <c r="J23" s="12" t="s">
        <v>943</v>
      </c>
      <c r="K23" s="12" t="s">
        <v>952</v>
      </c>
      <c r="L23" s="12" t="s">
        <v>977</v>
      </c>
      <c r="M23" s="12" t="s">
        <v>942</v>
      </c>
      <c r="N23" s="12" t="s">
        <v>973</v>
      </c>
      <c r="O23" s="12" t="s">
        <v>1037</v>
      </c>
      <c r="P23" s="12" t="s">
        <v>954</v>
      </c>
      <c r="Q23" s="12" t="s">
        <v>942</v>
      </c>
      <c r="R23" s="12" t="s">
        <v>1010</v>
      </c>
      <c r="S23" s="12" t="s">
        <v>942</v>
      </c>
      <c r="T23" s="12" t="s">
        <v>942</v>
      </c>
      <c r="U23" s="12" t="s">
        <v>959</v>
      </c>
      <c r="V23" s="12" t="s">
        <v>962</v>
      </c>
      <c r="W23" s="12" t="s">
        <v>959</v>
      </c>
      <c r="X23" s="12" t="s">
        <v>952</v>
      </c>
      <c r="Y23" s="12" t="s">
        <v>1011</v>
      </c>
      <c r="Z23" s="12" t="s">
        <v>942</v>
      </c>
      <c r="AA23" s="12" t="s">
        <v>952</v>
      </c>
      <c r="AB23" s="12" t="s">
        <v>956</v>
      </c>
      <c r="AC23" s="12" t="s">
        <v>957</v>
      </c>
      <c r="AD23" s="12" t="s">
        <v>942</v>
      </c>
      <c r="AE23" s="12" t="s">
        <v>975</v>
      </c>
      <c r="AF23" s="12" t="s">
        <v>958</v>
      </c>
      <c r="AG23" s="12" t="s">
        <v>1011</v>
      </c>
      <c r="AH23" s="12" t="s">
        <v>959</v>
      </c>
      <c r="AI23" s="12" t="s">
        <v>953</v>
      </c>
      <c r="AJ23" s="12" t="s">
        <v>947</v>
      </c>
      <c r="AK23" s="12" t="s">
        <v>1012</v>
      </c>
      <c r="AL23" s="12" t="s">
        <v>1011</v>
      </c>
      <c r="AM23" s="12" t="s">
        <v>1013</v>
      </c>
      <c r="AN23" s="12" t="s">
        <v>943</v>
      </c>
      <c r="AO23" s="12" t="s">
        <v>942</v>
      </c>
      <c r="AP23" s="12" t="s">
        <v>944</v>
      </c>
      <c r="AQ23" s="12" t="s">
        <v>942</v>
      </c>
      <c r="AR23" s="12" t="s">
        <v>942</v>
      </c>
      <c r="AS23" s="12" t="s">
        <v>942</v>
      </c>
      <c r="AT23" s="25" t="s">
        <v>960</v>
      </c>
      <c r="AU23" s="25" t="s">
        <v>957</v>
      </c>
      <c r="AV23" s="25" t="s">
        <v>942</v>
      </c>
      <c r="AW23" s="3671" t="s">
        <v>942</v>
      </c>
      <c r="AX23" s="35" t="s">
        <v>942</v>
      </c>
      <c r="AY23" s="12" t="s">
        <v>942</v>
      </c>
      <c r="AZ23" s="12" t="s">
        <v>942</v>
      </c>
      <c r="BA23" s="12" t="s">
        <v>942</v>
      </c>
      <c r="BB23" s="12" t="s">
        <v>944</v>
      </c>
      <c r="BC23" s="12" t="s">
        <v>944</v>
      </c>
      <c r="BD23" s="12" t="s">
        <v>942</v>
      </c>
      <c r="BE23" s="12" t="s">
        <v>942</v>
      </c>
      <c r="BF23" s="12" t="s">
        <v>942</v>
      </c>
      <c r="BG23" s="12" t="s">
        <v>942</v>
      </c>
      <c r="BH23" s="12" t="s">
        <v>944</v>
      </c>
      <c r="BI23" s="12" t="s">
        <v>942</v>
      </c>
      <c r="BJ23" s="12" t="s">
        <v>944</v>
      </c>
      <c r="BK23" s="12" t="s">
        <v>942</v>
      </c>
      <c r="BL23" s="12" t="s">
        <v>942</v>
      </c>
      <c r="BM23" s="12" t="s">
        <v>944</v>
      </c>
      <c r="BN23" s="12" t="s">
        <v>942</v>
      </c>
      <c r="BO23" s="12" t="s">
        <v>942</v>
      </c>
      <c r="BP23" s="12" t="s">
        <v>944</v>
      </c>
      <c r="BQ23" s="12" t="s">
        <v>942</v>
      </c>
      <c r="BR23" s="12" t="s">
        <v>942</v>
      </c>
      <c r="BS23" s="12" t="s">
        <v>942</v>
      </c>
      <c r="BT23" s="12" t="s">
        <v>942</v>
      </c>
      <c r="BU23" s="12" t="s">
        <v>942</v>
      </c>
      <c r="BV23" s="12" t="s">
        <v>942</v>
      </c>
      <c r="BW23" s="12" t="s">
        <v>942</v>
      </c>
      <c r="BX23" s="25" t="s">
        <v>942</v>
      </c>
      <c r="BY23" s="25" t="s">
        <v>943</v>
      </c>
      <c r="BZ23" s="21" t="s">
        <v>94</v>
      </c>
      <c r="CA23" s="15"/>
    </row>
    <row r="24" spans="2:79" ht="11.1" customHeight="1" x14ac:dyDescent="0.2">
      <c r="B24" s="21" t="s">
        <v>129</v>
      </c>
      <c r="C24" s="35" t="s">
        <v>942</v>
      </c>
      <c r="D24" s="35" t="s">
        <v>942</v>
      </c>
      <c r="E24" s="12" t="s">
        <v>953</v>
      </c>
      <c r="F24" s="12" t="s">
        <v>942</v>
      </c>
      <c r="G24" s="12" t="s">
        <v>958</v>
      </c>
      <c r="H24" s="12" t="s">
        <v>1014</v>
      </c>
      <c r="I24" s="12" t="s">
        <v>1015</v>
      </c>
      <c r="J24" s="12" t="s">
        <v>942</v>
      </c>
      <c r="K24" s="12" t="s">
        <v>960</v>
      </c>
      <c r="L24" s="12" t="s">
        <v>960</v>
      </c>
      <c r="M24" s="12" t="s">
        <v>942</v>
      </c>
      <c r="N24" s="12" t="s">
        <v>957</v>
      </c>
      <c r="O24" s="12" t="s">
        <v>1016</v>
      </c>
      <c r="P24" s="12" t="s">
        <v>952</v>
      </c>
      <c r="Q24" s="12" t="s">
        <v>1017</v>
      </c>
      <c r="R24" s="12" t="s">
        <v>942</v>
      </c>
      <c r="S24" s="12" t="s">
        <v>952</v>
      </c>
      <c r="T24" s="12" t="s">
        <v>944</v>
      </c>
      <c r="U24" s="12" t="s">
        <v>952</v>
      </c>
      <c r="V24" s="12" t="s">
        <v>942</v>
      </c>
      <c r="W24" s="12" t="s">
        <v>943</v>
      </c>
      <c r="X24" s="12" t="s">
        <v>952</v>
      </c>
      <c r="Y24" s="12" t="s">
        <v>962</v>
      </c>
      <c r="Z24" s="12" t="s">
        <v>944</v>
      </c>
      <c r="AA24" s="12" t="s">
        <v>953</v>
      </c>
      <c r="AB24" s="12" t="s">
        <v>942</v>
      </c>
      <c r="AC24" s="12" t="s">
        <v>984</v>
      </c>
      <c r="AD24" s="12" t="s">
        <v>942</v>
      </c>
      <c r="AE24" s="12" t="s">
        <v>965</v>
      </c>
      <c r="AF24" s="12" t="s">
        <v>942</v>
      </c>
      <c r="AG24" s="12" t="s">
        <v>955</v>
      </c>
      <c r="AH24" s="12" t="s">
        <v>974</v>
      </c>
      <c r="AI24" s="12" t="s">
        <v>957</v>
      </c>
      <c r="AJ24" s="12" t="s">
        <v>944</v>
      </c>
      <c r="AK24" s="12" t="s">
        <v>946</v>
      </c>
      <c r="AL24" s="12" t="s">
        <v>961</v>
      </c>
      <c r="AM24" s="12" t="s">
        <v>1018</v>
      </c>
      <c r="AN24" s="12" t="s">
        <v>952</v>
      </c>
      <c r="AO24" s="12" t="s">
        <v>942</v>
      </c>
      <c r="AP24" s="12" t="s">
        <v>942</v>
      </c>
      <c r="AQ24" s="12" t="s">
        <v>943</v>
      </c>
      <c r="AR24" s="12" t="s">
        <v>942</v>
      </c>
      <c r="AS24" s="12" t="s">
        <v>942</v>
      </c>
      <c r="AT24" s="25" t="s">
        <v>952</v>
      </c>
      <c r="AU24" s="25" t="s">
        <v>943</v>
      </c>
      <c r="AV24" s="25" t="s">
        <v>942</v>
      </c>
      <c r="AW24" s="3671" t="s">
        <v>942</v>
      </c>
      <c r="AX24" s="35" t="s">
        <v>942</v>
      </c>
      <c r="AY24" s="12" t="s">
        <v>942</v>
      </c>
      <c r="AZ24" s="12" t="s">
        <v>942</v>
      </c>
      <c r="BA24" s="12" t="s">
        <v>944</v>
      </c>
      <c r="BB24" s="12" t="s">
        <v>942</v>
      </c>
      <c r="BC24" s="12" t="s">
        <v>942</v>
      </c>
      <c r="BD24" s="12" t="s">
        <v>942</v>
      </c>
      <c r="BE24" s="12" t="s">
        <v>944</v>
      </c>
      <c r="BF24" s="12" t="s">
        <v>942</v>
      </c>
      <c r="BG24" s="12" t="s">
        <v>942</v>
      </c>
      <c r="BH24" s="12" t="s">
        <v>942</v>
      </c>
      <c r="BI24" s="12" t="s">
        <v>942</v>
      </c>
      <c r="BJ24" s="12" t="s">
        <v>942</v>
      </c>
      <c r="BK24" s="12" t="s">
        <v>942</v>
      </c>
      <c r="BL24" s="12" t="s">
        <v>942</v>
      </c>
      <c r="BM24" s="12" t="s">
        <v>942</v>
      </c>
      <c r="BN24" s="12" t="s">
        <v>942</v>
      </c>
      <c r="BO24" s="12" t="s">
        <v>942</v>
      </c>
      <c r="BP24" s="12" t="s">
        <v>942</v>
      </c>
      <c r="BQ24" s="12" t="s">
        <v>944</v>
      </c>
      <c r="BR24" s="12" t="s">
        <v>942</v>
      </c>
      <c r="BS24" s="12" t="s">
        <v>942</v>
      </c>
      <c r="BT24" s="12" t="s">
        <v>942</v>
      </c>
      <c r="BU24" s="12" t="s">
        <v>942</v>
      </c>
      <c r="BV24" s="12" t="s">
        <v>942</v>
      </c>
      <c r="BW24" s="12" t="s">
        <v>942</v>
      </c>
      <c r="BX24" s="25" t="s">
        <v>942</v>
      </c>
      <c r="BY24" s="25" t="s">
        <v>942</v>
      </c>
      <c r="BZ24" s="21" t="s">
        <v>129</v>
      </c>
      <c r="CA24" s="15"/>
    </row>
    <row r="25" spans="2:79" ht="11.1" customHeight="1" x14ac:dyDescent="0.2">
      <c r="B25" s="21" t="s">
        <v>151</v>
      </c>
      <c r="C25" s="35" t="s">
        <v>942</v>
      </c>
      <c r="D25" s="35" t="s">
        <v>942</v>
      </c>
      <c r="E25" s="12" t="s">
        <v>943</v>
      </c>
      <c r="F25" s="12" t="s">
        <v>943</v>
      </c>
      <c r="G25" s="12" t="s">
        <v>944</v>
      </c>
      <c r="H25" s="12" t="s">
        <v>944</v>
      </c>
      <c r="I25" s="12" t="s">
        <v>944</v>
      </c>
      <c r="J25" s="12" t="s">
        <v>942</v>
      </c>
      <c r="K25" s="12" t="s">
        <v>942</v>
      </c>
      <c r="L25" s="12" t="s">
        <v>943</v>
      </c>
      <c r="M25" s="12" t="s">
        <v>942</v>
      </c>
      <c r="N25" s="12" t="s">
        <v>942</v>
      </c>
      <c r="O25" s="12" t="s">
        <v>953</v>
      </c>
      <c r="P25" s="12" t="s">
        <v>942</v>
      </c>
      <c r="Q25" s="12" t="s">
        <v>942</v>
      </c>
      <c r="R25" s="12" t="s">
        <v>952</v>
      </c>
      <c r="S25" s="12" t="s">
        <v>942</v>
      </c>
      <c r="T25" s="12" t="s">
        <v>942</v>
      </c>
      <c r="U25" s="12" t="s">
        <v>942</v>
      </c>
      <c r="V25" s="12" t="s">
        <v>942</v>
      </c>
      <c r="W25" s="12" t="s">
        <v>942</v>
      </c>
      <c r="X25" s="12" t="s">
        <v>942</v>
      </c>
      <c r="Y25" s="12" t="s">
        <v>944</v>
      </c>
      <c r="Z25" s="12" t="s">
        <v>942</v>
      </c>
      <c r="AA25" s="12" t="s">
        <v>942</v>
      </c>
      <c r="AB25" s="12" t="s">
        <v>942</v>
      </c>
      <c r="AC25" s="12" t="s">
        <v>956</v>
      </c>
      <c r="AD25" s="12" t="s">
        <v>942</v>
      </c>
      <c r="AE25" s="12" t="s">
        <v>942</v>
      </c>
      <c r="AF25" s="12" t="s">
        <v>942</v>
      </c>
      <c r="AG25" s="12" t="s">
        <v>943</v>
      </c>
      <c r="AH25" s="12" t="s">
        <v>942</v>
      </c>
      <c r="AI25" s="12" t="s">
        <v>960</v>
      </c>
      <c r="AJ25" s="12" t="s">
        <v>942</v>
      </c>
      <c r="AK25" s="12" t="s">
        <v>943</v>
      </c>
      <c r="AL25" s="12" t="s">
        <v>953</v>
      </c>
      <c r="AM25" s="12" t="s">
        <v>959</v>
      </c>
      <c r="AN25" s="12" t="s">
        <v>942</v>
      </c>
      <c r="AO25" s="12" t="s">
        <v>942</v>
      </c>
      <c r="AP25" s="12" t="s">
        <v>942</v>
      </c>
      <c r="AQ25" s="12" t="s">
        <v>943</v>
      </c>
      <c r="AR25" s="12" t="s">
        <v>942</v>
      </c>
      <c r="AS25" s="12" t="s">
        <v>942</v>
      </c>
      <c r="AT25" s="25" t="s">
        <v>944</v>
      </c>
      <c r="AU25" s="25" t="s">
        <v>942</v>
      </c>
      <c r="AV25" s="25" t="s">
        <v>942</v>
      </c>
      <c r="AW25" s="3671" t="s">
        <v>944</v>
      </c>
      <c r="AX25" s="35" t="s">
        <v>942</v>
      </c>
      <c r="AY25" s="12" t="s">
        <v>942</v>
      </c>
      <c r="AZ25" s="12" t="s">
        <v>942</v>
      </c>
      <c r="BA25" s="12" t="s">
        <v>942</v>
      </c>
      <c r="BB25" s="12" t="s">
        <v>942</v>
      </c>
      <c r="BC25" s="12" t="s">
        <v>942</v>
      </c>
      <c r="BD25" s="12" t="s">
        <v>942</v>
      </c>
      <c r="BE25" s="12" t="s">
        <v>942</v>
      </c>
      <c r="BF25" s="12" t="s">
        <v>942</v>
      </c>
      <c r="BG25" s="12" t="s">
        <v>942</v>
      </c>
      <c r="BH25" s="12" t="s">
        <v>942</v>
      </c>
      <c r="BI25" s="12" t="s">
        <v>942</v>
      </c>
      <c r="BJ25" s="12" t="s">
        <v>942</v>
      </c>
      <c r="BK25" s="12" t="s">
        <v>942</v>
      </c>
      <c r="BL25" s="12" t="s">
        <v>942</v>
      </c>
      <c r="BM25" s="12" t="s">
        <v>942</v>
      </c>
      <c r="BN25" s="12" t="s">
        <v>942</v>
      </c>
      <c r="BO25" s="12" t="s">
        <v>942</v>
      </c>
      <c r="BP25" s="12" t="s">
        <v>942</v>
      </c>
      <c r="BQ25" s="12" t="s">
        <v>942</v>
      </c>
      <c r="BR25" s="12" t="s">
        <v>942</v>
      </c>
      <c r="BS25" s="12" t="s">
        <v>942</v>
      </c>
      <c r="BT25" s="12" t="s">
        <v>942</v>
      </c>
      <c r="BU25" s="12" t="s">
        <v>942</v>
      </c>
      <c r="BV25" s="12" t="s">
        <v>942</v>
      </c>
      <c r="BW25" s="12" t="s">
        <v>942</v>
      </c>
      <c r="BX25" s="25" t="s">
        <v>942</v>
      </c>
      <c r="BY25" s="25" t="s">
        <v>942</v>
      </c>
      <c r="BZ25" s="21" t="s">
        <v>151</v>
      </c>
      <c r="CA25" s="16"/>
    </row>
    <row r="26" spans="2:79" ht="11.1" customHeight="1" x14ac:dyDescent="0.2">
      <c r="B26" s="22" t="s">
        <v>95</v>
      </c>
      <c r="C26" s="35" t="s">
        <v>942</v>
      </c>
      <c r="D26" s="35" t="s">
        <v>942</v>
      </c>
      <c r="E26" s="12" t="s">
        <v>959</v>
      </c>
      <c r="F26" s="12" t="s">
        <v>942</v>
      </c>
      <c r="G26" s="12" t="s">
        <v>942</v>
      </c>
      <c r="H26" s="12" t="s">
        <v>944</v>
      </c>
      <c r="I26" s="12" t="s">
        <v>944</v>
      </c>
      <c r="J26" s="12" t="s">
        <v>943</v>
      </c>
      <c r="K26" s="12" t="s">
        <v>942</v>
      </c>
      <c r="L26" s="12" t="s">
        <v>942</v>
      </c>
      <c r="M26" s="12" t="s">
        <v>942</v>
      </c>
      <c r="N26" s="12" t="s">
        <v>942</v>
      </c>
      <c r="O26" s="12" t="s">
        <v>960</v>
      </c>
      <c r="P26" s="12" t="s">
        <v>942</v>
      </c>
      <c r="Q26" s="12" t="s">
        <v>942</v>
      </c>
      <c r="R26" s="12" t="s">
        <v>943</v>
      </c>
      <c r="S26" s="12" t="s">
        <v>942</v>
      </c>
      <c r="T26" s="12" t="s">
        <v>942</v>
      </c>
      <c r="U26" s="12" t="s">
        <v>942</v>
      </c>
      <c r="V26" s="12" t="s">
        <v>942</v>
      </c>
      <c r="W26" s="12" t="s">
        <v>942</v>
      </c>
      <c r="X26" s="12" t="s">
        <v>942</v>
      </c>
      <c r="Y26" s="12" t="s">
        <v>942</v>
      </c>
      <c r="Z26" s="12" t="s">
        <v>942</v>
      </c>
      <c r="AA26" s="12" t="s">
        <v>942</v>
      </c>
      <c r="AB26" s="12" t="s">
        <v>942</v>
      </c>
      <c r="AC26" s="12" t="s">
        <v>942</v>
      </c>
      <c r="AD26" s="12" t="s">
        <v>942</v>
      </c>
      <c r="AE26" s="12" t="s">
        <v>942</v>
      </c>
      <c r="AF26" s="12" t="s">
        <v>942</v>
      </c>
      <c r="AG26" s="12" t="s">
        <v>943</v>
      </c>
      <c r="AH26" s="12" t="s">
        <v>942</v>
      </c>
      <c r="AI26" s="12" t="s">
        <v>942</v>
      </c>
      <c r="AJ26" s="12" t="s">
        <v>943</v>
      </c>
      <c r="AK26" s="12" t="s">
        <v>942</v>
      </c>
      <c r="AL26" s="12" t="s">
        <v>959</v>
      </c>
      <c r="AM26" s="12" t="s">
        <v>943</v>
      </c>
      <c r="AN26" s="12" t="s">
        <v>944</v>
      </c>
      <c r="AO26" s="12" t="s">
        <v>942</v>
      </c>
      <c r="AP26" s="12" t="s">
        <v>942</v>
      </c>
      <c r="AQ26" s="12" t="s">
        <v>944</v>
      </c>
      <c r="AR26" s="12" t="s">
        <v>942</v>
      </c>
      <c r="AS26" s="12" t="s">
        <v>942</v>
      </c>
      <c r="AT26" s="25" t="s">
        <v>942</v>
      </c>
      <c r="AU26" s="25" t="s">
        <v>942</v>
      </c>
      <c r="AV26" s="25" t="s">
        <v>942</v>
      </c>
      <c r="AW26" s="3671" t="s">
        <v>942</v>
      </c>
      <c r="AX26" s="35" t="s">
        <v>942</v>
      </c>
      <c r="AY26" s="12" t="s">
        <v>942</v>
      </c>
      <c r="AZ26" s="12" t="s">
        <v>942</v>
      </c>
      <c r="BA26" s="12" t="s">
        <v>942</v>
      </c>
      <c r="BB26" s="12" t="s">
        <v>942</v>
      </c>
      <c r="BC26" s="12" t="s">
        <v>942</v>
      </c>
      <c r="BD26" s="12" t="s">
        <v>942</v>
      </c>
      <c r="BE26" s="12" t="s">
        <v>942</v>
      </c>
      <c r="BF26" s="12" t="s">
        <v>944</v>
      </c>
      <c r="BG26" s="12" t="s">
        <v>942</v>
      </c>
      <c r="BH26" s="12" t="s">
        <v>942</v>
      </c>
      <c r="BI26" s="12" t="s">
        <v>942</v>
      </c>
      <c r="BJ26" s="12" t="s">
        <v>942</v>
      </c>
      <c r="BK26" s="12" t="s">
        <v>942</v>
      </c>
      <c r="BL26" s="12" t="s">
        <v>942</v>
      </c>
      <c r="BM26" s="12" t="s">
        <v>942</v>
      </c>
      <c r="BN26" s="12" t="s">
        <v>942</v>
      </c>
      <c r="BO26" s="12" t="s">
        <v>942</v>
      </c>
      <c r="BP26" s="12" t="s">
        <v>942</v>
      </c>
      <c r="BQ26" s="12" t="s">
        <v>942</v>
      </c>
      <c r="BR26" s="12" t="s">
        <v>942</v>
      </c>
      <c r="BS26" s="12" t="s">
        <v>942</v>
      </c>
      <c r="BT26" s="12" t="s">
        <v>942</v>
      </c>
      <c r="BU26" s="12" t="s">
        <v>942</v>
      </c>
      <c r="BV26" s="12" t="s">
        <v>942</v>
      </c>
      <c r="BW26" s="12" t="s">
        <v>942</v>
      </c>
      <c r="BX26" s="25" t="s">
        <v>942</v>
      </c>
      <c r="BY26" s="25" t="s">
        <v>942</v>
      </c>
      <c r="BZ26" s="21" t="s">
        <v>95</v>
      </c>
      <c r="CA26" s="16"/>
    </row>
    <row r="27" spans="2:79" ht="11.1" customHeight="1" x14ac:dyDescent="0.2">
      <c r="B27" s="22" t="s">
        <v>96</v>
      </c>
      <c r="C27" s="35" t="s">
        <v>942</v>
      </c>
      <c r="D27" s="35" t="s">
        <v>942</v>
      </c>
      <c r="E27" s="12" t="s">
        <v>942</v>
      </c>
      <c r="F27" s="12" t="s">
        <v>942</v>
      </c>
      <c r="G27" s="12" t="s">
        <v>943</v>
      </c>
      <c r="H27" s="12" t="s">
        <v>944</v>
      </c>
      <c r="I27" s="12" t="s">
        <v>952</v>
      </c>
      <c r="J27" s="12" t="s">
        <v>942</v>
      </c>
      <c r="K27" s="12" t="s">
        <v>944</v>
      </c>
      <c r="L27" s="12" t="s">
        <v>942</v>
      </c>
      <c r="M27" s="12" t="s">
        <v>942</v>
      </c>
      <c r="N27" s="12" t="s">
        <v>942</v>
      </c>
      <c r="O27" s="12" t="s">
        <v>942</v>
      </c>
      <c r="P27" s="12" t="s">
        <v>944</v>
      </c>
      <c r="Q27" s="12" t="s">
        <v>953</v>
      </c>
      <c r="R27" s="12" t="s">
        <v>952</v>
      </c>
      <c r="S27" s="12" t="s">
        <v>942</v>
      </c>
      <c r="T27" s="12" t="s">
        <v>942</v>
      </c>
      <c r="U27" s="12" t="s">
        <v>942</v>
      </c>
      <c r="V27" s="12" t="s">
        <v>942</v>
      </c>
      <c r="W27" s="12" t="s">
        <v>942</v>
      </c>
      <c r="X27" s="12" t="s">
        <v>942</v>
      </c>
      <c r="Y27" s="12" t="s">
        <v>944</v>
      </c>
      <c r="Z27" s="12" t="s">
        <v>942</v>
      </c>
      <c r="AA27" s="12" t="s">
        <v>942</v>
      </c>
      <c r="AB27" s="12" t="s">
        <v>942</v>
      </c>
      <c r="AC27" s="12" t="s">
        <v>959</v>
      </c>
      <c r="AD27" s="12" t="s">
        <v>942</v>
      </c>
      <c r="AE27" s="12" t="s">
        <v>942</v>
      </c>
      <c r="AF27" s="12" t="s">
        <v>942</v>
      </c>
      <c r="AG27" s="12" t="s">
        <v>943</v>
      </c>
      <c r="AH27" s="12" t="s">
        <v>942</v>
      </c>
      <c r="AI27" s="12" t="s">
        <v>959</v>
      </c>
      <c r="AJ27" s="12" t="s">
        <v>959</v>
      </c>
      <c r="AK27" s="12" t="s">
        <v>942</v>
      </c>
      <c r="AL27" s="12" t="s">
        <v>943</v>
      </c>
      <c r="AM27" s="12" t="s">
        <v>944</v>
      </c>
      <c r="AN27" s="12" t="s">
        <v>942</v>
      </c>
      <c r="AO27" s="12" t="s">
        <v>942</v>
      </c>
      <c r="AP27" s="12" t="s">
        <v>942</v>
      </c>
      <c r="AQ27" s="12" t="s">
        <v>942</v>
      </c>
      <c r="AR27" s="12" t="s">
        <v>942</v>
      </c>
      <c r="AS27" s="12" t="s">
        <v>942</v>
      </c>
      <c r="AT27" s="25" t="s">
        <v>942</v>
      </c>
      <c r="AU27" s="25" t="s">
        <v>942</v>
      </c>
      <c r="AV27" s="25" t="s">
        <v>942</v>
      </c>
      <c r="AW27" s="3671" t="s">
        <v>942</v>
      </c>
      <c r="AX27" s="35" t="s">
        <v>942</v>
      </c>
      <c r="AY27" s="12" t="s">
        <v>942</v>
      </c>
      <c r="AZ27" s="12" t="s">
        <v>942</v>
      </c>
      <c r="BA27" s="12" t="s">
        <v>942</v>
      </c>
      <c r="BB27" s="12" t="s">
        <v>942</v>
      </c>
      <c r="BC27" s="12" t="s">
        <v>942</v>
      </c>
      <c r="BD27" s="12" t="s">
        <v>942</v>
      </c>
      <c r="BE27" s="12" t="s">
        <v>942</v>
      </c>
      <c r="BF27" s="12" t="s">
        <v>942</v>
      </c>
      <c r="BG27" s="12" t="s">
        <v>942</v>
      </c>
      <c r="BH27" s="12" t="s">
        <v>942</v>
      </c>
      <c r="BI27" s="12" t="s">
        <v>942</v>
      </c>
      <c r="BJ27" s="12" t="s">
        <v>942</v>
      </c>
      <c r="BK27" s="12" t="s">
        <v>942</v>
      </c>
      <c r="BL27" s="12" t="s">
        <v>942</v>
      </c>
      <c r="BM27" s="12" t="s">
        <v>942</v>
      </c>
      <c r="BN27" s="12" t="s">
        <v>942</v>
      </c>
      <c r="BO27" s="12" t="s">
        <v>942</v>
      </c>
      <c r="BP27" s="12" t="s">
        <v>942</v>
      </c>
      <c r="BQ27" s="12" t="s">
        <v>942</v>
      </c>
      <c r="BR27" s="12" t="s">
        <v>942</v>
      </c>
      <c r="BS27" s="12" t="s">
        <v>942</v>
      </c>
      <c r="BT27" s="12" t="s">
        <v>942</v>
      </c>
      <c r="BU27" s="12" t="s">
        <v>942</v>
      </c>
      <c r="BV27" s="12" t="s">
        <v>942</v>
      </c>
      <c r="BW27" s="12" t="s">
        <v>942</v>
      </c>
      <c r="BX27" s="25" t="s">
        <v>942</v>
      </c>
      <c r="BY27" s="25" t="s">
        <v>942</v>
      </c>
      <c r="BZ27" s="21" t="s">
        <v>96</v>
      </c>
      <c r="CA27" s="16"/>
    </row>
    <row r="28" spans="2:79" ht="11.1" customHeight="1" x14ac:dyDescent="0.2">
      <c r="B28" s="22" t="s">
        <v>338</v>
      </c>
      <c r="C28" s="35" t="s">
        <v>942</v>
      </c>
      <c r="D28" s="35" t="s">
        <v>945</v>
      </c>
      <c r="E28" s="12" t="s">
        <v>942</v>
      </c>
      <c r="F28" s="12" t="s">
        <v>942</v>
      </c>
      <c r="G28" s="12" t="s">
        <v>943</v>
      </c>
      <c r="H28" s="12" t="s">
        <v>943</v>
      </c>
      <c r="I28" s="12" t="s">
        <v>988</v>
      </c>
      <c r="J28" s="12" t="s">
        <v>942</v>
      </c>
      <c r="K28" s="12" t="s">
        <v>942</v>
      </c>
      <c r="L28" s="12" t="s">
        <v>944</v>
      </c>
      <c r="M28" s="12" t="s">
        <v>942</v>
      </c>
      <c r="N28" s="12" t="s">
        <v>952</v>
      </c>
      <c r="O28" s="12" t="s">
        <v>1019</v>
      </c>
      <c r="P28" s="12" t="s">
        <v>959</v>
      </c>
      <c r="Q28" s="12" t="s">
        <v>976</v>
      </c>
      <c r="R28" s="12" t="s">
        <v>942</v>
      </c>
      <c r="S28" s="12" t="s">
        <v>942</v>
      </c>
      <c r="T28" s="12" t="s">
        <v>942</v>
      </c>
      <c r="U28" s="12" t="s">
        <v>942</v>
      </c>
      <c r="V28" s="12" t="s">
        <v>942</v>
      </c>
      <c r="W28" s="12" t="s">
        <v>942</v>
      </c>
      <c r="X28" s="12" t="s">
        <v>942</v>
      </c>
      <c r="Y28" s="12" t="s">
        <v>947</v>
      </c>
      <c r="Z28" s="12" t="s">
        <v>942</v>
      </c>
      <c r="AA28" s="12" t="s">
        <v>942</v>
      </c>
      <c r="AB28" s="12" t="s">
        <v>942</v>
      </c>
      <c r="AC28" s="12" t="s">
        <v>948</v>
      </c>
      <c r="AD28" s="12" t="s">
        <v>942</v>
      </c>
      <c r="AE28" s="12" t="s">
        <v>959</v>
      </c>
      <c r="AF28" s="12" t="s">
        <v>945</v>
      </c>
      <c r="AG28" s="12" t="s">
        <v>960</v>
      </c>
      <c r="AH28" s="12" t="s">
        <v>944</v>
      </c>
      <c r="AI28" s="12" t="s">
        <v>943</v>
      </c>
      <c r="AJ28" s="12" t="s">
        <v>943</v>
      </c>
      <c r="AK28" s="12" t="s">
        <v>944</v>
      </c>
      <c r="AL28" s="12" t="s">
        <v>952</v>
      </c>
      <c r="AM28" s="12" t="s">
        <v>976</v>
      </c>
      <c r="AN28" s="12" t="s">
        <v>942</v>
      </c>
      <c r="AO28" s="12" t="s">
        <v>942</v>
      </c>
      <c r="AP28" s="12" t="s">
        <v>942</v>
      </c>
      <c r="AQ28" s="12" t="s">
        <v>942</v>
      </c>
      <c r="AR28" s="12" t="s">
        <v>942</v>
      </c>
      <c r="AS28" s="12" t="s">
        <v>942</v>
      </c>
      <c r="AT28" s="25" t="s">
        <v>943</v>
      </c>
      <c r="AU28" s="25" t="s">
        <v>960</v>
      </c>
      <c r="AV28" s="25" t="s">
        <v>944</v>
      </c>
      <c r="AW28" s="3671" t="s">
        <v>942</v>
      </c>
      <c r="AX28" s="35" t="s">
        <v>942</v>
      </c>
      <c r="AY28" s="12" t="s">
        <v>942</v>
      </c>
      <c r="AZ28" s="12" t="s">
        <v>942</v>
      </c>
      <c r="BA28" s="12" t="s">
        <v>942</v>
      </c>
      <c r="BB28" s="12" t="s">
        <v>942</v>
      </c>
      <c r="BC28" s="12" t="s">
        <v>942</v>
      </c>
      <c r="BD28" s="12" t="s">
        <v>942</v>
      </c>
      <c r="BE28" s="12" t="s">
        <v>942</v>
      </c>
      <c r="BF28" s="12" t="s">
        <v>942</v>
      </c>
      <c r="BG28" s="12" t="s">
        <v>942</v>
      </c>
      <c r="BH28" s="12" t="s">
        <v>942</v>
      </c>
      <c r="BI28" s="12" t="s">
        <v>942</v>
      </c>
      <c r="BJ28" s="12" t="s">
        <v>942</v>
      </c>
      <c r="BK28" s="12" t="s">
        <v>942</v>
      </c>
      <c r="BL28" s="12" t="s">
        <v>942</v>
      </c>
      <c r="BM28" s="12" t="s">
        <v>942</v>
      </c>
      <c r="BN28" s="12" t="s">
        <v>942</v>
      </c>
      <c r="BO28" s="12" t="s">
        <v>942</v>
      </c>
      <c r="BP28" s="12" t="s">
        <v>942</v>
      </c>
      <c r="BQ28" s="12" t="s">
        <v>942</v>
      </c>
      <c r="BR28" s="12" t="s">
        <v>942</v>
      </c>
      <c r="BS28" s="12" t="s">
        <v>942</v>
      </c>
      <c r="BT28" s="12" t="s">
        <v>942</v>
      </c>
      <c r="BU28" s="12" t="s">
        <v>942</v>
      </c>
      <c r="BV28" s="12" t="s">
        <v>942</v>
      </c>
      <c r="BW28" s="12" t="s">
        <v>942</v>
      </c>
      <c r="BX28" s="25" t="s">
        <v>942</v>
      </c>
      <c r="BY28" s="25" t="s">
        <v>942</v>
      </c>
      <c r="BZ28" s="21" t="s">
        <v>338</v>
      </c>
      <c r="CA28" s="16"/>
    </row>
    <row r="29" spans="2:79" ht="11.1" customHeight="1" x14ac:dyDescent="0.2">
      <c r="B29" s="22" t="s">
        <v>347</v>
      </c>
      <c r="C29" s="35" t="s">
        <v>942</v>
      </c>
      <c r="D29" s="35" t="s">
        <v>942</v>
      </c>
      <c r="E29" s="12" t="s">
        <v>942</v>
      </c>
      <c r="F29" s="12" t="s">
        <v>942</v>
      </c>
      <c r="G29" s="12" t="s">
        <v>942</v>
      </c>
      <c r="H29" s="12" t="s">
        <v>942</v>
      </c>
      <c r="I29" s="12" t="s">
        <v>953</v>
      </c>
      <c r="J29" s="12" t="s">
        <v>942</v>
      </c>
      <c r="K29" s="12" t="s">
        <v>942</v>
      </c>
      <c r="L29" s="12" t="s">
        <v>944</v>
      </c>
      <c r="M29" s="12" t="s">
        <v>942</v>
      </c>
      <c r="N29" s="12" t="s">
        <v>943</v>
      </c>
      <c r="O29" s="12" t="s">
        <v>956</v>
      </c>
      <c r="P29" s="12" t="s">
        <v>942</v>
      </c>
      <c r="Q29" s="12" t="s">
        <v>953</v>
      </c>
      <c r="R29" s="12" t="s">
        <v>944</v>
      </c>
      <c r="S29" s="12" t="s">
        <v>942</v>
      </c>
      <c r="T29" s="12" t="s">
        <v>942</v>
      </c>
      <c r="U29" s="12" t="s">
        <v>942</v>
      </c>
      <c r="V29" s="12" t="s">
        <v>942</v>
      </c>
      <c r="W29" s="12" t="s">
        <v>942</v>
      </c>
      <c r="X29" s="12" t="s">
        <v>942</v>
      </c>
      <c r="Y29" s="12" t="s">
        <v>942</v>
      </c>
      <c r="Z29" s="12" t="s">
        <v>942</v>
      </c>
      <c r="AA29" s="12" t="s">
        <v>942</v>
      </c>
      <c r="AB29" s="12" t="s">
        <v>942</v>
      </c>
      <c r="AC29" s="12" t="s">
        <v>959</v>
      </c>
      <c r="AD29" s="12" t="s">
        <v>942</v>
      </c>
      <c r="AE29" s="12" t="s">
        <v>942</v>
      </c>
      <c r="AF29" s="12" t="s">
        <v>942</v>
      </c>
      <c r="AG29" s="12" t="s">
        <v>942</v>
      </c>
      <c r="AH29" s="12" t="s">
        <v>942</v>
      </c>
      <c r="AI29" s="12" t="s">
        <v>942</v>
      </c>
      <c r="AJ29" s="12" t="s">
        <v>942</v>
      </c>
      <c r="AK29" s="12" t="s">
        <v>943</v>
      </c>
      <c r="AL29" s="12" t="s">
        <v>942</v>
      </c>
      <c r="AM29" s="12" t="s">
        <v>952</v>
      </c>
      <c r="AN29" s="12" t="s">
        <v>942</v>
      </c>
      <c r="AO29" s="12" t="s">
        <v>942</v>
      </c>
      <c r="AP29" s="12" t="s">
        <v>942</v>
      </c>
      <c r="AQ29" s="12" t="s">
        <v>942</v>
      </c>
      <c r="AR29" s="12" t="s">
        <v>942</v>
      </c>
      <c r="AS29" s="12" t="s">
        <v>942</v>
      </c>
      <c r="AT29" s="25" t="s">
        <v>942</v>
      </c>
      <c r="AU29" s="25" t="s">
        <v>944</v>
      </c>
      <c r="AV29" s="25" t="s">
        <v>942</v>
      </c>
      <c r="AW29" s="3671" t="s">
        <v>942</v>
      </c>
      <c r="AX29" s="35" t="s">
        <v>942</v>
      </c>
      <c r="AY29" s="12" t="s">
        <v>942</v>
      </c>
      <c r="AZ29" s="12" t="s">
        <v>942</v>
      </c>
      <c r="BA29" s="12" t="s">
        <v>942</v>
      </c>
      <c r="BB29" s="12" t="s">
        <v>942</v>
      </c>
      <c r="BC29" s="12" t="s">
        <v>942</v>
      </c>
      <c r="BD29" s="12" t="s">
        <v>942</v>
      </c>
      <c r="BE29" s="12" t="s">
        <v>942</v>
      </c>
      <c r="BF29" s="12" t="s">
        <v>942</v>
      </c>
      <c r="BG29" s="12" t="s">
        <v>942</v>
      </c>
      <c r="BH29" s="12" t="s">
        <v>942</v>
      </c>
      <c r="BI29" s="12" t="s">
        <v>942</v>
      </c>
      <c r="BJ29" s="12" t="s">
        <v>942</v>
      </c>
      <c r="BK29" s="12" t="s">
        <v>942</v>
      </c>
      <c r="BL29" s="12" t="s">
        <v>942</v>
      </c>
      <c r="BM29" s="12" t="s">
        <v>942</v>
      </c>
      <c r="BN29" s="12" t="s">
        <v>942</v>
      </c>
      <c r="BO29" s="12" t="s">
        <v>942</v>
      </c>
      <c r="BP29" s="12" t="s">
        <v>942</v>
      </c>
      <c r="BQ29" s="12" t="s">
        <v>942</v>
      </c>
      <c r="BR29" s="12" t="s">
        <v>942</v>
      </c>
      <c r="BS29" s="12" t="s">
        <v>942</v>
      </c>
      <c r="BT29" s="12" t="s">
        <v>942</v>
      </c>
      <c r="BU29" s="12" t="s">
        <v>942</v>
      </c>
      <c r="BV29" s="12" t="s">
        <v>942</v>
      </c>
      <c r="BW29" s="12" t="s">
        <v>942</v>
      </c>
      <c r="BX29" s="25" t="s">
        <v>942</v>
      </c>
      <c r="BY29" s="25" t="s">
        <v>942</v>
      </c>
      <c r="BZ29" s="21" t="s">
        <v>347</v>
      </c>
      <c r="CA29" s="16"/>
    </row>
    <row r="30" spans="2:79" ht="11.1" customHeight="1" x14ac:dyDescent="0.2">
      <c r="B30" s="22" t="s">
        <v>280</v>
      </c>
      <c r="C30" s="35" t="s">
        <v>942</v>
      </c>
      <c r="D30" s="35" t="s">
        <v>944</v>
      </c>
      <c r="E30" s="12" t="s">
        <v>942</v>
      </c>
      <c r="F30" s="12" t="s">
        <v>942</v>
      </c>
      <c r="G30" s="12" t="s">
        <v>946</v>
      </c>
      <c r="H30" s="12" t="s">
        <v>956</v>
      </c>
      <c r="I30" s="12" t="s">
        <v>944</v>
      </c>
      <c r="J30" s="12" t="s">
        <v>942</v>
      </c>
      <c r="K30" s="12" t="s">
        <v>942</v>
      </c>
      <c r="L30" s="12" t="s">
        <v>942</v>
      </c>
      <c r="M30" s="12" t="s">
        <v>942</v>
      </c>
      <c r="N30" s="12" t="s">
        <v>944</v>
      </c>
      <c r="O30" s="12" t="s">
        <v>956</v>
      </c>
      <c r="P30" s="12" t="s">
        <v>942</v>
      </c>
      <c r="Q30" s="12" t="s">
        <v>952</v>
      </c>
      <c r="R30" s="12" t="s">
        <v>952</v>
      </c>
      <c r="S30" s="12" t="s">
        <v>942</v>
      </c>
      <c r="T30" s="12" t="s">
        <v>942</v>
      </c>
      <c r="U30" s="12" t="s">
        <v>942</v>
      </c>
      <c r="V30" s="12" t="s">
        <v>942</v>
      </c>
      <c r="W30" s="12" t="s">
        <v>942</v>
      </c>
      <c r="X30" s="12" t="s">
        <v>942</v>
      </c>
      <c r="Y30" s="12" t="s">
        <v>959</v>
      </c>
      <c r="Z30" s="12" t="s">
        <v>942</v>
      </c>
      <c r="AA30" s="12" t="s">
        <v>942</v>
      </c>
      <c r="AB30" s="12" t="s">
        <v>942</v>
      </c>
      <c r="AC30" s="12" t="s">
        <v>942</v>
      </c>
      <c r="AD30" s="12" t="s">
        <v>942</v>
      </c>
      <c r="AE30" s="12" t="s">
        <v>942</v>
      </c>
      <c r="AF30" s="12" t="s">
        <v>942</v>
      </c>
      <c r="AG30" s="12" t="s">
        <v>964</v>
      </c>
      <c r="AH30" s="12" t="s">
        <v>942</v>
      </c>
      <c r="AI30" s="12" t="s">
        <v>942</v>
      </c>
      <c r="AJ30" s="12" t="s">
        <v>944</v>
      </c>
      <c r="AK30" s="12" t="s">
        <v>942</v>
      </c>
      <c r="AL30" s="12" t="s">
        <v>953</v>
      </c>
      <c r="AM30" s="12" t="s">
        <v>953</v>
      </c>
      <c r="AN30" s="12" t="s">
        <v>942</v>
      </c>
      <c r="AO30" s="12" t="s">
        <v>942</v>
      </c>
      <c r="AP30" s="12" t="s">
        <v>942</v>
      </c>
      <c r="AQ30" s="12" t="s">
        <v>942</v>
      </c>
      <c r="AR30" s="12" t="s">
        <v>942</v>
      </c>
      <c r="AS30" s="12" t="s">
        <v>942</v>
      </c>
      <c r="AT30" s="25" t="s">
        <v>942</v>
      </c>
      <c r="AU30" s="25" t="s">
        <v>942</v>
      </c>
      <c r="AV30" s="25" t="s">
        <v>942</v>
      </c>
      <c r="AW30" s="3671" t="s">
        <v>942</v>
      </c>
      <c r="AX30" s="35" t="s">
        <v>942</v>
      </c>
      <c r="AY30" s="12" t="s">
        <v>942</v>
      </c>
      <c r="AZ30" s="12" t="s">
        <v>942</v>
      </c>
      <c r="BA30" s="12" t="s">
        <v>942</v>
      </c>
      <c r="BB30" s="12" t="s">
        <v>942</v>
      </c>
      <c r="BC30" s="12" t="s">
        <v>942</v>
      </c>
      <c r="BD30" s="12" t="s">
        <v>942</v>
      </c>
      <c r="BE30" s="12" t="s">
        <v>942</v>
      </c>
      <c r="BF30" s="12" t="s">
        <v>942</v>
      </c>
      <c r="BG30" s="12" t="s">
        <v>942</v>
      </c>
      <c r="BH30" s="12" t="s">
        <v>942</v>
      </c>
      <c r="BI30" s="12" t="s">
        <v>942</v>
      </c>
      <c r="BJ30" s="12" t="s">
        <v>942</v>
      </c>
      <c r="BK30" s="12" t="s">
        <v>942</v>
      </c>
      <c r="BL30" s="12" t="s">
        <v>942</v>
      </c>
      <c r="BM30" s="12" t="s">
        <v>942</v>
      </c>
      <c r="BN30" s="12" t="s">
        <v>942</v>
      </c>
      <c r="BO30" s="12" t="s">
        <v>942</v>
      </c>
      <c r="BP30" s="12" t="s">
        <v>942</v>
      </c>
      <c r="BQ30" s="12" t="s">
        <v>942</v>
      </c>
      <c r="BR30" s="12" t="s">
        <v>942</v>
      </c>
      <c r="BS30" s="12" t="s">
        <v>942</v>
      </c>
      <c r="BT30" s="12" t="s">
        <v>942</v>
      </c>
      <c r="BU30" s="12" t="s">
        <v>942</v>
      </c>
      <c r="BV30" s="12" t="s">
        <v>942</v>
      </c>
      <c r="BW30" s="12" t="s">
        <v>942</v>
      </c>
      <c r="BX30" s="25" t="s">
        <v>942</v>
      </c>
      <c r="BY30" s="25" t="s">
        <v>942</v>
      </c>
      <c r="BZ30" s="21" t="s">
        <v>280</v>
      </c>
      <c r="CA30" s="16"/>
    </row>
    <row r="31" spans="2:79" ht="11.1" customHeight="1" x14ac:dyDescent="0.2">
      <c r="B31" s="22" t="s">
        <v>97</v>
      </c>
      <c r="C31" s="35" t="s">
        <v>942</v>
      </c>
      <c r="D31" s="35" t="s">
        <v>945</v>
      </c>
      <c r="E31" s="12" t="s">
        <v>954</v>
      </c>
      <c r="F31" s="12" t="s">
        <v>942</v>
      </c>
      <c r="G31" s="12" t="s">
        <v>954</v>
      </c>
      <c r="H31" s="12" t="s">
        <v>985</v>
      </c>
      <c r="I31" s="12" t="s">
        <v>1038</v>
      </c>
      <c r="J31" s="12" t="s">
        <v>952</v>
      </c>
      <c r="K31" s="12" t="s">
        <v>942</v>
      </c>
      <c r="L31" s="12" t="s">
        <v>1020</v>
      </c>
      <c r="M31" s="12" t="s">
        <v>943</v>
      </c>
      <c r="N31" s="12" t="s">
        <v>962</v>
      </c>
      <c r="O31" s="12" t="s">
        <v>1039</v>
      </c>
      <c r="P31" s="12" t="s">
        <v>944</v>
      </c>
      <c r="Q31" s="12" t="s">
        <v>1021</v>
      </c>
      <c r="R31" s="12" t="s">
        <v>976</v>
      </c>
      <c r="S31" s="12" t="s">
        <v>943</v>
      </c>
      <c r="T31" s="12" t="s">
        <v>942</v>
      </c>
      <c r="U31" s="12" t="s">
        <v>943</v>
      </c>
      <c r="V31" s="12" t="s">
        <v>947</v>
      </c>
      <c r="W31" s="12" t="s">
        <v>942</v>
      </c>
      <c r="X31" s="12" t="s">
        <v>953</v>
      </c>
      <c r="Y31" s="12" t="s">
        <v>942</v>
      </c>
      <c r="Z31" s="12" t="s">
        <v>942</v>
      </c>
      <c r="AA31" s="12" t="s">
        <v>944</v>
      </c>
      <c r="AB31" s="12" t="s">
        <v>942</v>
      </c>
      <c r="AC31" s="12" t="s">
        <v>957</v>
      </c>
      <c r="AD31" s="12" t="s">
        <v>942</v>
      </c>
      <c r="AE31" s="12" t="s">
        <v>955</v>
      </c>
      <c r="AF31" s="12" t="s">
        <v>1024</v>
      </c>
      <c r="AG31" s="12" t="s">
        <v>992</v>
      </c>
      <c r="AH31" s="12" t="s">
        <v>952</v>
      </c>
      <c r="AI31" s="12" t="s">
        <v>946</v>
      </c>
      <c r="AJ31" s="12" t="s">
        <v>1022</v>
      </c>
      <c r="AK31" s="12" t="s">
        <v>962</v>
      </c>
      <c r="AL31" s="12" t="s">
        <v>973</v>
      </c>
      <c r="AM31" s="12" t="s">
        <v>967</v>
      </c>
      <c r="AN31" s="12" t="s">
        <v>942</v>
      </c>
      <c r="AO31" s="12" t="s">
        <v>952</v>
      </c>
      <c r="AP31" s="12" t="s">
        <v>942</v>
      </c>
      <c r="AQ31" s="12" t="s">
        <v>942</v>
      </c>
      <c r="AR31" s="12" t="s">
        <v>942</v>
      </c>
      <c r="AS31" s="12" t="s">
        <v>942</v>
      </c>
      <c r="AT31" s="25" t="s">
        <v>952</v>
      </c>
      <c r="AU31" s="25" t="s">
        <v>964</v>
      </c>
      <c r="AV31" s="25" t="s">
        <v>942</v>
      </c>
      <c r="AW31" s="3671" t="s">
        <v>942</v>
      </c>
      <c r="AX31" s="35" t="s">
        <v>942</v>
      </c>
      <c r="AY31" s="12" t="s">
        <v>942</v>
      </c>
      <c r="AZ31" s="12" t="s">
        <v>942</v>
      </c>
      <c r="BA31" s="12" t="s">
        <v>942</v>
      </c>
      <c r="BB31" s="12" t="s">
        <v>942</v>
      </c>
      <c r="BC31" s="12" t="s">
        <v>942</v>
      </c>
      <c r="BD31" s="12" t="s">
        <v>942</v>
      </c>
      <c r="BE31" s="12" t="s">
        <v>942</v>
      </c>
      <c r="BF31" s="12" t="s">
        <v>942</v>
      </c>
      <c r="BG31" s="12" t="s">
        <v>942</v>
      </c>
      <c r="BH31" s="12" t="s">
        <v>942</v>
      </c>
      <c r="BI31" s="12" t="s">
        <v>944</v>
      </c>
      <c r="BJ31" s="12" t="s">
        <v>942</v>
      </c>
      <c r="BK31" s="12" t="s">
        <v>942</v>
      </c>
      <c r="BL31" s="12" t="s">
        <v>942</v>
      </c>
      <c r="BM31" s="12" t="s">
        <v>942</v>
      </c>
      <c r="BN31" s="12" t="s">
        <v>942</v>
      </c>
      <c r="BO31" s="12" t="s">
        <v>942</v>
      </c>
      <c r="BP31" s="12" t="s">
        <v>942</v>
      </c>
      <c r="BQ31" s="12" t="s">
        <v>942</v>
      </c>
      <c r="BR31" s="12" t="s">
        <v>943</v>
      </c>
      <c r="BS31" s="12" t="s">
        <v>942</v>
      </c>
      <c r="BT31" s="12" t="s">
        <v>942</v>
      </c>
      <c r="BU31" s="12" t="s">
        <v>942</v>
      </c>
      <c r="BV31" s="12" t="s">
        <v>942</v>
      </c>
      <c r="BW31" s="12" t="s">
        <v>942</v>
      </c>
      <c r="BX31" s="25" t="s">
        <v>944</v>
      </c>
      <c r="BY31" s="25" t="s">
        <v>942</v>
      </c>
      <c r="BZ31" s="21" t="s">
        <v>97</v>
      </c>
      <c r="CA31" s="15"/>
    </row>
    <row r="32" spans="2:79" ht="11.1" customHeight="1" x14ac:dyDescent="0.2">
      <c r="B32" s="22" t="s">
        <v>128</v>
      </c>
      <c r="C32" s="35" t="s">
        <v>942</v>
      </c>
      <c r="D32" s="35" t="s">
        <v>942</v>
      </c>
      <c r="E32" s="12" t="s">
        <v>953</v>
      </c>
      <c r="F32" s="12" t="s">
        <v>942</v>
      </c>
      <c r="G32" s="12" t="s">
        <v>942</v>
      </c>
      <c r="H32" s="12" t="s">
        <v>942</v>
      </c>
      <c r="I32" s="12" t="s">
        <v>952</v>
      </c>
      <c r="J32" s="12" t="s">
        <v>942</v>
      </c>
      <c r="K32" s="12" t="s">
        <v>942</v>
      </c>
      <c r="L32" s="12" t="s">
        <v>942</v>
      </c>
      <c r="M32" s="12" t="s">
        <v>942</v>
      </c>
      <c r="N32" s="12" t="s">
        <v>942</v>
      </c>
      <c r="O32" s="12" t="s">
        <v>942</v>
      </c>
      <c r="P32" s="12" t="s">
        <v>944</v>
      </c>
      <c r="Q32" s="12" t="s">
        <v>942</v>
      </c>
      <c r="R32" s="12" t="s">
        <v>943</v>
      </c>
      <c r="S32" s="12" t="s">
        <v>942</v>
      </c>
      <c r="T32" s="12" t="s">
        <v>942</v>
      </c>
      <c r="U32" s="12" t="s">
        <v>942</v>
      </c>
      <c r="V32" s="12" t="s">
        <v>942</v>
      </c>
      <c r="W32" s="12" t="s">
        <v>942</v>
      </c>
      <c r="X32" s="12" t="s">
        <v>942</v>
      </c>
      <c r="Y32" s="12" t="s">
        <v>942</v>
      </c>
      <c r="Z32" s="12" t="s">
        <v>942</v>
      </c>
      <c r="AA32" s="12" t="s">
        <v>942</v>
      </c>
      <c r="AB32" s="12" t="s">
        <v>944</v>
      </c>
      <c r="AC32" s="12" t="s">
        <v>942</v>
      </c>
      <c r="AD32" s="12" t="s">
        <v>942</v>
      </c>
      <c r="AE32" s="12" t="s">
        <v>942</v>
      </c>
      <c r="AF32" s="12" t="s">
        <v>942</v>
      </c>
      <c r="AG32" s="12" t="s">
        <v>942</v>
      </c>
      <c r="AH32" s="12" t="s">
        <v>942</v>
      </c>
      <c r="AI32" s="12" t="s">
        <v>944</v>
      </c>
      <c r="AJ32" s="12" t="s">
        <v>942</v>
      </c>
      <c r="AK32" s="12" t="s">
        <v>943</v>
      </c>
      <c r="AL32" s="12" t="s">
        <v>943</v>
      </c>
      <c r="AM32" s="12" t="s">
        <v>942</v>
      </c>
      <c r="AN32" s="12" t="s">
        <v>942</v>
      </c>
      <c r="AO32" s="12" t="s">
        <v>942</v>
      </c>
      <c r="AP32" s="12" t="s">
        <v>942</v>
      </c>
      <c r="AQ32" s="12" t="s">
        <v>942</v>
      </c>
      <c r="AR32" s="12" t="s">
        <v>942</v>
      </c>
      <c r="AS32" s="12" t="s">
        <v>942</v>
      </c>
      <c r="AT32" s="25" t="s">
        <v>942</v>
      </c>
      <c r="AU32" s="25" t="s">
        <v>942</v>
      </c>
      <c r="AV32" s="25" t="s">
        <v>942</v>
      </c>
      <c r="AW32" s="3671" t="s">
        <v>942</v>
      </c>
      <c r="AX32" s="35" t="s">
        <v>942</v>
      </c>
      <c r="AY32" s="12" t="s">
        <v>942</v>
      </c>
      <c r="AZ32" s="12" t="s">
        <v>942</v>
      </c>
      <c r="BA32" s="12" t="s">
        <v>942</v>
      </c>
      <c r="BB32" s="12" t="s">
        <v>942</v>
      </c>
      <c r="BC32" s="12" t="s">
        <v>942</v>
      </c>
      <c r="BD32" s="12" t="s">
        <v>942</v>
      </c>
      <c r="BE32" s="12" t="s">
        <v>942</v>
      </c>
      <c r="BF32" s="12" t="s">
        <v>942</v>
      </c>
      <c r="BG32" s="12" t="s">
        <v>942</v>
      </c>
      <c r="BH32" s="12" t="s">
        <v>942</v>
      </c>
      <c r="BI32" s="12" t="s">
        <v>942</v>
      </c>
      <c r="BJ32" s="12" t="s">
        <v>942</v>
      </c>
      <c r="BK32" s="12" t="s">
        <v>942</v>
      </c>
      <c r="BL32" s="12" t="s">
        <v>942</v>
      </c>
      <c r="BM32" s="12" t="s">
        <v>942</v>
      </c>
      <c r="BN32" s="12" t="s">
        <v>942</v>
      </c>
      <c r="BO32" s="12" t="s">
        <v>942</v>
      </c>
      <c r="BP32" s="12" t="s">
        <v>942</v>
      </c>
      <c r="BQ32" s="12" t="s">
        <v>942</v>
      </c>
      <c r="BR32" s="12" t="s">
        <v>942</v>
      </c>
      <c r="BS32" s="12" t="s">
        <v>942</v>
      </c>
      <c r="BT32" s="12" t="s">
        <v>942</v>
      </c>
      <c r="BU32" s="12" t="s">
        <v>942</v>
      </c>
      <c r="BV32" s="12" t="s">
        <v>942</v>
      </c>
      <c r="BW32" s="12" t="s">
        <v>942</v>
      </c>
      <c r="BX32" s="25" t="s">
        <v>942</v>
      </c>
      <c r="BY32" s="25" t="s">
        <v>942</v>
      </c>
      <c r="BZ32" s="21" t="s">
        <v>128</v>
      </c>
      <c r="CA32" s="15"/>
    </row>
    <row r="33" spans="2:79" ht="11.1" customHeight="1" x14ac:dyDescent="0.2">
      <c r="B33" s="22" t="s">
        <v>148</v>
      </c>
      <c r="C33" s="35" t="s">
        <v>942</v>
      </c>
      <c r="D33" s="35" t="s">
        <v>944</v>
      </c>
      <c r="E33" s="12" t="s">
        <v>942</v>
      </c>
      <c r="F33" s="12" t="s">
        <v>942</v>
      </c>
      <c r="G33" s="12" t="s">
        <v>942</v>
      </c>
      <c r="H33" s="12" t="s">
        <v>942</v>
      </c>
      <c r="I33" s="12" t="s">
        <v>944</v>
      </c>
      <c r="J33" s="12" t="s">
        <v>942</v>
      </c>
      <c r="K33" s="12" t="s">
        <v>942</v>
      </c>
      <c r="L33" s="12" t="s">
        <v>944</v>
      </c>
      <c r="M33" s="12" t="s">
        <v>942</v>
      </c>
      <c r="N33" s="12" t="s">
        <v>959</v>
      </c>
      <c r="O33" s="12" t="s">
        <v>944</v>
      </c>
      <c r="P33" s="12" t="s">
        <v>942</v>
      </c>
      <c r="Q33" s="12" t="s">
        <v>952</v>
      </c>
      <c r="R33" s="12" t="s">
        <v>959</v>
      </c>
      <c r="S33" s="12" t="s">
        <v>942</v>
      </c>
      <c r="T33" s="12" t="s">
        <v>942</v>
      </c>
      <c r="U33" s="12" t="s">
        <v>942</v>
      </c>
      <c r="V33" s="12" t="s">
        <v>942</v>
      </c>
      <c r="W33" s="12" t="s">
        <v>942</v>
      </c>
      <c r="X33" s="12" t="s">
        <v>942</v>
      </c>
      <c r="Y33" s="12" t="s">
        <v>943</v>
      </c>
      <c r="Z33" s="12" t="s">
        <v>942</v>
      </c>
      <c r="AA33" s="12" t="s">
        <v>942</v>
      </c>
      <c r="AB33" s="12" t="s">
        <v>942</v>
      </c>
      <c r="AC33" s="12" t="s">
        <v>944</v>
      </c>
      <c r="AD33" s="12" t="s">
        <v>942</v>
      </c>
      <c r="AE33" s="12" t="s">
        <v>944</v>
      </c>
      <c r="AF33" s="12" t="s">
        <v>942</v>
      </c>
      <c r="AG33" s="12" t="s">
        <v>943</v>
      </c>
      <c r="AH33" s="12" t="s">
        <v>942</v>
      </c>
      <c r="AI33" s="12" t="s">
        <v>942</v>
      </c>
      <c r="AJ33" s="12" t="s">
        <v>942</v>
      </c>
      <c r="AK33" s="12" t="s">
        <v>942</v>
      </c>
      <c r="AL33" s="12" t="s">
        <v>943</v>
      </c>
      <c r="AM33" s="12" t="s">
        <v>944</v>
      </c>
      <c r="AN33" s="12" t="s">
        <v>942</v>
      </c>
      <c r="AO33" s="12" t="s">
        <v>942</v>
      </c>
      <c r="AP33" s="12" t="s">
        <v>942</v>
      </c>
      <c r="AQ33" s="12" t="s">
        <v>942</v>
      </c>
      <c r="AR33" s="12" t="s">
        <v>942</v>
      </c>
      <c r="AS33" s="12" t="s">
        <v>942</v>
      </c>
      <c r="AT33" s="25" t="s">
        <v>942</v>
      </c>
      <c r="AU33" s="25" t="s">
        <v>942</v>
      </c>
      <c r="AV33" s="25" t="s">
        <v>942</v>
      </c>
      <c r="AW33" s="3671" t="s">
        <v>942</v>
      </c>
      <c r="AX33" s="35" t="s">
        <v>942</v>
      </c>
      <c r="AY33" s="12" t="s">
        <v>942</v>
      </c>
      <c r="AZ33" s="12" t="s">
        <v>942</v>
      </c>
      <c r="BA33" s="12" t="s">
        <v>942</v>
      </c>
      <c r="BB33" s="12" t="s">
        <v>942</v>
      </c>
      <c r="BC33" s="12" t="s">
        <v>942</v>
      </c>
      <c r="BD33" s="12" t="s">
        <v>942</v>
      </c>
      <c r="BE33" s="12" t="s">
        <v>942</v>
      </c>
      <c r="BF33" s="12" t="s">
        <v>942</v>
      </c>
      <c r="BG33" s="12" t="s">
        <v>942</v>
      </c>
      <c r="BH33" s="12" t="s">
        <v>942</v>
      </c>
      <c r="BI33" s="12" t="s">
        <v>942</v>
      </c>
      <c r="BJ33" s="12" t="s">
        <v>942</v>
      </c>
      <c r="BK33" s="12" t="s">
        <v>942</v>
      </c>
      <c r="BL33" s="12" t="s">
        <v>942</v>
      </c>
      <c r="BM33" s="12" t="s">
        <v>942</v>
      </c>
      <c r="BN33" s="12" t="s">
        <v>942</v>
      </c>
      <c r="BO33" s="12" t="s">
        <v>942</v>
      </c>
      <c r="BP33" s="12" t="s">
        <v>942</v>
      </c>
      <c r="BQ33" s="12" t="s">
        <v>942</v>
      </c>
      <c r="BR33" s="12" t="s">
        <v>942</v>
      </c>
      <c r="BS33" s="12" t="s">
        <v>942</v>
      </c>
      <c r="BT33" s="12" t="s">
        <v>942</v>
      </c>
      <c r="BU33" s="12" t="s">
        <v>942</v>
      </c>
      <c r="BV33" s="12" t="s">
        <v>942</v>
      </c>
      <c r="BW33" s="12" t="s">
        <v>942</v>
      </c>
      <c r="BX33" s="25" t="s">
        <v>942</v>
      </c>
      <c r="BY33" s="25" t="s">
        <v>943</v>
      </c>
      <c r="BZ33" s="21" t="s">
        <v>148</v>
      </c>
      <c r="CA33" s="15"/>
    </row>
    <row r="34" spans="2:79" ht="11.1" customHeight="1" x14ac:dyDescent="0.2">
      <c r="B34" s="22" t="s">
        <v>98</v>
      </c>
      <c r="C34" s="35" t="s">
        <v>942</v>
      </c>
      <c r="D34" s="35" t="s">
        <v>942</v>
      </c>
      <c r="E34" s="12" t="s">
        <v>944</v>
      </c>
      <c r="F34" s="12" t="s">
        <v>942</v>
      </c>
      <c r="G34" s="12" t="s">
        <v>943</v>
      </c>
      <c r="H34" s="12" t="s">
        <v>943</v>
      </c>
      <c r="I34" s="12" t="s">
        <v>942</v>
      </c>
      <c r="J34" s="12" t="s">
        <v>943</v>
      </c>
      <c r="K34" s="12" t="s">
        <v>942</v>
      </c>
      <c r="L34" s="12" t="s">
        <v>943</v>
      </c>
      <c r="M34" s="12" t="s">
        <v>943</v>
      </c>
      <c r="N34" s="12" t="s">
        <v>943</v>
      </c>
      <c r="O34" s="12" t="s">
        <v>942</v>
      </c>
      <c r="P34" s="12" t="s">
        <v>942</v>
      </c>
      <c r="Q34" s="12" t="s">
        <v>960</v>
      </c>
      <c r="R34" s="12" t="s">
        <v>942</v>
      </c>
      <c r="S34" s="12" t="s">
        <v>942</v>
      </c>
      <c r="T34" s="12" t="s">
        <v>942</v>
      </c>
      <c r="U34" s="12" t="s">
        <v>942</v>
      </c>
      <c r="V34" s="12" t="s">
        <v>942</v>
      </c>
      <c r="W34" s="12" t="s">
        <v>942</v>
      </c>
      <c r="X34" s="12" t="s">
        <v>942</v>
      </c>
      <c r="Y34" s="12" t="s">
        <v>942</v>
      </c>
      <c r="Z34" s="12" t="s">
        <v>943</v>
      </c>
      <c r="AA34" s="12" t="s">
        <v>942</v>
      </c>
      <c r="AB34" s="12" t="s">
        <v>942</v>
      </c>
      <c r="AC34" s="12" t="s">
        <v>953</v>
      </c>
      <c r="AD34" s="12" t="s">
        <v>942</v>
      </c>
      <c r="AE34" s="12" t="s">
        <v>942</v>
      </c>
      <c r="AF34" s="12" t="s">
        <v>942</v>
      </c>
      <c r="AG34" s="12" t="s">
        <v>943</v>
      </c>
      <c r="AH34" s="12" t="s">
        <v>942</v>
      </c>
      <c r="AI34" s="12" t="s">
        <v>942</v>
      </c>
      <c r="AJ34" s="12" t="s">
        <v>942</v>
      </c>
      <c r="AK34" s="12" t="s">
        <v>953</v>
      </c>
      <c r="AL34" s="12" t="s">
        <v>942</v>
      </c>
      <c r="AM34" s="12" t="s">
        <v>943</v>
      </c>
      <c r="AN34" s="12" t="s">
        <v>942</v>
      </c>
      <c r="AO34" s="12" t="s">
        <v>942</v>
      </c>
      <c r="AP34" s="12" t="s">
        <v>942</v>
      </c>
      <c r="AQ34" s="12" t="s">
        <v>943</v>
      </c>
      <c r="AR34" s="12" t="s">
        <v>942</v>
      </c>
      <c r="AS34" s="12" t="s">
        <v>942</v>
      </c>
      <c r="AT34" s="25" t="s">
        <v>942</v>
      </c>
      <c r="AU34" s="25" t="s">
        <v>942</v>
      </c>
      <c r="AV34" s="25" t="s">
        <v>942</v>
      </c>
      <c r="AW34" s="3671" t="s">
        <v>942</v>
      </c>
      <c r="AX34" s="35" t="s">
        <v>942</v>
      </c>
      <c r="AY34" s="12" t="s">
        <v>942</v>
      </c>
      <c r="AZ34" s="12" t="s">
        <v>942</v>
      </c>
      <c r="BA34" s="12" t="s">
        <v>942</v>
      </c>
      <c r="BB34" s="12" t="s">
        <v>942</v>
      </c>
      <c r="BC34" s="12" t="s">
        <v>942</v>
      </c>
      <c r="BD34" s="12" t="s">
        <v>942</v>
      </c>
      <c r="BE34" s="12" t="s">
        <v>942</v>
      </c>
      <c r="BF34" s="12" t="s">
        <v>942</v>
      </c>
      <c r="BG34" s="12" t="s">
        <v>942</v>
      </c>
      <c r="BH34" s="12" t="s">
        <v>942</v>
      </c>
      <c r="BI34" s="12" t="s">
        <v>942</v>
      </c>
      <c r="BJ34" s="12" t="s">
        <v>942</v>
      </c>
      <c r="BK34" s="12" t="s">
        <v>942</v>
      </c>
      <c r="BL34" s="12" t="s">
        <v>942</v>
      </c>
      <c r="BM34" s="12" t="s">
        <v>942</v>
      </c>
      <c r="BN34" s="12" t="s">
        <v>942</v>
      </c>
      <c r="BO34" s="12" t="s">
        <v>942</v>
      </c>
      <c r="BP34" s="12" t="s">
        <v>942</v>
      </c>
      <c r="BQ34" s="12" t="s">
        <v>942</v>
      </c>
      <c r="BR34" s="12" t="s">
        <v>942</v>
      </c>
      <c r="BS34" s="12" t="s">
        <v>942</v>
      </c>
      <c r="BT34" s="12" t="s">
        <v>942</v>
      </c>
      <c r="BU34" s="12" t="s">
        <v>942</v>
      </c>
      <c r="BV34" s="12" t="s">
        <v>942</v>
      </c>
      <c r="BW34" s="12" t="s">
        <v>942</v>
      </c>
      <c r="BX34" s="25" t="s">
        <v>942</v>
      </c>
      <c r="BY34" s="25" t="s">
        <v>942</v>
      </c>
      <c r="BZ34" s="21" t="s">
        <v>98</v>
      </c>
      <c r="CA34" s="15"/>
    </row>
    <row r="35" spans="2:79" ht="11.1" customHeight="1" x14ac:dyDescent="0.2">
      <c r="B35" s="22" t="s">
        <v>185</v>
      </c>
      <c r="C35" s="12" t="s">
        <v>942</v>
      </c>
      <c r="D35" s="12" t="s">
        <v>945</v>
      </c>
      <c r="E35" s="12" t="s">
        <v>956</v>
      </c>
      <c r="F35" s="12" t="s">
        <v>944</v>
      </c>
      <c r="G35" s="12" t="s">
        <v>945</v>
      </c>
      <c r="H35" s="12" t="s">
        <v>947</v>
      </c>
      <c r="I35" s="12" t="s">
        <v>1020</v>
      </c>
      <c r="J35" s="12" t="s">
        <v>942</v>
      </c>
      <c r="K35" s="12" t="s">
        <v>943</v>
      </c>
      <c r="L35" s="12" t="s">
        <v>1020</v>
      </c>
      <c r="M35" s="12" t="s">
        <v>942</v>
      </c>
      <c r="N35" s="12" t="s">
        <v>946</v>
      </c>
      <c r="O35" s="12" t="s">
        <v>1023</v>
      </c>
      <c r="P35" s="12" t="s">
        <v>944</v>
      </c>
      <c r="Q35" s="12" t="s">
        <v>951</v>
      </c>
      <c r="R35" s="12" t="s">
        <v>1019</v>
      </c>
      <c r="S35" s="12" t="s">
        <v>960</v>
      </c>
      <c r="T35" s="12" t="s">
        <v>942</v>
      </c>
      <c r="U35" s="12" t="s">
        <v>953</v>
      </c>
      <c r="V35" s="12" t="s">
        <v>988</v>
      </c>
      <c r="W35" s="12" t="s">
        <v>953</v>
      </c>
      <c r="X35" s="12" t="s">
        <v>942</v>
      </c>
      <c r="Y35" s="12" t="s">
        <v>951</v>
      </c>
      <c r="Z35" s="12" t="s">
        <v>942</v>
      </c>
      <c r="AA35" s="12" t="s">
        <v>943</v>
      </c>
      <c r="AB35" s="12" t="s">
        <v>959</v>
      </c>
      <c r="AC35" s="12"/>
      <c r="AD35" s="12" t="s">
        <v>942</v>
      </c>
      <c r="AE35" s="12" t="s">
        <v>946</v>
      </c>
      <c r="AF35" s="12" t="s">
        <v>956</v>
      </c>
      <c r="AG35" s="12" t="s">
        <v>963</v>
      </c>
      <c r="AH35" s="12" t="s">
        <v>943</v>
      </c>
      <c r="AI35" s="12" t="s">
        <v>960</v>
      </c>
      <c r="AJ35" s="12" t="s">
        <v>988</v>
      </c>
      <c r="AK35" s="12" t="s">
        <v>973</v>
      </c>
      <c r="AL35" s="12" t="s">
        <v>960</v>
      </c>
      <c r="AM35" s="12" t="s">
        <v>993</v>
      </c>
      <c r="AN35" s="12" t="s">
        <v>942</v>
      </c>
      <c r="AO35" s="12" t="s">
        <v>942</v>
      </c>
      <c r="AP35" s="12" t="s">
        <v>942</v>
      </c>
      <c r="AQ35" s="12" t="s">
        <v>953</v>
      </c>
      <c r="AR35" s="12" t="s">
        <v>943</v>
      </c>
      <c r="AS35" s="12" t="s">
        <v>942</v>
      </c>
      <c r="AT35" s="25" t="s">
        <v>942</v>
      </c>
      <c r="AU35" s="25" t="s">
        <v>943</v>
      </c>
      <c r="AV35" s="25" t="s">
        <v>942</v>
      </c>
      <c r="AW35" s="3671" t="s">
        <v>942</v>
      </c>
      <c r="AX35" s="12" t="s">
        <v>942</v>
      </c>
      <c r="AY35" s="12" t="s">
        <v>942</v>
      </c>
      <c r="AZ35" s="12" t="s">
        <v>942</v>
      </c>
      <c r="BA35" s="12" t="s">
        <v>942</v>
      </c>
      <c r="BB35" s="12" t="s">
        <v>942</v>
      </c>
      <c r="BC35" s="12" t="s">
        <v>942</v>
      </c>
      <c r="BD35" s="12" t="s">
        <v>942</v>
      </c>
      <c r="BE35" s="12" t="s">
        <v>942</v>
      </c>
      <c r="BF35" s="12" t="s">
        <v>942</v>
      </c>
      <c r="BG35" s="12" t="s">
        <v>944</v>
      </c>
      <c r="BH35" s="12" t="s">
        <v>942</v>
      </c>
      <c r="BI35" s="12" t="s">
        <v>942</v>
      </c>
      <c r="BJ35" s="12" t="s">
        <v>942</v>
      </c>
      <c r="BK35" s="12" t="s">
        <v>942</v>
      </c>
      <c r="BL35" s="12"/>
      <c r="BM35" s="12" t="s">
        <v>942</v>
      </c>
      <c r="BN35" s="12" t="s">
        <v>942</v>
      </c>
      <c r="BO35" s="12" t="s">
        <v>942</v>
      </c>
      <c r="BP35" s="12" t="s">
        <v>942</v>
      </c>
      <c r="BQ35" s="12" t="s">
        <v>942</v>
      </c>
      <c r="BR35" s="12" t="s">
        <v>942</v>
      </c>
      <c r="BS35" s="12" t="s">
        <v>942</v>
      </c>
      <c r="BT35" s="12" t="s">
        <v>942</v>
      </c>
      <c r="BU35" s="12" t="s">
        <v>942</v>
      </c>
      <c r="BV35" s="12" t="s">
        <v>942</v>
      </c>
      <c r="BW35" s="12" t="s">
        <v>942</v>
      </c>
      <c r="BX35" s="12" t="s">
        <v>942</v>
      </c>
      <c r="BY35" s="12" t="s">
        <v>942</v>
      </c>
      <c r="BZ35" s="21" t="s">
        <v>185</v>
      </c>
      <c r="CA35" s="15"/>
    </row>
    <row r="36" spans="2:79" ht="11.1" customHeight="1" x14ac:dyDescent="0.2">
      <c r="B36" s="22" t="s">
        <v>341</v>
      </c>
      <c r="C36" s="12" t="s">
        <v>942</v>
      </c>
      <c r="D36" s="12" t="s">
        <v>943</v>
      </c>
      <c r="E36" s="12" t="s">
        <v>942</v>
      </c>
      <c r="F36" s="12" t="s">
        <v>942</v>
      </c>
      <c r="G36" s="12" t="s">
        <v>942</v>
      </c>
      <c r="H36" s="12" t="s">
        <v>942</v>
      </c>
      <c r="I36" s="12" t="s">
        <v>942</v>
      </c>
      <c r="J36" s="12" t="s">
        <v>942</v>
      </c>
      <c r="K36" s="12" t="s">
        <v>942</v>
      </c>
      <c r="L36" s="12" t="s">
        <v>942</v>
      </c>
      <c r="M36" s="12" t="s">
        <v>942</v>
      </c>
      <c r="N36" s="12" t="s">
        <v>942</v>
      </c>
      <c r="O36" s="12" t="s">
        <v>942</v>
      </c>
      <c r="P36" s="12" t="s">
        <v>942</v>
      </c>
      <c r="Q36" s="12" t="s">
        <v>942</v>
      </c>
      <c r="R36" s="12" t="s">
        <v>942</v>
      </c>
      <c r="S36" s="12" t="s">
        <v>942</v>
      </c>
      <c r="T36" s="12" t="s">
        <v>942</v>
      </c>
      <c r="U36" s="12" t="s">
        <v>942</v>
      </c>
      <c r="V36" s="12" t="s">
        <v>942</v>
      </c>
      <c r="W36" s="12" t="s">
        <v>942</v>
      </c>
      <c r="X36" s="12" t="s">
        <v>942</v>
      </c>
      <c r="Y36" s="12" t="s">
        <v>942</v>
      </c>
      <c r="Z36" s="12" t="s">
        <v>942</v>
      </c>
      <c r="AA36" s="12" t="s">
        <v>942</v>
      </c>
      <c r="AB36" s="12" t="s">
        <v>942</v>
      </c>
      <c r="AC36" s="12" t="s">
        <v>942</v>
      </c>
      <c r="AD36" s="12"/>
      <c r="AE36" s="12" t="s">
        <v>942</v>
      </c>
      <c r="AF36" s="12" t="s">
        <v>942</v>
      </c>
      <c r="AG36" s="12" t="s">
        <v>942</v>
      </c>
      <c r="AH36" s="12" t="s">
        <v>942</v>
      </c>
      <c r="AI36" s="12" t="s">
        <v>942</v>
      </c>
      <c r="AJ36" s="12" t="s">
        <v>942</v>
      </c>
      <c r="AK36" s="12" t="s">
        <v>942</v>
      </c>
      <c r="AL36" s="12" t="s">
        <v>942</v>
      </c>
      <c r="AM36" s="12" t="s">
        <v>942</v>
      </c>
      <c r="AN36" s="12" t="s">
        <v>942</v>
      </c>
      <c r="AO36" s="12" t="s">
        <v>942</v>
      </c>
      <c r="AP36" s="12" t="s">
        <v>942</v>
      </c>
      <c r="AQ36" s="12" t="s">
        <v>942</v>
      </c>
      <c r="AR36" s="12" t="s">
        <v>942</v>
      </c>
      <c r="AS36" s="12" t="s">
        <v>942</v>
      </c>
      <c r="AT36" s="25" t="s">
        <v>942</v>
      </c>
      <c r="AU36" s="25" t="s">
        <v>942</v>
      </c>
      <c r="AV36" s="25" t="s">
        <v>942</v>
      </c>
      <c r="AW36" s="3671" t="s">
        <v>942</v>
      </c>
      <c r="AX36" s="12" t="s">
        <v>942</v>
      </c>
      <c r="AY36" s="12" t="s">
        <v>942</v>
      </c>
      <c r="AZ36" s="12" t="s">
        <v>942</v>
      </c>
      <c r="BA36" s="12" t="s">
        <v>942</v>
      </c>
      <c r="BB36" s="12" t="s">
        <v>942</v>
      </c>
      <c r="BC36" s="12" t="s">
        <v>942</v>
      </c>
      <c r="BD36" s="12" t="s">
        <v>942</v>
      </c>
      <c r="BE36" s="12" t="s">
        <v>942</v>
      </c>
      <c r="BF36" s="12" t="s">
        <v>942</v>
      </c>
      <c r="BG36" s="12" t="s">
        <v>942</v>
      </c>
      <c r="BH36" s="12" t="s">
        <v>942</v>
      </c>
      <c r="BI36" s="12" t="s">
        <v>942</v>
      </c>
      <c r="BJ36" s="12" t="s">
        <v>942</v>
      </c>
      <c r="BK36" s="12" t="s">
        <v>942</v>
      </c>
      <c r="BL36" s="12"/>
      <c r="BM36" s="12" t="s">
        <v>942</v>
      </c>
      <c r="BN36" s="12" t="s">
        <v>942</v>
      </c>
      <c r="BO36" s="12" t="s">
        <v>942</v>
      </c>
      <c r="BP36" s="12" t="s">
        <v>942</v>
      </c>
      <c r="BQ36" s="12" t="s">
        <v>942</v>
      </c>
      <c r="BR36" s="12" t="s">
        <v>942</v>
      </c>
      <c r="BS36" s="12" t="s">
        <v>942</v>
      </c>
      <c r="BT36" s="12" t="s">
        <v>942</v>
      </c>
      <c r="BU36" s="12" t="s">
        <v>942</v>
      </c>
      <c r="BV36" s="12" t="s">
        <v>942</v>
      </c>
      <c r="BW36" s="12" t="s">
        <v>942</v>
      </c>
      <c r="BX36" s="12" t="s">
        <v>942</v>
      </c>
      <c r="BY36" s="12" t="s">
        <v>942</v>
      </c>
      <c r="BZ36" s="21" t="s">
        <v>341</v>
      </c>
      <c r="CA36" s="15"/>
    </row>
    <row r="37" spans="2:79" ht="11.1" customHeight="1" x14ac:dyDescent="0.2">
      <c r="B37" s="22" t="s">
        <v>213</v>
      </c>
      <c r="C37" s="12" t="s">
        <v>942</v>
      </c>
      <c r="D37" s="12" t="s">
        <v>952</v>
      </c>
      <c r="E37" s="12" t="s">
        <v>943</v>
      </c>
      <c r="F37" s="12" t="s">
        <v>944</v>
      </c>
      <c r="G37" s="12" t="s">
        <v>974</v>
      </c>
      <c r="H37" s="12" t="s">
        <v>954</v>
      </c>
      <c r="I37" s="12" t="s">
        <v>962</v>
      </c>
      <c r="J37" s="12" t="s">
        <v>942</v>
      </c>
      <c r="K37" s="12" t="s">
        <v>942</v>
      </c>
      <c r="L37" s="12" t="s">
        <v>945</v>
      </c>
      <c r="M37" s="12" t="s">
        <v>942</v>
      </c>
      <c r="N37" s="12" t="s">
        <v>949</v>
      </c>
      <c r="O37" s="12" t="s">
        <v>947</v>
      </c>
      <c r="P37" s="12" t="s">
        <v>959</v>
      </c>
      <c r="Q37" s="12" t="s">
        <v>982</v>
      </c>
      <c r="R37" s="12" t="s">
        <v>974</v>
      </c>
      <c r="S37" s="12" t="s">
        <v>942</v>
      </c>
      <c r="T37" s="12" t="s">
        <v>942</v>
      </c>
      <c r="U37" s="12" t="s">
        <v>942</v>
      </c>
      <c r="V37" s="12" t="s">
        <v>953</v>
      </c>
      <c r="W37" s="12" t="s">
        <v>942</v>
      </c>
      <c r="X37" s="12" t="s">
        <v>942</v>
      </c>
      <c r="Y37" s="12" t="s">
        <v>961</v>
      </c>
      <c r="Z37" s="12" t="s">
        <v>942</v>
      </c>
      <c r="AA37" s="12" t="s">
        <v>943</v>
      </c>
      <c r="AB37" s="12" t="s">
        <v>942</v>
      </c>
      <c r="AC37" s="12" t="s">
        <v>964</v>
      </c>
      <c r="AD37" s="12" t="s">
        <v>942</v>
      </c>
      <c r="AE37" s="12"/>
      <c r="AF37" s="12" t="s">
        <v>943</v>
      </c>
      <c r="AG37" s="12" t="s">
        <v>1018</v>
      </c>
      <c r="AH37" s="12" t="s">
        <v>960</v>
      </c>
      <c r="AI37" s="12" t="s">
        <v>960</v>
      </c>
      <c r="AJ37" s="12" t="s">
        <v>959</v>
      </c>
      <c r="AK37" s="12" t="s">
        <v>961</v>
      </c>
      <c r="AL37" s="12" t="s">
        <v>959</v>
      </c>
      <c r="AM37" s="12" t="s">
        <v>974</v>
      </c>
      <c r="AN37" s="12" t="s">
        <v>942</v>
      </c>
      <c r="AO37" s="12" t="s">
        <v>942</v>
      </c>
      <c r="AP37" s="12" t="s">
        <v>942</v>
      </c>
      <c r="AQ37" s="12" t="s">
        <v>944</v>
      </c>
      <c r="AR37" s="12" t="s">
        <v>942</v>
      </c>
      <c r="AS37" s="12" t="s">
        <v>944</v>
      </c>
      <c r="AT37" s="25" t="s">
        <v>942</v>
      </c>
      <c r="AU37" s="25" t="s">
        <v>944</v>
      </c>
      <c r="AV37" s="25" t="s">
        <v>942</v>
      </c>
      <c r="AW37" s="3671" t="s">
        <v>942</v>
      </c>
      <c r="AX37" s="12" t="s">
        <v>942</v>
      </c>
      <c r="AY37" s="12" t="s">
        <v>942</v>
      </c>
      <c r="AZ37" s="12" t="s">
        <v>942</v>
      </c>
      <c r="BA37" s="12" t="s">
        <v>942</v>
      </c>
      <c r="BB37" s="12" t="s">
        <v>942</v>
      </c>
      <c r="BC37" s="12" t="s">
        <v>942</v>
      </c>
      <c r="BD37" s="12" t="s">
        <v>942</v>
      </c>
      <c r="BE37" s="12" t="s">
        <v>942</v>
      </c>
      <c r="BF37" s="12" t="s">
        <v>942</v>
      </c>
      <c r="BG37" s="12" t="s">
        <v>942</v>
      </c>
      <c r="BH37" s="12" t="s">
        <v>942</v>
      </c>
      <c r="BI37" s="12" t="s">
        <v>942</v>
      </c>
      <c r="BJ37" s="12" t="s">
        <v>942</v>
      </c>
      <c r="BK37" s="12" t="s">
        <v>942</v>
      </c>
      <c r="BL37" s="12"/>
      <c r="BM37" s="12" t="s">
        <v>942</v>
      </c>
      <c r="BN37" s="12" t="s">
        <v>942</v>
      </c>
      <c r="BO37" s="12" t="s">
        <v>942</v>
      </c>
      <c r="BP37" s="12" t="s">
        <v>942</v>
      </c>
      <c r="BQ37" s="12" t="s">
        <v>942</v>
      </c>
      <c r="BR37" s="12" t="s">
        <v>943</v>
      </c>
      <c r="BS37" s="12" t="s">
        <v>942</v>
      </c>
      <c r="BT37" s="12" t="s">
        <v>942</v>
      </c>
      <c r="BU37" s="12" t="s">
        <v>942</v>
      </c>
      <c r="BV37" s="12" t="s">
        <v>942</v>
      </c>
      <c r="BW37" s="12" t="s">
        <v>942</v>
      </c>
      <c r="BX37" s="12" t="s">
        <v>942</v>
      </c>
      <c r="BY37" s="12" t="s">
        <v>942</v>
      </c>
      <c r="BZ37" s="21" t="s">
        <v>213</v>
      </c>
      <c r="CA37" s="15"/>
    </row>
    <row r="38" spans="2:79" ht="11.1" customHeight="1" x14ac:dyDescent="0.2">
      <c r="B38" s="22" t="s">
        <v>848</v>
      </c>
      <c r="C38" s="12" t="s">
        <v>942</v>
      </c>
      <c r="D38" s="12" t="s">
        <v>964</v>
      </c>
      <c r="E38" s="12" t="s">
        <v>942</v>
      </c>
      <c r="F38" s="12" t="s">
        <v>942</v>
      </c>
      <c r="G38" s="12" t="s">
        <v>944</v>
      </c>
      <c r="H38" s="12" t="s">
        <v>953</v>
      </c>
      <c r="I38" s="12" t="s">
        <v>953</v>
      </c>
      <c r="J38" s="12" t="s">
        <v>942</v>
      </c>
      <c r="K38" s="12" t="s">
        <v>942</v>
      </c>
      <c r="L38" s="12" t="s">
        <v>958</v>
      </c>
      <c r="M38" s="12" t="s">
        <v>942</v>
      </c>
      <c r="N38" s="12" t="s">
        <v>952</v>
      </c>
      <c r="O38" s="12" t="s">
        <v>1018</v>
      </c>
      <c r="P38" s="12" t="s">
        <v>942</v>
      </c>
      <c r="Q38" s="12" t="s">
        <v>954</v>
      </c>
      <c r="R38" s="12" t="s">
        <v>942</v>
      </c>
      <c r="S38" s="12" t="s">
        <v>942</v>
      </c>
      <c r="T38" s="12" t="s">
        <v>942</v>
      </c>
      <c r="U38" s="12" t="s">
        <v>942</v>
      </c>
      <c r="V38" s="12" t="s">
        <v>945</v>
      </c>
      <c r="W38" s="12" t="s">
        <v>942</v>
      </c>
      <c r="X38" s="12" t="s">
        <v>942</v>
      </c>
      <c r="Y38" s="12" t="s">
        <v>997</v>
      </c>
      <c r="Z38" s="12" t="s">
        <v>942</v>
      </c>
      <c r="AA38" s="12" t="s">
        <v>942</v>
      </c>
      <c r="AB38" s="12" t="s">
        <v>942</v>
      </c>
      <c r="AC38" s="12" t="s">
        <v>960</v>
      </c>
      <c r="AD38" s="12" t="s">
        <v>942</v>
      </c>
      <c r="AE38" s="12" t="s">
        <v>944</v>
      </c>
      <c r="AF38" s="12"/>
      <c r="AG38" s="12" t="s">
        <v>958</v>
      </c>
      <c r="AH38" s="12" t="s">
        <v>942</v>
      </c>
      <c r="AI38" s="12" t="s">
        <v>944</v>
      </c>
      <c r="AJ38" s="12" t="s">
        <v>954</v>
      </c>
      <c r="AK38" s="12" t="s">
        <v>959</v>
      </c>
      <c r="AL38" s="12" t="s">
        <v>950</v>
      </c>
      <c r="AM38" s="12" t="s">
        <v>965</v>
      </c>
      <c r="AN38" s="12" t="s">
        <v>942</v>
      </c>
      <c r="AO38" s="12" t="s">
        <v>942</v>
      </c>
      <c r="AP38" s="12" t="s">
        <v>942</v>
      </c>
      <c r="AQ38" s="12" t="s">
        <v>942</v>
      </c>
      <c r="AR38" s="12" t="s">
        <v>942</v>
      </c>
      <c r="AS38" s="12" t="s">
        <v>942</v>
      </c>
      <c r="AT38" s="25" t="s">
        <v>943</v>
      </c>
      <c r="AU38" s="25" t="s">
        <v>960</v>
      </c>
      <c r="AV38" s="25" t="s">
        <v>942</v>
      </c>
      <c r="AW38" s="3671" t="s">
        <v>942</v>
      </c>
      <c r="AX38" s="12" t="s">
        <v>942</v>
      </c>
      <c r="AY38" s="12" t="s">
        <v>942</v>
      </c>
      <c r="AZ38" s="12" t="s">
        <v>942</v>
      </c>
      <c r="BA38" s="12" t="s">
        <v>942</v>
      </c>
      <c r="BB38" s="12" t="s">
        <v>942</v>
      </c>
      <c r="BC38" s="12" t="s">
        <v>942</v>
      </c>
      <c r="BD38" s="12" t="s">
        <v>942</v>
      </c>
      <c r="BE38" s="12" t="s">
        <v>942</v>
      </c>
      <c r="BF38" s="12" t="s">
        <v>942</v>
      </c>
      <c r="BG38" s="12" t="s">
        <v>942</v>
      </c>
      <c r="BH38" s="12" t="s">
        <v>942</v>
      </c>
      <c r="BI38" s="12" t="s">
        <v>942</v>
      </c>
      <c r="BJ38" s="12" t="s">
        <v>942</v>
      </c>
      <c r="BK38" s="12" t="s">
        <v>942</v>
      </c>
      <c r="BL38" s="12"/>
      <c r="BM38" s="12" t="s">
        <v>942</v>
      </c>
      <c r="BN38" s="12" t="s">
        <v>942</v>
      </c>
      <c r="BO38" s="12" t="s">
        <v>942</v>
      </c>
      <c r="BP38" s="12" t="s">
        <v>942</v>
      </c>
      <c r="BQ38" s="12" t="s">
        <v>942</v>
      </c>
      <c r="BR38" s="12" t="s">
        <v>942</v>
      </c>
      <c r="BS38" s="12" t="s">
        <v>942</v>
      </c>
      <c r="BT38" s="12" t="s">
        <v>942</v>
      </c>
      <c r="BU38" s="12" t="s">
        <v>942</v>
      </c>
      <c r="BV38" s="12" t="s">
        <v>942</v>
      </c>
      <c r="BW38" s="12" t="s">
        <v>942</v>
      </c>
      <c r="BX38" s="12" t="s">
        <v>942</v>
      </c>
      <c r="BY38" s="12" t="s">
        <v>942</v>
      </c>
      <c r="BZ38" s="21" t="s">
        <v>848</v>
      </c>
      <c r="CA38" s="15"/>
    </row>
    <row r="39" spans="2:79" ht="11.1" customHeight="1" x14ac:dyDescent="0.2">
      <c r="B39" s="22" t="s">
        <v>214</v>
      </c>
      <c r="C39" s="35" t="s">
        <v>942</v>
      </c>
      <c r="D39" s="35" t="s">
        <v>952</v>
      </c>
      <c r="E39" s="12" t="s">
        <v>944</v>
      </c>
      <c r="F39" s="12" t="s">
        <v>942</v>
      </c>
      <c r="G39" s="12" t="s">
        <v>958</v>
      </c>
      <c r="H39" s="12" t="s">
        <v>945</v>
      </c>
      <c r="I39" s="12" t="s">
        <v>998</v>
      </c>
      <c r="J39" s="12" t="s">
        <v>942</v>
      </c>
      <c r="K39" s="12" t="s">
        <v>942</v>
      </c>
      <c r="L39" s="12" t="s">
        <v>957</v>
      </c>
      <c r="M39" s="12" t="s">
        <v>943</v>
      </c>
      <c r="N39" s="12" t="s">
        <v>948</v>
      </c>
      <c r="O39" s="12" t="s">
        <v>1020</v>
      </c>
      <c r="P39" s="12" t="s">
        <v>964</v>
      </c>
      <c r="Q39" s="12" t="s">
        <v>1021</v>
      </c>
      <c r="R39" s="12" t="s">
        <v>961</v>
      </c>
      <c r="S39" s="12" t="s">
        <v>944</v>
      </c>
      <c r="T39" s="12" t="s">
        <v>944</v>
      </c>
      <c r="U39" s="12" t="s">
        <v>944</v>
      </c>
      <c r="V39" s="12" t="s">
        <v>956</v>
      </c>
      <c r="W39" s="12" t="s">
        <v>942</v>
      </c>
      <c r="X39" s="12" t="s">
        <v>946</v>
      </c>
      <c r="Y39" s="12" t="s">
        <v>992</v>
      </c>
      <c r="Z39" s="12" t="s">
        <v>942</v>
      </c>
      <c r="AA39" s="12" t="s">
        <v>944</v>
      </c>
      <c r="AB39" s="12" t="s">
        <v>944</v>
      </c>
      <c r="AC39" s="12" t="s">
        <v>998</v>
      </c>
      <c r="AD39" s="12" t="s">
        <v>942</v>
      </c>
      <c r="AE39" s="12" t="s">
        <v>1004</v>
      </c>
      <c r="AF39" s="12" t="s">
        <v>954</v>
      </c>
      <c r="AG39" s="12" t="s">
        <v>942</v>
      </c>
      <c r="AH39" s="12" t="s">
        <v>965</v>
      </c>
      <c r="AI39" s="12" t="s">
        <v>943</v>
      </c>
      <c r="AJ39" s="12" t="s">
        <v>996</v>
      </c>
      <c r="AK39" s="12" t="s">
        <v>997</v>
      </c>
      <c r="AL39" s="12" t="s">
        <v>1004</v>
      </c>
      <c r="AM39" s="12" t="s">
        <v>1024</v>
      </c>
      <c r="AN39" s="12" t="s">
        <v>942</v>
      </c>
      <c r="AO39" s="12" t="s">
        <v>942</v>
      </c>
      <c r="AP39" s="12" t="s">
        <v>942</v>
      </c>
      <c r="AQ39" s="12" t="s">
        <v>942</v>
      </c>
      <c r="AR39" s="12" t="s">
        <v>942</v>
      </c>
      <c r="AS39" s="12" t="s">
        <v>943</v>
      </c>
      <c r="AT39" s="25" t="s">
        <v>943</v>
      </c>
      <c r="AU39" s="25" t="s">
        <v>953</v>
      </c>
      <c r="AV39" s="25" t="s">
        <v>942</v>
      </c>
      <c r="AW39" s="3671" t="s">
        <v>942</v>
      </c>
      <c r="AX39" s="35" t="s">
        <v>942</v>
      </c>
      <c r="AY39" s="12" t="s">
        <v>942</v>
      </c>
      <c r="AZ39" s="12" t="s">
        <v>942</v>
      </c>
      <c r="BA39" s="12" t="s">
        <v>942</v>
      </c>
      <c r="BB39" s="12" t="s">
        <v>942</v>
      </c>
      <c r="BC39" s="12" t="s">
        <v>942</v>
      </c>
      <c r="BD39" s="12" t="s">
        <v>942</v>
      </c>
      <c r="BE39" s="12" t="s">
        <v>942</v>
      </c>
      <c r="BF39" s="12" t="s">
        <v>942</v>
      </c>
      <c r="BG39" s="12" t="s">
        <v>942</v>
      </c>
      <c r="BH39" s="12" t="s">
        <v>942</v>
      </c>
      <c r="BI39" s="12" t="s">
        <v>942</v>
      </c>
      <c r="BJ39" s="12" t="s">
        <v>942</v>
      </c>
      <c r="BK39" s="12" t="s">
        <v>944</v>
      </c>
      <c r="BL39" s="12" t="s">
        <v>942</v>
      </c>
      <c r="BM39" s="12" t="s">
        <v>942</v>
      </c>
      <c r="BN39" s="12" t="s">
        <v>942</v>
      </c>
      <c r="BO39" s="12" t="s">
        <v>942</v>
      </c>
      <c r="BP39" s="12" t="s">
        <v>942</v>
      </c>
      <c r="BQ39" s="12" t="s">
        <v>942</v>
      </c>
      <c r="BR39" s="12" t="s">
        <v>943</v>
      </c>
      <c r="BS39" s="12" t="s">
        <v>942</v>
      </c>
      <c r="BT39" s="12" t="s">
        <v>942</v>
      </c>
      <c r="BU39" s="12" t="s">
        <v>942</v>
      </c>
      <c r="BV39" s="12" t="s">
        <v>942</v>
      </c>
      <c r="BW39" s="12" t="s">
        <v>943</v>
      </c>
      <c r="BX39" s="25" t="s">
        <v>942</v>
      </c>
      <c r="BY39" s="25" t="s">
        <v>942</v>
      </c>
      <c r="BZ39" s="21" t="s">
        <v>214</v>
      </c>
      <c r="CA39" s="16"/>
    </row>
    <row r="40" spans="2:79" ht="11.1" customHeight="1" x14ac:dyDescent="0.2">
      <c r="B40" s="22" t="s">
        <v>200</v>
      </c>
      <c r="C40" s="35" t="s">
        <v>942</v>
      </c>
      <c r="D40" s="35" t="s">
        <v>943</v>
      </c>
      <c r="E40" s="12" t="s">
        <v>943</v>
      </c>
      <c r="F40" s="12" t="s">
        <v>942</v>
      </c>
      <c r="G40" s="12" t="s">
        <v>944</v>
      </c>
      <c r="H40" s="12" t="s">
        <v>988</v>
      </c>
      <c r="I40" s="12" t="s">
        <v>1022</v>
      </c>
      <c r="J40" s="12" t="s">
        <v>942</v>
      </c>
      <c r="K40" s="12" t="s">
        <v>942</v>
      </c>
      <c r="L40" s="12" t="s">
        <v>959</v>
      </c>
      <c r="M40" s="12" t="s">
        <v>942</v>
      </c>
      <c r="N40" s="12" t="s">
        <v>945</v>
      </c>
      <c r="O40" s="12" t="s">
        <v>956</v>
      </c>
      <c r="P40" s="12" t="s">
        <v>943</v>
      </c>
      <c r="Q40" s="12" t="s">
        <v>953</v>
      </c>
      <c r="R40" s="12" t="s">
        <v>965</v>
      </c>
      <c r="S40" s="12" t="s">
        <v>942</v>
      </c>
      <c r="T40" s="12" t="s">
        <v>942</v>
      </c>
      <c r="U40" s="12" t="s">
        <v>942</v>
      </c>
      <c r="V40" s="12" t="s">
        <v>943</v>
      </c>
      <c r="W40" s="12" t="s">
        <v>942</v>
      </c>
      <c r="X40" s="12" t="s">
        <v>942</v>
      </c>
      <c r="Y40" s="12" t="s">
        <v>952</v>
      </c>
      <c r="Z40" s="12" t="s">
        <v>942</v>
      </c>
      <c r="AA40" s="12" t="s">
        <v>942</v>
      </c>
      <c r="AB40" s="12" t="s">
        <v>942</v>
      </c>
      <c r="AC40" s="12" t="s">
        <v>944</v>
      </c>
      <c r="AD40" s="12" t="s">
        <v>942</v>
      </c>
      <c r="AE40" s="12" t="s">
        <v>956</v>
      </c>
      <c r="AF40" s="12" t="s">
        <v>942</v>
      </c>
      <c r="AG40" s="12" t="s">
        <v>974</v>
      </c>
      <c r="AH40" s="12"/>
      <c r="AI40" s="12" t="s">
        <v>953</v>
      </c>
      <c r="AJ40" s="12" t="s">
        <v>944</v>
      </c>
      <c r="AK40" s="12" t="s">
        <v>960</v>
      </c>
      <c r="AL40" s="12" t="s">
        <v>956</v>
      </c>
      <c r="AM40" s="12" t="s">
        <v>953</v>
      </c>
      <c r="AN40" s="12" t="s">
        <v>942</v>
      </c>
      <c r="AO40" s="12" t="s">
        <v>942</v>
      </c>
      <c r="AP40" s="12" t="s">
        <v>942</v>
      </c>
      <c r="AQ40" s="12" t="s">
        <v>942</v>
      </c>
      <c r="AR40" s="12" t="s">
        <v>942</v>
      </c>
      <c r="AS40" s="12" t="s">
        <v>942</v>
      </c>
      <c r="AT40" s="25" t="s">
        <v>942</v>
      </c>
      <c r="AU40" s="25" t="s">
        <v>942</v>
      </c>
      <c r="AV40" s="25" t="s">
        <v>942</v>
      </c>
      <c r="AW40" s="3671" t="s">
        <v>942</v>
      </c>
      <c r="AX40" s="35" t="s">
        <v>942</v>
      </c>
      <c r="AY40" s="12" t="s">
        <v>942</v>
      </c>
      <c r="AZ40" s="12" t="s">
        <v>942</v>
      </c>
      <c r="BA40" s="12" t="s">
        <v>942</v>
      </c>
      <c r="BB40" s="12" t="s">
        <v>942</v>
      </c>
      <c r="BC40" s="12" t="s">
        <v>942</v>
      </c>
      <c r="BD40" s="12" t="s">
        <v>942</v>
      </c>
      <c r="BE40" s="12" t="s">
        <v>942</v>
      </c>
      <c r="BF40" s="12" t="s">
        <v>942</v>
      </c>
      <c r="BG40" s="12" t="s">
        <v>942</v>
      </c>
      <c r="BH40" s="12" t="s">
        <v>942</v>
      </c>
      <c r="BI40" s="12" t="s">
        <v>942</v>
      </c>
      <c r="BJ40" s="12" t="s">
        <v>942</v>
      </c>
      <c r="BK40" s="12" t="s">
        <v>944</v>
      </c>
      <c r="BL40" s="12" t="s">
        <v>942</v>
      </c>
      <c r="BM40" s="12" t="s">
        <v>942</v>
      </c>
      <c r="BN40" s="12" t="s">
        <v>942</v>
      </c>
      <c r="BO40" s="12" t="s">
        <v>942</v>
      </c>
      <c r="BP40" s="12" t="s">
        <v>942</v>
      </c>
      <c r="BQ40" s="12" t="s">
        <v>942</v>
      </c>
      <c r="BR40" s="12" t="s">
        <v>942</v>
      </c>
      <c r="BS40" s="12" t="s">
        <v>942</v>
      </c>
      <c r="BT40" s="12" t="s">
        <v>942</v>
      </c>
      <c r="BU40" s="12" t="s">
        <v>942</v>
      </c>
      <c r="BV40" s="12" t="s">
        <v>942</v>
      </c>
      <c r="BW40" s="12" t="s">
        <v>942</v>
      </c>
      <c r="BX40" s="25" t="s">
        <v>942</v>
      </c>
      <c r="BY40" s="25" t="s">
        <v>942</v>
      </c>
      <c r="BZ40" s="21" t="s">
        <v>200</v>
      </c>
      <c r="CA40" s="16"/>
    </row>
    <row r="41" spans="2:79" ht="11.1" customHeight="1" x14ac:dyDescent="0.2">
      <c r="B41" s="22" t="s">
        <v>127</v>
      </c>
      <c r="C41" s="35" t="s">
        <v>942</v>
      </c>
      <c r="D41" s="35" t="s">
        <v>959</v>
      </c>
      <c r="E41" s="12" t="s">
        <v>952</v>
      </c>
      <c r="F41" s="12" t="s">
        <v>942</v>
      </c>
      <c r="G41" s="12" t="s">
        <v>944</v>
      </c>
      <c r="H41" s="12" t="s">
        <v>945</v>
      </c>
      <c r="I41" s="12" t="s">
        <v>1019</v>
      </c>
      <c r="J41" s="12" t="s">
        <v>942</v>
      </c>
      <c r="K41" s="12" t="s">
        <v>944</v>
      </c>
      <c r="L41" s="12" t="s">
        <v>961</v>
      </c>
      <c r="M41" s="12" t="s">
        <v>942</v>
      </c>
      <c r="N41" s="12" t="s">
        <v>942</v>
      </c>
      <c r="O41" s="12" t="s">
        <v>1025</v>
      </c>
      <c r="P41" s="12" t="s">
        <v>959</v>
      </c>
      <c r="Q41" s="12" t="s">
        <v>959</v>
      </c>
      <c r="R41" s="12" t="s">
        <v>951</v>
      </c>
      <c r="S41" s="12" t="s">
        <v>956</v>
      </c>
      <c r="T41" s="12" t="s">
        <v>942</v>
      </c>
      <c r="U41" s="12" t="s">
        <v>953</v>
      </c>
      <c r="V41" s="12" t="s">
        <v>944</v>
      </c>
      <c r="W41" s="12" t="s">
        <v>942</v>
      </c>
      <c r="X41" s="12" t="s">
        <v>942</v>
      </c>
      <c r="Y41" s="12" t="s">
        <v>964</v>
      </c>
      <c r="Z41" s="12" t="s">
        <v>943</v>
      </c>
      <c r="AA41" s="12" t="s">
        <v>942</v>
      </c>
      <c r="AB41" s="12" t="s">
        <v>942</v>
      </c>
      <c r="AC41" s="12" t="s">
        <v>956</v>
      </c>
      <c r="AD41" s="12" t="s">
        <v>942</v>
      </c>
      <c r="AE41" s="12" t="s">
        <v>956</v>
      </c>
      <c r="AF41" s="12" t="s">
        <v>943</v>
      </c>
      <c r="AG41" s="12" t="s">
        <v>944</v>
      </c>
      <c r="AH41" s="12" t="s">
        <v>959</v>
      </c>
      <c r="AI41" s="12" t="s">
        <v>942</v>
      </c>
      <c r="AJ41" s="12" t="s">
        <v>959</v>
      </c>
      <c r="AK41" s="12" t="s">
        <v>946</v>
      </c>
      <c r="AL41" s="12" t="s">
        <v>942</v>
      </c>
      <c r="AM41" s="12" t="s">
        <v>960</v>
      </c>
      <c r="AN41" s="12" t="s">
        <v>943</v>
      </c>
      <c r="AO41" s="12" t="s">
        <v>942</v>
      </c>
      <c r="AP41" s="12" t="s">
        <v>942</v>
      </c>
      <c r="AQ41" s="12" t="s">
        <v>942</v>
      </c>
      <c r="AR41" s="12" t="s">
        <v>942</v>
      </c>
      <c r="AS41" s="12" t="s">
        <v>942</v>
      </c>
      <c r="AT41" s="25" t="s">
        <v>942</v>
      </c>
      <c r="AU41" s="25" t="s">
        <v>942</v>
      </c>
      <c r="AV41" s="25" t="s">
        <v>942</v>
      </c>
      <c r="AW41" s="3671" t="s">
        <v>942</v>
      </c>
      <c r="AX41" s="35" t="s">
        <v>942</v>
      </c>
      <c r="AY41" s="12" t="s">
        <v>942</v>
      </c>
      <c r="AZ41" s="12" t="s">
        <v>942</v>
      </c>
      <c r="BA41" s="12" t="s">
        <v>942</v>
      </c>
      <c r="BB41" s="12" t="s">
        <v>942</v>
      </c>
      <c r="BC41" s="12" t="s">
        <v>942</v>
      </c>
      <c r="BD41" s="12" t="s">
        <v>942</v>
      </c>
      <c r="BE41" s="12" t="s">
        <v>942</v>
      </c>
      <c r="BF41" s="12" t="s">
        <v>942</v>
      </c>
      <c r="BG41" s="12" t="s">
        <v>942</v>
      </c>
      <c r="BH41" s="12" t="s">
        <v>942</v>
      </c>
      <c r="BI41" s="12" t="s">
        <v>942</v>
      </c>
      <c r="BJ41" s="12" t="s">
        <v>942</v>
      </c>
      <c r="BK41" s="12" t="s">
        <v>942</v>
      </c>
      <c r="BL41" s="12" t="s">
        <v>942</v>
      </c>
      <c r="BM41" s="12" t="s">
        <v>942</v>
      </c>
      <c r="BN41" s="12" t="s">
        <v>942</v>
      </c>
      <c r="BO41" s="12" t="s">
        <v>942</v>
      </c>
      <c r="BP41" s="12" t="s">
        <v>942</v>
      </c>
      <c r="BQ41" s="12" t="s">
        <v>942</v>
      </c>
      <c r="BR41" s="12" t="s">
        <v>942</v>
      </c>
      <c r="BS41" s="12" t="s">
        <v>942</v>
      </c>
      <c r="BT41" s="12" t="s">
        <v>942</v>
      </c>
      <c r="BU41" s="12" t="s">
        <v>942</v>
      </c>
      <c r="BV41" s="12" t="s">
        <v>942</v>
      </c>
      <c r="BW41" s="12" t="s">
        <v>942</v>
      </c>
      <c r="BX41" s="25" t="s">
        <v>942</v>
      </c>
      <c r="BY41" s="25" t="s">
        <v>942</v>
      </c>
      <c r="BZ41" s="21" t="s">
        <v>127</v>
      </c>
      <c r="CA41" s="16"/>
    </row>
    <row r="42" spans="2:79" ht="11.1" customHeight="1" x14ac:dyDescent="0.2">
      <c r="B42" s="22" t="s">
        <v>207</v>
      </c>
      <c r="C42" s="35" t="s">
        <v>942</v>
      </c>
      <c r="D42" s="35" t="s">
        <v>952</v>
      </c>
      <c r="E42" s="12" t="s">
        <v>942</v>
      </c>
      <c r="F42" s="12" t="s">
        <v>942</v>
      </c>
      <c r="G42" s="12" t="s">
        <v>952</v>
      </c>
      <c r="H42" s="12" t="s">
        <v>949</v>
      </c>
      <c r="I42" s="12" t="s">
        <v>1022</v>
      </c>
      <c r="J42" s="12" t="s">
        <v>942</v>
      </c>
      <c r="K42" s="12" t="s">
        <v>942</v>
      </c>
      <c r="L42" s="12" t="s">
        <v>965</v>
      </c>
      <c r="M42" s="12" t="s">
        <v>942</v>
      </c>
      <c r="N42" s="12" t="s">
        <v>960</v>
      </c>
      <c r="O42" s="12" t="s">
        <v>1025</v>
      </c>
      <c r="P42" s="12" t="s">
        <v>942</v>
      </c>
      <c r="Q42" s="12" t="s">
        <v>947</v>
      </c>
      <c r="R42" s="12" t="s">
        <v>943</v>
      </c>
      <c r="S42" s="12" t="s">
        <v>942</v>
      </c>
      <c r="T42" s="12" t="s">
        <v>944</v>
      </c>
      <c r="U42" s="12" t="s">
        <v>953</v>
      </c>
      <c r="V42" s="12" t="s">
        <v>944</v>
      </c>
      <c r="W42" s="12" t="s">
        <v>942</v>
      </c>
      <c r="X42" s="12" t="s">
        <v>943</v>
      </c>
      <c r="Y42" s="12" t="s">
        <v>983</v>
      </c>
      <c r="Z42" s="12" t="s">
        <v>942</v>
      </c>
      <c r="AA42" s="12" t="s">
        <v>942</v>
      </c>
      <c r="AB42" s="12" t="s">
        <v>942</v>
      </c>
      <c r="AC42" s="12" t="s">
        <v>948</v>
      </c>
      <c r="AD42" s="12" t="s">
        <v>942</v>
      </c>
      <c r="AE42" s="12" t="s">
        <v>953</v>
      </c>
      <c r="AF42" s="12" t="s">
        <v>958</v>
      </c>
      <c r="AG42" s="12" t="s">
        <v>973</v>
      </c>
      <c r="AH42" s="12" t="s">
        <v>943</v>
      </c>
      <c r="AI42" s="12" t="s">
        <v>953</v>
      </c>
      <c r="AJ42" s="12" t="s">
        <v>942</v>
      </c>
      <c r="AK42" s="12" t="s">
        <v>976</v>
      </c>
      <c r="AL42" s="12" t="s">
        <v>965</v>
      </c>
      <c r="AM42" s="12" t="s">
        <v>1022</v>
      </c>
      <c r="AN42" s="12" t="s">
        <v>942</v>
      </c>
      <c r="AO42" s="12" t="s">
        <v>944</v>
      </c>
      <c r="AP42" s="12" t="s">
        <v>944</v>
      </c>
      <c r="AQ42" s="12" t="s">
        <v>942</v>
      </c>
      <c r="AR42" s="12" t="s">
        <v>942</v>
      </c>
      <c r="AS42" s="12" t="s">
        <v>942</v>
      </c>
      <c r="AT42" s="25" t="s">
        <v>943</v>
      </c>
      <c r="AU42" s="25" t="s">
        <v>960</v>
      </c>
      <c r="AV42" s="25" t="s">
        <v>942</v>
      </c>
      <c r="AW42" s="3671" t="s">
        <v>942</v>
      </c>
      <c r="AX42" s="35" t="s">
        <v>942</v>
      </c>
      <c r="AY42" s="12" t="s">
        <v>942</v>
      </c>
      <c r="AZ42" s="12" t="s">
        <v>942</v>
      </c>
      <c r="BA42" s="12" t="s">
        <v>942</v>
      </c>
      <c r="BB42" s="12" t="s">
        <v>942</v>
      </c>
      <c r="BC42" s="12" t="s">
        <v>942</v>
      </c>
      <c r="BD42" s="12" t="s">
        <v>942</v>
      </c>
      <c r="BE42" s="12" t="s">
        <v>942</v>
      </c>
      <c r="BF42" s="12" t="s">
        <v>942</v>
      </c>
      <c r="BG42" s="12" t="s">
        <v>942</v>
      </c>
      <c r="BH42" s="12" t="s">
        <v>942</v>
      </c>
      <c r="BI42" s="12" t="s">
        <v>942</v>
      </c>
      <c r="BJ42" s="12" t="s">
        <v>942</v>
      </c>
      <c r="BK42" s="12" t="s">
        <v>942</v>
      </c>
      <c r="BL42" s="12" t="s">
        <v>942</v>
      </c>
      <c r="BM42" s="12" t="s">
        <v>942</v>
      </c>
      <c r="BN42" s="12" t="s">
        <v>942</v>
      </c>
      <c r="BO42" s="12" t="s">
        <v>942</v>
      </c>
      <c r="BP42" s="12" t="s">
        <v>942</v>
      </c>
      <c r="BQ42" s="12" t="s">
        <v>942</v>
      </c>
      <c r="BR42" s="12" t="s">
        <v>942</v>
      </c>
      <c r="BS42" s="12" t="s">
        <v>942</v>
      </c>
      <c r="BT42" s="12" t="s">
        <v>942</v>
      </c>
      <c r="BU42" s="12" t="s">
        <v>942</v>
      </c>
      <c r="BV42" s="12" t="s">
        <v>942</v>
      </c>
      <c r="BW42" s="12" t="s">
        <v>942</v>
      </c>
      <c r="BX42" s="25" t="s">
        <v>942</v>
      </c>
      <c r="BY42" s="25" t="s">
        <v>942</v>
      </c>
      <c r="BZ42" s="21" t="s">
        <v>207</v>
      </c>
      <c r="CA42" s="16"/>
    </row>
    <row r="43" spans="2:79" ht="11.1" customHeight="1" x14ac:dyDescent="0.2">
      <c r="B43" s="22" t="s">
        <v>100</v>
      </c>
      <c r="C43" s="35" t="s">
        <v>942</v>
      </c>
      <c r="D43" s="35" t="s">
        <v>957</v>
      </c>
      <c r="E43" s="12" t="s">
        <v>942</v>
      </c>
      <c r="F43" s="12" t="s">
        <v>942</v>
      </c>
      <c r="G43" s="12" t="s">
        <v>960</v>
      </c>
      <c r="H43" s="12" t="s">
        <v>996</v>
      </c>
      <c r="I43" s="12" t="s">
        <v>967</v>
      </c>
      <c r="J43" s="12" t="s">
        <v>942</v>
      </c>
      <c r="K43" s="12" t="s">
        <v>942</v>
      </c>
      <c r="L43" s="12" t="s">
        <v>998</v>
      </c>
      <c r="M43" s="12" t="s">
        <v>944</v>
      </c>
      <c r="N43" s="12" t="s">
        <v>1024</v>
      </c>
      <c r="O43" s="12" t="s">
        <v>1026</v>
      </c>
      <c r="P43" s="12" t="s">
        <v>944</v>
      </c>
      <c r="Q43" s="12" t="s">
        <v>1027</v>
      </c>
      <c r="R43" s="12" t="s">
        <v>964</v>
      </c>
      <c r="S43" s="12" t="s">
        <v>944</v>
      </c>
      <c r="T43" s="12" t="s">
        <v>942</v>
      </c>
      <c r="U43" s="12" t="s">
        <v>942</v>
      </c>
      <c r="V43" s="12" t="s">
        <v>943</v>
      </c>
      <c r="W43" s="12" t="s">
        <v>944</v>
      </c>
      <c r="X43" s="12" t="s">
        <v>942</v>
      </c>
      <c r="Y43" s="12" t="s">
        <v>976</v>
      </c>
      <c r="Z43" s="12" t="s">
        <v>944</v>
      </c>
      <c r="AA43" s="12" t="s">
        <v>942</v>
      </c>
      <c r="AB43" s="12" t="s">
        <v>959</v>
      </c>
      <c r="AC43" s="12" t="s">
        <v>996</v>
      </c>
      <c r="AD43" s="12" t="s">
        <v>942</v>
      </c>
      <c r="AE43" s="12" t="s">
        <v>955</v>
      </c>
      <c r="AF43" s="12" t="s">
        <v>953</v>
      </c>
      <c r="AG43" s="12" t="s">
        <v>1024</v>
      </c>
      <c r="AH43" s="12" t="s">
        <v>956</v>
      </c>
      <c r="AI43" s="12" t="s">
        <v>964</v>
      </c>
      <c r="AJ43" s="12" t="s">
        <v>962</v>
      </c>
      <c r="AK43" s="12" t="s">
        <v>942</v>
      </c>
      <c r="AL43" s="12" t="s">
        <v>971</v>
      </c>
      <c r="AM43" s="12" t="s">
        <v>980</v>
      </c>
      <c r="AN43" s="12" t="s">
        <v>946</v>
      </c>
      <c r="AO43" s="12" t="s">
        <v>942</v>
      </c>
      <c r="AP43" s="12" t="s">
        <v>942</v>
      </c>
      <c r="AQ43" s="12" t="s">
        <v>952</v>
      </c>
      <c r="AR43" s="12" t="s">
        <v>942</v>
      </c>
      <c r="AS43" s="12" t="s">
        <v>942</v>
      </c>
      <c r="AT43" s="25" t="s">
        <v>954</v>
      </c>
      <c r="AU43" s="25" t="s">
        <v>944</v>
      </c>
      <c r="AV43" s="25" t="s">
        <v>942</v>
      </c>
      <c r="AW43" s="3671" t="s">
        <v>942</v>
      </c>
      <c r="AX43" s="35" t="s">
        <v>942</v>
      </c>
      <c r="AY43" s="12" t="s">
        <v>942</v>
      </c>
      <c r="AZ43" s="12" t="s">
        <v>942</v>
      </c>
      <c r="BA43" s="12" t="s">
        <v>942</v>
      </c>
      <c r="BB43" s="12" t="s">
        <v>942</v>
      </c>
      <c r="BC43" s="12" t="s">
        <v>942</v>
      </c>
      <c r="BD43" s="12" t="s">
        <v>942</v>
      </c>
      <c r="BE43" s="12" t="s">
        <v>942</v>
      </c>
      <c r="BF43" s="12" t="s">
        <v>942</v>
      </c>
      <c r="BG43" s="12" t="s">
        <v>942</v>
      </c>
      <c r="BH43" s="12" t="s">
        <v>942</v>
      </c>
      <c r="BI43" s="12" t="s">
        <v>942</v>
      </c>
      <c r="BJ43" s="12" t="s">
        <v>942</v>
      </c>
      <c r="BK43" s="12" t="s">
        <v>942</v>
      </c>
      <c r="BL43" s="12" t="s">
        <v>942</v>
      </c>
      <c r="BM43" s="12" t="s">
        <v>942</v>
      </c>
      <c r="BN43" s="12" t="s">
        <v>942</v>
      </c>
      <c r="BO43" s="12" t="s">
        <v>942</v>
      </c>
      <c r="BP43" s="12" t="s">
        <v>942</v>
      </c>
      <c r="BQ43" s="12" t="s">
        <v>942</v>
      </c>
      <c r="BR43" s="12" t="s">
        <v>942</v>
      </c>
      <c r="BS43" s="12" t="s">
        <v>942</v>
      </c>
      <c r="BT43" s="12" t="s">
        <v>942</v>
      </c>
      <c r="BU43" s="12" t="s">
        <v>942</v>
      </c>
      <c r="BV43" s="12" t="s">
        <v>942</v>
      </c>
      <c r="BW43" s="12" t="s">
        <v>942</v>
      </c>
      <c r="BX43" s="25" t="s">
        <v>942</v>
      </c>
      <c r="BY43" s="25" t="s">
        <v>942</v>
      </c>
      <c r="BZ43" s="21" t="s">
        <v>100</v>
      </c>
      <c r="CA43" s="16"/>
    </row>
    <row r="44" spans="2:79" ht="11.1" customHeight="1" x14ac:dyDescent="0.2">
      <c r="B44" s="22" t="s">
        <v>101</v>
      </c>
      <c r="C44" s="35" t="s">
        <v>942</v>
      </c>
      <c r="D44" s="35" t="s">
        <v>958</v>
      </c>
      <c r="E44" s="12" t="s">
        <v>956</v>
      </c>
      <c r="F44" s="12" t="s">
        <v>944</v>
      </c>
      <c r="G44" s="12" t="s">
        <v>952</v>
      </c>
      <c r="H44" s="12" t="s">
        <v>965</v>
      </c>
      <c r="I44" s="12" t="s">
        <v>1028</v>
      </c>
      <c r="J44" s="12" t="s">
        <v>944</v>
      </c>
      <c r="K44" s="12" t="s">
        <v>942</v>
      </c>
      <c r="L44" s="12" t="s">
        <v>992</v>
      </c>
      <c r="M44" s="12" t="s">
        <v>942</v>
      </c>
      <c r="N44" s="12" t="s">
        <v>947</v>
      </c>
      <c r="O44" s="12" t="s">
        <v>1029</v>
      </c>
      <c r="P44" s="12" t="s">
        <v>943</v>
      </c>
      <c r="Q44" s="12" t="s">
        <v>1021</v>
      </c>
      <c r="R44" s="12" t="s">
        <v>955</v>
      </c>
      <c r="S44" s="12" t="s">
        <v>959</v>
      </c>
      <c r="T44" s="12" t="s">
        <v>953</v>
      </c>
      <c r="U44" s="12" t="s">
        <v>944</v>
      </c>
      <c r="V44" s="12" t="s">
        <v>952</v>
      </c>
      <c r="W44" s="12" t="s">
        <v>942</v>
      </c>
      <c r="X44" s="12" t="s">
        <v>959</v>
      </c>
      <c r="Y44" s="12" t="s">
        <v>996</v>
      </c>
      <c r="Z44" s="12" t="s">
        <v>944</v>
      </c>
      <c r="AA44" s="12" t="s">
        <v>944</v>
      </c>
      <c r="AB44" s="12" t="s">
        <v>942</v>
      </c>
      <c r="AC44" s="12" t="s">
        <v>956</v>
      </c>
      <c r="AD44" s="12" t="s">
        <v>942</v>
      </c>
      <c r="AE44" s="12" t="s">
        <v>953</v>
      </c>
      <c r="AF44" s="12" t="s">
        <v>949</v>
      </c>
      <c r="AG44" s="12" t="s">
        <v>1018</v>
      </c>
      <c r="AH44" s="12" t="s">
        <v>960</v>
      </c>
      <c r="AI44" s="12" t="s">
        <v>942</v>
      </c>
      <c r="AJ44" s="12" t="s">
        <v>974</v>
      </c>
      <c r="AK44" s="12" t="s">
        <v>1014</v>
      </c>
      <c r="AL44" s="12" t="s">
        <v>942</v>
      </c>
      <c r="AM44" s="12" t="s">
        <v>973</v>
      </c>
      <c r="AN44" s="12" t="s">
        <v>944</v>
      </c>
      <c r="AO44" s="12" t="s">
        <v>943</v>
      </c>
      <c r="AP44" s="12" t="s">
        <v>942</v>
      </c>
      <c r="AQ44" s="12" t="s">
        <v>942</v>
      </c>
      <c r="AR44" s="12" t="s">
        <v>942</v>
      </c>
      <c r="AS44" s="12" t="s">
        <v>942</v>
      </c>
      <c r="AT44" s="25" t="s">
        <v>952</v>
      </c>
      <c r="AU44" s="25" t="s">
        <v>964</v>
      </c>
      <c r="AV44" s="25" t="s">
        <v>942</v>
      </c>
      <c r="AW44" s="3671" t="s">
        <v>942</v>
      </c>
      <c r="AX44" s="35" t="s">
        <v>942</v>
      </c>
      <c r="AY44" s="12" t="s">
        <v>942</v>
      </c>
      <c r="AZ44" s="12" t="s">
        <v>942</v>
      </c>
      <c r="BA44" s="12" t="s">
        <v>942</v>
      </c>
      <c r="BB44" s="12" t="s">
        <v>942</v>
      </c>
      <c r="BC44" s="12" t="s">
        <v>942</v>
      </c>
      <c r="BD44" s="12" t="s">
        <v>942</v>
      </c>
      <c r="BE44" s="12" t="s">
        <v>942</v>
      </c>
      <c r="BF44" s="12" t="s">
        <v>942</v>
      </c>
      <c r="BG44" s="12" t="s">
        <v>943</v>
      </c>
      <c r="BH44" s="12" t="s">
        <v>942</v>
      </c>
      <c r="BI44" s="12" t="s">
        <v>942</v>
      </c>
      <c r="BJ44" s="12" t="s">
        <v>942</v>
      </c>
      <c r="BK44" s="12" t="s">
        <v>942</v>
      </c>
      <c r="BL44" s="12" t="s">
        <v>944</v>
      </c>
      <c r="BM44" s="12" t="s">
        <v>942</v>
      </c>
      <c r="BN44" s="12" t="s">
        <v>942</v>
      </c>
      <c r="BO44" s="12" t="s">
        <v>942</v>
      </c>
      <c r="BP44" s="12" t="s">
        <v>942</v>
      </c>
      <c r="BQ44" s="12" t="s">
        <v>942</v>
      </c>
      <c r="BR44" s="12" t="s">
        <v>942</v>
      </c>
      <c r="BS44" s="12" t="s">
        <v>942</v>
      </c>
      <c r="BT44" s="12" t="s">
        <v>942</v>
      </c>
      <c r="BU44" s="12" t="s">
        <v>942</v>
      </c>
      <c r="BV44" s="12" t="s">
        <v>942</v>
      </c>
      <c r="BW44" s="12" t="s">
        <v>942</v>
      </c>
      <c r="BX44" s="25" t="s">
        <v>942</v>
      </c>
      <c r="BY44" s="25" t="s">
        <v>942</v>
      </c>
      <c r="BZ44" s="21" t="s">
        <v>101</v>
      </c>
      <c r="CA44" s="16"/>
    </row>
    <row r="45" spans="2:79" ht="11.1" customHeight="1" x14ac:dyDescent="0.2">
      <c r="B45" s="22" t="s">
        <v>159</v>
      </c>
      <c r="C45" s="35" t="s">
        <v>943</v>
      </c>
      <c r="D45" s="35" t="s">
        <v>961</v>
      </c>
      <c r="E45" s="12" t="s">
        <v>955</v>
      </c>
      <c r="F45" s="12" t="s">
        <v>942</v>
      </c>
      <c r="G45" s="12" t="s">
        <v>945</v>
      </c>
      <c r="H45" s="12" t="s">
        <v>982</v>
      </c>
      <c r="I45" s="12" t="s">
        <v>1030</v>
      </c>
      <c r="J45" s="12" t="s">
        <v>942</v>
      </c>
      <c r="K45" s="12" t="s">
        <v>952</v>
      </c>
      <c r="L45" s="12" t="s">
        <v>1031</v>
      </c>
      <c r="M45" s="12" t="s">
        <v>942</v>
      </c>
      <c r="N45" s="12" t="s">
        <v>961</v>
      </c>
      <c r="O45" s="12" t="s">
        <v>1032</v>
      </c>
      <c r="P45" s="12" t="s">
        <v>960</v>
      </c>
      <c r="Q45" s="12" t="s">
        <v>1033</v>
      </c>
      <c r="R45" s="12" t="s">
        <v>1004</v>
      </c>
      <c r="S45" s="12" t="s">
        <v>953</v>
      </c>
      <c r="T45" s="12" t="s">
        <v>944</v>
      </c>
      <c r="U45" s="12" t="s">
        <v>943</v>
      </c>
      <c r="V45" s="12" t="s">
        <v>962</v>
      </c>
      <c r="W45" s="12" t="s">
        <v>952</v>
      </c>
      <c r="X45" s="12" t="s">
        <v>959</v>
      </c>
      <c r="Y45" s="12" t="s">
        <v>989</v>
      </c>
      <c r="Z45" s="12" t="s">
        <v>942</v>
      </c>
      <c r="AA45" s="12" t="s">
        <v>943</v>
      </c>
      <c r="AB45" s="12" t="s">
        <v>944</v>
      </c>
      <c r="AC45" s="12" t="s">
        <v>1031</v>
      </c>
      <c r="AD45" s="12" t="s">
        <v>942</v>
      </c>
      <c r="AE45" s="12" t="s">
        <v>965</v>
      </c>
      <c r="AF45" s="12" t="s">
        <v>974</v>
      </c>
      <c r="AG45" s="12" t="s">
        <v>997</v>
      </c>
      <c r="AH45" s="12" t="s">
        <v>959</v>
      </c>
      <c r="AI45" s="12" t="s">
        <v>956</v>
      </c>
      <c r="AJ45" s="12" t="s">
        <v>983</v>
      </c>
      <c r="AK45" s="12" t="s">
        <v>1015</v>
      </c>
      <c r="AL45" s="12" t="s">
        <v>996</v>
      </c>
      <c r="AM45" s="12" t="s">
        <v>942</v>
      </c>
      <c r="AN45" s="12" t="s">
        <v>943</v>
      </c>
      <c r="AO45" s="12" t="s">
        <v>942</v>
      </c>
      <c r="AP45" s="12" t="s">
        <v>942</v>
      </c>
      <c r="AQ45" s="12" t="s">
        <v>944</v>
      </c>
      <c r="AR45" s="12" t="s">
        <v>942</v>
      </c>
      <c r="AS45" s="12" t="s">
        <v>942</v>
      </c>
      <c r="AT45" s="25" t="s">
        <v>946</v>
      </c>
      <c r="AU45" s="25" t="s">
        <v>948</v>
      </c>
      <c r="AV45" s="25" t="s">
        <v>942</v>
      </c>
      <c r="AW45" s="3671" t="s">
        <v>942</v>
      </c>
      <c r="AX45" s="35" t="s">
        <v>944</v>
      </c>
      <c r="AY45" s="12" t="s">
        <v>942</v>
      </c>
      <c r="AZ45" s="12" t="s">
        <v>942</v>
      </c>
      <c r="BA45" s="12" t="s">
        <v>942</v>
      </c>
      <c r="BB45" s="12" t="s">
        <v>942</v>
      </c>
      <c r="BC45" s="12" t="s">
        <v>942</v>
      </c>
      <c r="BD45" s="12" t="s">
        <v>942</v>
      </c>
      <c r="BE45" s="12" t="s">
        <v>942</v>
      </c>
      <c r="BF45" s="12" t="s">
        <v>942</v>
      </c>
      <c r="BG45" s="12" t="s">
        <v>942</v>
      </c>
      <c r="BH45" s="12" t="s">
        <v>942</v>
      </c>
      <c r="BI45" s="12" t="s">
        <v>942</v>
      </c>
      <c r="BJ45" s="12" t="s">
        <v>942</v>
      </c>
      <c r="BK45" s="12" t="s">
        <v>942</v>
      </c>
      <c r="BL45" s="12" t="s">
        <v>942</v>
      </c>
      <c r="BM45" s="12" t="s">
        <v>942</v>
      </c>
      <c r="BN45" s="12" t="s">
        <v>959</v>
      </c>
      <c r="BO45" s="12" t="s">
        <v>942</v>
      </c>
      <c r="BP45" s="12" t="s">
        <v>942</v>
      </c>
      <c r="BQ45" s="12" t="s">
        <v>942</v>
      </c>
      <c r="BR45" s="12" t="s">
        <v>944</v>
      </c>
      <c r="BS45" s="12" t="s">
        <v>942</v>
      </c>
      <c r="BT45" s="12" t="s">
        <v>942</v>
      </c>
      <c r="BU45" s="12" t="s">
        <v>942</v>
      </c>
      <c r="BV45" s="12" t="s">
        <v>942</v>
      </c>
      <c r="BW45" s="12" t="s">
        <v>942</v>
      </c>
      <c r="BX45" s="25" t="s">
        <v>942</v>
      </c>
      <c r="BY45" s="25" t="s">
        <v>942</v>
      </c>
      <c r="BZ45" s="21" t="s">
        <v>159</v>
      </c>
      <c r="CA45" s="16"/>
    </row>
    <row r="46" spans="2:79" ht="11.1" customHeight="1" x14ac:dyDescent="0.2">
      <c r="B46" s="22" t="s">
        <v>102</v>
      </c>
      <c r="C46" s="35" t="s">
        <v>942</v>
      </c>
      <c r="D46" s="35" t="s">
        <v>942</v>
      </c>
      <c r="E46" s="12" t="s">
        <v>943</v>
      </c>
      <c r="F46" s="12" t="s">
        <v>942</v>
      </c>
      <c r="G46" s="12" t="s">
        <v>964</v>
      </c>
      <c r="H46" s="12" t="s">
        <v>959</v>
      </c>
      <c r="I46" s="12" t="s">
        <v>959</v>
      </c>
      <c r="J46" s="12" t="s">
        <v>942</v>
      </c>
      <c r="K46" s="12" t="s">
        <v>942</v>
      </c>
      <c r="L46" s="12" t="s">
        <v>944</v>
      </c>
      <c r="M46" s="12" t="s">
        <v>942</v>
      </c>
      <c r="N46" s="12" t="s">
        <v>944</v>
      </c>
      <c r="O46" s="12" t="s">
        <v>953</v>
      </c>
      <c r="P46" s="12" t="s">
        <v>942</v>
      </c>
      <c r="Q46" s="12" t="s">
        <v>944</v>
      </c>
      <c r="R46" s="12" t="s">
        <v>952</v>
      </c>
      <c r="S46" s="12" t="s">
        <v>942</v>
      </c>
      <c r="T46" s="12" t="s">
        <v>943</v>
      </c>
      <c r="U46" s="12" t="s">
        <v>942</v>
      </c>
      <c r="V46" s="12" t="s">
        <v>942</v>
      </c>
      <c r="W46" s="12" t="s">
        <v>942</v>
      </c>
      <c r="X46" s="12" t="s">
        <v>942</v>
      </c>
      <c r="Y46" s="12" t="s">
        <v>942</v>
      </c>
      <c r="Z46" s="12" t="s">
        <v>942</v>
      </c>
      <c r="AA46" s="12" t="s">
        <v>942</v>
      </c>
      <c r="AB46" s="12" t="s">
        <v>942</v>
      </c>
      <c r="AC46" s="12" t="s">
        <v>942</v>
      </c>
      <c r="AD46" s="12" t="s">
        <v>942</v>
      </c>
      <c r="AE46" s="12" t="s">
        <v>942</v>
      </c>
      <c r="AF46" s="12" t="s">
        <v>942</v>
      </c>
      <c r="AG46" s="12" t="s">
        <v>942</v>
      </c>
      <c r="AH46" s="12" t="s">
        <v>942</v>
      </c>
      <c r="AI46" s="12" t="s">
        <v>944</v>
      </c>
      <c r="AJ46" s="12" t="s">
        <v>942</v>
      </c>
      <c r="AK46" s="12" t="s">
        <v>964</v>
      </c>
      <c r="AL46" s="12" t="s">
        <v>943</v>
      </c>
      <c r="AM46" s="12" t="s">
        <v>944</v>
      </c>
      <c r="AN46" s="12" t="s">
        <v>942</v>
      </c>
      <c r="AO46" s="12" t="s">
        <v>942</v>
      </c>
      <c r="AP46" s="12" t="s">
        <v>942</v>
      </c>
      <c r="AQ46" s="12" t="s">
        <v>942</v>
      </c>
      <c r="AR46" s="12" t="s">
        <v>942</v>
      </c>
      <c r="AS46" s="12" t="s">
        <v>942</v>
      </c>
      <c r="AT46" s="25" t="s">
        <v>942</v>
      </c>
      <c r="AU46" s="25" t="s">
        <v>942</v>
      </c>
      <c r="AV46" s="25" t="s">
        <v>942</v>
      </c>
      <c r="AW46" s="3671" t="s">
        <v>942</v>
      </c>
      <c r="AX46" s="35" t="s">
        <v>943</v>
      </c>
      <c r="AY46" s="12" t="s">
        <v>942</v>
      </c>
      <c r="AZ46" s="12" t="s">
        <v>942</v>
      </c>
      <c r="BA46" s="12" t="s">
        <v>942</v>
      </c>
      <c r="BB46" s="12" t="s">
        <v>942</v>
      </c>
      <c r="BC46" s="12" t="s">
        <v>942</v>
      </c>
      <c r="BD46" s="12" t="s">
        <v>942</v>
      </c>
      <c r="BE46" s="12" t="s">
        <v>942</v>
      </c>
      <c r="BF46" s="12" t="s">
        <v>942</v>
      </c>
      <c r="BG46" s="12" t="s">
        <v>942</v>
      </c>
      <c r="BH46" s="12" t="s">
        <v>942</v>
      </c>
      <c r="BI46" s="12" t="s">
        <v>942</v>
      </c>
      <c r="BJ46" s="12" t="s">
        <v>942</v>
      </c>
      <c r="BK46" s="12" t="s">
        <v>942</v>
      </c>
      <c r="BL46" s="12" t="s">
        <v>942</v>
      </c>
      <c r="BM46" s="12" t="s">
        <v>942</v>
      </c>
      <c r="BN46" s="12" t="s">
        <v>942</v>
      </c>
      <c r="BO46" s="12" t="s">
        <v>942</v>
      </c>
      <c r="BP46" s="12" t="s">
        <v>942</v>
      </c>
      <c r="BQ46" s="12" t="s">
        <v>942</v>
      </c>
      <c r="BR46" s="12" t="s">
        <v>942</v>
      </c>
      <c r="BS46" s="12" t="s">
        <v>942</v>
      </c>
      <c r="BT46" s="12" t="s">
        <v>942</v>
      </c>
      <c r="BU46" s="12" t="s">
        <v>942</v>
      </c>
      <c r="BV46" s="12" t="s">
        <v>942</v>
      </c>
      <c r="BW46" s="12" t="s">
        <v>942</v>
      </c>
      <c r="BX46" s="25" t="s">
        <v>942</v>
      </c>
      <c r="BY46" s="25" t="s">
        <v>942</v>
      </c>
      <c r="BZ46" s="21" t="s">
        <v>102</v>
      </c>
      <c r="CA46" s="16"/>
    </row>
    <row r="47" spans="2:79" ht="11.1" customHeight="1" x14ac:dyDescent="0.2">
      <c r="B47" s="22" t="s">
        <v>916</v>
      </c>
      <c r="C47" s="35" t="s">
        <v>944</v>
      </c>
      <c r="D47" s="35" t="s">
        <v>942</v>
      </c>
      <c r="E47" s="12" t="s">
        <v>942</v>
      </c>
      <c r="F47" s="12" t="s">
        <v>942</v>
      </c>
      <c r="G47" s="12" t="s">
        <v>942</v>
      </c>
      <c r="H47" s="12" t="s">
        <v>942</v>
      </c>
      <c r="I47" s="12" t="s">
        <v>942</v>
      </c>
      <c r="J47" s="12" t="s">
        <v>942</v>
      </c>
      <c r="K47" s="12" t="s">
        <v>942</v>
      </c>
      <c r="L47" s="12" t="s">
        <v>944</v>
      </c>
      <c r="M47" s="12" t="s">
        <v>942</v>
      </c>
      <c r="N47" s="12" t="s">
        <v>942</v>
      </c>
      <c r="O47" s="12" t="s">
        <v>942</v>
      </c>
      <c r="P47" s="12" t="s">
        <v>942</v>
      </c>
      <c r="Q47" s="12" t="s">
        <v>942</v>
      </c>
      <c r="R47" s="12" t="s">
        <v>942</v>
      </c>
      <c r="S47" s="12" t="s">
        <v>942</v>
      </c>
      <c r="T47" s="12" t="s">
        <v>942</v>
      </c>
      <c r="U47" s="12" t="s">
        <v>942</v>
      </c>
      <c r="V47" s="12" t="s">
        <v>942</v>
      </c>
      <c r="W47" s="12" t="s">
        <v>942</v>
      </c>
      <c r="X47" s="12" t="s">
        <v>942</v>
      </c>
      <c r="Y47" s="12" t="s">
        <v>952</v>
      </c>
      <c r="Z47" s="12" t="s">
        <v>942</v>
      </c>
      <c r="AA47" s="12" t="s">
        <v>942</v>
      </c>
      <c r="AB47" s="12" t="s">
        <v>942</v>
      </c>
      <c r="AC47" s="12" t="s">
        <v>942</v>
      </c>
      <c r="AD47" s="12" t="s">
        <v>942</v>
      </c>
      <c r="AE47" s="12" t="s">
        <v>942</v>
      </c>
      <c r="AF47" s="12" t="s">
        <v>942</v>
      </c>
      <c r="AG47" s="12" t="s">
        <v>942</v>
      </c>
      <c r="AH47" s="12" t="s">
        <v>942</v>
      </c>
      <c r="AI47" s="12" t="s">
        <v>942</v>
      </c>
      <c r="AJ47" s="12" t="s">
        <v>943</v>
      </c>
      <c r="AK47" s="12" t="s">
        <v>942</v>
      </c>
      <c r="AL47" s="12" t="s">
        <v>944</v>
      </c>
      <c r="AM47" s="12" t="s">
        <v>942</v>
      </c>
      <c r="AN47" s="12" t="s">
        <v>942</v>
      </c>
      <c r="AO47" s="12" t="s">
        <v>942</v>
      </c>
      <c r="AP47" s="12" t="s">
        <v>942</v>
      </c>
      <c r="AQ47" s="12" t="s">
        <v>942</v>
      </c>
      <c r="AR47" s="12" t="s">
        <v>942</v>
      </c>
      <c r="AS47" s="12" t="s">
        <v>942</v>
      </c>
      <c r="AT47" s="25" t="s">
        <v>942</v>
      </c>
      <c r="AU47" s="25" t="s">
        <v>952</v>
      </c>
      <c r="AV47" s="25" t="s">
        <v>942</v>
      </c>
      <c r="AW47" s="3671" t="s">
        <v>942</v>
      </c>
      <c r="AX47" s="35" t="s">
        <v>942</v>
      </c>
      <c r="AY47" s="12" t="s">
        <v>942</v>
      </c>
      <c r="AZ47" s="12" t="s">
        <v>942</v>
      </c>
      <c r="BA47" s="12" t="s">
        <v>942</v>
      </c>
      <c r="BB47" s="12" t="s">
        <v>942</v>
      </c>
      <c r="BC47" s="12" t="s">
        <v>942</v>
      </c>
      <c r="BD47" s="12" t="s">
        <v>942</v>
      </c>
      <c r="BE47" s="12" t="s">
        <v>942</v>
      </c>
      <c r="BF47" s="12" t="s">
        <v>942</v>
      </c>
      <c r="BG47" s="12" t="s">
        <v>942</v>
      </c>
      <c r="BH47" s="12" t="s">
        <v>942</v>
      </c>
      <c r="BI47" s="12" t="s">
        <v>942</v>
      </c>
      <c r="BJ47" s="12" t="s">
        <v>942</v>
      </c>
      <c r="BK47" s="12" t="s">
        <v>942</v>
      </c>
      <c r="BL47" s="12" t="s">
        <v>942</v>
      </c>
      <c r="BM47" s="12" t="s">
        <v>942</v>
      </c>
      <c r="BN47" s="12" t="s">
        <v>942</v>
      </c>
      <c r="BO47" s="12" t="s">
        <v>942</v>
      </c>
      <c r="BP47" s="12" t="s">
        <v>942</v>
      </c>
      <c r="BQ47" s="12" t="s">
        <v>942</v>
      </c>
      <c r="BR47" s="12" t="s">
        <v>942</v>
      </c>
      <c r="BS47" s="12" t="s">
        <v>942</v>
      </c>
      <c r="BT47" s="12" t="s">
        <v>942</v>
      </c>
      <c r="BU47" s="12" t="s">
        <v>942</v>
      </c>
      <c r="BV47" s="12" t="s">
        <v>942</v>
      </c>
      <c r="BW47" s="12" t="s">
        <v>942</v>
      </c>
      <c r="BX47" s="25" t="s">
        <v>942</v>
      </c>
      <c r="BY47" s="25" t="s">
        <v>942</v>
      </c>
      <c r="BZ47" s="21" t="s">
        <v>916</v>
      </c>
      <c r="CA47" s="16"/>
    </row>
    <row r="48" spans="2:79" ht="11.1" customHeight="1" x14ac:dyDescent="0.2">
      <c r="B48" s="22" t="s">
        <v>935</v>
      </c>
      <c r="C48" s="35" t="s">
        <v>942</v>
      </c>
      <c r="D48" s="35" t="s">
        <v>942</v>
      </c>
      <c r="E48" s="12" t="s">
        <v>942</v>
      </c>
      <c r="F48" s="12" t="s">
        <v>942</v>
      </c>
      <c r="G48" s="12" t="s">
        <v>942</v>
      </c>
      <c r="H48" s="12" t="s">
        <v>942</v>
      </c>
      <c r="I48" s="12" t="s">
        <v>942</v>
      </c>
      <c r="J48" s="12" t="s">
        <v>942</v>
      </c>
      <c r="K48" s="12" t="s">
        <v>942</v>
      </c>
      <c r="L48" s="12" t="s">
        <v>942</v>
      </c>
      <c r="M48" s="12" t="s">
        <v>942</v>
      </c>
      <c r="N48" s="12" t="s">
        <v>942</v>
      </c>
      <c r="O48" s="12" t="s">
        <v>942</v>
      </c>
      <c r="P48" s="12" t="s">
        <v>942</v>
      </c>
      <c r="Q48" s="12" t="s">
        <v>943</v>
      </c>
      <c r="R48" s="12" t="s">
        <v>942</v>
      </c>
      <c r="S48" s="12" t="s">
        <v>942</v>
      </c>
      <c r="T48" s="12" t="s">
        <v>942</v>
      </c>
      <c r="U48" s="12" t="s">
        <v>942</v>
      </c>
      <c r="V48" s="12" t="s">
        <v>942</v>
      </c>
      <c r="W48" s="12" t="s">
        <v>942</v>
      </c>
      <c r="X48" s="12" t="s">
        <v>942</v>
      </c>
      <c r="Y48" s="12" t="s">
        <v>942</v>
      </c>
      <c r="Z48" s="12" t="s">
        <v>942</v>
      </c>
      <c r="AA48" s="12" t="s">
        <v>942</v>
      </c>
      <c r="AB48" s="12" t="s">
        <v>942</v>
      </c>
      <c r="AC48" s="12" t="s">
        <v>942</v>
      </c>
      <c r="AD48" s="12" t="s">
        <v>942</v>
      </c>
      <c r="AE48" s="12" t="s">
        <v>942</v>
      </c>
      <c r="AF48" s="12" t="s">
        <v>942</v>
      </c>
      <c r="AG48" s="12" t="s">
        <v>942</v>
      </c>
      <c r="AH48" s="12" t="s">
        <v>942</v>
      </c>
      <c r="AI48" s="12" t="s">
        <v>942</v>
      </c>
      <c r="AJ48" s="12" t="s">
        <v>943</v>
      </c>
      <c r="AK48" s="12" t="s">
        <v>942</v>
      </c>
      <c r="AL48" s="12" t="s">
        <v>942</v>
      </c>
      <c r="AM48" s="12" t="s">
        <v>942</v>
      </c>
      <c r="AN48" s="12" t="s">
        <v>942</v>
      </c>
      <c r="AO48" s="12" t="s">
        <v>942</v>
      </c>
      <c r="AP48" s="12" t="s">
        <v>942</v>
      </c>
      <c r="AQ48" s="12" t="s">
        <v>942</v>
      </c>
      <c r="AR48" s="12" t="s">
        <v>942</v>
      </c>
      <c r="AS48" s="12" t="s">
        <v>942</v>
      </c>
      <c r="AT48" s="25" t="s">
        <v>942</v>
      </c>
      <c r="AU48" s="25" t="s">
        <v>942</v>
      </c>
      <c r="AV48" s="25" t="s">
        <v>942</v>
      </c>
      <c r="AW48" s="3671" t="s">
        <v>942</v>
      </c>
      <c r="AX48" s="35" t="s">
        <v>942</v>
      </c>
      <c r="AY48" s="12" t="s">
        <v>942</v>
      </c>
      <c r="AZ48" s="12" t="s">
        <v>942</v>
      </c>
      <c r="BA48" s="12" t="s">
        <v>942</v>
      </c>
      <c r="BB48" s="12" t="s">
        <v>942</v>
      </c>
      <c r="BC48" s="12" t="s">
        <v>942</v>
      </c>
      <c r="BD48" s="12" t="s">
        <v>942</v>
      </c>
      <c r="BE48" s="12" t="s">
        <v>942</v>
      </c>
      <c r="BF48" s="12" t="s">
        <v>942</v>
      </c>
      <c r="BG48" s="12" t="s">
        <v>942</v>
      </c>
      <c r="BH48" s="12" t="s">
        <v>942</v>
      </c>
      <c r="BI48" s="12" t="s">
        <v>942</v>
      </c>
      <c r="BJ48" s="12" t="s">
        <v>942</v>
      </c>
      <c r="BK48" s="12" t="s">
        <v>942</v>
      </c>
      <c r="BL48" s="12" t="s">
        <v>942</v>
      </c>
      <c r="BM48" s="12" t="s">
        <v>942</v>
      </c>
      <c r="BN48" s="12" t="s">
        <v>942</v>
      </c>
      <c r="BO48" s="12" t="s">
        <v>942</v>
      </c>
      <c r="BP48" s="12" t="s">
        <v>942</v>
      </c>
      <c r="BQ48" s="12" t="s">
        <v>942</v>
      </c>
      <c r="BR48" s="12" t="s">
        <v>942</v>
      </c>
      <c r="BS48" s="12" t="s">
        <v>942</v>
      </c>
      <c r="BT48" s="12" t="s">
        <v>942</v>
      </c>
      <c r="BU48" s="12" t="s">
        <v>942</v>
      </c>
      <c r="BV48" s="12" t="s">
        <v>942</v>
      </c>
      <c r="BW48" s="12" t="s">
        <v>942</v>
      </c>
      <c r="BX48" s="25" t="s">
        <v>942</v>
      </c>
      <c r="BY48" s="25" t="s">
        <v>942</v>
      </c>
      <c r="BZ48" s="21" t="s">
        <v>935</v>
      </c>
      <c r="CA48" s="16"/>
    </row>
    <row r="49" spans="2:79" ht="11.1" customHeight="1" x14ac:dyDescent="0.2">
      <c r="B49" s="22" t="s">
        <v>103</v>
      </c>
      <c r="C49" s="35" t="s">
        <v>942</v>
      </c>
      <c r="D49" s="35" t="s">
        <v>942</v>
      </c>
      <c r="E49" s="12" t="s">
        <v>942</v>
      </c>
      <c r="F49" s="12" t="s">
        <v>942</v>
      </c>
      <c r="G49" s="12" t="s">
        <v>942</v>
      </c>
      <c r="H49" s="12" t="s">
        <v>952</v>
      </c>
      <c r="I49" s="12" t="s">
        <v>943</v>
      </c>
      <c r="J49" s="12" t="s">
        <v>943</v>
      </c>
      <c r="K49" s="12" t="s">
        <v>942</v>
      </c>
      <c r="L49" s="12" t="s">
        <v>942</v>
      </c>
      <c r="M49" s="12" t="s">
        <v>942</v>
      </c>
      <c r="N49" s="12" t="s">
        <v>942</v>
      </c>
      <c r="O49" s="12" t="s">
        <v>956</v>
      </c>
      <c r="P49" s="12" t="s">
        <v>942</v>
      </c>
      <c r="Q49" s="12" t="s">
        <v>942</v>
      </c>
      <c r="R49" s="12" t="s">
        <v>944</v>
      </c>
      <c r="S49" s="12" t="s">
        <v>944</v>
      </c>
      <c r="T49" s="12" t="s">
        <v>943</v>
      </c>
      <c r="U49" s="12" t="s">
        <v>942</v>
      </c>
      <c r="V49" s="12" t="s">
        <v>942</v>
      </c>
      <c r="W49" s="12" t="s">
        <v>942</v>
      </c>
      <c r="X49" s="12" t="s">
        <v>942</v>
      </c>
      <c r="Y49" s="12" t="s">
        <v>942</v>
      </c>
      <c r="Z49" s="12" t="s">
        <v>942</v>
      </c>
      <c r="AA49" s="12" t="s">
        <v>942</v>
      </c>
      <c r="AB49" s="12" t="s">
        <v>944</v>
      </c>
      <c r="AC49" s="12" t="s">
        <v>959</v>
      </c>
      <c r="AD49" s="12" t="s">
        <v>942</v>
      </c>
      <c r="AE49" s="12" t="s">
        <v>943</v>
      </c>
      <c r="AF49" s="12" t="s">
        <v>942</v>
      </c>
      <c r="AG49" s="12" t="s">
        <v>942</v>
      </c>
      <c r="AH49" s="12" t="s">
        <v>942</v>
      </c>
      <c r="AI49" s="12" t="s">
        <v>942</v>
      </c>
      <c r="AJ49" s="12" t="s">
        <v>942</v>
      </c>
      <c r="AK49" s="12" t="s">
        <v>952</v>
      </c>
      <c r="AL49" s="12" t="s">
        <v>942</v>
      </c>
      <c r="AM49" s="12" t="s">
        <v>943</v>
      </c>
      <c r="AN49" s="12" t="s">
        <v>942</v>
      </c>
      <c r="AO49" s="12" t="s">
        <v>942</v>
      </c>
      <c r="AP49" s="12" t="s">
        <v>942</v>
      </c>
      <c r="AQ49" s="12" t="s">
        <v>942</v>
      </c>
      <c r="AR49" s="12" t="s">
        <v>942</v>
      </c>
      <c r="AS49" s="12" t="s">
        <v>942</v>
      </c>
      <c r="AT49" s="25" t="s">
        <v>944</v>
      </c>
      <c r="AU49" s="25" t="s">
        <v>942</v>
      </c>
      <c r="AV49" s="25" t="s">
        <v>942</v>
      </c>
      <c r="AW49" s="3671" t="s">
        <v>942</v>
      </c>
      <c r="AX49" s="35" t="s">
        <v>942</v>
      </c>
      <c r="AY49" s="12" t="s">
        <v>942</v>
      </c>
      <c r="AZ49" s="12" t="s">
        <v>942</v>
      </c>
      <c r="BA49" s="12" t="s">
        <v>942</v>
      </c>
      <c r="BB49" s="12" t="s">
        <v>942</v>
      </c>
      <c r="BC49" s="12" t="s">
        <v>942</v>
      </c>
      <c r="BD49" s="12" t="s">
        <v>942</v>
      </c>
      <c r="BE49" s="12" t="s">
        <v>942</v>
      </c>
      <c r="BF49" s="12" t="s">
        <v>942</v>
      </c>
      <c r="BG49" s="12" t="s">
        <v>942</v>
      </c>
      <c r="BH49" s="12" t="s">
        <v>942</v>
      </c>
      <c r="BI49" s="12" t="s">
        <v>942</v>
      </c>
      <c r="BJ49" s="12" t="s">
        <v>942</v>
      </c>
      <c r="BK49" s="12" t="s">
        <v>942</v>
      </c>
      <c r="BL49" s="12" t="s">
        <v>942</v>
      </c>
      <c r="BM49" s="12" t="s">
        <v>942</v>
      </c>
      <c r="BN49" s="12" t="s">
        <v>942</v>
      </c>
      <c r="BO49" s="12" t="s">
        <v>942</v>
      </c>
      <c r="BP49" s="12" t="s">
        <v>942</v>
      </c>
      <c r="BQ49" s="12" t="s">
        <v>942</v>
      </c>
      <c r="BR49" s="12" t="s">
        <v>942</v>
      </c>
      <c r="BS49" s="12" t="s">
        <v>942</v>
      </c>
      <c r="BT49" s="12" t="s">
        <v>942</v>
      </c>
      <c r="BU49" s="12" t="s">
        <v>942</v>
      </c>
      <c r="BV49" s="12" t="s">
        <v>942</v>
      </c>
      <c r="BW49" s="12" t="s">
        <v>942</v>
      </c>
      <c r="BX49" s="25" t="s">
        <v>942</v>
      </c>
      <c r="BY49" s="25" t="s">
        <v>942</v>
      </c>
      <c r="BZ49" s="21" t="s">
        <v>103</v>
      </c>
      <c r="CA49" s="16"/>
    </row>
    <row r="50" spans="2:79" ht="11.1" customHeight="1" x14ac:dyDescent="0.2">
      <c r="B50" s="22" t="s">
        <v>299</v>
      </c>
      <c r="C50" s="35" t="s">
        <v>942</v>
      </c>
      <c r="D50" s="35" t="s">
        <v>942</v>
      </c>
      <c r="E50" s="12" t="s">
        <v>942</v>
      </c>
      <c r="F50" s="12" t="s">
        <v>942</v>
      </c>
      <c r="G50" s="12" t="s">
        <v>942</v>
      </c>
      <c r="H50" s="12" t="s">
        <v>952</v>
      </c>
      <c r="I50" s="12" t="s">
        <v>942</v>
      </c>
      <c r="J50" s="12" t="s">
        <v>942</v>
      </c>
      <c r="K50" s="12" t="s">
        <v>943</v>
      </c>
      <c r="L50" s="12" t="s">
        <v>943</v>
      </c>
      <c r="M50" s="12" t="s">
        <v>942</v>
      </c>
      <c r="N50" s="12" t="s">
        <v>942</v>
      </c>
      <c r="O50" s="12" t="s">
        <v>942</v>
      </c>
      <c r="P50" s="12" t="s">
        <v>942</v>
      </c>
      <c r="Q50" s="12" t="s">
        <v>942</v>
      </c>
      <c r="R50" s="12" t="s">
        <v>942</v>
      </c>
      <c r="S50" s="12" t="s">
        <v>942</v>
      </c>
      <c r="T50" s="12" t="s">
        <v>942</v>
      </c>
      <c r="U50" s="12" t="s">
        <v>942</v>
      </c>
      <c r="V50" s="12" t="s">
        <v>942</v>
      </c>
      <c r="W50" s="12" t="s">
        <v>942</v>
      </c>
      <c r="X50" s="12" t="s">
        <v>942</v>
      </c>
      <c r="Y50" s="12" t="s">
        <v>942</v>
      </c>
      <c r="Z50" s="12" t="s">
        <v>942</v>
      </c>
      <c r="AA50" s="12" t="s">
        <v>942</v>
      </c>
      <c r="AB50" s="12" t="s">
        <v>942</v>
      </c>
      <c r="AC50" s="12" t="s">
        <v>944</v>
      </c>
      <c r="AD50" s="12" t="s">
        <v>942</v>
      </c>
      <c r="AE50" s="12" t="s">
        <v>942</v>
      </c>
      <c r="AF50" s="12" t="s">
        <v>942</v>
      </c>
      <c r="AG50" s="12" t="s">
        <v>942</v>
      </c>
      <c r="AH50" s="12" t="s">
        <v>942</v>
      </c>
      <c r="AI50" s="12" t="s">
        <v>942</v>
      </c>
      <c r="AJ50" s="12" t="s">
        <v>942</v>
      </c>
      <c r="AK50" s="12" t="s">
        <v>942</v>
      </c>
      <c r="AL50" s="12" t="s">
        <v>942</v>
      </c>
      <c r="AM50" s="12" t="s">
        <v>942</v>
      </c>
      <c r="AN50" s="12" t="s">
        <v>942</v>
      </c>
      <c r="AO50" s="12" t="s">
        <v>942</v>
      </c>
      <c r="AP50" s="12" t="s">
        <v>942</v>
      </c>
      <c r="AQ50" s="12" t="s">
        <v>942</v>
      </c>
      <c r="AR50" s="12" t="s">
        <v>942</v>
      </c>
      <c r="AS50" s="12" t="s">
        <v>942</v>
      </c>
      <c r="AT50" s="25" t="s">
        <v>942</v>
      </c>
      <c r="AU50" s="25" t="s">
        <v>942</v>
      </c>
      <c r="AV50" s="25" t="s">
        <v>942</v>
      </c>
      <c r="AW50" s="3671" t="s">
        <v>942</v>
      </c>
      <c r="AX50" s="35" t="s">
        <v>942</v>
      </c>
      <c r="AY50" s="12" t="s">
        <v>942</v>
      </c>
      <c r="AZ50" s="12" t="s">
        <v>942</v>
      </c>
      <c r="BA50" s="12" t="s">
        <v>942</v>
      </c>
      <c r="BB50" s="12" t="s">
        <v>942</v>
      </c>
      <c r="BC50" s="12" t="s">
        <v>942</v>
      </c>
      <c r="BD50" s="12" t="s">
        <v>942</v>
      </c>
      <c r="BE50" s="12" t="s">
        <v>942</v>
      </c>
      <c r="BF50" s="12" t="s">
        <v>942</v>
      </c>
      <c r="BG50" s="12" t="s">
        <v>942</v>
      </c>
      <c r="BH50" s="12" t="s">
        <v>942</v>
      </c>
      <c r="BI50" s="12" t="s">
        <v>942</v>
      </c>
      <c r="BJ50" s="12" t="s">
        <v>942</v>
      </c>
      <c r="BK50" s="12" t="s">
        <v>942</v>
      </c>
      <c r="BL50" s="12" t="s">
        <v>942</v>
      </c>
      <c r="BM50" s="12" t="s">
        <v>942</v>
      </c>
      <c r="BN50" s="12" t="s">
        <v>942</v>
      </c>
      <c r="BO50" s="12" t="s">
        <v>942</v>
      </c>
      <c r="BP50" s="12" t="s">
        <v>942</v>
      </c>
      <c r="BQ50" s="12" t="s">
        <v>942</v>
      </c>
      <c r="BR50" s="12" t="s">
        <v>942</v>
      </c>
      <c r="BS50" s="12" t="s">
        <v>942</v>
      </c>
      <c r="BT50" s="12" t="s">
        <v>942</v>
      </c>
      <c r="BU50" s="12" t="s">
        <v>942</v>
      </c>
      <c r="BV50" s="12" t="s">
        <v>942</v>
      </c>
      <c r="BW50" s="12" t="s">
        <v>942</v>
      </c>
      <c r="BX50" s="25" t="s">
        <v>942</v>
      </c>
      <c r="BY50" s="25" t="s">
        <v>942</v>
      </c>
      <c r="BZ50" s="21" t="s">
        <v>299</v>
      </c>
      <c r="CA50" s="16"/>
    </row>
    <row r="51" spans="2:79" ht="11.1" customHeight="1" x14ac:dyDescent="0.2">
      <c r="B51" s="22" t="s">
        <v>158</v>
      </c>
      <c r="C51" s="35" t="s">
        <v>942</v>
      </c>
      <c r="D51" s="35" t="s">
        <v>942</v>
      </c>
      <c r="E51" s="12" t="s">
        <v>942</v>
      </c>
      <c r="F51" s="12" t="s">
        <v>942</v>
      </c>
      <c r="G51" s="12" t="s">
        <v>942</v>
      </c>
      <c r="H51" s="12" t="s">
        <v>942</v>
      </c>
      <c r="I51" s="12" t="s">
        <v>942</v>
      </c>
      <c r="J51" s="12" t="s">
        <v>942</v>
      </c>
      <c r="K51" s="12" t="s">
        <v>942</v>
      </c>
      <c r="L51" s="12" t="s">
        <v>942</v>
      </c>
      <c r="M51" s="12" t="s">
        <v>942</v>
      </c>
      <c r="N51" s="12" t="s">
        <v>943</v>
      </c>
      <c r="O51" s="12" t="s">
        <v>942</v>
      </c>
      <c r="P51" s="12" t="s">
        <v>942</v>
      </c>
      <c r="Q51" s="12" t="s">
        <v>942</v>
      </c>
      <c r="R51" s="12" t="s">
        <v>942</v>
      </c>
      <c r="S51" s="12" t="s">
        <v>942</v>
      </c>
      <c r="T51" s="12" t="s">
        <v>942</v>
      </c>
      <c r="U51" s="12" t="s">
        <v>942</v>
      </c>
      <c r="V51" s="12" t="s">
        <v>942</v>
      </c>
      <c r="W51" s="12" t="s">
        <v>942</v>
      </c>
      <c r="X51" s="12" t="s">
        <v>942</v>
      </c>
      <c r="Y51" s="12" t="s">
        <v>942</v>
      </c>
      <c r="Z51" s="12" t="s">
        <v>942</v>
      </c>
      <c r="AA51" s="12" t="s">
        <v>942</v>
      </c>
      <c r="AB51" s="12" t="s">
        <v>942</v>
      </c>
      <c r="AC51" s="12" t="s">
        <v>942</v>
      </c>
      <c r="AD51" s="12" t="s">
        <v>942</v>
      </c>
      <c r="AE51" s="12" t="s">
        <v>943</v>
      </c>
      <c r="AF51" s="12" t="s">
        <v>942</v>
      </c>
      <c r="AG51" s="12" t="s">
        <v>944</v>
      </c>
      <c r="AH51" s="12" t="s">
        <v>942</v>
      </c>
      <c r="AI51" s="12" t="s">
        <v>942</v>
      </c>
      <c r="AJ51" s="12" t="s">
        <v>942</v>
      </c>
      <c r="AK51" s="12" t="s">
        <v>942</v>
      </c>
      <c r="AL51" s="12" t="s">
        <v>942</v>
      </c>
      <c r="AM51" s="12" t="s">
        <v>942</v>
      </c>
      <c r="AN51" s="12" t="s">
        <v>942</v>
      </c>
      <c r="AO51" s="12" t="s">
        <v>942</v>
      </c>
      <c r="AP51" s="12" t="s">
        <v>942</v>
      </c>
      <c r="AQ51" s="12" t="s">
        <v>942</v>
      </c>
      <c r="AR51" s="12" t="s">
        <v>942</v>
      </c>
      <c r="AS51" s="12" t="s">
        <v>942</v>
      </c>
      <c r="AT51" s="25" t="s">
        <v>942</v>
      </c>
      <c r="AU51" s="25" t="s">
        <v>942</v>
      </c>
      <c r="AV51" s="25" t="s">
        <v>942</v>
      </c>
      <c r="AW51" s="3671" t="s">
        <v>942</v>
      </c>
      <c r="AX51" s="35" t="s">
        <v>942</v>
      </c>
      <c r="AY51" s="12" t="s">
        <v>942</v>
      </c>
      <c r="AZ51" s="12" t="s">
        <v>942</v>
      </c>
      <c r="BA51" s="12" t="s">
        <v>942</v>
      </c>
      <c r="BB51" s="12" t="s">
        <v>942</v>
      </c>
      <c r="BC51" s="12" t="s">
        <v>942</v>
      </c>
      <c r="BD51" s="12" t="s">
        <v>942</v>
      </c>
      <c r="BE51" s="12" t="s">
        <v>942</v>
      </c>
      <c r="BF51" s="12" t="s">
        <v>942</v>
      </c>
      <c r="BG51" s="12" t="s">
        <v>942</v>
      </c>
      <c r="BH51" s="12" t="s">
        <v>942</v>
      </c>
      <c r="BI51" s="12" t="s">
        <v>942</v>
      </c>
      <c r="BJ51" s="12" t="s">
        <v>942</v>
      </c>
      <c r="BK51" s="12" t="s">
        <v>942</v>
      </c>
      <c r="BL51" s="12" t="s">
        <v>942</v>
      </c>
      <c r="BM51" s="12" t="s">
        <v>942</v>
      </c>
      <c r="BN51" s="12" t="s">
        <v>942</v>
      </c>
      <c r="BO51" s="12" t="s">
        <v>942</v>
      </c>
      <c r="BP51" s="12" t="s">
        <v>942</v>
      </c>
      <c r="BQ51" s="12" t="s">
        <v>942</v>
      </c>
      <c r="BR51" s="12" t="s">
        <v>942</v>
      </c>
      <c r="BS51" s="12" t="s">
        <v>942</v>
      </c>
      <c r="BT51" s="12" t="s">
        <v>942</v>
      </c>
      <c r="BU51" s="12" t="s">
        <v>942</v>
      </c>
      <c r="BV51" s="12" t="s">
        <v>942</v>
      </c>
      <c r="BW51" s="12" t="s">
        <v>942</v>
      </c>
      <c r="BX51" s="25" t="s">
        <v>942</v>
      </c>
      <c r="BY51" s="25" t="s">
        <v>942</v>
      </c>
      <c r="BZ51" s="21" t="s">
        <v>158</v>
      </c>
      <c r="CA51" s="16"/>
    </row>
    <row r="52" spans="2:79" ht="11.1" customHeight="1" x14ac:dyDescent="0.2">
      <c r="B52" s="22" t="s">
        <v>104</v>
      </c>
      <c r="C52" s="838" t="s">
        <v>942</v>
      </c>
      <c r="D52" s="838" t="s">
        <v>942</v>
      </c>
      <c r="E52" s="839" t="s">
        <v>942</v>
      </c>
      <c r="F52" s="839" t="s">
        <v>942</v>
      </c>
      <c r="G52" s="839" t="s">
        <v>956</v>
      </c>
      <c r="H52" s="839" t="s">
        <v>942</v>
      </c>
      <c r="I52" s="839" t="s">
        <v>952</v>
      </c>
      <c r="J52" s="839" t="s">
        <v>952</v>
      </c>
      <c r="K52" s="839" t="s">
        <v>942</v>
      </c>
      <c r="L52" s="839" t="s">
        <v>958</v>
      </c>
      <c r="M52" s="839" t="s">
        <v>943</v>
      </c>
      <c r="N52" s="839" t="s">
        <v>944</v>
      </c>
      <c r="O52" s="839" t="s">
        <v>953</v>
      </c>
      <c r="P52" s="839" t="s">
        <v>942</v>
      </c>
      <c r="Q52" s="839" t="s">
        <v>956</v>
      </c>
      <c r="R52" s="839" t="s">
        <v>952</v>
      </c>
      <c r="S52" s="839" t="s">
        <v>943</v>
      </c>
      <c r="T52" s="839" t="s">
        <v>942</v>
      </c>
      <c r="U52" s="839" t="s">
        <v>942</v>
      </c>
      <c r="V52" s="839" t="s">
        <v>944</v>
      </c>
      <c r="W52" s="839" t="s">
        <v>942</v>
      </c>
      <c r="X52" s="839" t="s">
        <v>942</v>
      </c>
      <c r="Y52" s="839" t="s">
        <v>952</v>
      </c>
      <c r="Z52" s="839" t="s">
        <v>942</v>
      </c>
      <c r="AA52" s="839" t="s">
        <v>942</v>
      </c>
      <c r="AB52" s="839" t="s">
        <v>942</v>
      </c>
      <c r="AC52" s="839" t="s">
        <v>942</v>
      </c>
      <c r="AD52" s="839" t="s">
        <v>942</v>
      </c>
      <c r="AE52" s="839" t="s">
        <v>942</v>
      </c>
      <c r="AF52" s="839" t="s">
        <v>944</v>
      </c>
      <c r="AG52" s="839" t="s">
        <v>944</v>
      </c>
      <c r="AH52" s="839" t="s">
        <v>942</v>
      </c>
      <c r="AI52" s="839" t="s">
        <v>942</v>
      </c>
      <c r="AJ52" s="839" t="s">
        <v>944</v>
      </c>
      <c r="AK52" s="839" t="s">
        <v>958</v>
      </c>
      <c r="AL52" s="839" t="s">
        <v>952</v>
      </c>
      <c r="AM52" s="839" t="s">
        <v>964</v>
      </c>
      <c r="AN52" s="839" t="s">
        <v>942</v>
      </c>
      <c r="AO52" s="839" t="s">
        <v>942</v>
      </c>
      <c r="AP52" s="839" t="s">
        <v>942</v>
      </c>
      <c r="AQ52" s="839" t="s">
        <v>943</v>
      </c>
      <c r="AR52" s="839" t="s">
        <v>942</v>
      </c>
      <c r="AS52" s="839" t="s">
        <v>942</v>
      </c>
      <c r="AT52" s="840" t="s">
        <v>942</v>
      </c>
      <c r="AU52" s="840" t="s">
        <v>943</v>
      </c>
      <c r="AV52" s="840" t="s">
        <v>942</v>
      </c>
      <c r="AW52" s="3672" t="s">
        <v>942</v>
      </c>
      <c r="AX52" s="838" t="s">
        <v>942</v>
      </c>
      <c r="AY52" s="839" t="s">
        <v>942</v>
      </c>
      <c r="AZ52" s="839" t="s">
        <v>942</v>
      </c>
      <c r="BA52" s="839" t="s">
        <v>942</v>
      </c>
      <c r="BB52" s="839" t="s">
        <v>942</v>
      </c>
      <c r="BC52" s="839" t="s">
        <v>942</v>
      </c>
      <c r="BD52" s="839" t="s">
        <v>942</v>
      </c>
      <c r="BE52" s="839" t="s">
        <v>942</v>
      </c>
      <c r="BF52" s="839" t="s">
        <v>943</v>
      </c>
      <c r="BG52" s="839" t="s">
        <v>942</v>
      </c>
      <c r="BH52" s="839" t="s">
        <v>942</v>
      </c>
      <c r="BI52" s="839" t="s">
        <v>942</v>
      </c>
      <c r="BJ52" s="839" t="s">
        <v>942</v>
      </c>
      <c r="BK52" s="839" t="s">
        <v>942</v>
      </c>
      <c r="BL52" s="839" t="s">
        <v>952</v>
      </c>
      <c r="BM52" s="839" t="s">
        <v>942</v>
      </c>
      <c r="BN52" s="839" t="s">
        <v>942</v>
      </c>
      <c r="BO52" s="839" t="s">
        <v>942</v>
      </c>
      <c r="BP52" s="839" t="s">
        <v>942</v>
      </c>
      <c r="BQ52" s="839" t="s">
        <v>942</v>
      </c>
      <c r="BR52" s="839" t="s">
        <v>943</v>
      </c>
      <c r="BS52" s="839" t="s">
        <v>942</v>
      </c>
      <c r="BT52" s="839" t="s">
        <v>944</v>
      </c>
      <c r="BU52" s="839" t="s">
        <v>942</v>
      </c>
      <c r="BV52" s="839" t="s">
        <v>942</v>
      </c>
      <c r="BW52" s="839" t="s">
        <v>942</v>
      </c>
      <c r="BX52" s="840" t="s">
        <v>942</v>
      </c>
      <c r="BY52" s="840" t="s">
        <v>942</v>
      </c>
      <c r="BZ52" s="21" t="s">
        <v>104</v>
      </c>
      <c r="CA52" s="16"/>
    </row>
    <row r="53" spans="2:79" ht="11.1" customHeight="1" x14ac:dyDescent="0.2">
      <c r="B53" s="22" t="s">
        <v>857</v>
      </c>
      <c r="C53" s="838" t="s">
        <v>944</v>
      </c>
      <c r="D53" s="838" t="s">
        <v>942</v>
      </c>
      <c r="E53" s="839" t="s">
        <v>942</v>
      </c>
      <c r="F53" s="839" t="s">
        <v>942</v>
      </c>
      <c r="G53" s="839" t="s">
        <v>942</v>
      </c>
      <c r="H53" s="839" t="s">
        <v>942</v>
      </c>
      <c r="I53" s="839" t="s">
        <v>952</v>
      </c>
      <c r="J53" s="839" t="s">
        <v>942</v>
      </c>
      <c r="K53" s="839" t="s">
        <v>942</v>
      </c>
      <c r="L53" s="839" t="s">
        <v>942</v>
      </c>
      <c r="M53" s="839" t="s">
        <v>942</v>
      </c>
      <c r="N53" s="839" t="s">
        <v>942</v>
      </c>
      <c r="O53" s="839" t="s">
        <v>1019</v>
      </c>
      <c r="P53" s="839" t="s">
        <v>942</v>
      </c>
      <c r="Q53" s="839" t="s">
        <v>951</v>
      </c>
      <c r="R53" s="839" t="s">
        <v>944</v>
      </c>
      <c r="S53" s="839" t="s">
        <v>942</v>
      </c>
      <c r="T53" s="839" t="s">
        <v>942</v>
      </c>
      <c r="U53" s="839" t="s">
        <v>942</v>
      </c>
      <c r="V53" s="839" t="s">
        <v>956</v>
      </c>
      <c r="W53" s="839" t="s">
        <v>943</v>
      </c>
      <c r="X53" s="839" t="s">
        <v>942</v>
      </c>
      <c r="Y53" s="839" t="s">
        <v>946</v>
      </c>
      <c r="Z53" s="839" t="s">
        <v>942</v>
      </c>
      <c r="AA53" s="839" t="s">
        <v>942</v>
      </c>
      <c r="AB53" s="839" t="s">
        <v>942</v>
      </c>
      <c r="AC53" s="839" t="s">
        <v>944</v>
      </c>
      <c r="AD53" s="839" t="s">
        <v>942</v>
      </c>
      <c r="AE53" s="839" t="s">
        <v>943</v>
      </c>
      <c r="AF53" s="839" t="s">
        <v>956</v>
      </c>
      <c r="AG53" s="839" t="s">
        <v>959</v>
      </c>
      <c r="AH53" s="839" t="s">
        <v>942</v>
      </c>
      <c r="AI53" s="839" t="s">
        <v>942</v>
      </c>
      <c r="AJ53" s="839" t="s">
        <v>956</v>
      </c>
      <c r="AK53" s="839" t="s">
        <v>943</v>
      </c>
      <c r="AL53" s="839" t="s">
        <v>946</v>
      </c>
      <c r="AM53" s="839" t="s">
        <v>988</v>
      </c>
      <c r="AN53" s="839" t="s">
        <v>942</v>
      </c>
      <c r="AO53" s="839" t="s">
        <v>952</v>
      </c>
      <c r="AP53" s="839" t="s">
        <v>942</v>
      </c>
      <c r="AQ53" s="839" t="s">
        <v>942</v>
      </c>
      <c r="AR53" s="839" t="s">
        <v>942</v>
      </c>
      <c r="AS53" s="839" t="s">
        <v>942</v>
      </c>
      <c r="AT53" s="840" t="s">
        <v>944</v>
      </c>
      <c r="AU53" s="840" t="s">
        <v>942</v>
      </c>
      <c r="AV53" s="840" t="s">
        <v>942</v>
      </c>
      <c r="AW53" s="3672" t="s">
        <v>942</v>
      </c>
      <c r="AX53" s="838" t="s">
        <v>942</v>
      </c>
      <c r="AY53" s="839" t="s">
        <v>942</v>
      </c>
      <c r="AZ53" s="839" t="s">
        <v>942</v>
      </c>
      <c r="BA53" s="839" t="s">
        <v>942</v>
      </c>
      <c r="BB53" s="839" t="s">
        <v>942</v>
      </c>
      <c r="BC53" s="839" t="s">
        <v>942</v>
      </c>
      <c r="BD53" s="839" t="s">
        <v>942</v>
      </c>
      <c r="BE53" s="839" t="s">
        <v>942</v>
      </c>
      <c r="BF53" s="839" t="s">
        <v>942</v>
      </c>
      <c r="BG53" s="839" t="s">
        <v>942</v>
      </c>
      <c r="BH53" s="839" t="s">
        <v>942</v>
      </c>
      <c r="BI53" s="839" t="s">
        <v>942</v>
      </c>
      <c r="BJ53" s="839" t="s">
        <v>942</v>
      </c>
      <c r="BK53" s="839" t="s">
        <v>942</v>
      </c>
      <c r="BL53" s="839" t="s">
        <v>942</v>
      </c>
      <c r="BM53" s="839" t="s">
        <v>942</v>
      </c>
      <c r="BN53" s="839" t="s">
        <v>942</v>
      </c>
      <c r="BO53" s="839" t="s">
        <v>942</v>
      </c>
      <c r="BP53" s="839" t="s">
        <v>942</v>
      </c>
      <c r="BQ53" s="839" t="s">
        <v>942</v>
      </c>
      <c r="BR53" s="839" t="s">
        <v>942</v>
      </c>
      <c r="BS53" s="839" t="s">
        <v>942</v>
      </c>
      <c r="BT53" s="839" t="s">
        <v>942</v>
      </c>
      <c r="BU53" s="839" t="s">
        <v>942</v>
      </c>
      <c r="BV53" s="839" t="s">
        <v>942</v>
      </c>
      <c r="BW53" s="839" t="s">
        <v>942</v>
      </c>
      <c r="BX53" s="840" t="s">
        <v>942</v>
      </c>
      <c r="BY53" s="840" t="s">
        <v>942</v>
      </c>
      <c r="BZ53" s="21" t="s">
        <v>857</v>
      </c>
      <c r="CA53" s="16"/>
    </row>
    <row r="54" spans="2:79" ht="11.1" customHeight="1" thickBot="1" x14ac:dyDescent="0.25">
      <c r="B54" s="22" t="s">
        <v>911</v>
      </c>
      <c r="C54" s="838" t="s">
        <v>942</v>
      </c>
      <c r="D54" s="838" t="s">
        <v>942</v>
      </c>
      <c r="E54" s="839" t="s">
        <v>942</v>
      </c>
      <c r="F54" s="839" t="s">
        <v>942</v>
      </c>
      <c r="G54" s="839" t="s">
        <v>942</v>
      </c>
      <c r="H54" s="839" t="s">
        <v>942</v>
      </c>
      <c r="I54" s="839" t="s">
        <v>942</v>
      </c>
      <c r="J54" s="839" t="s">
        <v>942</v>
      </c>
      <c r="K54" s="839" t="s">
        <v>942</v>
      </c>
      <c r="L54" s="839" t="s">
        <v>942</v>
      </c>
      <c r="M54" s="839" t="s">
        <v>942</v>
      </c>
      <c r="N54" s="839" t="s">
        <v>942</v>
      </c>
      <c r="O54" s="839" t="s">
        <v>942</v>
      </c>
      <c r="P54" s="839" t="s">
        <v>942</v>
      </c>
      <c r="Q54" s="839" t="s">
        <v>942</v>
      </c>
      <c r="R54" s="839" t="s">
        <v>942</v>
      </c>
      <c r="S54" s="839" t="s">
        <v>942</v>
      </c>
      <c r="T54" s="839" t="s">
        <v>942</v>
      </c>
      <c r="U54" s="839" t="s">
        <v>942</v>
      </c>
      <c r="V54" s="839" t="s">
        <v>943</v>
      </c>
      <c r="W54" s="839" t="s">
        <v>942</v>
      </c>
      <c r="X54" s="839" t="s">
        <v>942</v>
      </c>
      <c r="Y54" s="839" t="s">
        <v>942</v>
      </c>
      <c r="Z54" s="839" t="s">
        <v>942</v>
      </c>
      <c r="AA54" s="839" t="s">
        <v>942</v>
      </c>
      <c r="AB54" s="839" t="s">
        <v>942</v>
      </c>
      <c r="AC54" s="839" t="s">
        <v>942</v>
      </c>
      <c r="AD54" s="839" t="s">
        <v>942</v>
      </c>
      <c r="AE54" s="839" t="s">
        <v>942</v>
      </c>
      <c r="AF54" s="839" t="s">
        <v>942</v>
      </c>
      <c r="AG54" s="839" t="s">
        <v>942</v>
      </c>
      <c r="AH54" s="839" t="s">
        <v>942</v>
      </c>
      <c r="AI54" s="839" t="s">
        <v>942</v>
      </c>
      <c r="AJ54" s="839" t="s">
        <v>942</v>
      </c>
      <c r="AK54" s="839" t="s">
        <v>942</v>
      </c>
      <c r="AL54" s="839" t="s">
        <v>942</v>
      </c>
      <c r="AM54" s="839" t="s">
        <v>942</v>
      </c>
      <c r="AN54" s="839" t="s">
        <v>942</v>
      </c>
      <c r="AO54" s="839" t="s">
        <v>942</v>
      </c>
      <c r="AP54" s="839" t="s">
        <v>942</v>
      </c>
      <c r="AQ54" s="839" t="s">
        <v>942</v>
      </c>
      <c r="AR54" s="839" t="s">
        <v>942</v>
      </c>
      <c r="AS54" s="839" t="s">
        <v>942</v>
      </c>
      <c r="AT54" s="840" t="s">
        <v>942</v>
      </c>
      <c r="AU54" s="840" t="s">
        <v>942</v>
      </c>
      <c r="AV54" s="840" t="s">
        <v>942</v>
      </c>
      <c r="AW54" s="3672" t="s">
        <v>942</v>
      </c>
      <c r="AX54" s="838" t="s">
        <v>942</v>
      </c>
      <c r="AY54" s="839" t="s">
        <v>942</v>
      </c>
      <c r="AZ54" s="839" t="s">
        <v>942</v>
      </c>
      <c r="BA54" s="839" t="s">
        <v>942</v>
      </c>
      <c r="BB54" s="839" t="s">
        <v>942</v>
      </c>
      <c r="BC54" s="839" t="s">
        <v>942</v>
      </c>
      <c r="BD54" s="839" t="s">
        <v>942</v>
      </c>
      <c r="BE54" s="839" t="s">
        <v>942</v>
      </c>
      <c r="BF54" s="839" t="s">
        <v>942</v>
      </c>
      <c r="BG54" s="839" t="s">
        <v>942</v>
      </c>
      <c r="BH54" s="839" t="s">
        <v>942</v>
      </c>
      <c r="BI54" s="839" t="s">
        <v>942</v>
      </c>
      <c r="BJ54" s="839" t="s">
        <v>942</v>
      </c>
      <c r="BK54" s="839" t="s">
        <v>942</v>
      </c>
      <c r="BL54" s="839" t="s">
        <v>942</v>
      </c>
      <c r="BM54" s="839" t="s">
        <v>942</v>
      </c>
      <c r="BN54" s="839" t="s">
        <v>942</v>
      </c>
      <c r="BO54" s="839" t="s">
        <v>942</v>
      </c>
      <c r="BP54" s="839" t="s">
        <v>942</v>
      </c>
      <c r="BQ54" s="839" t="s">
        <v>942</v>
      </c>
      <c r="BR54" s="839" t="s">
        <v>942</v>
      </c>
      <c r="BS54" s="839" t="s">
        <v>942</v>
      </c>
      <c r="BT54" s="839" t="s">
        <v>942</v>
      </c>
      <c r="BU54" s="839" t="s">
        <v>942</v>
      </c>
      <c r="BV54" s="839" t="s">
        <v>942</v>
      </c>
      <c r="BW54" s="839" t="s">
        <v>942</v>
      </c>
      <c r="BX54" s="840" t="s">
        <v>942</v>
      </c>
      <c r="BY54" s="840" t="s">
        <v>942</v>
      </c>
      <c r="BZ54" s="21" t="s">
        <v>911</v>
      </c>
      <c r="CA54" s="16"/>
    </row>
    <row r="55" spans="2:79" ht="11.1" customHeight="1" thickTop="1" x14ac:dyDescent="0.2">
      <c r="B55" s="3772" t="s">
        <v>161</v>
      </c>
      <c r="C55" s="3773" t="s">
        <v>942</v>
      </c>
      <c r="D55" s="3773" t="s">
        <v>942</v>
      </c>
      <c r="E55" s="3774" t="s">
        <v>942</v>
      </c>
      <c r="F55" s="3774" t="s">
        <v>942</v>
      </c>
      <c r="G55" s="3774" t="s">
        <v>942</v>
      </c>
      <c r="H55" s="3774" t="s">
        <v>942</v>
      </c>
      <c r="I55" s="3774" t="s">
        <v>942</v>
      </c>
      <c r="J55" s="3774" t="s">
        <v>942</v>
      </c>
      <c r="K55" s="3774" t="s">
        <v>942</v>
      </c>
      <c r="L55" s="3774" t="s">
        <v>942</v>
      </c>
      <c r="M55" s="3774" t="s">
        <v>942</v>
      </c>
      <c r="N55" s="3774" t="s">
        <v>942</v>
      </c>
      <c r="O55" s="3774" t="s">
        <v>942</v>
      </c>
      <c r="P55" s="3774" t="s">
        <v>942</v>
      </c>
      <c r="Q55" s="3774" t="s">
        <v>942</v>
      </c>
      <c r="R55" s="3774" t="s">
        <v>942</v>
      </c>
      <c r="S55" s="3774" t="s">
        <v>943</v>
      </c>
      <c r="T55" s="3774" t="s">
        <v>942</v>
      </c>
      <c r="U55" s="3774" t="s">
        <v>942</v>
      </c>
      <c r="V55" s="3774" t="s">
        <v>942</v>
      </c>
      <c r="W55" s="3774" t="s">
        <v>942</v>
      </c>
      <c r="X55" s="3774" t="s">
        <v>942</v>
      </c>
      <c r="Y55" s="3774" t="s">
        <v>942</v>
      </c>
      <c r="Z55" s="3774" t="s">
        <v>942</v>
      </c>
      <c r="AA55" s="3774" t="s">
        <v>942</v>
      </c>
      <c r="AB55" s="3774" t="s">
        <v>942</v>
      </c>
      <c r="AC55" s="3774" t="s">
        <v>942</v>
      </c>
      <c r="AD55" s="3774" t="s">
        <v>942</v>
      </c>
      <c r="AE55" s="3774" t="s">
        <v>942</v>
      </c>
      <c r="AF55" s="3774" t="s">
        <v>942</v>
      </c>
      <c r="AG55" s="3774" t="s">
        <v>942</v>
      </c>
      <c r="AH55" s="3774" t="s">
        <v>942</v>
      </c>
      <c r="AI55" s="3774" t="s">
        <v>942</v>
      </c>
      <c r="AJ55" s="3774" t="s">
        <v>942</v>
      </c>
      <c r="AK55" s="3774" t="s">
        <v>942</v>
      </c>
      <c r="AL55" s="3774" t="s">
        <v>942</v>
      </c>
      <c r="AM55" s="3774" t="s">
        <v>942</v>
      </c>
      <c r="AN55" s="3774" t="s">
        <v>942</v>
      </c>
      <c r="AO55" s="3774" t="s">
        <v>942</v>
      </c>
      <c r="AP55" s="3774" t="s">
        <v>942</v>
      </c>
      <c r="AQ55" s="3774" t="s">
        <v>942</v>
      </c>
      <c r="AR55" s="3774" t="s">
        <v>942</v>
      </c>
      <c r="AS55" s="3774" t="s">
        <v>942</v>
      </c>
      <c r="AT55" s="3775" t="s">
        <v>942</v>
      </c>
      <c r="AU55" s="3775" t="s">
        <v>942</v>
      </c>
      <c r="AV55" s="3775" t="s">
        <v>942</v>
      </c>
      <c r="AW55" s="3776" t="s">
        <v>942</v>
      </c>
      <c r="AX55" s="3773" t="s">
        <v>942</v>
      </c>
      <c r="AY55" s="3774" t="s">
        <v>942</v>
      </c>
      <c r="AZ55" s="3774" t="s">
        <v>942</v>
      </c>
      <c r="BA55" s="3774" t="s">
        <v>942</v>
      </c>
      <c r="BB55" s="3774" t="s">
        <v>942</v>
      </c>
      <c r="BC55" s="3774" t="s">
        <v>942</v>
      </c>
      <c r="BD55" s="3774" t="s">
        <v>942</v>
      </c>
      <c r="BE55" s="3774" t="s">
        <v>943</v>
      </c>
      <c r="BF55" s="3774" t="s">
        <v>942</v>
      </c>
      <c r="BG55" s="3774" t="s">
        <v>942</v>
      </c>
      <c r="BH55" s="3774" t="s">
        <v>942</v>
      </c>
      <c r="BI55" s="3774" t="s">
        <v>942</v>
      </c>
      <c r="BJ55" s="3774" t="s">
        <v>942</v>
      </c>
      <c r="BK55" s="3774" t="s">
        <v>942</v>
      </c>
      <c r="BL55" s="3774" t="s">
        <v>942</v>
      </c>
      <c r="BM55" s="3774" t="s">
        <v>942</v>
      </c>
      <c r="BN55" s="3774" t="s">
        <v>942</v>
      </c>
      <c r="BO55" s="3774" t="s">
        <v>942</v>
      </c>
      <c r="BP55" s="3774" t="s">
        <v>942</v>
      </c>
      <c r="BQ55" s="3774" t="s">
        <v>942</v>
      </c>
      <c r="BR55" s="3774" t="s">
        <v>942</v>
      </c>
      <c r="BS55" s="3774" t="s">
        <v>942</v>
      </c>
      <c r="BT55" s="3774" t="s">
        <v>942</v>
      </c>
      <c r="BU55" s="3774" t="s">
        <v>942</v>
      </c>
      <c r="BV55" s="3774" t="s">
        <v>942</v>
      </c>
      <c r="BW55" s="3774" t="s">
        <v>942</v>
      </c>
      <c r="BX55" s="3775" t="s">
        <v>942</v>
      </c>
      <c r="BY55" s="3775" t="s">
        <v>942</v>
      </c>
      <c r="BZ55" s="3772" t="s">
        <v>161</v>
      </c>
      <c r="CA55" s="15"/>
    </row>
    <row r="56" spans="2:79" ht="11.1" customHeight="1" x14ac:dyDescent="0.2">
      <c r="B56" s="21" t="s">
        <v>150</v>
      </c>
      <c r="C56" s="35" t="s">
        <v>942</v>
      </c>
      <c r="D56" s="35" t="s">
        <v>942</v>
      </c>
      <c r="E56" s="12" t="s">
        <v>942</v>
      </c>
      <c r="F56" s="12" t="s">
        <v>942</v>
      </c>
      <c r="G56" s="12" t="s">
        <v>942</v>
      </c>
      <c r="H56" s="12" t="s">
        <v>942</v>
      </c>
      <c r="I56" s="12" t="s">
        <v>942</v>
      </c>
      <c r="J56" s="12" t="s">
        <v>942</v>
      </c>
      <c r="K56" s="12" t="s">
        <v>942</v>
      </c>
      <c r="L56" s="12" t="s">
        <v>942</v>
      </c>
      <c r="M56" s="12" t="s">
        <v>942</v>
      </c>
      <c r="N56" s="12" t="s">
        <v>942</v>
      </c>
      <c r="O56" s="12" t="s">
        <v>943</v>
      </c>
      <c r="P56" s="12" t="s">
        <v>942</v>
      </c>
      <c r="Q56" s="12" t="s">
        <v>942</v>
      </c>
      <c r="R56" s="12" t="s">
        <v>942</v>
      </c>
      <c r="S56" s="12" t="s">
        <v>942</v>
      </c>
      <c r="T56" s="12" t="s">
        <v>942</v>
      </c>
      <c r="U56" s="12" t="s">
        <v>942</v>
      </c>
      <c r="V56" s="12" t="s">
        <v>942</v>
      </c>
      <c r="W56" s="12" t="s">
        <v>942</v>
      </c>
      <c r="X56" s="12" t="s">
        <v>942</v>
      </c>
      <c r="Y56" s="12" t="s">
        <v>942</v>
      </c>
      <c r="Z56" s="12" t="s">
        <v>942</v>
      </c>
      <c r="AA56" s="12" t="s">
        <v>942</v>
      </c>
      <c r="AB56" s="12" t="s">
        <v>942</v>
      </c>
      <c r="AC56" s="12" t="s">
        <v>942</v>
      </c>
      <c r="AD56" s="12" t="s">
        <v>942</v>
      </c>
      <c r="AE56" s="12" t="s">
        <v>942</v>
      </c>
      <c r="AF56" s="12" t="s">
        <v>942</v>
      </c>
      <c r="AG56" s="12" t="s">
        <v>942</v>
      </c>
      <c r="AH56" s="12" t="s">
        <v>942</v>
      </c>
      <c r="AI56" s="12" t="s">
        <v>942</v>
      </c>
      <c r="AJ56" s="12" t="s">
        <v>942</v>
      </c>
      <c r="AK56" s="12" t="s">
        <v>942</v>
      </c>
      <c r="AL56" s="12" t="s">
        <v>942</v>
      </c>
      <c r="AM56" s="12" t="s">
        <v>943</v>
      </c>
      <c r="AN56" s="12" t="s">
        <v>944</v>
      </c>
      <c r="AO56" s="12" t="s">
        <v>942</v>
      </c>
      <c r="AP56" s="12" t="s">
        <v>942</v>
      </c>
      <c r="AQ56" s="12" t="s">
        <v>942</v>
      </c>
      <c r="AR56" s="12" t="s">
        <v>942</v>
      </c>
      <c r="AS56" s="12" t="s">
        <v>942</v>
      </c>
      <c r="AT56" s="25" t="s">
        <v>942</v>
      </c>
      <c r="AU56" s="25" t="s">
        <v>942</v>
      </c>
      <c r="AV56" s="25" t="s">
        <v>942</v>
      </c>
      <c r="AW56" s="3671" t="s">
        <v>942</v>
      </c>
      <c r="AX56" s="35" t="s">
        <v>942</v>
      </c>
      <c r="AY56" s="12" t="s">
        <v>942</v>
      </c>
      <c r="AZ56" s="12" t="s">
        <v>942</v>
      </c>
      <c r="BA56" s="12" t="s">
        <v>942</v>
      </c>
      <c r="BB56" s="12" t="s">
        <v>942</v>
      </c>
      <c r="BC56" s="12" t="s">
        <v>942</v>
      </c>
      <c r="BD56" s="12" t="s">
        <v>942</v>
      </c>
      <c r="BE56" s="12" t="s">
        <v>942</v>
      </c>
      <c r="BF56" s="12" t="s">
        <v>942</v>
      </c>
      <c r="BG56" s="12" t="s">
        <v>942</v>
      </c>
      <c r="BH56" s="12" t="s">
        <v>942</v>
      </c>
      <c r="BI56" s="12" t="s">
        <v>942</v>
      </c>
      <c r="BJ56" s="12" t="s">
        <v>942</v>
      </c>
      <c r="BK56" s="12" t="s">
        <v>942</v>
      </c>
      <c r="BL56" s="12" t="s">
        <v>942</v>
      </c>
      <c r="BM56" s="12" t="s">
        <v>942</v>
      </c>
      <c r="BN56" s="12" t="s">
        <v>942</v>
      </c>
      <c r="BO56" s="12" t="s">
        <v>942</v>
      </c>
      <c r="BP56" s="12" t="s">
        <v>942</v>
      </c>
      <c r="BQ56" s="12" t="s">
        <v>942</v>
      </c>
      <c r="BR56" s="12" t="s">
        <v>942</v>
      </c>
      <c r="BS56" s="12" t="s">
        <v>942</v>
      </c>
      <c r="BT56" s="12" t="s">
        <v>942</v>
      </c>
      <c r="BU56" s="12" t="s">
        <v>942</v>
      </c>
      <c r="BV56" s="12" t="s">
        <v>942</v>
      </c>
      <c r="BW56" s="12" t="s">
        <v>942</v>
      </c>
      <c r="BX56" s="25" t="s">
        <v>942</v>
      </c>
      <c r="BY56" s="25" t="s">
        <v>942</v>
      </c>
      <c r="BZ56" s="21" t="s">
        <v>150</v>
      </c>
      <c r="CA56" s="15"/>
    </row>
    <row r="57" spans="2:79" ht="11.1" customHeight="1" x14ac:dyDescent="0.2">
      <c r="B57" s="21" t="s">
        <v>309</v>
      </c>
      <c r="C57" s="35" t="s">
        <v>942</v>
      </c>
      <c r="D57" s="35" t="s">
        <v>942</v>
      </c>
      <c r="E57" s="12" t="s">
        <v>942</v>
      </c>
      <c r="F57" s="12" t="s">
        <v>942</v>
      </c>
      <c r="G57" s="12" t="s">
        <v>942</v>
      </c>
      <c r="H57" s="12" t="s">
        <v>942</v>
      </c>
      <c r="I57" s="12" t="s">
        <v>942</v>
      </c>
      <c r="J57" s="12" t="s">
        <v>942</v>
      </c>
      <c r="K57" s="12" t="s">
        <v>942</v>
      </c>
      <c r="L57" s="12" t="s">
        <v>942</v>
      </c>
      <c r="M57" s="12" t="s">
        <v>942</v>
      </c>
      <c r="N57" s="12" t="s">
        <v>942</v>
      </c>
      <c r="O57" s="12" t="s">
        <v>943</v>
      </c>
      <c r="P57" s="12" t="s">
        <v>942</v>
      </c>
      <c r="Q57" s="12" t="s">
        <v>942</v>
      </c>
      <c r="R57" s="12" t="s">
        <v>942</v>
      </c>
      <c r="S57" s="12" t="s">
        <v>942</v>
      </c>
      <c r="T57" s="12" t="s">
        <v>942</v>
      </c>
      <c r="U57" s="12" t="s">
        <v>942</v>
      </c>
      <c r="V57" s="12" t="s">
        <v>942</v>
      </c>
      <c r="W57" s="12" t="s">
        <v>942</v>
      </c>
      <c r="X57" s="12" t="s">
        <v>942</v>
      </c>
      <c r="Y57" s="12" t="s">
        <v>942</v>
      </c>
      <c r="Z57" s="12" t="s">
        <v>942</v>
      </c>
      <c r="AA57" s="12" t="s">
        <v>942</v>
      </c>
      <c r="AB57" s="12" t="s">
        <v>942</v>
      </c>
      <c r="AC57" s="12" t="s">
        <v>942</v>
      </c>
      <c r="AD57" s="12" t="s">
        <v>942</v>
      </c>
      <c r="AE57" s="12" t="s">
        <v>942</v>
      </c>
      <c r="AF57" s="12" t="s">
        <v>942</v>
      </c>
      <c r="AG57" s="12" t="s">
        <v>942</v>
      </c>
      <c r="AH57" s="12" t="s">
        <v>942</v>
      </c>
      <c r="AI57" s="12" t="s">
        <v>942</v>
      </c>
      <c r="AJ57" s="12" t="s">
        <v>942</v>
      </c>
      <c r="AK57" s="12" t="s">
        <v>942</v>
      </c>
      <c r="AL57" s="12" t="s">
        <v>942</v>
      </c>
      <c r="AM57" s="12" t="s">
        <v>942</v>
      </c>
      <c r="AN57" s="12" t="s">
        <v>942</v>
      </c>
      <c r="AO57" s="12" t="s">
        <v>942</v>
      </c>
      <c r="AP57" s="12" t="s">
        <v>942</v>
      </c>
      <c r="AQ57" s="12" t="s">
        <v>942</v>
      </c>
      <c r="AR57" s="12" t="s">
        <v>942</v>
      </c>
      <c r="AS57" s="12" t="s">
        <v>942</v>
      </c>
      <c r="AT57" s="25" t="s">
        <v>942</v>
      </c>
      <c r="AU57" s="25" t="s">
        <v>942</v>
      </c>
      <c r="AV57" s="25" t="s">
        <v>942</v>
      </c>
      <c r="AW57" s="3671" t="s">
        <v>942</v>
      </c>
      <c r="AX57" s="35" t="s">
        <v>942</v>
      </c>
      <c r="AY57" s="12" t="s">
        <v>942</v>
      </c>
      <c r="AZ57" s="12" t="s">
        <v>942</v>
      </c>
      <c r="BA57" s="12" t="s">
        <v>942</v>
      </c>
      <c r="BB57" s="12" t="s">
        <v>942</v>
      </c>
      <c r="BC57" s="12" t="s">
        <v>942</v>
      </c>
      <c r="BD57" s="12" t="s">
        <v>942</v>
      </c>
      <c r="BE57" s="12" t="s">
        <v>942</v>
      </c>
      <c r="BF57" s="12" t="s">
        <v>942</v>
      </c>
      <c r="BG57" s="12" t="s">
        <v>942</v>
      </c>
      <c r="BH57" s="12" t="s">
        <v>942</v>
      </c>
      <c r="BI57" s="12" t="s">
        <v>942</v>
      </c>
      <c r="BJ57" s="12" t="s">
        <v>942</v>
      </c>
      <c r="BK57" s="12" t="s">
        <v>942</v>
      </c>
      <c r="BL57" s="12" t="s">
        <v>942</v>
      </c>
      <c r="BM57" s="12" t="s">
        <v>942</v>
      </c>
      <c r="BN57" s="12" t="s">
        <v>942</v>
      </c>
      <c r="BO57" s="12" t="s">
        <v>942</v>
      </c>
      <c r="BP57" s="12" t="s">
        <v>942</v>
      </c>
      <c r="BQ57" s="12" t="s">
        <v>942</v>
      </c>
      <c r="BR57" s="12" t="s">
        <v>942</v>
      </c>
      <c r="BS57" s="12" t="s">
        <v>942</v>
      </c>
      <c r="BT57" s="12" t="s">
        <v>942</v>
      </c>
      <c r="BU57" s="12" t="s">
        <v>942</v>
      </c>
      <c r="BV57" s="12" t="s">
        <v>942</v>
      </c>
      <c r="BW57" s="12" t="s">
        <v>942</v>
      </c>
      <c r="BX57" s="25" t="s">
        <v>942</v>
      </c>
      <c r="BY57" s="25" t="s">
        <v>942</v>
      </c>
      <c r="BZ57" s="21" t="s">
        <v>309</v>
      </c>
      <c r="CA57" s="15"/>
    </row>
    <row r="58" spans="2:79" ht="11.1" customHeight="1" x14ac:dyDescent="0.2">
      <c r="B58" s="21" t="s">
        <v>171</v>
      </c>
      <c r="C58" s="13" t="s">
        <v>942</v>
      </c>
      <c r="D58" s="13" t="s">
        <v>942</v>
      </c>
      <c r="E58" s="13" t="s">
        <v>942</v>
      </c>
      <c r="F58" s="13" t="s">
        <v>942</v>
      </c>
      <c r="G58" s="12" t="s">
        <v>942</v>
      </c>
      <c r="H58" s="12" t="s">
        <v>942</v>
      </c>
      <c r="I58" s="12" t="s">
        <v>942</v>
      </c>
      <c r="J58" s="12" t="s">
        <v>942</v>
      </c>
      <c r="K58" s="12" t="s">
        <v>942</v>
      </c>
      <c r="L58" s="12" t="s">
        <v>942</v>
      </c>
      <c r="M58" s="12" t="s">
        <v>942</v>
      </c>
      <c r="N58" s="12" t="s">
        <v>942</v>
      </c>
      <c r="O58" s="12" t="s">
        <v>942</v>
      </c>
      <c r="P58" s="12" t="s">
        <v>943</v>
      </c>
      <c r="Q58" s="12" t="s">
        <v>942</v>
      </c>
      <c r="R58" s="12" t="s">
        <v>942</v>
      </c>
      <c r="S58" s="12" t="s">
        <v>942</v>
      </c>
      <c r="T58" s="12" t="s">
        <v>942</v>
      </c>
      <c r="U58" s="12" t="s">
        <v>942</v>
      </c>
      <c r="V58" s="12" t="s">
        <v>942</v>
      </c>
      <c r="W58" s="12" t="s">
        <v>942</v>
      </c>
      <c r="X58" s="12" t="s">
        <v>942</v>
      </c>
      <c r="Y58" s="12" t="s">
        <v>942</v>
      </c>
      <c r="Z58" s="12" t="s">
        <v>942</v>
      </c>
      <c r="AA58" s="12" t="s">
        <v>942</v>
      </c>
      <c r="AB58" s="12" t="s">
        <v>942</v>
      </c>
      <c r="AC58" s="12" t="s">
        <v>942</v>
      </c>
      <c r="AD58" s="12" t="s">
        <v>942</v>
      </c>
      <c r="AE58" s="12" t="s">
        <v>942</v>
      </c>
      <c r="AF58" s="12" t="s">
        <v>942</v>
      </c>
      <c r="AG58" s="12" t="s">
        <v>942</v>
      </c>
      <c r="AH58" s="12" t="s">
        <v>942</v>
      </c>
      <c r="AI58" s="12" t="s">
        <v>942</v>
      </c>
      <c r="AJ58" s="12" t="s">
        <v>942</v>
      </c>
      <c r="AK58" s="12" t="s">
        <v>942</v>
      </c>
      <c r="AL58" s="12" t="s">
        <v>942</v>
      </c>
      <c r="AM58" s="12" t="s">
        <v>942</v>
      </c>
      <c r="AN58" s="12" t="s">
        <v>942</v>
      </c>
      <c r="AO58" s="12" t="s">
        <v>942</v>
      </c>
      <c r="AP58" s="12" t="s">
        <v>942</v>
      </c>
      <c r="AQ58" s="12" t="s">
        <v>942</v>
      </c>
      <c r="AR58" s="12" t="s">
        <v>942</v>
      </c>
      <c r="AS58" s="12" t="s">
        <v>942</v>
      </c>
      <c r="AT58" s="25" t="s">
        <v>942</v>
      </c>
      <c r="AU58" s="25" t="s">
        <v>942</v>
      </c>
      <c r="AV58" s="25" t="s">
        <v>942</v>
      </c>
      <c r="AW58" s="3671" t="s">
        <v>942</v>
      </c>
      <c r="AX58" s="13" t="s">
        <v>942</v>
      </c>
      <c r="AY58" s="13" t="s">
        <v>942</v>
      </c>
      <c r="AZ58" s="12"/>
      <c r="BA58" s="12"/>
      <c r="BB58" s="12" t="s">
        <v>942</v>
      </c>
      <c r="BC58" s="12" t="s">
        <v>942</v>
      </c>
      <c r="BD58" s="12" t="s">
        <v>942</v>
      </c>
      <c r="BE58" s="12" t="s">
        <v>942</v>
      </c>
      <c r="BF58" s="12" t="s">
        <v>942</v>
      </c>
      <c r="BG58" s="12" t="s">
        <v>942</v>
      </c>
      <c r="BH58" s="12" t="s">
        <v>942</v>
      </c>
      <c r="BI58" s="12" t="s">
        <v>942</v>
      </c>
      <c r="BJ58" s="12" t="s">
        <v>942</v>
      </c>
      <c r="BK58" s="12" t="s">
        <v>942</v>
      </c>
      <c r="BL58" s="12" t="s">
        <v>942</v>
      </c>
      <c r="BM58" s="12" t="s">
        <v>942</v>
      </c>
      <c r="BN58" s="12" t="s">
        <v>942</v>
      </c>
      <c r="BO58" s="12" t="s">
        <v>942</v>
      </c>
      <c r="BP58" s="12" t="s">
        <v>942</v>
      </c>
      <c r="BQ58" s="12" t="s">
        <v>942</v>
      </c>
      <c r="BR58" s="12" t="s">
        <v>942</v>
      </c>
      <c r="BS58" s="12" t="s">
        <v>942</v>
      </c>
      <c r="BT58" s="12" t="s">
        <v>942</v>
      </c>
      <c r="BU58" s="12" t="s">
        <v>942</v>
      </c>
      <c r="BV58" s="12" t="s">
        <v>942</v>
      </c>
      <c r="BW58" s="12" t="s">
        <v>942</v>
      </c>
      <c r="BX58" s="12" t="s">
        <v>942</v>
      </c>
      <c r="BY58" s="12" t="s">
        <v>942</v>
      </c>
      <c r="BZ58" s="21" t="s">
        <v>171</v>
      </c>
      <c r="CA58" s="15"/>
    </row>
    <row r="59" spans="2:79" ht="11.1" customHeight="1" x14ac:dyDescent="0.2">
      <c r="B59" s="21" t="s">
        <v>317</v>
      </c>
      <c r="C59" s="13" t="s">
        <v>942</v>
      </c>
      <c r="D59" s="13" t="s">
        <v>942</v>
      </c>
      <c r="E59" s="13" t="s">
        <v>942</v>
      </c>
      <c r="F59" s="13" t="s">
        <v>942</v>
      </c>
      <c r="G59" s="12" t="s">
        <v>942</v>
      </c>
      <c r="H59" s="12" t="s">
        <v>942</v>
      </c>
      <c r="I59" s="12" t="s">
        <v>942</v>
      </c>
      <c r="J59" s="12" t="s">
        <v>942</v>
      </c>
      <c r="K59" s="12" t="s">
        <v>942</v>
      </c>
      <c r="L59" s="12" t="s">
        <v>942</v>
      </c>
      <c r="M59" s="12" t="s">
        <v>942</v>
      </c>
      <c r="N59" s="12" t="s">
        <v>942</v>
      </c>
      <c r="O59" s="12" t="s">
        <v>942</v>
      </c>
      <c r="P59" s="12" t="s">
        <v>942</v>
      </c>
      <c r="Q59" s="12" t="s">
        <v>942</v>
      </c>
      <c r="R59" s="12" t="s">
        <v>943</v>
      </c>
      <c r="S59" s="12" t="s">
        <v>942</v>
      </c>
      <c r="T59" s="12" t="s">
        <v>942</v>
      </c>
      <c r="U59" s="12" t="s">
        <v>942</v>
      </c>
      <c r="V59" s="12" t="s">
        <v>942</v>
      </c>
      <c r="W59" s="12" t="s">
        <v>942</v>
      </c>
      <c r="X59" s="12" t="s">
        <v>942</v>
      </c>
      <c r="Y59" s="12" t="s">
        <v>942</v>
      </c>
      <c r="Z59" s="12" t="s">
        <v>942</v>
      </c>
      <c r="AA59" s="12" t="s">
        <v>942</v>
      </c>
      <c r="AB59" s="12" t="s">
        <v>942</v>
      </c>
      <c r="AC59" s="12" t="s">
        <v>942</v>
      </c>
      <c r="AD59" s="12" t="s">
        <v>942</v>
      </c>
      <c r="AE59" s="12" t="s">
        <v>942</v>
      </c>
      <c r="AF59" s="12" t="s">
        <v>942</v>
      </c>
      <c r="AG59" s="12" t="s">
        <v>942</v>
      </c>
      <c r="AH59" s="12" t="s">
        <v>942</v>
      </c>
      <c r="AI59" s="12" t="s">
        <v>942</v>
      </c>
      <c r="AJ59" s="12" t="s">
        <v>942</v>
      </c>
      <c r="AK59" s="12" t="s">
        <v>942</v>
      </c>
      <c r="AL59" s="12" t="s">
        <v>942</v>
      </c>
      <c r="AM59" s="12" t="s">
        <v>942</v>
      </c>
      <c r="AN59" s="12" t="s">
        <v>942</v>
      </c>
      <c r="AO59" s="12" t="s">
        <v>942</v>
      </c>
      <c r="AP59" s="12" t="s">
        <v>942</v>
      </c>
      <c r="AQ59" s="12" t="s">
        <v>942</v>
      </c>
      <c r="AR59" s="12" t="s">
        <v>942</v>
      </c>
      <c r="AS59" s="12" t="s">
        <v>942</v>
      </c>
      <c r="AT59" s="25" t="s">
        <v>942</v>
      </c>
      <c r="AU59" s="25" t="s">
        <v>942</v>
      </c>
      <c r="AV59" s="25" t="s">
        <v>942</v>
      </c>
      <c r="AW59" s="3671" t="s">
        <v>942</v>
      </c>
      <c r="AX59" s="13" t="s">
        <v>942</v>
      </c>
      <c r="AY59" s="13" t="s">
        <v>942</v>
      </c>
      <c r="AZ59" s="12"/>
      <c r="BA59" s="12"/>
      <c r="BB59" s="12" t="s">
        <v>942</v>
      </c>
      <c r="BC59" s="12" t="s">
        <v>942</v>
      </c>
      <c r="BD59" s="12" t="s">
        <v>942</v>
      </c>
      <c r="BE59" s="12" t="s">
        <v>942</v>
      </c>
      <c r="BF59" s="12" t="s">
        <v>942</v>
      </c>
      <c r="BG59" s="12" t="s">
        <v>942</v>
      </c>
      <c r="BH59" s="12" t="s">
        <v>942</v>
      </c>
      <c r="BI59" s="12" t="s">
        <v>942</v>
      </c>
      <c r="BJ59" s="12" t="s">
        <v>942</v>
      </c>
      <c r="BK59" s="12" t="s">
        <v>942</v>
      </c>
      <c r="BL59" s="12" t="s">
        <v>942</v>
      </c>
      <c r="BM59" s="12" t="s">
        <v>942</v>
      </c>
      <c r="BN59" s="12" t="s">
        <v>942</v>
      </c>
      <c r="BO59" s="12" t="s">
        <v>942</v>
      </c>
      <c r="BP59" s="12" t="s">
        <v>942</v>
      </c>
      <c r="BQ59" s="12" t="s">
        <v>942</v>
      </c>
      <c r="BR59" s="12" t="s">
        <v>942</v>
      </c>
      <c r="BS59" s="12" t="s">
        <v>942</v>
      </c>
      <c r="BT59" s="12" t="s">
        <v>942</v>
      </c>
      <c r="BU59" s="12" t="s">
        <v>942</v>
      </c>
      <c r="BV59" s="12" t="s">
        <v>942</v>
      </c>
      <c r="BW59" s="12" t="s">
        <v>942</v>
      </c>
      <c r="BX59" s="12" t="s">
        <v>942</v>
      </c>
      <c r="BY59" s="12" t="s">
        <v>942</v>
      </c>
      <c r="BZ59" s="21" t="s">
        <v>317</v>
      </c>
      <c r="CA59" s="15"/>
    </row>
    <row r="60" spans="2:79" ht="11.1" customHeight="1" x14ac:dyDescent="0.2">
      <c r="B60" s="21" t="s">
        <v>113</v>
      </c>
      <c r="C60" s="35" t="s">
        <v>942</v>
      </c>
      <c r="D60" s="35" t="s">
        <v>942</v>
      </c>
      <c r="E60" s="12" t="s">
        <v>942</v>
      </c>
      <c r="F60" s="12" t="s">
        <v>942</v>
      </c>
      <c r="G60" s="12" t="s">
        <v>942</v>
      </c>
      <c r="H60" s="12" t="s">
        <v>942</v>
      </c>
      <c r="I60" s="12" t="s">
        <v>942</v>
      </c>
      <c r="J60" s="12" t="s">
        <v>942</v>
      </c>
      <c r="K60" s="12" t="s">
        <v>942</v>
      </c>
      <c r="L60" s="12" t="s">
        <v>942</v>
      </c>
      <c r="M60" s="12" t="s">
        <v>942</v>
      </c>
      <c r="N60" s="12" t="s">
        <v>942</v>
      </c>
      <c r="O60" s="12" t="s">
        <v>942</v>
      </c>
      <c r="P60" s="12" t="s">
        <v>942</v>
      </c>
      <c r="Q60" s="12" t="s">
        <v>943</v>
      </c>
      <c r="R60" s="12" t="s">
        <v>942</v>
      </c>
      <c r="S60" s="12" t="s">
        <v>942</v>
      </c>
      <c r="T60" s="12" t="s">
        <v>942</v>
      </c>
      <c r="U60" s="12" t="s">
        <v>942</v>
      </c>
      <c r="V60" s="12" t="s">
        <v>942</v>
      </c>
      <c r="W60" s="12" t="s">
        <v>942</v>
      </c>
      <c r="X60" s="12" t="s">
        <v>942</v>
      </c>
      <c r="Y60" s="12" t="s">
        <v>942</v>
      </c>
      <c r="Z60" s="12" t="s">
        <v>942</v>
      </c>
      <c r="AA60" s="12" t="s">
        <v>942</v>
      </c>
      <c r="AB60" s="12" t="s">
        <v>942</v>
      </c>
      <c r="AC60" s="12" t="s">
        <v>942</v>
      </c>
      <c r="AD60" s="12" t="s">
        <v>942</v>
      </c>
      <c r="AE60" s="12" t="s">
        <v>942</v>
      </c>
      <c r="AF60" s="12" t="s">
        <v>942</v>
      </c>
      <c r="AG60" s="12" t="s">
        <v>942</v>
      </c>
      <c r="AH60" s="12" t="s">
        <v>942</v>
      </c>
      <c r="AI60" s="12" t="s">
        <v>942</v>
      </c>
      <c r="AJ60" s="12" t="s">
        <v>942</v>
      </c>
      <c r="AK60" s="12" t="s">
        <v>942</v>
      </c>
      <c r="AL60" s="12" t="s">
        <v>942</v>
      </c>
      <c r="AM60" s="12" t="s">
        <v>942</v>
      </c>
      <c r="AN60" s="12" t="s">
        <v>942</v>
      </c>
      <c r="AO60" s="12" t="s">
        <v>942</v>
      </c>
      <c r="AP60" s="12" t="s">
        <v>942</v>
      </c>
      <c r="AQ60" s="12" t="s">
        <v>942</v>
      </c>
      <c r="AR60" s="12" t="s">
        <v>942</v>
      </c>
      <c r="AS60" s="12" t="s">
        <v>942</v>
      </c>
      <c r="AT60" s="25" t="s">
        <v>942</v>
      </c>
      <c r="AU60" s="25" t="s">
        <v>942</v>
      </c>
      <c r="AV60" s="25" t="s">
        <v>942</v>
      </c>
      <c r="AW60" s="3671" t="s">
        <v>942</v>
      </c>
      <c r="AX60" s="35" t="s">
        <v>942</v>
      </c>
      <c r="AY60" s="12" t="s">
        <v>942</v>
      </c>
      <c r="AZ60" s="12" t="s">
        <v>942</v>
      </c>
      <c r="BA60" s="12" t="s">
        <v>942</v>
      </c>
      <c r="BB60" s="12" t="s">
        <v>942</v>
      </c>
      <c r="BC60" s="12" t="s">
        <v>942</v>
      </c>
      <c r="BD60" s="12" t="s">
        <v>942</v>
      </c>
      <c r="BE60" s="12" t="s">
        <v>942</v>
      </c>
      <c r="BF60" s="12" t="s">
        <v>942</v>
      </c>
      <c r="BG60" s="12" t="s">
        <v>942</v>
      </c>
      <c r="BH60" s="12" t="s">
        <v>942</v>
      </c>
      <c r="BI60" s="12" t="s">
        <v>942</v>
      </c>
      <c r="BJ60" s="12" t="s">
        <v>942</v>
      </c>
      <c r="BK60" s="12" t="s">
        <v>942</v>
      </c>
      <c r="BL60" s="12" t="s">
        <v>942</v>
      </c>
      <c r="BM60" s="12" t="s">
        <v>942</v>
      </c>
      <c r="BN60" s="12" t="s">
        <v>942</v>
      </c>
      <c r="BO60" s="12" t="s">
        <v>942</v>
      </c>
      <c r="BP60" s="12" t="s">
        <v>942</v>
      </c>
      <c r="BQ60" s="12" t="s">
        <v>942</v>
      </c>
      <c r="BR60" s="12" t="s">
        <v>942</v>
      </c>
      <c r="BS60" s="12" t="s">
        <v>942</v>
      </c>
      <c r="BT60" s="12" t="s">
        <v>942</v>
      </c>
      <c r="BU60" s="12" t="s">
        <v>942</v>
      </c>
      <c r="BV60" s="12" t="s">
        <v>942</v>
      </c>
      <c r="BW60" s="12" t="s">
        <v>942</v>
      </c>
      <c r="BX60" s="25" t="s">
        <v>942</v>
      </c>
      <c r="BY60" s="25" t="s">
        <v>942</v>
      </c>
      <c r="BZ60" s="21" t="s">
        <v>113</v>
      </c>
      <c r="CA60" s="15"/>
    </row>
    <row r="61" spans="2:79" ht="11.1" customHeight="1" x14ac:dyDescent="0.2">
      <c r="B61" s="21" t="s">
        <v>265</v>
      </c>
      <c r="C61" s="35" t="s">
        <v>942</v>
      </c>
      <c r="D61" s="35" t="s">
        <v>942</v>
      </c>
      <c r="E61" s="12" t="s">
        <v>942</v>
      </c>
      <c r="F61" s="12" t="s">
        <v>942</v>
      </c>
      <c r="G61" s="12" t="s">
        <v>942</v>
      </c>
      <c r="H61" s="12" t="s">
        <v>942</v>
      </c>
      <c r="I61" s="12" t="s">
        <v>942</v>
      </c>
      <c r="J61" s="12" t="s">
        <v>942</v>
      </c>
      <c r="K61" s="12" t="s">
        <v>942</v>
      </c>
      <c r="L61" s="12" t="s">
        <v>942</v>
      </c>
      <c r="M61" s="12" t="s">
        <v>942</v>
      </c>
      <c r="N61" s="12" t="s">
        <v>942</v>
      </c>
      <c r="O61" s="12" t="s">
        <v>942</v>
      </c>
      <c r="P61" s="12" t="s">
        <v>942</v>
      </c>
      <c r="Q61" s="12" t="s">
        <v>943</v>
      </c>
      <c r="R61" s="12" t="s">
        <v>942</v>
      </c>
      <c r="S61" s="12" t="s">
        <v>942</v>
      </c>
      <c r="T61" s="12" t="s">
        <v>942</v>
      </c>
      <c r="U61" s="12" t="s">
        <v>942</v>
      </c>
      <c r="V61" s="12" t="s">
        <v>942</v>
      </c>
      <c r="W61" s="12" t="s">
        <v>942</v>
      </c>
      <c r="X61" s="12" t="s">
        <v>942</v>
      </c>
      <c r="Y61" s="12" t="s">
        <v>942</v>
      </c>
      <c r="Z61" s="12" t="s">
        <v>942</v>
      </c>
      <c r="AA61" s="12" t="s">
        <v>942</v>
      </c>
      <c r="AB61" s="12" t="s">
        <v>942</v>
      </c>
      <c r="AC61" s="12" t="s">
        <v>942</v>
      </c>
      <c r="AD61" s="12" t="s">
        <v>942</v>
      </c>
      <c r="AE61" s="12" t="s">
        <v>942</v>
      </c>
      <c r="AF61" s="12" t="s">
        <v>942</v>
      </c>
      <c r="AG61" s="12" t="s">
        <v>942</v>
      </c>
      <c r="AH61" s="12" t="s">
        <v>942</v>
      </c>
      <c r="AI61" s="12" t="s">
        <v>942</v>
      </c>
      <c r="AJ61" s="12" t="s">
        <v>942</v>
      </c>
      <c r="AK61" s="12" t="s">
        <v>942</v>
      </c>
      <c r="AL61" s="12" t="s">
        <v>942</v>
      </c>
      <c r="AM61" s="12" t="s">
        <v>942</v>
      </c>
      <c r="AN61" s="12" t="s">
        <v>942</v>
      </c>
      <c r="AO61" s="12" t="s">
        <v>942</v>
      </c>
      <c r="AP61" s="12" t="s">
        <v>942</v>
      </c>
      <c r="AQ61" s="12" t="s">
        <v>942</v>
      </c>
      <c r="AR61" s="12" t="s">
        <v>942</v>
      </c>
      <c r="AS61" s="12" t="s">
        <v>942</v>
      </c>
      <c r="AT61" s="25" t="s">
        <v>942</v>
      </c>
      <c r="AU61" s="25" t="s">
        <v>942</v>
      </c>
      <c r="AV61" s="25" t="s">
        <v>942</v>
      </c>
      <c r="AW61" s="3671" t="s">
        <v>942</v>
      </c>
      <c r="AX61" s="35" t="s">
        <v>942</v>
      </c>
      <c r="AY61" s="12" t="s">
        <v>942</v>
      </c>
      <c r="AZ61" s="12" t="s">
        <v>942</v>
      </c>
      <c r="BA61" s="12" t="s">
        <v>942</v>
      </c>
      <c r="BB61" s="12" t="s">
        <v>942</v>
      </c>
      <c r="BC61" s="12" t="s">
        <v>942</v>
      </c>
      <c r="BD61" s="12" t="s">
        <v>942</v>
      </c>
      <c r="BE61" s="12" t="s">
        <v>942</v>
      </c>
      <c r="BF61" s="12" t="s">
        <v>942</v>
      </c>
      <c r="BG61" s="12" t="s">
        <v>942</v>
      </c>
      <c r="BH61" s="12" t="s">
        <v>942</v>
      </c>
      <c r="BI61" s="12" t="s">
        <v>942</v>
      </c>
      <c r="BJ61" s="12" t="s">
        <v>942</v>
      </c>
      <c r="BK61" s="12" t="s">
        <v>942</v>
      </c>
      <c r="BL61" s="12" t="s">
        <v>942</v>
      </c>
      <c r="BM61" s="12" t="s">
        <v>942</v>
      </c>
      <c r="BN61" s="12" t="s">
        <v>942</v>
      </c>
      <c r="BO61" s="12" t="s">
        <v>942</v>
      </c>
      <c r="BP61" s="12" t="s">
        <v>942</v>
      </c>
      <c r="BQ61" s="12" t="s">
        <v>942</v>
      </c>
      <c r="BR61" s="12" t="s">
        <v>942</v>
      </c>
      <c r="BS61" s="12" t="s">
        <v>942</v>
      </c>
      <c r="BT61" s="12" t="s">
        <v>942</v>
      </c>
      <c r="BU61" s="12" t="s">
        <v>942</v>
      </c>
      <c r="BV61" s="12" t="s">
        <v>942</v>
      </c>
      <c r="BW61" s="12" t="s">
        <v>942</v>
      </c>
      <c r="BX61" s="25" t="s">
        <v>942</v>
      </c>
      <c r="BY61" s="25" t="s">
        <v>942</v>
      </c>
      <c r="BZ61" s="21" t="s">
        <v>265</v>
      </c>
      <c r="CA61" s="15"/>
    </row>
    <row r="62" spans="2:79" ht="11.1" customHeight="1" x14ac:dyDescent="0.2">
      <c r="B62" s="21" t="s">
        <v>116</v>
      </c>
      <c r="C62" s="35" t="s">
        <v>942</v>
      </c>
      <c r="D62" s="35" t="s">
        <v>942</v>
      </c>
      <c r="E62" s="12" t="s">
        <v>942</v>
      </c>
      <c r="F62" s="12" t="s">
        <v>942</v>
      </c>
      <c r="G62" s="12" t="s">
        <v>942</v>
      </c>
      <c r="H62" s="12" t="s">
        <v>942</v>
      </c>
      <c r="I62" s="12" t="s">
        <v>942</v>
      </c>
      <c r="J62" s="12" t="s">
        <v>943</v>
      </c>
      <c r="K62" s="12" t="s">
        <v>942</v>
      </c>
      <c r="L62" s="12" t="s">
        <v>942</v>
      </c>
      <c r="M62" s="12" t="s">
        <v>942</v>
      </c>
      <c r="N62" s="12" t="s">
        <v>942</v>
      </c>
      <c r="O62" s="12" t="s">
        <v>942</v>
      </c>
      <c r="P62" s="12" t="s">
        <v>942</v>
      </c>
      <c r="Q62" s="12" t="s">
        <v>942</v>
      </c>
      <c r="R62" s="12" t="s">
        <v>942</v>
      </c>
      <c r="S62" s="12" t="s">
        <v>942</v>
      </c>
      <c r="T62" s="12" t="s">
        <v>942</v>
      </c>
      <c r="U62" s="12" t="s">
        <v>942</v>
      </c>
      <c r="V62" s="12" t="s">
        <v>942</v>
      </c>
      <c r="W62" s="12" t="s">
        <v>942</v>
      </c>
      <c r="X62" s="12" t="s">
        <v>942</v>
      </c>
      <c r="Y62" s="12" t="s">
        <v>942</v>
      </c>
      <c r="Z62" s="12" t="s">
        <v>942</v>
      </c>
      <c r="AA62" s="12" t="s">
        <v>942</v>
      </c>
      <c r="AB62" s="12" t="s">
        <v>942</v>
      </c>
      <c r="AC62" s="12" t="s">
        <v>942</v>
      </c>
      <c r="AD62" s="12" t="s">
        <v>942</v>
      </c>
      <c r="AE62" s="12" t="s">
        <v>942</v>
      </c>
      <c r="AF62" s="12" t="s">
        <v>942</v>
      </c>
      <c r="AG62" s="12" t="s">
        <v>942</v>
      </c>
      <c r="AH62" s="12" t="s">
        <v>942</v>
      </c>
      <c r="AI62" s="12" t="s">
        <v>942</v>
      </c>
      <c r="AJ62" s="12" t="s">
        <v>942</v>
      </c>
      <c r="AK62" s="12" t="s">
        <v>942</v>
      </c>
      <c r="AL62" s="12" t="s">
        <v>942</v>
      </c>
      <c r="AM62" s="12" t="s">
        <v>942</v>
      </c>
      <c r="AN62" s="12" t="s">
        <v>942</v>
      </c>
      <c r="AO62" s="12" t="s">
        <v>942</v>
      </c>
      <c r="AP62" s="12" t="s">
        <v>942</v>
      </c>
      <c r="AQ62" s="12" t="s">
        <v>942</v>
      </c>
      <c r="AR62" s="12" t="s">
        <v>942</v>
      </c>
      <c r="AS62" s="12" t="s">
        <v>942</v>
      </c>
      <c r="AT62" s="25" t="s">
        <v>942</v>
      </c>
      <c r="AU62" s="25" t="s">
        <v>942</v>
      </c>
      <c r="AV62" s="25" t="s">
        <v>942</v>
      </c>
      <c r="AW62" s="3671" t="s">
        <v>942</v>
      </c>
      <c r="AX62" s="35" t="s">
        <v>942</v>
      </c>
      <c r="AY62" s="12" t="s">
        <v>942</v>
      </c>
      <c r="AZ62" s="12" t="s">
        <v>942</v>
      </c>
      <c r="BA62" s="12" t="s">
        <v>942</v>
      </c>
      <c r="BB62" s="12" t="s">
        <v>942</v>
      </c>
      <c r="BC62" s="12" t="s">
        <v>942</v>
      </c>
      <c r="BD62" s="12" t="s">
        <v>942</v>
      </c>
      <c r="BE62" s="12" t="s">
        <v>942</v>
      </c>
      <c r="BF62" s="12" t="s">
        <v>942</v>
      </c>
      <c r="BG62" s="12" t="s">
        <v>942</v>
      </c>
      <c r="BH62" s="12" t="s">
        <v>942</v>
      </c>
      <c r="BI62" s="12" t="s">
        <v>942</v>
      </c>
      <c r="BJ62" s="12" t="s">
        <v>942</v>
      </c>
      <c r="BK62" s="12" t="s">
        <v>942</v>
      </c>
      <c r="BL62" s="12" t="s">
        <v>942</v>
      </c>
      <c r="BM62" s="12" t="s">
        <v>942</v>
      </c>
      <c r="BN62" s="12" t="s">
        <v>942</v>
      </c>
      <c r="BO62" s="12" t="s">
        <v>942</v>
      </c>
      <c r="BP62" s="12" t="s">
        <v>942</v>
      </c>
      <c r="BQ62" s="12" t="s">
        <v>942</v>
      </c>
      <c r="BR62" s="12" t="s">
        <v>942</v>
      </c>
      <c r="BS62" s="12" t="s">
        <v>942</v>
      </c>
      <c r="BT62" s="12" t="s">
        <v>942</v>
      </c>
      <c r="BU62" s="12" t="s">
        <v>942</v>
      </c>
      <c r="BV62" s="12" t="s">
        <v>942</v>
      </c>
      <c r="BW62" s="12" t="s">
        <v>942</v>
      </c>
      <c r="BX62" s="25" t="s">
        <v>942</v>
      </c>
      <c r="BY62" s="25" t="s">
        <v>942</v>
      </c>
      <c r="BZ62" s="21" t="s">
        <v>116</v>
      </c>
      <c r="CA62" s="14"/>
    </row>
    <row r="63" spans="2:79" ht="11.1" customHeight="1" x14ac:dyDescent="0.2">
      <c r="B63" s="21" t="s">
        <v>170</v>
      </c>
      <c r="C63" s="35" t="s">
        <v>942</v>
      </c>
      <c r="D63" s="35" t="s">
        <v>942</v>
      </c>
      <c r="E63" s="12" t="s">
        <v>942</v>
      </c>
      <c r="F63" s="12" t="s">
        <v>942</v>
      </c>
      <c r="G63" s="12" t="s">
        <v>942</v>
      </c>
      <c r="H63" s="12" t="s">
        <v>942</v>
      </c>
      <c r="I63" s="12" t="s">
        <v>942</v>
      </c>
      <c r="J63" s="12" t="s">
        <v>942</v>
      </c>
      <c r="K63" s="12" t="s">
        <v>942</v>
      </c>
      <c r="L63" s="12" t="s">
        <v>942</v>
      </c>
      <c r="M63" s="12" t="s">
        <v>942</v>
      </c>
      <c r="N63" s="12" t="s">
        <v>942</v>
      </c>
      <c r="O63" s="12" t="s">
        <v>942</v>
      </c>
      <c r="P63" s="12" t="s">
        <v>942</v>
      </c>
      <c r="Q63" s="12" t="s">
        <v>942</v>
      </c>
      <c r="R63" s="12" t="s">
        <v>943</v>
      </c>
      <c r="S63" s="12" t="s">
        <v>942</v>
      </c>
      <c r="T63" s="12" t="s">
        <v>942</v>
      </c>
      <c r="U63" s="12" t="s">
        <v>942</v>
      </c>
      <c r="V63" s="12" t="s">
        <v>942</v>
      </c>
      <c r="W63" s="12" t="s">
        <v>942</v>
      </c>
      <c r="X63" s="12" t="s">
        <v>942</v>
      </c>
      <c r="Y63" s="12" t="s">
        <v>942</v>
      </c>
      <c r="Z63" s="12" t="s">
        <v>942</v>
      </c>
      <c r="AA63" s="12" t="s">
        <v>942</v>
      </c>
      <c r="AB63" s="12" t="s">
        <v>942</v>
      </c>
      <c r="AC63" s="12" t="s">
        <v>942</v>
      </c>
      <c r="AD63" s="12" t="s">
        <v>942</v>
      </c>
      <c r="AE63" s="12" t="s">
        <v>942</v>
      </c>
      <c r="AF63" s="12" t="s">
        <v>942</v>
      </c>
      <c r="AG63" s="12" t="s">
        <v>942</v>
      </c>
      <c r="AH63" s="12" t="s">
        <v>942</v>
      </c>
      <c r="AI63" s="12" t="s">
        <v>942</v>
      </c>
      <c r="AJ63" s="12" t="s">
        <v>942</v>
      </c>
      <c r="AK63" s="12" t="s">
        <v>942</v>
      </c>
      <c r="AL63" s="12" t="s">
        <v>942</v>
      </c>
      <c r="AM63" s="12" t="s">
        <v>942</v>
      </c>
      <c r="AN63" s="12" t="s">
        <v>942</v>
      </c>
      <c r="AO63" s="12" t="s">
        <v>942</v>
      </c>
      <c r="AP63" s="12" t="s">
        <v>942</v>
      </c>
      <c r="AQ63" s="12" t="s">
        <v>942</v>
      </c>
      <c r="AR63" s="12" t="s">
        <v>942</v>
      </c>
      <c r="AS63" s="12" t="s">
        <v>942</v>
      </c>
      <c r="AT63" s="25" t="s">
        <v>942</v>
      </c>
      <c r="AU63" s="25" t="s">
        <v>942</v>
      </c>
      <c r="AV63" s="25" t="s">
        <v>942</v>
      </c>
      <c r="AW63" s="3671" t="s">
        <v>944</v>
      </c>
      <c r="AX63" s="35" t="s">
        <v>942</v>
      </c>
      <c r="AY63" s="12" t="s">
        <v>942</v>
      </c>
      <c r="AZ63" s="12" t="s">
        <v>942</v>
      </c>
      <c r="BA63" s="12" t="s">
        <v>942</v>
      </c>
      <c r="BB63" s="12" t="s">
        <v>942</v>
      </c>
      <c r="BC63" s="12" t="s">
        <v>942</v>
      </c>
      <c r="BD63" s="12" t="s">
        <v>942</v>
      </c>
      <c r="BE63" s="12" t="s">
        <v>942</v>
      </c>
      <c r="BF63" s="12" t="s">
        <v>942</v>
      </c>
      <c r="BG63" s="12" t="s">
        <v>942</v>
      </c>
      <c r="BH63" s="12" t="s">
        <v>942</v>
      </c>
      <c r="BI63" s="12" t="s">
        <v>942</v>
      </c>
      <c r="BJ63" s="12" t="s">
        <v>942</v>
      </c>
      <c r="BK63" s="12" t="s">
        <v>942</v>
      </c>
      <c r="BL63" s="12" t="s">
        <v>942</v>
      </c>
      <c r="BM63" s="12" t="s">
        <v>942</v>
      </c>
      <c r="BN63" s="12" t="s">
        <v>942</v>
      </c>
      <c r="BO63" s="12" t="s">
        <v>942</v>
      </c>
      <c r="BP63" s="12" t="s">
        <v>942</v>
      </c>
      <c r="BQ63" s="12" t="s">
        <v>942</v>
      </c>
      <c r="BR63" s="12" t="s">
        <v>942</v>
      </c>
      <c r="BS63" s="12" t="s">
        <v>942</v>
      </c>
      <c r="BT63" s="12" t="s">
        <v>942</v>
      </c>
      <c r="BU63" s="12" t="s">
        <v>942</v>
      </c>
      <c r="BV63" s="12" t="s">
        <v>942</v>
      </c>
      <c r="BW63" s="12" t="s">
        <v>942</v>
      </c>
      <c r="BX63" s="25" t="s">
        <v>942</v>
      </c>
      <c r="BY63" s="25" t="s">
        <v>942</v>
      </c>
      <c r="BZ63" s="21" t="s">
        <v>170</v>
      </c>
      <c r="CA63" s="14"/>
    </row>
    <row r="64" spans="2:79" ht="11.1" customHeight="1" x14ac:dyDescent="0.2">
      <c r="B64" s="21" t="s">
        <v>91</v>
      </c>
      <c r="C64" s="35" t="s">
        <v>942</v>
      </c>
      <c r="D64" s="35" t="s">
        <v>942</v>
      </c>
      <c r="E64" s="12" t="s">
        <v>942</v>
      </c>
      <c r="F64" s="12" t="s">
        <v>942</v>
      </c>
      <c r="G64" s="12" t="s">
        <v>942</v>
      </c>
      <c r="H64" s="12" t="s">
        <v>942</v>
      </c>
      <c r="I64" s="12" t="s">
        <v>942</v>
      </c>
      <c r="J64" s="12" t="s">
        <v>942</v>
      </c>
      <c r="K64" s="12" t="s">
        <v>942</v>
      </c>
      <c r="L64" s="12" t="s">
        <v>942</v>
      </c>
      <c r="M64" s="12" t="s">
        <v>942</v>
      </c>
      <c r="N64" s="12" t="s">
        <v>942</v>
      </c>
      <c r="O64" s="12" t="s">
        <v>942</v>
      </c>
      <c r="P64" s="12" t="s">
        <v>942</v>
      </c>
      <c r="Q64" s="12" t="s">
        <v>942</v>
      </c>
      <c r="R64" s="12" t="s">
        <v>942</v>
      </c>
      <c r="S64" s="12" t="s">
        <v>942</v>
      </c>
      <c r="T64" s="12" t="s">
        <v>943</v>
      </c>
      <c r="U64" s="12" t="s">
        <v>942</v>
      </c>
      <c r="V64" s="12" t="s">
        <v>942</v>
      </c>
      <c r="W64" s="12" t="s">
        <v>942</v>
      </c>
      <c r="X64" s="12" t="s">
        <v>942</v>
      </c>
      <c r="Y64" s="12" t="s">
        <v>942</v>
      </c>
      <c r="Z64" s="12" t="s">
        <v>942</v>
      </c>
      <c r="AA64" s="12" t="s">
        <v>942</v>
      </c>
      <c r="AB64" s="12" t="s">
        <v>942</v>
      </c>
      <c r="AC64" s="12" t="s">
        <v>942</v>
      </c>
      <c r="AD64" s="12" t="s">
        <v>942</v>
      </c>
      <c r="AE64" s="12" t="s">
        <v>942</v>
      </c>
      <c r="AF64" s="12" t="s">
        <v>942</v>
      </c>
      <c r="AG64" s="12" t="s">
        <v>942</v>
      </c>
      <c r="AH64" s="12" t="s">
        <v>942</v>
      </c>
      <c r="AI64" s="12" t="s">
        <v>942</v>
      </c>
      <c r="AJ64" s="12" t="s">
        <v>942</v>
      </c>
      <c r="AK64" s="12" t="s">
        <v>942</v>
      </c>
      <c r="AL64" s="12" t="s">
        <v>942</v>
      </c>
      <c r="AM64" s="12" t="s">
        <v>942</v>
      </c>
      <c r="AN64" s="12" t="s">
        <v>942</v>
      </c>
      <c r="AO64" s="12" t="s">
        <v>942</v>
      </c>
      <c r="AP64" s="12" t="s">
        <v>942</v>
      </c>
      <c r="AQ64" s="12" t="s">
        <v>942</v>
      </c>
      <c r="AR64" s="12" t="s">
        <v>942</v>
      </c>
      <c r="AS64" s="12" t="s">
        <v>942</v>
      </c>
      <c r="AT64" s="25" t="s">
        <v>944</v>
      </c>
      <c r="AU64" s="25" t="s">
        <v>942</v>
      </c>
      <c r="AV64" s="25" t="s">
        <v>942</v>
      </c>
      <c r="AW64" s="3671" t="s">
        <v>942</v>
      </c>
      <c r="AX64" s="35" t="s">
        <v>942</v>
      </c>
      <c r="AY64" s="12" t="s">
        <v>942</v>
      </c>
      <c r="AZ64" s="12" t="s">
        <v>942</v>
      </c>
      <c r="BA64" s="12" t="s">
        <v>942</v>
      </c>
      <c r="BB64" s="12" t="s">
        <v>942</v>
      </c>
      <c r="BC64" s="12" t="s">
        <v>942</v>
      </c>
      <c r="BD64" s="12" t="s">
        <v>942</v>
      </c>
      <c r="BE64" s="12" t="s">
        <v>942</v>
      </c>
      <c r="BF64" s="12" t="s">
        <v>942</v>
      </c>
      <c r="BG64" s="12" t="s">
        <v>942</v>
      </c>
      <c r="BH64" s="12" t="s">
        <v>942</v>
      </c>
      <c r="BI64" s="12" t="s">
        <v>942</v>
      </c>
      <c r="BJ64" s="12" t="s">
        <v>942</v>
      </c>
      <c r="BK64" s="12" t="s">
        <v>942</v>
      </c>
      <c r="BL64" s="12" t="s">
        <v>942</v>
      </c>
      <c r="BM64" s="12" t="s">
        <v>942</v>
      </c>
      <c r="BN64" s="12" t="s">
        <v>942</v>
      </c>
      <c r="BO64" s="12" t="s">
        <v>942</v>
      </c>
      <c r="BP64" s="12" t="s">
        <v>942</v>
      </c>
      <c r="BQ64" s="12" t="s">
        <v>942</v>
      </c>
      <c r="BR64" s="12" t="s">
        <v>942</v>
      </c>
      <c r="BS64" s="12" t="s">
        <v>942</v>
      </c>
      <c r="BT64" s="12" t="s">
        <v>942</v>
      </c>
      <c r="BU64" s="12" t="s">
        <v>942</v>
      </c>
      <c r="BV64" s="12" t="s">
        <v>942</v>
      </c>
      <c r="BW64" s="12" t="s">
        <v>942</v>
      </c>
      <c r="BX64" s="25" t="s">
        <v>942</v>
      </c>
      <c r="BY64" s="25" t="s">
        <v>942</v>
      </c>
      <c r="BZ64" s="21" t="s">
        <v>91</v>
      </c>
      <c r="CA64" s="15"/>
    </row>
    <row r="65" spans="2:79" ht="11.1" customHeight="1" x14ac:dyDescent="0.2">
      <c r="B65" s="21" t="s">
        <v>112</v>
      </c>
      <c r="C65" s="35" t="s">
        <v>942</v>
      </c>
      <c r="D65" s="35" t="s">
        <v>942</v>
      </c>
      <c r="E65" s="12" t="s">
        <v>944</v>
      </c>
      <c r="F65" s="12" t="s">
        <v>942</v>
      </c>
      <c r="G65" s="12" t="s">
        <v>942</v>
      </c>
      <c r="H65" s="12" t="s">
        <v>944</v>
      </c>
      <c r="I65" s="12" t="s">
        <v>942</v>
      </c>
      <c r="J65" s="12" t="s">
        <v>942</v>
      </c>
      <c r="K65" s="12" t="s">
        <v>942</v>
      </c>
      <c r="L65" s="12" t="s">
        <v>942</v>
      </c>
      <c r="M65" s="12" t="s">
        <v>942</v>
      </c>
      <c r="N65" s="12" t="s">
        <v>942</v>
      </c>
      <c r="O65" s="12" t="s">
        <v>942</v>
      </c>
      <c r="P65" s="12" t="s">
        <v>942</v>
      </c>
      <c r="Q65" s="12" t="s">
        <v>942</v>
      </c>
      <c r="R65" s="12" t="s">
        <v>942</v>
      </c>
      <c r="S65" s="12" t="s">
        <v>942</v>
      </c>
      <c r="T65" s="12" t="s">
        <v>942</v>
      </c>
      <c r="U65" s="12" t="s">
        <v>942</v>
      </c>
      <c r="V65" s="12" t="s">
        <v>942</v>
      </c>
      <c r="W65" s="12" t="s">
        <v>942</v>
      </c>
      <c r="X65" s="12" t="s">
        <v>942</v>
      </c>
      <c r="Y65" s="12" t="s">
        <v>942</v>
      </c>
      <c r="Z65" s="12" t="s">
        <v>942</v>
      </c>
      <c r="AA65" s="12" t="s">
        <v>942</v>
      </c>
      <c r="AB65" s="12" t="s">
        <v>942</v>
      </c>
      <c r="AC65" s="12" t="s">
        <v>943</v>
      </c>
      <c r="AD65" s="12" t="s">
        <v>942</v>
      </c>
      <c r="AE65" s="12" t="s">
        <v>942</v>
      </c>
      <c r="AF65" s="12" t="s">
        <v>942</v>
      </c>
      <c r="AG65" s="12" t="s">
        <v>942</v>
      </c>
      <c r="AH65" s="12" t="s">
        <v>942</v>
      </c>
      <c r="AI65" s="12" t="s">
        <v>942</v>
      </c>
      <c r="AJ65" s="12" t="s">
        <v>942</v>
      </c>
      <c r="AK65" s="12" t="s">
        <v>942</v>
      </c>
      <c r="AL65" s="12" t="s">
        <v>944</v>
      </c>
      <c r="AM65" s="12" t="s">
        <v>942</v>
      </c>
      <c r="AN65" s="12" t="s">
        <v>942</v>
      </c>
      <c r="AO65" s="12" t="s">
        <v>942</v>
      </c>
      <c r="AP65" s="12" t="s">
        <v>942</v>
      </c>
      <c r="AQ65" s="12" t="s">
        <v>942</v>
      </c>
      <c r="AR65" s="12" t="s">
        <v>942</v>
      </c>
      <c r="AS65" s="12" t="s">
        <v>942</v>
      </c>
      <c r="AT65" s="25" t="s">
        <v>942</v>
      </c>
      <c r="AU65" s="25" t="s">
        <v>942</v>
      </c>
      <c r="AV65" s="25" t="s">
        <v>942</v>
      </c>
      <c r="AW65" s="3671" t="s">
        <v>942</v>
      </c>
      <c r="AX65" s="35" t="s">
        <v>942</v>
      </c>
      <c r="AY65" s="12" t="s">
        <v>942</v>
      </c>
      <c r="AZ65" s="12" t="s">
        <v>942</v>
      </c>
      <c r="BA65" s="12" t="s">
        <v>942</v>
      </c>
      <c r="BB65" s="12" t="s">
        <v>942</v>
      </c>
      <c r="BC65" s="12" t="s">
        <v>942</v>
      </c>
      <c r="BD65" s="12" t="s">
        <v>942</v>
      </c>
      <c r="BE65" s="12" t="s">
        <v>942</v>
      </c>
      <c r="BF65" s="12" t="s">
        <v>942</v>
      </c>
      <c r="BG65" s="12" t="s">
        <v>942</v>
      </c>
      <c r="BH65" s="12" t="s">
        <v>942</v>
      </c>
      <c r="BI65" s="12" t="s">
        <v>942</v>
      </c>
      <c r="BJ65" s="12" t="s">
        <v>942</v>
      </c>
      <c r="BK65" s="12" t="s">
        <v>942</v>
      </c>
      <c r="BL65" s="12" t="s">
        <v>942</v>
      </c>
      <c r="BM65" s="12" t="s">
        <v>942</v>
      </c>
      <c r="BN65" s="12" t="s">
        <v>942</v>
      </c>
      <c r="BO65" s="12" t="s">
        <v>942</v>
      </c>
      <c r="BP65" s="12" t="s">
        <v>942</v>
      </c>
      <c r="BQ65" s="12" t="s">
        <v>942</v>
      </c>
      <c r="BR65" s="12" t="s">
        <v>942</v>
      </c>
      <c r="BS65" s="12" t="s">
        <v>942</v>
      </c>
      <c r="BT65" s="12" t="s">
        <v>942</v>
      </c>
      <c r="BU65" s="12" t="s">
        <v>942</v>
      </c>
      <c r="BV65" s="12" t="s">
        <v>942</v>
      </c>
      <c r="BW65" s="12" t="s">
        <v>942</v>
      </c>
      <c r="BX65" s="25" t="s">
        <v>942</v>
      </c>
      <c r="BY65" s="25" t="s">
        <v>942</v>
      </c>
      <c r="BZ65" s="21" t="s">
        <v>112</v>
      </c>
      <c r="CA65" s="15"/>
    </row>
    <row r="66" spans="2:79" ht="11.1" customHeight="1" x14ac:dyDescent="0.2">
      <c r="B66" s="21" t="s">
        <v>115</v>
      </c>
      <c r="C66" s="35" t="s">
        <v>942</v>
      </c>
      <c r="D66" s="35" t="s">
        <v>942</v>
      </c>
      <c r="E66" s="12" t="s">
        <v>942</v>
      </c>
      <c r="F66" s="12" t="s">
        <v>942</v>
      </c>
      <c r="G66" s="12" t="s">
        <v>942</v>
      </c>
      <c r="H66" s="12" t="s">
        <v>942</v>
      </c>
      <c r="I66" s="12" t="s">
        <v>942</v>
      </c>
      <c r="J66" s="12" t="s">
        <v>942</v>
      </c>
      <c r="K66" s="12" t="s">
        <v>942</v>
      </c>
      <c r="L66" s="12" t="s">
        <v>942</v>
      </c>
      <c r="M66" s="12" t="s">
        <v>942</v>
      </c>
      <c r="N66" s="12" t="s">
        <v>942</v>
      </c>
      <c r="O66" s="12" t="s">
        <v>942</v>
      </c>
      <c r="P66" s="12" t="s">
        <v>942</v>
      </c>
      <c r="Q66" s="12" t="s">
        <v>943</v>
      </c>
      <c r="R66" s="12" t="s">
        <v>942</v>
      </c>
      <c r="S66" s="12" t="s">
        <v>942</v>
      </c>
      <c r="T66" s="12" t="s">
        <v>942</v>
      </c>
      <c r="U66" s="12" t="s">
        <v>942</v>
      </c>
      <c r="V66" s="12" t="s">
        <v>942</v>
      </c>
      <c r="W66" s="12" t="s">
        <v>942</v>
      </c>
      <c r="X66" s="12" t="s">
        <v>942</v>
      </c>
      <c r="Y66" s="12" t="s">
        <v>942</v>
      </c>
      <c r="Z66" s="12" t="s">
        <v>942</v>
      </c>
      <c r="AA66" s="12" t="s">
        <v>942</v>
      </c>
      <c r="AB66" s="12" t="s">
        <v>942</v>
      </c>
      <c r="AC66" s="12" t="s">
        <v>942</v>
      </c>
      <c r="AD66" s="12" t="s">
        <v>942</v>
      </c>
      <c r="AE66" s="12" t="s">
        <v>942</v>
      </c>
      <c r="AF66" s="12" t="s">
        <v>942</v>
      </c>
      <c r="AG66" s="12" t="s">
        <v>942</v>
      </c>
      <c r="AH66" s="12" t="s">
        <v>942</v>
      </c>
      <c r="AI66" s="12" t="s">
        <v>942</v>
      </c>
      <c r="AJ66" s="12" t="s">
        <v>942</v>
      </c>
      <c r="AK66" s="12" t="s">
        <v>942</v>
      </c>
      <c r="AL66" s="12" t="s">
        <v>942</v>
      </c>
      <c r="AM66" s="12" t="s">
        <v>942</v>
      </c>
      <c r="AN66" s="12" t="s">
        <v>942</v>
      </c>
      <c r="AO66" s="12" t="s">
        <v>942</v>
      </c>
      <c r="AP66" s="12" t="s">
        <v>942</v>
      </c>
      <c r="AQ66" s="12" t="s">
        <v>942</v>
      </c>
      <c r="AR66" s="12" t="s">
        <v>942</v>
      </c>
      <c r="AS66" s="12" t="s">
        <v>942</v>
      </c>
      <c r="AT66" s="25" t="s">
        <v>942</v>
      </c>
      <c r="AU66" s="25" t="s">
        <v>942</v>
      </c>
      <c r="AV66" s="25" t="s">
        <v>942</v>
      </c>
      <c r="AW66" s="3671" t="s">
        <v>942</v>
      </c>
      <c r="AX66" s="35" t="s">
        <v>942</v>
      </c>
      <c r="AY66" s="12" t="s">
        <v>942</v>
      </c>
      <c r="AZ66" s="12" t="s">
        <v>942</v>
      </c>
      <c r="BA66" s="12" t="s">
        <v>942</v>
      </c>
      <c r="BB66" s="12" t="s">
        <v>942</v>
      </c>
      <c r="BC66" s="12" t="s">
        <v>942</v>
      </c>
      <c r="BD66" s="12" t="s">
        <v>942</v>
      </c>
      <c r="BE66" s="12" t="s">
        <v>942</v>
      </c>
      <c r="BF66" s="12" t="s">
        <v>942</v>
      </c>
      <c r="BG66" s="12" t="s">
        <v>942</v>
      </c>
      <c r="BH66" s="12" t="s">
        <v>942</v>
      </c>
      <c r="BI66" s="12" t="s">
        <v>942</v>
      </c>
      <c r="BJ66" s="12" t="s">
        <v>942</v>
      </c>
      <c r="BK66" s="12" t="s">
        <v>942</v>
      </c>
      <c r="BL66" s="12" t="s">
        <v>942</v>
      </c>
      <c r="BM66" s="12" t="s">
        <v>942</v>
      </c>
      <c r="BN66" s="12" t="s">
        <v>942</v>
      </c>
      <c r="BO66" s="12" t="s">
        <v>942</v>
      </c>
      <c r="BP66" s="12" t="s">
        <v>942</v>
      </c>
      <c r="BQ66" s="12" t="s">
        <v>942</v>
      </c>
      <c r="BR66" s="12" t="s">
        <v>942</v>
      </c>
      <c r="BS66" s="12" t="s">
        <v>942</v>
      </c>
      <c r="BT66" s="12" t="s">
        <v>942</v>
      </c>
      <c r="BU66" s="12" t="s">
        <v>942</v>
      </c>
      <c r="BV66" s="12" t="s">
        <v>942</v>
      </c>
      <c r="BW66" s="12" t="s">
        <v>942</v>
      </c>
      <c r="BX66" s="25" t="s">
        <v>942</v>
      </c>
      <c r="BY66" s="25" t="s">
        <v>942</v>
      </c>
      <c r="BZ66" s="21" t="s">
        <v>115</v>
      </c>
      <c r="CA66" s="16"/>
    </row>
    <row r="67" spans="2:79" ht="11.1" customHeight="1" x14ac:dyDescent="0.2">
      <c r="B67" s="22" t="s">
        <v>294</v>
      </c>
      <c r="C67" s="35" t="s">
        <v>942</v>
      </c>
      <c r="D67" s="35" t="s">
        <v>942</v>
      </c>
      <c r="E67" s="12" t="s">
        <v>942</v>
      </c>
      <c r="F67" s="12" t="s">
        <v>942</v>
      </c>
      <c r="G67" s="12" t="s">
        <v>942</v>
      </c>
      <c r="H67" s="12" t="s">
        <v>942</v>
      </c>
      <c r="I67" s="12" t="s">
        <v>942</v>
      </c>
      <c r="J67" s="12" t="s">
        <v>942</v>
      </c>
      <c r="K67" s="12" t="s">
        <v>942</v>
      </c>
      <c r="L67" s="12" t="s">
        <v>942</v>
      </c>
      <c r="M67" s="12" t="s">
        <v>942</v>
      </c>
      <c r="N67" s="12" t="s">
        <v>942</v>
      </c>
      <c r="O67" s="12" t="s">
        <v>942</v>
      </c>
      <c r="P67" s="12" t="s">
        <v>942</v>
      </c>
      <c r="Q67" s="12" t="s">
        <v>942</v>
      </c>
      <c r="R67" s="12" t="s">
        <v>942</v>
      </c>
      <c r="S67" s="12" t="s">
        <v>942</v>
      </c>
      <c r="T67" s="12" t="s">
        <v>942</v>
      </c>
      <c r="U67" s="12" t="s">
        <v>942</v>
      </c>
      <c r="V67" s="12" t="s">
        <v>942</v>
      </c>
      <c r="W67" s="12" t="s">
        <v>942</v>
      </c>
      <c r="X67" s="12" t="s">
        <v>942</v>
      </c>
      <c r="Y67" s="12" t="s">
        <v>943</v>
      </c>
      <c r="Z67" s="12" t="s">
        <v>942</v>
      </c>
      <c r="AA67" s="12" t="s">
        <v>942</v>
      </c>
      <c r="AB67" s="12" t="s">
        <v>942</v>
      </c>
      <c r="AC67" s="12" t="s">
        <v>942</v>
      </c>
      <c r="AD67" s="12" t="s">
        <v>942</v>
      </c>
      <c r="AE67" s="12" t="s">
        <v>942</v>
      </c>
      <c r="AF67" s="12" t="s">
        <v>942</v>
      </c>
      <c r="AG67" s="12" t="s">
        <v>942</v>
      </c>
      <c r="AH67" s="12" t="s">
        <v>942</v>
      </c>
      <c r="AI67" s="12" t="s">
        <v>942</v>
      </c>
      <c r="AJ67" s="12" t="s">
        <v>942</v>
      </c>
      <c r="AK67" s="12" t="s">
        <v>942</v>
      </c>
      <c r="AL67" s="12" t="s">
        <v>942</v>
      </c>
      <c r="AM67" s="12" t="s">
        <v>942</v>
      </c>
      <c r="AN67" s="12" t="s">
        <v>942</v>
      </c>
      <c r="AO67" s="12" t="s">
        <v>942</v>
      </c>
      <c r="AP67" s="12" t="s">
        <v>942</v>
      </c>
      <c r="AQ67" s="12" t="s">
        <v>942</v>
      </c>
      <c r="AR67" s="12" t="s">
        <v>942</v>
      </c>
      <c r="AS67" s="12" t="s">
        <v>942</v>
      </c>
      <c r="AT67" s="25" t="s">
        <v>942</v>
      </c>
      <c r="AU67" s="25" t="s">
        <v>942</v>
      </c>
      <c r="AV67" s="25" t="s">
        <v>942</v>
      </c>
      <c r="AW67" s="3671" t="s">
        <v>942</v>
      </c>
      <c r="AX67" s="35" t="s">
        <v>942</v>
      </c>
      <c r="AY67" s="12" t="s">
        <v>942</v>
      </c>
      <c r="AZ67" s="12" t="s">
        <v>942</v>
      </c>
      <c r="BA67" s="12" t="s">
        <v>942</v>
      </c>
      <c r="BB67" s="12" t="s">
        <v>942</v>
      </c>
      <c r="BC67" s="12" t="s">
        <v>942</v>
      </c>
      <c r="BD67" s="12" t="s">
        <v>942</v>
      </c>
      <c r="BE67" s="12" t="s">
        <v>942</v>
      </c>
      <c r="BF67" s="12" t="s">
        <v>942</v>
      </c>
      <c r="BG67" s="12" t="s">
        <v>942</v>
      </c>
      <c r="BH67" s="12" t="s">
        <v>942</v>
      </c>
      <c r="BI67" s="12" t="s">
        <v>942</v>
      </c>
      <c r="BJ67" s="12" t="s">
        <v>942</v>
      </c>
      <c r="BK67" s="12" t="s">
        <v>942</v>
      </c>
      <c r="BL67" s="12" t="s">
        <v>942</v>
      </c>
      <c r="BM67" s="12" t="s">
        <v>942</v>
      </c>
      <c r="BN67" s="12" t="s">
        <v>942</v>
      </c>
      <c r="BO67" s="12" t="s">
        <v>942</v>
      </c>
      <c r="BP67" s="12" t="s">
        <v>942</v>
      </c>
      <c r="BQ67" s="12" t="s">
        <v>942</v>
      </c>
      <c r="BR67" s="12" t="s">
        <v>942</v>
      </c>
      <c r="BS67" s="12" t="s">
        <v>942</v>
      </c>
      <c r="BT67" s="12" t="s">
        <v>942</v>
      </c>
      <c r="BU67" s="12" t="s">
        <v>942</v>
      </c>
      <c r="BV67" s="12" t="s">
        <v>942</v>
      </c>
      <c r="BW67" s="12" t="s">
        <v>942</v>
      </c>
      <c r="BX67" s="25" t="s">
        <v>942</v>
      </c>
      <c r="BY67" s="25" t="s">
        <v>942</v>
      </c>
      <c r="BZ67" s="21" t="s">
        <v>294</v>
      </c>
      <c r="CA67" s="16"/>
    </row>
    <row r="68" spans="2:79" ht="11.1" customHeight="1" x14ac:dyDescent="0.2">
      <c r="B68" s="22" t="s">
        <v>204</v>
      </c>
      <c r="C68" s="35" t="s">
        <v>942</v>
      </c>
      <c r="D68" s="35" t="s">
        <v>942</v>
      </c>
      <c r="E68" s="12" t="s">
        <v>942</v>
      </c>
      <c r="F68" s="12" t="s">
        <v>942</v>
      </c>
      <c r="G68" s="12" t="s">
        <v>942</v>
      </c>
      <c r="H68" s="12" t="s">
        <v>942</v>
      </c>
      <c r="I68" s="12" t="s">
        <v>942</v>
      </c>
      <c r="J68" s="12" t="s">
        <v>942</v>
      </c>
      <c r="K68" s="12" t="s">
        <v>942</v>
      </c>
      <c r="L68" s="12" t="s">
        <v>942</v>
      </c>
      <c r="M68" s="12" t="s">
        <v>942</v>
      </c>
      <c r="N68" s="12" t="s">
        <v>942</v>
      </c>
      <c r="O68" s="12" t="s">
        <v>942</v>
      </c>
      <c r="P68" s="12" t="s">
        <v>942</v>
      </c>
      <c r="Q68" s="12" t="s">
        <v>943</v>
      </c>
      <c r="R68" s="12" t="s">
        <v>942</v>
      </c>
      <c r="S68" s="12" t="s">
        <v>942</v>
      </c>
      <c r="T68" s="12" t="s">
        <v>942</v>
      </c>
      <c r="U68" s="12" t="s">
        <v>942</v>
      </c>
      <c r="V68" s="12" t="s">
        <v>942</v>
      </c>
      <c r="W68" s="12" t="s">
        <v>942</v>
      </c>
      <c r="X68" s="12" t="s">
        <v>942</v>
      </c>
      <c r="Y68" s="12" t="s">
        <v>942</v>
      </c>
      <c r="Z68" s="12" t="s">
        <v>942</v>
      </c>
      <c r="AA68" s="12" t="s">
        <v>942</v>
      </c>
      <c r="AB68" s="12" t="s">
        <v>942</v>
      </c>
      <c r="AC68" s="12" t="s">
        <v>942</v>
      </c>
      <c r="AD68" s="12" t="s">
        <v>942</v>
      </c>
      <c r="AE68" s="12" t="s">
        <v>942</v>
      </c>
      <c r="AF68" s="12" t="s">
        <v>942</v>
      </c>
      <c r="AG68" s="12" t="s">
        <v>942</v>
      </c>
      <c r="AH68" s="12" t="s">
        <v>942</v>
      </c>
      <c r="AI68" s="12" t="s">
        <v>942</v>
      </c>
      <c r="AJ68" s="12" t="s">
        <v>942</v>
      </c>
      <c r="AK68" s="12" t="s">
        <v>942</v>
      </c>
      <c r="AL68" s="12" t="s">
        <v>942</v>
      </c>
      <c r="AM68" s="12" t="s">
        <v>942</v>
      </c>
      <c r="AN68" s="12" t="s">
        <v>942</v>
      </c>
      <c r="AO68" s="12" t="s">
        <v>942</v>
      </c>
      <c r="AP68" s="12" t="s">
        <v>942</v>
      </c>
      <c r="AQ68" s="12" t="s">
        <v>942</v>
      </c>
      <c r="AR68" s="12" t="s">
        <v>942</v>
      </c>
      <c r="AS68" s="12" t="s">
        <v>942</v>
      </c>
      <c r="AT68" s="25" t="s">
        <v>942</v>
      </c>
      <c r="AU68" s="25" t="s">
        <v>942</v>
      </c>
      <c r="AV68" s="25" t="s">
        <v>942</v>
      </c>
      <c r="AW68" s="3671" t="s">
        <v>942</v>
      </c>
      <c r="AX68" s="35" t="s">
        <v>942</v>
      </c>
      <c r="AY68" s="12" t="s">
        <v>942</v>
      </c>
      <c r="AZ68" s="12" t="s">
        <v>942</v>
      </c>
      <c r="BA68" s="12" t="s">
        <v>942</v>
      </c>
      <c r="BB68" s="12" t="s">
        <v>942</v>
      </c>
      <c r="BC68" s="12" t="s">
        <v>942</v>
      </c>
      <c r="BD68" s="12" t="s">
        <v>942</v>
      </c>
      <c r="BE68" s="12" t="s">
        <v>942</v>
      </c>
      <c r="BF68" s="12" t="s">
        <v>942</v>
      </c>
      <c r="BG68" s="12" t="s">
        <v>942</v>
      </c>
      <c r="BH68" s="12" t="s">
        <v>942</v>
      </c>
      <c r="BI68" s="12" t="s">
        <v>942</v>
      </c>
      <c r="BJ68" s="12" t="s">
        <v>942</v>
      </c>
      <c r="BK68" s="12" t="s">
        <v>942</v>
      </c>
      <c r="BL68" s="12" t="s">
        <v>942</v>
      </c>
      <c r="BM68" s="12" t="s">
        <v>942</v>
      </c>
      <c r="BN68" s="12" t="s">
        <v>942</v>
      </c>
      <c r="BO68" s="12" t="s">
        <v>942</v>
      </c>
      <c r="BP68" s="12" t="s">
        <v>942</v>
      </c>
      <c r="BQ68" s="12" t="s">
        <v>942</v>
      </c>
      <c r="BR68" s="12" t="s">
        <v>942</v>
      </c>
      <c r="BS68" s="12" t="s">
        <v>942</v>
      </c>
      <c r="BT68" s="12" t="s">
        <v>942</v>
      </c>
      <c r="BU68" s="12" t="s">
        <v>942</v>
      </c>
      <c r="BV68" s="12" t="s">
        <v>942</v>
      </c>
      <c r="BW68" s="12" t="s">
        <v>942</v>
      </c>
      <c r="BX68" s="25" t="s">
        <v>942</v>
      </c>
      <c r="BY68" s="25" t="s">
        <v>942</v>
      </c>
      <c r="BZ68" s="21" t="s">
        <v>204</v>
      </c>
      <c r="CA68" s="16"/>
    </row>
    <row r="69" spans="2:79" ht="11.1" customHeight="1" x14ac:dyDescent="0.2">
      <c r="B69" s="22" t="s">
        <v>335</v>
      </c>
      <c r="C69" s="35" t="s">
        <v>942</v>
      </c>
      <c r="D69" s="35" t="s">
        <v>942</v>
      </c>
      <c r="E69" s="12" t="s">
        <v>942</v>
      </c>
      <c r="F69" s="12" t="s">
        <v>942</v>
      </c>
      <c r="G69" s="12" t="s">
        <v>942</v>
      </c>
      <c r="H69" s="12" t="s">
        <v>944</v>
      </c>
      <c r="I69" s="12" t="s">
        <v>942</v>
      </c>
      <c r="J69" s="12" t="s">
        <v>942</v>
      </c>
      <c r="K69" s="12" t="s">
        <v>942</v>
      </c>
      <c r="L69" s="12" t="s">
        <v>942</v>
      </c>
      <c r="M69" s="12" t="s">
        <v>942</v>
      </c>
      <c r="N69" s="12" t="s">
        <v>942</v>
      </c>
      <c r="O69" s="12" t="s">
        <v>942</v>
      </c>
      <c r="P69" s="12" t="s">
        <v>942</v>
      </c>
      <c r="Q69" s="12" t="s">
        <v>942</v>
      </c>
      <c r="R69" s="12" t="s">
        <v>942</v>
      </c>
      <c r="S69" s="12" t="s">
        <v>942</v>
      </c>
      <c r="T69" s="12" t="s">
        <v>942</v>
      </c>
      <c r="U69" s="12" t="s">
        <v>942</v>
      </c>
      <c r="V69" s="12" t="s">
        <v>942</v>
      </c>
      <c r="W69" s="12" t="s">
        <v>942</v>
      </c>
      <c r="X69" s="12" t="s">
        <v>942</v>
      </c>
      <c r="Y69" s="12" t="s">
        <v>942</v>
      </c>
      <c r="Z69" s="12" t="s">
        <v>942</v>
      </c>
      <c r="AA69" s="12" t="s">
        <v>942</v>
      </c>
      <c r="AB69" s="12" t="s">
        <v>942</v>
      </c>
      <c r="AC69" s="12" t="s">
        <v>942</v>
      </c>
      <c r="AD69" s="12" t="s">
        <v>942</v>
      </c>
      <c r="AE69" s="12" t="s">
        <v>942</v>
      </c>
      <c r="AF69" s="12" t="s">
        <v>942</v>
      </c>
      <c r="AG69" s="12" t="s">
        <v>943</v>
      </c>
      <c r="AH69" s="12" t="s">
        <v>943</v>
      </c>
      <c r="AI69" s="12" t="s">
        <v>942</v>
      </c>
      <c r="AJ69" s="12" t="s">
        <v>942</v>
      </c>
      <c r="AK69" s="12" t="s">
        <v>942</v>
      </c>
      <c r="AL69" s="12" t="s">
        <v>942</v>
      </c>
      <c r="AM69" s="12" t="s">
        <v>942</v>
      </c>
      <c r="AN69" s="12" t="s">
        <v>942</v>
      </c>
      <c r="AO69" s="12" t="s">
        <v>942</v>
      </c>
      <c r="AP69" s="12" t="s">
        <v>942</v>
      </c>
      <c r="AQ69" s="12" t="s">
        <v>942</v>
      </c>
      <c r="AR69" s="12" t="s">
        <v>942</v>
      </c>
      <c r="AS69" s="12" t="s">
        <v>942</v>
      </c>
      <c r="AT69" s="25" t="s">
        <v>942</v>
      </c>
      <c r="AU69" s="25" t="s">
        <v>942</v>
      </c>
      <c r="AV69" s="25" t="s">
        <v>942</v>
      </c>
      <c r="AW69" s="3671" t="s">
        <v>942</v>
      </c>
      <c r="AX69" s="35" t="s">
        <v>942</v>
      </c>
      <c r="AY69" s="12" t="s">
        <v>942</v>
      </c>
      <c r="AZ69" s="12" t="s">
        <v>942</v>
      </c>
      <c r="BA69" s="12" t="s">
        <v>942</v>
      </c>
      <c r="BB69" s="12" t="s">
        <v>942</v>
      </c>
      <c r="BC69" s="12" t="s">
        <v>942</v>
      </c>
      <c r="BD69" s="12" t="s">
        <v>942</v>
      </c>
      <c r="BE69" s="12" t="s">
        <v>942</v>
      </c>
      <c r="BF69" s="12" t="s">
        <v>942</v>
      </c>
      <c r="BG69" s="12" t="s">
        <v>942</v>
      </c>
      <c r="BH69" s="12" t="s">
        <v>942</v>
      </c>
      <c r="BI69" s="12" t="s">
        <v>942</v>
      </c>
      <c r="BJ69" s="12" t="s">
        <v>942</v>
      </c>
      <c r="BK69" s="12" t="s">
        <v>942</v>
      </c>
      <c r="BL69" s="12" t="s">
        <v>942</v>
      </c>
      <c r="BM69" s="12" t="s">
        <v>942</v>
      </c>
      <c r="BN69" s="12" t="s">
        <v>942</v>
      </c>
      <c r="BO69" s="12" t="s">
        <v>942</v>
      </c>
      <c r="BP69" s="12" t="s">
        <v>942</v>
      </c>
      <c r="BQ69" s="12" t="s">
        <v>942</v>
      </c>
      <c r="BR69" s="12" t="s">
        <v>942</v>
      </c>
      <c r="BS69" s="12" t="s">
        <v>942</v>
      </c>
      <c r="BT69" s="12" t="s">
        <v>942</v>
      </c>
      <c r="BU69" s="12" t="s">
        <v>942</v>
      </c>
      <c r="BV69" s="12" t="s">
        <v>942</v>
      </c>
      <c r="BW69" s="12" t="s">
        <v>942</v>
      </c>
      <c r="BX69" s="25" t="s">
        <v>942</v>
      </c>
      <c r="BY69" s="25" t="s">
        <v>942</v>
      </c>
      <c r="BZ69" s="21" t="s">
        <v>335</v>
      </c>
      <c r="CA69" s="15"/>
    </row>
    <row r="70" spans="2:79" ht="11.1" customHeight="1" x14ac:dyDescent="0.2">
      <c r="B70" s="22" t="s">
        <v>312</v>
      </c>
      <c r="C70" s="12" t="s">
        <v>942</v>
      </c>
      <c r="D70" s="12" t="s">
        <v>942</v>
      </c>
      <c r="E70" s="12" t="s">
        <v>942</v>
      </c>
      <c r="F70" s="12" t="s">
        <v>942</v>
      </c>
      <c r="G70" s="12" t="s">
        <v>942</v>
      </c>
      <c r="H70" s="12" t="s">
        <v>944</v>
      </c>
      <c r="I70" s="12" t="s">
        <v>944</v>
      </c>
      <c r="J70" s="12" t="s">
        <v>942</v>
      </c>
      <c r="K70" s="12" t="s">
        <v>942</v>
      </c>
      <c r="L70" s="12" t="s">
        <v>943</v>
      </c>
      <c r="M70" s="12" t="s">
        <v>942</v>
      </c>
      <c r="N70" s="12" t="s">
        <v>943</v>
      </c>
      <c r="O70" s="12" t="s">
        <v>942</v>
      </c>
      <c r="P70" s="12" t="s">
        <v>942</v>
      </c>
      <c r="Q70" s="12" t="s">
        <v>942</v>
      </c>
      <c r="R70" s="12" t="s">
        <v>942</v>
      </c>
      <c r="S70" s="12" t="s">
        <v>942</v>
      </c>
      <c r="T70" s="12" t="s">
        <v>942</v>
      </c>
      <c r="U70" s="12" t="s">
        <v>942</v>
      </c>
      <c r="V70" s="12" t="s">
        <v>942</v>
      </c>
      <c r="W70" s="12" t="s">
        <v>942</v>
      </c>
      <c r="X70" s="12" t="s">
        <v>942</v>
      </c>
      <c r="Y70" s="12" t="s">
        <v>942</v>
      </c>
      <c r="Z70" s="12" t="s">
        <v>942</v>
      </c>
      <c r="AA70" s="12" t="s">
        <v>942</v>
      </c>
      <c r="AB70" s="12" t="s">
        <v>942</v>
      </c>
      <c r="AC70" s="12"/>
      <c r="AD70" s="12"/>
      <c r="AE70" s="12"/>
      <c r="AF70" s="12"/>
      <c r="AG70" s="12" t="s">
        <v>942</v>
      </c>
      <c r="AH70" s="12" t="s">
        <v>942</v>
      </c>
      <c r="AI70" s="12" t="s">
        <v>942</v>
      </c>
      <c r="AJ70" s="12" t="s">
        <v>942</v>
      </c>
      <c r="AK70" s="12" t="s">
        <v>942</v>
      </c>
      <c r="AL70" s="12" t="s">
        <v>943</v>
      </c>
      <c r="AM70" s="12" t="s">
        <v>942</v>
      </c>
      <c r="AN70" s="12" t="s">
        <v>942</v>
      </c>
      <c r="AO70" s="12" t="s">
        <v>942</v>
      </c>
      <c r="AP70" s="12" t="s">
        <v>942</v>
      </c>
      <c r="AQ70" s="12" t="s">
        <v>942</v>
      </c>
      <c r="AR70" s="12" t="s">
        <v>942</v>
      </c>
      <c r="AS70" s="12" t="s">
        <v>942</v>
      </c>
      <c r="AT70" s="25" t="s">
        <v>952</v>
      </c>
      <c r="AU70" s="25" t="s">
        <v>942</v>
      </c>
      <c r="AV70" s="25" t="s">
        <v>942</v>
      </c>
      <c r="AW70" s="3671" t="s">
        <v>942</v>
      </c>
      <c r="AX70" s="12" t="s">
        <v>942</v>
      </c>
      <c r="AY70" s="12" t="s">
        <v>942</v>
      </c>
      <c r="AZ70" s="12" t="s">
        <v>942</v>
      </c>
      <c r="BA70" s="12" t="s">
        <v>942</v>
      </c>
      <c r="BB70" s="12" t="s">
        <v>942</v>
      </c>
      <c r="BC70" s="12" t="s">
        <v>942</v>
      </c>
      <c r="BD70" s="12" t="s">
        <v>942</v>
      </c>
      <c r="BE70" s="12" t="s">
        <v>942</v>
      </c>
      <c r="BF70" s="12" t="s">
        <v>942</v>
      </c>
      <c r="BG70" s="12" t="s">
        <v>942</v>
      </c>
      <c r="BH70" s="12" t="s">
        <v>942</v>
      </c>
      <c r="BI70" s="12" t="s">
        <v>942</v>
      </c>
      <c r="BJ70" s="12" t="s">
        <v>942</v>
      </c>
      <c r="BK70" s="12" t="s">
        <v>942</v>
      </c>
      <c r="BL70" s="12"/>
      <c r="BM70" s="12" t="s">
        <v>942</v>
      </c>
      <c r="BN70" s="12" t="s">
        <v>942</v>
      </c>
      <c r="BO70" s="12" t="s">
        <v>942</v>
      </c>
      <c r="BP70" s="12" t="s">
        <v>942</v>
      </c>
      <c r="BQ70" s="12" t="s">
        <v>942</v>
      </c>
      <c r="BR70" s="12" t="s">
        <v>942</v>
      </c>
      <c r="BS70" s="12" t="s">
        <v>942</v>
      </c>
      <c r="BT70" s="12" t="s">
        <v>942</v>
      </c>
      <c r="BU70" s="12" t="s">
        <v>942</v>
      </c>
      <c r="BV70" s="12" t="s">
        <v>942</v>
      </c>
      <c r="BW70" s="12" t="s">
        <v>942</v>
      </c>
      <c r="BX70" s="12" t="s">
        <v>942</v>
      </c>
      <c r="BY70" s="12" t="s">
        <v>942</v>
      </c>
      <c r="BZ70" s="21" t="s">
        <v>312</v>
      </c>
      <c r="CA70" s="15"/>
    </row>
    <row r="71" spans="2:79" ht="11.1" customHeight="1" x14ac:dyDescent="0.2">
      <c r="B71" s="22" t="s">
        <v>175</v>
      </c>
      <c r="C71" s="35" t="s">
        <v>942</v>
      </c>
      <c r="D71" s="35" t="s">
        <v>942</v>
      </c>
      <c r="E71" s="12" t="s">
        <v>942</v>
      </c>
      <c r="F71" s="12" t="s">
        <v>942</v>
      </c>
      <c r="G71" s="12" t="s">
        <v>942</v>
      </c>
      <c r="H71" s="12" t="s">
        <v>942</v>
      </c>
      <c r="I71" s="12" t="s">
        <v>942</v>
      </c>
      <c r="J71" s="12" t="s">
        <v>942</v>
      </c>
      <c r="K71" s="12" t="s">
        <v>942</v>
      </c>
      <c r="L71" s="12" t="s">
        <v>942</v>
      </c>
      <c r="M71" s="12" t="s">
        <v>942</v>
      </c>
      <c r="N71" s="12" t="s">
        <v>942</v>
      </c>
      <c r="O71" s="12" t="s">
        <v>942</v>
      </c>
      <c r="P71" s="12" t="s">
        <v>942</v>
      </c>
      <c r="Q71" s="12" t="s">
        <v>943</v>
      </c>
      <c r="R71" s="12" t="s">
        <v>942</v>
      </c>
      <c r="S71" s="12" t="s">
        <v>942</v>
      </c>
      <c r="T71" s="12" t="s">
        <v>942</v>
      </c>
      <c r="U71" s="12" t="s">
        <v>942</v>
      </c>
      <c r="V71" s="12" t="s">
        <v>942</v>
      </c>
      <c r="W71" s="12" t="s">
        <v>942</v>
      </c>
      <c r="X71" s="12" t="s">
        <v>942</v>
      </c>
      <c r="Y71" s="12" t="s">
        <v>942</v>
      </c>
      <c r="Z71" s="12" t="s">
        <v>942</v>
      </c>
      <c r="AA71" s="12" t="s">
        <v>942</v>
      </c>
      <c r="AB71" s="12" t="s">
        <v>942</v>
      </c>
      <c r="AC71" s="12" t="s">
        <v>942</v>
      </c>
      <c r="AD71" s="12" t="s">
        <v>942</v>
      </c>
      <c r="AE71" s="12" t="s">
        <v>942</v>
      </c>
      <c r="AF71" s="12" t="s">
        <v>942</v>
      </c>
      <c r="AG71" s="12" t="s">
        <v>942</v>
      </c>
      <c r="AH71" s="12" t="s">
        <v>942</v>
      </c>
      <c r="AI71" s="12" t="s">
        <v>942</v>
      </c>
      <c r="AJ71" s="12" t="s">
        <v>942</v>
      </c>
      <c r="AK71" s="12" t="s">
        <v>942</v>
      </c>
      <c r="AL71" s="12" t="s">
        <v>942</v>
      </c>
      <c r="AM71" s="12" t="s">
        <v>942</v>
      </c>
      <c r="AN71" s="12" t="s">
        <v>942</v>
      </c>
      <c r="AO71" s="12" t="s">
        <v>942</v>
      </c>
      <c r="AP71" s="12" t="s">
        <v>942</v>
      </c>
      <c r="AQ71" s="12" t="s">
        <v>942</v>
      </c>
      <c r="AR71" s="12" t="s">
        <v>942</v>
      </c>
      <c r="AS71" s="12" t="s">
        <v>942</v>
      </c>
      <c r="AT71" s="25" t="s">
        <v>942</v>
      </c>
      <c r="AU71" s="25" t="s">
        <v>942</v>
      </c>
      <c r="AV71" s="25" t="s">
        <v>942</v>
      </c>
      <c r="AW71" s="3671" t="s">
        <v>942</v>
      </c>
      <c r="AX71" s="35" t="s">
        <v>942</v>
      </c>
      <c r="AY71" s="12" t="s">
        <v>942</v>
      </c>
      <c r="AZ71" s="12" t="s">
        <v>942</v>
      </c>
      <c r="BA71" s="12" t="s">
        <v>942</v>
      </c>
      <c r="BB71" s="12" t="s">
        <v>942</v>
      </c>
      <c r="BC71" s="12" t="s">
        <v>942</v>
      </c>
      <c r="BD71" s="12" t="s">
        <v>942</v>
      </c>
      <c r="BE71" s="12" t="s">
        <v>942</v>
      </c>
      <c r="BF71" s="12" t="s">
        <v>942</v>
      </c>
      <c r="BG71" s="12" t="s">
        <v>942</v>
      </c>
      <c r="BH71" s="12" t="s">
        <v>942</v>
      </c>
      <c r="BI71" s="12" t="s">
        <v>942</v>
      </c>
      <c r="BJ71" s="12" t="s">
        <v>942</v>
      </c>
      <c r="BK71" s="12" t="s">
        <v>942</v>
      </c>
      <c r="BL71" s="12" t="s">
        <v>942</v>
      </c>
      <c r="BM71" s="12" t="s">
        <v>942</v>
      </c>
      <c r="BN71" s="12" t="s">
        <v>942</v>
      </c>
      <c r="BO71" s="12" t="s">
        <v>942</v>
      </c>
      <c r="BP71" s="12" t="s">
        <v>942</v>
      </c>
      <c r="BQ71" s="12" t="s">
        <v>942</v>
      </c>
      <c r="BR71" s="12" t="s">
        <v>942</v>
      </c>
      <c r="BS71" s="12" t="s">
        <v>942</v>
      </c>
      <c r="BT71" s="12" t="s">
        <v>942</v>
      </c>
      <c r="BU71" s="12" t="s">
        <v>942</v>
      </c>
      <c r="BV71" s="12" t="s">
        <v>942</v>
      </c>
      <c r="BW71" s="12" t="s">
        <v>942</v>
      </c>
      <c r="BX71" s="25" t="s">
        <v>942</v>
      </c>
      <c r="BY71" s="25" t="s">
        <v>942</v>
      </c>
      <c r="BZ71" s="21" t="s">
        <v>175</v>
      </c>
      <c r="CA71" s="15"/>
    </row>
    <row r="72" spans="2:79" ht="11.1" customHeight="1" x14ac:dyDescent="0.2">
      <c r="B72" s="22" t="s">
        <v>99</v>
      </c>
      <c r="C72" s="35" t="s">
        <v>942</v>
      </c>
      <c r="D72" s="35" t="s">
        <v>942</v>
      </c>
      <c r="E72" s="12" t="s">
        <v>942</v>
      </c>
      <c r="F72" s="12" t="s">
        <v>942</v>
      </c>
      <c r="G72" s="12" t="s">
        <v>942</v>
      </c>
      <c r="H72" s="12" t="s">
        <v>942</v>
      </c>
      <c r="I72" s="12" t="s">
        <v>942</v>
      </c>
      <c r="J72" s="12" t="s">
        <v>942</v>
      </c>
      <c r="K72" s="12" t="s">
        <v>942</v>
      </c>
      <c r="L72" s="12" t="s">
        <v>942</v>
      </c>
      <c r="M72" s="12" t="s">
        <v>942</v>
      </c>
      <c r="N72" s="12" t="s">
        <v>942</v>
      </c>
      <c r="O72" s="12" t="s">
        <v>942</v>
      </c>
      <c r="P72" s="12" t="s">
        <v>942</v>
      </c>
      <c r="Q72" s="12" t="s">
        <v>942</v>
      </c>
      <c r="R72" s="12" t="s">
        <v>942</v>
      </c>
      <c r="S72" s="12" t="s">
        <v>942</v>
      </c>
      <c r="T72" s="12" t="s">
        <v>942</v>
      </c>
      <c r="U72" s="12" t="s">
        <v>942</v>
      </c>
      <c r="V72" s="12" t="s">
        <v>942</v>
      </c>
      <c r="W72" s="12" t="s">
        <v>942</v>
      </c>
      <c r="X72" s="12" t="s">
        <v>942</v>
      </c>
      <c r="Y72" s="12" t="s">
        <v>942</v>
      </c>
      <c r="Z72" s="12" t="s">
        <v>942</v>
      </c>
      <c r="AA72" s="12" t="s">
        <v>942</v>
      </c>
      <c r="AB72" s="12" t="s">
        <v>942</v>
      </c>
      <c r="AC72" s="12" t="s">
        <v>942</v>
      </c>
      <c r="AD72" s="12" t="s">
        <v>942</v>
      </c>
      <c r="AE72" s="12" t="s">
        <v>942</v>
      </c>
      <c r="AF72" s="12" t="s">
        <v>942</v>
      </c>
      <c r="AG72" s="12" t="s">
        <v>942</v>
      </c>
      <c r="AH72" s="12" t="s">
        <v>942</v>
      </c>
      <c r="AI72" s="12" t="s">
        <v>942</v>
      </c>
      <c r="AJ72" s="12" t="s">
        <v>942</v>
      </c>
      <c r="AK72" s="12" t="s">
        <v>942</v>
      </c>
      <c r="AL72" s="12" t="s">
        <v>942</v>
      </c>
      <c r="AM72" s="12" t="s">
        <v>953</v>
      </c>
      <c r="AN72" s="12" t="s">
        <v>942</v>
      </c>
      <c r="AO72" s="12" t="s">
        <v>942</v>
      </c>
      <c r="AP72" s="12" t="s">
        <v>942</v>
      </c>
      <c r="AQ72" s="12" t="s">
        <v>942</v>
      </c>
      <c r="AR72" s="12" t="s">
        <v>942</v>
      </c>
      <c r="AS72" s="12" t="s">
        <v>942</v>
      </c>
      <c r="AT72" s="25" t="s">
        <v>942</v>
      </c>
      <c r="AU72" s="25" t="s">
        <v>942</v>
      </c>
      <c r="AV72" s="25" t="s">
        <v>942</v>
      </c>
      <c r="AW72" s="3671" t="s">
        <v>942</v>
      </c>
      <c r="AX72" s="35" t="s">
        <v>942</v>
      </c>
      <c r="AY72" s="12" t="s">
        <v>942</v>
      </c>
      <c r="AZ72" s="12" t="s">
        <v>942</v>
      </c>
      <c r="BA72" s="12" t="s">
        <v>942</v>
      </c>
      <c r="BB72" s="12" t="s">
        <v>942</v>
      </c>
      <c r="BC72" s="12" t="s">
        <v>942</v>
      </c>
      <c r="BD72" s="12" t="s">
        <v>942</v>
      </c>
      <c r="BE72" s="12" t="s">
        <v>942</v>
      </c>
      <c r="BF72" s="12" t="s">
        <v>942</v>
      </c>
      <c r="BG72" s="12" t="s">
        <v>942</v>
      </c>
      <c r="BH72" s="12" t="s">
        <v>942</v>
      </c>
      <c r="BI72" s="12" t="s">
        <v>942</v>
      </c>
      <c r="BJ72" s="12" t="s">
        <v>942</v>
      </c>
      <c r="BK72" s="12" t="s">
        <v>942</v>
      </c>
      <c r="BL72" s="12" t="s">
        <v>942</v>
      </c>
      <c r="BM72" s="12" t="s">
        <v>942</v>
      </c>
      <c r="BN72" s="12" t="s">
        <v>942</v>
      </c>
      <c r="BO72" s="12" t="s">
        <v>942</v>
      </c>
      <c r="BP72" s="12" t="s">
        <v>942</v>
      </c>
      <c r="BQ72" s="12" t="s">
        <v>942</v>
      </c>
      <c r="BR72" s="12" t="s">
        <v>942</v>
      </c>
      <c r="BS72" s="12" t="s">
        <v>942</v>
      </c>
      <c r="BT72" s="12" t="s">
        <v>942</v>
      </c>
      <c r="BU72" s="12" t="s">
        <v>942</v>
      </c>
      <c r="BV72" s="12" t="s">
        <v>942</v>
      </c>
      <c r="BW72" s="12" t="s">
        <v>942</v>
      </c>
      <c r="BX72" s="25" t="s">
        <v>942</v>
      </c>
      <c r="BY72" s="25" t="s">
        <v>942</v>
      </c>
      <c r="BZ72" s="21" t="s">
        <v>99</v>
      </c>
      <c r="CA72" s="15"/>
    </row>
    <row r="73" spans="2:79" ht="11.1" customHeight="1" x14ac:dyDescent="0.2">
      <c r="B73" s="22" t="s">
        <v>114</v>
      </c>
      <c r="C73" s="35" t="s">
        <v>942</v>
      </c>
      <c r="D73" s="35" t="s">
        <v>942</v>
      </c>
      <c r="E73" s="12" t="s">
        <v>943</v>
      </c>
      <c r="F73" s="12" t="s">
        <v>942</v>
      </c>
      <c r="G73" s="12" t="s">
        <v>942</v>
      </c>
      <c r="H73" s="12" t="s">
        <v>942</v>
      </c>
      <c r="I73" s="12" t="s">
        <v>942</v>
      </c>
      <c r="J73" s="12" t="s">
        <v>942</v>
      </c>
      <c r="K73" s="12" t="s">
        <v>942</v>
      </c>
      <c r="L73" s="12" t="s">
        <v>942</v>
      </c>
      <c r="M73" s="12" t="s">
        <v>942</v>
      </c>
      <c r="N73" s="12" t="s">
        <v>942</v>
      </c>
      <c r="O73" s="12" t="s">
        <v>942</v>
      </c>
      <c r="P73" s="12" t="s">
        <v>942</v>
      </c>
      <c r="Q73" s="12" t="s">
        <v>942</v>
      </c>
      <c r="R73" s="12" t="s">
        <v>942</v>
      </c>
      <c r="S73" s="12" t="s">
        <v>942</v>
      </c>
      <c r="T73" s="12" t="s">
        <v>942</v>
      </c>
      <c r="U73" s="12" t="s">
        <v>942</v>
      </c>
      <c r="V73" s="12" t="s">
        <v>942</v>
      </c>
      <c r="W73" s="12" t="s">
        <v>942</v>
      </c>
      <c r="X73" s="12" t="s">
        <v>942</v>
      </c>
      <c r="Y73" s="12" t="s">
        <v>942</v>
      </c>
      <c r="Z73" s="12" t="s">
        <v>942</v>
      </c>
      <c r="AA73" s="12" t="s">
        <v>942</v>
      </c>
      <c r="AB73" s="12" t="s">
        <v>942</v>
      </c>
      <c r="AC73" s="12" t="s">
        <v>942</v>
      </c>
      <c r="AD73" s="12" t="s">
        <v>942</v>
      </c>
      <c r="AE73" s="12" t="s">
        <v>942</v>
      </c>
      <c r="AF73" s="12" t="s">
        <v>942</v>
      </c>
      <c r="AG73" s="12" t="s">
        <v>942</v>
      </c>
      <c r="AH73" s="12" t="s">
        <v>942</v>
      </c>
      <c r="AI73" s="12" t="s">
        <v>942</v>
      </c>
      <c r="AJ73" s="12" t="s">
        <v>942</v>
      </c>
      <c r="AK73" s="12" t="s">
        <v>942</v>
      </c>
      <c r="AL73" s="12" t="s">
        <v>942</v>
      </c>
      <c r="AM73" s="12" t="s">
        <v>942</v>
      </c>
      <c r="AN73" s="12" t="s">
        <v>942</v>
      </c>
      <c r="AO73" s="12" t="s">
        <v>942</v>
      </c>
      <c r="AP73" s="12" t="s">
        <v>942</v>
      </c>
      <c r="AQ73" s="12" t="s">
        <v>942</v>
      </c>
      <c r="AR73" s="12" t="s">
        <v>942</v>
      </c>
      <c r="AS73" s="12" t="s">
        <v>942</v>
      </c>
      <c r="AT73" s="25" t="s">
        <v>942</v>
      </c>
      <c r="AU73" s="25" t="s">
        <v>942</v>
      </c>
      <c r="AV73" s="25" t="s">
        <v>942</v>
      </c>
      <c r="AW73" s="3671" t="s">
        <v>942</v>
      </c>
      <c r="AX73" s="35" t="s">
        <v>942</v>
      </c>
      <c r="AY73" s="12" t="s">
        <v>942</v>
      </c>
      <c r="AZ73" s="12" t="s">
        <v>942</v>
      </c>
      <c r="BA73" s="12" t="s">
        <v>942</v>
      </c>
      <c r="BB73" s="12" t="s">
        <v>942</v>
      </c>
      <c r="BC73" s="12" t="s">
        <v>942</v>
      </c>
      <c r="BD73" s="12" t="s">
        <v>942</v>
      </c>
      <c r="BE73" s="12" t="s">
        <v>942</v>
      </c>
      <c r="BF73" s="12" t="s">
        <v>942</v>
      </c>
      <c r="BG73" s="12" t="s">
        <v>942</v>
      </c>
      <c r="BH73" s="12" t="s">
        <v>942</v>
      </c>
      <c r="BI73" s="12" t="s">
        <v>942</v>
      </c>
      <c r="BJ73" s="12" t="s">
        <v>942</v>
      </c>
      <c r="BK73" s="12" t="s">
        <v>942</v>
      </c>
      <c r="BL73" s="12" t="s">
        <v>942</v>
      </c>
      <c r="BM73" s="12" t="s">
        <v>942</v>
      </c>
      <c r="BN73" s="12" t="s">
        <v>942</v>
      </c>
      <c r="BO73" s="12" t="s">
        <v>942</v>
      </c>
      <c r="BP73" s="12" t="s">
        <v>942</v>
      </c>
      <c r="BQ73" s="12" t="s">
        <v>942</v>
      </c>
      <c r="BR73" s="12" t="s">
        <v>942</v>
      </c>
      <c r="BS73" s="12" t="s">
        <v>942</v>
      </c>
      <c r="BT73" s="12" t="s">
        <v>942</v>
      </c>
      <c r="BU73" s="12" t="s">
        <v>942</v>
      </c>
      <c r="BV73" s="12" t="s">
        <v>942</v>
      </c>
      <c r="BW73" s="12" t="s">
        <v>942</v>
      </c>
      <c r="BX73" s="25" t="s">
        <v>942</v>
      </c>
      <c r="BY73" s="25" t="s">
        <v>942</v>
      </c>
      <c r="BZ73" s="21" t="s">
        <v>114</v>
      </c>
      <c r="CA73" s="16"/>
    </row>
    <row r="74" spans="2:79" ht="11.1" customHeight="1" x14ac:dyDescent="0.2">
      <c r="B74" s="22" t="s">
        <v>263</v>
      </c>
      <c r="C74" s="35" t="s">
        <v>942</v>
      </c>
      <c r="D74" s="35" t="s">
        <v>942</v>
      </c>
      <c r="E74" s="12" t="s">
        <v>942</v>
      </c>
      <c r="F74" s="12" t="s">
        <v>942</v>
      </c>
      <c r="G74" s="12" t="s">
        <v>942</v>
      </c>
      <c r="H74" s="12" t="s">
        <v>942</v>
      </c>
      <c r="I74" s="12" t="s">
        <v>942</v>
      </c>
      <c r="J74" s="12" t="s">
        <v>942</v>
      </c>
      <c r="K74" s="12" t="s">
        <v>942</v>
      </c>
      <c r="L74" s="12" t="s">
        <v>942</v>
      </c>
      <c r="M74" s="12" t="s">
        <v>942</v>
      </c>
      <c r="N74" s="12" t="s">
        <v>942</v>
      </c>
      <c r="O74" s="12" t="s">
        <v>942</v>
      </c>
      <c r="P74" s="12" t="s">
        <v>942</v>
      </c>
      <c r="Q74" s="12" t="s">
        <v>943</v>
      </c>
      <c r="R74" s="12" t="s">
        <v>942</v>
      </c>
      <c r="S74" s="12" t="s">
        <v>942</v>
      </c>
      <c r="T74" s="12" t="s">
        <v>942</v>
      </c>
      <c r="U74" s="12" t="s">
        <v>942</v>
      </c>
      <c r="V74" s="12" t="s">
        <v>942</v>
      </c>
      <c r="W74" s="12" t="s">
        <v>942</v>
      </c>
      <c r="X74" s="12" t="s">
        <v>942</v>
      </c>
      <c r="Y74" s="12" t="s">
        <v>942</v>
      </c>
      <c r="Z74" s="12" t="s">
        <v>942</v>
      </c>
      <c r="AA74" s="12" t="s">
        <v>942</v>
      </c>
      <c r="AB74" s="12" t="s">
        <v>942</v>
      </c>
      <c r="AC74" s="12" t="s">
        <v>942</v>
      </c>
      <c r="AD74" s="12" t="s">
        <v>942</v>
      </c>
      <c r="AE74" s="12" t="s">
        <v>942</v>
      </c>
      <c r="AF74" s="12" t="s">
        <v>942</v>
      </c>
      <c r="AG74" s="12" t="s">
        <v>942</v>
      </c>
      <c r="AH74" s="12" t="s">
        <v>942</v>
      </c>
      <c r="AI74" s="12" t="s">
        <v>942</v>
      </c>
      <c r="AJ74" s="12" t="s">
        <v>942</v>
      </c>
      <c r="AK74" s="12" t="s">
        <v>942</v>
      </c>
      <c r="AL74" s="12" t="s">
        <v>942</v>
      </c>
      <c r="AM74" s="12" t="s">
        <v>942</v>
      </c>
      <c r="AN74" s="12" t="s">
        <v>942</v>
      </c>
      <c r="AO74" s="12" t="s">
        <v>942</v>
      </c>
      <c r="AP74" s="12" t="s">
        <v>942</v>
      </c>
      <c r="AQ74" s="12" t="s">
        <v>942</v>
      </c>
      <c r="AR74" s="12" t="s">
        <v>942</v>
      </c>
      <c r="AS74" s="12" t="s">
        <v>942</v>
      </c>
      <c r="AT74" s="25" t="s">
        <v>942</v>
      </c>
      <c r="AU74" s="25" t="s">
        <v>942</v>
      </c>
      <c r="AV74" s="25" t="s">
        <v>942</v>
      </c>
      <c r="AW74" s="3671" t="s">
        <v>942</v>
      </c>
      <c r="AX74" s="35" t="s">
        <v>942</v>
      </c>
      <c r="AY74" s="12" t="s">
        <v>942</v>
      </c>
      <c r="AZ74" s="12" t="s">
        <v>942</v>
      </c>
      <c r="BA74" s="12" t="s">
        <v>942</v>
      </c>
      <c r="BB74" s="12" t="s">
        <v>942</v>
      </c>
      <c r="BC74" s="12" t="s">
        <v>942</v>
      </c>
      <c r="BD74" s="12" t="s">
        <v>942</v>
      </c>
      <c r="BE74" s="12" t="s">
        <v>942</v>
      </c>
      <c r="BF74" s="12" t="s">
        <v>942</v>
      </c>
      <c r="BG74" s="12" t="s">
        <v>942</v>
      </c>
      <c r="BH74" s="12" t="s">
        <v>942</v>
      </c>
      <c r="BI74" s="12" t="s">
        <v>942</v>
      </c>
      <c r="BJ74" s="12" t="s">
        <v>942</v>
      </c>
      <c r="BK74" s="12" t="s">
        <v>942</v>
      </c>
      <c r="BL74" s="12" t="s">
        <v>942</v>
      </c>
      <c r="BM74" s="12" t="s">
        <v>942</v>
      </c>
      <c r="BN74" s="12" t="s">
        <v>942</v>
      </c>
      <c r="BO74" s="12" t="s">
        <v>942</v>
      </c>
      <c r="BP74" s="12" t="s">
        <v>942</v>
      </c>
      <c r="BQ74" s="12" t="s">
        <v>942</v>
      </c>
      <c r="BR74" s="12" t="s">
        <v>942</v>
      </c>
      <c r="BS74" s="12" t="s">
        <v>942</v>
      </c>
      <c r="BT74" s="12" t="s">
        <v>942</v>
      </c>
      <c r="BU74" s="12" t="s">
        <v>942</v>
      </c>
      <c r="BV74" s="12" t="s">
        <v>942</v>
      </c>
      <c r="BW74" s="12" t="s">
        <v>942</v>
      </c>
      <c r="BX74" s="25" t="s">
        <v>942</v>
      </c>
      <c r="BY74" s="25" t="s">
        <v>942</v>
      </c>
      <c r="BZ74" s="21" t="s">
        <v>263</v>
      </c>
      <c r="CA74" s="16"/>
    </row>
    <row r="75" spans="2:79" ht="11.1" customHeight="1" x14ac:dyDescent="0.2">
      <c r="B75" s="22" t="s">
        <v>172</v>
      </c>
      <c r="C75" s="35" t="s">
        <v>942</v>
      </c>
      <c r="D75" s="35" t="s">
        <v>942</v>
      </c>
      <c r="E75" s="12" t="s">
        <v>942</v>
      </c>
      <c r="F75" s="12" t="s">
        <v>942</v>
      </c>
      <c r="G75" s="12" t="s">
        <v>942</v>
      </c>
      <c r="H75" s="12" t="s">
        <v>942</v>
      </c>
      <c r="I75" s="12" t="s">
        <v>942</v>
      </c>
      <c r="J75" s="12" t="s">
        <v>942</v>
      </c>
      <c r="K75" s="12" t="s">
        <v>942</v>
      </c>
      <c r="L75" s="12" t="s">
        <v>942</v>
      </c>
      <c r="M75" s="12" t="s">
        <v>942</v>
      </c>
      <c r="N75" s="12" t="s">
        <v>942</v>
      </c>
      <c r="O75" s="12" t="s">
        <v>942</v>
      </c>
      <c r="P75" s="12" t="s">
        <v>942</v>
      </c>
      <c r="Q75" s="12" t="s">
        <v>942</v>
      </c>
      <c r="R75" s="12" t="s">
        <v>943</v>
      </c>
      <c r="S75" s="12" t="s">
        <v>942</v>
      </c>
      <c r="T75" s="12" t="s">
        <v>942</v>
      </c>
      <c r="U75" s="12" t="s">
        <v>942</v>
      </c>
      <c r="V75" s="12" t="s">
        <v>942</v>
      </c>
      <c r="W75" s="12" t="s">
        <v>942</v>
      </c>
      <c r="X75" s="12" t="s">
        <v>942</v>
      </c>
      <c r="Y75" s="12" t="s">
        <v>942</v>
      </c>
      <c r="Z75" s="12" t="s">
        <v>942</v>
      </c>
      <c r="AA75" s="12" t="s">
        <v>942</v>
      </c>
      <c r="AB75" s="12" t="s">
        <v>942</v>
      </c>
      <c r="AC75" s="12" t="s">
        <v>942</v>
      </c>
      <c r="AD75" s="12" t="s">
        <v>942</v>
      </c>
      <c r="AE75" s="12" t="s">
        <v>942</v>
      </c>
      <c r="AF75" s="12" t="s">
        <v>942</v>
      </c>
      <c r="AG75" s="12" t="s">
        <v>942</v>
      </c>
      <c r="AH75" s="12" t="s">
        <v>942</v>
      </c>
      <c r="AI75" s="12" t="s">
        <v>942</v>
      </c>
      <c r="AJ75" s="12" t="s">
        <v>942</v>
      </c>
      <c r="AK75" s="12" t="s">
        <v>942</v>
      </c>
      <c r="AL75" s="12" t="s">
        <v>942</v>
      </c>
      <c r="AM75" s="12" t="s">
        <v>942</v>
      </c>
      <c r="AN75" s="12" t="s">
        <v>942</v>
      </c>
      <c r="AO75" s="12" t="s">
        <v>942</v>
      </c>
      <c r="AP75" s="12" t="s">
        <v>942</v>
      </c>
      <c r="AQ75" s="12" t="s">
        <v>942</v>
      </c>
      <c r="AR75" s="12" t="s">
        <v>942</v>
      </c>
      <c r="AS75" s="12" t="s">
        <v>942</v>
      </c>
      <c r="AT75" s="25" t="s">
        <v>942</v>
      </c>
      <c r="AU75" s="25" t="s">
        <v>942</v>
      </c>
      <c r="AV75" s="25" t="s">
        <v>942</v>
      </c>
      <c r="AW75" s="3671" t="s">
        <v>942</v>
      </c>
      <c r="AX75" s="35" t="s">
        <v>942</v>
      </c>
      <c r="AY75" s="12" t="s">
        <v>942</v>
      </c>
      <c r="AZ75" s="12" t="s">
        <v>942</v>
      </c>
      <c r="BA75" s="12" t="s">
        <v>942</v>
      </c>
      <c r="BB75" s="12" t="s">
        <v>942</v>
      </c>
      <c r="BC75" s="12" t="s">
        <v>942</v>
      </c>
      <c r="BD75" s="12" t="s">
        <v>942</v>
      </c>
      <c r="BE75" s="12" t="s">
        <v>942</v>
      </c>
      <c r="BF75" s="12" t="s">
        <v>942</v>
      </c>
      <c r="BG75" s="12" t="s">
        <v>942</v>
      </c>
      <c r="BH75" s="12" t="s">
        <v>942</v>
      </c>
      <c r="BI75" s="12" t="s">
        <v>942</v>
      </c>
      <c r="BJ75" s="12" t="s">
        <v>942</v>
      </c>
      <c r="BK75" s="12" t="s">
        <v>942</v>
      </c>
      <c r="BL75" s="12" t="s">
        <v>942</v>
      </c>
      <c r="BM75" s="12" t="s">
        <v>942</v>
      </c>
      <c r="BN75" s="12" t="s">
        <v>942</v>
      </c>
      <c r="BO75" s="12" t="s">
        <v>942</v>
      </c>
      <c r="BP75" s="12" t="s">
        <v>942</v>
      </c>
      <c r="BQ75" s="12" t="s">
        <v>942</v>
      </c>
      <c r="BR75" s="12" t="s">
        <v>942</v>
      </c>
      <c r="BS75" s="12" t="s">
        <v>942</v>
      </c>
      <c r="BT75" s="12" t="s">
        <v>942</v>
      </c>
      <c r="BU75" s="12" t="s">
        <v>942</v>
      </c>
      <c r="BV75" s="12" t="s">
        <v>944</v>
      </c>
      <c r="BW75" s="12" t="s">
        <v>942</v>
      </c>
      <c r="BX75" s="25" t="s">
        <v>942</v>
      </c>
      <c r="BY75" s="25" t="s">
        <v>942</v>
      </c>
      <c r="BZ75" s="21" t="s">
        <v>172</v>
      </c>
      <c r="CA75" s="16"/>
    </row>
    <row r="76" spans="2:79" ht="11.1" customHeight="1" x14ac:dyDescent="0.2">
      <c r="B76" s="22" t="s">
        <v>237</v>
      </c>
      <c r="C76" s="35" t="s">
        <v>942</v>
      </c>
      <c r="D76" s="35" t="s">
        <v>942</v>
      </c>
      <c r="E76" s="12" t="s">
        <v>942</v>
      </c>
      <c r="F76" s="12" t="s">
        <v>942</v>
      </c>
      <c r="G76" s="12" t="s">
        <v>942</v>
      </c>
      <c r="H76" s="12" t="s">
        <v>944</v>
      </c>
      <c r="I76" s="12" t="s">
        <v>942</v>
      </c>
      <c r="J76" s="12" t="s">
        <v>942</v>
      </c>
      <c r="K76" s="12" t="s">
        <v>942</v>
      </c>
      <c r="L76" s="12" t="s">
        <v>944</v>
      </c>
      <c r="M76" s="12" t="s">
        <v>942</v>
      </c>
      <c r="N76" s="12" t="s">
        <v>942</v>
      </c>
      <c r="O76" s="12" t="s">
        <v>944</v>
      </c>
      <c r="P76" s="12" t="s">
        <v>942</v>
      </c>
      <c r="Q76" s="12" t="s">
        <v>942</v>
      </c>
      <c r="R76" s="12" t="s">
        <v>942</v>
      </c>
      <c r="S76" s="12" t="s">
        <v>942</v>
      </c>
      <c r="T76" s="12" t="s">
        <v>942</v>
      </c>
      <c r="U76" s="12" t="s">
        <v>942</v>
      </c>
      <c r="V76" s="12" t="s">
        <v>942</v>
      </c>
      <c r="W76" s="12" t="s">
        <v>942</v>
      </c>
      <c r="X76" s="12" t="s">
        <v>942</v>
      </c>
      <c r="Y76" s="12" t="s">
        <v>944</v>
      </c>
      <c r="Z76" s="12" t="s">
        <v>942</v>
      </c>
      <c r="AA76" s="12" t="s">
        <v>942</v>
      </c>
      <c r="AB76" s="12" t="s">
        <v>942</v>
      </c>
      <c r="AC76" s="12" t="s">
        <v>942</v>
      </c>
      <c r="AD76" s="12" t="s">
        <v>942</v>
      </c>
      <c r="AE76" s="12" t="s">
        <v>944</v>
      </c>
      <c r="AF76" s="12" t="s">
        <v>942</v>
      </c>
      <c r="AG76" s="12" t="s">
        <v>944</v>
      </c>
      <c r="AH76" s="12" t="s">
        <v>942</v>
      </c>
      <c r="AI76" s="12" t="s">
        <v>942</v>
      </c>
      <c r="AJ76" s="12" t="s">
        <v>942</v>
      </c>
      <c r="AK76" s="12" t="s">
        <v>942</v>
      </c>
      <c r="AL76" s="12" t="s">
        <v>942</v>
      </c>
      <c r="AM76" s="12" t="s">
        <v>943</v>
      </c>
      <c r="AN76" s="12" t="s">
        <v>942</v>
      </c>
      <c r="AO76" s="12" t="s">
        <v>942</v>
      </c>
      <c r="AP76" s="12" t="s">
        <v>942</v>
      </c>
      <c r="AQ76" s="12" t="s">
        <v>942</v>
      </c>
      <c r="AR76" s="12" t="s">
        <v>942</v>
      </c>
      <c r="AS76" s="12" t="s">
        <v>942</v>
      </c>
      <c r="AT76" s="25" t="s">
        <v>944</v>
      </c>
      <c r="AU76" s="25" t="s">
        <v>942</v>
      </c>
      <c r="AV76" s="25" t="s">
        <v>942</v>
      </c>
      <c r="AW76" s="3671" t="s">
        <v>942</v>
      </c>
      <c r="AX76" s="35" t="s">
        <v>942</v>
      </c>
      <c r="AY76" s="12" t="s">
        <v>942</v>
      </c>
      <c r="AZ76" s="12" t="s">
        <v>942</v>
      </c>
      <c r="BA76" s="12" t="s">
        <v>942</v>
      </c>
      <c r="BB76" s="12" t="s">
        <v>942</v>
      </c>
      <c r="BC76" s="12" t="s">
        <v>942</v>
      </c>
      <c r="BD76" s="12" t="s">
        <v>942</v>
      </c>
      <c r="BE76" s="12" t="s">
        <v>942</v>
      </c>
      <c r="BF76" s="12" t="s">
        <v>942</v>
      </c>
      <c r="BG76" s="12" t="s">
        <v>942</v>
      </c>
      <c r="BH76" s="12" t="s">
        <v>942</v>
      </c>
      <c r="BI76" s="12" t="s">
        <v>942</v>
      </c>
      <c r="BJ76" s="12" t="s">
        <v>942</v>
      </c>
      <c r="BK76" s="12" t="s">
        <v>942</v>
      </c>
      <c r="BL76" s="12" t="s">
        <v>942</v>
      </c>
      <c r="BM76" s="12" t="s">
        <v>942</v>
      </c>
      <c r="BN76" s="12" t="s">
        <v>942</v>
      </c>
      <c r="BO76" s="12" t="s">
        <v>942</v>
      </c>
      <c r="BP76" s="12" t="s">
        <v>942</v>
      </c>
      <c r="BQ76" s="12" t="s">
        <v>942</v>
      </c>
      <c r="BR76" s="12" t="s">
        <v>942</v>
      </c>
      <c r="BS76" s="12" t="s">
        <v>942</v>
      </c>
      <c r="BT76" s="12" t="s">
        <v>942</v>
      </c>
      <c r="BU76" s="12" t="s">
        <v>942</v>
      </c>
      <c r="BV76" s="12" t="s">
        <v>942</v>
      </c>
      <c r="BW76" s="12" t="s">
        <v>942</v>
      </c>
      <c r="BX76" s="25" t="s">
        <v>942</v>
      </c>
      <c r="BY76" s="25" t="s">
        <v>942</v>
      </c>
      <c r="BZ76" s="21" t="s">
        <v>237</v>
      </c>
      <c r="CA76" s="16"/>
    </row>
    <row r="77" spans="2:79" ht="11.1" customHeight="1" x14ac:dyDescent="0.2">
      <c r="B77" s="22" t="s">
        <v>308</v>
      </c>
      <c r="C77" s="35" t="s">
        <v>942</v>
      </c>
      <c r="D77" s="35" t="s">
        <v>942</v>
      </c>
      <c r="E77" s="12" t="s">
        <v>942</v>
      </c>
      <c r="F77" s="12" t="s">
        <v>942</v>
      </c>
      <c r="G77" s="12" t="s">
        <v>942</v>
      </c>
      <c r="H77" s="12" t="s">
        <v>942</v>
      </c>
      <c r="I77" s="12" t="s">
        <v>942</v>
      </c>
      <c r="J77" s="12" t="s">
        <v>942</v>
      </c>
      <c r="K77" s="12" t="s">
        <v>942</v>
      </c>
      <c r="L77" s="12" t="s">
        <v>942</v>
      </c>
      <c r="M77" s="12" t="s">
        <v>942</v>
      </c>
      <c r="N77" s="12" t="s">
        <v>942</v>
      </c>
      <c r="O77" s="12" t="s">
        <v>943</v>
      </c>
      <c r="P77" s="12" t="s">
        <v>942</v>
      </c>
      <c r="Q77" s="12" t="s">
        <v>942</v>
      </c>
      <c r="R77" s="12" t="s">
        <v>942</v>
      </c>
      <c r="S77" s="12" t="s">
        <v>942</v>
      </c>
      <c r="T77" s="12" t="s">
        <v>942</v>
      </c>
      <c r="U77" s="12" t="s">
        <v>942</v>
      </c>
      <c r="V77" s="12" t="s">
        <v>942</v>
      </c>
      <c r="W77" s="12" t="s">
        <v>942</v>
      </c>
      <c r="X77" s="12" t="s">
        <v>942</v>
      </c>
      <c r="Y77" s="12" t="s">
        <v>942</v>
      </c>
      <c r="Z77" s="12" t="s">
        <v>942</v>
      </c>
      <c r="AA77" s="12" t="s">
        <v>942</v>
      </c>
      <c r="AB77" s="12" t="s">
        <v>942</v>
      </c>
      <c r="AC77" s="12" t="s">
        <v>942</v>
      </c>
      <c r="AD77" s="12" t="s">
        <v>942</v>
      </c>
      <c r="AE77" s="12" t="s">
        <v>942</v>
      </c>
      <c r="AF77" s="12" t="s">
        <v>942</v>
      </c>
      <c r="AG77" s="12" t="s">
        <v>942</v>
      </c>
      <c r="AH77" s="12" t="s">
        <v>942</v>
      </c>
      <c r="AI77" s="12" t="s">
        <v>942</v>
      </c>
      <c r="AJ77" s="12" t="s">
        <v>942</v>
      </c>
      <c r="AK77" s="12" t="s">
        <v>942</v>
      </c>
      <c r="AL77" s="12" t="s">
        <v>942</v>
      </c>
      <c r="AM77" s="12" t="s">
        <v>942</v>
      </c>
      <c r="AN77" s="12" t="s">
        <v>942</v>
      </c>
      <c r="AO77" s="12" t="s">
        <v>942</v>
      </c>
      <c r="AP77" s="12" t="s">
        <v>942</v>
      </c>
      <c r="AQ77" s="12" t="s">
        <v>942</v>
      </c>
      <c r="AR77" s="12" t="s">
        <v>942</v>
      </c>
      <c r="AS77" s="12" t="s">
        <v>942</v>
      </c>
      <c r="AT77" s="25" t="s">
        <v>942</v>
      </c>
      <c r="AU77" s="25" t="s">
        <v>942</v>
      </c>
      <c r="AV77" s="25" t="s">
        <v>942</v>
      </c>
      <c r="AW77" s="3671" t="s">
        <v>942</v>
      </c>
      <c r="AX77" s="35" t="s">
        <v>942</v>
      </c>
      <c r="AY77" s="12" t="s">
        <v>942</v>
      </c>
      <c r="AZ77" s="12" t="s">
        <v>942</v>
      </c>
      <c r="BA77" s="12" t="s">
        <v>942</v>
      </c>
      <c r="BB77" s="12" t="s">
        <v>942</v>
      </c>
      <c r="BC77" s="12" t="s">
        <v>942</v>
      </c>
      <c r="BD77" s="12" t="s">
        <v>942</v>
      </c>
      <c r="BE77" s="12" t="s">
        <v>942</v>
      </c>
      <c r="BF77" s="12" t="s">
        <v>942</v>
      </c>
      <c r="BG77" s="12" t="s">
        <v>942</v>
      </c>
      <c r="BH77" s="12" t="s">
        <v>942</v>
      </c>
      <c r="BI77" s="12" t="s">
        <v>942</v>
      </c>
      <c r="BJ77" s="12" t="s">
        <v>942</v>
      </c>
      <c r="BK77" s="12" t="s">
        <v>942</v>
      </c>
      <c r="BL77" s="12" t="s">
        <v>942</v>
      </c>
      <c r="BM77" s="12" t="s">
        <v>942</v>
      </c>
      <c r="BN77" s="12" t="s">
        <v>942</v>
      </c>
      <c r="BO77" s="12" t="s">
        <v>942</v>
      </c>
      <c r="BP77" s="12" t="s">
        <v>942</v>
      </c>
      <c r="BQ77" s="12" t="s">
        <v>942</v>
      </c>
      <c r="BR77" s="12" t="s">
        <v>942</v>
      </c>
      <c r="BS77" s="12" t="s">
        <v>942</v>
      </c>
      <c r="BT77" s="12" t="s">
        <v>942</v>
      </c>
      <c r="BU77" s="12" t="s">
        <v>942</v>
      </c>
      <c r="BV77" s="12" t="s">
        <v>942</v>
      </c>
      <c r="BW77" s="12" t="s">
        <v>942</v>
      </c>
      <c r="BX77" s="25" t="s">
        <v>942</v>
      </c>
      <c r="BY77" s="25" t="s">
        <v>942</v>
      </c>
      <c r="BZ77" s="21" t="s">
        <v>308</v>
      </c>
      <c r="CA77" s="16"/>
    </row>
    <row r="78" spans="2:79" ht="11.1" customHeight="1" x14ac:dyDescent="0.2">
      <c r="B78" s="22" t="s">
        <v>220</v>
      </c>
      <c r="C78" s="35" t="s">
        <v>942</v>
      </c>
      <c r="D78" s="35" t="s">
        <v>942</v>
      </c>
      <c r="E78" s="12" t="s">
        <v>942</v>
      </c>
      <c r="F78" s="12" t="s">
        <v>942</v>
      </c>
      <c r="G78" s="12" t="s">
        <v>942</v>
      </c>
      <c r="H78" s="12" t="s">
        <v>942</v>
      </c>
      <c r="I78" s="12" t="s">
        <v>942</v>
      </c>
      <c r="J78" s="12" t="s">
        <v>942</v>
      </c>
      <c r="K78" s="12" t="s">
        <v>942</v>
      </c>
      <c r="L78" s="12" t="s">
        <v>942</v>
      </c>
      <c r="M78" s="12" t="s">
        <v>942</v>
      </c>
      <c r="N78" s="12" t="s">
        <v>942</v>
      </c>
      <c r="O78" s="12" t="s">
        <v>942</v>
      </c>
      <c r="P78" s="12" t="s">
        <v>942</v>
      </c>
      <c r="Q78" s="12" t="s">
        <v>942</v>
      </c>
      <c r="R78" s="12" t="s">
        <v>942</v>
      </c>
      <c r="S78" s="12" t="s">
        <v>942</v>
      </c>
      <c r="T78" s="12" t="s">
        <v>942</v>
      </c>
      <c r="U78" s="12" t="s">
        <v>942</v>
      </c>
      <c r="V78" s="12" t="s">
        <v>942</v>
      </c>
      <c r="W78" s="12" t="s">
        <v>942</v>
      </c>
      <c r="X78" s="12" t="s">
        <v>942</v>
      </c>
      <c r="Y78" s="12" t="s">
        <v>942</v>
      </c>
      <c r="Z78" s="12" t="s">
        <v>942</v>
      </c>
      <c r="AA78" s="12" t="s">
        <v>942</v>
      </c>
      <c r="AB78" s="12" t="s">
        <v>942</v>
      </c>
      <c r="AC78" s="12" t="s">
        <v>942</v>
      </c>
      <c r="AD78" s="12" t="s">
        <v>942</v>
      </c>
      <c r="AE78" s="12" t="s">
        <v>942</v>
      </c>
      <c r="AF78" s="12" t="s">
        <v>942</v>
      </c>
      <c r="AG78" s="12" t="s">
        <v>942</v>
      </c>
      <c r="AH78" s="12" t="s">
        <v>942</v>
      </c>
      <c r="AI78" s="12" t="s">
        <v>942</v>
      </c>
      <c r="AJ78" s="12" t="s">
        <v>942</v>
      </c>
      <c r="AK78" s="12" t="s">
        <v>942</v>
      </c>
      <c r="AL78" s="12" t="s">
        <v>942</v>
      </c>
      <c r="AM78" s="12" t="s">
        <v>942</v>
      </c>
      <c r="AN78" s="12" t="s">
        <v>942</v>
      </c>
      <c r="AO78" s="12" t="s">
        <v>942</v>
      </c>
      <c r="AP78" s="12" t="s">
        <v>942</v>
      </c>
      <c r="AQ78" s="12" t="s">
        <v>942</v>
      </c>
      <c r="AR78" s="12" t="s">
        <v>942</v>
      </c>
      <c r="AS78" s="12" t="s">
        <v>942</v>
      </c>
      <c r="AT78" s="25" t="s">
        <v>943</v>
      </c>
      <c r="AU78" s="25" t="s">
        <v>942</v>
      </c>
      <c r="AV78" s="25" t="s">
        <v>942</v>
      </c>
      <c r="AW78" s="3671" t="s">
        <v>942</v>
      </c>
      <c r="AX78" s="35" t="s">
        <v>942</v>
      </c>
      <c r="AY78" s="12" t="s">
        <v>942</v>
      </c>
      <c r="AZ78" s="12" t="s">
        <v>942</v>
      </c>
      <c r="BA78" s="12" t="s">
        <v>942</v>
      </c>
      <c r="BB78" s="12" t="s">
        <v>942</v>
      </c>
      <c r="BC78" s="12" t="s">
        <v>942</v>
      </c>
      <c r="BD78" s="12" t="s">
        <v>942</v>
      </c>
      <c r="BE78" s="12" t="s">
        <v>942</v>
      </c>
      <c r="BF78" s="12" t="s">
        <v>942</v>
      </c>
      <c r="BG78" s="12" t="s">
        <v>942</v>
      </c>
      <c r="BH78" s="12" t="s">
        <v>942</v>
      </c>
      <c r="BI78" s="12" t="s">
        <v>942</v>
      </c>
      <c r="BJ78" s="12" t="s">
        <v>942</v>
      </c>
      <c r="BK78" s="12" t="s">
        <v>942</v>
      </c>
      <c r="BL78" s="12" t="s">
        <v>942</v>
      </c>
      <c r="BM78" s="12" t="s">
        <v>942</v>
      </c>
      <c r="BN78" s="12" t="s">
        <v>942</v>
      </c>
      <c r="BO78" s="12" t="s">
        <v>942</v>
      </c>
      <c r="BP78" s="12" t="s">
        <v>942</v>
      </c>
      <c r="BQ78" s="12" t="s">
        <v>942</v>
      </c>
      <c r="BR78" s="12" t="s">
        <v>942</v>
      </c>
      <c r="BS78" s="12" t="s">
        <v>942</v>
      </c>
      <c r="BT78" s="12" t="s">
        <v>942</v>
      </c>
      <c r="BU78" s="12" t="s">
        <v>942</v>
      </c>
      <c r="BV78" s="12" t="s">
        <v>942</v>
      </c>
      <c r="BW78" s="12" t="s">
        <v>942</v>
      </c>
      <c r="BX78" s="25" t="s">
        <v>942</v>
      </c>
      <c r="BY78" s="25" t="s">
        <v>942</v>
      </c>
      <c r="BZ78" s="21" t="s">
        <v>220</v>
      </c>
      <c r="CA78" s="16"/>
    </row>
    <row r="79" spans="2:79" ht="11.1" customHeight="1" x14ac:dyDescent="0.2">
      <c r="B79" s="22" t="s">
        <v>119</v>
      </c>
      <c r="C79" s="35" t="s">
        <v>942</v>
      </c>
      <c r="D79" s="35" t="s">
        <v>942</v>
      </c>
      <c r="E79" s="12" t="s">
        <v>942</v>
      </c>
      <c r="F79" s="12" t="s">
        <v>942</v>
      </c>
      <c r="G79" s="12" t="s">
        <v>942</v>
      </c>
      <c r="H79" s="12" t="s">
        <v>942</v>
      </c>
      <c r="I79" s="12" t="s">
        <v>942</v>
      </c>
      <c r="J79" s="12" t="s">
        <v>942</v>
      </c>
      <c r="K79" s="12" t="s">
        <v>942</v>
      </c>
      <c r="L79" s="12" t="s">
        <v>942</v>
      </c>
      <c r="M79" s="12" t="s">
        <v>942</v>
      </c>
      <c r="N79" s="12" t="s">
        <v>942</v>
      </c>
      <c r="O79" s="12" t="s">
        <v>942</v>
      </c>
      <c r="P79" s="12" t="s">
        <v>943</v>
      </c>
      <c r="Q79" s="12" t="s">
        <v>942</v>
      </c>
      <c r="R79" s="12" t="s">
        <v>942</v>
      </c>
      <c r="S79" s="12" t="s">
        <v>942</v>
      </c>
      <c r="T79" s="12" t="s">
        <v>942</v>
      </c>
      <c r="U79" s="12" t="s">
        <v>942</v>
      </c>
      <c r="V79" s="12" t="s">
        <v>942</v>
      </c>
      <c r="W79" s="12" t="s">
        <v>942</v>
      </c>
      <c r="X79" s="12" t="s">
        <v>942</v>
      </c>
      <c r="Y79" s="12" t="s">
        <v>942</v>
      </c>
      <c r="Z79" s="12" t="s">
        <v>942</v>
      </c>
      <c r="AA79" s="12" t="s">
        <v>942</v>
      </c>
      <c r="AB79" s="12" t="s">
        <v>942</v>
      </c>
      <c r="AC79" s="12" t="s">
        <v>942</v>
      </c>
      <c r="AD79" s="12" t="s">
        <v>942</v>
      </c>
      <c r="AE79" s="12" t="s">
        <v>942</v>
      </c>
      <c r="AF79" s="12" t="s">
        <v>942</v>
      </c>
      <c r="AG79" s="12" t="s">
        <v>942</v>
      </c>
      <c r="AH79" s="12" t="s">
        <v>942</v>
      </c>
      <c r="AI79" s="12" t="s">
        <v>942</v>
      </c>
      <c r="AJ79" s="12" t="s">
        <v>942</v>
      </c>
      <c r="AK79" s="12" t="s">
        <v>942</v>
      </c>
      <c r="AL79" s="12" t="s">
        <v>942</v>
      </c>
      <c r="AM79" s="12" t="s">
        <v>942</v>
      </c>
      <c r="AN79" s="12" t="s">
        <v>942</v>
      </c>
      <c r="AO79" s="12" t="s">
        <v>942</v>
      </c>
      <c r="AP79" s="12" t="s">
        <v>942</v>
      </c>
      <c r="AQ79" s="12" t="s">
        <v>942</v>
      </c>
      <c r="AR79" s="12" t="s">
        <v>942</v>
      </c>
      <c r="AS79" s="12" t="s">
        <v>942</v>
      </c>
      <c r="AT79" s="25" t="s">
        <v>942</v>
      </c>
      <c r="AU79" s="25" t="s">
        <v>942</v>
      </c>
      <c r="AV79" s="25" t="s">
        <v>942</v>
      </c>
      <c r="AW79" s="3671" t="s">
        <v>942</v>
      </c>
      <c r="AX79" s="35" t="s">
        <v>942</v>
      </c>
      <c r="AY79" s="12" t="s">
        <v>942</v>
      </c>
      <c r="AZ79" s="12" t="s">
        <v>942</v>
      </c>
      <c r="BA79" s="12" t="s">
        <v>942</v>
      </c>
      <c r="BB79" s="12" t="s">
        <v>942</v>
      </c>
      <c r="BC79" s="12" t="s">
        <v>942</v>
      </c>
      <c r="BD79" s="12" t="s">
        <v>942</v>
      </c>
      <c r="BE79" s="12" t="s">
        <v>942</v>
      </c>
      <c r="BF79" s="12" t="s">
        <v>942</v>
      </c>
      <c r="BG79" s="12" t="s">
        <v>942</v>
      </c>
      <c r="BH79" s="12" t="s">
        <v>942</v>
      </c>
      <c r="BI79" s="12" t="s">
        <v>942</v>
      </c>
      <c r="BJ79" s="12" t="s">
        <v>942</v>
      </c>
      <c r="BK79" s="12" t="s">
        <v>942</v>
      </c>
      <c r="BL79" s="12" t="s">
        <v>942</v>
      </c>
      <c r="BM79" s="12" t="s">
        <v>942</v>
      </c>
      <c r="BN79" s="12" t="s">
        <v>942</v>
      </c>
      <c r="BO79" s="12" t="s">
        <v>942</v>
      </c>
      <c r="BP79" s="12" t="s">
        <v>942</v>
      </c>
      <c r="BQ79" s="12" t="s">
        <v>942</v>
      </c>
      <c r="BR79" s="12" t="s">
        <v>942</v>
      </c>
      <c r="BS79" s="12" t="s">
        <v>942</v>
      </c>
      <c r="BT79" s="12" t="s">
        <v>942</v>
      </c>
      <c r="BU79" s="12" t="s">
        <v>942</v>
      </c>
      <c r="BV79" s="12" t="s">
        <v>942</v>
      </c>
      <c r="BW79" s="12" t="s">
        <v>942</v>
      </c>
      <c r="BX79" s="25" t="s">
        <v>942</v>
      </c>
      <c r="BY79" s="25" t="s">
        <v>942</v>
      </c>
      <c r="BZ79" s="21" t="s">
        <v>119</v>
      </c>
      <c r="CA79" s="16"/>
    </row>
    <row r="80" spans="2:79" ht="11.1" customHeight="1" x14ac:dyDescent="0.2">
      <c r="B80" s="22" t="s">
        <v>173</v>
      </c>
      <c r="C80" s="35" t="s">
        <v>942</v>
      </c>
      <c r="D80" s="35" t="s">
        <v>942</v>
      </c>
      <c r="E80" s="12" t="s">
        <v>942</v>
      </c>
      <c r="F80" s="12" t="s">
        <v>942</v>
      </c>
      <c r="G80" s="12" t="s">
        <v>942</v>
      </c>
      <c r="H80" s="12" t="s">
        <v>942</v>
      </c>
      <c r="I80" s="12" t="s">
        <v>942</v>
      </c>
      <c r="J80" s="12" t="s">
        <v>942</v>
      </c>
      <c r="K80" s="12" t="s">
        <v>942</v>
      </c>
      <c r="L80" s="12" t="s">
        <v>942</v>
      </c>
      <c r="M80" s="12" t="s">
        <v>942</v>
      </c>
      <c r="N80" s="12" t="s">
        <v>942</v>
      </c>
      <c r="O80" s="12" t="s">
        <v>942</v>
      </c>
      <c r="P80" s="12" t="s">
        <v>942</v>
      </c>
      <c r="Q80" s="12" t="s">
        <v>942</v>
      </c>
      <c r="R80" s="12" t="s">
        <v>942</v>
      </c>
      <c r="S80" s="12" t="s">
        <v>942</v>
      </c>
      <c r="T80" s="12" t="s">
        <v>942</v>
      </c>
      <c r="U80" s="12" t="s">
        <v>942</v>
      </c>
      <c r="V80" s="12" t="s">
        <v>942</v>
      </c>
      <c r="W80" s="12" t="s">
        <v>942</v>
      </c>
      <c r="X80" s="12" t="s">
        <v>942</v>
      </c>
      <c r="Y80" s="12" t="s">
        <v>942</v>
      </c>
      <c r="Z80" s="12" t="s">
        <v>942</v>
      </c>
      <c r="AA80" s="12" t="s">
        <v>942</v>
      </c>
      <c r="AB80" s="12" t="s">
        <v>942</v>
      </c>
      <c r="AC80" s="12" t="s">
        <v>942</v>
      </c>
      <c r="AD80" s="12" t="s">
        <v>942</v>
      </c>
      <c r="AE80" s="12" t="s">
        <v>942</v>
      </c>
      <c r="AF80" s="12" t="s">
        <v>942</v>
      </c>
      <c r="AG80" s="12" t="s">
        <v>942</v>
      </c>
      <c r="AH80" s="12" t="s">
        <v>942</v>
      </c>
      <c r="AI80" s="12" t="s">
        <v>942</v>
      </c>
      <c r="AJ80" s="12" t="s">
        <v>942</v>
      </c>
      <c r="AK80" s="12" t="s">
        <v>942</v>
      </c>
      <c r="AL80" s="12" t="s">
        <v>942</v>
      </c>
      <c r="AM80" s="12" t="s">
        <v>942</v>
      </c>
      <c r="AN80" s="12" t="s">
        <v>942</v>
      </c>
      <c r="AO80" s="12" t="s">
        <v>942</v>
      </c>
      <c r="AP80" s="12" t="s">
        <v>942</v>
      </c>
      <c r="AQ80" s="12" t="s">
        <v>942</v>
      </c>
      <c r="AR80" s="12" t="s">
        <v>942</v>
      </c>
      <c r="AS80" s="12" t="s">
        <v>942</v>
      </c>
      <c r="AT80" s="25" t="s">
        <v>942</v>
      </c>
      <c r="AU80" s="25" t="s">
        <v>942</v>
      </c>
      <c r="AV80" s="25" t="s">
        <v>942</v>
      </c>
      <c r="AW80" s="3671" t="s">
        <v>942</v>
      </c>
      <c r="AX80" s="35" t="s">
        <v>942</v>
      </c>
      <c r="AY80" s="12" t="s">
        <v>942</v>
      </c>
      <c r="AZ80" s="12" t="s">
        <v>942</v>
      </c>
      <c r="BA80" s="12" t="s">
        <v>942</v>
      </c>
      <c r="BB80" s="12" t="s">
        <v>942</v>
      </c>
      <c r="BC80" s="12" t="s">
        <v>942</v>
      </c>
      <c r="BD80" s="12" t="s">
        <v>942</v>
      </c>
      <c r="BE80" s="12" t="s">
        <v>942</v>
      </c>
      <c r="BF80" s="12" t="s">
        <v>942</v>
      </c>
      <c r="BG80" s="12" t="s">
        <v>942</v>
      </c>
      <c r="BH80" s="12" t="s">
        <v>942</v>
      </c>
      <c r="BI80" s="12" t="s">
        <v>942</v>
      </c>
      <c r="BJ80" s="12" t="s">
        <v>942</v>
      </c>
      <c r="BK80" s="12" t="s">
        <v>942</v>
      </c>
      <c r="BL80" s="12" t="s">
        <v>942</v>
      </c>
      <c r="BM80" s="12" t="s">
        <v>942</v>
      </c>
      <c r="BN80" s="12" t="s">
        <v>942</v>
      </c>
      <c r="BO80" s="12" t="s">
        <v>942</v>
      </c>
      <c r="BP80" s="12" t="s">
        <v>942</v>
      </c>
      <c r="BQ80" s="12" t="s">
        <v>943</v>
      </c>
      <c r="BR80" s="12" t="s">
        <v>942</v>
      </c>
      <c r="BS80" s="12" t="s">
        <v>942</v>
      </c>
      <c r="BT80" s="12" t="s">
        <v>942</v>
      </c>
      <c r="BU80" s="12" t="s">
        <v>942</v>
      </c>
      <c r="BV80" s="12" t="s">
        <v>942</v>
      </c>
      <c r="BW80" s="12" t="s">
        <v>942</v>
      </c>
      <c r="BX80" s="25" t="s">
        <v>942</v>
      </c>
      <c r="BY80" s="25" t="s">
        <v>942</v>
      </c>
      <c r="BZ80" s="21" t="s">
        <v>173</v>
      </c>
      <c r="CA80" s="16"/>
    </row>
    <row r="81" spans="1:79" ht="11.1" customHeight="1" x14ac:dyDescent="0.2">
      <c r="B81" s="22" t="s">
        <v>215</v>
      </c>
      <c r="C81" s="35" t="s">
        <v>942</v>
      </c>
      <c r="D81" s="35" t="s">
        <v>942</v>
      </c>
      <c r="E81" s="12" t="s">
        <v>942</v>
      </c>
      <c r="F81" s="12" t="s">
        <v>942</v>
      </c>
      <c r="G81" s="12" t="s">
        <v>942</v>
      </c>
      <c r="H81" s="12" t="s">
        <v>944</v>
      </c>
      <c r="I81" s="12" t="s">
        <v>944</v>
      </c>
      <c r="J81" s="12" t="s">
        <v>942</v>
      </c>
      <c r="K81" s="12" t="s">
        <v>942</v>
      </c>
      <c r="L81" s="12" t="s">
        <v>942</v>
      </c>
      <c r="M81" s="12" t="s">
        <v>942</v>
      </c>
      <c r="N81" s="12" t="s">
        <v>944</v>
      </c>
      <c r="O81" s="12" t="s">
        <v>942</v>
      </c>
      <c r="P81" s="12" t="s">
        <v>942</v>
      </c>
      <c r="Q81" s="12" t="s">
        <v>942</v>
      </c>
      <c r="R81" s="12" t="s">
        <v>942</v>
      </c>
      <c r="S81" s="12" t="s">
        <v>942</v>
      </c>
      <c r="T81" s="12" t="s">
        <v>942</v>
      </c>
      <c r="U81" s="12" t="s">
        <v>942</v>
      </c>
      <c r="V81" s="12" t="s">
        <v>942</v>
      </c>
      <c r="W81" s="12" t="s">
        <v>942</v>
      </c>
      <c r="X81" s="12" t="s">
        <v>942</v>
      </c>
      <c r="Y81" s="12" t="s">
        <v>942</v>
      </c>
      <c r="Z81" s="12" t="s">
        <v>942</v>
      </c>
      <c r="AA81" s="12" t="s">
        <v>942</v>
      </c>
      <c r="AB81" s="12" t="s">
        <v>942</v>
      </c>
      <c r="AC81" s="12" t="s">
        <v>942</v>
      </c>
      <c r="AD81" s="12" t="s">
        <v>942</v>
      </c>
      <c r="AE81" s="12" t="s">
        <v>942</v>
      </c>
      <c r="AF81" s="12" t="s">
        <v>942</v>
      </c>
      <c r="AG81" s="12" t="s">
        <v>944</v>
      </c>
      <c r="AH81" s="12" t="s">
        <v>942</v>
      </c>
      <c r="AI81" s="12" t="s">
        <v>942</v>
      </c>
      <c r="AJ81" s="12" t="s">
        <v>942</v>
      </c>
      <c r="AK81" s="12" t="s">
        <v>942</v>
      </c>
      <c r="AL81" s="12" t="s">
        <v>942</v>
      </c>
      <c r="AM81" s="12" t="s">
        <v>942</v>
      </c>
      <c r="AN81" s="12" t="s">
        <v>942</v>
      </c>
      <c r="AO81" s="12" t="s">
        <v>942</v>
      </c>
      <c r="AP81" s="12" t="s">
        <v>942</v>
      </c>
      <c r="AQ81" s="12" t="s">
        <v>942</v>
      </c>
      <c r="AR81" s="12" t="s">
        <v>942</v>
      </c>
      <c r="AS81" s="12" t="s">
        <v>942</v>
      </c>
      <c r="AT81" s="25" t="s">
        <v>942</v>
      </c>
      <c r="AU81" s="25" t="s">
        <v>942</v>
      </c>
      <c r="AV81" s="25" t="s">
        <v>942</v>
      </c>
      <c r="AW81" s="3671" t="s">
        <v>942</v>
      </c>
      <c r="AX81" s="35" t="s">
        <v>942</v>
      </c>
      <c r="AY81" s="12" t="s">
        <v>942</v>
      </c>
      <c r="AZ81" s="12" t="s">
        <v>942</v>
      </c>
      <c r="BA81" s="12" t="s">
        <v>942</v>
      </c>
      <c r="BB81" s="12" t="s">
        <v>942</v>
      </c>
      <c r="BC81" s="12" t="s">
        <v>942</v>
      </c>
      <c r="BD81" s="12" t="s">
        <v>942</v>
      </c>
      <c r="BE81" s="12" t="s">
        <v>942</v>
      </c>
      <c r="BF81" s="12" t="s">
        <v>942</v>
      </c>
      <c r="BG81" s="12" t="s">
        <v>942</v>
      </c>
      <c r="BH81" s="12" t="s">
        <v>942</v>
      </c>
      <c r="BI81" s="12" t="s">
        <v>942</v>
      </c>
      <c r="BJ81" s="12" t="s">
        <v>942</v>
      </c>
      <c r="BK81" s="12" t="s">
        <v>942</v>
      </c>
      <c r="BL81" s="12" t="s">
        <v>942</v>
      </c>
      <c r="BM81" s="12" t="s">
        <v>942</v>
      </c>
      <c r="BN81" s="12" t="s">
        <v>942</v>
      </c>
      <c r="BO81" s="12" t="s">
        <v>942</v>
      </c>
      <c r="BP81" s="12" t="s">
        <v>942</v>
      </c>
      <c r="BQ81" s="12" t="s">
        <v>942</v>
      </c>
      <c r="BR81" s="12" t="s">
        <v>942</v>
      </c>
      <c r="BS81" s="12" t="s">
        <v>942</v>
      </c>
      <c r="BT81" s="12" t="s">
        <v>942</v>
      </c>
      <c r="BU81" s="12" t="s">
        <v>942</v>
      </c>
      <c r="BV81" s="12" t="s">
        <v>942</v>
      </c>
      <c r="BW81" s="12" t="s">
        <v>942</v>
      </c>
      <c r="BX81" s="25" t="s">
        <v>942</v>
      </c>
      <c r="BY81" s="25" t="s">
        <v>942</v>
      </c>
      <c r="BZ81" s="21" t="s">
        <v>215</v>
      </c>
      <c r="CA81" s="16"/>
    </row>
    <row r="82" spans="1:79" ht="11.1" customHeight="1" x14ac:dyDescent="0.2">
      <c r="B82" s="22" t="s">
        <v>174</v>
      </c>
      <c r="C82" s="35" t="s">
        <v>942</v>
      </c>
      <c r="D82" s="35" t="s">
        <v>942</v>
      </c>
      <c r="E82" s="12" t="s">
        <v>942</v>
      </c>
      <c r="F82" s="12" t="s">
        <v>942</v>
      </c>
      <c r="G82" s="12" t="s">
        <v>942</v>
      </c>
      <c r="H82" s="12" t="s">
        <v>942</v>
      </c>
      <c r="I82" s="12" t="s">
        <v>942</v>
      </c>
      <c r="J82" s="12" t="s">
        <v>942</v>
      </c>
      <c r="K82" s="12" t="s">
        <v>942</v>
      </c>
      <c r="L82" s="12" t="s">
        <v>942</v>
      </c>
      <c r="M82" s="12" t="s">
        <v>942</v>
      </c>
      <c r="N82" s="12" t="s">
        <v>942</v>
      </c>
      <c r="O82" s="12" t="s">
        <v>942</v>
      </c>
      <c r="P82" s="12" t="s">
        <v>942</v>
      </c>
      <c r="Q82" s="12" t="s">
        <v>942</v>
      </c>
      <c r="R82" s="12" t="s">
        <v>942</v>
      </c>
      <c r="S82" s="12" t="s">
        <v>942</v>
      </c>
      <c r="T82" s="12" t="s">
        <v>942</v>
      </c>
      <c r="U82" s="12" t="s">
        <v>942</v>
      </c>
      <c r="V82" s="12" t="s">
        <v>942</v>
      </c>
      <c r="W82" s="12" t="s">
        <v>942</v>
      </c>
      <c r="X82" s="12" t="s">
        <v>942</v>
      </c>
      <c r="Y82" s="12" t="s">
        <v>943</v>
      </c>
      <c r="Z82" s="12" t="s">
        <v>942</v>
      </c>
      <c r="AA82" s="12" t="s">
        <v>942</v>
      </c>
      <c r="AB82" s="12" t="s">
        <v>942</v>
      </c>
      <c r="AC82" s="12" t="s">
        <v>942</v>
      </c>
      <c r="AD82" s="12" t="s">
        <v>942</v>
      </c>
      <c r="AE82" s="12" t="s">
        <v>942</v>
      </c>
      <c r="AF82" s="12" t="s">
        <v>942</v>
      </c>
      <c r="AG82" s="12" t="s">
        <v>942</v>
      </c>
      <c r="AH82" s="12" t="s">
        <v>942</v>
      </c>
      <c r="AI82" s="12" t="s">
        <v>942</v>
      </c>
      <c r="AJ82" s="12" t="s">
        <v>942</v>
      </c>
      <c r="AK82" s="12" t="s">
        <v>942</v>
      </c>
      <c r="AL82" s="12" t="s">
        <v>942</v>
      </c>
      <c r="AM82" s="12" t="s">
        <v>942</v>
      </c>
      <c r="AN82" s="12" t="s">
        <v>942</v>
      </c>
      <c r="AO82" s="12" t="s">
        <v>942</v>
      </c>
      <c r="AP82" s="12" t="s">
        <v>942</v>
      </c>
      <c r="AQ82" s="12" t="s">
        <v>942</v>
      </c>
      <c r="AR82" s="12" t="s">
        <v>942</v>
      </c>
      <c r="AS82" s="12" t="s">
        <v>942</v>
      </c>
      <c r="AT82" s="25" t="s">
        <v>942</v>
      </c>
      <c r="AU82" s="25" t="s">
        <v>942</v>
      </c>
      <c r="AV82" s="25" t="s">
        <v>942</v>
      </c>
      <c r="AW82" s="3671" t="s">
        <v>942</v>
      </c>
      <c r="AX82" s="35" t="s">
        <v>942</v>
      </c>
      <c r="AY82" s="12" t="s">
        <v>942</v>
      </c>
      <c r="AZ82" s="12" t="s">
        <v>942</v>
      </c>
      <c r="BA82" s="12" t="s">
        <v>942</v>
      </c>
      <c r="BB82" s="12" t="s">
        <v>942</v>
      </c>
      <c r="BC82" s="12" t="s">
        <v>942</v>
      </c>
      <c r="BD82" s="12" t="s">
        <v>942</v>
      </c>
      <c r="BE82" s="12" t="s">
        <v>942</v>
      </c>
      <c r="BF82" s="12" t="s">
        <v>942</v>
      </c>
      <c r="BG82" s="12" t="s">
        <v>942</v>
      </c>
      <c r="BH82" s="12" t="s">
        <v>942</v>
      </c>
      <c r="BI82" s="12" t="s">
        <v>942</v>
      </c>
      <c r="BJ82" s="12" t="s">
        <v>942</v>
      </c>
      <c r="BK82" s="12" t="s">
        <v>942</v>
      </c>
      <c r="BL82" s="12" t="s">
        <v>942</v>
      </c>
      <c r="BM82" s="12" t="s">
        <v>942</v>
      </c>
      <c r="BN82" s="12" t="s">
        <v>942</v>
      </c>
      <c r="BO82" s="12" t="s">
        <v>942</v>
      </c>
      <c r="BP82" s="12" t="s">
        <v>942</v>
      </c>
      <c r="BQ82" s="12" t="s">
        <v>942</v>
      </c>
      <c r="BR82" s="12" t="s">
        <v>942</v>
      </c>
      <c r="BS82" s="12" t="s">
        <v>942</v>
      </c>
      <c r="BT82" s="12" t="s">
        <v>942</v>
      </c>
      <c r="BU82" s="12" t="s">
        <v>942</v>
      </c>
      <c r="BV82" s="12" t="s">
        <v>942</v>
      </c>
      <c r="BW82" s="12" t="s">
        <v>942</v>
      </c>
      <c r="BX82" s="25" t="s">
        <v>942</v>
      </c>
      <c r="BY82" s="25" t="s">
        <v>942</v>
      </c>
      <c r="BZ82" s="21" t="s">
        <v>174</v>
      </c>
      <c r="CA82" s="16"/>
    </row>
    <row r="83" spans="1:79" ht="11.1" customHeight="1" x14ac:dyDescent="0.2">
      <c r="B83" s="23" t="s">
        <v>235</v>
      </c>
      <c r="C83" s="35" t="s">
        <v>942</v>
      </c>
      <c r="D83" s="35" t="s">
        <v>942</v>
      </c>
      <c r="E83" s="12" t="s">
        <v>942</v>
      </c>
      <c r="F83" s="12" t="s">
        <v>942</v>
      </c>
      <c r="G83" s="12" t="s">
        <v>942</v>
      </c>
      <c r="H83" s="12" t="s">
        <v>943</v>
      </c>
      <c r="I83" s="12" t="s">
        <v>944</v>
      </c>
      <c r="J83" s="12" t="s">
        <v>942</v>
      </c>
      <c r="K83" s="12" t="s">
        <v>942</v>
      </c>
      <c r="L83" s="12" t="s">
        <v>942</v>
      </c>
      <c r="M83" s="12" t="s">
        <v>942</v>
      </c>
      <c r="N83" s="12" t="s">
        <v>942</v>
      </c>
      <c r="O83" s="12" t="s">
        <v>942</v>
      </c>
      <c r="P83" s="12" t="s">
        <v>944</v>
      </c>
      <c r="Q83" s="12" t="s">
        <v>944</v>
      </c>
      <c r="R83" s="12" t="s">
        <v>942</v>
      </c>
      <c r="S83" s="12" t="s">
        <v>942</v>
      </c>
      <c r="T83" s="12" t="s">
        <v>942</v>
      </c>
      <c r="U83" s="12" t="s">
        <v>942</v>
      </c>
      <c r="V83" s="12" t="s">
        <v>942</v>
      </c>
      <c r="W83" s="12" t="s">
        <v>942</v>
      </c>
      <c r="X83" s="12" t="s">
        <v>942</v>
      </c>
      <c r="Y83" s="12" t="s">
        <v>942</v>
      </c>
      <c r="Z83" s="12" t="s">
        <v>942</v>
      </c>
      <c r="AA83" s="12" t="s">
        <v>944</v>
      </c>
      <c r="AB83" s="12" t="s">
        <v>942</v>
      </c>
      <c r="AC83" s="12" t="s">
        <v>942</v>
      </c>
      <c r="AD83" s="12" t="s">
        <v>942</v>
      </c>
      <c r="AE83" s="12" t="s">
        <v>942</v>
      </c>
      <c r="AF83" s="12" t="s">
        <v>942</v>
      </c>
      <c r="AG83" s="12" t="s">
        <v>942</v>
      </c>
      <c r="AH83" s="12" t="s">
        <v>942</v>
      </c>
      <c r="AI83" s="12" t="s">
        <v>942</v>
      </c>
      <c r="AJ83" s="12" t="s">
        <v>942</v>
      </c>
      <c r="AK83" s="12" t="s">
        <v>942</v>
      </c>
      <c r="AL83" s="12" t="s">
        <v>942</v>
      </c>
      <c r="AM83" s="12" t="s">
        <v>942</v>
      </c>
      <c r="AN83" s="12" t="s">
        <v>942</v>
      </c>
      <c r="AO83" s="12" t="s">
        <v>942</v>
      </c>
      <c r="AP83" s="12" t="s">
        <v>942</v>
      </c>
      <c r="AQ83" s="12" t="s">
        <v>942</v>
      </c>
      <c r="AR83" s="12" t="s">
        <v>942</v>
      </c>
      <c r="AS83" s="12" t="s">
        <v>942</v>
      </c>
      <c r="AT83" s="25" t="s">
        <v>942</v>
      </c>
      <c r="AU83" s="25" t="s">
        <v>942</v>
      </c>
      <c r="AV83" s="25" t="s">
        <v>942</v>
      </c>
      <c r="AW83" s="3671" t="s">
        <v>942</v>
      </c>
      <c r="AX83" s="35" t="s">
        <v>942</v>
      </c>
      <c r="AY83" s="12" t="s">
        <v>942</v>
      </c>
      <c r="AZ83" s="12" t="s">
        <v>942</v>
      </c>
      <c r="BA83" s="12" t="s">
        <v>942</v>
      </c>
      <c r="BB83" s="12" t="s">
        <v>942</v>
      </c>
      <c r="BC83" s="12" t="s">
        <v>942</v>
      </c>
      <c r="BD83" s="12" t="s">
        <v>942</v>
      </c>
      <c r="BE83" s="12" t="s">
        <v>942</v>
      </c>
      <c r="BF83" s="12" t="s">
        <v>942</v>
      </c>
      <c r="BG83" s="12" t="s">
        <v>942</v>
      </c>
      <c r="BH83" s="12" t="s">
        <v>942</v>
      </c>
      <c r="BI83" s="12" t="s">
        <v>942</v>
      </c>
      <c r="BJ83" s="12" t="s">
        <v>942</v>
      </c>
      <c r="BK83" s="12" t="s">
        <v>942</v>
      </c>
      <c r="BL83" s="12" t="s">
        <v>942</v>
      </c>
      <c r="BM83" s="12" t="s">
        <v>942</v>
      </c>
      <c r="BN83" s="12" t="s">
        <v>942</v>
      </c>
      <c r="BO83" s="12" t="s">
        <v>942</v>
      </c>
      <c r="BP83" s="12" t="s">
        <v>942</v>
      </c>
      <c r="BQ83" s="12" t="s">
        <v>942</v>
      </c>
      <c r="BR83" s="12" t="s">
        <v>942</v>
      </c>
      <c r="BS83" s="12" t="s">
        <v>942</v>
      </c>
      <c r="BT83" s="12" t="s">
        <v>942</v>
      </c>
      <c r="BU83" s="12" t="s">
        <v>942</v>
      </c>
      <c r="BV83" s="12" t="s">
        <v>942</v>
      </c>
      <c r="BW83" s="12" t="s">
        <v>942</v>
      </c>
      <c r="BX83" s="25" t="s">
        <v>942</v>
      </c>
      <c r="BY83" s="25" t="s">
        <v>942</v>
      </c>
      <c r="BZ83" s="24" t="s">
        <v>235</v>
      </c>
      <c r="CA83" s="16"/>
    </row>
    <row r="84" spans="1:79" ht="15" x14ac:dyDescent="0.2">
      <c r="B84" s="48" t="s">
        <v>307</v>
      </c>
    </row>
    <row r="85" spans="1:79" ht="11.1" customHeight="1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2"/>
      <c r="CA85" s="16"/>
    </row>
    <row r="86" spans="1:79" ht="11.1" customHeight="1" x14ac:dyDescent="0.2">
      <c r="B86" s="3"/>
      <c r="C86" s="4070" t="s">
        <v>120</v>
      </c>
      <c r="D86" s="4070"/>
      <c r="E86" s="4070"/>
      <c r="F86" s="4070"/>
      <c r="G86" s="4070"/>
      <c r="H86" s="4070"/>
      <c r="I86" s="4070"/>
      <c r="J86" s="4070"/>
      <c r="K86" s="4070"/>
      <c r="L86" s="4070"/>
      <c r="M86" s="4070"/>
      <c r="N86" s="4070"/>
      <c r="O86" s="4070"/>
      <c r="P86" s="4070"/>
      <c r="Q86" s="4070"/>
      <c r="R86" s="4070"/>
      <c r="S86" s="4070"/>
      <c r="T86" s="4070"/>
      <c r="U86" s="4070"/>
      <c r="V86" s="4070"/>
      <c r="W86" s="4070"/>
      <c r="X86" s="4070"/>
      <c r="Y86" s="4070"/>
      <c r="Z86" s="4070"/>
      <c r="AA86" s="4070"/>
      <c r="AB86" s="4070"/>
      <c r="AC86" s="4070"/>
      <c r="AD86" s="4070"/>
      <c r="AE86" s="4070"/>
      <c r="AF86" s="4070"/>
      <c r="AG86" s="4070"/>
      <c r="AH86" s="4070"/>
      <c r="AI86" s="4070"/>
      <c r="AJ86" s="4070"/>
      <c r="AK86" s="4070"/>
      <c r="AL86" s="4070"/>
      <c r="AM86" s="4070"/>
      <c r="AN86" s="4070"/>
      <c r="AO86" s="4070"/>
      <c r="AP86" s="4070"/>
      <c r="AQ86" s="4070"/>
      <c r="AR86" s="4070"/>
      <c r="AS86" s="4070"/>
      <c r="AT86" s="4070"/>
      <c r="AU86" s="4070"/>
      <c r="AV86" s="4070"/>
      <c r="AW86" s="4070"/>
      <c r="AX86" s="4070"/>
      <c r="AY86" s="4070"/>
      <c r="AZ86" s="4070"/>
      <c r="BA86" s="4070"/>
      <c r="BB86" s="4070"/>
      <c r="BC86" s="4070"/>
      <c r="BD86" s="4070"/>
      <c r="BE86" s="4070"/>
      <c r="BF86" s="4070"/>
      <c r="BG86" s="4070"/>
      <c r="BH86" s="4070"/>
      <c r="BI86" s="4070"/>
      <c r="BJ86" s="4070"/>
      <c r="BK86" s="4070"/>
      <c r="BL86" s="4070"/>
      <c r="BM86" s="4070"/>
      <c r="BN86" s="4070"/>
      <c r="BO86" s="4070"/>
      <c r="BP86" s="4070"/>
      <c r="BQ86" s="4070"/>
      <c r="BR86" s="4070"/>
      <c r="BS86" s="4070"/>
      <c r="BT86" s="4070"/>
      <c r="BU86" s="4070"/>
      <c r="BV86" s="4070"/>
      <c r="BW86" s="4070"/>
      <c r="BX86" s="4070"/>
      <c r="BY86" s="4071"/>
      <c r="BZ86" s="2"/>
      <c r="CA86" s="16"/>
    </row>
    <row r="87" spans="1:79" ht="11.1" customHeight="1" x14ac:dyDescent="0.2">
      <c r="B87" s="3"/>
      <c r="C87" s="4072"/>
      <c r="D87" s="4072"/>
      <c r="E87" s="4072"/>
      <c r="F87" s="4072"/>
      <c r="G87" s="4072"/>
      <c r="H87" s="4072"/>
      <c r="I87" s="4072"/>
      <c r="J87" s="4072"/>
      <c r="K87" s="4072"/>
      <c r="L87" s="4072"/>
      <c r="M87" s="4072"/>
      <c r="N87" s="4072"/>
      <c r="O87" s="4072"/>
      <c r="P87" s="4072"/>
      <c r="Q87" s="4072"/>
      <c r="R87" s="4072"/>
      <c r="S87" s="4072"/>
      <c r="T87" s="4072"/>
      <c r="U87" s="4072"/>
      <c r="V87" s="4072"/>
      <c r="W87" s="4072"/>
      <c r="X87" s="4072"/>
      <c r="Y87" s="4072"/>
      <c r="Z87" s="4072"/>
      <c r="AA87" s="4072"/>
      <c r="AB87" s="4072"/>
      <c r="AC87" s="4072"/>
      <c r="AD87" s="4072"/>
      <c r="AE87" s="4072"/>
      <c r="AF87" s="4072"/>
      <c r="AG87" s="4072"/>
      <c r="AH87" s="4072"/>
      <c r="AI87" s="4072"/>
      <c r="AJ87" s="4072"/>
      <c r="AK87" s="4072"/>
      <c r="AL87" s="4072"/>
      <c r="AM87" s="4072"/>
      <c r="AN87" s="4072"/>
      <c r="AO87" s="4072"/>
      <c r="AP87" s="4072"/>
      <c r="AQ87" s="4072"/>
      <c r="AR87" s="4072"/>
      <c r="AS87" s="4072"/>
      <c r="AT87" s="4072"/>
      <c r="AU87" s="4072"/>
      <c r="AV87" s="4072"/>
      <c r="AW87" s="4072"/>
      <c r="AX87" s="4072"/>
      <c r="AY87" s="4072"/>
      <c r="AZ87" s="4072"/>
      <c r="BA87" s="4072"/>
      <c r="BB87" s="4072"/>
      <c r="BC87" s="4072"/>
      <c r="BD87" s="4072"/>
      <c r="BE87" s="4072"/>
      <c r="BF87" s="4072"/>
      <c r="BG87" s="4072"/>
      <c r="BH87" s="4072"/>
      <c r="BI87" s="4072"/>
      <c r="BJ87" s="4072"/>
      <c r="BK87" s="4072"/>
      <c r="BL87" s="4072"/>
      <c r="BM87" s="4072"/>
      <c r="BN87" s="4072"/>
      <c r="BO87" s="4072"/>
      <c r="BP87" s="4072"/>
      <c r="BQ87" s="4072"/>
      <c r="BR87" s="4072"/>
      <c r="BS87" s="4072"/>
      <c r="BT87" s="4072"/>
      <c r="BU87" s="4072"/>
      <c r="BV87" s="4072"/>
      <c r="BW87" s="4072"/>
      <c r="BX87" s="4072"/>
      <c r="BY87" s="4073"/>
      <c r="BZ87" s="2"/>
      <c r="CA87" s="16"/>
    </row>
    <row r="88" spans="1:79" ht="11.1" customHeight="1" x14ac:dyDescent="0.2">
      <c r="B88" s="2"/>
      <c r="C88" s="493"/>
      <c r="D88" s="493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93"/>
      <c r="AD88" s="493"/>
      <c r="AE88" s="493"/>
      <c r="AF88" s="493"/>
      <c r="AG88" s="493"/>
      <c r="AH88" s="493"/>
      <c r="AI88" s="493"/>
      <c r="AJ88" s="493"/>
      <c r="AK88" s="493"/>
      <c r="AL88" s="493"/>
      <c r="AM88" s="493"/>
      <c r="AN88" s="493"/>
      <c r="AO88" s="493"/>
      <c r="AP88" s="493"/>
      <c r="AQ88" s="493"/>
      <c r="AR88" s="493"/>
      <c r="AS88" s="493"/>
      <c r="AT88" s="493"/>
      <c r="AU88" s="493"/>
      <c r="AV88" s="493"/>
      <c r="AW88" s="493"/>
      <c r="AX88" s="493"/>
      <c r="AY88" s="494"/>
      <c r="AZ88" s="494"/>
      <c r="BA88" s="494"/>
      <c r="BB88" s="494"/>
      <c r="BC88" s="494"/>
      <c r="BD88" s="494"/>
      <c r="BE88" s="494"/>
      <c r="BF88" s="494"/>
      <c r="BG88" s="493"/>
      <c r="BH88" s="493"/>
      <c r="BI88" s="493"/>
      <c r="BJ88" s="493"/>
      <c r="BK88" s="493"/>
      <c r="BL88" s="493"/>
      <c r="BM88" s="493"/>
      <c r="BN88" s="493"/>
      <c r="BO88" s="493"/>
      <c r="BP88" s="493"/>
      <c r="BQ88" s="493"/>
      <c r="BR88" s="493"/>
      <c r="BS88" s="493"/>
      <c r="BT88" s="493"/>
      <c r="BU88" s="493"/>
      <c r="BV88" s="493"/>
      <c r="BW88" s="493"/>
      <c r="BX88" s="493"/>
      <c r="BY88" s="493"/>
      <c r="BZ88" s="2"/>
      <c r="CA88" s="16"/>
    </row>
    <row r="89" spans="1:79" s="37" customFormat="1" ht="63" x14ac:dyDescent="0.25">
      <c r="B89" s="36"/>
      <c r="C89" s="495" t="s">
        <v>917</v>
      </c>
      <c r="D89" s="495" t="s">
        <v>283</v>
      </c>
      <c r="E89" s="495" t="s">
        <v>88</v>
      </c>
      <c r="F89" s="495" t="s">
        <v>155</v>
      </c>
      <c r="G89" s="495" t="s">
        <v>184</v>
      </c>
      <c r="H89" s="495" t="s">
        <v>90</v>
      </c>
      <c r="I89" s="495" t="s">
        <v>89</v>
      </c>
      <c r="J89" s="495" t="s">
        <v>107</v>
      </c>
      <c r="K89" s="495" t="s">
        <v>212</v>
      </c>
      <c r="L89" s="495" t="s">
        <v>125</v>
      </c>
      <c r="M89" s="495" t="s">
        <v>607</v>
      </c>
      <c r="N89" s="495" t="s">
        <v>208</v>
      </c>
      <c r="O89" s="495" t="s">
        <v>92</v>
      </c>
      <c r="P89" s="495" t="s">
        <v>93</v>
      </c>
      <c r="Q89" s="495" t="s">
        <v>94</v>
      </c>
      <c r="R89" s="495" t="s">
        <v>129</v>
      </c>
      <c r="S89" s="495" t="s">
        <v>151</v>
      </c>
      <c r="T89" s="495" t="s">
        <v>95</v>
      </c>
      <c r="U89" s="495" t="s">
        <v>96</v>
      </c>
      <c r="V89" s="495" t="s">
        <v>338</v>
      </c>
      <c r="W89" s="495" t="s">
        <v>347</v>
      </c>
      <c r="X89" s="495" t="s">
        <v>280</v>
      </c>
      <c r="Y89" s="495" t="s">
        <v>97</v>
      </c>
      <c r="Z89" s="495" t="s">
        <v>128</v>
      </c>
      <c r="AA89" s="495" t="s">
        <v>148</v>
      </c>
      <c r="AB89" s="495" t="s">
        <v>98</v>
      </c>
      <c r="AC89" s="495" t="s">
        <v>185</v>
      </c>
      <c r="AD89" s="495" t="s">
        <v>341</v>
      </c>
      <c r="AE89" s="495" t="s">
        <v>213</v>
      </c>
      <c r="AF89" s="495" t="s">
        <v>848</v>
      </c>
      <c r="AG89" s="495" t="s">
        <v>214</v>
      </c>
      <c r="AH89" s="495" t="s">
        <v>200</v>
      </c>
      <c r="AI89" s="495" t="s">
        <v>127</v>
      </c>
      <c r="AJ89" s="495" t="s">
        <v>207</v>
      </c>
      <c r="AK89" s="495" t="s">
        <v>100</v>
      </c>
      <c r="AL89" s="495" t="s">
        <v>101</v>
      </c>
      <c r="AM89" s="495" t="s">
        <v>159</v>
      </c>
      <c r="AN89" s="495" t="s">
        <v>102</v>
      </c>
      <c r="AO89" s="495" t="s">
        <v>916</v>
      </c>
      <c r="AP89" s="495" t="s">
        <v>935</v>
      </c>
      <c r="AQ89" s="495" t="s">
        <v>103</v>
      </c>
      <c r="AR89" s="495" t="s">
        <v>299</v>
      </c>
      <c r="AS89" s="495" t="s">
        <v>158</v>
      </c>
      <c r="AT89" s="495" t="s">
        <v>104</v>
      </c>
      <c r="AU89" s="495" t="s">
        <v>857</v>
      </c>
      <c r="AV89" s="3768" t="s">
        <v>911</v>
      </c>
      <c r="AW89" s="3767" t="s">
        <v>161</v>
      </c>
      <c r="AX89" s="495" t="s">
        <v>150</v>
      </c>
      <c r="AY89" s="495" t="s">
        <v>309</v>
      </c>
      <c r="AZ89" s="495" t="s">
        <v>171</v>
      </c>
      <c r="BA89" s="495" t="s">
        <v>317</v>
      </c>
      <c r="BB89" s="495" t="s">
        <v>113</v>
      </c>
      <c r="BC89" s="495" t="s">
        <v>265</v>
      </c>
      <c r="BD89" s="495" t="s">
        <v>116</v>
      </c>
      <c r="BE89" s="495" t="s">
        <v>170</v>
      </c>
      <c r="BF89" s="495" t="s">
        <v>91</v>
      </c>
      <c r="BG89" s="495" t="s">
        <v>112</v>
      </c>
      <c r="BH89" s="495" t="s">
        <v>115</v>
      </c>
      <c r="BI89" s="495" t="s">
        <v>294</v>
      </c>
      <c r="BJ89" s="495" t="s">
        <v>204</v>
      </c>
      <c r="BK89" s="495" t="s">
        <v>335</v>
      </c>
      <c r="BL89" s="495" t="s">
        <v>312</v>
      </c>
      <c r="BM89" s="495" t="s">
        <v>175</v>
      </c>
      <c r="BN89" s="495" t="s">
        <v>99</v>
      </c>
      <c r="BO89" s="495" t="s">
        <v>114</v>
      </c>
      <c r="BP89" s="495" t="s">
        <v>263</v>
      </c>
      <c r="BQ89" s="495" t="s">
        <v>172</v>
      </c>
      <c r="BR89" s="495" t="s">
        <v>237</v>
      </c>
      <c r="BS89" s="495" t="s">
        <v>308</v>
      </c>
      <c r="BT89" s="495" t="s">
        <v>220</v>
      </c>
      <c r="BU89" s="495" t="s">
        <v>119</v>
      </c>
      <c r="BV89" s="495" t="s">
        <v>173</v>
      </c>
      <c r="BW89" s="495" t="s">
        <v>215</v>
      </c>
      <c r="BX89" s="495" t="s">
        <v>174</v>
      </c>
      <c r="BY89" s="495" t="s">
        <v>235</v>
      </c>
      <c r="CA89" s="45"/>
    </row>
    <row r="90" spans="1:79" s="55" customFormat="1" ht="12" x14ac:dyDescent="0.25">
      <c r="A90" s="4074" t="s">
        <v>332</v>
      </c>
      <c r="B90" s="616" t="s">
        <v>285</v>
      </c>
      <c r="C90" s="617">
        <v>0</v>
      </c>
      <c r="D90" s="617">
        <v>0</v>
      </c>
      <c r="E90" s="617">
        <v>9</v>
      </c>
      <c r="F90" s="617">
        <v>0</v>
      </c>
      <c r="G90" s="617">
        <v>0</v>
      </c>
      <c r="H90" s="617">
        <v>2</v>
      </c>
      <c r="I90" s="617">
        <v>6</v>
      </c>
      <c r="J90" s="617">
        <v>12</v>
      </c>
      <c r="K90" s="617">
        <v>0</v>
      </c>
      <c r="L90" s="617">
        <v>0</v>
      </c>
      <c r="M90" s="617">
        <v>0</v>
      </c>
      <c r="N90" s="617">
        <v>6</v>
      </c>
      <c r="O90" s="617">
        <v>10</v>
      </c>
      <c r="P90" s="617">
        <v>5</v>
      </c>
      <c r="Q90" s="617">
        <v>8</v>
      </c>
      <c r="R90" s="617">
        <v>0</v>
      </c>
      <c r="S90" s="617">
        <v>0</v>
      </c>
      <c r="T90" s="617">
        <v>11</v>
      </c>
      <c r="U90" s="617">
        <v>0</v>
      </c>
      <c r="V90" s="617">
        <v>0</v>
      </c>
      <c r="W90" s="617">
        <v>0</v>
      </c>
      <c r="X90" s="617">
        <v>0</v>
      </c>
      <c r="Y90" s="617">
        <v>8</v>
      </c>
      <c r="Z90" s="617">
        <v>0</v>
      </c>
      <c r="AA90" s="617">
        <v>0</v>
      </c>
      <c r="AB90" s="617">
        <v>1</v>
      </c>
      <c r="AC90" s="617">
        <v>0</v>
      </c>
      <c r="AD90" s="617">
        <v>0</v>
      </c>
      <c r="AE90" s="617">
        <v>0</v>
      </c>
      <c r="AF90" s="617">
        <v>0</v>
      </c>
      <c r="AG90" s="617">
        <v>0</v>
      </c>
      <c r="AH90" s="617">
        <v>0</v>
      </c>
      <c r="AI90" s="617">
        <v>0</v>
      </c>
      <c r="AJ90" s="617">
        <v>0</v>
      </c>
      <c r="AK90" s="617">
        <v>2</v>
      </c>
      <c r="AL90" s="617">
        <v>1</v>
      </c>
      <c r="AM90" s="617">
        <v>6</v>
      </c>
      <c r="AN90" s="617">
        <v>0</v>
      </c>
      <c r="AO90" s="617">
        <v>0</v>
      </c>
      <c r="AP90" s="617">
        <v>0</v>
      </c>
      <c r="AQ90" s="617">
        <v>0</v>
      </c>
      <c r="AR90" s="617">
        <v>0</v>
      </c>
      <c r="AS90" s="617">
        <v>0</v>
      </c>
      <c r="AT90" s="841">
        <v>0</v>
      </c>
      <c r="AU90" s="841">
        <v>0</v>
      </c>
      <c r="AV90" s="841">
        <v>0</v>
      </c>
      <c r="AW90" s="3673">
        <v>0</v>
      </c>
      <c r="AX90" s="617">
        <v>0</v>
      </c>
      <c r="AY90" s="617">
        <v>0</v>
      </c>
      <c r="AZ90" s="617">
        <v>0</v>
      </c>
      <c r="BA90" s="617">
        <v>0</v>
      </c>
      <c r="BB90" s="617">
        <v>0</v>
      </c>
      <c r="BC90" s="617">
        <v>0</v>
      </c>
      <c r="BD90" s="617">
        <v>0</v>
      </c>
      <c r="BE90" s="617">
        <v>0</v>
      </c>
      <c r="BF90" s="617">
        <v>1</v>
      </c>
      <c r="BG90" s="617">
        <v>3</v>
      </c>
      <c r="BH90" s="617">
        <v>0</v>
      </c>
      <c r="BI90" s="617">
        <v>0</v>
      </c>
      <c r="BJ90" s="617">
        <v>0</v>
      </c>
      <c r="BK90" s="617">
        <v>0</v>
      </c>
      <c r="BL90" s="617">
        <v>0</v>
      </c>
      <c r="BM90" s="617">
        <v>0</v>
      </c>
      <c r="BN90" s="617">
        <v>0</v>
      </c>
      <c r="BO90" s="617">
        <v>0</v>
      </c>
      <c r="BP90" s="617">
        <v>0</v>
      </c>
      <c r="BQ90" s="617">
        <v>0</v>
      </c>
      <c r="BR90" s="617">
        <v>0</v>
      </c>
      <c r="BS90" s="617">
        <v>0</v>
      </c>
      <c r="BT90" s="617">
        <v>0</v>
      </c>
      <c r="BU90" s="617">
        <v>0</v>
      </c>
      <c r="BV90" s="617">
        <v>0</v>
      </c>
      <c r="BW90" s="617">
        <v>0</v>
      </c>
      <c r="BX90" s="617">
        <v>0</v>
      </c>
      <c r="BY90" s="617">
        <v>0</v>
      </c>
    </row>
    <row r="91" spans="1:79" s="479" customFormat="1" ht="11.25" x14ac:dyDescent="0.25">
      <c r="A91" s="4059"/>
      <c r="B91" s="499" t="s">
        <v>286</v>
      </c>
      <c r="C91" s="481">
        <v>0</v>
      </c>
      <c r="D91" s="481">
        <v>0</v>
      </c>
      <c r="E91" s="481">
        <v>7</v>
      </c>
      <c r="F91" s="481">
        <v>0</v>
      </c>
      <c r="G91" s="481">
        <v>0</v>
      </c>
      <c r="H91" s="481">
        <v>6</v>
      </c>
      <c r="I91" s="481">
        <v>10</v>
      </c>
      <c r="J91" s="481">
        <v>5</v>
      </c>
      <c r="K91" s="481">
        <v>0</v>
      </c>
      <c r="L91" s="481">
        <v>0</v>
      </c>
      <c r="M91" s="481">
        <v>0</v>
      </c>
      <c r="N91" s="481">
        <v>7</v>
      </c>
      <c r="O91" s="481">
        <v>6</v>
      </c>
      <c r="P91" s="481">
        <v>4</v>
      </c>
      <c r="Q91" s="481">
        <v>9</v>
      </c>
      <c r="R91" s="481">
        <v>0</v>
      </c>
      <c r="S91" s="481">
        <v>0</v>
      </c>
      <c r="T91" s="481">
        <v>4</v>
      </c>
      <c r="U91" s="481">
        <v>1</v>
      </c>
      <c r="V91" s="481">
        <v>0</v>
      </c>
      <c r="W91" s="481">
        <v>0</v>
      </c>
      <c r="X91" s="481">
        <v>0</v>
      </c>
      <c r="Y91" s="481">
        <v>6</v>
      </c>
      <c r="Z91" s="481">
        <v>0</v>
      </c>
      <c r="AA91" s="481">
        <v>0</v>
      </c>
      <c r="AB91" s="481">
        <v>3</v>
      </c>
      <c r="AC91" s="481">
        <v>0</v>
      </c>
      <c r="AD91" s="481">
        <v>0</v>
      </c>
      <c r="AE91" s="481">
        <v>0</v>
      </c>
      <c r="AF91" s="481">
        <v>0</v>
      </c>
      <c r="AG91" s="481">
        <v>0</v>
      </c>
      <c r="AH91" s="481">
        <v>0</v>
      </c>
      <c r="AI91" s="481">
        <v>0</v>
      </c>
      <c r="AJ91" s="481">
        <v>0</v>
      </c>
      <c r="AK91" s="481">
        <v>4</v>
      </c>
      <c r="AL91" s="481">
        <v>6</v>
      </c>
      <c r="AM91" s="481">
        <v>8</v>
      </c>
      <c r="AN91" s="481">
        <v>1</v>
      </c>
      <c r="AO91" s="481">
        <v>0</v>
      </c>
      <c r="AP91" s="481">
        <v>0</v>
      </c>
      <c r="AQ91" s="481">
        <v>3</v>
      </c>
      <c r="AR91" s="481">
        <v>0</v>
      </c>
      <c r="AS91" s="481">
        <v>0</v>
      </c>
      <c r="AT91" s="842">
        <v>3</v>
      </c>
      <c r="AU91" s="842">
        <v>0</v>
      </c>
      <c r="AV91" s="842">
        <v>0</v>
      </c>
      <c r="AW91" s="3674">
        <v>0</v>
      </c>
      <c r="AX91" s="481">
        <v>0</v>
      </c>
      <c r="AY91" s="481">
        <v>0</v>
      </c>
      <c r="AZ91" s="481">
        <v>0</v>
      </c>
      <c r="BA91" s="481">
        <v>0</v>
      </c>
      <c r="BB91" s="481">
        <v>1</v>
      </c>
      <c r="BC91" s="481">
        <v>0</v>
      </c>
      <c r="BD91" s="481">
        <v>1</v>
      </c>
      <c r="BE91" s="481">
        <v>0</v>
      </c>
      <c r="BF91" s="481">
        <v>1</v>
      </c>
      <c r="BG91" s="481">
        <v>1</v>
      </c>
      <c r="BH91" s="481">
        <v>1</v>
      </c>
      <c r="BI91" s="481">
        <v>0</v>
      </c>
      <c r="BJ91" s="481">
        <v>0</v>
      </c>
      <c r="BK91" s="481">
        <v>0</v>
      </c>
      <c r="BL91" s="481">
        <v>0</v>
      </c>
      <c r="BM91" s="481">
        <v>0</v>
      </c>
      <c r="BN91" s="481">
        <v>2</v>
      </c>
      <c r="BO91" s="481">
        <v>1</v>
      </c>
      <c r="BP91" s="481">
        <v>0</v>
      </c>
      <c r="BQ91" s="481">
        <v>0</v>
      </c>
      <c r="BR91" s="481">
        <v>0</v>
      </c>
      <c r="BS91" s="481">
        <v>0</v>
      </c>
      <c r="BT91" s="481">
        <v>0</v>
      </c>
      <c r="BU91" s="481">
        <v>0</v>
      </c>
      <c r="BV91" s="481">
        <v>0</v>
      </c>
      <c r="BW91" s="481">
        <v>0</v>
      </c>
      <c r="BX91" s="481">
        <v>0</v>
      </c>
      <c r="BY91" s="481">
        <v>0</v>
      </c>
    </row>
    <row r="92" spans="1:79" s="479" customFormat="1" ht="11.25" x14ac:dyDescent="0.25">
      <c r="A92" s="4059"/>
      <c r="B92" s="636" t="s">
        <v>303</v>
      </c>
      <c r="C92" s="637">
        <v>0</v>
      </c>
      <c r="D92" s="637">
        <v>0</v>
      </c>
      <c r="E92" s="637">
        <v>1</v>
      </c>
      <c r="F92" s="637">
        <v>0</v>
      </c>
      <c r="G92" s="637">
        <v>0</v>
      </c>
      <c r="H92" s="637">
        <v>0</v>
      </c>
      <c r="I92" s="637">
        <v>1</v>
      </c>
      <c r="J92" s="637">
        <v>2</v>
      </c>
      <c r="K92" s="637">
        <v>0</v>
      </c>
      <c r="L92" s="637">
        <v>0</v>
      </c>
      <c r="M92" s="637">
        <v>0</v>
      </c>
      <c r="N92" s="637">
        <v>1</v>
      </c>
      <c r="O92" s="637">
        <v>1</v>
      </c>
      <c r="P92" s="637">
        <v>0</v>
      </c>
      <c r="Q92" s="637">
        <v>0</v>
      </c>
      <c r="R92" s="637">
        <v>0</v>
      </c>
      <c r="S92" s="637">
        <v>0</v>
      </c>
      <c r="T92" s="637">
        <v>2</v>
      </c>
      <c r="U92" s="637">
        <v>0</v>
      </c>
      <c r="V92" s="637">
        <v>0</v>
      </c>
      <c r="W92" s="637">
        <v>0</v>
      </c>
      <c r="X92" s="637">
        <v>0</v>
      </c>
      <c r="Y92" s="637">
        <v>1</v>
      </c>
      <c r="Z92" s="637">
        <v>0</v>
      </c>
      <c r="AA92" s="637">
        <v>0</v>
      </c>
      <c r="AB92" s="637">
        <v>0</v>
      </c>
      <c r="AC92" s="637">
        <v>0</v>
      </c>
      <c r="AD92" s="637">
        <v>0</v>
      </c>
      <c r="AE92" s="637">
        <v>0</v>
      </c>
      <c r="AF92" s="637">
        <v>0</v>
      </c>
      <c r="AG92" s="637">
        <v>0</v>
      </c>
      <c r="AH92" s="637">
        <v>0</v>
      </c>
      <c r="AI92" s="637">
        <v>0</v>
      </c>
      <c r="AJ92" s="637">
        <v>0</v>
      </c>
      <c r="AK92" s="637">
        <v>0</v>
      </c>
      <c r="AL92" s="637">
        <v>0</v>
      </c>
      <c r="AM92" s="637">
        <v>0</v>
      </c>
      <c r="AN92" s="637">
        <v>0</v>
      </c>
      <c r="AO92" s="637">
        <v>0</v>
      </c>
      <c r="AP92" s="637">
        <v>0</v>
      </c>
      <c r="AQ92" s="637">
        <v>0</v>
      </c>
      <c r="AR92" s="637">
        <v>0</v>
      </c>
      <c r="AS92" s="637">
        <v>0</v>
      </c>
      <c r="AT92" s="843">
        <v>0</v>
      </c>
      <c r="AU92" s="843">
        <v>0</v>
      </c>
      <c r="AV92" s="843">
        <v>0</v>
      </c>
      <c r="AW92" s="3675">
        <v>0</v>
      </c>
      <c r="AX92" s="637">
        <v>0</v>
      </c>
      <c r="AY92" s="637">
        <v>0</v>
      </c>
      <c r="AZ92" s="637">
        <v>0</v>
      </c>
      <c r="BA92" s="637">
        <v>0</v>
      </c>
      <c r="BB92" s="637">
        <v>0</v>
      </c>
      <c r="BC92" s="637">
        <v>0</v>
      </c>
      <c r="BD92" s="637">
        <v>0</v>
      </c>
      <c r="BE92" s="637">
        <v>0</v>
      </c>
      <c r="BF92" s="637">
        <v>0</v>
      </c>
      <c r="BG92" s="637">
        <v>1</v>
      </c>
      <c r="BH92" s="637">
        <v>0</v>
      </c>
      <c r="BI92" s="637">
        <v>0</v>
      </c>
      <c r="BJ92" s="637">
        <v>0</v>
      </c>
      <c r="BK92" s="637">
        <v>0</v>
      </c>
      <c r="BL92" s="637">
        <v>0</v>
      </c>
      <c r="BM92" s="637">
        <v>0</v>
      </c>
      <c r="BN92" s="637">
        <v>0</v>
      </c>
      <c r="BO92" s="637">
        <v>0</v>
      </c>
      <c r="BP92" s="637">
        <v>0</v>
      </c>
      <c r="BQ92" s="637">
        <v>0</v>
      </c>
      <c r="BR92" s="637">
        <v>0</v>
      </c>
      <c r="BS92" s="637">
        <v>0</v>
      </c>
      <c r="BT92" s="637">
        <v>0</v>
      </c>
      <c r="BU92" s="637">
        <v>0</v>
      </c>
      <c r="BV92" s="637">
        <v>0</v>
      </c>
      <c r="BW92" s="637">
        <v>0</v>
      </c>
      <c r="BX92" s="637">
        <v>0</v>
      </c>
      <c r="BY92" s="637">
        <v>0</v>
      </c>
    </row>
    <row r="93" spans="1:79" s="53" customFormat="1" ht="12" x14ac:dyDescent="0.25">
      <c r="A93" s="4059"/>
      <c r="B93" s="500" t="s">
        <v>287</v>
      </c>
      <c r="C93" s="482" t="s">
        <v>0</v>
      </c>
      <c r="D93" s="482" t="s">
        <v>0</v>
      </c>
      <c r="E93" s="482">
        <v>1.4285714285714286</v>
      </c>
      <c r="F93" s="482" t="s">
        <v>0</v>
      </c>
      <c r="G93" s="482" t="s">
        <v>0</v>
      </c>
      <c r="H93" s="482">
        <v>0.33333333333333331</v>
      </c>
      <c r="I93" s="482">
        <v>0.7</v>
      </c>
      <c r="J93" s="482">
        <v>2.8</v>
      </c>
      <c r="K93" s="482" t="s">
        <v>0</v>
      </c>
      <c r="L93" s="482" t="s">
        <v>0</v>
      </c>
      <c r="M93" s="482" t="s">
        <v>0</v>
      </c>
      <c r="N93" s="482">
        <v>1</v>
      </c>
      <c r="O93" s="482">
        <v>1.8333333333333333</v>
      </c>
      <c r="P93" s="482">
        <v>1.25</v>
      </c>
      <c r="Q93" s="482">
        <v>0.88888888888888884</v>
      </c>
      <c r="R93" s="482" t="s">
        <v>0</v>
      </c>
      <c r="S93" s="482" t="s">
        <v>0</v>
      </c>
      <c r="T93" s="482">
        <v>3.25</v>
      </c>
      <c r="U93" s="482">
        <v>0</v>
      </c>
      <c r="V93" s="482" t="s">
        <v>0</v>
      </c>
      <c r="W93" s="482" t="s">
        <v>0</v>
      </c>
      <c r="X93" s="482" t="s">
        <v>0</v>
      </c>
      <c r="Y93" s="482">
        <v>1.5</v>
      </c>
      <c r="Z93" s="482" t="s">
        <v>0</v>
      </c>
      <c r="AA93" s="482" t="s">
        <v>0</v>
      </c>
      <c r="AB93" s="482">
        <v>0.33333333333333331</v>
      </c>
      <c r="AC93" s="482" t="s">
        <v>0</v>
      </c>
      <c r="AD93" s="482" t="s">
        <v>0</v>
      </c>
      <c r="AE93" s="482" t="s">
        <v>0</v>
      </c>
      <c r="AF93" s="482" t="s">
        <v>0</v>
      </c>
      <c r="AG93" s="482" t="s">
        <v>0</v>
      </c>
      <c r="AH93" s="482" t="s">
        <v>0</v>
      </c>
      <c r="AI93" s="482" t="s">
        <v>0</v>
      </c>
      <c r="AJ93" s="482" t="s">
        <v>0</v>
      </c>
      <c r="AK93" s="482">
        <v>0.5</v>
      </c>
      <c r="AL93" s="482">
        <v>0.16666666666666666</v>
      </c>
      <c r="AM93" s="482">
        <v>0.75</v>
      </c>
      <c r="AN93" s="482">
        <v>0</v>
      </c>
      <c r="AO93" s="482" t="s">
        <v>0</v>
      </c>
      <c r="AP93" s="482" t="s">
        <v>0</v>
      </c>
      <c r="AQ93" s="482">
        <v>0</v>
      </c>
      <c r="AR93" s="482" t="s">
        <v>0</v>
      </c>
      <c r="AS93" s="482" t="s">
        <v>0</v>
      </c>
      <c r="AT93" s="844">
        <v>0</v>
      </c>
      <c r="AU93" s="844" t="s">
        <v>0</v>
      </c>
      <c r="AV93" s="844" t="s">
        <v>0</v>
      </c>
      <c r="AW93" s="3676" t="s">
        <v>0</v>
      </c>
      <c r="AX93" s="482" t="s">
        <v>0</v>
      </c>
      <c r="AY93" s="482" t="s">
        <v>0</v>
      </c>
      <c r="AZ93" s="482" t="s">
        <v>0</v>
      </c>
      <c r="BA93" s="482" t="s">
        <v>0</v>
      </c>
      <c r="BB93" s="482">
        <v>0</v>
      </c>
      <c r="BC93" s="482" t="s">
        <v>0</v>
      </c>
      <c r="BD93" s="482">
        <v>0</v>
      </c>
      <c r="BE93" s="482" t="s">
        <v>0</v>
      </c>
      <c r="BF93" s="482">
        <v>1</v>
      </c>
      <c r="BG93" s="482">
        <v>4</v>
      </c>
      <c r="BH93" s="482">
        <v>0</v>
      </c>
      <c r="BI93" s="482" t="s">
        <v>0</v>
      </c>
      <c r="BJ93" s="482" t="s">
        <v>0</v>
      </c>
      <c r="BK93" s="482" t="s">
        <v>0</v>
      </c>
      <c r="BL93" s="482" t="s">
        <v>0</v>
      </c>
      <c r="BM93" s="482" t="s">
        <v>0</v>
      </c>
      <c r="BN93" s="482">
        <v>0</v>
      </c>
      <c r="BO93" s="482">
        <v>0</v>
      </c>
      <c r="BP93" s="482" t="s">
        <v>0</v>
      </c>
      <c r="BQ93" s="482" t="s">
        <v>0</v>
      </c>
      <c r="BR93" s="482" t="s">
        <v>0</v>
      </c>
      <c r="BS93" s="482" t="s">
        <v>0</v>
      </c>
      <c r="BT93" s="482" t="s">
        <v>0</v>
      </c>
      <c r="BU93" s="482" t="s">
        <v>0</v>
      </c>
      <c r="BV93" s="482" t="s">
        <v>0</v>
      </c>
      <c r="BW93" s="482" t="s">
        <v>0</v>
      </c>
      <c r="BX93" s="482" t="s">
        <v>0</v>
      </c>
      <c r="BY93" s="482" t="s">
        <v>0</v>
      </c>
    </row>
    <row r="94" spans="1:79" s="55" customFormat="1" ht="12" customHeight="1" x14ac:dyDescent="0.25">
      <c r="A94" s="4060" t="s">
        <v>288</v>
      </c>
      <c r="B94" s="614" t="s">
        <v>285</v>
      </c>
      <c r="C94" s="615">
        <v>0</v>
      </c>
      <c r="D94" s="615">
        <v>0</v>
      </c>
      <c r="E94" s="615">
        <v>7</v>
      </c>
      <c r="F94" s="615">
        <v>0</v>
      </c>
      <c r="G94" s="615">
        <v>0</v>
      </c>
      <c r="H94" s="615">
        <v>8</v>
      </c>
      <c r="I94" s="615">
        <v>11</v>
      </c>
      <c r="J94" s="615">
        <v>1</v>
      </c>
      <c r="K94" s="615">
        <v>0</v>
      </c>
      <c r="L94" s="615">
        <v>1</v>
      </c>
      <c r="M94" s="615">
        <v>0</v>
      </c>
      <c r="N94" s="615">
        <v>5</v>
      </c>
      <c r="O94" s="615">
        <v>15</v>
      </c>
      <c r="P94" s="615">
        <v>3</v>
      </c>
      <c r="Q94" s="615">
        <v>5</v>
      </c>
      <c r="R94" s="615">
        <v>13</v>
      </c>
      <c r="S94" s="615">
        <v>2</v>
      </c>
      <c r="T94" s="615">
        <v>0</v>
      </c>
      <c r="U94" s="615">
        <v>0</v>
      </c>
      <c r="V94" s="615">
        <v>0</v>
      </c>
      <c r="W94" s="615">
        <v>0</v>
      </c>
      <c r="X94" s="615">
        <v>0</v>
      </c>
      <c r="Y94" s="615">
        <v>5</v>
      </c>
      <c r="Z94" s="615">
        <v>4</v>
      </c>
      <c r="AA94" s="615">
        <v>3</v>
      </c>
      <c r="AB94" s="615">
        <v>2</v>
      </c>
      <c r="AC94" s="615">
        <v>0</v>
      </c>
      <c r="AD94" s="615">
        <v>0</v>
      </c>
      <c r="AE94" s="615">
        <v>0</v>
      </c>
      <c r="AF94" s="615">
        <v>0</v>
      </c>
      <c r="AG94" s="615">
        <v>0</v>
      </c>
      <c r="AH94" s="615">
        <v>0</v>
      </c>
      <c r="AI94" s="615">
        <v>5</v>
      </c>
      <c r="AJ94" s="615">
        <v>0</v>
      </c>
      <c r="AK94" s="615">
        <v>4</v>
      </c>
      <c r="AL94" s="615">
        <v>11</v>
      </c>
      <c r="AM94" s="615">
        <v>11</v>
      </c>
      <c r="AN94" s="615">
        <v>4</v>
      </c>
      <c r="AO94" s="615">
        <v>0</v>
      </c>
      <c r="AP94" s="615">
        <v>0</v>
      </c>
      <c r="AQ94" s="615">
        <v>1</v>
      </c>
      <c r="AR94" s="615">
        <v>0</v>
      </c>
      <c r="AS94" s="615">
        <v>0</v>
      </c>
      <c r="AT94" s="845">
        <v>8</v>
      </c>
      <c r="AU94" s="845">
        <v>0</v>
      </c>
      <c r="AV94" s="845">
        <v>0</v>
      </c>
      <c r="AW94" s="3677">
        <v>0</v>
      </c>
      <c r="AX94" s="615">
        <v>1</v>
      </c>
      <c r="AY94" s="615">
        <v>0</v>
      </c>
      <c r="AZ94" s="615">
        <v>0</v>
      </c>
      <c r="BA94" s="615">
        <v>0</v>
      </c>
      <c r="BB94" s="615">
        <v>0</v>
      </c>
      <c r="BC94" s="615">
        <v>0</v>
      </c>
      <c r="BD94" s="615">
        <v>0</v>
      </c>
      <c r="BE94" s="615">
        <v>1</v>
      </c>
      <c r="BF94" s="615">
        <v>0</v>
      </c>
      <c r="BG94" s="615">
        <v>0</v>
      </c>
      <c r="BH94" s="615">
        <v>0</v>
      </c>
      <c r="BI94" s="615">
        <v>0</v>
      </c>
      <c r="BJ94" s="615">
        <v>0</v>
      </c>
      <c r="BK94" s="615">
        <v>0</v>
      </c>
      <c r="BL94" s="615">
        <v>0</v>
      </c>
      <c r="BM94" s="615">
        <v>0</v>
      </c>
      <c r="BN94" s="615">
        <v>0</v>
      </c>
      <c r="BO94" s="615">
        <v>0</v>
      </c>
      <c r="BP94" s="615">
        <v>0</v>
      </c>
      <c r="BQ94" s="615">
        <v>1</v>
      </c>
      <c r="BR94" s="615">
        <v>0</v>
      </c>
      <c r="BS94" s="615">
        <v>0</v>
      </c>
      <c r="BT94" s="615">
        <v>0</v>
      </c>
      <c r="BU94" s="615">
        <v>0</v>
      </c>
      <c r="BV94" s="615">
        <v>0</v>
      </c>
      <c r="BW94" s="615">
        <v>0</v>
      </c>
      <c r="BX94" s="615">
        <v>0</v>
      </c>
      <c r="BY94" s="615">
        <v>0</v>
      </c>
    </row>
    <row r="95" spans="1:79" s="53" customFormat="1" ht="12" x14ac:dyDescent="0.25">
      <c r="A95" s="4060"/>
      <c r="B95" s="501" t="s">
        <v>286</v>
      </c>
      <c r="C95" s="483">
        <v>0</v>
      </c>
      <c r="D95" s="483">
        <v>0</v>
      </c>
      <c r="E95" s="483">
        <v>3</v>
      </c>
      <c r="F95" s="483">
        <v>1</v>
      </c>
      <c r="G95" s="483">
        <v>0</v>
      </c>
      <c r="H95" s="483">
        <v>13</v>
      </c>
      <c r="I95" s="483">
        <v>13</v>
      </c>
      <c r="J95" s="483">
        <v>2</v>
      </c>
      <c r="K95" s="483">
        <v>0</v>
      </c>
      <c r="L95" s="483">
        <v>3</v>
      </c>
      <c r="M95" s="483">
        <v>0</v>
      </c>
      <c r="N95" s="483">
        <v>12</v>
      </c>
      <c r="O95" s="483">
        <v>5</v>
      </c>
      <c r="P95" s="483">
        <v>4</v>
      </c>
      <c r="Q95" s="483">
        <v>11</v>
      </c>
      <c r="R95" s="483">
        <v>6</v>
      </c>
      <c r="S95" s="483">
        <v>3</v>
      </c>
      <c r="T95" s="483">
        <v>1</v>
      </c>
      <c r="U95" s="483">
        <v>0</v>
      </c>
      <c r="V95" s="483">
        <v>0</v>
      </c>
      <c r="W95" s="483">
        <v>0</v>
      </c>
      <c r="X95" s="483">
        <v>0</v>
      </c>
      <c r="Y95" s="483">
        <v>9</v>
      </c>
      <c r="Z95" s="483">
        <v>3</v>
      </c>
      <c r="AA95" s="483">
        <v>1</v>
      </c>
      <c r="AB95" s="483">
        <v>4</v>
      </c>
      <c r="AC95" s="483">
        <v>0</v>
      </c>
      <c r="AD95" s="483">
        <v>0</v>
      </c>
      <c r="AE95" s="483">
        <v>0</v>
      </c>
      <c r="AF95" s="483">
        <v>0</v>
      </c>
      <c r="AG95" s="483">
        <v>0</v>
      </c>
      <c r="AH95" s="483">
        <v>0</v>
      </c>
      <c r="AI95" s="483">
        <v>6</v>
      </c>
      <c r="AJ95" s="483">
        <v>0</v>
      </c>
      <c r="AK95" s="483">
        <v>7</v>
      </c>
      <c r="AL95" s="483">
        <v>7</v>
      </c>
      <c r="AM95" s="483">
        <v>10</v>
      </c>
      <c r="AN95" s="483">
        <v>4</v>
      </c>
      <c r="AO95" s="483">
        <v>0</v>
      </c>
      <c r="AP95" s="483">
        <v>0</v>
      </c>
      <c r="AQ95" s="483">
        <v>1</v>
      </c>
      <c r="AR95" s="483">
        <v>0</v>
      </c>
      <c r="AS95" s="483">
        <v>1</v>
      </c>
      <c r="AT95" s="846">
        <v>4</v>
      </c>
      <c r="AU95" s="846">
        <v>0</v>
      </c>
      <c r="AV95" s="846">
        <v>0</v>
      </c>
      <c r="AW95" s="3678">
        <v>2</v>
      </c>
      <c r="AX95" s="483">
        <v>2</v>
      </c>
      <c r="AY95" s="483">
        <v>0</v>
      </c>
      <c r="AZ95" s="483">
        <v>1</v>
      </c>
      <c r="BA95" s="483">
        <v>0</v>
      </c>
      <c r="BB95" s="483">
        <v>0</v>
      </c>
      <c r="BC95" s="483">
        <v>0</v>
      </c>
      <c r="BD95" s="483">
        <v>0</v>
      </c>
      <c r="BE95" s="483">
        <v>1</v>
      </c>
      <c r="BF95" s="483">
        <v>0</v>
      </c>
      <c r="BG95" s="483">
        <v>0</v>
      </c>
      <c r="BH95" s="483">
        <v>0</v>
      </c>
      <c r="BI95" s="483">
        <v>0</v>
      </c>
      <c r="BJ95" s="483">
        <v>0</v>
      </c>
      <c r="BK95" s="483">
        <v>0</v>
      </c>
      <c r="BL95" s="483">
        <v>0</v>
      </c>
      <c r="BM95" s="483">
        <v>1</v>
      </c>
      <c r="BN95" s="483">
        <v>0</v>
      </c>
      <c r="BO95" s="483">
        <v>0</v>
      </c>
      <c r="BP95" s="483">
        <v>0</v>
      </c>
      <c r="BQ95" s="483">
        <v>1</v>
      </c>
      <c r="BR95" s="483">
        <v>0</v>
      </c>
      <c r="BS95" s="483">
        <v>0</v>
      </c>
      <c r="BT95" s="483">
        <v>0</v>
      </c>
      <c r="BU95" s="483">
        <v>1</v>
      </c>
      <c r="BV95" s="483">
        <v>1</v>
      </c>
      <c r="BW95" s="483">
        <v>0</v>
      </c>
      <c r="BX95" s="483">
        <v>1</v>
      </c>
      <c r="BY95" s="483">
        <v>0</v>
      </c>
    </row>
    <row r="96" spans="1:79" s="53" customFormat="1" ht="12" x14ac:dyDescent="0.25">
      <c r="A96" s="4060"/>
      <c r="B96" s="638" t="s">
        <v>303</v>
      </c>
      <c r="C96" s="643">
        <v>0</v>
      </c>
      <c r="D96" s="643">
        <v>0</v>
      </c>
      <c r="E96" s="643">
        <v>1</v>
      </c>
      <c r="F96" s="643">
        <v>0</v>
      </c>
      <c r="G96" s="643">
        <v>0</v>
      </c>
      <c r="H96" s="643">
        <v>1</v>
      </c>
      <c r="I96" s="643">
        <v>2</v>
      </c>
      <c r="J96" s="643">
        <v>0</v>
      </c>
      <c r="K96" s="643">
        <v>0</v>
      </c>
      <c r="L96" s="643">
        <v>0</v>
      </c>
      <c r="M96" s="643">
        <v>0</v>
      </c>
      <c r="N96" s="643">
        <v>0</v>
      </c>
      <c r="O96" s="643">
        <v>1</v>
      </c>
      <c r="P96" s="643">
        <v>0</v>
      </c>
      <c r="Q96" s="643">
        <v>0</v>
      </c>
      <c r="R96" s="643">
        <v>1</v>
      </c>
      <c r="S96" s="643">
        <v>0</v>
      </c>
      <c r="T96" s="643">
        <v>0</v>
      </c>
      <c r="U96" s="643">
        <v>0</v>
      </c>
      <c r="V96" s="643">
        <v>0</v>
      </c>
      <c r="W96" s="643">
        <v>0</v>
      </c>
      <c r="X96" s="643">
        <v>0</v>
      </c>
      <c r="Y96" s="643">
        <v>0</v>
      </c>
      <c r="Z96" s="643">
        <v>0</v>
      </c>
      <c r="AA96" s="643">
        <v>1</v>
      </c>
      <c r="AB96" s="643">
        <v>0</v>
      </c>
      <c r="AC96" s="643">
        <v>0</v>
      </c>
      <c r="AD96" s="643">
        <v>0</v>
      </c>
      <c r="AE96" s="643">
        <v>0</v>
      </c>
      <c r="AF96" s="643">
        <v>0</v>
      </c>
      <c r="AG96" s="643">
        <v>0</v>
      </c>
      <c r="AH96" s="643">
        <v>0</v>
      </c>
      <c r="AI96" s="643">
        <v>0</v>
      </c>
      <c r="AJ96" s="643">
        <v>0</v>
      </c>
      <c r="AK96" s="643">
        <v>0</v>
      </c>
      <c r="AL96" s="643">
        <v>2</v>
      </c>
      <c r="AM96" s="643">
        <v>2</v>
      </c>
      <c r="AN96" s="643">
        <v>1</v>
      </c>
      <c r="AO96" s="643">
        <v>0</v>
      </c>
      <c r="AP96" s="643">
        <v>0</v>
      </c>
      <c r="AQ96" s="643">
        <v>0</v>
      </c>
      <c r="AR96" s="643">
        <v>0</v>
      </c>
      <c r="AS96" s="643">
        <v>0</v>
      </c>
      <c r="AT96" s="847">
        <v>1</v>
      </c>
      <c r="AU96" s="847">
        <v>0</v>
      </c>
      <c r="AV96" s="847">
        <v>0</v>
      </c>
      <c r="AW96" s="3679">
        <v>0</v>
      </c>
      <c r="AX96" s="643">
        <v>0</v>
      </c>
      <c r="AY96" s="643">
        <v>0</v>
      </c>
      <c r="AZ96" s="643">
        <v>0</v>
      </c>
      <c r="BA96" s="643">
        <v>0</v>
      </c>
      <c r="BB96" s="643">
        <v>0</v>
      </c>
      <c r="BC96" s="643">
        <v>0</v>
      </c>
      <c r="BD96" s="643">
        <v>0</v>
      </c>
      <c r="BE96" s="643">
        <v>0</v>
      </c>
      <c r="BF96" s="643">
        <v>0</v>
      </c>
      <c r="BG96" s="643">
        <v>0</v>
      </c>
      <c r="BH96" s="643">
        <v>0</v>
      </c>
      <c r="BI96" s="643">
        <v>0</v>
      </c>
      <c r="BJ96" s="643">
        <v>0</v>
      </c>
      <c r="BK96" s="643">
        <v>0</v>
      </c>
      <c r="BL96" s="643">
        <v>0</v>
      </c>
      <c r="BM96" s="643">
        <v>0</v>
      </c>
      <c r="BN96" s="643">
        <v>0</v>
      </c>
      <c r="BO96" s="643">
        <v>0</v>
      </c>
      <c r="BP96" s="643">
        <v>0</v>
      </c>
      <c r="BQ96" s="643">
        <v>0</v>
      </c>
      <c r="BR96" s="643">
        <v>0</v>
      </c>
      <c r="BS96" s="643">
        <v>0</v>
      </c>
      <c r="BT96" s="643">
        <v>0</v>
      </c>
      <c r="BU96" s="643">
        <v>0</v>
      </c>
      <c r="BV96" s="643">
        <v>0</v>
      </c>
      <c r="BW96" s="643">
        <v>0</v>
      </c>
      <c r="BX96" s="643">
        <v>0</v>
      </c>
      <c r="BY96" s="643">
        <v>0</v>
      </c>
    </row>
    <row r="97" spans="1:77" s="53" customFormat="1" ht="12" x14ac:dyDescent="0.25">
      <c r="A97" s="4060"/>
      <c r="B97" s="502" t="s">
        <v>287</v>
      </c>
      <c r="C97" s="484" t="s">
        <v>0</v>
      </c>
      <c r="D97" s="484" t="s">
        <v>0</v>
      </c>
      <c r="E97" s="484">
        <v>2.6666666666666665</v>
      </c>
      <c r="F97" s="484">
        <v>0</v>
      </c>
      <c r="G97" s="484" t="s">
        <v>0</v>
      </c>
      <c r="H97" s="484">
        <v>0.69230769230769229</v>
      </c>
      <c r="I97" s="484">
        <v>1</v>
      </c>
      <c r="J97" s="484">
        <v>0.5</v>
      </c>
      <c r="K97" s="484" t="s">
        <v>0</v>
      </c>
      <c r="L97" s="484">
        <v>0.33333333333333331</v>
      </c>
      <c r="M97" s="484" t="s">
        <v>0</v>
      </c>
      <c r="N97" s="484">
        <v>0.41666666666666669</v>
      </c>
      <c r="O97" s="484">
        <v>3.2</v>
      </c>
      <c r="P97" s="484">
        <v>0.75</v>
      </c>
      <c r="Q97" s="484">
        <v>0.45454545454545453</v>
      </c>
      <c r="R97" s="484">
        <v>2.3333333333333335</v>
      </c>
      <c r="S97" s="484">
        <v>0.66666666666666663</v>
      </c>
      <c r="T97" s="484">
        <v>0</v>
      </c>
      <c r="U97" s="484" t="s">
        <v>0</v>
      </c>
      <c r="V97" s="484" t="s">
        <v>0</v>
      </c>
      <c r="W97" s="484" t="s">
        <v>0</v>
      </c>
      <c r="X97" s="484" t="s">
        <v>0</v>
      </c>
      <c r="Y97" s="484">
        <v>0.55555555555555558</v>
      </c>
      <c r="Z97" s="484">
        <v>1.3333333333333333</v>
      </c>
      <c r="AA97" s="484">
        <v>4</v>
      </c>
      <c r="AB97" s="484">
        <v>0.5</v>
      </c>
      <c r="AC97" s="484" t="s">
        <v>0</v>
      </c>
      <c r="AD97" s="484" t="s">
        <v>0</v>
      </c>
      <c r="AE97" s="484" t="s">
        <v>0</v>
      </c>
      <c r="AF97" s="484" t="s">
        <v>0</v>
      </c>
      <c r="AG97" s="484" t="s">
        <v>0</v>
      </c>
      <c r="AH97" s="484" t="s">
        <v>0</v>
      </c>
      <c r="AI97" s="484">
        <v>0.83333333333333337</v>
      </c>
      <c r="AJ97" s="484" t="s">
        <v>0</v>
      </c>
      <c r="AK97" s="484">
        <v>0.5714285714285714</v>
      </c>
      <c r="AL97" s="484">
        <v>1.8571428571428572</v>
      </c>
      <c r="AM97" s="484">
        <v>1.3</v>
      </c>
      <c r="AN97" s="484">
        <v>1.25</v>
      </c>
      <c r="AO97" s="484" t="s">
        <v>0</v>
      </c>
      <c r="AP97" s="484" t="s">
        <v>0</v>
      </c>
      <c r="AQ97" s="484">
        <v>1</v>
      </c>
      <c r="AR97" s="484" t="s">
        <v>0</v>
      </c>
      <c r="AS97" s="484">
        <v>0</v>
      </c>
      <c r="AT97" s="848">
        <v>2.25</v>
      </c>
      <c r="AU97" s="848" t="s">
        <v>0</v>
      </c>
      <c r="AV97" s="848" t="s">
        <v>0</v>
      </c>
      <c r="AW97" s="3680">
        <v>0</v>
      </c>
      <c r="AX97" s="484">
        <v>0.5</v>
      </c>
      <c r="AY97" s="484" t="s">
        <v>0</v>
      </c>
      <c r="AZ97" s="484">
        <v>0</v>
      </c>
      <c r="BA97" s="484" t="s">
        <v>0</v>
      </c>
      <c r="BB97" s="484" t="s">
        <v>0</v>
      </c>
      <c r="BC97" s="484" t="s">
        <v>0</v>
      </c>
      <c r="BD97" s="484" t="s">
        <v>0</v>
      </c>
      <c r="BE97" s="484">
        <v>1</v>
      </c>
      <c r="BF97" s="484" t="s">
        <v>0</v>
      </c>
      <c r="BG97" s="484" t="s">
        <v>0</v>
      </c>
      <c r="BH97" s="484" t="s">
        <v>0</v>
      </c>
      <c r="BI97" s="484" t="s">
        <v>0</v>
      </c>
      <c r="BJ97" s="484" t="s">
        <v>0</v>
      </c>
      <c r="BK97" s="484" t="s">
        <v>0</v>
      </c>
      <c r="BL97" s="484" t="s">
        <v>0</v>
      </c>
      <c r="BM97" s="484">
        <v>0</v>
      </c>
      <c r="BN97" s="484" t="s">
        <v>0</v>
      </c>
      <c r="BO97" s="484" t="s">
        <v>0</v>
      </c>
      <c r="BP97" s="484" t="s">
        <v>0</v>
      </c>
      <c r="BQ97" s="484">
        <v>1</v>
      </c>
      <c r="BR97" s="484" t="s">
        <v>0</v>
      </c>
      <c r="BS97" s="484" t="s">
        <v>0</v>
      </c>
      <c r="BT97" s="484" t="s">
        <v>0</v>
      </c>
      <c r="BU97" s="484">
        <v>0</v>
      </c>
      <c r="BV97" s="484">
        <v>0</v>
      </c>
      <c r="BW97" s="484" t="s">
        <v>0</v>
      </c>
      <c r="BX97" s="484">
        <v>0</v>
      </c>
      <c r="BY97" s="484" t="s">
        <v>0</v>
      </c>
    </row>
    <row r="98" spans="1:77" s="55" customFormat="1" ht="12" customHeight="1" x14ac:dyDescent="0.25">
      <c r="A98" s="4051" t="s">
        <v>289</v>
      </c>
      <c r="B98" s="612" t="s">
        <v>285</v>
      </c>
      <c r="C98" s="613">
        <v>0</v>
      </c>
      <c r="D98" s="613">
        <v>0</v>
      </c>
      <c r="E98" s="613">
        <v>8</v>
      </c>
      <c r="F98" s="613">
        <v>2</v>
      </c>
      <c r="G98" s="613">
        <v>0</v>
      </c>
      <c r="H98" s="613">
        <v>10</v>
      </c>
      <c r="I98" s="613">
        <v>11</v>
      </c>
      <c r="J98" s="613">
        <v>0</v>
      </c>
      <c r="K98" s="613">
        <v>0</v>
      </c>
      <c r="L98" s="613">
        <v>10</v>
      </c>
      <c r="M98" s="613">
        <v>0</v>
      </c>
      <c r="N98" s="613">
        <v>2</v>
      </c>
      <c r="O98" s="613">
        <v>32</v>
      </c>
      <c r="P98" s="613">
        <v>0</v>
      </c>
      <c r="Q98" s="613">
        <v>6</v>
      </c>
      <c r="R98" s="613">
        <v>7</v>
      </c>
      <c r="S98" s="613">
        <v>4</v>
      </c>
      <c r="T98" s="613">
        <v>0</v>
      </c>
      <c r="U98" s="613">
        <v>0</v>
      </c>
      <c r="V98" s="613">
        <v>0</v>
      </c>
      <c r="W98" s="613">
        <v>0</v>
      </c>
      <c r="X98" s="613">
        <v>0</v>
      </c>
      <c r="Y98" s="613">
        <v>0</v>
      </c>
      <c r="Z98" s="613">
        <v>0</v>
      </c>
      <c r="AA98" s="613">
        <v>3</v>
      </c>
      <c r="AB98" s="613">
        <v>0</v>
      </c>
      <c r="AC98" s="613">
        <v>13</v>
      </c>
      <c r="AD98" s="613">
        <v>0</v>
      </c>
      <c r="AE98" s="613">
        <v>4</v>
      </c>
      <c r="AF98" s="613">
        <v>0</v>
      </c>
      <c r="AG98" s="613">
        <v>8</v>
      </c>
      <c r="AH98" s="613">
        <v>2</v>
      </c>
      <c r="AI98" s="613">
        <v>4</v>
      </c>
      <c r="AJ98" s="613">
        <v>0</v>
      </c>
      <c r="AK98" s="613">
        <v>9</v>
      </c>
      <c r="AL98" s="613">
        <v>4</v>
      </c>
      <c r="AM98" s="613">
        <v>1</v>
      </c>
      <c r="AN98" s="613">
        <v>7</v>
      </c>
      <c r="AO98" s="613">
        <v>0</v>
      </c>
      <c r="AP98" s="613">
        <v>0</v>
      </c>
      <c r="AQ98" s="613">
        <v>4</v>
      </c>
      <c r="AR98" s="613">
        <v>0</v>
      </c>
      <c r="AS98" s="613">
        <v>0</v>
      </c>
      <c r="AT98" s="849">
        <v>1</v>
      </c>
      <c r="AU98" s="849">
        <v>0</v>
      </c>
      <c r="AV98" s="849">
        <v>0</v>
      </c>
      <c r="AW98" s="3681">
        <v>0</v>
      </c>
      <c r="AX98" s="613">
        <v>0</v>
      </c>
      <c r="AY98" s="613">
        <v>0</v>
      </c>
      <c r="AZ98" s="613">
        <v>0</v>
      </c>
      <c r="BA98" s="613">
        <v>0</v>
      </c>
      <c r="BB98" s="613">
        <v>0</v>
      </c>
      <c r="BC98" s="613">
        <v>0</v>
      </c>
      <c r="BD98" s="613">
        <v>0</v>
      </c>
      <c r="BE98" s="613">
        <v>0</v>
      </c>
      <c r="BF98" s="613">
        <v>0</v>
      </c>
      <c r="BG98" s="613">
        <v>0</v>
      </c>
      <c r="BH98" s="613">
        <v>0</v>
      </c>
      <c r="BI98" s="613">
        <v>0</v>
      </c>
      <c r="BJ98" s="613">
        <v>0</v>
      </c>
      <c r="BK98" s="613">
        <v>0</v>
      </c>
      <c r="BL98" s="613">
        <v>0</v>
      </c>
      <c r="BM98" s="613">
        <v>0</v>
      </c>
      <c r="BN98" s="613">
        <v>0</v>
      </c>
      <c r="BO98" s="613">
        <v>0</v>
      </c>
      <c r="BP98" s="613">
        <v>0</v>
      </c>
      <c r="BQ98" s="613">
        <v>0</v>
      </c>
      <c r="BR98" s="613">
        <v>0</v>
      </c>
      <c r="BS98" s="613">
        <v>0</v>
      </c>
      <c r="BT98" s="613">
        <v>0</v>
      </c>
      <c r="BU98" s="613">
        <v>0</v>
      </c>
      <c r="BV98" s="613">
        <v>0</v>
      </c>
      <c r="BW98" s="613">
        <v>4</v>
      </c>
      <c r="BX98" s="613">
        <v>0</v>
      </c>
      <c r="BY98" s="613">
        <v>0</v>
      </c>
    </row>
    <row r="99" spans="1:77" s="53" customFormat="1" ht="12" x14ac:dyDescent="0.25">
      <c r="A99" s="4051"/>
      <c r="B99" s="503" t="s">
        <v>286</v>
      </c>
      <c r="C99" s="485">
        <v>0</v>
      </c>
      <c r="D99" s="485">
        <v>0</v>
      </c>
      <c r="E99" s="485">
        <v>3</v>
      </c>
      <c r="F99" s="485">
        <v>3</v>
      </c>
      <c r="G99" s="485">
        <v>7</v>
      </c>
      <c r="H99" s="485">
        <v>12</v>
      </c>
      <c r="I99" s="485">
        <v>12</v>
      </c>
      <c r="J99" s="485">
        <v>1</v>
      </c>
      <c r="K99" s="485">
        <v>1</v>
      </c>
      <c r="L99" s="485">
        <v>9</v>
      </c>
      <c r="M99" s="485">
        <v>0</v>
      </c>
      <c r="N99" s="485">
        <v>10</v>
      </c>
      <c r="O99" s="485">
        <v>10</v>
      </c>
      <c r="P99" s="485">
        <v>0</v>
      </c>
      <c r="Q99" s="485">
        <v>10</v>
      </c>
      <c r="R99" s="485">
        <v>9</v>
      </c>
      <c r="S99" s="485">
        <v>9</v>
      </c>
      <c r="T99" s="485">
        <v>1</v>
      </c>
      <c r="U99" s="485">
        <v>2</v>
      </c>
      <c r="V99" s="485">
        <v>0</v>
      </c>
      <c r="W99" s="485">
        <v>0</v>
      </c>
      <c r="X99" s="485">
        <v>0</v>
      </c>
      <c r="Y99" s="485">
        <v>2</v>
      </c>
      <c r="Z99" s="485">
        <v>3</v>
      </c>
      <c r="AA99" s="485">
        <v>1</v>
      </c>
      <c r="AB99" s="485">
        <v>3</v>
      </c>
      <c r="AC99" s="485">
        <v>11</v>
      </c>
      <c r="AD99" s="485">
        <v>0</v>
      </c>
      <c r="AE99" s="485">
        <v>1</v>
      </c>
      <c r="AF99" s="485">
        <v>0</v>
      </c>
      <c r="AG99" s="485">
        <v>3</v>
      </c>
      <c r="AH99" s="485">
        <v>5</v>
      </c>
      <c r="AI99" s="485">
        <v>9</v>
      </c>
      <c r="AJ99" s="485">
        <v>1</v>
      </c>
      <c r="AK99" s="485">
        <v>9</v>
      </c>
      <c r="AL99" s="485">
        <v>5</v>
      </c>
      <c r="AM99" s="485">
        <v>9</v>
      </c>
      <c r="AN99" s="485">
        <v>2</v>
      </c>
      <c r="AO99" s="485">
        <v>0</v>
      </c>
      <c r="AP99" s="485">
        <v>0</v>
      </c>
      <c r="AQ99" s="485">
        <v>1</v>
      </c>
      <c r="AR99" s="485">
        <v>0</v>
      </c>
      <c r="AS99" s="485">
        <v>0</v>
      </c>
      <c r="AT99" s="850">
        <v>1</v>
      </c>
      <c r="AU99" s="850">
        <v>0</v>
      </c>
      <c r="AV99" s="850">
        <v>0</v>
      </c>
      <c r="AW99" s="3682">
        <v>0</v>
      </c>
      <c r="AX99" s="485">
        <v>0</v>
      </c>
      <c r="AY99" s="485">
        <v>0</v>
      </c>
      <c r="AZ99" s="485">
        <v>0</v>
      </c>
      <c r="BA99" s="485">
        <v>0</v>
      </c>
      <c r="BB99" s="485">
        <v>0</v>
      </c>
      <c r="BC99" s="485">
        <v>0</v>
      </c>
      <c r="BD99" s="485">
        <v>0</v>
      </c>
      <c r="BE99" s="485">
        <v>0</v>
      </c>
      <c r="BF99" s="485">
        <v>0</v>
      </c>
      <c r="BG99" s="485">
        <v>1</v>
      </c>
      <c r="BH99" s="485">
        <v>0</v>
      </c>
      <c r="BI99" s="485">
        <v>0</v>
      </c>
      <c r="BJ99" s="485">
        <v>1</v>
      </c>
      <c r="BK99" s="485">
        <v>0</v>
      </c>
      <c r="BL99" s="485">
        <v>0</v>
      </c>
      <c r="BM99" s="485">
        <v>0</v>
      </c>
      <c r="BN99" s="485">
        <v>0</v>
      </c>
      <c r="BO99" s="485">
        <v>0</v>
      </c>
      <c r="BP99" s="485">
        <v>0</v>
      </c>
      <c r="BQ99" s="485">
        <v>0</v>
      </c>
      <c r="BR99" s="485">
        <v>0</v>
      </c>
      <c r="BS99" s="485">
        <v>0</v>
      </c>
      <c r="BT99" s="485">
        <v>0</v>
      </c>
      <c r="BU99" s="485">
        <v>0</v>
      </c>
      <c r="BV99" s="485">
        <v>0</v>
      </c>
      <c r="BW99" s="485">
        <v>1</v>
      </c>
      <c r="BX99" s="485">
        <v>0</v>
      </c>
      <c r="BY99" s="485">
        <v>0</v>
      </c>
    </row>
    <row r="100" spans="1:77" s="53" customFormat="1" ht="12" x14ac:dyDescent="0.25">
      <c r="A100" s="4051"/>
      <c r="B100" s="639" t="s">
        <v>303</v>
      </c>
      <c r="C100" s="644">
        <v>0</v>
      </c>
      <c r="D100" s="644">
        <v>0</v>
      </c>
      <c r="E100" s="644">
        <v>0</v>
      </c>
      <c r="F100" s="644">
        <v>0</v>
      </c>
      <c r="G100" s="644">
        <v>0</v>
      </c>
      <c r="H100" s="644">
        <v>2</v>
      </c>
      <c r="I100" s="644">
        <v>0</v>
      </c>
      <c r="J100" s="644">
        <v>0</v>
      </c>
      <c r="K100" s="644">
        <v>0</v>
      </c>
      <c r="L100" s="644">
        <v>2</v>
      </c>
      <c r="M100" s="644">
        <v>0</v>
      </c>
      <c r="N100" s="644">
        <v>0</v>
      </c>
      <c r="O100" s="644">
        <v>3</v>
      </c>
      <c r="P100" s="644">
        <v>0</v>
      </c>
      <c r="Q100" s="644">
        <v>0</v>
      </c>
      <c r="R100" s="644">
        <v>0</v>
      </c>
      <c r="S100" s="644">
        <v>0</v>
      </c>
      <c r="T100" s="644">
        <v>0</v>
      </c>
      <c r="U100" s="644">
        <v>0</v>
      </c>
      <c r="V100" s="644">
        <v>0</v>
      </c>
      <c r="W100" s="644">
        <v>0</v>
      </c>
      <c r="X100" s="644">
        <v>0</v>
      </c>
      <c r="Y100" s="644">
        <v>0</v>
      </c>
      <c r="Z100" s="644">
        <v>0</v>
      </c>
      <c r="AA100" s="644">
        <v>1</v>
      </c>
      <c r="AB100" s="644">
        <v>0</v>
      </c>
      <c r="AC100" s="644">
        <v>0</v>
      </c>
      <c r="AD100" s="644">
        <v>0</v>
      </c>
      <c r="AE100" s="644">
        <v>0</v>
      </c>
      <c r="AF100" s="644">
        <v>0</v>
      </c>
      <c r="AG100" s="644">
        <v>1</v>
      </c>
      <c r="AH100" s="644">
        <v>0</v>
      </c>
      <c r="AI100" s="644">
        <v>1</v>
      </c>
      <c r="AJ100" s="644">
        <v>0</v>
      </c>
      <c r="AK100" s="644">
        <v>0</v>
      </c>
      <c r="AL100" s="644">
        <v>0</v>
      </c>
      <c r="AM100" s="644">
        <v>0</v>
      </c>
      <c r="AN100" s="644">
        <v>1</v>
      </c>
      <c r="AO100" s="644">
        <v>0</v>
      </c>
      <c r="AP100" s="644">
        <v>0</v>
      </c>
      <c r="AQ100" s="644">
        <v>0</v>
      </c>
      <c r="AR100" s="644">
        <v>0</v>
      </c>
      <c r="AS100" s="644">
        <v>0</v>
      </c>
      <c r="AT100" s="851">
        <v>0</v>
      </c>
      <c r="AU100" s="851">
        <v>0</v>
      </c>
      <c r="AV100" s="851">
        <v>0</v>
      </c>
      <c r="AW100" s="3683">
        <v>0</v>
      </c>
      <c r="AX100" s="644">
        <v>0</v>
      </c>
      <c r="AY100" s="644">
        <v>0</v>
      </c>
      <c r="AZ100" s="644">
        <v>0</v>
      </c>
      <c r="BA100" s="644">
        <v>0</v>
      </c>
      <c r="BB100" s="644">
        <v>0</v>
      </c>
      <c r="BC100" s="644">
        <v>0</v>
      </c>
      <c r="BD100" s="644">
        <v>0</v>
      </c>
      <c r="BE100" s="644">
        <v>0</v>
      </c>
      <c r="BF100" s="644">
        <v>0</v>
      </c>
      <c r="BG100" s="644">
        <v>0</v>
      </c>
      <c r="BH100" s="644">
        <v>0</v>
      </c>
      <c r="BI100" s="644">
        <v>0</v>
      </c>
      <c r="BJ100" s="644">
        <v>0</v>
      </c>
      <c r="BK100" s="644">
        <v>0</v>
      </c>
      <c r="BL100" s="644">
        <v>0</v>
      </c>
      <c r="BM100" s="644">
        <v>0</v>
      </c>
      <c r="BN100" s="644">
        <v>0</v>
      </c>
      <c r="BO100" s="644">
        <v>0</v>
      </c>
      <c r="BP100" s="644">
        <v>0</v>
      </c>
      <c r="BQ100" s="644">
        <v>0</v>
      </c>
      <c r="BR100" s="644">
        <v>0</v>
      </c>
      <c r="BS100" s="644">
        <v>0</v>
      </c>
      <c r="BT100" s="644">
        <v>0</v>
      </c>
      <c r="BU100" s="644">
        <v>0</v>
      </c>
      <c r="BV100" s="644">
        <v>0</v>
      </c>
      <c r="BW100" s="644">
        <v>1</v>
      </c>
      <c r="BX100" s="644">
        <v>0</v>
      </c>
      <c r="BY100" s="644">
        <v>0</v>
      </c>
    </row>
    <row r="101" spans="1:77" s="53" customFormat="1" ht="12" x14ac:dyDescent="0.25">
      <c r="A101" s="4051"/>
      <c r="B101" s="504" t="s">
        <v>287</v>
      </c>
      <c r="C101" s="486" t="s">
        <v>0</v>
      </c>
      <c r="D101" s="486" t="s">
        <v>0</v>
      </c>
      <c r="E101" s="486">
        <v>2.6666666666666665</v>
      </c>
      <c r="F101" s="486">
        <v>0.66666666666666663</v>
      </c>
      <c r="G101" s="486">
        <v>0</v>
      </c>
      <c r="H101" s="486">
        <v>1</v>
      </c>
      <c r="I101" s="486">
        <v>0.91666666666666663</v>
      </c>
      <c r="J101" s="486">
        <v>0</v>
      </c>
      <c r="K101" s="486">
        <v>0</v>
      </c>
      <c r="L101" s="486">
        <v>1.3333333333333333</v>
      </c>
      <c r="M101" s="486" t="s">
        <v>0</v>
      </c>
      <c r="N101" s="486">
        <v>0.2</v>
      </c>
      <c r="O101" s="486">
        <v>3.5</v>
      </c>
      <c r="P101" s="486" t="s">
        <v>0</v>
      </c>
      <c r="Q101" s="486">
        <v>0.6</v>
      </c>
      <c r="R101" s="486">
        <v>0.77777777777777779</v>
      </c>
      <c r="S101" s="486">
        <v>0.44444444444444442</v>
      </c>
      <c r="T101" s="486">
        <v>0</v>
      </c>
      <c r="U101" s="486">
        <v>0</v>
      </c>
      <c r="V101" s="486" t="s">
        <v>0</v>
      </c>
      <c r="W101" s="486" t="s">
        <v>0</v>
      </c>
      <c r="X101" s="486" t="s">
        <v>0</v>
      </c>
      <c r="Y101" s="486">
        <v>0</v>
      </c>
      <c r="Z101" s="486">
        <v>0</v>
      </c>
      <c r="AA101" s="486">
        <v>4</v>
      </c>
      <c r="AB101" s="486">
        <v>0</v>
      </c>
      <c r="AC101" s="486">
        <v>1.1818181818181819</v>
      </c>
      <c r="AD101" s="486" t="s">
        <v>0</v>
      </c>
      <c r="AE101" s="486">
        <v>4</v>
      </c>
      <c r="AF101" s="486" t="s">
        <v>0</v>
      </c>
      <c r="AG101" s="486">
        <v>3</v>
      </c>
      <c r="AH101" s="486">
        <v>0.4</v>
      </c>
      <c r="AI101" s="486">
        <v>0.55555555555555558</v>
      </c>
      <c r="AJ101" s="486">
        <v>0</v>
      </c>
      <c r="AK101" s="486">
        <v>1</v>
      </c>
      <c r="AL101" s="486">
        <v>0.8</v>
      </c>
      <c r="AM101" s="486">
        <v>0.1111111111111111</v>
      </c>
      <c r="AN101" s="486">
        <v>4</v>
      </c>
      <c r="AO101" s="486" t="s">
        <v>0</v>
      </c>
      <c r="AP101" s="486" t="s">
        <v>0</v>
      </c>
      <c r="AQ101" s="486">
        <v>4</v>
      </c>
      <c r="AR101" s="486" t="s">
        <v>0</v>
      </c>
      <c r="AS101" s="486" t="s">
        <v>0</v>
      </c>
      <c r="AT101" s="852">
        <v>1</v>
      </c>
      <c r="AU101" s="852" t="s">
        <v>0</v>
      </c>
      <c r="AV101" s="852" t="s">
        <v>0</v>
      </c>
      <c r="AW101" s="3684" t="s">
        <v>0</v>
      </c>
      <c r="AX101" s="486" t="s">
        <v>0</v>
      </c>
      <c r="AY101" s="486" t="s">
        <v>0</v>
      </c>
      <c r="AZ101" s="486" t="s">
        <v>0</v>
      </c>
      <c r="BA101" s="486" t="s">
        <v>0</v>
      </c>
      <c r="BB101" s="486" t="s">
        <v>0</v>
      </c>
      <c r="BC101" s="486" t="s">
        <v>0</v>
      </c>
      <c r="BD101" s="486" t="s">
        <v>0</v>
      </c>
      <c r="BE101" s="486" t="s">
        <v>0</v>
      </c>
      <c r="BF101" s="486" t="s">
        <v>0</v>
      </c>
      <c r="BG101" s="486">
        <v>0</v>
      </c>
      <c r="BH101" s="486" t="s">
        <v>0</v>
      </c>
      <c r="BI101" s="486" t="s">
        <v>0</v>
      </c>
      <c r="BJ101" s="486">
        <v>0</v>
      </c>
      <c r="BK101" s="486" t="s">
        <v>0</v>
      </c>
      <c r="BL101" s="486" t="s">
        <v>0</v>
      </c>
      <c r="BM101" s="486" t="s">
        <v>0</v>
      </c>
      <c r="BN101" s="486" t="s">
        <v>0</v>
      </c>
      <c r="BO101" s="486" t="s">
        <v>0</v>
      </c>
      <c r="BP101" s="486" t="s">
        <v>0</v>
      </c>
      <c r="BQ101" s="486" t="s">
        <v>0</v>
      </c>
      <c r="BR101" s="486" t="s">
        <v>0</v>
      </c>
      <c r="BS101" s="486" t="s">
        <v>0</v>
      </c>
      <c r="BT101" s="486" t="s">
        <v>0</v>
      </c>
      <c r="BU101" s="486" t="s">
        <v>0</v>
      </c>
      <c r="BV101" s="486" t="s">
        <v>0</v>
      </c>
      <c r="BW101" s="486">
        <v>5</v>
      </c>
      <c r="BX101" s="486" t="s">
        <v>0</v>
      </c>
      <c r="BY101" s="486" t="s">
        <v>0</v>
      </c>
    </row>
    <row r="102" spans="1:77" s="55" customFormat="1" ht="12" customHeight="1" x14ac:dyDescent="0.25">
      <c r="A102" s="4052" t="s">
        <v>290</v>
      </c>
      <c r="B102" s="610" t="s">
        <v>285</v>
      </c>
      <c r="C102" s="611">
        <v>0</v>
      </c>
      <c r="D102" s="611">
        <v>0</v>
      </c>
      <c r="E102" s="611">
        <v>6</v>
      </c>
      <c r="F102" s="611">
        <v>0</v>
      </c>
      <c r="G102" s="611">
        <v>2</v>
      </c>
      <c r="H102" s="611">
        <v>10</v>
      </c>
      <c r="I102" s="611">
        <v>9</v>
      </c>
      <c r="J102" s="611">
        <v>0</v>
      </c>
      <c r="K102" s="611">
        <v>0</v>
      </c>
      <c r="L102" s="611">
        <v>5</v>
      </c>
      <c r="M102" s="611">
        <v>0</v>
      </c>
      <c r="N102" s="611">
        <v>5</v>
      </c>
      <c r="O102" s="611">
        <v>24</v>
      </c>
      <c r="P102" s="611">
        <v>1</v>
      </c>
      <c r="Q102" s="611">
        <v>5</v>
      </c>
      <c r="R102" s="611">
        <v>17</v>
      </c>
      <c r="S102" s="611">
        <v>6</v>
      </c>
      <c r="T102" s="611">
        <v>0</v>
      </c>
      <c r="U102" s="611">
        <v>7</v>
      </c>
      <c r="V102" s="611">
        <v>0</v>
      </c>
      <c r="W102" s="611">
        <v>0</v>
      </c>
      <c r="X102" s="611">
        <v>0</v>
      </c>
      <c r="Y102" s="611">
        <v>8</v>
      </c>
      <c r="Z102" s="611">
        <v>0</v>
      </c>
      <c r="AA102" s="611">
        <v>0</v>
      </c>
      <c r="AB102" s="611">
        <v>0</v>
      </c>
      <c r="AC102" s="611">
        <v>3</v>
      </c>
      <c r="AD102" s="611">
        <v>0</v>
      </c>
      <c r="AE102" s="611">
        <v>14</v>
      </c>
      <c r="AF102" s="611">
        <v>0</v>
      </c>
      <c r="AG102" s="611">
        <v>2</v>
      </c>
      <c r="AH102" s="611">
        <v>5</v>
      </c>
      <c r="AI102" s="611">
        <v>4</v>
      </c>
      <c r="AJ102" s="611">
        <v>0</v>
      </c>
      <c r="AK102" s="611">
        <v>1</v>
      </c>
      <c r="AL102" s="611">
        <v>14</v>
      </c>
      <c r="AM102" s="611">
        <v>15</v>
      </c>
      <c r="AN102" s="611">
        <v>5</v>
      </c>
      <c r="AO102" s="611">
        <v>0</v>
      </c>
      <c r="AP102" s="611">
        <v>0</v>
      </c>
      <c r="AQ102" s="611">
        <v>4</v>
      </c>
      <c r="AR102" s="611">
        <v>0</v>
      </c>
      <c r="AS102" s="611">
        <v>0</v>
      </c>
      <c r="AT102" s="853">
        <v>3</v>
      </c>
      <c r="AU102" s="853">
        <v>0</v>
      </c>
      <c r="AV102" s="853">
        <v>0</v>
      </c>
      <c r="AW102" s="3685">
        <v>0</v>
      </c>
      <c r="AX102" s="611">
        <v>0</v>
      </c>
      <c r="AY102" s="611">
        <v>0</v>
      </c>
      <c r="AZ102" s="611">
        <v>0</v>
      </c>
      <c r="BA102" s="611">
        <v>0</v>
      </c>
      <c r="BB102" s="611">
        <v>0</v>
      </c>
      <c r="BC102" s="611">
        <v>0</v>
      </c>
      <c r="BD102" s="611">
        <v>0</v>
      </c>
      <c r="BE102" s="611">
        <v>0</v>
      </c>
      <c r="BF102" s="611">
        <v>0</v>
      </c>
      <c r="BG102" s="611">
        <v>0</v>
      </c>
      <c r="BH102" s="611">
        <v>0</v>
      </c>
      <c r="BI102" s="611">
        <v>0</v>
      </c>
      <c r="BJ102" s="611">
        <v>0</v>
      </c>
      <c r="BK102" s="611">
        <v>0</v>
      </c>
      <c r="BL102" s="611">
        <v>0</v>
      </c>
      <c r="BM102" s="611">
        <v>0</v>
      </c>
      <c r="BN102" s="611">
        <v>0</v>
      </c>
      <c r="BO102" s="611">
        <v>0</v>
      </c>
      <c r="BP102" s="611">
        <v>0</v>
      </c>
      <c r="BQ102" s="611">
        <v>0</v>
      </c>
      <c r="BR102" s="611">
        <v>7</v>
      </c>
      <c r="BS102" s="611">
        <v>0</v>
      </c>
      <c r="BT102" s="611">
        <v>0</v>
      </c>
      <c r="BU102" s="611">
        <v>0</v>
      </c>
      <c r="BV102" s="611">
        <v>0</v>
      </c>
      <c r="BW102" s="611">
        <v>0</v>
      </c>
      <c r="BX102" s="611">
        <v>0</v>
      </c>
      <c r="BY102" s="611">
        <v>4</v>
      </c>
    </row>
    <row r="103" spans="1:77" s="53" customFormat="1" ht="12" x14ac:dyDescent="0.25">
      <c r="A103" s="4052"/>
      <c r="B103" s="505" t="s">
        <v>286</v>
      </c>
      <c r="C103" s="487">
        <v>0</v>
      </c>
      <c r="D103" s="487">
        <v>0</v>
      </c>
      <c r="E103" s="487">
        <v>2</v>
      </c>
      <c r="F103" s="487">
        <v>0</v>
      </c>
      <c r="G103" s="487">
        <v>6</v>
      </c>
      <c r="H103" s="487">
        <v>12</v>
      </c>
      <c r="I103" s="487">
        <v>13</v>
      </c>
      <c r="J103" s="487">
        <v>0</v>
      </c>
      <c r="K103" s="487">
        <v>2</v>
      </c>
      <c r="L103" s="487">
        <v>11</v>
      </c>
      <c r="M103" s="487">
        <v>0</v>
      </c>
      <c r="N103" s="487">
        <v>11</v>
      </c>
      <c r="O103" s="487">
        <v>12</v>
      </c>
      <c r="P103" s="487">
        <v>2</v>
      </c>
      <c r="Q103" s="487">
        <v>12</v>
      </c>
      <c r="R103" s="487">
        <v>12</v>
      </c>
      <c r="S103" s="487">
        <v>3</v>
      </c>
      <c r="T103" s="487">
        <v>1</v>
      </c>
      <c r="U103" s="487">
        <v>1</v>
      </c>
      <c r="V103" s="487">
        <v>0</v>
      </c>
      <c r="W103" s="487">
        <v>0</v>
      </c>
      <c r="X103" s="487">
        <v>0</v>
      </c>
      <c r="Y103" s="487">
        <v>12</v>
      </c>
      <c r="Z103" s="487">
        <v>0</v>
      </c>
      <c r="AA103" s="487">
        <v>1</v>
      </c>
      <c r="AB103" s="487">
        <v>1</v>
      </c>
      <c r="AC103" s="487">
        <v>13</v>
      </c>
      <c r="AD103" s="487">
        <v>0</v>
      </c>
      <c r="AE103" s="487">
        <v>10</v>
      </c>
      <c r="AF103" s="487">
        <v>0</v>
      </c>
      <c r="AG103" s="487">
        <v>9</v>
      </c>
      <c r="AH103" s="487">
        <v>9</v>
      </c>
      <c r="AI103" s="487">
        <v>6</v>
      </c>
      <c r="AJ103" s="487">
        <v>1</v>
      </c>
      <c r="AK103" s="487">
        <v>6</v>
      </c>
      <c r="AL103" s="487">
        <v>6</v>
      </c>
      <c r="AM103" s="487">
        <v>12</v>
      </c>
      <c r="AN103" s="487">
        <v>2</v>
      </c>
      <c r="AO103" s="487">
        <v>0</v>
      </c>
      <c r="AP103" s="487">
        <v>0</v>
      </c>
      <c r="AQ103" s="487">
        <v>3</v>
      </c>
      <c r="AR103" s="487">
        <v>0</v>
      </c>
      <c r="AS103" s="487">
        <v>0</v>
      </c>
      <c r="AT103" s="854">
        <v>3</v>
      </c>
      <c r="AU103" s="854">
        <v>0</v>
      </c>
      <c r="AV103" s="854">
        <v>0</v>
      </c>
      <c r="AW103" s="3686">
        <v>0</v>
      </c>
      <c r="AX103" s="487">
        <v>0</v>
      </c>
      <c r="AY103" s="487">
        <v>0</v>
      </c>
      <c r="AZ103" s="487">
        <v>0</v>
      </c>
      <c r="BA103" s="487">
        <v>0</v>
      </c>
      <c r="BB103" s="487">
        <v>0</v>
      </c>
      <c r="BC103" s="487">
        <v>1</v>
      </c>
      <c r="BD103" s="487">
        <v>0</v>
      </c>
      <c r="BE103" s="487">
        <v>0</v>
      </c>
      <c r="BF103" s="487">
        <v>0</v>
      </c>
      <c r="BG103" s="487">
        <v>0</v>
      </c>
      <c r="BH103" s="487">
        <v>0</v>
      </c>
      <c r="BI103" s="487">
        <v>0</v>
      </c>
      <c r="BJ103" s="487">
        <v>0</v>
      </c>
      <c r="BK103" s="487">
        <v>0</v>
      </c>
      <c r="BL103" s="487">
        <v>0</v>
      </c>
      <c r="BM103" s="487">
        <v>0</v>
      </c>
      <c r="BN103" s="487">
        <v>0</v>
      </c>
      <c r="BO103" s="487">
        <v>0</v>
      </c>
      <c r="BP103" s="487">
        <v>1</v>
      </c>
      <c r="BQ103" s="487">
        <v>0</v>
      </c>
      <c r="BR103" s="487">
        <v>1</v>
      </c>
      <c r="BS103" s="487">
        <v>0</v>
      </c>
      <c r="BT103" s="487">
        <v>1</v>
      </c>
      <c r="BU103" s="487">
        <v>0</v>
      </c>
      <c r="BV103" s="487">
        <v>0</v>
      </c>
      <c r="BW103" s="487">
        <v>0</v>
      </c>
      <c r="BX103" s="487">
        <v>0</v>
      </c>
      <c r="BY103" s="487">
        <v>1</v>
      </c>
    </row>
    <row r="104" spans="1:77" s="53" customFormat="1" ht="12" x14ac:dyDescent="0.25">
      <c r="A104" s="4052"/>
      <c r="B104" s="640" t="s">
        <v>303</v>
      </c>
      <c r="C104" s="645">
        <v>0</v>
      </c>
      <c r="D104" s="645">
        <v>0</v>
      </c>
      <c r="E104" s="645">
        <v>1</v>
      </c>
      <c r="F104" s="645">
        <v>0</v>
      </c>
      <c r="G104" s="645">
        <v>0</v>
      </c>
      <c r="H104" s="645">
        <v>1</v>
      </c>
      <c r="I104" s="645">
        <v>1</v>
      </c>
      <c r="J104" s="645">
        <v>0</v>
      </c>
      <c r="K104" s="645">
        <v>0</v>
      </c>
      <c r="L104" s="645">
        <v>0</v>
      </c>
      <c r="M104" s="645">
        <v>0</v>
      </c>
      <c r="N104" s="645">
        <v>0</v>
      </c>
      <c r="O104" s="645">
        <v>3</v>
      </c>
      <c r="P104" s="645">
        <v>0</v>
      </c>
      <c r="Q104" s="645">
        <v>0</v>
      </c>
      <c r="R104" s="645">
        <v>1</v>
      </c>
      <c r="S104" s="645">
        <v>1</v>
      </c>
      <c r="T104" s="645">
        <v>0</v>
      </c>
      <c r="U104" s="645">
        <v>0</v>
      </c>
      <c r="V104" s="645">
        <v>0</v>
      </c>
      <c r="W104" s="645">
        <v>0</v>
      </c>
      <c r="X104" s="645">
        <v>0</v>
      </c>
      <c r="Y104" s="645">
        <v>0</v>
      </c>
      <c r="Z104" s="645">
        <v>0</v>
      </c>
      <c r="AA104" s="645">
        <v>0</v>
      </c>
      <c r="AB104" s="645">
        <v>0</v>
      </c>
      <c r="AC104" s="645">
        <v>0</v>
      </c>
      <c r="AD104" s="645">
        <v>0</v>
      </c>
      <c r="AE104" s="645">
        <v>1</v>
      </c>
      <c r="AF104" s="645">
        <v>0</v>
      </c>
      <c r="AG104" s="645">
        <v>0</v>
      </c>
      <c r="AH104" s="645">
        <v>0</v>
      </c>
      <c r="AI104" s="645">
        <v>0</v>
      </c>
      <c r="AJ104" s="645">
        <v>0</v>
      </c>
      <c r="AK104" s="645">
        <v>0</v>
      </c>
      <c r="AL104" s="645">
        <v>1</v>
      </c>
      <c r="AM104" s="645">
        <v>3</v>
      </c>
      <c r="AN104" s="645">
        <v>0</v>
      </c>
      <c r="AO104" s="645">
        <v>0</v>
      </c>
      <c r="AP104" s="645">
        <v>0</v>
      </c>
      <c r="AQ104" s="645">
        <v>0</v>
      </c>
      <c r="AR104" s="645">
        <v>0</v>
      </c>
      <c r="AS104" s="645">
        <v>0</v>
      </c>
      <c r="AT104" s="855">
        <v>0</v>
      </c>
      <c r="AU104" s="855">
        <v>0</v>
      </c>
      <c r="AV104" s="855">
        <v>0</v>
      </c>
      <c r="AW104" s="3687">
        <v>0</v>
      </c>
      <c r="AX104" s="645">
        <v>0</v>
      </c>
      <c r="AY104" s="645">
        <v>0</v>
      </c>
      <c r="AZ104" s="645">
        <v>0</v>
      </c>
      <c r="BA104" s="645">
        <v>0</v>
      </c>
      <c r="BB104" s="645">
        <v>0</v>
      </c>
      <c r="BC104" s="645">
        <v>0</v>
      </c>
      <c r="BD104" s="645">
        <v>0</v>
      </c>
      <c r="BE104" s="645">
        <v>0</v>
      </c>
      <c r="BF104" s="645">
        <v>0</v>
      </c>
      <c r="BG104" s="645">
        <v>0</v>
      </c>
      <c r="BH104" s="645">
        <v>0</v>
      </c>
      <c r="BI104" s="645">
        <v>0</v>
      </c>
      <c r="BJ104" s="645">
        <v>0</v>
      </c>
      <c r="BK104" s="645">
        <v>0</v>
      </c>
      <c r="BL104" s="645">
        <v>0</v>
      </c>
      <c r="BM104" s="645">
        <v>0</v>
      </c>
      <c r="BN104" s="645">
        <v>0</v>
      </c>
      <c r="BO104" s="645">
        <v>0</v>
      </c>
      <c r="BP104" s="645">
        <v>0</v>
      </c>
      <c r="BQ104" s="645">
        <v>0</v>
      </c>
      <c r="BR104" s="645">
        <v>0</v>
      </c>
      <c r="BS104" s="645">
        <v>0</v>
      </c>
      <c r="BT104" s="645">
        <v>0</v>
      </c>
      <c r="BU104" s="645">
        <v>0</v>
      </c>
      <c r="BV104" s="645">
        <v>0</v>
      </c>
      <c r="BW104" s="645">
        <v>0</v>
      </c>
      <c r="BX104" s="645">
        <v>0</v>
      </c>
      <c r="BY104" s="645">
        <v>0</v>
      </c>
    </row>
    <row r="105" spans="1:77" s="53" customFormat="1" ht="12" x14ac:dyDescent="0.25">
      <c r="A105" s="4052"/>
      <c r="B105" s="506" t="s">
        <v>287</v>
      </c>
      <c r="C105" s="488" t="s">
        <v>0</v>
      </c>
      <c r="D105" s="488" t="s">
        <v>0</v>
      </c>
      <c r="E105" s="488">
        <v>3.5</v>
      </c>
      <c r="F105" s="488" t="s">
        <v>0</v>
      </c>
      <c r="G105" s="488">
        <v>0.33333333333333331</v>
      </c>
      <c r="H105" s="488">
        <v>0.91666666666666663</v>
      </c>
      <c r="I105" s="488">
        <v>0.76923076923076927</v>
      </c>
      <c r="J105" s="488" t="s">
        <v>0</v>
      </c>
      <c r="K105" s="488">
        <v>0</v>
      </c>
      <c r="L105" s="488">
        <v>0.45454545454545453</v>
      </c>
      <c r="M105" s="488" t="s">
        <v>0</v>
      </c>
      <c r="N105" s="488">
        <v>0.45454545454545453</v>
      </c>
      <c r="O105" s="488">
        <v>2.25</v>
      </c>
      <c r="P105" s="488">
        <v>0.5</v>
      </c>
      <c r="Q105" s="488">
        <v>0.41666666666666669</v>
      </c>
      <c r="R105" s="488">
        <v>1.5</v>
      </c>
      <c r="S105" s="488">
        <v>2.3333333333333335</v>
      </c>
      <c r="T105" s="488">
        <v>0</v>
      </c>
      <c r="U105" s="488">
        <v>7</v>
      </c>
      <c r="V105" s="488" t="s">
        <v>0</v>
      </c>
      <c r="W105" s="488" t="s">
        <v>0</v>
      </c>
      <c r="X105" s="488" t="s">
        <v>0</v>
      </c>
      <c r="Y105" s="488">
        <v>0.66666666666666663</v>
      </c>
      <c r="Z105" s="488" t="s">
        <v>0</v>
      </c>
      <c r="AA105" s="488">
        <v>0</v>
      </c>
      <c r="AB105" s="488">
        <v>0</v>
      </c>
      <c r="AC105" s="488">
        <v>0.23076923076923078</v>
      </c>
      <c r="AD105" s="488" t="s">
        <v>0</v>
      </c>
      <c r="AE105" s="488">
        <v>1.5</v>
      </c>
      <c r="AF105" s="488" t="s">
        <v>0</v>
      </c>
      <c r="AG105" s="488">
        <v>0.22222222222222221</v>
      </c>
      <c r="AH105" s="488">
        <v>0.55555555555555558</v>
      </c>
      <c r="AI105" s="488">
        <v>0.66666666666666663</v>
      </c>
      <c r="AJ105" s="488">
        <v>0</v>
      </c>
      <c r="AK105" s="488">
        <v>0.16666666666666666</v>
      </c>
      <c r="AL105" s="488">
        <v>2.5</v>
      </c>
      <c r="AM105" s="488">
        <v>1.5</v>
      </c>
      <c r="AN105" s="488">
        <v>2.5</v>
      </c>
      <c r="AO105" s="488" t="s">
        <v>0</v>
      </c>
      <c r="AP105" s="488" t="s">
        <v>0</v>
      </c>
      <c r="AQ105" s="488">
        <v>1.3333333333333333</v>
      </c>
      <c r="AR105" s="488" t="s">
        <v>0</v>
      </c>
      <c r="AS105" s="488" t="s">
        <v>0</v>
      </c>
      <c r="AT105" s="856">
        <v>1</v>
      </c>
      <c r="AU105" s="856" t="s">
        <v>0</v>
      </c>
      <c r="AV105" s="856" t="s">
        <v>0</v>
      </c>
      <c r="AW105" s="3688" t="s">
        <v>0</v>
      </c>
      <c r="AX105" s="488" t="s">
        <v>0</v>
      </c>
      <c r="AY105" s="488" t="s">
        <v>0</v>
      </c>
      <c r="AZ105" s="488" t="s">
        <v>0</v>
      </c>
      <c r="BA105" s="488" t="s">
        <v>0</v>
      </c>
      <c r="BB105" s="488" t="s">
        <v>0</v>
      </c>
      <c r="BC105" s="488">
        <v>0</v>
      </c>
      <c r="BD105" s="488" t="s">
        <v>0</v>
      </c>
      <c r="BE105" s="488" t="s">
        <v>0</v>
      </c>
      <c r="BF105" s="488" t="s">
        <v>0</v>
      </c>
      <c r="BG105" s="488" t="s">
        <v>0</v>
      </c>
      <c r="BH105" s="488" t="s">
        <v>0</v>
      </c>
      <c r="BI105" s="488" t="s">
        <v>0</v>
      </c>
      <c r="BJ105" s="488" t="s">
        <v>0</v>
      </c>
      <c r="BK105" s="488" t="s">
        <v>0</v>
      </c>
      <c r="BL105" s="488" t="s">
        <v>0</v>
      </c>
      <c r="BM105" s="488" t="s">
        <v>0</v>
      </c>
      <c r="BN105" s="488" t="s">
        <v>0</v>
      </c>
      <c r="BO105" s="488" t="s">
        <v>0</v>
      </c>
      <c r="BP105" s="488">
        <v>0</v>
      </c>
      <c r="BQ105" s="488" t="s">
        <v>0</v>
      </c>
      <c r="BR105" s="488">
        <v>7</v>
      </c>
      <c r="BS105" s="488" t="s">
        <v>0</v>
      </c>
      <c r="BT105" s="488">
        <v>0</v>
      </c>
      <c r="BU105" s="488" t="s">
        <v>0</v>
      </c>
      <c r="BV105" s="488" t="s">
        <v>0</v>
      </c>
      <c r="BW105" s="488" t="s">
        <v>0</v>
      </c>
      <c r="BX105" s="488" t="s">
        <v>0</v>
      </c>
      <c r="BY105" s="488">
        <v>4</v>
      </c>
    </row>
    <row r="106" spans="1:77" s="55" customFormat="1" ht="12" customHeight="1" x14ac:dyDescent="0.25">
      <c r="A106" s="4056" t="s">
        <v>291</v>
      </c>
      <c r="B106" s="608" t="s">
        <v>285</v>
      </c>
      <c r="C106" s="609">
        <v>0</v>
      </c>
      <c r="D106" s="609">
        <v>2</v>
      </c>
      <c r="E106" s="609">
        <v>0</v>
      </c>
      <c r="F106" s="609">
        <v>1</v>
      </c>
      <c r="G106" s="609">
        <v>9</v>
      </c>
      <c r="H106" s="609">
        <v>8</v>
      </c>
      <c r="I106" s="609">
        <v>11</v>
      </c>
      <c r="J106" s="609">
        <v>0</v>
      </c>
      <c r="K106" s="609">
        <v>2</v>
      </c>
      <c r="L106" s="609">
        <v>14</v>
      </c>
      <c r="M106" s="609">
        <v>0</v>
      </c>
      <c r="N106" s="609">
        <v>5</v>
      </c>
      <c r="O106" s="609">
        <v>25</v>
      </c>
      <c r="P106" s="609">
        <v>0</v>
      </c>
      <c r="Q106" s="609">
        <v>13</v>
      </c>
      <c r="R106" s="609">
        <v>18</v>
      </c>
      <c r="S106" s="609">
        <v>0</v>
      </c>
      <c r="T106" s="609">
        <v>0</v>
      </c>
      <c r="U106" s="609">
        <v>1</v>
      </c>
      <c r="V106" s="609">
        <v>0</v>
      </c>
      <c r="W106" s="609">
        <v>0</v>
      </c>
      <c r="X106" s="609">
        <v>3</v>
      </c>
      <c r="Y106" s="609">
        <v>9</v>
      </c>
      <c r="Z106" s="609">
        <v>0</v>
      </c>
      <c r="AA106" s="609">
        <v>0</v>
      </c>
      <c r="AB106" s="609">
        <v>0</v>
      </c>
      <c r="AC106" s="609">
        <v>3</v>
      </c>
      <c r="AD106" s="609">
        <v>0</v>
      </c>
      <c r="AE106" s="609">
        <v>6</v>
      </c>
      <c r="AF106" s="609">
        <v>0</v>
      </c>
      <c r="AG106" s="609">
        <v>10</v>
      </c>
      <c r="AH106" s="609">
        <v>7</v>
      </c>
      <c r="AI106" s="609">
        <v>9</v>
      </c>
      <c r="AJ106" s="609">
        <v>5</v>
      </c>
      <c r="AK106" s="609">
        <v>6</v>
      </c>
      <c r="AL106" s="609">
        <v>2</v>
      </c>
      <c r="AM106" s="609">
        <v>21</v>
      </c>
      <c r="AN106" s="609">
        <v>0</v>
      </c>
      <c r="AO106" s="609">
        <v>0</v>
      </c>
      <c r="AP106" s="609">
        <v>0</v>
      </c>
      <c r="AQ106" s="609">
        <v>0</v>
      </c>
      <c r="AR106" s="609">
        <v>0</v>
      </c>
      <c r="AS106" s="609">
        <v>0</v>
      </c>
      <c r="AT106" s="857">
        <v>0</v>
      </c>
      <c r="AU106" s="857">
        <v>0</v>
      </c>
      <c r="AV106" s="857">
        <v>0</v>
      </c>
      <c r="AW106" s="3689">
        <v>0</v>
      </c>
      <c r="AX106" s="609">
        <v>0</v>
      </c>
      <c r="AY106" s="609">
        <v>0</v>
      </c>
      <c r="AZ106" s="609">
        <v>0</v>
      </c>
      <c r="BA106" s="609">
        <v>0</v>
      </c>
      <c r="BB106" s="609">
        <v>0</v>
      </c>
      <c r="BC106" s="609">
        <v>0</v>
      </c>
      <c r="BD106" s="609">
        <v>0</v>
      </c>
      <c r="BE106" s="609">
        <v>0</v>
      </c>
      <c r="BF106" s="609">
        <v>0</v>
      </c>
      <c r="BG106" s="609">
        <v>0</v>
      </c>
      <c r="BH106" s="609">
        <v>0</v>
      </c>
      <c r="BI106" s="609">
        <v>0</v>
      </c>
      <c r="BJ106" s="609">
        <v>0</v>
      </c>
      <c r="BK106" s="609">
        <v>0</v>
      </c>
      <c r="BL106" s="609">
        <v>0</v>
      </c>
      <c r="BM106" s="609">
        <v>0</v>
      </c>
      <c r="BN106" s="609">
        <v>0</v>
      </c>
      <c r="BO106" s="609">
        <v>0</v>
      </c>
      <c r="BP106" s="609">
        <v>0</v>
      </c>
      <c r="BQ106" s="609">
        <v>0</v>
      </c>
      <c r="BR106" s="609">
        <v>0</v>
      </c>
      <c r="BS106" s="609">
        <v>0</v>
      </c>
      <c r="BT106" s="609">
        <v>0</v>
      </c>
      <c r="BU106" s="609">
        <v>0</v>
      </c>
      <c r="BV106" s="609">
        <v>0</v>
      </c>
      <c r="BW106" s="609">
        <v>0</v>
      </c>
      <c r="BX106" s="609">
        <v>0</v>
      </c>
      <c r="BY106" s="609">
        <v>0</v>
      </c>
    </row>
    <row r="107" spans="1:77" s="53" customFormat="1" ht="12" x14ac:dyDescent="0.25">
      <c r="A107" s="4056"/>
      <c r="B107" s="507" t="s">
        <v>286</v>
      </c>
      <c r="C107" s="489">
        <v>0</v>
      </c>
      <c r="D107" s="489">
        <v>6</v>
      </c>
      <c r="E107" s="489">
        <v>2</v>
      </c>
      <c r="F107" s="489">
        <v>1</v>
      </c>
      <c r="G107" s="489">
        <v>7</v>
      </c>
      <c r="H107" s="489">
        <v>13</v>
      </c>
      <c r="I107" s="489">
        <v>14</v>
      </c>
      <c r="J107" s="489">
        <v>0</v>
      </c>
      <c r="K107" s="489">
        <v>4</v>
      </c>
      <c r="L107" s="489">
        <v>12</v>
      </c>
      <c r="M107" s="489">
        <v>0</v>
      </c>
      <c r="N107" s="489">
        <v>11</v>
      </c>
      <c r="O107" s="489">
        <v>12</v>
      </c>
      <c r="P107" s="489">
        <v>3</v>
      </c>
      <c r="Q107" s="489">
        <v>14</v>
      </c>
      <c r="R107" s="489">
        <v>11</v>
      </c>
      <c r="S107" s="489">
        <v>0</v>
      </c>
      <c r="T107" s="489">
        <v>0</v>
      </c>
      <c r="U107" s="489">
        <v>1</v>
      </c>
      <c r="V107" s="489">
        <v>0</v>
      </c>
      <c r="W107" s="489">
        <v>0</v>
      </c>
      <c r="X107" s="489">
        <v>7</v>
      </c>
      <c r="Y107" s="489">
        <v>14</v>
      </c>
      <c r="Z107" s="489">
        <v>0</v>
      </c>
      <c r="AA107" s="489">
        <v>1</v>
      </c>
      <c r="AB107" s="489">
        <v>0</v>
      </c>
      <c r="AC107" s="489">
        <v>11</v>
      </c>
      <c r="AD107" s="489">
        <v>0</v>
      </c>
      <c r="AE107" s="489">
        <v>10</v>
      </c>
      <c r="AF107" s="489">
        <v>0</v>
      </c>
      <c r="AG107" s="489">
        <v>4</v>
      </c>
      <c r="AH107" s="489">
        <v>8</v>
      </c>
      <c r="AI107" s="489">
        <v>5</v>
      </c>
      <c r="AJ107" s="489">
        <v>10</v>
      </c>
      <c r="AK107" s="489">
        <v>8</v>
      </c>
      <c r="AL107" s="489">
        <v>5</v>
      </c>
      <c r="AM107" s="489">
        <v>9</v>
      </c>
      <c r="AN107" s="489">
        <v>0</v>
      </c>
      <c r="AO107" s="489">
        <v>0</v>
      </c>
      <c r="AP107" s="489">
        <v>0</v>
      </c>
      <c r="AQ107" s="489">
        <v>0</v>
      </c>
      <c r="AR107" s="489">
        <v>0</v>
      </c>
      <c r="AS107" s="489">
        <v>0</v>
      </c>
      <c r="AT107" s="858">
        <v>0</v>
      </c>
      <c r="AU107" s="858">
        <v>0</v>
      </c>
      <c r="AV107" s="858">
        <v>0</v>
      </c>
      <c r="AW107" s="3690">
        <v>0</v>
      </c>
      <c r="AX107" s="489">
        <v>0</v>
      </c>
      <c r="AY107" s="489">
        <v>0</v>
      </c>
      <c r="AZ107" s="489">
        <v>0</v>
      </c>
      <c r="BA107" s="489">
        <v>0</v>
      </c>
      <c r="BB107" s="489">
        <v>0</v>
      </c>
      <c r="BC107" s="489">
        <v>0</v>
      </c>
      <c r="BD107" s="489">
        <v>0</v>
      </c>
      <c r="BE107" s="489">
        <v>0</v>
      </c>
      <c r="BF107" s="489">
        <v>0</v>
      </c>
      <c r="BG107" s="489">
        <v>0</v>
      </c>
      <c r="BH107" s="489">
        <v>0</v>
      </c>
      <c r="BI107" s="489">
        <v>1</v>
      </c>
      <c r="BJ107" s="489">
        <v>0</v>
      </c>
      <c r="BK107" s="489">
        <v>0</v>
      </c>
      <c r="BL107" s="489">
        <v>0</v>
      </c>
      <c r="BM107" s="489">
        <v>0</v>
      </c>
      <c r="BN107" s="489">
        <v>0</v>
      </c>
      <c r="BO107" s="489">
        <v>0</v>
      </c>
      <c r="BP107" s="489">
        <v>0</v>
      </c>
      <c r="BQ107" s="489">
        <v>0</v>
      </c>
      <c r="BR107" s="489">
        <v>0</v>
      </c>
      <c r="BS107" s="489">
        <v>0</v>
      </c>
      <c r="BT107" s="489">
        <v>0</v>
      </c>
      <c r="BU107" s="489">
        <v>0</v>
      </c>
      <c r="BV107" s="489">
        <v>0</v>
      </c>
      <c r="BW107" s="489">
        <v>0</v>
      </c>
      <c r="BX107" s="489">
        <v>0</v>
      </c>
      <c r="BY107" s="489">
        <v>0</v>
      </c>
    </row>
    <row r="108" spans="1:77" s="53" customFormat="1" ht="12" x14ac:dyDescent="0.25">
      <c r="A108" s="4056"/>
      <c r="B108" s="641" t="s">
        <v>303</v>
      </c>
      <c r="C108" s="646">
        <v>0</v>
      </c>
      <c r="D108" s="646">
        <v>0</v>
      </c>
      <c r="E108" s="646">
        <v>0</v>
      </c>
      <c r="F108" s="646">
        <v>0</v>
      </c>
      <c r="G108" s="646">
        <v>1</v>
      </c>
      <c r="H108" s="646">
        <v>1</v>
      </c>
      <c r="I108" s="646">
        <v>1</v>
      </c>
      <c r="J108" s="646">
        <v>0</v>
      </c>
      <c r="K108" s="646">
        <v>0</v>
      </c>
      <c r="L108" s="646">
        <v>2</v>
      </c>
      <c r="M108" s="646">
        <v>0</v>
      </c>
      <c r="N108" s="646">
        <v>0</v>
      </c>
      <c r="O108" s="646">
        <v>4</v>
      </c>
      <c r="P108" s="646">
        <v>0</v>
      </c>
      <c r="Q108" s="646">
        <v>0</v>
      </c>
      <c r="R108" s="646">
        <v>2</v>
      </c>
      <c r="S108" s="646">
        <v>0</v>
      </c>
      <c r="T108" s="646">
        <v>0</v>
      </c>
      <c r="U108" s="646">
        <v>0</v>
      </c>
      <c r="V108" s="646">
        <v>0</v>
      </c>
      <c r="W108" s="646">
        <v>0</v>
      </c>
      <c r="X108" s="646">
        <v>0</v>
      </c>
      <c r="Y108" s="646">
        <v>0</v>
      </c>
      <c r="Z108" s="646">
        <v>0</v>
      </c>
      <c r="AA108" s="646">
        <v>0</v>
      </c>
      <c r="AB108" s="646">
        <v>0</v>
      </c>
      <c r="AC108" s="646">
        <v>0</v>
      </c>
      <c r="AD108" s="646">
        <v>0</v>
      </c>
      <c r="AE108" s="646">
        <v>0</v>
      </c>
      <c r="AF108" s="646">
        <v>0</v>
      </c>
      <c r="AG108" s="646">
        <v>1</v>
      </c>
      <c r="AH108" s="646">
        <v>0</v>
      </c>
      <c r="AI108" s="646">
        <v>0</v>
      </c>
      <c r="AJ108" s="646">
        <v>0</v>
      </c>
      <c r="AK108" s="646">
        <v>0</v>
      </c>
      <c r="AL108" s="646">
        <v>0</v>
      </c>
      <c r="AM108" s="646">
        <v>2</v>
      </c>
      <c r="AN108" s="646">
        <v>0</v>
      </c>
      <c r="AO108" s="646">
        <v>0</v>
      </c>
      <c r="AP108" s="646">
        <v>0</v>
      </c>
      <c r="AQ108" s="646">
        <v>0</v>
      </c>
      <c r="AR108" s="646">
        <v>0</v>
      </c>
      <c r="AS108" s="646">
        <v>0</v>
      </c>
      <c r="AT108" s="859">
        <v>0</v>
      </c>
      <c r="AU108" s="859">
        <v>0</v>
      </c>
      <c r="AV108" s="859">
        <v>0</v>
      </c>
      <c r="AW108" s="3691">
        <v>0</v>
      </c>
      <c r="AX108" s="646">
        <v>0</v>
      </c>
      <c r="AY108" s="646">
        <v>0</v>
      </c>
      <c r="AZ108" s="646">
        <v>0</v>
      </c>
      <c r="BA108" s="646">
        <v>0</v>
      </c>
      <c r="BB108" s="646">
        <v>0</v>
      </c>
      <c r="BC108" s="646">
        <v>0</v>
      </c>
      <c r="BD108" s="646">
        <v>0</v>
      </c>
      <c r="BE108" s="646">
        <v>0</v>
      </c>
      <c r="BF108" s="646">
        <v>0</v>
      </c>
      <c r="BG108" s="646">
        <v>0</v>
      </c>
      <c r="BH108" s="646">
        <v>0</v>
      </c>
      <c r="BI108" s="646">
        <v>0</v>
      </c>
      <c r="BJ108" s="646">
        <v>0</v>
      </c>
      <c r="BK108" s="646">
        <v>0</v>
      </c>
      <c r="BL108" s="646">
        <v>0</v>
      </c>
      <c r="BM108" s="646">
        <v>0</v>
      </c>
      <c r="BN108" s="646">
        <v>0</v>
      </c>
      <c r="BO108" s="646">
        <v>0</v>
      </c>
      <c r="BP108" s="646">
        <v>0</v>
      </c>
      <c r="BQ108" s="646">
        <v>0</v>
      </c>
      <c r="BR108" s="646">
        <v>0</v>
      </c>
      <c r="BS108" s="646">
        <v>0</v>
      </c>
      <c r="BT108" s="646">
        <v>0</v>
      </c>
      <c r="BU108" s="646">
        <v>0</v>
      </c>
      <c r="BV108" s="646">
        <v>0</v>
      </c>
      <c r="BW108" s="646">
        <v>0</v>
      </c>
      <c r="BX108" s="646">
        <v>0</v>
      </c>
      <c r="BY108" s="646">
        <v>0</v>
      </c>
    </row>
    <row r="109" spans="1:77" s="53" customFormat="1" ht="12" x14ac:dyDescent="0.25">
      <c r="A109" s="4056"/>
      <c r="B109" s="632" t="s">
        <v>287</v>
      </c>
      <c r="C109" s="627" t="s">
        <v>0</v>
      </c>
      <c r="D109" s="627">
        <v>0.33333333333333331</v>
      </c>
      <c r="E109" s="627">
        <v>0</v>
      </c>
      <c r="F109" s="627">
        <v>1</v>
      </c>
      <c r="G109" s="627">
        <v>1.4285714285714286</v>
      </c>
      <c r="H109" s="627">
        <v>0.69230769230769229</v>
      </c>
      <c r="I109" s="627">
        <v>0.8571428571428571</v>
      </c>
      <c r="J109" s="627" t="s">
        <v>0</v>
      </c>
      <c r="K109" s="627">
        <v>0.5</v>
      </c>
      <c r="L109" s="627">
        <v>1.3333333333333333</v>
      </c>
      <c r="M109" s="627" t="s">
        <v>0</v>
      </c>
      <c r="N109" s="627">
        <v>0.45454545454545453</v>
      </c>
      <c r="O109" s="627">
        <v>2.4166666666666665</v>
      </c>
      <c r="P109" s="627">
        <v>0</v>
      </c>
      <c r="Q109" s="627">
        <v>0.9285714285714286</v>
      </c>
      <c r="R109" s="627">
        <v>1.8181818181818181</v>
      </c>
      <c r="S109" s="627" t="s">
        <v>0</v>
      </c>
      <c r="T109" s="627" t="s">
        <v>0</v>
      </c>
      <c r="U109" s="627">
        <v>1</v>
      </c>
      <c r="V109" s="627" t="s">
        <v>0</v>
      </c>
      <c r="W109" s="627" t="s">
        <v>0</v>
      </c>
      <c r="X109" s="627">
        <v>0.42857142857142855</v>
      </c>
      <c r="Y109" s="627">
        <v>0.6428571428571429</v>
      </c>
      <c r="Z109" s="627" t="s">
        <v>0</v>
      </c>
      <c r="AA109" s="627">
        <v>0</v>
      </c>
      <c r="AB109" s="627" t="s">
        <v>0</v>
      </c>
      <c r="AC109" s="627">
        <v>0.27272727272727271</v>
      </c>
      <c r="AD109" s="627" t="s">
        <v>0</v>
      </c>
      <c r="AE109" s="627">
        <v>0.6</v>
      </c>
      <c r="AF109" s="627" t="s">
        <v>0</v>
      </c>
      <c r="AG109" s="627">
        <v>2.75</v>
      </c>
      <c r="AH109" s="627">
        <v>0.875</v>
      </c>
      <c r="AI109" s="627">
        <v>1.8</v>
      </c>
      <c r="AJ109" s="627">
        <v>0.5</v>
      </c>
      <c r="AK109" s="627">
        <v>0.75</v>
      </c>
      <c r="AL109" s="627">
        <v>0.4</v>
      </c>
      <c r="AM109" s="627">
        <v>2.5555555555555554</v>
      </c>
      <c r="AN109" s="627" t="s">
        <v>0</v>
      </c>
      <c r="AO109" s="627" t="s">
        <v>0</v>
      </c>
      <c r="AP109" s="627" t="s">
        <v>0</v>
      </c>
      <c r="AQ109" s="627" t="s">
        <v>0</v>
      </c>
      <c r="AR109" s="627" t="s">
        <v>0</v>
      </c>
      <c r="AS109" s="627" t="s">
        <v>0</v>
      </c>
      <c r="AT109" s="860" t="s">
        <v>0</v>
      </c>
      <c r="AU109" s="860" t="s">
        <v>0</v>
      </c>
      <c r="AV109" s="860" t="s">
        <v>0</v>
      </c>
      <c r="AW109" s="3692" t="s">
        <v>0</v>
      </c>
      <c r="AX109" s="627" t="s">
        <v>0</v>
      </c>
      <c r="AY109" s="627" t="s">
        <v>0</v>
      </c>
      <c r="AZ109" s="627" t="s">
        <v>0</v>
      </c>
      <c r="BA109" s="627" t="s">
        <v>0</v>
      </c>
      <c r="BB109" s="627" t="s">
        <v>0</v>
      </c>
      <c r="BC109" s="627" t="s">
        <v>0</v>
      </c>
      <c r="BD109" s="627" t="s">
        <v>0</v>
      </c>
      <c r="BE109" s="627" t="s">
        <v>0</v>
      </c>
      <c r="BF109" s="627" t="s">
        <v>0</v>
      </c>
      <c r="BG109" s="627" t="s">
        <v>0</v>
      </c>
      <c r="BH109" s="627" t="s">
        <v>0</v>
      </c>
      <c r="BI109" s="627">
        <v>0</v>
      </c>
      <c r="BJ109" s="627" t="s">
        <v>0</v>
      </c>
      <c r="BK109" s="627" t="s">
        <v>0</v>
      </c>
      <c r="BL109" s="627" t="s">
        <v>0</v>
      </c>
      <c r="BM109" s="627" t="s">
        <v>0</v>
      </c>
      <c r="BN109" s="627" t="s">
        <v>0</v>
      </c>
      <c r="BO109" s="627" t="s">
        <v>0</v>
      </c>
      <c r="BP109" s="627" t="s">
        <v>0</v>
      </c>
      <c r="BQ109" s="627" t="s">
        <v>0</v>
      </c>
      <c r="BR109" s="627" t="s">
        <v>0</v>
      </c>
      <c r="BS109" s="627" t="s">
        <v>0</v>
      </c>
      <c r="BT109" s="627" t="s">
        <v>0</v>
      </c>
      <c r="BU109" s="627" t="s">
        <v>0</v>
      </c>
      <c r="BV109" s="627" t="s">
        <v>0</v>
      </c>
      <c r="BW109" s="627" t="s">
        <v>0</v>
      </c>
      <c r="BX109" s="627" t="s">
        <v>0</v>
      </c>
      <c r="BY109" s="627" t="s">
        <v>0</v>
      </c>
    </row>
    <row r="110" spans="1:77" s="55" customFormat="1" ht="12" customHeight="1" x14ac:dyDescent="0.25">
      <c r="A110" s="4057" t="s">
        <v>271</v>
      </c>
      <c r="B110" s="628" t="s">
        <v>285</v>
      </c>
      <c r="C110" s="629">
        <v>0</v>
      </c>
      <c r="D110" s="629">
        <v>3</v>
      </c>
      <c r="E110" s="629">
        <v>0</v>
      </c>
      <c r="F110" s="629">
        <v>0</v>
      </c>
      <c r="G110" s="629">
        <v>15</v>
      </c>
      <c r="H110" s="629">
        <v>14</v>
      </c>
      <c r="I110" s="629">
        <v>9</v>
      </c>
      <c r="J110" s="629">
        <v>0</v>
      </c>
      <c r="K110" s="629">
        <v>4</v>
      </c>
      <c r="L110" s="629">
        <v>9</v>
      </c>
      <c r="M110" s="629">
        <v>0</v>
      </c>
      <c r="N110" s="629">
        <v>4</v>
      </c>
      <c r="O110" s="629">
        <v>24</v>
      </c>
      <c r="P110" s="629">
        <v>0</v>
      </c>
      <c r="Q110" s="629">
        <v>10</v>
      </c>
      <c r="R110" s="629">
        <v>4</v>
      </c>
      <c r="S110" s="629">
        <v>0</v>
      </c>
      <c r="T110" s="629">
        <v>0</v>
      </c>
      <c r="U110" s="629">
        <v>1</v>
      </c>
      <c r="V110" s="629">
        <v>0</v>
      </c>
      <c r="W110" s="629">
        <v>0</v>
      </c>
      <c r="X110" s="629">
        <v>10</v>
      </c>
      <c r="Y110" s="629">
        <v>12</v>
      </c>
      <c r="Z110" s="629">
        <v>0</v>
      </c>
      <c r="AA110" s="629">
        <v>3</v>
      </c>
      <c r="AB110" s="629">
        <v>0</v>
      </c>
      <c r="AC110" s="629">
        <v>3</v>
      </c>
      <c r="AD110" s="629">
        <v>0</v>
      </c>
      <c r="AE110" s="629">
        <v>4</v>
      </c>
      <c r="AF110" s="629">
        <v>0</v>
      </c>
      <c r="AG110" s="629">
        <v>4</v>
      </c>
      <c r="AH110" s="629">
        <v>5</v>
      </c>
      <c r="AI110" s="629">
        <v>0</v>
      </c>
      <c r="AJ110" s="629">
        <v>3</v>
      </c>
      <c r="AK110" s="629">
        <v>17</v>
      </c>
      <c r="AL110" s="629">
        <v>11</v>
      </c>
      <c r="AM110" s="629">
        <v>2</v>
      </c>
      <c r="AN110" s="629">
        <v>0</v>
      </c>
      <c r="AO110" s="629">
        <v>0</v>
      </c>
      <c r="AP110" s="629">
        <v>0</v>
      </c>
      <c r="AQ110" s="629">
        <v>0</v>
      </c>
      <c r="AR110" s="629">
        <v>2</v>
      </c>
      <c r="AS110" s="629">
        <v>0</v>
      </c>
      <c r="AT110" s="861">
        <v>5</v>
      </c>
      <c r="AU110" s="861">
        <v>0</v>
      </c>
      <c r="AV110" s="861">
        <v>0</v>
      </c>
      <c r="AW110" s="3693">
        <v>0</v>
      </c>
      <c r="AX110" s="629">
        <v>0</v>
      </c>
      <c r="AY110" s="629">
        <v>0</v>
      </c>
      <c r="AZ110" s="629">
        <v>0</v>
      </c>
      <c r="BA110" s="629">
        <v>0</v>
      </c>
      <c r="BB110" s="629">
        <v>0</v>
      </c>
      <c r="BC110" s="629">
        <v>0</v>
      </c>
      <c r="BD110" s="629">
        <v>0</v>
      </c>
      <c r="BE110" s="629">
        <v>0</v>
      </c>
      <c r="BF110" s="629">
        <v>0</v>
      </c>
      <c r="BG110" s="629">
        <v>0</v>
      </c>
      <c r="BH110" s="629">
        <v>0</v>
      </c>
      <c r="BI110" s="629">
        <v>0</v>
      </c>
      <c r="BJ110" s="629">
        <v>0</v>
      </c>
      <c r="BK110" s="629">
        <v>0</v>
      </c>
      <c r="BL110" s="629">
        <v>1</v>
      </c>
      <c r="BM110" s="629">
        <v>0</v>
      </c>
      <c r="BN110" s="629">
        <v>0</v>
      </c>
      <c r="BO110" s="629">
        <v>0</v>
      </c>
      <c r="BP110" s="629">
        <v>0</v>
      </c>
      <c r="BQ110" s="629">
        <v>0</v>
      </c>
      <c r="BR110" s="629">
        <v>0</v>
      </c>
      <c r="BS110" s="629">
        <v>0</v>
      </c>
      <c r="BT110" s="629">
        <v>0</v>
      </c>
      <c r="BU110" s="629">
        <v>0</v>
      </c>
      <c r="BV110" s="629">
        <v>0</v>
      </c>
      <c r="BW110" s="629">
        <v>0</v>
      </c>
      <c r="BX110" s="629">
        <v>0</v>
      </c>
      <c r="BY110" s="629">
        <v>0</v>
      </c>
    </row>
    <row r="111" spans="1:77" s="53" customFormat="1" ht="12" x14ac:dyDescent="0.25">
      <c r="A111" s="4057"/>
      <c r="B111" s="630" t="s">
        <v>286</v>
      </c>
      <c r="C111" s="631">
        <v>0</v>
      </c>
      <c r="D111" s="631">
        <v>12</v>
      </c>
      <c r="E111" s="631">
        <v>1</v>
      </c>
      <c r="F111" s="631">
        <v>0</v>
      </c>
      <c r="G111" s="631">
        <v>8</v>
      </c>
      <c r="H111" s="631">
        <v>11</v>
      </c>
      <c r="I111" s="631">
        <v>13</v>
      </c>
      <c r="J111" s="631">
        <v>0</v>
      </c>
      <c r="K111" s="631">
        <v>2</v>
      </c>
      <c r="L111" s="631">
        <v>12</v>
      </c>
      <c r="M111" s="631">
        <v>0</v>
      </c>
      <c r="N111" s="631">
        <v>9</v>
      </c>
      <c r="O111" s="631">
        <v>12</v>
      </c>
      <c r="P111" s="631">
        <v>4</v>
      </c>
      <c r="Q111" s="631">
        <v>14</v>
      </c>
      <c r="R111" s="631">
        <v>7</v>
      </c>
      <c r="S111" s="631">
        <v>0</v>
      </c>
      <c r="T111" s="631">
        <v>0</v>
      </c>
      <c r="U111" s="631">
        <v>1</v>
      </c>
      <c r="V111" s="631">
        <v>0</v>
      </c>
      <c r="W111" s="631">
        <v>0</v>
      </c>
      <c r="X111" s="631">
        <v>5</v>
      </c>
      <c r="Y111" s="631">
        <v>11</v>
      </c>
      <c r="Z111" s="631">
        <v>0</v>
      </c>
      <c r="AA111" s="631">
        <v>1</v>
      </c>
      <c r="AB111" s="631">
        <v>0</v>
      </c>
      <c r="AC111" s="631">
        <v>12</v>
      </c>
      <c r="AD111" s="631">
        <v>0</v>
      </c>
      <c r="AE111" s="631">
        <v>5</v>
      </c>
      <c r="AF111" s="631">
        <v>0</v>
      </c>
      <c r="AG111" s="631">
        <v>5</v>
      </c>
      <c r="AH111" s="631">
        <v>3</v>
      </c>
      <c r="AI111" s="631">
        <v>0</v>
      </c>
      <c r="AJ111" s="631">
        <v>8</v>
      </c>
      <c r="AK111" s="631">
        <v>11</v>
      </c>
      <c r="AL111" s="631">
        <v>8</v>
      </c>
      <c r="AM111" s="631">
        <v>6</v>
      </c>
      <c r="AN111" s="631">
        <v>0</v>
      </c>
      <c r="AO111" s="631">
        <v>0</v>
      </c>
      <c r="AP111" s="631">
        <v>0</v>
      </c>
      <c r="AQ111" s="631">
        <v>0</v>
      </c>
      <c r="AR111" s="631">
        <v>3</v>
      </c>
      <c r="AS111" s="631">
        <v>0</v>
      </c>
      <c r="AT111" s="862">
        <v>4</v>
      </c>
      <c r="AU111" s="862">
        <v>0</v>
      </c>
      <c r="AV111" s="862">
        <v>0</v>
      </c>
      <c r="AW111" s="3694">
        <v>0</v>
      </c>
      <c r="AX111" s="631">
        <v>0</v>
      </c>
      <c r="AY111" s="631">
        <v>1</v>
      </c>
      <c r="AZ111" s="631">
        <v>0</v>
      </c>
      <c r="BA111" s="631">
        <v>1</v>
      </c>
      <c r="BB111" s="631">
        <v>0</v>
      </c>
      <c r="BC111" s="631">
        <v>0</v>
      </c>
      <c r="BD111" s="631">
        <v>0</v>
      </c>
      <c r="BE111" s="631">
        <v>0</v>
      </c>
      <c r="BF111" s="631">
        <v>0</v>
      </c>
      <c r="BG111" s="631">
        <v>0</v>
      </c>
      <c r="BH111" s="631">
        <v>0</v>
      </c>
      <c r="BI111" s="631">
        <v>0</v>
      </c>
      <c r="BJ111" s="631">
        <v>0</v>
      </c>
      <c r="BK111" s="631">
        <v>0</v>
      </c>
      <c r="BL111" s="631">
        <v>2</v>
      </c>
      <c r="BM111" s="631">
        <v>0</v>
      </c>
      <c r="BN111" s="631">
        <v>0</v>
      </c>
      <c r="BO111" s="631">
        <v>0</v>
      </c>
      <c r="BP111" s="631">
        <v>0</v>
      </c>
      <c r="BQ111" s="631">
        <v>0</v>
      </c>
      <c r="BR111" s="631">
        <v>0</v>
      </c>
      <c r="BS111" s="631">
        <v>1</v>
      </c>
      <c r="BT111" s="631">
        <v>0</v>
      </c>
      <c r="BU111" s="631">
        <v>0</v>
      </c>
      <c r="BV111" s="631">
        <v>0</v>
      </c>
      <c r="BW111" s="631">
        <v>0</v>
      </c>
      <c r="BX111" s="631">
        <v>0</v>
      </c>
      <c r="BY111" s="631">
        <v>0</v>
      </c>
    </row>
    <row r="112" spans="1:77" s="53" customFormat="1" ht="12" x14ac:dyDescent="0.25">
      <c r="A112" s="4057"/>
      <c r="B112" s="642" t="s">
        <v>303</v>
      </c>
      <c r="C112" s="647">
        <v>0</v>
      </c>
      <c r="D112" s="647">
        <v>0</v>
      </c>
      <c r="E112" s="647">
        <v>0</v>
      </c>
      <c r="F112" s="647">
        <v>0</v>
      </c>
      <c r="G112" s="647">
        <v>2</v>
      </c>
      <c r="H112" s="647">
        <v>1</v>
      </c>
      <c r="I112" s="647">
        <v>1</v>
      </c>
      <c r="J112" s="647">
        <v>0</v>
      </c>
      <c r="K112" s="647">
        <v>1</v>
      </c>
      <c r="L112" s="647">
        <v>1</v>
      </c>
      <c r="M112" s="647">
        <v>0</v>
      </c>
      <c r="N112" s="647">
        <v>0</v>
      </c>
      <c r="O112" s="647">
        <v>4</v>
      </c>
      <c r="P112" s="647">
        <v>0</v>
      </c>
      <c r="Q112" s="647">
        <v>0</v>
      </c>
      <c r="R112" s="647">
        <v>0</v>
      </c>
      <c r="S112" s="647">
        <v>0</v>
      </c>
      <c r="T112" s="647">
        <v>0</v>
      </c>
      <c r="U112" s="647">
        <v>0</v>
      </c>
      <c r="V112" s="647">
        <v>0</v>
      </c>
      <c r="W112" s="647">
        <v>0</v>
      </c>
      <c r="X112" s="647">
        <v>0</v>
      </c>
      <c r="Y112" s="647">
        <v>1</v>
      </c>
      <c r="Z112" s="647">
        <v>0</v>
      </c>
      <c r="AA112" s="647">
        <v>0</v>
      </c>
      <c r="AB112" s="647">
        <v>0</v>
      </c>
      <c r="AC112" s="647">
        <v>0</v>
      </c>
      <c r="AD112" s="647">
        <v>0</v>
      </c>
      <c r="AE112" s="647">
        <v>0</v>
      </c>
      <c r="AF112" s="647">
        <v>0</v>
      </c>
      <c r="AG112" s="647">
        <v>0</v>
      </c>
      <c r="AH112" s="647">
        <v>0</v>
      </c>
      <c r="AI112" s="647">
        <v>0</v>
      </c>
      <c r="AJ112" s="647">
        <v>0</v>
      </c>
      <c r="AK112" s="647">
        <v>1</v>
      </c>
      <c r="AL112" s="647">
        <v>2</v>
      </c>
      <c r="AM112" s="647">
        <v>0</v>
      </c>
      <c r="AN112" s="647">
        <v>0</v>
      </c>
      <c r="AO112" s="647">
        <v>0</v>
      </c>
      <c r="AP112" s="647">
        <v>0</v>
      </c>
      <c r="AQ112" s="647">
        <v>0</v>
      </c>
      <c r="AR112" s="647">
        <v>0</v>
      </c>
      <c r="AS112" s="647">
        <v>0</v>
      </c>
      <c r="AT112" s="863">
        <v>0</v>
      </c>
      <c r="AU112" s="863">
        <v>0</v>
      </c>
      <c r="AV112" s="863">
        <v>0</v>
      </c>
      <c r="AW112" s="3695">
        <v>0</v>
      </c>
      <c r="AX112" s="647">
        <v>0</v>
      </c>
      <c r="AY112" s="647">
        <v>0</v>
      </c>
      <c r="AZ112" s="647">
        <v>0</v>
      </c>
      <c r="BA112" s="647">
        <v>0</v>
      </c>
      <c r="BB112" s="647">
        <v>0</v>
      </c>
      <c r="BC112" s="647">
        <v>0</v>
      </c>
      <c r="BD112" s="647">
        <v>0</v>
      </c>
      <c r="BE112" s="647">
        <v>0</v>
      </c>
      <c r="BF112" s="647">
        <v>0</v>
      </c>
      <c r="BG112" s="647">
        <v>0</v>
      </c>
      <c r="BH112" s="647">
        <v>0</v>
      </c>
      <c r="BI112" s="647">
        <v>0</v>
      </c>
      <c r="BJ112" s="647">
        <v>0</v>
      </c>
      <c r="BK112" s="647">
        <v>0</v>
      </c>
      <c r="BL112" s="647">
        <v>0</v>
      </c>
      <c r="BM112" s="647">
        <v>0</v>
      </c>
      <c r="BN112" s="647">
        <v>0</v>
      </c>
      <c r="BO112" s="647">
        <v>0</v>
      </c>
      <c r="BP112" s="647">
        <v>0</v>
      </c>
      <c r="BQ112" s="647">
        <v>0</v>
      </c>
      <c r="BR112" s="647">
        <v>0</v>
      </c>
      <c r="BS112" s="647">
        <v>0</v>
      </c>
      <c r="BT112" s="647">
        <v>0</v>
      </c>
      <c r="BU112" s="647">
        <v>0</v>
      </c>
      <c r="BV112" s="647">
        <v>0</v>
      </c>
      <c r="BW112" s="647">
        <v>0</v>
      </c>
      <c r="BX112" s="647">
        <v>0</v>
      </c>
      <c r="BY112" s="647">
        <v>0</v>
      </c>
    </row>
    <row r="113" spans="1:77" s="53" customFormat="1" ht="12" x14ac:dyDescent="0.25">
      <c r="A113" s="4057"/>
      <c r="B113" s="768" t="s">
        <v>287</v>
      </c>
      <c r="C113" s="760" t="s">
        <v>0</v>
      </c>
      <c r="D113" s="760">
        <v>0.25</v>
      </c>
      <c r="E113" s="760">
        <v>0</v>
      </c>
      <c r="F113" s="760" t="s">
        <v>0</v>
      </c>
      <c r="G113" s="760">
        <v>2.125</v>
      </c>
      <c r="H113" s="760">
        <v>1.3636363636363635</v>
      </c>
      <c r="I113" s="760">
        <v>0.76923076923076927</v>
      </c>
      <c r="J113" s="760" t="s">
        <v>0</v>
      </c>
      <c r="K113" s="760">
        <v>2.5</v>
      </c>
      <c r="L113" s="760">
        <v>0.83333333333333337</v>
      </c>
      <c r="M113" s="760" t="s">
        <v>0</v>
      </c>
      <c r="N113" s="760">
        <v>0.44444444444444442</v>
      </c>
      <c r="O113" s="760">
        <v>2.3333333333333335</v>
      </c>
      <c r="P113" s="760">
        <v>0</v>
      </c>
      <c r="Q113" s="760">
        <v>0.7142857142857143</v>
      </c>
      <c r="R113" s="760">
        <v>0.5714285714285714</v>
      </c>
      <c r="S113" s="760" t="s">
        <v>0</v>
      </c>
      <c r="T113" s="760" t="s">
        <v>0</v>
      </c>
      <c r="U113" s="760">
        <v>1</v>
      </c>
      <c r="V113" s="760" t="s">
        <v>0</v>
      </c>
      <c r="W113" s="760" t="s">
        <v>0</v>
      </c>
      <c r="X113" s="760">
        <v>2</v>
      </c>
      <c r="Y113" s="760">
        <v>1.1818181818181819</v>
      </c>
      <c r="Z113" s="760" t="s">
        <v>0</v>
      </c>
      <c r="AA113" s="760">
        <v>3</v>
      </c>
      <c r="AB113" s="760" t="s">
        <v>0</v>
      </c>
      <c r="AC113" s="760">
        <v>0.25</v>
      </c>
      <c r="AD113" s="760" t="s">
        <v>0</v>
      </c>
      <c r="AE113" s="760">
        <v>0.8</v>
      </c>
      <c r="AF113" s="760" t="s">
        <v>0</v>
      </c>
      <c r="AG113" s="760">
        <v>0.8</v>
      </c>
      <c r="AH113" s="760">
        <v>1.6666666666666667</v>
      </c>
      <c r="AI113" s="760" t="s">
        <v>0</v>
      </c>
      <c r="AJ113" s="760">
        <v>0.375</v>
      </c>
      <c r="AK113" s="760">
        <v>1.6363636363636365</v>
      </c>
      <c r="AL113" s="760">
        <v>1.625</v>
      </c>
      <c r="AM113" s="760">
        <v>0.33333333333333331</v>
      </c>
      <c r="AN113" s="760" t="s">
        <v>0</v>
      </c>
      <c r="AO113" s="760" t="s">
        <v>0</v>
      </c>
      <c r="AP113" s="760" t="s">
        <v>0</v>
      </c>
      <c r="AQ113" s="760" t="s">
        <v>0</v>
      </c>
      <c r="AR113" s="760">
        <v>0.66666666666666663</v>
      </c>
      <c r="AS113" s="760" t="s">
        <v>0</v>
      </c>
      <c r="AT113" s="864">
        <v>1.25</v>
      </c>
      <c r="AU113" s="864" t="s">
        <v>0</v>
      </c>
      <c r="AV113" s="864" t="s">
        <v>0</v>
      </c>
      <c r="AW113" s="3696" t="s">
        <v>0</v>
      </c>
      <c r="AX113" s="760" t="s">
        <v>0</v>
      </c>
      <c r="AY113" s="760">
        <v>0</v>
      </c>
      <c r="AZ113" s="760" t="s">
        <v>0</v>
      </c>
      <c r="BA113" s="760">
        <v>0</v>
      </c>
      <c r="BB113" s="760" t="s">
        <v>0</v>
      </c>
      <c r="BC113" s="760" t="s">
        <v>0</v>
      </c>
      <c r="BD113" s="760" t="s">
        <v>0</v>
      </c>
      <c r="BE113" s="760" t="s">
        <v>0</v>
      </c>
      <c r="BF113" s="760" t="s">
        <v>0</v>
      </c>
      <c r="BG113" s="760" t="s">
        <v>0</v>
      </c>
      <c r="BH113" s="760" t="s">
        <v>0</v>
      </c>
      <c r="BI113" s="760" t="s">
        <v>0</v>
      </c>
      <c r="BJ113" s="760" t="s">
        <v>0</v>
      </c>
      <c r="BK113" s="760" t="s">
        <v>0</v>
      </c>
      <c r="BL113" s="760">
        <v>0.5</v>
      </c>
      <c r="BM113" s="760" t="s">
        <v>0</v>
      </c>
      <c r="BN113" s="760" t="s">
        <v>0</v>
      </c>
      <c r="BO113" s="760" t="s">
        <v>0</v>
      </c>
      <c r="BP113" s="760" t="s">
        <v>0</v>
      </c>
      <c r="BQ113" s="760" t="s">
        <v>0</v>
      </c>
      <c r="BR113" s="760" t="s">
        <v>0</v>
      </c>
      <c r="BS113" s="760">
        <v>0</v>
      </c>
      <c r="BT113" s="760" t="s">
        <v>0</v>
      </c>
      <c r="BU113" s="760" t="s">
        <v>0</v>
      </c>
      <c r="BV113" s="760" t="s">
        <v>0</v>
      </c>
      <c r="BW113" s="760" t="s">
        <v>0</v>
      </c>
      <c r="BX113" s="760" t="s">
        <v>0</v>
      </c>
      <c r="BY113" s="760" t="s">
        <v>0</v>
      </c>
    </row>
    <row r="114" spans="1:77" s="55" customFormat="1" ht="12" customHeight="1" x14ac:dyDescent="0.25">
      <c r="A114" s="4058" t="s">
        <v>336</v>
      </c>
      <c r="B114" s="761" t="s">
        <v>285</v>
      </c>
      <c r="C114" s="762">
        <v>0</v>
      </c>
      <c r="D114" s="762">
        <v>7</v>
      </c>
      <c r="E114" s="762">
        <v>1</v>
      </c>
      <c r="F114" s="762">
        <v>0</v>
      </c>
      <c r="G114" s="762">
        <v>2</v>
      </c>
      <c r="H114" s="762">
        <v>10</v>
      </c>
      <c r="I114" s="762">
        <v>13</v>
      </c>
      <c r="J114" s="762">
        <v>0</v>
      </c>
      <c r="K114" s="762">
        <v>0</v>
      </c>
      <c r="L114" s="762">
        <v>10</v>
      </c>
      <c r="M114" s="762">
        <v>0</v>
      </c>
      <c r="N114" s="762">
        <v>7</v>
      </c>
      <c r="O114" s="762">
        <v>19</v>
      </c>
      <c r="P114" s="762">
        <v>1</v>
      </c>
      <c r="Q114" s="762">
        <v>15</v>
      </c>
      <c r="R114" s="762">
        <v>4</v>
      </c>
      <c r="S114" s="762">
        <v>0</v>
      </c>
      <c r="T114" s="762">
        <v>0</v>
      </c>
      <c r="U114" s="762">
        <v>0</v>
      </c>
      <c r="V114" s="762">
        <v>4</v>
      </c>
      <c r="W114" s="762">
        <v>1</v>
      </c>
      <c r="X114" s="762">
        <v>0</v>
      </c>
      <c r="Y114" s="762">
        <v>7</v>
      </c>
      <c r="Z114" s="762">
        <v>0</v>
      </c>
      <c r="AA114" s="762">
        <v>0</v>
      </c>
      <c r="AB114" s="762">
        <v>0</v>
      </c>
      <c r="AC114" s="762">
        <v>5</v>
      </c>
      <c r="AD114" s="762">
        <v>0</v>
      </c>
      <c r="AE114" s="762">
        <v>12</v>
      </c>
      <c r="AF114" s="762">
        <v>0</v>
      </c>
      <c r="AG114" s="762">
        <v>28</v>
      </c>
      <c r="AH114" s="762">
        <v>1</v>
      </c>
      <c r="AI114" s="762">
        <v>3</v>
      </c>
      <c r="AJ114" s="762">
        <v>3</v>
      </c>
      <c r="AK114" s="762">
        <v>13</v>
      </c>
      <c r="AL114" s="762">
        <v>5</v>
      </c>
      <c r="AM114" s="762">
        <v>21</v>
      </c>
      <c r="AN114" s="762">
        <v>0</v>
      </c>
      <c r="AO114" s="762">
        <v>0</v>
      </c>
      <c r="AP114" s="762">
        <v>0</v>
      </c>
      <c r="AQ114" s="762">
        <v>0</v>
      </c>
      <c r="AR114" s="762">
        <v>0</v>
      </c>
      <c r="AS114" s="762">
        <v>1</v>
      </c>
      <c r="AT114" s="865">
        <v>0</v>
      </c>
      <c r="AU114" s="865">
        <v>0</v>
      </c>
      <c r="AV114" s="865">
        <v>0</v>
      </c>
      <c r="AW114" s="3697">
        <v>0</v>
      </c>
      <c r="AX114" s="762">
        <v>0</v>
      </c>
      <c r="AY114" s="762">
        <v>0</v>
      </c>
      <c r="AZ114" s="762">
        <v>0</v>
      </c>
      <c r="BA114" s="762">
        <v>0</v>
      </c>
      <c r="BB114" s="762">
        <v>0</v>
      </c>
      <c r="BC114" s="762">
        <v>0</v>
      </c>
      <c r="BD114" s="762">
        <v>0</v>
      </c>
      <c r="BE114" s="762">
        <v>0</v>
      </c>
      <c r="BF114" s="762">
        <v>0</v>
      </c>
      <c r="BG114" s="762">
        <v>0</v>
      </c>
      <c r="BH114" s="762">
        <v>0</v>
      </c>
      <c r="BI114" s="762">
        <v>0</v>
      </c>
      <c r="BJ114" s="762">
        <v>0</v>
      </c>
      <c r="BK114" s="762">
        <v>1</v>
      </c>
      <c r="BL114" s="762">
        <v>2</v>
      </c>
      <c r="BM114" s="762">
        <v>0</v>
      </c>
      <c r="BN114" s="762">
        <v>0</v>
      </c>
      <c r="BO114" s="762">
        <v>0</v>
      </c>
      <c r="BP114" s="762">
        <v>0</v>
      </c>
      <c r="BQ114" s="762">
        <v>0</v>
      </c>
      <c r="BR114" s="762">
        <v>0</v>
      </c>
      <c r="BS114" s="762">
        <v>0</v>
      </c>
      <c r="BT114" s="762">
        <v>0</v>
      </c>
      <c r="BU114" s="762">
        <v>0</v>
      </c>
      <c r="BV114" s="762">
        <v>0</v>
      </c>
      <c r="BW114" s="762">
        <v>0</v>
      </c>
      <c r="BX114" s="762">
        <v>0</v>
      </c>
      <c r="BY114" s="762">
        <v>0</v>
      </c>
    </row>
    <row r="115" spans="1:77" s="53" customFormat="1" ht="12" x14ac:dyDescent="0.25">
      <c r="A115" s="4058"/>
      <c r="B115" s="763" t="s">
        <v>286</v>
      </c>
      <c r="C115" s="764">
        <v>0</v>
      </c>
      <c r="D115" s="764">
        <v>8</v>
      </c>
      <c r="E115" s="764">
        <v>1</v>
      </c>
      <c r="F115" s="764">
        <v>0</v>
      </c>
      <c r="G115" s="764">
        <v>6</v>
      </c>
      <c r="H115" s="764">
        <v>12</v>
      </c>
      <c r="I115" s="764">
        <v>14</v>
      </c>
      <c r="J115" s="764">
        <v>0</v>
      </c>
      <c r="K115" s="764">
        <v>0</v>
      </c>
      <c r="L115" s="764">
        <v>13</v>
      </c>
      <c r="M115" s="764">
        <v>0</v>
      </c>
      <c r="N115" s="764">
        <v>8</v>
      </c>
      <c r="O115" s="764">
        <v>14</v>
      </c>
      <c r="P115" s="764">
        <v>2</v>
      </c>
      <c r="Q115" s="764">
        <v>14</v>
      </c>
      <c r="R115" s="764">
        <v>11</v>
      </c>
      <c r="S115" s="764">
        <v>0</v>
      </c>
      <c r="T115" s="764">
        <v>0</v>
      </c>
      <c r="U115" s="764">
        <v>0</v>
      </c>
      <c r="V115" s="764">
        <v>3</v>
      </c>
      <c r="W115" s="764">
        <v>2</v>
      </c>
      <c r="X115" s="764">
        <v>1</v>
      </c>
      <c r="Y115" s="764">
        <v>13</v>
      </c>
      <c r="Z115" s="764">
        <v>0</v>
      </c>
      <c r="AA115" s="764">
        <v>1</v>
      </c>
      <c r="AB115" s="764">
        <v>0</v>
      </c>
      <c r="AC115" s="764">
        <v>12</v>
      </c>
      <c r="AD115" s="764">
        <v>1</v>
      </c>
      <c r="AE115" s="764">
        <v>7</v>
      </c>
      <c r="AF115" s="764">
        <v>0</v>
      </c>
      <c r="AG115" s="764">
        <v>11</v>
      </c>
      <c r="AH115" s="764">
        <v>5</v>
      </c>
      <c r="AI115" s="764">
        <v>4</v>
      </c>
      <c r="AJ115" s="764">
        <v>6</v>
      </c>
      <c r="AK115" s="764">
        <v>11</v>
      </c>
      <c r="AL115" s="764">
        <v>11</v>
      </c>
      <c r="AM115" s="764">
        <v>12</v>
      </c>
      <c r="AN115" s="764">
        <v>0</v>
      </c>
      <c r="AO115" s="764">
        <v>0</v>
      </c>
      <c r="AP115" s="764">
        <v>0</v>
      </c>
      <c r="AQ115" s="764">
        <v>0</v>
      </c>
      <c r="AR115" s="764">
        <v>0</v>
      </c>
      <c r="AS115" s="764">
        <v>1</v>
      </c>
      <c r="AT115" s="866">
        <v>2</v>
      </c>
      <c r="AU115" s="866">
        <v>0</v>
      </c>
      <c r="AV115" s="866">
        <v>0</v>
      </c>
      <c r="AW115" s="3698">
        <v>0</v>
      </c>
      <c r="AX115" s="764">
        <v>0</v>
      </c>
      <c r="AY115" s="764">
        <v>0</v>
      </c>
      <c r="AZ115" s="764">
        <v>0</v>
      </c>
      <c r="BA115" s="764">
        <v>0</v>
      </c>
      <c r="BB115" s="764">
        <v>0</v>
      </c>
      <c r="BC115" s="764">
        <v>0</v>
      </c>
      <c r="BD115" s="764">
        <v>0</v>
      </c>
      <c r="BE115" s="764">
        <v>0</v>
      </c>
      <c r="BF115" s="764">
        <v>0</v>
      </c>
      <c r="BG115" s="764">
        <v>0</v>
      </c>
      <c r="BH115" s="764">
        <v>0</v>
      </c>
      <c r="BI115" s="764">
        <v>0</v>
      </c>
      <c r="BJ115" s="764">
        <v>0</v>
      </c>
      <c r="BK115" s="764">
        <v>2</v>
      </c>
      <c r="BL115" s="764">
        <v>2</v>
      </c>
      <c r="BM115" s="764">
        <v>0</v>
      </c>
      <c r="BN115" s="764">
        <v>0</v>
      </c>
      <c r="BO115" s="764">
        <v>0</v>
      </c>
      <c r="BP115" s="764">
        <v>0</v>
      </c>
      <c r="BQ115" s="764">
        <v>0</v>
      </c>
      <c r="BR115" s="764">
        <v>0</v>
      </c>
      <c r="BS115" s="764">
        <v>0</v>
      </c>
      <c r="BT115" s="764">
        <v>0</v>
      </c>
      <c r="BU115" s="764">
        <v>0</v>
      </c>
      <c r="BV115" s="764">
        <v>0</v>
      </c>
      <c r="BW115" s="764">
        <v>0</v>
      </c>
      <c r="BX115" s="764">
        <v>0</v>
      </c>
      <c r="BY115" s="764">
        <v>0</v>
      </c>
    </row>
    <row r="116" spans="1:77" s="53" customFormat="1" ht="12" x14ac:dyDescent="0.25">
      <c r="A116" s="4058"/>
      <c r="B116" s="765" t="s">
        <v>303</v>
      </c>
      <c r="C116" s="766">
        <v>0</v>
      </c>
      <c r="D116" s="766">
        <v>0</v>
      </c>
      <c r="E116" s="766">
        <v>0</v>
      </c>
      <c r="F116" s="766">
        <v>0</v>
      </c>
      <c r="G116" s="766">
        <v>1</v>
      </c>
      <c r="H116" s="766">
        <v>1</v>
      </c>
      <c r="I116" s="766">
        <v>0</v>
      </c>
      <c r="J116" s="766">
        <v>0</v>
      </c>
      <c r="K116" s="766">
        <v>0</v>
      </c>
      <c r="L116" s="766">
        <v>0</v>
      </c>
      <c r="M116" s="766">
        <v>0</v>
      </c>
      <c r="N116" s="766">
        <v>0</v>
      </c>
      <c r="O116" s="766">
        <v>2</v>
      </c>
      <c r="P116" s="766">
        <v>0</v>
      </c>
      <c r="Q116" s="766">
        <v>1</v>
      </c>
      <c r="R116" s="766">
        <v>1</v>
      </c>
      <c r="S116" s="766">
        <v>0</v>
      </c>
      <c r="T116" s="766">
        <v>0</v>
      </c>
      <c r="U116" s="766">
        <v>0</v>
      </c>
      <c r="V116" s="766">
        <v>1</v>
      </c>
      <c r="W116" s="766">
        <v>0</v>
      </c>
      <c r="X116" s="766">
        <v>0</v>
      </c>
      <c r="Y116" s="766">
        <v>0</v>
      </c>
      <c r="Z116" s="766">
        <v>0</v>
      </c>
      <c r="AA116" s="766">
        <v>0</v>
      </c>
      <c r="AB116" s="766">
        <v>0</v>
      </c>
      <c r="AC116" s="766">
        <v>0</v>
      </c>
      <c r="AD116" s="766">
        <v>0</v>
      </c>
      <c r="AE116" s="766">
        <v>0</v>
      </c>
      <c r="AF116" s="766">
        <v>0</v>
      </c>
      <c r="AG116" s="766">
        <v>3</v>
      </c>
      <c r="AH116" s="766">
        <v>0</v>
      </c>
      <c r="AI116" s="766">
        <v>0</v>
      </c>
      <c r="AJ116" s="766">
        <v>0</v>
      </c>
      <c r="AK116" s="766">
        <v>1</v>
      </c>
      <c r="AL116" s="766">
        <v>1</v>
      </c>
      <c r="AM116" s="766">
        <v>2</v>
      </c>
      <c r="AN116" s="766">
        <v>0</v>
      </c>
      <c r="AO116" s="766">
        <v>0</v>
      </c>
      <c r="AP116" s="766">
        <v>0</v>
      </c>
      <c r="AQ116" s="766">
        <v>0</v>
      </c>
      <c r="AR116" s="766">
        <v>0</v>
      </c>
      <c r="AS116" s="766">
        <v>0</v>
      </c>
      <c r="AT116" s="867">
        <v>0</v>
      </c>
      <c r="AU116" s="867">
        <v>0</v>
      </c>
      <c r="AV116" s="867">
        <v>0</v>
      </c>
      <c r="AW116" s="3699">
        <v>0</v>
      </c>
      <c r="AX116" s="766">
        <v>0</v>
      </c>
      <c r="AY116" s="766">
        <v>0</v>
      </c>
      <c r="AZ116" s="766">
        <v>0</v>
      </c>
      <c r="BA116" s="766">
        <v>0</v>
      </c>
      <c r="BB116" s="766">
        <v>0</v>
      </c>
      <c r="BC116" s="766">
        <v>0</v>
      </c>
      <c r="BD116" s="766">
        <v>0</v>
      </c>
      <c r="BE116" s="766">
        <v>0</v>
      </c>
      <c r="BF116" s="766">
        <v>0</v>
      </c>
      <c r="BG116" s="766">
        <v>0</v>
      </c>
      <c r="BH116" s="766">
        <v>0</v>
      </c>
      <c r="BI116" s="766">
        <v>0</v>
      </c>
      <c r="BJ116" s="766">
        <v>0</v>
      </c>
      <c r="BK116" s="766">
        <v>0</v>
      </c>
      <c r="BL116" s="766">
        <v>0</v>
      </c>
      <c r="BM116" s="766">
        <v>0</v>
      </c>
      <c r="BN116" s="766">
        <v>0</v>
      </c>
      <c r="BO116" s="766">
        <v>0</v>
      </c>
      <c r="BP116" s="766">
        <v>0</v>
      </c>
      <c r="BQ116" s="766">
        <v>0</v>
      </c>
      <c r="BR116" s="766">
        <v>0</v>
      </c>
      <c r="BS116" s="766">
        <v>0</v>
      </c>
      <c r="BT116" s="766">
        <v>0</v>
      </c>
      <c r="BU116" s="766">
        <v>0</v>
      </c>
      <c r="BV116" s="766">
        <v>0</v>
      </c>
      <c r="BW116" s="766">
        <v>0</v>
      </c>
      <c r="BX116" s="766">
        <v>0</v>
      </c>
      <c r="BY116" s="766">
        <v>0</v>
      </c>
    </row>
    <row r="117" spans="1:77" s="3478" customFormat="1" ht="12" x14ac:dyDescent="0.25">
      <c r="A117" s="4058"/>
      <c r="B117" s="3477" t="s">
        <v>287</v>
      </c>
      <c r="C117" s="3472" t="s">
        <v>0</v>
      </c>
      <c r="D117" s="3472">
        <v>0.875</v>
      </c>
      <c r="E117" s="3472">
        <v>1</v>
      </c>
      <c r="F117" s="3472" t="s">
        <v>0</v>
      </c>
      <c r="G117" s="3472">
        <v>0.5</v>
      </c>
      <c r="H117" s="3472">
        <v>0.91666666666666663</v>
      </c>
      <c r="I117" s="3472">
        <v>0.9285714285714286</v>
      </c>
      <c r="J117" s="3472" t="s">
        <v>0</v>
      </c>
      <c r="K117" s="3472" t="s">
        <v>0</v>
      </c>
      <c r="L117" s="3472">
        <v>0.76923076923076927</v>
      </c>
      <c r="M117" s="3472" t="s">
        <v>0</v>
      </c>
      <c r="N117" s="3472">
        <v>0.875</v>
      </c>
      <c r="O117" s="3472">
        <v>1.5</v>
      </c>
      <c r="P117" s="3472">
        <v>0.5</v>
      </c>
      <c r="Q117" s="3472">
        <v>1.1428571428571428</v>
      </c>
      <c r="R117" s="3472">
        <v>0.45454545454545453</v>
      </c>
      <c r="S117" s="3472" t="s">
        <v>0</v>
      </c>
      <c r="T117" s="3472" t="s">
        <v>0</v>
      </c>
      <c r="U117" s="3472" t="s">
        <v>0</v>
      </c>
      <c r="V117" s="3472">
        <v>1.6666666666666667</v>
      </c>
      <c r="W117" s="3472">
        <v>0.5</v>
      </c>
      <c r="X117" s="3472">
        <v>0</v>
      </c>
      <c r="Y117" s="3472">
        <v>0.53846153846153844</v>
      </c>
      <c r="Z117" s="3472" t="s">
        <v>0</v>
      </c>
      <c r="AA117" s="3472">
        <v>0</v>
      </c>
      <c r="AB117" s="3472" t="s">
        <v>0</v>
      </c>
      <c r="AC117" s="3472">
        <v>0.41666666666666669</v>
      </c>
      <c r="AD117" s="3472">
        <v>0</v>
      </c>
      <c r="AE117" s="3472">
        <v>1.7142857142857142</v>
      </c>
      <c r="AF117" s="3472" t="s">
        <v>0</v>
      </c>
      <c r="AG117" s="3472">
        <v>2.8181818181818183</v>
      </c>
      <c r="AH117" s="3472">
        <v>0.2</v>
      </c>
      <c r="AI117" s="3472">
        <v>0.75</v>
      </c>
      <c r="AJ117" s="3472">
        <v>0.5</v>
      </c>
      <c r="AK117" s="3472">
        <v>1.2727272727272727</v>
      </c>
      <c r="AL117" s="3472">
        <v>0.54545454545454541</v>
      </c>
      <c r="AM117" s="3472">
        <v>1.9166666666666667</v>
      </c>
      <c r="AN117" s="3472" t="s">
        <v>0</v>
      </c>
      <c r="AO117" s="3472" t="s">
        <v>0</v>
      </c>
      <c r="AP117" s="3472" t="s">
        <v>0</v>
      </c>
      <c r="AQ117" s="3472" t="s">
        <v>0</v>
      </c>
      <c r="AR117" s="3472" t="s">
        <v>0</v>
      </c>
      <c r="AS117" s="3472">
        <v>1</v>
      </c>
      <c r="AT117" s="3473">
        <v>0</v>
      </c>
      <c r="AU117" s="3473" t="s">
        <v>0</v>
      </c>
      <c r="AV117" s="3473" t="s">
        <v>0</v>
      </c>
      <c r="AW117" s="3700" t="s">
        <v>0</v>
      </c>
      <c r="AX117" s="3472" t="s">
        <v>0</v>
      </c>
      <c r="AY117" s="3472" t="s">
        <v>0</v>
      </c>
      <c r="AZ117" s="3472" t="s">
        <v>0</v>
      </c>
      <c r="BA117" s="3472" t="s">
        <v>0</v>
      </c>
      <c r="BB117" s="3472" t="s">
        <v>0</v>
      </c>
      <c r="BC117" s="3472" t="s">
        <v>0</v>
      </c>
      <c r="BD117" s="3472" t="s">
        <v>0</v>
      </c>
      <c r="BE117" s="3472" t="s">
        <v>0</v>
      </c>
      <c r="BF117" s="3472" t="s">
        <v>0</v>
      </c>
      <c r="BG117" s="3472" t="s">
        <v>0</v>
      </c>
      <c r="BH117" s="3472" t="s">
        <v>0</v>
      </c>
      <c r="BI117" s="3472" t="s">
        <v>0</v>
      </c>
      <c r="BJ117" s="3472" t="s">
        <v>0</v>
      </c>
      <c r="BK117" s="3472">
        <v>0.5</v>
      </c>
      <c r="BL117" s="3472">
        <v>1</v>
      </c>
      <c r="BM117" s="3472" t="s">
        <v>0</v>
      </c>
      <c r="BN117" s="3472" t="s">
        <v>0</v>
      </c>
      <c r="BO117" s="3472" t="s">
        <v>0</v>
      </c>
      <c r="BP117" s="3472" t="s">
        <v>0</v>
      </c>
      <c r="BQ117" s="3472" t="s">
        <v>0</v>
      </c>
      <c r="BR117" s="3472" t="s">
        <v>0</v>
      </c>
      <c r="BS117" s="3472" t="s">
        <v>0</v>
      </c>
      <c r="BT117" s="3472" t="s">
        <v>0</v>
      </c>
      <c r="BU117" s="3472" t="s">
        <v>0</v>
      </c>
      <c r="BV117" s="3472" t="s">
        <v>0</v>
      </c>
      <c r="BW117" s="3472" t="s">
        <v>0</v>
      </c>
      <c r="BX117" s="3472" t="s">
        <v>0</v>
      </c>
      <c r="BY117" s="3472" t="s">
        <v>0</v>
      </c>
    </row>
    <row r="118" spans="1:77" s="55" customFormat="1" ht="12" customHeight="1" x14ac:dyDescent="0.25">
      <c r="A118" s="4059" t="s">
        <v>828</v>
      </c>
      <c r="B118" s="3474" t="s">
        <v>285</v>
      </c>
      <c r="C118" s="3475">
        <v>0</v>
      </c>
      <c r="D118" s="3475">
        <v>2</v>
      </c>
      <c r="E118" s="3475">
        <v>1</v>
      </c>
      <c r="F118" s="3475">
        <v>0</v>
      </c>
      <c r="G118" s="3475">
        <v>3</v>
      </c>
      <c r="H118" s="3475">
        <v>9</v>
      </c>
      <c r="I118" s="3475">
        <v>21</v>
      </c>
      <c r="J118" s="3475">
        <v>0</v>
      </c>
      <c r="K118" s="3475">
        <v>0</v>
      </c>
      <c r="L118" s="3475">
        <v>6</v>
      </c>
      <c r="M118" s="3475">
        <v>6</v>
      </c>
      <c r="N118" s="3475">
        <v>3</v>
      </c>
      <c r="O118" s="3475">
        <v>10</v>
      </c>
      <c r="P118" s="3475">
        <v>1</v>
      </c>
      <c r="Q118" s="3475">
        <v>24</v>
      </c>
      <c r="R118" s="3475">
        <v>8</v>
      </c>
      <c r="S118" s="3475">
        <v>0</v>
      </c>
      <c r="T118" s="3475">
        <v>0</v>
      </c>
      <c r="U118" s="3475">
        <v>0</v>
      </c>
      <c r="V118" s="3475">
        <v>10</v>
      </c>
      <c r="W118" s="3475">
        <v>2</v>
      </c>
      <c r="X118" s="3475">
        <v>0</v>
      </c>
      <c r="Y118" s="3475">
        <v>1</v>
      </c>
      <c r="Z118" s="3475">
        <v>0</v>
      </c>
      <c r="AA118" s="3475">
        <v>0</v>
      </c>
      <c r="AB118" s="3475">
        <v>0</v>
      </c>
      <c r="AC118" s="3475">
        <v>5</v>
      </c>
      <c r="AD118" s="3475">
        <v>0</v>
      </c>
      <c r="AE118" s="3475">
        <v>8</v>
      </c>
      <c r="AF118" s="3475">
        <v>4</v>
      </c>
      <c r="AG118" s="3475">
        <v>20</v>
      </c>
      <c r="AH118" s="3475">
        <v>1</v>
      </c>
      <c r="AI118" s="3475">
        <v>1</v>
      </c>
      <c r="AJ118" s="3475">
        <v>7</v>
      </c>
      <c r="AK118" s="3475">
        <v>8</v>
      </c>
      <c r="AL118" s="3475">
        <v>4</v>
      </c>
      <c r="AM118" s="3475">
        <v>11</v>
      </c>
      <c r="AN118" s="3475">
        <v>0</v>
      </c>
      <c r="AO118" s="3475">
        <v>0</v>
      </c>
      <c r="AP118" s="3475">
        <v>0</v>
      </c>
      <c r="AQ118" s="3475">
        <v>0</v>
      </c>
      <c r="AR118" s="3475">
        <v>0</v>
      </c>
      <c r="AS118" s="3475">
        <v>0</v>
      </c>
      <c r="AT118" s="3475">
        <v>4</v>
      </c>
      <c r="AU118" s="3476">
        <v>0</v>
      </c>
      <c r="AV118" s="3476">
        <v>0</v>
      </c>
      <c r="AW118" s="3701">
        <v>0</v>
      </c>
      <c r="AX118" s="3476">
        <v>0</v>
      </c>
      <c r="AY118" s="3476">
        <v>0</v>
      </c>
      <c r="AZ118" s="3476">
        <v>0</v>
      </c>
      <c r="BA118" s="3476">
        <v>0</v>
      </c>
      <c r="BB118" s="3476">
        <v>0</v>
      </c>
      <c r="BC118" s="3476">
        <v>0</v>
      </c>
      <c r="BD118" s="3476">
        <v>0</v>
      </c>
      <c r="BE118" s="3476">
        <v>0</v>
      </c>
      <c r="BF118" s="3476">
        <v>0</v>
      </c>
      <c r="BG118" s="3476">
        <v>0</v>
      </c>
      <c r="BH118" s="3476">
        <v>0</v>
      </c>
      <c r="BI118" s="3476">
        <v>0</v>
      </c>
      <c r="BJ118" s="3476">
        <v>0</v>
      </c>
      <c r="BK118" s="3476">
        <v>0</v>
      </c>
      <c r="BL118" s="3476">
        <v>0</v>
      </c>
      <c r="BM118" s="3476">
        <v>0</v>
      </c>
      <c r="BN118" s="3476">
        <v>0</v>
      </c>
      <c r="BO118" s="3476">
        <v>0</v>
      </c>
      <c r="BP118" s="3476">
        <v>0</v>
      </c>
      <c r="BQ118" s="3476">
        <v>0</v>
      </c>
      <c r="BR118" s="3476">
        <v>0</v>
      </c>
      <c r="BS118" s="3476">
        <v>0</v>
      </c>
      <c r="BT118" s="3476">
        <v>0</v>
      </c>
      <c r="BU118" s="3476">
        <v>0</v>
      </c>
      <c r="BV118" s="3476">
        <v>0</v>
      </c>
      <c r="BW118" s="3476">
        <v>0</v>
      </c>
      <c r="BX118" s="3476">
        <v>0</v>
      </c>
      <c r="BY118" s="3475">
        <v>0</v>
      </c>
    </row>
    <row r="119" spans="1:77" s="53" customFormat="1" ht="12" x14ac:dyDescent="0.25">
      <c r="A119" s="4059"/>
      <c r="B119" s="499" t="s">
        <v>286</v>
      </c>
      <c r="C119" s="481">
        <v>0</v>
      </c>
      <c r="D119" s="481">
        <v>7</v>
      </c>
      <c r="E119" s="481">
        <v>1</v>
      </c>
      <c r="F119" s="481">
        <v>0</v>
      </c>
      <c r="G119" s="481">
        <v>7</v>
      </c>
      <c r="H119" s="481">
        <v>10</v>
      </c>
      <c r="I119" s="481">
        <v>15</v>
      </c>
      <c r="J119" s="481">
        <v>0</v>
      </c>
      <c r="K119" s="481">
        <v>0</v>
      </c>
      <c r="L119" s="481">
        <v>13</v>
      </c>
      <c r="M119" s="481">
        <v>2</v>
      </c>
      <c r="N119" s="481">
        <v>5</v>
      </c>
      <c r="O119" s="481">
        <v>9</v>
      </c>
      <c r="P119" s="481">
        <v>4</v>
      </c>
      <c r="Q119" s="481">
        <v>15</v>
      </c>
      <c r="R119" s="481">
        <v>6</v>
      </c>
      <c r="S119" s="481">
        <v>0</v>
      </c>
      <c r="T119" s="481">
        <v>0</v>
      </c>
      <c r="U119" s="481">
        <v>0</v>
      </c>
      <c r="V119" s="481">
        <v>6</v>
      </c>
      <c r="W119" s="481">
        <v>4</v>
      </c>
      <c r="X119" s="481">
        <v>0</v>
      </c>
      <c r="Y119" s="481">
        <v>14</v>
      </c>
      <c r="Z119" s="481">
        <v>0</v>
      </c>
      <c r="AA119" s="481">
        <v>0</v>
      </c>
      <c r="AB119" s="481">
        <v>3</v>
      </c>
      <c r="AC119" s="481">
        <v>13</v>
      </c>
      <c r="AD119" s="481">
        <v>0</v>
      </c>
      <c r="AE119" s="481">
        <v>6</v>
      </c>
      <c r="AF119" s="481">
        <v>6</v>
      </c>
      <c r="AG119" s="481">
        <v>11</v>
      </c>
      <c r="AH119" s="481">
        <v>2</v>
      </c>
      <c r="AI119" s="481">
        <v>2</v>
      </c>
      <c r="AJ119" s="481">
        <v>8</v>
      </c>
      <c r="AK119" s="481">
        <v>13</v>
      </c>
      <c r="AL119" s="481">
        <v>9</v>
      </c>
      <c r="AM119" s="481">
        <v>14</v>
      </c>
      <c r="AN119" s="481">
        <v>0</v>
      </c>
      <c r="AO119" s="481">
        <v>0</v>
      </c>
      <c r="AP119" s="481">
        <v>0</v>
      </c>
      <c r="AQ119" s="481">
        <v>0</v>
      </c>
      <c r="AR119" s="481">
        <v>0</v>
      </c>
      <c r="AS119" s="481">
        <v>0</v>
      </c>
      <c r="AT119" s="481">
        <v>3</v>
      </c>
      <c r="AU119" s="842">
        <v>4</v>
      </c>
      <c r="AV119" s="842">
        <v>0</v>
      </c>
      <c r="AW119" s="3674">
        <v>0</v>
      </c>
      <c r="AX119" s="842">
        <v>0</v>
      </c>
      <c r="AY119" s="842">
        <v>0</v>
      </c>
      <c r="AZ119" s="842">
        <v>0</v>
      </c>
      <c r="BA119" s="842">
        <v>0</v>
      </c>
      <c r="BB119" s="842">
        <v>0</v>
      </c>
      <c r="BC119" s="842">
        <v>0</v>
      </c>
      <c r="BD119" s="842">
        <v>0</v>
      </c>
      <c r="BE119" s="842">
        <v>0</v>
      </c>
      <c r="BF119" s="842">
        <v>0</v>
      </c>
      <c r="BG119" s="842">
        <v>0</v>
      </c>
      <c r="BH119" s="842">
        <v>0</v>
      </c>
      <c r="BI119" s="842">
        <v>0</v>
      </c>
      <c r="BJ119" s="842">
        <v>0</v>
      </c>
      <c r="BK119" s="842">
        <v>0</v>
      </c>
      <c r="BL119" s="842">
        <v>0</v>
      </c>
      <c r="BM119" s="842">
        <v>0</v>
      </c>
      <c r="BN119" s="842">
        <v>0</v>
      </c>
      <c r="BO119" s="842">
        <v>0</v>
      </c>
      <c r="BP119" s="842">
        <v>0</v>
      </c>
      <c r="BQ119" s="842">
        <v>0</v>
      </c>
      <c r="BR119" s="842">
        <v>0</v>
      </c>
      <c r="BS119" s="842">
        <v>0</v>
      </c>
      <c r="BT119" s="842">
        <v>0</v>
      </c>
      <c r="BU119" s="842">
        <v>0</v>
      </c>
      <c r="BV119" s="842">
        <v>0</v>
      </c>
      <c r="BW119" s="842">
        <v>0</v>
      </c>
      <c r="BX119" s="842">
        <v>0</v>
      </c>
      <c r="BY119" s="481">
        <v>0</v>
      </c>
    </row>
    <row r="120" spans="1:77" s="53" customFormat="1" ht="12" x14ac:dyDescent="0.25">
      <c r="A120" s="4059"/>
      <c r="B120" s="636" t="s">
        <v>303</v>
      </c>
      <c r="C120" s="637">
        <v>0</v>
      </c>
      <c r="D120" s="637">
        <v>1</v>
      </c>
      <c r="E120" s="637">
        <v>0</v>
      </c>
      <c r="F120" s="637">
        <v>0</v>
      </c>
      <c r="G120" s="637">
        <v>0</v>
      </c>
      <c r="H120" s="637">
        <v>2</v>
      </c>
      <c r="I120" s="637">
        <v>3</v>
      </c>
      <c r="J120" s="637">
        <v>0</v>
      </c>
      <c r="K120" s="637">
        <v>0</v>
      </c>
      <c r="L120" s="637">
        <v>0</v>
      </c>
      <c r="M120" s="637">
        <v>0</v>
      </c>
      <c r="N120" s="637">
        <v>0</v>
      </c>
      <c r="O120" s="637">
        <v>1</v>
      </c>
      <c r="P120" s="637">
        <v>0</v>
      </c>
      <c r="Q120" s="637">
        <v>2</v>
      </c>
      <c r="R120" s="637">
        <v>1</v>
      </c>
      <c r="S120" s="637">
        <v>0</v>
      </c>
      <c r="T120" s="637">
        <v>0</v>
      </c>
      <c r="U120" s="637">
        <v>0</v>
      </c>
      <c r="V120" s="637">
        <v>1</v>
      </c>
      <c r="W120" s="637">
        <v>0</v>
      </c>
      <c r="X120" s="637">
        <v>0</v>
      </c>
      <c r="Y120" s="637">
        <v>0</v>
      </c>
      <c r="Z120" s="637">
        <v>0</v>
      </c>
      <c r="AA120" s="637">
        <v>0</v>
      </c>
      <c r="AB120" s="637">
        <v>0</v>
      </c>
      <c r="AC120" s="637">
        <v>0</v>
      </c>
      <c r="AD120" s="637">
        <v>0</v>
      </c>
      <c r="AE120" s="637">
        <v>1</v>
      </c>
      <c r="AF120" s="637">
        <v>0</v>
      </c>
      <c r="AG120" s="637">
        <v>2</v>
      </c>
      <c r="AH120" s="637">
        <v>0</v>
      </c>
      <c r="AI120" s="637">
        <v>0</v>
      </c>
      <c r="AJ120" s="637">
        <v>1</v>
      </c>
      <c r="AK120" s="637">
        <v>0</v>
      </c>
      <c r="AL120" s="637">
        <v>0</v>
      </c>
      <c r="AM120" s="637">
        <v>0</v>
      </c>
      <c r="AN120" s="637">
        <v>0</v>
      </c>
      <c r="AO120" s="637">
        <v>0</v>
      </c>
      <c r="AP120" s="637">
        <v>0</v>
      </c>
      <c r="AQ120" s="637">
        <v>0</v>
      </c>
      <c r="AR120" s="637">
        <v>0</v>
      </c>
      <c r="AS120" s="637">
        <v>0</v>
      </c>
      <c r="AT120" s="637">
        <v>0</v>
      </c>
      <c r="AU120" s="843">
        <v>0</v>
      </c>
      <c r="AV120" s="843">
        <v>0</v>
      </c>
      <c r="AW120" s="3675">
        <v>0</v>
      </c>
      <c r="AX120" s="843">
        <v>0</v>
      </c>
      <c r="AY120" s="843">
        <v>0</v>
      </c>
      <c r="AZ120" s="843">
        <v>0</v>
      </c>
      <c r="BA120" s="843">
        <v>0</v>
      </c>
      <c r="BB120" s="843">
        <v>0</v>
      </c>
      <c r="BC120" s="843">
        <v>0</v>
      </c>
      <c r="BD120" s="843">
        <v>0</v>
      </c>
      <c r="BE120" s="843">
        <v>0</v>
      </c>
      <c r="BF120" s="843">
        <v>0</v>
      </c>
      <c r="BG120" s="843">
        <v>0</v>
      </c>
      <c r="BH120" s="843">
        <v>0</v>
      </c>
      <c r="BI120" s="843">
        <v>0</v>
      </c>
      <c r="BJ120" s="843">
        <v>0</v>
      </c>
      <c r="BK120" s="843">
        <v>0</v>
      </c>
      <c r="BL120" s="843">
        <v>0</v>
      </c>
      <c r="BM120" s="843">
        <v>0</v>
      </c>
      <c r="BN120" s="843">
        <v>0</v>
      </c>
      <c r="BO120" s="843">
        <v>0</v>
      </c>
      <c r="BP120" s="843">
        <v>0</v>
      </c>
      <c r="BQ120" s="843">
        <v>0</v>
      </c>
      <c r="BR120" s="843">
        <v>0</v>
      </c>
      <c r="BS120" s="843">
        <v>0</v>
      </c>
      <c r="BT120" s="843">
        <v>0</v>
      </c>
      <c r="BU120" s="843">
        <v>0</v>
      </c>
      <c r="BV120" s="843">
        <v>0</v>
      </c>
      <c r="BW120" s="843">
        <v>0</v>
      </c>
      <c r="BX120" s="843">
        <v>0</v>
      </c>
      <c r="BY120" s="637">
        <v>0</v>
      </c>
    </row>
    <row r="121" spans="1:77" s="53" customFormat="1" ht="12" x14ac:dyDescent="0.25">
      <c r="A121" s="4059"/>
      <c r="B121" s="500" t="s">
        <v>287</v>
      </c>
      <c r="C121" s="482" t="s">
        <v>0</v>
      </c>
      <c r="D121" s="482">
        <v>0.42857142857142855</v>
      </c>
      <c r="E121" s="482">
        <v>1</v>
      </c>
      <c r="F121" s="482" t="s">
        <v>0</v>
      </c>
      <c r="G121" s="482">
        <v>0.42857142857142855</v>
      </c>
      <c r="H121" s="482">
        <v>1.1000000000000001</v>
      </c>
      <c r="I121" s="482">
        <v>1.6</v>
      </c>
      <c r="J121" s="482" t="s">
        <v>0</v>
      </c>
      <c r="K121" s="482" t="s">
        <v>0</v>
      </c>
      <c r="L121" s="482">
        <v>0.46153846153846156</v>
      </c>
      <c r="M121" s="482">
        <v>3</v>
      </c>
      <c r="N121" s="482">
        <v>0.6</v>
      </c>
      <c r="O121" s="482">
        <v>1.2222222222222223</v>
      </c>
      <c r="P121" s="482">
        <v>0.25</v>
      </c>
      <c r="Q121" s="482">
        <v>1.7333333333333334</v>
      </c>
      <c r="R121" s="482">
        <v>1.5</v>
      </c>
      <c r="S121" s="482" t="s">
        <v>0</v>
      </c>
      <c r="T121" s="482" t="s">
        <v>0</v>
      </c>
      <c r="U121" s="482" t="s">
        <v>0</v>
      </c>
      <c r="V121" s="482">
        <v>1.8333333333333333</v>
      </c>
      <c r="W121" s="482">
        <v>0.5</v>
      </c>
      <c r="X121" s="482" t="s">
        <v>0</v>
      </c>
      <c r="Y121" s="482">
        <v>7.1428571428571425E-2</v>
      </c>
      <c r="Z121" s="482" t="s">
        <v>0</v>
      </c>
      <c r="AA121" s="482" t="s">
        <v>0</v>
      </c>
      <c r="AB121" s="482">
        <v>0</v>
      </c>
      <c r="AC121" s="482">
        <v>0.38461538461538464</v>
      </c>
      <c r="AD121" s="482" t="s">
        <v>0</v>
      </c>
      <c r="AE121" s="482">
        <v>1.5</v>
      </c>
      <c r="AF121" s="482">
        <v>0.66666666666666663</v>
      </c>
      <c r="AG121" s="482">
        <v>2</v>
      </c>
      <c r="AH121" s="482">
        <v>0.5</v>
      </c>
      <c r="AI121" s="482">
        <v>0.5</v>
      </c>
      <c r="AJ121" s="482">
        <v>1</v>
      </c>
      <c r="AK121" s="482">
        <v>0.61538461538461542</v>
      </c>
      <c r="AL121" s="482">
        <v>0.44444444444444442</v>
      </c>
      <c r="AM121" s="482">
        <v>0.7857142857142857</v>
      </c>
      <c r="AN121" s="482" t="s">
        <v>0</v>
      </c>
      <c r="AO121" s="482" t="s">
        <v>0</v>
      </c>
      <c r="AP121" s="482" t="s">
        <v>0</v>
      </c>
      <c r="AQ121" s="482" t="s">
        <v>0</v>
      </c>
      <c r="AR121" s="482" t="s">
        <v>0</v>
      </c>
      <c r="AS121" s="482" t="s">
        <v>0</v>
      </c>
      <c r="AT121" s="482">
        <v>1.3333333333333333</v>
      </c>
      <c r="AU121" s="844">
        <v>0</v>
      </c>
      <c r="AV121" s="844" t="s">
        <v>0</v>
      </c>
      <c r="AW121" s="3676" t="s">
        <v>0</v>
      </c>
      <c r="AX121" s="844" t="s">
        <v>0</v>
      </c>
      <c r="AY121" s="844" t="s">
        <v>0</v>
      </c>
      <c r="AZ121" s="844" t="s">
        <v>0</v>
      </c>
      <c r="BA121" s="844" t="s">
        <v>0</v>
      </c>
      <c r="BB121" s="844" t="s">
        <v>0</v>
      </c>
      <c r="BC121" s="844" t="s">
        <v>0</v>
      </c>
      <c r="BD121" s="844" t="s">
        <v>0</v>
      </c>
      <c r="BE121" s="844" t="s">
        <v>0</v>
      </c>
      <c r="BF121" s="844" t="s">
        <v>0</v>
      </c>
      <c r="BG121" s="844" t="s">
        <v>0</v>
      </c>
      <c r="BH121" s="844" t="s">
        <v>0</v>
      </c>
      <c r="BI121" s="844" t="s">
        <v>0</v>
      </c>
      <c r="BJ121" s="844" t="s">
        <v>0</v>
      </c>
      <c r="BK121" s="844" t="s">
        <v>0</v>
      </c>
      <c r="BL121" s="844" t="s">
        <v>0</v>
      </c>
      <c r="BM121" s="844" t="s">
        <v>0</v>
      </c>
      <c r="BN121" s="844" t="s">
        <v>0</v>
      </c>
      <c r="BO121" s="844" t="s">
        <v>0</v>
      </c>
      <c r="BP121" s="844" t="s">
        <v>0</v>
      </c>
      <c r="BQ121" s="844" t="s">
        <v>0</v>
      </c>
      <c r="BR121" s="844" t="s">
        <v>0</v>
      </c>
      <c r="BS121" s="844" t="s">
        <v>0</v>
      </c>
      <c r="BT121" s="844" t="s">
        <v>0</v>
      </c>
      <c r="BU121" s="844" t="s">
        <v>0</v>
      </c>
      <c r="BV121" s="844" t="s">
        <v>0</v>
      </c>
      <c r="BW121" s="844" t="s">
        <v>0</v>
      </c>
      <c r="BX121" s="844" t="s">
        <v>0</v>
      </c>
      <c r="BY121" s="482" t="s">
        <v>0</v>
      </c>
    </row>
    <row r="122" spans="1:77" s="55" customFormat="1" ht="12" customHeight="1" x14ac:dyDescent="0.25">
      <c r="A122" s="4060" t="s">
        <v>874</v>
      </c>
      <c r="B122" s="614" t="s">
        <v>285</v>
      </c>
      <c r="C122" s="615">
        <v>0</v>
      </c>
      <c r="D122" s="615">
        <v>4</v>
      </c>
      <c r="E122" s="615">
        <v>0</v>
      </c>
      <c r="F122" s="615">
        <v>0</v>
      </c>
      <c r="G122" s="615">
        <v>3</v>
      </c>
      <c r="H122" s="615">
        <v>6</v>
      </c>
      <c r="I122" s="615">
        <v>22</v>
      </c>
      <c r="J122" s="615">
        <v>0</v>
      </c>
      <c r="K122" s="615">
        <v>1</v>
      </c>
      <c r="L122" s="615">
        <v>2</v>
      </c>
      <c r="M122" s="615">
        <v>0</v>
      </c>
      <c r="N122" s="615">
        <v>9</v>
      </c>
      <c r="O122" s="615">
        <v>17</v>
      </c>
      <c r="P122" s="615">
        <v>0</v>
      </c>
      <c r="Q122" s="615">
        <v>12</v>
      </c>
      <c r="R122" s="615">
        <v>6</v>
      </c>
      <c r="S122" s="615">
        <v>0</v>
      </c>
      <c r="T122" s="615">
        <v>0</v>
      </c>
      <c r="U122" s="615">
        <v>0</v>
      </c>
      <c r="V122" s="615">
        <v>2</v>
      </c>
      <c r="W122" s="615">
        <v>4</v>
      </c>
      <c r="X122" s="615">
        <v>0</v>
      </c>
      <c r="Y122" s="615">
        <v>8</v>
      </c>
      <c r="Z122" s="615">
        <v>0</v>
      </c>
      <c r="AA122" s="615">
        <v>3</v>
      </c>
      <c r="AB122" s="615">
        <v>0</v>
      </c>
      <c r="AC122" s="615">
        <v>4</v>
      </c>
      <c r="AD122" s="615">
        <v>0</v>
      </c>
      <c r="AE122" s="615">
        <v>8</v>
      </c>
      <c r="AF122" s="615">
        <v>8</v>
      </c>
      <c r="AG122" s="615">
        <v>13</v>
      </c>
      <c r="AH122" s="615">
        <v>1</v>
      </c>
      <c r="AI122" s="615">
        <v>4</v>
      </c>
      <c r="AJ122" s="615">
        <v>9</v>
      </c>
      <c r="AK122" s="615">
        <v>10</v>
      </c>
      <c r="AL122" s="615">
        <v>3</v>
      </c>
      <c r="AM122" s="615">
        <v>9</v>
      </c>
      <c r="AN122" s="615">
        <v>0</v>
      </c>
      <c r="AO122" s="615">
        <v>0</v>
      </c>
      <c r="AP122" s="615">
        <v>0</v>
      </c>
      <c r="AQ122" s="615">
        <v>0</v>
      </c>
      <c r="AR122" s="615">
        <v>0</v>
      </c>
      <c r="AS122" s="615">
        <v>0</v>
      </c>
      <c r="AT122" s="615">
        <v>0</v>
      </c>
      <c r="AU122" s="845">
        <v>0</v>
      </c>
      <c r="AV122" s="845">
        <v>0</v>
      </c>
      <c r="AW122" s="3677">
        <v>0</v>
      </c>
      <c r="AX122" s="615">
        <v>0</v>
      </c>
      <c r="AY122" s="615">
        <v>0</v>
      </c>
      <c r="AZ122" s="615">
        <v>0</v>
      </c>
      <c r="BA122" s="615">
        <v>0</v>
      </c>
      <c r="BB122" s="615">
        <v>0</v>
      </c>
      <c r="BC122" s="615">
        <v>0</v>
      </c>
      <c r="BD122" s="615">
        <v>0</v>
      </c>
      <c r="BE122" s="615">
        <v>0</v>
      </c>
      <c r="BF122" s="615">
        <v>0</v>
      </c>
      <c r="BG122" s="615">
        <v>0</v>
      </c>
      <c r="BH122" s="615">
        <v>0</v>
      </c>
      <c r="BI122" s="615">
        <v>0</v>
      </c>
      <c r="BJ122" s="615">
        <v>0</v>
      </c>
      <c r="BK122" s="615">
        <v>0</v>
      </c>
      <c r="BL122" s="615">
        <v>0</v>
      </c>
      <c r="BM122" s="615">
        <v>0</v>
      </c>
      <c r="BN122" s="615">
        <v>0</v>
      </c>
      <c r="BO122" s="615">
        <v>0</v>
      </c>
      <c r="BP122" s="615">
        <v>0</v>
      </c>
      <c r="BQ122" s="615">
        <v>0</v>
      </c>
      <c r="BR122" s="615">
        <v>0</v>
      </c>
      <c r="BS122" s="615">
        <v>0</v>
      </c>
      <c r="BT122" s="615">
        <v>0</v>
      </c>
      <c r="BU122" s="615">
        <v>0</v>
      </c>
      <c r="BV122" s="615">
        <v>0</v>
      </c>
      <c r="BW122" s="615">
        <v>0</v>
      </c>
      <c r="BX122" s="615">
        <v>0</v>
      </c>
      <c r="BY122" s="615">
        <v>0</v>
      </c>
    </row>
    <row r="123" spans="1:77" s="53" customFormat="1" ht="12" x14ac:dyDescent="0.25">
      <c r="A123" s="4060"/>
      <c r="B123" s="501" t="s">
        <v>286</v>
      </c>
      <c r="C123" s="483">
        <v>0</v>
      </c>
      <c r="D123" s="483">
        <v>7</v>
      </c>
      <c r="E123" s="483">
        <v>0</v>
      </c>
      <c r="F123" s="483">
        <v>0</v>
      </c>
      <c r="G123" s="483">
        <v>7</v>
      </c>
      <c r="H123" s="483">
        <v>8</v>
      </c>
      <c r="I123" s="483">
        <v>11</v>
      </c>
      <c r="J123" s="483">
        <v>0</v>
      </c>
      <c r="K123" s="483">
        <v>1</v>
      </c>
      <c r="L123" s="483">
        <v>10</v>
      </c>
      <c r="M123" s="483">
        <v>0</v>
      </c>
      <c r="N123" s="483">
        <v>5</v>
      </c>
      <c r="O123" s="483">
        <v>8</v>
      </c>
      <c r="P123" s="483">
        <v>1</v>
      </c>
      <c r="Q123" s="483">
        <v>11</v>
      </c>
      <c r="R123" s="483">
        <v>5</v>
      </c>
      <c r="S123" s="483">
        <v>0</v>
      </c>
      <c r="T123" s="483">
        <v>2</v>
      </c>
      <c r="U123" s="483">
        <v>0</v>
      </c>
      <c r="V123" s="483">
        <v>6</v>
      </c>
      <c r="W123" s="483">
        <v>3</v>
      </c>
      <c r="X123" s="483">
        <v>0</v>
      </c>
      <c r="Y123" s="483">
        <v>10</v>
      </c>
      <c r="Z123" s="483">
        <v>0</v>
      </c>
      <c r="AA123" s="483">
        <v>1</v>
      </c>
      <c r="AB123" s="483">
        <v>1</v>
      </c>
      <c r="AC123" s="483">
        <v>10</v>
      </c>
      <c r="AD123" s="483">
        <v>0</v>
      </c>
      <c r="AE123" s="483">
        <v>5</v>
      </c>
      <c r="AF123" s="483">
        <v>10</v>
      </c>
      <c r="AG123" s="483">
        <v>9</v>
      </c>
      <c r="AH123" s="483">
        <v>2</v>
      </c>
      <c r="AI123" s="483">
        <v>7</v>
      </c>
      <c r="AJ123" s="483">
        <v>8</v>
      </c>
      <c r="AK123" s="483">
        <v>9</v>
      </c>
      <c r="AL123" s="483">
        <v>9</v>
      </c>
      <c r="AM123" s="483">
        <v>8</v>
      </c>
      <c r="AN123" s="483">
        <v>0</v>
      </c>
      <c r="AO123" s="483">
        <v>0</v>
      </c>
      <c r="AP123" s="483">
        <v>0</v>
      </c>
      <c r="AQ123" s="483">
        <v>0</v>
      </c>
      <c r="AR123" s="483">
        <v>0</v>
      </c>
      <c r="AS123" s="483">
        <v>0</v>
      </c>
      <c r="AT123" s="483">
        <v>0</v>
      </c>
      <c r="AU123" s="846">
        <v>5</v>
      </c>
      <c r="AV123" s="846">
        <v>0</v>
      </c>
      <c r="AW123" s="3678">
        <v>0</v>
      </c>
      <c r="AX123" s="483">
        <v>0</v>
      </c>
      <c r="AY123" s="483">
        <v>0</v>
      </c>
      <c r="AZ123" s="483">
        <v>0</v>
      </c>
      <c r="BA123" s="483">
        <v>0</v>
      </c>
      <c r="BB123" s="483">
        <v>0</v>
      </c>
      <c r="BC123" s="483">
        <v>0</v>
      </c>
      <c r="BD123" s="483">
        <v>0</v>
      </c>
      <c r="BE123" s="483">
        <v>0</v>
      </c>
      <c r="BF123" s="483">
        <v>0</v>
      </c>
      <c r="BG123" s="483">
        <v>0</v>
      </c>
      <c r="BH123" s="483">
        <v>0</v>
      </c>
      <c r="BI123" s="483">
        <v>0</v>
      </c>
      <c r="BJ123" s="483">
        <v>0</v>
      </c>
      <c r="BK123" s="483">
        <v>0</v>
      </c>
      <c r="BL123" s="483">
        <v>0</v>
      </c>
      <c r="BM123" s="483">
        <v>0</v>
      </c>
      <c r="BN123" s="483">
        <v>0</v>
      </c>
      <c r="BO123" s="483">
        <v>0</v>
      </c>
      <c r="BP123" s="483">
        <v>0</v>
      </c>
      <c r="BQ123" s="483">
        <v>0</v>
      </c>
      <c r="BR123" s="483">
        <v>0</v>
      </c>
      <c r="BS123" s="483">
        <v>0</v>
      </c>
      <c r="BT123" s="483">
        <v>0</v>
      </c>
      <c r="BU123" s="483">
        <v>0</v>
      </c>
      <c r="BV123" s="483">
        <v>0</v>
      </c>
      <c r="BW123" s="483">
        <v>0</v>
      </c>
      <c r="BX123" s="483">
        <v>0</v>
      </c>
      <c r="BY123" s="483">
        <v>0</v>
      </c>
    </row>
    <row r="124" spans="1:77" s="53" customFormat="1" ht="12" x14ac:dyDescent="0.25">
      <c r="A124" s="4060"/>
      <c r="B124" s="638" t="s">
        <v>303</v>
      </c>
      <c r="C124" s="643">
        <v>0</v>
      </c>
      <c r="D124" s="643">
        <v>1</v>
      </c>
      <c r="E124" s="643">
        <v>0</v>
      </c>
      <c r="F124" s="643">
        <v>0</v>
      </c>
      <c r="G124" s="643">
        <v>0</v>
      </c>
      <c r="H124" s="643">
        <v>0</v>
      </c>
      <c r="I124" s="643">
        <v>4</v>
      </c>
      <c r="J124" s="643">
        <v>0</v>
      </c>
      <c r="K124" s="643">
        <v>0</v>
      </c>
      <c r="L124" s="643">
        <v>0</v>
      </c>
      <c r="M124" s="643">
        <v>0</v>
      </c>
      <c r="N124" s="643">
        <v>0</v>
      </c>
      <c r="O124" s="643">
        <v>3</v>
      </c>
      <c r="P124" s="643">
        <v>0</v>
      </c>
      <c r="Q124" s="643">
        <v>0</v>
      </c>
      <c r="R124" s="643">
        <v>0</v>
      </c>
      <c r="S124" s="643">
        <v>0</v>
      </c>
      <c r="T124" s="643">
        <v>0</v>
      </c>
      <c r="U124" s="643">
        <v>0</v>
      </c>
      <c r="V124" s="643">
        <v>0</v>
      </c>
      <c r="W124" s="643">
        <v>0</v>
      </c>
      <c r="X124" s="643">
        <v>0</v>
      </c>
      <c r="Y124" s="643">
        <v>0</v>
      </c>
      <c r="Z124" s="643">
        <v>0</v>
      </c>
      <c r="AA124" s="643">
        <v>0</v>
      </c>
      <c r="AB124" s="643">
        <v>0</v>
      </c>
      <c r="AC124" s="643">
        <v>0</v>
      </c>
      <c r="AD124" s="643">
        <v>0</v>
      </c>
      <c r="AE124" s="643">
        <v>0</v>
      </c>
      <c r="AF124" s="643">
        <v>1</v>
      </c>
      <c r="AG124" s="643">
        <v>0</v>
      </c>
      <c r="AH124" s="643">
        <v>0</v>
      </c>
      <c r="AI124" s="643">
        <v>0</v>
      </c>
      <c r="AJ124" s="643">
        <v>0</v>
      </c>
      <c r="AK124" s="643">
        <v>1</v>
      </c>
      <c r="AL124" s="643">
        <v>0</v>
      </c>
      <c r="AM124" s="643">
        <v>1</v>
      </c>
      <c r="AN124" s="643">
        <v>0</v>
      </c>
      <c r="AO124" s="643">
        <v>0</v>
      </c>
      <c r="AP124" s="643">
        <v>0</v>
      </c>
      <c r="AQ124" s="643">
        <v>0</v>
      </c>
      <c r="AR124" s="643">
        <v>0</v>
      </c>
      <c r="AS124" s="643">
        <v>0</v>
      </c>
      <c r="AT124" s="643">
        <v>0</v>
      </c>
      <c r="AU124" s="847">
        <v>0</v>
      </c>
      <c r="AV124" s="847">
        <v>0</v>
      </c>
      <c r="AW124" s="3679">
        <v>0</v>
      </c>
      <c r="AX124" s="643">
        <v>0</v>
      </c>
      <c r="AY124" s="643">
        <v>0</v>
      </c>
      <c r="AZ124" s="643">
        <v>0</v>
      </c>
      <c r="BA124" s="643">
        <v>0</v>
      </c>
      <c r="BB124" s="643">
        <v>0</v>
      </c>
      <c r="BC124" s="643">
        <v>0</v>
      </c>
      <c r="BD124" s="643">
        <v>0</v>
      </c>
      <c r="BE124" s="643">
        <v>0</v>
      </c>
      <c r="BF124" s="643">
        <v>0</v>
      </c>
      <c r="BG124" s="643">
        <v>0</v>
      </c>
      <c r="BH124" s="643">
        <v>0</v>
      </c>
      <c r="BI124" s="643">
        <v>0</v>
      </c>
      <c r="BJ124" s="643">
        <v>0</v>
      </c>
      <c r="BK124" s="643">
        <v>0</v>
      </c>
      <c r="BL124" s="643">
        <v>0</v>
      </c>
      <c r="BM124" s="643">
        <v>0</v>
      </c>
      <c r="BN124" s="643">
        <v>0</v>
      </c>
      <c r="BO124" s="643">
        <v>0</v>
      </c>
      <c r="BP124" s="643">
        <v>0</v>
      </c>
      <c r="BQ124" s="643">
        <v>0</v>
      </c>
      <c r="BR124" s="643">
        <v>0</v>
      </c>
      <c r="BS124" s="643">
        <v>0</v>
      </c>
      <c r="BT124" s="643">
        <v>0</v>
      </c>
      <c r="BU124" s="643">
        <v>0</v>
      </c>
      <c r="BV124" s="643">
        <v>0</v>
      </c>
      <c r="BW124" s="643">
        <v>0</v>
      </c>
      <c r="BX124" s="643">
        <v>0</v>
      </c>
      <c r="BY124" s="643">
        <v>0</v>
      </c>
    </row>
    <row r="125" spans="1:77" s="53" customFormat="1" ht="12" x14ac:dyDescent="0.25">
      <c r="A125" s="4060"/>
      <c r="B125" s="502" t="s">
        <v>287</v>
      </c>
      <c r="C125" s="484" t="s">
        <v>0</v>
      </c>
      <c r="D125" s="484">
        <v>0.7142857142857143</v>
      </c>
      <c r="E125" s="484" t="s">
        <v>0</v>
      </c>
      <c r="F125" s="484" t="s">
        <v>0</v>
      </c>
      <c r="G125" s="484">
        <v>0.42857142857142855</v>
      </c>
      <c r="H125" s="484">
        <v>0.75</v>
      </c>
      <c r="I125" s="484">
        <v>2.3636363636363638</v>
      </c>
      <c r="J125" s="484" t="s">
        <v>0</v>
      </c>
      <c r="K125" s="484">
        <v>1</v>
      </c>
      <c r="L125" s="484">
        <v>0.2</v>
      </c>
      <c r="M125" s="484" t="s">
        <v>0</v>
      </c>
      <c r="N125" s="484">
        <v>1.8</v>
      </c>
      <c r="O125" s="484">
        <v>2.5</v>
      </c>
      <c r="P125" s="484">
        <v>0</v>
      </c>
      <c r="Q125" s="484">
        <v>1.0909090909090908</v>
      </c>
      <c r="R125" s="484">
        <v>1.2</v>
      </c>
      <c r="S125" s="484" t="s">
        <v>0</v>
      </c>
      <c r="T125" s="484">
        <v>0</v>
      </c>
      <c r="U125" s="484" t="s">
        <v>0</v>
      </c>
      <c r="V125" s="484">
        <v>0.33333333333333331</v>
      </c>
      <c r="W125" s="484">
        <v>1.3333333333333333</v>
      </c>
      <c r="X125" s="484" t="s">
        <v>0</v>
      </c>
      <c r="Y125" s="484">
        <v>0.8</v>
      </c>
      <c r="Z125" s="484" t="s">
        <v>0</v>
      </c>
      <c r="AA125" s="484">
        <v>3</v>
      </c>
      <c r="AB125" s="484">
        <v>0</v>
      </c>
      <c r="AC125" s="484">
        <v>0.4</v>
      </c>
      <c r="AD125" s="484" t="s">
        <v>0</v>
      </c>
      <c r="AE125" s="484">
        <v>1.6</v>
      </c>
      <c r="AF125" s="484">
        <v>0.9</v>
      </c>
      <c r="AG125" s="484">
        <v>1.4444444444444444</v>
      </c>
      <c r="AH125" s="484">
        <v>0.5</v>
      </c>
      <c r="AI125" s="484">
        <v>0.5714285714285714</v>
      </c>
      <c r="AJ125" s="484">
        <v>1.125</v>
      </c>
      <c r="AK125" s="484">
        <v>1.2222222222222223</v>
      </c>
      <c r="AL125" s="484">
        <v>0.33333333333333331</v>
      </c>
      <c r="AM125" s="484">
        <v>1.25</v>
      </c>
      <c r="AN125" s="484" t="s">
        <v>0</v>
      </c>
      <c r="AO125" s="484" t="s">
        <v>0</v>
      </c>
      <c r="AP125" s="484" t="s">
        <v>0</v>
      </c>
      <c r="AQ125" s="484" t="s">
        <v>0</v>
      </c>
      <c r="AR125" s="484" t="s">
        <v>0</v>
      </c>
      <c r="AS125" s="484" t="s">
        <v>0</v>
      </c>
      <c r="AT125" s="484" t="s">
        <v>0</v>
      </c>
      <c r="AU125" s="848">
        <v>0</v>
      </c>
      <c r="AV125" s="848" t="s">
        <v>0</v>
      </c>
      <c r="AW125" s="3680" t="s">
        <v>0</v>
      </c>
      <c r="AX125" s="484" t="s">
        <v>0</v>
      </c>
      <c r="AY125" s="484" t="s">
        <v>0</v>
      </c>
      <c r="AZ125" s="484" t="s">
        <v>0</v>
      </c>
      <c r="BA125" s="484" t="s">
        <v>0</v>
      </c>
      <c r="BB125" s="484" t="s">
        <v>0</v>
      </c>
      <c r="BC125" s="484" t="s">
        <v>0</v>
      </c>
      <c r="BD125" s="484" t="s">
        <v>0</v>
      </c>
      <c r="BE125" s="484" t="s">
        <v>0</v>
      </c>
      <c r="BF125" s="484" t="s">
        <v>0</v>
      </c>
      <c r="BG125" s="484" t="s">
        <v>0</v>
      </c>
      <c r="BH125" s="484" t="s">
        <v>0</v>
      </c>
      <c r="BI125" s="484" t="s">
        <v>0</v>
      </c>
      <c r="BJ125" s="484" t="s">
        <v>0</v>
      </c>
      <c r="BK125" s="484" t="s">
        <v>0</v>
      </c>
      <c r="BL125" s="484" t="s">
        <v>0</v>
      </c>
      <c r="BM125" s="484" t="s">
        <v>0</v>
      </c>
      <c r="BN125" s="484" t="s">
        <v>0</v>
      </c>
      <c r="BO125" s="484" t="s">
        <v>0</v>
      </c>
      <c r="BP125" s="484" t="s">
        <v>0</v>
      </c>
      <c r="BQ125" s="484" t="s">
        <v>0</v>
      </c>
      <c r="BR125" s="484" t="s">
        <v>0</v>
      </c>
      <c r="BS125" s="484" t="s">
        <v>0</v>
      </c>
      <c r="BT125" s="484" t="s">
        <v>0</v>
      </c>
      <c r="BU125" s="484" t="s">
        <v>0</v>
      </c>
      <c r="BV125" s="484" t="s">
        <v>0</v>
      </c>
      <c r="BW125" s="484" t="s">
        <v>0</v>
      </c>
      <c r="BX125" s="484" t="s">
        <v>0</v>
      </c>
      <c r="BY125" s="484" t="s">
        <v>0</v>
      </c>
    </row>
    <row r="126" spans="1:77" s="3739" customFormat="1" ht="12" customHeight="1" x14ac:dyDescent="0.25">
      <c r="A126" s="4051" t="s">
        <v>894</v>
      </c>
      <c r="B126" s="612" t="s">
        <v>285</v>
      </c>
      <c r="C126" s="613">
        <v>1</v>
      </c>
      <c r="D126" s="613">
        <v>9</v>
      </c>
      <c r="E126" s="613">
        <v>0</v>
      </c>
      <c r="F126" s="613">
        <v>0</v>
      </c>
      <c r="G126" s="613">
        <v>1</v>
      </c>
      <c r="H126" s="613">
        <v>0</v>
      </c>
      <c r="I126" s="613">
        <v>15</v>
      </c>
      <c r="J126" s="613">
        <v>0</v>
      </c>
      <c r="K126" s="613">
        <v>0</v>
      </c>
      <c r="L126" s="613">
        <v>6</v>
      </c>
      <c r="M126" s="613">
        <v>0</v>
      </c>
      <c r="N126" s="613">
        <v>3</v>
      </c>
      <c r="O126" s="613">
        <v>30</v>
      </c>
      <c r="P126" s="613">
        <v>3</v>
      </c>
      <c r="Q126" s="613">
        <v>15</v>
      </c>
      <c r="R126" s="613">
        <v>1</v>
      </c>
      <c r="S126" s="613">
        <v>0</v>
      </c>
      <c r="T126" s="613">
        <v>0</v>
      </c>
      <c r="U126" s="613">
        <v>4</v>
      </c>
      <c r="V126" s="613">
        <v>9</v>
      </c>
      <c r="W126" s="613">
        <v>0</v>
      </c>
      <c r="X126" s="613">
        <v>0</v>
      </c>
      <c r="Y126" s="613">
        <v>6</v>
      </c>
      <c r="Z126" s="613">
        <v>0</v>
      </c>
      <c r="AA126" s="613">
        <v>0</v>
      </c>
      <c r="AB126" s="613">
        <v>0</v>
      </c>
      <c r="AC126" s="613">
        <v>4</v>
      </c>
      <c r="AD126" s="613">
        <v>0</v>
      </c>
      <c r="AE126" s="613">
        <v>0</v>
      </c>
      <c r="AF126" s="613">
        <v>13</v>
      </c>
      <c r="AG126" s="613">
        <v>1</v>
      </c>
      <c r="AH126" s="613">
        <v>0</v>
      </c>
      <c r="AI126" s="613">
        <v>0</v>
      </c>
      <c r="AJ126" s="613">
        <v>4</v>
      </c>
      <c r="AK126" s="613">
        <v>5</v>
      </c>
      <c r="AL126" s="613">
        <v>8</v>
      </c>
      <c r="AM126" s="613">
        <v>11</v>
      </c>
      <c r="AN126" s="613">
        <v>0</v>
      </c>
      <c r="AO126" s="613">
        <v>5</v>
      </c>
      <c r="AP126" s="613">
        <v>0</v>
      </c>
      <c r="AQ126" s="613">
        <v>0</v>
      </c>
      <c r="AR126" s="613">
        <v>0</v>
      </c>
      <c r="AS126" s="613">
        <v>0</v>
      </c>
      <c r="AT126" s="613">
        <v>2</v>
      </c>
      <c r="AU126" s="613">
        <v>4</v>
      </c>
      <c r="AV126" s="849">
        <v>0</v>
      </c>
      <c r="AW126" s="3681">
        <v>0</v>
      </c>
      <c r="AX126" s="613">
        <v>0</v>
      </c>
      <c r="AY126" s="613">
        <v>0</v>
      </c>
      <c r="AZ126" s="613">
        <v>0</v>
      </c>
      <c r="BA126" s="613">
        <v>0</v>
      </c>
      <c r="BB126" s="613">
        <v>0</v>
      </c>
      <c r="BC126" s="613">
        <v>0</v>
      </c>
      <c r="BD126" s="613">
        <v>0</v>
      </c>
      <c r="BE126" s="613">
        <v>0</v>
      </c>
      <c r="BF126" s="613">
        <v>0</v>
      </c>
      <c r="BG126" s="613">
        <v>0</v>
      </c>
      <c r="BH126" s="613">
        <v>0</v>
      </c>
      <c r="BI126" s="613">
        <v>0</v>
      </c>
      <c r="BJ126" s="613">
        <v>0</v>
      </c>
      <c r="BK126" s="613">
        <v>0</v>
      </c>
      <c r="BL126" s="613">
        <v>0</v>
      </c>
      <c r="BM126" s="613">
        <v>0</v>
      </c>
      <c r="BN126" s="613">
        <v>0</v>
      </c>
      <c r="BO126" s="613">
        <v>0</v>
      </c>
      <c r="BP126" s="613">
        <v>0</v>
      </c>
      <c r="BQ126" s="613">
        <v>0</v>
      </c>
      <c r="BR126" s="613">
        <v>0</v>
      </c>
      <c r="BS126" s="613">
        <v>0</v>
      </c>
      <c r="BT126" s="613">
        <v>0</v>
      </c>
      <c r="BU126" s="613">
        <v>0</v>
      </c>
      <c r="BV126" s="613">
        <v>0</v>
      </c>
      <c r="BW126" s="613">
        <v>0</v>
      </c>
      <c r="BX126" s="613">
        <v>0</v>
      </c>
      <c r="BY126" s="613">
        <v>0</v>
      </c>
    </row>
    <row r="127" spans="1:77" s="53" customFormat="1" ht="12" x14ac:dyDescent="0.25">
      <c r="A127" s="4051"/>
      <c r="B127" s="503" t="s">
        <v>286</v>
      </c>
      <c r="C127" s="485">
        <v>1</v>
      </c>
      <c r="D127" s="485">
        <v>6</v>
      </c>
      <c r="E127" s="485">
        <v>0</v>
      </c>
      <c r="F127" s="485">
        <v>0</v>
      </c>
      <c r="G127" s="485">
        <v>2</v>
      </c>
      <c r="H127" s="485">
        <v>0</v>
      </c>
      <c r="I127" s="485">
        <v>13</v>
      </c>
      <c r="J127" s="485">
        <v>0</v>
      </c>
      <c r="K127" s="485">
        <v>0</v>
      </c>
      <c r="L127" s="485">
        <v>10</v>
      </c>
      <c r="M127" s="485">
        <v>0</v>
      </c>
      <c r="N127" s="485">
        <v>2</v>
      </c>
      <c r="O127" s="485">
        <v>11</v>
      </c>
      <c r="P127" s="485">
        <v>5</v>
      </c>
      <c r="Q127" s="485">
        <v>13</v>
      </c>
      <c r="R127" s="485">
        <v>1</v>
      </c>
      <c r="S127" s="485">
        <v>0</v>
      </c>
      <c r="T127" s="485">
        <v>0</v>
      </c>
      <c r="U127" s="485">
        <v>1</v>
      </c>
      <c r="V127" s="485">
        <v>11</v>
      </c>
      <c r="W127" s="485">
        <v>1</v>
      </c>
      <c r="X127" s="485">
        <v>0</v>
      </c>
      <c r="Y127" s="485">
        <v>12</v>
      </c>
      <c r="Z127" s="485">
        <v>0</v>
      </c>
      <c r="AA127" s="485">
        <v>0</v>
      </c>
      <c r="AB127" s="485">
        <v>0</v>
      </c>
      <c r="AC127" s="485">
        <v>11</v>
      </c>
      <c r="AD127" s="485">
        <v>0</v>
      </c>
      <c r="AE127" s="485">
        <v>0</v>
      </c>
      <c r="AF127" s="485">
        <v>13</v>
      </c>
      <c r="AG127" s="485">
        <v>8</v>
      </c>
      <c r="AH127" s="485">
        <v>0</v>
      </c>
      <c r="AI127" s="485">
        <v>2</v>
      </c>
      <c r="AJ127" s="485">
        <v>8</v>
      </c>
      <c r="AK127" s="485">
        <v>7</v>
      </c>
      <c r="AL127" s="485">
        <v>10</v>
      </c>
      <c r="AM127" s="485">
        <v>10</v>
      </c>
      <c r="AN127" s="485">
        <v>0</v>
      </c>
      <c r="AO127" s="485">
        <v>2</v>
      </c>
      <c r="AP127" s="485">
        <v>0</v>
      </c>
      <c r="AQ127" s="485">
        <v>0</v>
      </c>
      <c r="AR127" s="485">
        <v>0</v>
      </c>
      <c r="AS127" s="485">
        <v>0</v>
      </c>
      <c r="AT127" s="485">
        <v>1</v>
      </c>
      <c r="AU127" s="850">
        <v>13</v>
      </c>
      <c r="AV127" s="850">
        <v>1</v>
      </c>
      <c r="AW127" s="3682">
        <v>0</v>
      </c>
      <c r="AX127" s="485">
        <v>0</v>
      </c>
      <c r="AY127" s="485">
        <v>0</v>
      </c>
      <c r="AZ127" s="485">
        <v>0</v>
      </c>
      <c r="BA127" s="485">
        <v>0</v>
      </c>
      <c r="BB127" s="485">
        <v>0</v>
      </c>
      <c r="BC127" s="485">
        <v>0</v>
      </c>
      <c r="BD127" s="485">
        <v>0</v>
      </c>
      <c r="BE127" s="485">
        <v>0</v>
      </c>
      <c r="BF127" s="485">
        <v>0</v>
      </c>
      <c r="BG127" s="485">
        <v>0</v>
      </c>
      <c r="BH127" s="485">
        <v>0</v>
      </c>
      <c r="BI127" s="485">
        <v>0</v>
      </c>
      <c r="BJ127" s="485">
        <v>0</v>
      </c>
      <c r="BK127" s="485">
        <v>0</v>
      </c>
      <c r="BL127" s="485">
        <v>0</v>
      </c>
      <c r="BM127" s="485">
        <v>0</v>
      </c>
      <c r="BN127" s="485">
        <v>0</v>
      </c>
      <c r="BO127" s="485">
        <v>0</v>
      </c>
      <c r="BP127" s="485">
        <v>0</v>
      </c>
      <c r="BQ127" s="485">
        <v>0</v>
      </c>
      <c r="BR127" s="485">
        <v>0</v>
      </c>
      <c r="BS127" s="485">
        <v>0</v>
      </c>
      <c r="BT127" s="485">
        <v>0</v>
      </c>
      <c r="BU127" s="485">
        <v>0</v>
      </c>
      <c r="BV127" s="485">
        <v>0</v>
      </c>
      <c r="BW127" s="485">
        <v>0</v>
      </c>
      <c r="BX127" s="485">
        <v>0</v>
      </c>
      <c r="BY127" s="485">
        <v>0</v>
      </c>
    </row>
    <row r="128" spans="1:77" s="53" customFormat="1" ht="12" x14ac:dyDescent="0.25">
      <c r="A128" s="4051"/>
      <c r="B128" s="639" t="s">
        <v>303</v>
      </c>
      <c r="C128" s="644">
        <v>0</v>
      </c>
      <c r="D128" s="644">
        <v>0</v>
      </c>
      <c r="E128" s="644">
        <v>0</v>
      </c>
      <c r="F128" s="644">
        <v>0</v>
      </c>
      <c r="G128" s="644">
        <v>0</v>
      </c>
      <c r="H128" s="644">
        <v>0</v>
      </c>
      <c r="I128" s="644">
        <v>2</v>
      </c>
      <c r="J128" s="644">
        <v>0</v>
      </c>
      <c r="K128" s="644">
        <v>0</v>
      </c>
      <c r="L128" s="644">
        <v>0</v>
      </c>
      <c r="M128" s="644">
        <v>0</v>
      </c>
      <c r="N128" s="644">
        <v>1</v>
      </c>
      <c r="O128" s="644">
        <v>3</v>
      </c>
      <c r="P128" s="644">
        <v>0</v>
      </c>
      <c r="Q128" s="644">
        <v>3</v>
      </c>
      <c r="R128" s="644">
        <v>0</v>
      </c>
      <c r="S128" s="644">
        <v>0</v>
      </c>
      <c r="T128" s="644">
        <v>0</v>
      </c>
      <c r="U128" s="644">
        <v>0</v>
      </c>
      <c r="V128" s="644">
        <v>1</v>
      </c>
      <c r="W128" s="644">
        <v>0</v>
      </c>
      <c r="X128" s="644">
        <v>0</v>
      </c>
      <c r="Y128" s="644">
        <v>0</v>
      </c>
      <c r="Z128" s="644">
        <v>0</v>
      </c>
      <c r="AA128" s="644">
        <v>0</v>
      </c>
      <c r="AB128" s="644">
        <v>0</v>
      </c>
      <c r="AC128" s="644">
        <v>0</v>
      </c>
      <c r="AD128" s="644">
        <v>0</v>
      </c>
      <c r="AE128" s="644">
        <v>0</v>
      </c>
      <c r="AF128" s="644">
        <v>1</v>
      </c>
      <c r="AG128" s="644">
        <v>0</v>
      </c>
      <c r="AH128" s="644">
        <v>0</v>
      </c>
      <c r="AI128" s="644">
        <v>0</v>
      </c>
      <c r="AJ128" s="644">
        <v>0</v>
      </c>
      <c r="AK128" s="644">
        <v>0</v>
      </c>
      <c r="AL128" s="644">
        <v>0</v>
      </c>
      <c r="AM128" s="644">
        <v>1</v>
      </c>
      <c r="AN128" s="644">
        <v>0</v>
      </c>
      <c r="AO128" s="644">
        <v>1</v>
      </c>
      <c r="AP128" s="644">
        <v>0</v>
      </c>
      <c r="AQ128" s="644">
        <v>0</v>
      </c>
      <c r="AR128" s="644">
        <v>0</v>
      </c>
      <c r="AS128" s="644">
        <v>0</v>
      </c>
      <c r="AT128" s="644">
        <v>0</v>
      </c>
      <c r="AU128" s="851">
        <v>0</v>
      </c>
      <c r="AV128" s="851">
        <v>0</v>
      </c>
      <c r="AW128" s="3683">
        <v>0</v>
      </c>
      <c r="AX128" s="644">
        <v>0</v>
      </c>
      <c r="AY128" s="644">
        <v>0</v>
      </c>
      <c r="AZ128" s="644">
        <v>0</v>
      </c>
      <c r="BA128" s="644">
        <v>0</v>
      </c>
      <c r="BB128" s="644">
        <v>0</v>
      </c>
      <c r="BC128" s="644">
        <v>0</v>
      </c>
      <c r="BD128" s="644">
        <v>0</v>
      </c>
      <c r="BE128" s="644">
        <v>0</v>
      </c>
      <c r="BF128" s="644">
        <v>0</v>
      </c>
      <c r="BG128" s="644">
        <v>0</v>
      </c>
      <c r="BH128" s="644">
        <v>0</v>
      </c>
      <c r="BI128" s="644">
        <v>0</v>
      </c>
      <c r="BJ128" s="644">
        <v>0</v>
      </c>
      <c r="BK128" s="644">
        <v>0</v>
      </c>
      <c r="BL128" s="644">
        <v>0</v>
      </c>
      <c r="BM128" s="644">
        <v>0</v>
      </c>
      <c r="BN128" s="644">
        <v>0</v>
      </c>
      <c r="BO128" s="644">
        <v>0</v>
      </c>
      <c r="BP128" s="644">
        <v>0</v>
      </c>
      <c r="BQ128" s="644">
        <v>0</v>
      </c>
      <c r="BR128" s="644">
        <v>0</v>
      </c>
      <c r="BS128" s="644">
        <v>0</v>
      </c>
      <c r="BT128" s="644">
        <v>0</v>
      </c>
      <c r="BU128" s="644">
        <v>0</v>
      </c>
      <c r="BV128" s="644">
        <v>0</v>
      </c>
      <c r="BW128" s="644">
        <v>0</v>
      </c>
      <c r="BX128" s="644">
        <v>0</v>
      </c>
      <c r="BY128" s="644">
        <v>0</v>
      </c>
    </row>
    <row r="129" spans="1:77" s="53" customFormat="1" ht="12" x14ac:dyDescent="0.25">
      <c r="A129" s="4051"/>
      <c r="B129" s="504" t="s">
        <v>287</v>
      </c>
      <c r="C129" s="486">
        <v>1</v>
      </c>
      <c r="D129" s="486">
        <v>1.5</v>
      </c>
      <c r="E129" s="486" t="s">
        <v>0</v>
      </c>
      <c r="F129" s="486" t="s">
        <v>0</v>
      </c>
      <c r="G129" s="486">
        <v>0.5</v>
      </c>
      <c r="H129" s="486" t="s">
        <v>0</v>
      </c>
      <c r="I129" s="486">
        <v>1.3076923076923077</v>
      </c>
      <c r="J129" s="486" t="s">
        <v>0</v>
      </c>
      <c r="K129" s="486" t="s">
        <v>0</v>
      </c>
      <c r="L129" s="486">
        <v>0.6</v>
      </c>
      <c r="M129" s="486" t="s">
        <v>0</v>
      </c>
      <c r="N129" s="486">
        <v>2</v>
      </c>
      <c r="O129" s="486">
        <v>3</v>
      </c>
      <c r="P129" s="486">
        <v>0.6</v>
      </c>
      <c r="Q129" s="486">
        <v>1.3846153846153846</v>
      </c>
      <c r="R129" s="486">
        <v>1</v>
      </c>
      <c r="S129" s="486" t="s">
        <v>0</v>
      </c>
      <c r="T129" s="486" t="s">
        <v>0</v>
      </c>
      <c r="U129" s="486">
        <v>4</v>
      </c>
      <c r="V129" s="486">
        <v>0.90909090909090906</v>
      </c>
      <c r="W129" s="486">
        <v>0</v>
      </c>
      <c r="X129" s="486" t="s">
        <v>0</v>
      </c>
      <c r="Y129" s="486">
        <v>0.5</v>
      </c>
      <c r="Z129" s="486" t="s">
        <v>0</v>
      </c>
      <c r="AA129" s="486" t="s">
        <v>0</v>
      </c>
      <c r="AB129" s="486" t="s">
        <v>0</v>
      </c>
      <c r="AC129" s="486">
        <v>0.36363636363636365</v>
      </c>
      <c r="AD129" s="486" t="s">
        <v>0</v>
      </c>
      <c r="AE129" s="486" t="s">
        <v>0</v>
      </c>
      <c r="AF129" s="486">
        <v>1.0769230769230769</v>
      </c>
      <c r="AG129" s="486">
        <v>0.125</v>
      </c>
      <c r="AH129" s="486" t="s">
        <v>0</v>
      </c>
      <c r="AI129" s="486">
        <v>0</v>
      </c>
      <c r="AJ129" s="486">
        <v>0.5</v>
      </c>
      <c r="AK129" s="486">
        <v>0.7142857142857143</v>
      </c>
      <c r="AL129" s="486">
        <v>0.8</v>
      </c>
      <c r="AM129" s="486">
        <v>1.2</v>
      </c>
      <c r="AN129" s="486" t="s">
        <v>0</v>
      </c>
      <c r="AO129" s="486">
        <v>3</v>
      </c>
      <c r="AP129" s="486" t="s">
        <v>0</v>
      </c>
      <c r="AQ129" s="486" t="s">
        <v>0</v>
      </c>
      <c r="AR129" s="486" t="s">
        <v>0</v>
      </c>
      <c r="AS129" s="486" t="s">
        <v>0</v>
      </c>
      <c r="AT129" s="486">
        <v>2</v>
      </c>
      <c r="AU129" s="852">
        <v>0.30769230769230771</v>
      </c>
      <c r="AV129" s="852">
        <v>0</v>
      </c>
      <c r="AW129" s="3684" t="s">
        <v>0</v>
      </c>
      <c r="AX129" s="486" t="s">
        <v>0</v>
      </c>
      <c r="AY129" s="486" t="s">
        <v>0</v>
      </c>
      <c r="AZ129" s="486" t="s">
        <v>0</v>
      </c>
      <c r="BA129" s="486" t="s">
        <v>0</v>
      </c>
      <c r="BB129" s="486" t="s">
        <v>0</v>
      </c>
      <c r="BC129" s="486" t="s">
        <v>0</v>
      </c>
      <c r="BD129" s="486" t="s">
        <v>0</v>
      </c>
      <c r="BE129" s="486" t="s">
        <v>0</v>
      </c>
      <c r="BF129" s="486" t="s">
        <v>0</v>
      </c>
      <c r="BG129" s="486" t="s">
        <v>0</v>
      </c>
      <c r="BH129" s="486" t="s">
        <v>0</v>
      </c>
      <c r="BI129" s="486" t="s">
        <v>0</v>
      </c>
      <c r="BJ129" s="486" t="s">
        <v>0</v>
      </c>
      <c r="BK129" s="486" t="s">
        <v>0</v>
      </c>
      <c r="BL129" s="486" t="s">
        <v>0</v>
      </c>
      <c r="BM129" s="486" t="s">
        <v>0</v>
      </c>
      <c r="BN129" s="486" t="s">
        <v>0</v>
      </c>
      <c r="BO129" s="486" t="s">
        <v>0</v>
      </c>
      <c r="BP129" s="486" t="s">
        <v>0</v>
      </c>
      <c r="BQ129" s="486" t="s">
        <v>0</v>
      </c>
      <c r="BR129" s="486" t="s">
        <v>0</v>
      </c>
      <c r="BS129" s="486" t="s">
        <v>0</v>
      </c>
      <c r="BT129" s="486" t="s">
        <v>0</v>
      </c>
      <c r="BU129" s="486" t="s">
        <v>0</v>
      </c>
      <c r="BV129" s="486" t="s">
        <v>0</v>
      </c>
      <c r="BW129" s="486" t="s">
        <v>0</v>
      </c>
      <c r="BX129" s="486" t="s">
        <v>0</v>
      </c>
      <c r="BY129" s="486" t="s">
        <v>0</v>
      </c>
    </row>
    <row r="130" spans="1:77" s="3809" customFormat="1" ht="12" customHeight="1" x14ac:dyDescent="0.25">
      <c r="A130" s="4052" t="s">
        <v>922</v>
      </c>
      <c r="B130" s="610" t="s">
        <v>285</v>
      </c>
      <c r="C130" s="611">
        <v>0</v>
      </c>
      <c r="D130" s="611">
        <v>3</v>
      </c>
      <c r="E130" s="611">
        <v>0</v>
      </c>
      <c r="F130" s="611">
        <v>0</v>
      </c>
      <c r="G130" s="611">
        <v>1</v>
      </c>
      <c r="H130" s="611">
        <v>0</v>
      </c>
      <c r="I130" s="611">
        <v>5</v>
      </c>
      <c r="J130" s="611">
        <v>0</v>
      </c>
      <c r="K130" s="611">
        <v>0</v>
      </c>
      <c r="L130" s="611">
        <v>3</v>
      </c>
      <c r="M130" s="611">
        <v>0</v>
      </c>
      <c r="N130" s="611">
        <v>1</v>
      </c>
      <c r="O130" s="611">
        <v>23</v>
      </c>
      <c r="P130" s="611">
        <v>0</v>
      </c>
      <c r="Q130" s="611">
        <v>13</v>
      </c>
      <c r="R130" s="611">
        <v>0</v>
      </c>
      <c r="S130" s="611">
        <v>0</v>
      </c>
      <c r="T130" s="611">
        <v>0</v>
      </c>
      <c r="U130" s="611">
        <v>0</v>
      </c>
      <c r="V130" s="611">
        <v>7</v>
      </c>
      <c r="W130" s="611">
        <v>0</v>
      </c>
      <c r="X130" s="611">
        <v>0</v>
      </c>
      <c r="Y130" s="611">
        <v>21</v>
      </c>
      <c r="Z130" s="611">
        <v>0</v>
      </c>
      <c r="AA130" s="611">
        <v>0</v>
      </c>
      <c r="AB130" s="611">
        <v>0</v>
      </c>
      <c r="AC130" s="611">
        <v>2</v>
      </c>
      <c r="AD130" s="611">
        <v>0</v>
      </c>
      <c r="AE130" s="611">
        <v>0</v>
      </c>
      <c r="AF130" s="611">
        <v>5</v>
      </c>
      <c r="AG130" s="611">
        <v>5</v>
      </c>
      <c r="AH130" s="611">
        <v>0</v>
      </c>
      <c r="AI130" s="611">
        <v>0</v>
      </c>
      <c r="AJ130" s="611">
        <v>12</v>
      </c>
      <c r="AK130" s="611">
        <v>4</v>
      </c>
      <c r="AL130" s="611">
        <v>8</v>
      </c>
      <c r="AM130" s="611">
        <v>16</v>
      </c>
      <c r="AN130" s="611">
        <v>0</v>
      </c>
      <c r="AO130" s="611">
        <v>0</v>
      </c>
      <c r="AP130" s="611">
        <v>0</v>
      </c>
      <c r="AQ130" s="611">
        <v>0</v>
      </c>
      <c r="AR130" s="611">
        <v>0</v>
      </c>
      <c r="AS130" s="611">
        <v>0</v>
      </c>
      <c r="AT130" s="611">
        <v>0</v>
      </c>
      <c r="AU130" s="611">
        <v>9</v>
      </c>
      <c r="AV130" s="853">
        <v>0</v>
      </c>
      <c r="AW130" s="3685">
        <v>0</v>
      </c>
      <c r="AX130" s="611">
        <v>0</v>
      </c>
      <c r="AY130" s="611">
        <v>0</v>
      </c>
      <c r="AZ130" s="611">
        <v>0</v>
      </c>
      <c r="BA130" s="611">
        <v>0</v>
      </c>
      <c r="BB130" s="611">
        <v>0</v>
      </c>
      <c r="BC130" s="611">
        <v>0</v>
      </c>
      <c r="BD130" s="611">
        <v>0</v>
      </c>
      <c r="BE130" s="611">
        <v>0</v>
      </c>
      <c r="BF130" s="611">
        <v>0</v>
      </c>
      <c r="BG130" s="611">
        <v>0</v>
      </c>
      <c r="BH130" s="611">
        <v>0</v>
      </c>
      <c r="BI130" s="611">
        <v>0</v>
      </c>
      <c r="BJ130" s="611">
        <v>0</v>
      </c>
      <c r="BK130" s="611">
        <v>0</v>
      </c>
      <c r="BL130" s="611">
        <v>0</v>
      </c>
      <c r="BM130" s="611">
        <v>0</v>
      </c>
      <c r="BN130" s="611">
        <v>0</v>
      </c>
      <c r="BO130" s="611">
        <v>0</v>
      </c>
      <c r="BP130" s="611">
        <v>0</v>
      </c>
      <c r="BQ130" s="611">
        <v>0</v>
      </c>
      <c r="BR130" s="611">
        <v>0</v>
      </c>
      <c r="BS130" s="611">
        <v>0</v>
      </c>
      <c r="BT130" s="611">
        <v>0</v>
      </c>
      <c r="BU130" s="611">
        <v>0</v>
      </c>
      <c r="BV130" s="611">
        <v>0</v>
      </c>
      <c r="BW130" s="611">
        <v>0</v>
      </c>
      <c r="BX130" s="611">
        <v>0</v>
      </c>
      <c r="BY130" s="611">
        <v>0</v>
      </c>
    </row>
    <row r="131" spans="1:77" s="3810" customFormat="1" ht="12" x14ac:dyDescent="0.25">
      <c r="A131" s="4052"/>
      <c r="B131" s="505" t="s">
        <v>286</v>
      </c>
      <c r="C131" s="487">
        <v>2</v>
      </c>
      <c r="D131" s="487">
        <v>5</v>
      </c>
      <c r="E131" s="487">
        <v>0</v>
      </c>
      <c r="F131" s="487">
        <v>0</v>
      </c>
      <c r="G131" s="487">
        <v>3</v>
      </c>
      <c r="H131" s="487">
        <v>0</v>
      </c>
      <c r="I131" s="487">
        <v>11</v>
      </c>
      <c r="J131" s="487">
        <v>0</v>
      </c>
      <c r="K131" s="487">
        <v>0</v>
      </c>
      <c r="L131" s="487">
        <v>7</v>
      </c>
      <c r="M131" s="487">
        <v>0</v>
      </c>
      <c r="N131" s="487">
        <v>2</v>
      </c>
      <c r="O131" s="487">
        <v>8</v>
      </c>
      <c r="P131" s="487">
        <v>1</v>
      </c>
      <c r="Q131" s="487">
        <v>11</v>
      </c>
      <c r="R131" s="487">
        <v>0</v>
      </c>
      <c r="S131" s="487">
        <v>0</v>
      </c>
      <c r="T131" s="487">
        <v>0</v>
      </c>
      <c r="U131" s="487">
        <v>0</v>
      </c>
      <c r="V131" s="487">
        <v>11</v>
      </c>
      <c r="W131" s="487">
        <v>0</v>
      </c>
      <c r="X131" s="487">
        <v>0</v>
      </c>
      <c r="Y131" s="487">
        <v>11</v>
      </c>
      <c r="Z131" s="487">
        <v>0</v>
      </c>
      <c r="AA131" s="487">
        <v>0</v>
      </c>
      <c r="AB131" s="487">
        <v>0</v>
      </c>
      <c r="AC131" s="487">
        <v>8</v>
      </c>
      <c r="AD131" s="487">
        <v>0</v>
      </c>
      <c r="AE131" s="487">
        <v>0</v>
      </c>
      <c r="AF131" s="487">
        <v>11</v>
      </c>
      <c r="AG131" s="487">
        <v>9</v>
      </c>
      <c r="AH131" s="487">
        <v>0</v>
      </c>
      <c r="AI131" s="487">
        <v>0</v>
      </c>
      <c r="AJ131" s="487">
        <v>8</v>
      </c>
      <c r="AK131" s="487">
        <v>8</v>
      </c>
      <c r="AL131" s="487">
        <v>9</v>
      </c>
      <c r="AM131" s="487">
        <v>11</v>
      </c>
      <c r="AN131" s="487">
        <v>0</v>
      </c>
      <c r="AO131" s="487">
        <v>2</v>
      </c>
      <c r="AP131" s="487">
        <v>2</v>
      </c>
      <c r="AQ131" s="487">
        <v>0</v>
      </c>
      <c r="AR131" s="487">
        <v>0</v>
      </c>
      <c r="AS131" s="487">
        <v>0</v>
      </c>
      <c r="AT131" s="487">
        <v>0</v>
      </c>
      <c r="AU131" s="487">
        <v>10</v>
      </c>
      <c r="AV131" s="854">
        <v>0</v>
      </c>
      <c r="AW131" s="3686">
        <v>0</v>
      </c>
      <c r="AX131" s="487">
        <v>0</v>
      </c>
      <c r="AY131" s="487">
        <v>0</v>
      </c>
      <c r="AZ131" s="487">
        <v>0</v>
      </c>
      <c r="BA131" s="487">
        <v>0</v>
      </c>
      <c r="BB131" s="487">
        <v>0</v>
      </c>
      <c r="BC131" s="487">
        <v>0</v>
      </c>
      <c r="BD131" s="487">
        <v>0</v>
      </c>
      <c r="BE131" s="487">
        <v>0</v>
      </c>
      <c r="BF131" s="487">
        <v>0</v>
      </c>
      <c r="BG131" s="487">
        <v>0</v>
      </c>
      <c r="BH131" s="487">
        <v>0</v>
      </c>
      <c r="BI131" s="487">
        <v>0</v>
      </c>
      <c r="BJ131" s="487">
        <v>0</v>
      </c>
      <c r="BK131" s="487">
        <v>0</v>
      </c>
      <c r="BL131" s="487">
        <v>0</v>
      </c>
      <c r="BM131" s="487">
        <v>0</v>
      </c>
      <c r="BN131" s="487">
        <v>0</v>
      </c>
      <c r="BO131" s="487">
        <v>0</v>
      </c>
      <c r="BP131" s="487">
        <v>0</v>
      </c>
      <c r="BQ131" s="487">
        <v>0</v>
      </c>
      <c r="BR131" s="487">
        <v>0</v>
      </c>
      <c r="BS131" s="487">
        <v>0</v>
      </c>
      <c r="BT131" s="487">
        <v>0</v>
      </c>
      <c r="BU131" s="487">
        <v>0</v>
      </c>
      <c r="BV131" s="487">
        <v>0</v>
      </c>
      <c r="BW131" s="487">
        <v>0</v>
      </c>
      <c r="BX131" s="487">
        <v>0</v>
      </c>
      <c r="BY131" s="487">
        <v>0</v>
      </c>
    </row>
    <row r="132" spans="1:77" s="3810" customFormat="1" ht="12" x14ac:dyDescent="0.25">
      <c r="A132" s="4052"/>
      <c r="B132" s="640" t="s">
        <v>303</v>
      </c>
      <c r="C132" s="645">
        <v>0</v>
      </c>
      <c r="D132" s="645">
        <v>0</v>
      </c>
      <c r="E132" s="645">
        <v>0</v>
      </c>
      <c r="F132" s="645">
        <v>0</v>
      </c>
      <c r="G132" s="645">
        <v>1</v>
      </c>
      <c r="H132" s="645">
        <v>0</v>
      </c>
      <c r="I132" s="645">
        <v>0</v>
      </c>
      <c r="J132" s="645">
        <v>0</v>
      </c>
      <c r="K132" s="645">
        <v>0</v>
      </c>
      <c r="L132" s="645">
        <v>0</v>
      </c>
      <c r="M132" s="645">
        <v>0</v>
      </c>
      <c r="N132" s="645">
        <v>0</v>
      </c>
      <c r="O132" s="645">
        <v>4</v>
      </c>
      <c r="P132" s="645">
        <v>0</v>
      </c>
      <c r="Q132" s="645">
        <v>0</v>
      </c>
      <c r="R132" s="645">
        <v>0</v>
      </c>
      <c r="S132" s="645">
        <v>0</v>
      </c>
      <c r="T132" s="645">
        <v>0</v>
      </c>
      <c r="U132" s="645">
        <v>0</v>
      </c>
      <c r="V132" s="645">
        <v>0</v>
      </c>
      <c r="W132" s="645">
        <v>0</v>
      </c>
      <c r="X132" s="645">
        <v>0</v>
      </c>
      <c r="Y132" s="645">
        <v>3</v>
      </c>
      <c r="Z132" s="645">
        <v>0</v>
      </c>
      <c r="AA132" s="645">
        <v>0</v>
      </c>
      <c r="AB132" s="645">
        <v>0</v>
      </c>
      <c r="AC132" s="645">
        <v>0</v>
      </c>
      <c r="AD132" s="645">
        <v>0</v>
      </c>
      <c r="AE132" s="645">
        <v>0</v>
      </c>
      <c r="AF132" s="645">
        <v>0</v>
      </c>
      <c r="AG132" s="645">
        <v>0</v>
      </c>
      <c r="AH132" s="645">
        <v>0</v>
      </c>
      <c r="AI132" s="645">
        <v>0</v>
      </c>
      <c r="AJ132" s="645">
        <v>1</v>
      </c>
      <c r="AK132" s="645">
        <v>0</v>
      </c>
      <c r="AL132" s="645">
        <v>1</v>
      </c>
      <c r="AM132" s="645">
        <v>1</v>
      </c>
      <c r="AN132" s="645">
        <v>0</v>
      </c>
      <c r="AO132" s="645">
        <v>0</v>
      </c>
      <c r="AP132" s="645">
        <v>0</v>
      </c>
      <c r="AQ132" s="645">
        <v>0</v>
      </c>
      <c r="AR132" s="645">
        <v>0</v>
      </c>
      <c r="AS132" s="645">
        <v>0</v>
      </c>
      <c r="AT132" s="645">
        <v>0</v>
      </c>
      <c r="AU132" s="645">
        <v>0</v>
      </c>
      <c r="AV132" s="855">
        <v>0</v>
      </c>
      <c r="AW132" s="3687">
        <v>0</v>
      </c>
      <c r="AX132" s="645">
        <v>0</v>
      </c>
      <c r="AY132" s="645">
        <v>0</v>
      </c>
      <c r="AZ132" s="645">
        <v>0</v>
      </c>
      <c r="BA132" s="645">
        <v>0</v>
      </c>
      <c r="BB132" s="645">
        <v>0</v>
      </c>
      <c r="BC132" s="645">
        <v>0</v>
      </c>
      <c r="BD132" s="645">
        <v>0</v>
      </c>
      <c r="BE132" s="645">
        <v>0</v>
      </c>
      <c r="BF132" s="645">
        <v>0</v>
      </c>
      <c r="BG132" s="645">
        <v>0</v>
      </c>
      <c r="BH132" s="645">
        <v>0</v>
      </c>
      <c r="BI132" s="645">
        <v>0</v>
      </c>
      <c r="BJ132" s="645">
        <v>0</v>
      </c>
      <c r="BK132" s="645">
        <v>0</v>
      </c>
      <c r="BL132" s="645">
        <v>0</v>
      </c>
      <c r="BM132" s="645">
        <v>0</v>
      </c>
      <c r="BN132" s="645">
        <v>0</v>
      </c>
      <c r="BO132" s="645">
        <v>0</v>
      </c>
      <c r="BP132" s="645">
        <v>0</v>
      </c>
      <c r="BQ132" s="645">
        <v>0</v>
      </c>
      <c r="BR132" s="645">
        <v>0</v>
      </c>
      <c r="BS132" s="645">
        <v>0</v>
      </c>
      <c r="BT132" s="645">
        <v>0</v>
      </c>
      <c r="BU132" s="645">
        <v>0</v>
      </c>
      <c r="BV132" s="645">
        <v>0</v>
      </c>
      <c r="BW132" s="645">
        <v>0</v>
      </c>
      <c r="BX132" s="645">
        <v>0</v>
      </c>
      <c r="BY132" s="645">
        <v>0</v>
      </c>
    </row>
    <row r="133" spans="1:77" s="3810" customFormat="1" ht="12" x14ac:dyDescent="0.25">
      <c r="A133" s="4053"/>
      <c r="B133" s="3811" t="s">
        <v>287</v>
      </c>
      <c r="C133" s="3812">
        <v>0</v>
      </c>
      <c r="D133" s="3812">
        <v>0.6</v>
      </c>
      <c r="E133" s="3812" t="s">
        <v>0</v>
      </c>
      <c r="F133" s="3812" t="s">
        <v>0</v>
      </c>
      <c r="G133" s="3812">
        <v>0.66666666666666663</v>
      </c>
      <c r="H133" s="3812" t="s">
        <v>0</v>
      </c>
      <c r="I133" s="3812">
        <v>0.45454545454545453</v>
      </c>
      <c r="J133" s="3812" t="s">
        <v>0</v>
      </c>
      <c r="K133" s="3812" t="s">
        <v>0</v>
      </c>
      <c r="L133" s="3812">
        <v>0.42857142857142855</v>
      </c>
      <c r="M133" s="3812" t="s">
        <v>0</v>
      </c>
      <c r="N133" s="3812">
        <v>0.5</v>
      </c>
      <c r="O133" s="3812">
        <v>3.375</v>
      </c>
      <c r="P133" s="3812">
        <v>0</v>
      </c>
      <c r="Q133" s="3812">
        <v>1.1818181818181819</v>
      </c>
      <c r="R133" s="3812" t="s">
        <v>0</v>
      </c>
      <c r="S133" s="3812" t="s">
        <v>0</v>
      </c>
      <c r="T133" s="3812" t="s">
        <v>0</v>
      </c>
      <c r="U133" s="3812" t="s">
        <v>0</v>
      </c>
      <c r="V133" s="3812">
        <v>0.63636363636363635</v>
      </c>
      <c r="W133" s="3812" t="s">
        <v>0</v>
      </c>
      <c r="X133" s="3812" t="s">
        <v>0</v>
      </c>
      <c r="Y133" s="3812">
        <v>2.1818181818181817</v>
      </c>
      <c r="Z133" s="3812" t="s">
        <v>0</v>
      </c>
      <c r="AA133" s="3812" t="s">
        <v>0</v>
      </c>
      <c r="AB133" s="3812" t="s">
        <v>0</v>
      </c>
      <c r="AC133" s="3812">
        <v>0.25</v>
      </c>
      <c r="AD133" s="3812" t="s">
        <v>0</v>
      </c>
      <c r="AE133" s="3812" t="s">
        <v>0</v>
      </c>
      <c r="AF133" s="3812">
        <v>0.45454545454545453</v>
      </c>
      <c r="AG133" s="3812">
        <v>0.55555555555555558</v>
      </c>
      <c r="AH133" s="3812" t="s">
        <v>0</v>
      </c>
      <c r="AI133" s="3812" t="s">
        <v>0</v>
      </c>
      <c r="AJ133" s="3812">
        <v>1.625</v>
      </c>
      <c r="AK133" s="3812">
        <v>0.5</v>
      </c>
      <c r="AL133" s="3812">
        <v>1</v>
      </c>
      <c r="AM133" s="3812">
        <v>1.5454545454545454</v>
      </c>
      <c r="AN133" s="3812" t="s">
        <v>0</v>
      </c>
      <c r="AO133" s="3812">
        <v>0</v>
      </c>
      <c r="AP133" s="3812">
        <v>0</v>
      </c>
      <c r="AQ133" s="3812" t="s">
        <v>0</v>
      </c>
      <c r="AR133" s="3812" t="s">
        <v>0</v>
      </c>
      <c r="AS133" s="3812" t="s">
        <v>0</v>
      </c>
      <c r="AT133" s="3812" t="s">
        <v>0</v>
      </c>
      <c r="AU133" s="3812">
        <v>0.9</v>
      </c>
      <c r="AV133" s="3813" t="s">
        <v>0</v>
      </c>
      <c r="AW133" s="3814" t="s">
        <v>0</v>
      </c>
      <c r="AX133" s="3812" t="s">
        <v>0</v>
      </c>
      <c r="AY133" s="3812" t="s">
        <v>0</v>
      </c>
      <c r="AZ133" s="3812" t="s">
        <v>0</v>
      </c>
      <c r="BA133" s="3812" t="s">
        <v>0</v>
      </c>
      <c r="BB133" s="3812" t="s">
        <v>0</v>
      </c>
      <c r="BC133" s="3812" t="s">
        <v>0</v>
      </c>
      <c r="BD133" s="3812" t="s">
        <v>0</v>
      </c>
      <c r="BE133" s="3812" t="s">
        <v>0</v>
      </c>
      <c r="BF133" s="3812" t="s">
        <v>0</v>
      </c>
      <c r="BG133" s="3812" t="s">
        <v>0</v>
      </c>
      <c r="BH133" s="3812" t="s">
        <v>0</v>
      </c>
      <c r="BI133" s="3812" t="s">
        <v>0</v>
      </c>
      <c r="BJ133" s="3812" t="s">
        <v>0</v>
      </c>
      <c r="BK133" s="3812" t="s">
        <v>0</v>
      </c>
      <c r="BL133" s="3812" t="s">
        <v>0</v>
      </c>
      <c r="BM133" s="3812" t="s">
        <v>0</v>
      </c>
      <c r="BN133" s="3812" t="s">
        <v>0</v>
      </c>
      <c r="BO133" s="3812" t="s">
        <v>0</v>
      </c>
      <c r="BP133" s="3812" t="s">
        <v>0</v>
      </c>
      <c r="BQ133" s="3812" t="s">
        <v>0</v>
      </c>
      <c r="BR133" s="3812" t="s">
        <v>0</v>
      </c>
      <c r="BS133" s="3812" t="s">
        <v>0</v>
      </c>
      <c r="BT133" s="3812" t="s">
        <v>0</v>
      </c>
      <c r="BU133" s="3812" t="s">
        <v>0</v>
      </c>
      <c r="BV133" s="3812" t="s">
        <v>0</v>
      </c>
      <c r="BW133" s="3812" t="s">
        <v>0</v>
      </c>
      <c r="BX133" s="3812" t="s">
        <v>0</v>
      </c>
      <c r="BY133" s="3812" t="s">
        <v>0</v>
      </c>
    </row>
    <row r="134" spans="1:77" s="480" customFormat="1" ht="12" x14ac:dyDescent="0.25">
      <c r="B134" s="496" t="s">
        <v>305</v>
      </c>
      <c r="C134" s="490">
        <v>1</v>
      </c>
      <c r="D134" s="490">
        <v>30</v>
      </c>
      <c r="E134" s="490">
        <v>32</v>
      </c>
      <c r="F134" s="490">
        <v>3</v>
      </c>
      <c r="G134" s="490">
        <v>36</v>
      </c>
      <c r="H134" s="490">
        <v>77</v>
      </c>
      <c r="I134" s="490">
        <v>133</v>
      </c>
      <c r="J134" s="490">
        <v>13</v>
      </c>
      <c r="K134" s="490">
        <v>7</v>
      </c>
      <c r="L134" s="490">
        <v>66</v>
      </c>
      <c r="M134" s="490">
        <v>6</v>
      </c>
      <c r="N134" s="490">
        <v>50</v>
      </c>
      <c r="O134" s="490">
        <v>229</v>
      </c>
      <c r="P134" s="490">
        <v>14</v>
      </c>
      <c r="Q134" s="490">
        <v>126</v>
      </c>
      <c r="R134" s="490">
        <v>78</v>
      </c>
      <c r="S134" s="490">
        <v>12</v>
      </c>
      <c r="T134" s="490">
        <v>11</v>
      </c>
      <c r="U134" s="490">
        <v>13</v>
      </c>
      <c r="V134" s="490">
        <v>32</v>
      </c>
      <c r="W134" s="490">
        <v>7</v>
      </c>
      <c r="X134" s="490">
        <v>13</v>
      </c>
      <c r="Y134" s="490">
        <v>85</v>
      </c>
      <c r="Z134" s="490">
        <v>4</v>
      </c>
      <c r="AA134" s="490">
        <v>12</v>
      </c>
      <c r="AB134" s="490">
        <v>3</v>
      </c>
      <c r="AC134" s="490">
        <v>42</v>
      </c>
      <c r="AD134" s="490">
        <v>0</v>
      </c>
      <c r="AE134" s="490">
        <v>56</v>
      </c>
      <c r="AF134" s="490">
        <v>30</v>
      </c>
      <c r="AG134" s="490">
        <v>91</v>
      </c>
      <c r="AH134" s="490">
        <v>22</v>
      </c>
      <c r="AI134" s="490">
        <v>30</v>
      </c>
      <c r="AJ134" s="490">
        <v>43</v>
      </c>
      <c r="AK134" s="490">
        <v>79</v>
      </c>
      <c r="AL134" s="490">
        <v>71</v>
      </c>
      <c r="AM134" s="490">
        <v>124</v>
      </c>
      <c r="AN134" s="490">
        <v>16</v>
      </c>
      <c r="AO134" s="490">
        <v>5</v>
      </c>
      <c r="AP134" s="490">
        <v>0</v>
      </c>
      <c r="AQ134" s="490">
        <v>9</v>
      </c>
      <c r="AR134" s="490">
        <v>2</v>
      </c>
      <c r="AS134" s="490">
        <v>1</v>
      </c>
      <c r="AT134" s="490">
        <v>23</v>
      </c>
      <c r="AU134" s="490">
        <v>13</v>
      </c>
      <c r="AV134" s="868">
        <v>0</v>
      </c>
      <c r="AW134" s="3702">
        <v>0</v>
      </c>
      <c r="AX134" s="490">
        <v>1</v>
      </c>
      <c r="AY134" s="490">
        <v>0</v>
      </c>
      <c r="AZ134" s="490">
        <v>0</v>
      </c>
      <c r="BA134" s="490">
        <v>0</v>
      </c>
      <c r="BB134" s="490">
        <v>0</v>
      </c>
      <c r="BC134" s="490">
        <v>0</v>
      </c>
      <c r="BD134" s="490">
        <v>0</v>
      </c>
      <c r="BE134" s="490">
        <v>1</v>
      </c>
      <c r="BF134" s="490">
        <v>1</v>
      </c>
      <c r="BG134" s="490">
        <v>3</v>
      </c>
      <c r="BH134" s="490">
        <v>0</v>
      </c>
      <c r="BI134" s="490">
        <v>0</v>
      </c>
      <c r="BJ134" s="490">
        <v>0</v>
      </c>
      <c r="BK134" s="490">
        <v>1</v>
      </c>
      <c r="BL134" s="490">
        <v>3</v>
      </c>
      <c r="BM134" s="490">
        <v>0</v>
      </c>
      <c r="BN134" s="490">
        <v>0</v>
      </c>
      <c r="BO134" s="490">
        <v>0</v>
      </c>
      <c r="BP134" s="490">
        <v>0</v>
      </c>
      <c r="BQ134" s="490">
        <v>1</v>
      </c>
      <c r="BR134" s="490">
        <v>7</v>
      </c>
      <c r="BS134" s="490">
        <v>0</v>
      </c>
      <c r="BT134" s="490">
        <v>0</v>
      </c>
      <c r="BU134" s="490">
        <v>0</v>
      </c>
      <c r="BV134" s="490">
        <v>0</v>
      </c>
      <c r="BW134" s="490">
        <v>4</v>
      </c>
      <c r="BX134" s="490">
        <v>0</v>
      </c>
      <c r="BY134" s="490">
        <v>4</v>
      </c>
    </row>
    <row r="135" spans="1:77" s="480" customFormat="1" ht="12" x14ac:dyDescent="0.25">
      <c r="B135" s="648" t="s">
        <v>306</v>
      </c>
      <c r="C135" s="649">
        <v>0</v>
      </c>
      <c r="D135" s="649">
        <v>2</v>
      </c>
      <c r="E135" s="649">
        <v>3</v>
      </c>
      <c r="F135" s="649">
        <v>0</v>
      </c>
      <c r="G135" s="649">
        <v>5</v>
      </c>
      <c r="H135" s="649">
        <v>9</v>
      </c>
      <c r="I135" s="649">
        <v>15</v>
      </c>
      <c r="J135" s="649">
        <v>2</v>
      </c>
      <c r="K135" s="649">
        <v>1</v>
      </c>
      <c r="L135" s="649">
        <v>5</v>
      </c>
      <c r="M135" s="649">
        <v>0</v>
      </c>
      <c r="N135" s="649">
        <v>2</v>
      </c>
      <c r="O135" s="649">
        <v>29</v>
      </c>
      <c r="P135" s="649">
        <v>0</v>
      </c>
      <c r="Q135" s="649">
        <v>6</v>
      </c>
      <c r="R135" s="649">
        <v>6</v>
      </c>
      <c r="S135" s="649">
        <v>1</v>
      </c>
      <c r="T135" s="649">
        <v>2</v>
      </c>
      <c r="U135" s="649">
        <v>0</v>
      </c>
      <c r="V135" s="649">
        <v>3</v>
      </c>
      <c r="W135" s="649">
        <v>0</v>
      </c>
      <c r="X135" s="649">
        <v>0</v>
      </c>
      <c r="Y135" s="649">
        <v>5</v>
      </c>
      <c r="Z135" s="649">
        <v>0</v>
      </c>
      <c r="AA135" s="649">
        <v>2</v>
      </c>
      <c r="AB135" s="649">
        <v>0</v>
      </c>
      <c r="AC135" s="649">
        <v>0</v>
      </c>
      <c r="AD135" s="649">
        <v>0</v>
      </c>
      <c r="AE135" s="649">
        <v>2</v>
      </c>
      <c r="AF135" s="649">
        <v>2</v>
      </c>
      <c r="AG135" s="649">
        <v>7</v>
      </c>
      <c r="AH135" s="649">
        <v>0</v>
      </c>
      <c r="AI135" s="649">
        <v>1</v>
      </c>
      <c r="AJ135" s="649">
        <v>2</v>
      </c>
      <c r="AK135" s="649">
        <v>3</v>
      </c>
      <c r="AL135" s="649">
        <v>7</v>
      </c>
      <c r="AM135" s="649">
        <v>12</v>
      </c>
      <c r="AN135" s="649">
        <v>2</v>
      </c>
      <c r="AO135" s="649">
        <v>1</v>
      </c>
      <c r="AP135" s="649">
        <v>0</v>
      </c>
      <c r="AQ135" s="649">
        <v>0</v>
      </c>
      <c r="AR135" s="649">
        <v>0</v>
      </c>
      <c r="AS135" s="649">
        <v>0</v>
      </c>
      <c r="AT135" s="649">
        <v>1</v>
      </c>
      <c r="AU135" s="649">
        <v>0</v>
      </c>
      <c r="AV135" s="869">
        <v>0</v>
      </c>
      <c r="AW135" s="3703">
        <v>0</v>
      </c>
      <c r="AX135" s="649">
        <v>0</v>
      </c>
      <c r="AY135" s="649">
        <v>0</v>
      </c>
      <c r="AZ135" s="649">
        <v>0</v>
      </c>
      <c r="BA135" s="649">
        <v>0</v>
      </c>
      <c r="BB135" s="649">
        <v>0</v>
      </c>
      <c r="BC135" s="649">
        <v>0</v>
      </c>
      <c r="BD135" s="649">
        <v>0</v>
      </c>
      <c r="BE135" s="649">
        <v>0</v>
      </c>
      <c r="BF135" s="649">
        <v>0</v>
      </c>
      <c r="BG135" s="649">
        <v>1</v>
      </c>
      <c r="BH135" s="649">
        <v>0</v>
      </c>
      <c r="BI135" s="649">
        <v>0</v>
      </c>
      <c r="BJ135" s="649">
        <v>0</v>
      </c>
      <c r="BK135" s="649">
        <v>0</v>
      </c>
      <c r="BL135" s="649">
        <v>0</v>
      </c>
      <c r="BM135" s="649">
        <v>0</v>
      </c>
      <c r="BN135" s="649">
        <v>0</v>
      </c>
      <c r="BO135" s="649">
        <v>0</v>
      </c>
      <c r="BP135" s="649">
        <v>0</v>
      </c>
      <c r="BQ135" s="649">
        <v>0</v>
      </c>
      <c r="BR135" s="649">
        <v>0</v>
      </c>
      <c r="BS135" s="649">
        <v>0</v>
      </c>
      <c r="BT135" s="649">
        <v>0</v>
      </c>
      <c r="BU135" s="649">
        <v>0</v>
      </c>
      <c r="BV135" s="649">
        <v>0</v>
      </c>
      <c r="BW135" s="649">
        <v>1</v>
      </c>
      <c r="BX135" s="649">
        <v>0</v>
      </c>
      <c r="BY135" s="649">
        <v>0</v>
      </c>
    </row>
    <row r="136" spans="1:77" s="480" customFormat="1" ht="12" x14ac:dyDescent="0.25">
      <c r="B136" s="497" t="s">
        <v>286</v>
      </c>
      <c r="C136" s="491">
        <v>3</v>
      </c>
      <c r="D136" s="491">
        <v>51</v>
      </c>
      <c r="E136" s="491">
        <v>20</v>
      </c>
      <c r="F136" s="491">
        <v>5</v>
      </c>
      <c r="G136" s="491">
        <v>53</v>
      </c>
      <c r="H136" s="491">
        <v>97</v>
      </c>
      <c r="I136" s="491">
        <v>139</v>
      </c>
      <c r="J136" s="491">
        <v>8</v>
      </c>
      <c r="K136" s="491">
        <v>10</v>
      </c>
      <c r="L136" s="491">
        <v>100</v>
      </c>
      <c r="M136" s="491">
        <v>2</v>
      </c>
      <c r="N136" s="491">
        <v>82</v>
      </c>
      <c r="O136" s="491">
        <v>107</v>
      </c>
      <c r="P136" s="491">
        <v>30</v>
      </c>
      <c r="Q136" s="491">
        <v>134</v>
      </c>
      <c r="R136" s="491">
        <v>68</v>
      </c>
      <c r="S136" s="491">
        <v>15</v>
      </c>
      <c r="T136" s="491">
        <v>9</v>
      </c>
      <c r="U136" s="491">
        <v>7</v>
      </c>
      <c r="V136" s="491">
        <v>37</v>
      </c>
      <c r="W136" s="491">
        <v>10</v>
      </c>
      <c r="X136" s="491">
        <v>13</v>
      </c>
      <c r="Y136" s="491">
        <v>114</v>
      </c>
      <c r="Z136" s="491">
        <v>6</v>
      </c>
      <c r="AA136" s="491">
        <v>7</v>
      </c>
      <c r="AB136" s="491">
        <v>15</v>
      </c>
      <c r="AC136" s="491">
        <v>101</v>
      </c>
      <c r="AD136" s="491">
        <v>1</v>
      </c>
      <c r="AE136" s="491">
        <v>44</v>
      </c>
      <c r="AF136" s="491">
        <v>40</v>
      </c>
      <c r="AG136" s="491">
        <v>69</v>
      </c>
      <c r="AH136" s="491">
        <v>34</v>
      </c>
      <c r="AI136" s="491">
        <v>41</v>
      </c>
      <c r="AJ136" s="491">
        <v>58</v>
      </c>
      <c r="AK136" s="491">
        <v>93</v>
      </c>
      <c r="AL136" s="491">
        <v>85</v>
      </c>
      <c r="AM136" s="491">
        <v>109</v>
      </c>
      <c r="AN136" s="491">
        <v>9</v>
      </c>
      <c r="AO136" s="491">
        <v>4</v>
      </c>
      <c r="AP136" s="491">
        <v>2</v>
      </c>
      <c r="AQ136" s="491">
        <v>8</v>
      </c>
      <c r="AR136" s="491">
        <v>3</v>
      </c>
      <c r="AS136" s="491">
        <v>2</v>
      </c>
      <c r="AT136" s="491">
        <v>21</v>
      </c>
      <c r="AU136" s="491">
        <v>32</v>
      </c>
      <c r="AV136" s="870">
        <v>1</v>
      </c>
      <c r="AW136" s="3704">
        <v>2</v>
      </c>
      <c r="AX136" s="491">
        <v>2</v>
      </c>
      <c r="AY136" s="491">
        <v>1</v>
      </c>
      <c r="AZ136" s="491">
        <v>1</v>
      </c>
      <c r="BA136" s="491">
        <v>1</v>
      </c>
      <c r="BB136" s="491">
        <v>1</v>
      </c>
      <c r="BC136" s="491">
        <v>1</v>
      </c>
      <c r="BD136" s="491">
        <v>1</v>
      </c>
      <c r="BE136" s="491">
        <v>1</v>
      </c>
      <c r="BF136" s="491">
        <v>1</v>
      </c>
      <c r="BG136" s="491">
        <v>2</v>
      </c>
      <c r="BH136" s="491">
        <v>1</v>
      </c>
      <c r="BI136" s="491">
        <v>1</v>
      </c>
      <c r="BJ136" s="491">
        <v>1</v>
      </c>
      <c r="BK136" s="491">
        <v>2</v>
      </c>
      <c r="BL136" s="491">
        <v>4</v>
      </c>
      <c r="BM136" s="491">
        <v>1</v>
      </c>
      <c r="BN136" s="491">
        <v>2</v>
      </c>
      <c r="BO136" s="491">
        <v>1</v>
      </c>
      <c r="BP136" s="491">
        <v>1</v>
      </c>
      <c r="BQ136" s="491">
        <v>1</v>
      </c>
      <c r="BR136" s="491">
        <v>1</v>
      </c>
      <c r="BS136" s="491">
        <v>1</v>
      </c>
      <c r="BT136" s="491">
        <v>1</v>
      </c>
      <c r="BU136" s="491">
        <v>1</v>
      </c>
      <c r="BV136" s="491">
        <v>1</v>
      </c>
      <c r="BW136" s="491">
        <v>1</v>
      </c>
      <c r="BX136" s="491">
        <v>1</v>
      </c>
      <c r="BY136" s="491">
        <v>1</v>
      </c>
    </row>
    <row r="137" spans="1:77" s="480" customFormat="1" ht="12" x14ac:dyDescent="0.25">
      <c r="B137" s="498" t="s">
        <v>287</v>
      </c>
      <c r="C137" s="492">
        <v>0.33333333333333331</v>
      </c>
      <c r="D137" s="492">
        <v>0.62745098039215685</v>
      </c>
      <c r="E137" s="492">
        <v>1.75</v>
      </c>
      <c r="F137" s="492">
        <v>0.6</v>
      </c>
      <c r="G137" s="492">
        <v>0.77358490566037741</v>
      </c>
      <c r="H137" s="492">
        <v>0.88659793814432986</v>
      </c>
      <c r="I137" s="492">
        <v>1.064748201438849</v>
      </c>
      <c r="J137" s="492">
        <v>1.875</v>
      </c>
      <c r="K137" s="492">
        <v>0.8</v>
      </c>
      <c r="L137" s="492">
        <v>0.71</v>
      </c>
      <c r="M137" s="492">
        <v>3</v>
      </c>
      <c r="N137" s="492">
        <v>0.63414634146341464</v>
      </c>
      <c r="O137" s="492">
        <v>2.4112149532710281</v>
      </c>
      <c r="P137" s="492">
        <v>0.46666666666666667</v>
      </c>
      <c r="Q137" s="492">
        <v>0.9850746268656716</v>
      </c>
      <c r="R137" s="492">
        <v>1.2352941176470589</v>
      </c>
      <c r="S137" s="492">
        <v>0.8666666666666667</v>
      </c>
      <c r="T137" s="492">
        <v>1.4444444444444444</v>
      </c>
      <c r="U137" s="492">
        <v>1.8571428571428572</v>
      </c>
      <c r="V137" s="492">
        <v>0.94594594594594594</v>
      </c>
      <c r="W137" s="492">
        <v>0.7</v>
      </c>
      <c r="X137" s="492">
        <v>1</v>
      </c>
      <c r="Y137" s="492">
        <v>0.78947368421052633</v>
      </c>
      <c r="Z137" s="492">
        <v>0.66666666666666663</v>
      </c>
      <c r="AA137" s="492">
        <v>2</v>
      </c>
      <c r="AB137" s="492">
        <v>0.2</v>
      </c>
      <c r="AC137" s="492">
        <v>0.41584158415841582</v>
      </c>
      <c r="AD137" s="492">
        <v>0</v>
      </c>
      <c r="AE137" s="492">
        <v>1.3181818181818181</v>
      </c>
      <c r="AF137" s="492">
        <v>0.8</v>
      </c>
      <c r="AG137" s="492">
        <v>1.4202898550724639</v>
      </c>
      <c r="AH137" s="492">
        <v>0.6470588235294118</v>
      </c>
      <c r="AI137" s="492">
        <v>0.75609756097560976</v>
      </c>
      <c r="AJ137" s="492">
        <v>0.77586206896551724</v>
      </c>
      <c r="AK137" s="492">
        <v>0.88172043010752688</v>
      </c>
      <c r="AL137" s="492">
        <v>0.91764705882352937</v>
      </c>
      <c r="AM137" s="492">
        <v>1.2477064220183487</v>
      </c>
      <c r="AN137" s="492">
        <v>2</v>
      </c>
      <c r="AO137" s="492">
        <v>1.5</v>
      </c>
      <c r="AP137" s="492">
        <v>0</v>
      </c>
      <c r="AQ137" s="492">
        <v>1.125</v>
      </c>
      <c r="AR137" s="492">
        <v>0.66666666666666663</v>
      </c>
      <c r="AS137" s="492">
        <v>0.5</v>
      </c>
      <c r="AT137" s="492">
        <v>1.1428571428571428</v>
      </c>
      <c r="AU137" s="492">
        <v>0.40625</v>
      </c>
      <c r="AV137" s="871">
        <v>0</v>
      </c>
      <c r="AW137" s="3705">
        <v>0</v>
      </c>
      <c r="AX137" s="492">
        <v>0.5</v>
      </c>
      <c r="AY137" s="492">
        <v>0</v>
      </c>
      <c r="AZ137" s="492">
        <v>0</v>
      </c>
      <c r="BA137" s="492">
        <v>0</v>
      </c>
      <c r="BB137" s="492">
        <v>0</v>
      </c>
      <c r="BC137" s="492">
        <v>0</v>
      </c>
      <c r="BD137" s="492">
        <v>0</v>
      </c>
      <c r="BE137" s="492">
        <v>1</v>
      </c>
      <c r="BF137" s="492">
        <v>1</v>
      </c>
      <c r="BG137" s="492">
        <v>2</v>
      </c>
      <c r="BH137" s="492">
        <v>0</v>
      </c>
      <c r="BI137" s="492">
        <v>0</v>
      </c>
      <c r="BJ137" s="492">
        <v>0</v>
      </c>
      <c r="BK137" s="492">
        <v>0.5</v>
      </c>
      <c r="BL137" s="492">
        <v>0.75</v>
      </c>
      <c r="BM137" s="492">
        <v>0</v>
      </c>
      <c r="BN137" s="492">
        <v>0</v>
      </c>
      <c r="BO137" s="492">
        <v>0</v>
      </c>
      <c r="BP137" s="492">
        <v>0</v>
      </c>
      <c r="BQ137" s="492">
        <v>1</v>
      </c>
      <c r="BR137" s="492">
        <v>7</v>
      </c>
      <c r="BS137" s="492">
        <v>0</v>
      </c>
      <c r="BT137" s="492">
        <v>0</v>
      </c>
      <c r="BU137" s="492">
        <v>0</v>
      </c>
      <c r="BV137" s="492">
        <v>0</v>
      </c>
      <c r="BW137" s="492">
        <v>5</v>
      </c>
      <c r="BX137" s="492">
        <v>0</v>
      </c>
      <c r="BY137" s="492">
        <v>4</v>
      </c>
    </row>
    <row r="138" spans="1:77" s="53" customFormat="1" ht="3.95" customHeight="1" x14ac:dyDescent="0.25">
      <c r="B138" s="52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</row>
    <row r="139" spans="1:77" s="510" customFormat="1" ht="15" customHeight="1" x14ac:dyDescent="0.25">
      <c r="A139" s="4054" t="s">
        <v>188</v>
      </c>
      <c r="B139" s="4054"/>
      <c r="C139" s="509">
        <v>18</v>
      </c>
      <c r="D139" s="509">
        <v>13</v>
      </c>
      <c r="E139" s="509">
        <v>18</v>
      </c>
      <c r="F139" s="509">
        <v>18</v>
      </c>
      <c r="G139" s="509">
        <v>16</v>
      </c>
      <c r="H139" s="509">
        <v>18</v>
      </c>
      <c r="I139" s="509">
        <v>9</v>
      </c>
      <c r="J139" s="509">
        <v>18</v>
      </c>
      <c r="K139" s="509">
        <v>18</v>
      </c>
      <c r="L139" s="509">
        <v>13</v>
      </c>
      <c r="M139" s="509">
        <v>18</v>
      </c>
      <c r="N139" s="509">
        <v>16</v>
      </c>
      <c r="O139" s="509">
        <v>1</v>
      </c>
      <c r="P139" s="509">
        <v>18</v>
      </c>
      <c r="Q139" s="509">
        <v>4</v>
      </c>
      <c r="R139" s="509">
        <v>18</v>
      </c>
      <c r="S139" s="509">
        <v>18</v>
      </c>
      <c r="T139" s="509">
        <v>18</v>
      </c>
      <c r="U139" s="509">
        <v>18</v>
      </c>
      <c r="V139" s="509">
        <v>8</v>
      </c>
      <c r="W139" s="509">
        <v>18</v>
      </c>
      <c r="X139" s="509">
        <v>18</v>
      </c>
      <c r="Y139" s="509">
        <v>2</v>
      </c>
      <c r="Z139" s="509">
        <v>18</v>
      </c>
      <c r="AA139" s="509">
        <v>18</v>
      </c>
      <c r="AB139" s="509">
        <v>18</v>
      </c>
      <c r="AC139" s="509">
        <v>15</v>
      </c>
      <c r="AD139" s="509">
        <v>18</v>
      </c>
      <c r="AE139" s="509">
        <v>18</v>
      </c>
      <c r="AF139" s="509">
        <v>9</v>
      </c>
      <c r="AG139" s="509">
        <v>9</v>
      </c>
      <c r="AH139" s="509">
        <v>18</v>
      </c>
      <c r="AI139" s="509">
        <v>18</v>
      </c>
      <c r="AJ139" s="509">
        <v>5</v>
      </c>
      <c r="AK139" s="509">
        <v>12</v>
      </c>
      <c r="AL139" s="509">
        <v>7</v>
      </c>
      <c r="AM139" s="509">
        <v>3</v>
      </c>
      <c r="AN139" s="509">
        <v>18</v>
      </c>
      <c r="AO139" s="509">
        <v>18</v>
      </c>
      <c r="AP139" s="509">
        <v>18</v>
      </c>
      <c r="AQ139" s="509">
        <v>18</v>
      </c>
      <c r="AR139" s="509">
        <v>18</v>
      </c>
      <c r="AS139" s="509">
        <v>18</v>
      </c>
      <c r="AT139" s="509">
        <v>18</v>
      </c>
      <c r="AU139" s="509">
        <v>6</v>
      </c>
      <c r="AV139" s="509">
        <v>18</v>
      </c>
      <c r="AW139" s="509">
        <v>18</v>
      </c>
      <c r="AX139" s="509">
        <v>18</v>
      </c>
      <c r="AY139" s="509">
        <v>18</v>
      </c>
      <c r="AZ139" s="509">
        <v>18</v>
      </c>
      <c r="BA139" s="509">
        <v>18</v>
      </c>
      <c r="BB139" s="509">
        <v>18</v>
      </c>
      <c r="BC139" s="509">
        <v>18</v>
      </c>
      <c r="BD139" s="509">
        <v>18</v>
      </c>
      <c r="BE139" s="509">
        <v>18</v>
      </c>
      <c r="BF139" s="509">
        <v>18</v>
      </c>
      <c r="BG139" s="509">
        <v>18</v>
      </c>
      <c r="BH139" s="509">
        <v>18</v>
      </c>
      <c r="BI139" s="509">
        <v>18</v>
      </c>
      <c r="BJ139" s="509">
        <v>18</v>
      </c>
      <c r="BK139" s="509">
        <v>18</v>
      </c>
      <c r="BL139" s="509">
        <v>18</v>
      </c>
      <c r="BM139" s="509">
        <v>18</v>
      </c>
      <c r="BN139" s="509">
        <v>18</v>
      </c>
      <c r="BO139" s="509">
        <v>18</v>
      </c>
      <c r="BP139" s="509">
        <v>18</v>
      </c>
      <c r="BQ139" s="509">
        <v>18</v>
      </c>
      <c r="BR139" s="509">
        <v>18</v>
      </c>
      <c r="BS139" s="509">
        <v>18</v>
      </c>
      <c r="BT139" s="509">
        <v>18</v>
      </c>
      <c r="BU139" s="509">
        <v>18</v>
      </c>
      <c r="BV139" s="509">
        <v>18</v>
      </c>
      <c r="BW139" s="509">
        <v>18</v>
      </c>
      <c r="BX139" s="509">
        <v>18</v>
      </c>
      <c r="BY139" s="509">
        <v>18</v>
      </c>
    </row>
    <row r="140" spans="1:77" s="479" customFormat="1" ht="15" customHeight="1" x14ac:dyDescent="0.25">
      <c r="A140" s="4055" t="s">
        <v>187</v>
      </c>
      <c r="B140" s="4055"/>
      <c r="C140" s="508">
        <v>47</v>
      </c>
      <c r="D140" s="508">
        <v>19</v>
      </c>
      <c r="E140" s="508">
        <v>17</v>
      </c>
      <c r="F140" s="508">
        <v>42</v>
      </c>
      <c r="G140" s="508">
        <v>16</v>
      </c>
      <c r="H140" s="508">
        <v>9</v>
      </c>
      <c r="I140" s="508">
        <v>2</v>
      </c>
      <c r="J140" s="508">
        <v>26</v>
      </c>
      <c r="K140" s="508">
        <v>34</v>
      </c>
      <c r="L140" s="508">
        <v>11</v>
      </c>
      <c r="M140" s="508">
        <v>37</v>
      </c>
      <c r="N140" s="508">
        <v>13</v>
      </c>
      <c r="O140" s="508">
        <v>1</v>
      </c>
      <c r="P140" s="508">
        <v>25</v>
      </c>
      <c r="Q140" s="508">
        <v>3</v>
      </c>
      <c r="R140" s="508">
        <v>8</v>
      </c>
      <c r="S140" s="508">
        <v>30</v>
      </c>
      <c r="T140" s="508">
        <v>32</v>
      </c>
      <c r="U140" s="508">
        <v>26</v>
      </c>
      <c r="V140" s="508">
        <v>17</v>
      </c>
      <c r="W140" s="508">
        <v>34</v>
      </c>
      <c r="X140" s="508">
        <v>26</v>
      </c>
      <c r="Y140" s="508">
        <v>6</v>
      </c>
      <c r="Z140" s="508">
        <v>39</v>
      </c>
      <c r="AA140" s="508">
        <v>30</v>
      </c>
      <c r="AB140" s="508">
        <v>42</v>
      </c>
      <c r="AC140" s="508">
        <v>15</v>
      </c>
      <c r="AD140" s="508">
        <v>54</v>
      </c>
      <c r="AE140" s="508">
        <v>12</v>
      </c>
      <c r="AF140" s="508">
        <v>19</v>
      </c>
      <c r="AG140" s="508">
        <v>5</v>
      </c>
      <c r="AH140" s="508">
        <v>23</v>
      </c>
      <c r="AI140" s="508">
        <v>19</v>
      </c>
      <c r="AJ140" s="508">
        <v>14</v>
      </c>
      <c r="AK140" s="508">
        <v>7</v>
      </c>
      <c r="AL140" s="508">
        <v>10</v>
      </c>
      <c r="AM140" s="508">
        <v>4</v>
      </c>
      <c r="AN140" s="508">
        <v>24</v>
      </c>
      <c r="AO140" s="508">
        <v>38</v>
      </c>
      <c r="AP140" s="508">
        <v>54</v>
      </c>
      <c r="AQ140" s="508">
        <v>33</v>
      </c>
      <c r="AR140" s="508">
        <v>46</v>
      </c>
      <c r="AS140" s="508">
        <v>47</v>
      </c>
      <c r="AT140" s="872">
        <v>22</v>
      </c>
      <c r="AU140" s="872">
        <v>26</v>
      </c>
      <c r="AV140" s="872">
        <v>54</v>
      </c>
      <c r="AW140" s="3706">
        <v>54</v>
      </c>
      <c r="AX140" s="508">
        <v>47</v>
      </c>
      <c r="AY140" s="508">
        <v>54</v>
      </c>
      <c r="AZ140" s="508">
        <v>54</v>
      </c>
      <c r="BA140" s="508">
        <v>54</v>
      </c>
      <c r="BB140" s="508">
        <v>54</v>
      </c>
      <c r="BC140" s="508">
        <v>54</v>
      </c>
      <c r="BD140" s="508">
        <v>54</v>
      </c>
      <c r="BE140" s="508">
        <v>47</v>
      </c>
      <c r="BF140" s="508">
        <v>47</v>
      </c>
      <c r="BG140" s="508">
        <v>42</v>
      </c>
      <c r="BH140" s="508">
        <v>54</v>
      </c>
      <c r="BI140" s="508">
        <v>54</v>
      </c>
      <c r="BJ140" s="508">
        <v>54</v>
      </c>
      <c r="BK140" s="508">
        <v>47</v>
      </c>
      <c r="BL140" s="508">
        <v>42</v>
      </c>
      <c r="BM140" s="508">
        <v>54</v>
      </c>
      <c r="BN140" s="508">
        <v>54</v>
      </c>
      <c r="BO140" s="508">
        <v>54</v>
      </c>
      <c r="BP140" s="508">
        <v>54</v>
      </c>
      <c r="BQ140" s="508">
        <v>47</v>
      </c>
      <c r="BR140" s="508">
        <v>34</v>
      </c>
      <c r="BS140" s="508">
        <v>54</v>
      </c>
      <c r="BT140" s="508">
        <v>54</v>
      </c>
      <c r="BU140" s="508">
        <v>54</v>
      </c>
      <c r="BV140" s="508">
        <v>54</v>
      </c>
      <c r="BW140" s="508">
        <v>39</v>
      </c>
      <c r="BX140" s="508">
        <v>54</v>
      </c>
      <c r="BY140" s="508">
        <v>39</v>
      </c>
    </row>
  </sheetData>
  <sheetProtection sheet="1" objects="1" scenarios="1"/>
  <mergeCells count="16">
    <mergeCell ref="A98:A101"/>
    <mergeCell ref="C2:BY2"/>
    <mergeCell ref="C4:BY5"/>
    <mergeCell ref="C86:BY87"/>
    <mergeCell ref="A90:A93"/>
    <mergeCell ref="A94:A97"/>
    <mergeCell ref="A126:A129"/>
    <mergeCell ref="A130:A133"/>
    <mergeCell ref="A139:B139"/>
    <mergeCell ref="A140:B140"/>
    <mergeCell ref="A102:A105"/>
    <mergeCell ref="A106:A109"/>
    <mergeCell ref="A110:A113"/>
    <mergeCell ref="A114:A117"/>
    <mergeCell ref="A118:A121"/>
    <mergeCell ref="A122:A125"/>
  </mergeCells>
  <conditionalFormatting sqref="C13 AC56 C58:C59 C70 E57:AC73 AX13 BL56 AX58:AX59 AX70 AY57:BO73 BY57:BY73 BQ57:BW73 AY83:BO83 AY75:BO81 BY83 BY75:BY81 BQ83:BW83 BQ75:BW81 AY9:BO9 C35:C38 AW36:BO38 AW35:AX35 E55:AC55 AD55:AF73 AW39:AW46 AG55:AN55 BQ9:BW9 BY9 AW11:AW34 AY11:BO35 AQ47:AW47 AQ11:AV46 AG57:AW73 E75:AW81 E83:AW83 E9:AW9 E11:AP47 AO49:AW55 E49:AN54 AY39:BO55 BY11:BY55 BQ11:BW55 E48:AW48">
    <cfRule type="expression" dxfId="393" priority="78">
      <formula>(C$8)=$B9</formula>
    </cfRule>
    <cfRule type="expression" dxfId="392" priority="80">
      <formula>SUM((G=C$8)*(P=$B9))&lt;SUM((G=$B9)*(P=C$8))</formula>
    </cfRule>
    <cfRule type="expression" dxfId="391" priority="81">
      <formula>SUM((G=C$8)*(P=$B9))&gt;SUM((G=$B9)*(P=C$8))</formula>
    </cfRule>
    <cfRule type="containsText" dxfId="390" priority="82" operator="containsText" text="0 - 0">
      <formula>NOT(ISERROR(SEARCH("0 - 0",C9)))</formula>
    </cfRule>
  </conditionalFormatting>
  <conditionalFormatting sqref="BP57:BP73 BY74:BZ74 AW56:BO74 BY81:BZ83 BX81 BP81 BQ56:BV74 BW74 BQ81:BW83 AW81:BO83 AW75:BZ80 AW55:BV55 BW55:BZ73 B9:C9 AQ55:AV83 E9:BZ9 E49:AP83 AQ49:BZ54 B11:C83 E11:BZ48">
    <cfRule type="expression" dxfId="389" priority="79">
      <formula>MOD(ROW(),2)</formula>
    </cfRule>
  </conditionalFormatting>
  <conditionalFormatting sqref="E56:AB56 BM56:BO56 AY56:BK56 BQ56:BW56 BY56 AX9 AX60:AX69 AX71:AX73 AX83 AX75:AX81 AX14:AX34 BQ74:BW74 BY74 BQ82:BW82 BY82 C74 BX9 BP9 AX11:AX12 AG56:AW56 E82:BO82 E74:BO74 AX39:AX57 BP11:BP83 BX11:BX83">
    <cfRule type="expression" dxfId="388" priority="74">
      <formula>(C$8)=$B9</formula>
    </cfRule>
    <cfRule type="expression" dxfId="387" priority="75">
      <formula>SUM((G=C$8)*(P=$B9))&lt;SUM((G=$B9)*(P=C$8))</formula>
    </cfRule>
    <cfRule type="expression" dxfId="386" priority="76">
      <formula>SUM((G=C$8)*(P=$B9))&gt;SUM((G=$B9)*(P=C$8))</formula>
    </cfRule>
    <cfRule type="containsText" dxfId="385" priority="77" operator="containsText" text="0 - 0">
      <formula>NOT(ISERROR(SEARCH("0 - 0",C9)))</formula>
    </cfRule>
  </conditionalFormatting>
  <conditionalFormatting sqref="C9 C57 C60:C69 C71:C73 C83 C75:C81 C14:C34 C11:C12 C39:C55">
    <cfRule type="expression" dxfId="384" priority="70">
      <formula>(C$8)=$B9</formula>
    </cfRule>
    <cfRule type="expression" dxfId="383" priority="71">
      <formula>SUM((G=C$8)*(P=$B9))&lt;SUM((G=$B9)*(P=C$8))</formula>
    </cfRule>
    <cfRule type="expression" dxfId="382" priority="72">
      <formula>SUM((G=C$8)*(P=$B9))&gt;SUM((G=$B9)*(P=C$8))</formula>
    </cfRule>
    <cfRule type="containsText" dxfId="381" priority="73" operator="containsText" text="0 - 0">
      <formula>NOT(ISERROR(SEARCH("0 - 0",C9)))</formula>
    </cfRule>
  </conditionalFormatting>
  <conditionalFormatting sqref="C56">
    <cfRule type="expression" dxfId="380" priority="66">
      <formula>(C$8)=$B56</formula>
    </cfRule>
    <cfRule type="expression" dxfId="379" priority="67">
      <formula>SUM((G=C$8)*(P=$B56))&lt;SUM((G=$B56)*(P=C$8))</formula>
    </cfRule>
    <cfRule type="expression" dxfId="378" priority="68">
      <formula>SUM((G=C$8)*(P=$B56))&gt;SUM((G=$B56)*(P=C$8))</formula>
    </cfRule>
    <cfRule type="containsText" dxfId="377" priority="69" operator="containsText" text="0 - 0">
      <formula>NOT(ISERROR(SEARCH("0 - 0",C56)))</formula>
    </cfRule>
  </conditionalFormatting>
  <conditionalFormatting sqref="C82">
    <cfRule type="expression" dxfId="376" priority="62">
      <formula>(C$8)=$B82</formula>
    </cfRule>
    <cfRule type="expression" dxfId="375" priority="63">
      <formula>SUM((G=C$8)*(P=$B82))&lt;SUM((G=$B82)*(P=C$8))</formula>
    </cfRule>
    <cfRule type="expression" dxfId="374" priority="64">
      <formula>SUM((G=C$8)*(P=$B82))&gt;SUM((G=$B82)*(P=C$8))</formula>
    </cfRule>
    <cfRule type="containsText" dxfId="373" priority="65" operator="containsText" text="0 - 0">
      <formula>NOT(ISERROR(SEARCH("0 - 0",C82)))</formula>
    </cfRule>
  </conditionalFormatting>
  <conditionalFormatting sqref="BX83">
    <cfRule type="expression" dxfId="372" priority="61">
      <formula>MOD(ROW(),2)</formula>
    </cfRule>
  </conditionalFormatting>
  <conditionalFormatting sqref="BX82">
    <cfRule type="expression" dxfId="371" priority="60">
      <formula>MOD(ROW(),2)</formula>
    </cfRule>
  </conditionalFormatting>
  <conditionalFormatting sqref="BX74">
    <cfRule type="expression" dxfId="370" priority="59">
      <formula>MOD(ROW(),2)</formula>
    </cfRule>
  </conditionalFormatting>
  <conditionalFormatting sqref="BP83">
    <cfRule type="expression" dxfId="369" priority="58">
      <formula>MOD(ROW(),2)</formula>
    </cfRule>
  </conditionalFormatting>
  <conditionalFormatting sqref="BP56">
    <cfRule type="expression" dxfId="368" priority="57">
      <formula>MOD(ROW(),2)</formula>
    </cfRule>
  </conditionalFormatting>
  <conditionalFormatting sqref="BP82">
    <cfRule type="expression" dxfId="367" priority="56">
      <formula>MOD(ROW(),2)</formula>
    </cfRule>
  </conditionalFormatting>
  <conditionalFormatting sqref="BP74">
    <cfRule type="expression" dxfId="366" priority="55">
      <formula>MOD(ROW(),2)</formula>
    </cfRule>
  </conditionalFormatting>
  <conditionalFormatting sqref="C113 C109 C105 C101 C97 C117 C121 C93 E93:BY93 E121:BY121 E117:BY117 E97:BY97 E101:BY101 E105:BY105 E109:BY109 E113:BY113">
    <cfRule type="cellIs" dxfId="365" priority="53" operator="lessThan">
      <formula>1</formula>
    </cfRule>
    <cfRule type="cellIs" dxfId="364" priority="54" operator="greaterThanOrEqual">
      <formula>1</formula>
    </cfRule>
  </conditionalFormatting>
  <conditionalFormatting sqref="AY7:BY7 C7:AW7">
    <cfRule type="top10" dxfId="363" priority="83" rank="1"/>
    <cfRule type="colorScale" priority="84">
      <colorScale>
        <cfvo type="min"/>
        <cfvo type="max"/>
        <color theme="9" tint="0.59999389629810485"/>
        <color theme="9" tint="-0.249977111117893"/>
      </colorScale>
    </cfRule>
  </conditionalFormatting>
  <conditionalFormatting sqref="E140:BY140 C140">
    <cfRule type="colorScale" priority="85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39:BY139">
    <cfRule type="colorScale" priority="86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37:BY137">
    <cfRule type="colorScale" priority="87">
      <colorScale>
        <cfvo type="min"/>
        <cfvo type="max"/>
        <color theme="0" tint="-0.499984740745262"/>
        <color theme="1"/>
      </colorScale>
    </cfRule>
  </conditionalFormatting>
  <conditionalFormatting sqref="C134:BY135">
    <cfRule type="colorScale" priority="88">
      <colorScale>
        <cfvo type="min"/>
        <cfvo type="max"/>
        <color theme="0" tint="-0.499984740745262"/>
        <color theme="1"/>
      </colorScale>
    </cfRule>
  </conditionalFormatting>
  <conditionalFormatting sqref="C125 E125:BY125">
    <cfRule type="cellIs" dxfId="362" priority="51" operator="lessThan">
      <formula>1</formula>
    </cfRule>
    <cfRule type="cellIs" dxfId="361" priority="52" operator="greaterThanOrEqual">
      <formula>1</formula>
    </cfRule>
  </conditionalFormatting>
  <conditionalFormatting sqref="C129 E129:BY129">
    <cfRule type="cellIs" dxfId="360" priority="49" operator="lessThan">
      <formula>1</formula>
    </cfRule>
    <cfRule type="cellIs" dxfId="359" priority="50" operator="greaterThanOrEqual">
      <formula>1</formula>
    </cfRule>
  </conditionalFormatting>
  <conditionalFormatting sqref="D13 D58:D59 D70 D35:D38">
    <cfRule type="expression" dxfId="358" priority="43">
      <formula>(D$8)=$B13</formula>
    </cfRule>
    <cfRule type="expression" dxfId="357" priority="45">
      <formula>SUM((G=D$8)*(P=$B13))&lt;SUM((G=$B13)*(P=D$8))</formula>
    </cfRule>
    <cfRule type="expression" dxfId="356" priority="46">
      <formula>SUM((G=D$8)*(P=$B13))&gt;SUM((G=$B13)*(P=D$8))</formula>
    </cfRule>
    <cfRule type="containsText" dxfId="355" priority="47" operator="containsText" text="0 - 0">
      <formula>NOT(ISERROR(SEARCH("0 - 0",D13)))</formula>
    </cfRule>
  </conditionalFormatting>
  <conditionalFormatting sqref="D9 D11:D83">
    <cfRule type="expression" dxfId="354" priority="44">
      <formula>MOD(ROW(),2)</formula>
    </cfRule>
  </conditionalFormatting>
  <conditionalFormatting sqref="D74">
    <cfRule type="expression" dxfId="353" priority="39">
      <formula>(D$8)=$B74</formula>
    </cfRule>
    <cfRule type="expression" dxfId="352" priority="40">
      <formula>SUM((G=D$8)*(P=$B74))&lt;SUM((G=$B74)*(P=D$8))</formula>
    </cfRule>
    <cfRule type="expression" dxfId="351" priority="41">
      <formula>SUM((G=D$8)*(P=$B74))&gt;SUM((G=$B74)*(P=D$8))</formula>
    </cfRule>
    <cfRule type="containsText" dxfId="350" priority="42" operator="containsText" text="0 - 0">
      <formula>NOT(ISERROR(SEARCH("0 - 0",D74)))</formula>
    </cfRule>
  </conditionalFormatting>
  <conditionalFormatting sqref="D9 D57 D60:D69 D71:D73 D83 D75:D81 D14:D34 D11:D12 D39:D55">
    <cfRule type="expression" dxfId="349" priority="35">
      <formula>(D$8)=$B9</formula>
    </cfRule>
    <cfRule type="expression" dxfId="348" priority="36">
      <formula>SUM((G=D$8)*(P=$B9))&lt;SUM((G=$B9)*(P=D$8))</formula>
    </cfRule>
    <cfRule type="expression" dxfId="347" priority="37">
      <formula>SUM((G=D$8)*(P=$B9))&gt;SUM((G=$B9)*(P=D$8))</formula>
    </cfRule>
    <cfRule type="containsText" dxfId="346" priority="38" operator="containsText" text="0 - 0">
      <formula>NOT(ISERROR(SEARCH("0 - 0",D9)))</formula>
    </cfRule>
  </conditionalFormatting>
  <conditionalFormatting sqref="D56">
    <cfRule type="expression" dxfId="345" priority="31">
      <formula>(D$8)=$B56</formula>
    </cfRule>
    <cfRule type="expression" dxfId="344" priority="32">
      <formula>SUM((G=D$8)*(P=$B56))&lt;SUM((G=$B56)*(P=D$8))</formula>
    </cfRule>
    <cfRule type="expression" dxfId="343" priority="33">
      <formula>SUM((G=D$8)*(P=$B56))&gt;SUM((G=$B56)*(P=D$8))</formula>
    </cfRule>
    <cfRule type="containsText" dxfId="342" priority="34" operator="containsText" text="0 - 0">
      <formula>NOT(ISERROR(SEARCH("0 - 0",D56)))</formula>
    </cfRule>
  </conditionalFormatting>
  <conditionalFormatting sqref="D82">
    <cfRule type="expression" dxfId="341" priority="27">
      <formula>(D$8)=$B82</formula>
    </cfRule>
    <cfRule type="expression" dxfId="340" priority="28">
      <formula>SUM((G=D$8)*(P=$B82))&lt;SUM((G=$B82)*(P=D$8))</formula>
    </cfRule>
    <cfRule type="expression" dxfId="339" priority="29">
      <formula>SUM((G=D$8)*(P=$B82))&gt;SUM((G=$B82)*(P=D$8))</formula>
    </cfRule>
    <cfRule type="containsText" dxfId="338" priority="30" operator="containsText" text="0 - 0">
      <formula>NOT(ISERROR(SEARCH("0 - 0",D82)))</formula>
    </cfRule>
  </conditionalFormatting>
  <conditionalFormatting sqref="D113 D109 D105 D101 D97 D117 D121 D93">
    <cfRule type="cellIs" dxfId="337" priority="25" operator="lessThan">
      <formula>1</formula>
    </cfRule>
    <cfRule type="cellIs" dxfId="336" priority="26" operator="greaterThanOrEqual">
      <formula>1</formula>
    </cfRule>
  </conditionalFormatting>
  <conditionalFormatting sqref="D140">
    <cfRule type="colorScale" priority="48">
      <colorScale>
        <cfvo type="min"/>
        <cfvo type="max"/>
        <color theme="0" tint="-0.34998626667073579"/>
        <color theme="0" tint="-0.14999847407452621"/>
      </colorScale>
    </cfRule>
  </conditionalFormatting>
  <conditionalFormatting sqref="D125">
    <cfRule type="cellIs" dxfId="335" priority="23" operator="lessThan">
      <formula>1</formula>
    </cfRule>
    <cfRule type="cellIs" dxfId="334" priority="24" operator="greaterThanOrEqual">
      <formula>1</formula>
    </cfRule>
  </conditionalFormatting>
  <conditionalFormatting sqref="D129">
    <cfRule type="cellIs" dxfId="333" priority="21" operator="lessThan">
      <formula>1</formula>
    </cfRule>
    <cfRule type="cellIs" dxfId="332" priority="22" operator="greaterThanOrEqual">
      <formula>1</formula>
    </cfRule>
  </conditionalFormatting>
  <conditionalFormatting sqref="AY10:BO10 BQ10:BW10 BY10 E10:AW10">
    <cfRule type="expression" dxfId="331" priority="16">
      <formula>(E$8)=$B10</formula>
    </cfRule>
    <cfRule type="expression" dxfId="330" priority="18">
      <formula>SUM((G=E$8)*(P=$B10))&lt;SUM((G=$B10)*(P=E$8))</formula>
    </cfRule>
    <cfRule type="expression" dxfId="329" priority="19">
      <formula>SUM((G=E$8)*(P=$B10))&gt;SUM((G=$B10)*(P=E$8))</formula>
    </cfRule>
    <cfRule type="containsText" dxfId="328" priority="20" operator="containsText" text="0 - 0">
      <formula>NOT(ISERROR(SEARCH("0 - 0",E10)))</formula>
    </cfRule>
  </conditionalFormatting>
  <conditionalFormatting sqref="B10:C10 E10:BZ10">
    <cfRule type="expression" dxfId="327" priority="17">
      <formula>MOD(ROW(),2)</formula>
    </cfRule>
  </conditionalFormatting>
  <conditionalFormatting sqref="AX10 BX10 BP10">
    <cfRule type="expression" dxfId="326" priority="12">
      <formula>(AX$8)=$B10</formula>
    </cfRule>
    <cfRule type="expression" dxfId="325" priority="13">
      <formula>SUM((G=AX$8)*(P=$B10))&lt;SUM((G=$B10)*(P=AX$8))</formula>
    </cfRule>
    <cfRule type="expression" dxfId="324" priority="14">
      <formula>SUM((G=AX$8)*(P=$B10))&gt;SUM((G=$B10)*(P=AX$8))</formula>
    </cfRule>
    <cfRule type="containsText" dxfId="323" priority="15" operator="containsText" text="0 - 0">
      <formula>NOT(ISERROR(SEARCH("0 - 0",AX10)))</formula>
    </cfRule>
  </conditionalFormatting>
  <conditionalFormatting sqref="C10">
    <cfRule type="expression" dxfId="322" priority="8">
      <formula>(C$8)=$B10</formula>
    </cfRule>
    <cfRule type="expression" dxfId="321" priority="9">
      <formula>SUM((G=C$8)*(P=$B10))&lt;SUM((G=$B10)*(P=C$8))</formula>
    </cfRule>
    <cfRule type="expression" dxfId="320" priority="10">
      <formula>SUM((G=C$8)*(P=$B10))&gt;SUM((G=$B10)*(P=C$8))</formula>
    </cfRule>
    <cfRule type="containsText" dxfId="319" priority="11" operator="containsText" text="0 - 0">
      <formula>NOT(ISERROR(SEARCH("0 - 0",C10)))</formula>
    </cfRule>
  </conditionalFormatting>
  <conditionalFormatting sqref="D10">
    <cfRule type="expression" dxfId="318" priority="7">
      <formula>MOD(ROW(),2)</formula>
    </cfRule>
  </conditionalFormatting>
  <conditionalFormatting sqref="D10">
    <cfRule type="expression" dxfId="317" priority="3">
      <formula>(D$8)=$B10</formula>
    </cfRule>
    <cfRule type="expression" dxfId="316" priority="4">
      <formula>SUM((G=D$8)*(P=$B10))&lt;SUM((G=$B10)*(P=D$8))</formula>
    </cfRule>
    <cfRule type="expression" dxfId="315" priority="5">
      <formula>SUM((G=D$8)*(P=$B10))&gt;SUM((G=$B10)*(P=D$8))</formula>
    </cfRule>
    <cfRule type="containsText" dxfId="314" priority="6" operator="containsText" text="0 - 0">
      <formula>NOT(ISERROR(SEARCH("0 - 0",D10)))</formula>
    </cfRule>
  </conditionalFormatting>
  <conditionalFormatting sqref="C133:BY133">
    <cfRule type="cellIs" dxfId="313" priority="1" operator="lessThan">
      <formula>1</formula>
    </cfRule>
    <cfRule type="cellIs" dxfId="312" priority="2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52"/>
  <sheetViews>
    <sheetView workbookViewId="0">
      <selection activeCell="A5" sqref="A5"/>
    </sheetView>
  </sheetViews>
  <sheetFormatPr baseColWidth="10" defaultColWidth="11.42578125" defaultRowHeight="15" x14ac:dyDescent="0.25"/>
  <cols>
    <col min="1" max="1" width="3.5703125" style="984" customWidth="1"/>
    <col min="2" max="2" width="1.85546875" style="985" customWidth="1"/>
    <col min="3" max="3" width="11.140625" style="986" customWidth="1"/>
    <col min="4" max="4" width="1.5703125" style="987" customWidth="1"/>
    <col min="5" max="10" width="5.85546875" style="985" customWidth="1"/>
    <col min="11" max="11" width="5.85546875" style="986" customWidth="1"/>
    <col min="12" max="13" width="5.85546875" style="985" customWidth="1"/>
    <col min="14" max="19" width="5.85546875" style="1" customWidth="1"/>
    <col min="20" max="20" width="5.85546875" style="991" customWidth="1"/>
    <col min="21" max="21" width="5.7109375" style="1" customWidth="1"/>
    <col min="22" max="25" width="5.7109375" style="985" customWidth="1"/>
    <col min="26" max="16384" width="11.42578125" style="985"/>
  </cols>
  <sheetData>
    <row r="1" spans="1:24" ht="9" customHeight="1" x14ac:dyDescent="0.25">
      <c r="H1" s="988" t="s">
        <v>405</v>
      </c>
      <c r="I1" s="989"/>
      <c r="J1" s="989"/>
      <c r="K1" s="989"/>
      <c r="L1" s="990"/>
    </row>
    <row r="2" spans="1:24" ht="8.4499999999999993" customHeight="1" x14ac:dyDescent="0.25">
      <c r="E2" s="4540" t="s">
        <v>25</v>
      </c>
      <c r="F2" s="4541"/>
      <c r="G2" s="4541"/>
      <c r="H2" s="4541"/>
      <c r="I2" s="4541"/>
      <c r="J2" s="4541"/>
      <c r="K2" s="4541"/>
      <c r="L2" s="4541"/>
      <c r="M2" s="992"/>
    </row>
    <row r="3" spans="1:24" s="993" customFormat="1" ht="8.4499999999999993" customHeight="1" x14ac:dyDescent="0.25">
      <c r="A3" s="984"/>
      <c r="C3" s="994"/>
      <c r="D3" s="995"/>
      <c r="E3" s="996" t="s">
        <v>26</v>
      </c>
      <c r="F3" s="997" t="s">
        <v>27</v>
      </c>
      <c r="G3" s="997" t="s">
        <v>28</v>
      </c>
      <c r="H3" s="997" t="s">
        <v>406</v>
      </c>
      <c r="I3" s="998" t="s">
        <v>407</v>
      </c>
      <c r="J3" s="997" t="s">
        <v>32</v>
      </c>
      <c r="K3" s="999" t="s">
        <v>408</v>
      </c>
      <c r="L3" s="1000" t="s">
        <v>34</v>
      </c>
      <c r="M3" s="4513" t="s">
        <v>3</v>
      </c>
      <c r="N3" s="4515" t="s">
        <v>409</v>
      </c>
      <c r="O3" s="4517" t="s">
        <v>410</v>
      </c>
      <c r="P3" s="4519" t="s">
        <v>411</v>
      </c>
      <c r="Q3" s="4537" t="s">
        <v>412</v>
      </c>
      <c r="R3" s="4524" t="s">
        <v>413</v>
      </c>
      <c r="S3" s="4519" t="s">
        <v>414</v>
      </c>
      <c r="T3" s="4537" t="s">
        <v>415</v>
      </c>
      <c r="U3" s="56"/>
    </row>
    <row r="4" spans="1:24" s="993" customFormat="1" ht="12.95" customHeight="1" thickBot="1" x14ac:dyDescent="0.3">
      <c r="A4" s="1001"/>
      <c r="B4" s="56"/>
      <c r="C4" s="1002"/>
      <c r="D4" s="1003"/>
      <c r="E4" s="1004" t="s">
        <v>416</v>
      </c>
      <c r="F4" s="1005" t="s">
        <v>417</v>
      </c>
      <c r="G4" s="1005" t="s">
        <v>418</v>
      </c>
      <c r="H4" s="1005" t="s">
        <v>419</v>
      </c>
      <c r="I4" s="1006" t="s">
        <v>420</v>
      </c>
      <c r="J4" s="1006" t="s">
        <v>421</v>
      </c>
      <c r="K4" s="1006" t="s">
        <v>422</v>
      </c>
      <c r="L4" s="1006" t="s">
        <v>423</v>
      </c>
      <c r="M4" s="4514"/>
      <c r="N4" s="4516"/>
      <c r="O4" s="4518"/>
      <c r="P4" s="4520"/>
      <c r="Q4" s="4538"/>
      <c r="R4" s="4525"/>
      <c r="S4" s="4520"/>
      <c r="T4" s="4538"/>
      <c r="U4" s="56"/>
    </row>
    <row r="5" spans="1:24" ht="12.6" customHeight="1" thickTop="1" x14ac:dyDescent="0.25">
      <c r="A5" s="984" t="s">
        <v>4</v>
      </c>
      <c r="B5" s="1007"/>
      <c r="C5" s="1008" t="s">
        <v>424</v>
      </c>
      <c r="D5" s="1009"/>
      <c r="E5" s="1010">
        <v>8</v>
      </c>
      <c r="F5" s="1011"/>
      <c r="G5" s="1011">
        <v>13</v>
      </c>
      <c r="H5" s="1012">
        <v>17</v>
      </c>
      <c r="I5" s="1012"/>
      <c r="J5" s="1012">
        <v>17</v>
      </c>
      <c r="K5" s="1011"/>
      <c r="L5" s="1011">
        <v>6</v>
      </c>
      <c r="M5" s="1013">
        <f t="shared" ref="M5:M30" si="0">SUM(E5:L5)</f>
        <v>61</v>
      </c>
      <c r="N5" s="1014">
        <f t="shared" ref="N5:N30" si="1">COUNTIF(E5:L5,"&gt;=0")*0.1+0.6</f>
        <v>1.1000000000000001</v>
      </c>
      <c r="O5" s="1015">
        <f t="shared" ref="O5:O30" si="2">M5*N5/COUNTIF(E5:L5,"&gt;=0")</f>
        <v>13.420000000000002</v>
      </c>
      <c r="P5" s="1016">
        <v>2</v>
      </c>
      <c r="Q5" s="1017">
        <f t="shared" ref="Q5:Q32" si="3">COUNTIF(E5:L5,"&gt;=0")</f>
        <v>5</v>
      </c>
      <c r="R5" s="1018">
        <f t="shared" ref="R5:R32" si="4">P5+Q5</f>
        <v>7</v>
      </c>
      <c r="S5" s="1019">
        <v>4</v>
      </c>
      <c r="T5" s="1020">
        <v>3</v>
      </c>
      <c r="U5" s="1021"/>
      <c r="V5" s="4543" t="s">
        <v>425</v>
      </c>
      <c r="W5" s="4544"/>
      <c r="X5" s="4545"/>
    </row>
    <row r="6" spans="1:24" s="987" customFormat="1" ht="12.6" customHeight="1" x14ac:dyDescent="0.25">
      <c r="A6" s="984" t="s">
        <v>16</v>
      </c>
      <c r="B6" s="1022"/>
      <c r="C6" s="1023" t="s">
        <v>133</v>
      </c>
      <c r="D6" s="1009"/>
      <c r="E6" s="1010">
        <v>10</v>
      </c>
      <c r="F6" s="1011">
        <v>6</v>
      </c>
      <c r="G6" s="1011">
        <v>11</v>
      </c>
      <c r="H6" s="1011">
        <v>12</v>
      </c>
      <c r="I6" s="1011">
        <v>13</v>
      </c>
      <c r="J6" s="1011">
        <v>8</v>
      </c>
      <c r="K6" s="1011">
        <v>5</v>
      </c>
      <c r="L6" s="1011">
        <v>8</v>
      </c>
      <c r="M6" s="1024">
        <f t="shared" si="0"/>
        <v>73</v>
      </c>
      <c r="N6" s="1025">
        <f t="shared" si="1"/>
        <v>1.4</v>
      </c>
      <c r="O6" s="1015">
        <f t="shared" si="2"/>
        <v>12.774999999999999</v>
      </c>
      <c r="P6" s="1026">
        <v>3</v>
      </c>
      <c r="Q6" s="1027">
        <f t="shared" si="3"/>
        <v>8</v>
      </c>
      <c r="R6" s="1028">
        <f t="shared" si="4"/>
        <v>11</v>
      </c>
      <c r="S6" s="1029">
        <v>1</v>
      </c>
      <c r="T6" s="1030"/>
      <c r="U6" s="478"/>
      <c r="V6" s="984" t="s">
        <v>4</v>
      </c>
      <c r="W6" s="1031" t="s">
        <v>426</v>
      </c>
    </row>
    <row r="7" spans="1:24" s="987" customFormat="1" ht="12.6" customHeight="1" x14ac:dyDescent="0.25">
      <c r="A7" s="984" t="s">
        <v>17</v>
      </c>
      <c r="B7" s="1022"/>
      <c r="C7" s="1032" t="s">
        <v>427</v>
      </c>
      <c r="D7" s="1033"/>
      <c r="E7" s="1034"/>
      <c r="F7" s="1035">
        <v>16</v>
      </c>
      <c r="G7" s="1036"/>
      <c r="H7" s="1036">
        <v>14</v>
      </c>
      <c r="I7" s="1036">
        <v>11</v>
      </c>
      <c r="J7" s="1036">
        <v>3</v>
      </c>
      <c r="K7" s="1036">
        <v>6</v>
      </c>
      <c r="L7" s="1036">
        <v>5</v>
      </c>
      <c r="M7" s="1024">
        <f t="shared" si="0"/>
        <v>55</v>
      </c>
      <c r="N7" s="1025">
        <f t="shared" si="1"/>
        <v>1.2000000000000002</v>
      </c>
      <c r="O7" s="1015">
        <f t="shared" si="2"/>
        <v>11.000000000000002</v>
      </c>
      <c r="P7" s="1026"/>
      <c r="Q7" s="1027">
        <f t="shared" si="3"/>
        <v>6</v>
      </c>
      <c r="R7" s="1028">
        <f t="shared" si="4"/>
        <v>6</v>
      </c>
      <c r="S7" s="1029">
        <v>2</v>
      </c>
      <c r="T7" s="1030">
        <v>1</v>
      </c>
      <c r="U7" s="478"/>
      <c r="V7" s="984" t="s">
        <v>16</v>
      </c>
      <c r="W7" s="1031" t="s">
        <v>133</v>
      </c>
    </row>
    <row r="8" spans="1:24" s="987" customFormat="1" ht="12.6" customHeight="1" x14ac:dyDescent="0.25">
      <c r="A8" s="984" t="s">
        <v>18</v>
      </c>
      <c r="B8" s="1022"/>
      <c r="C8" s="1032" t="s">
        <v>428</v>
      </c>
      <c r="D8" s="1033"/>
      <c r="E8" s="1037"/>
      <c r="F8" s="1036">
        <v>9</v>
      </c>
      <c r="G8" s="1036">
        <v>1</v>
      </c>
      <c r="H8" s="1036"/>
      <c r="I8" s="1036"/>
      <c r="J8" s="1036">
        <v>14</v>
      </c>
      <c r="K8" s="1035">
        <v>15</v>
      </c>
      <c r="L8" s="1036">
        <v>10</v>
      </c>
      <c r="M8" s="1024">
        <f t="shared" si="0"/>
        <v>49</v>
      </c>
      <c r="N8" s="1025">
        <f t="shared" si="1"/>
        <v>1.1000000000000001</v>
      </c>
      <c r="O8" s="1015">
        <f t="shared" si="2"/>
        <v>10.780000000000001</v>
      </c>
      <c r="P8" s="1026">
        <v>3</v>
      </c>
      <c r="Q8" s="1027">
        <f t="shared" si="3"/>
        <v>5</v>
      </c>
      <c r="R8" s="1028">
        <f t="shared" si="4"/>
        <v>8</v>
      </c>
      <c r="S8" s="1029">
        <v>2</v>
      </c>
      <c r="T8" s="1030">
        <v>1</v>
      </c>
      <c r="U8" s="478"/>
      <c r="V8" s="984" t="s">
        <v>17</v>
      </c>
      <c r="W8" s="1031" t="s">
        <v>427</v>
      </c>
    </row>
    <row r="9" spans="1:24" s="987" customFormat="1" ht="12.6" customHeight="1" x14ac:dyDescent="0.25">
      <c r="A9" s="984" t="s">
        <v>19</v>
      </c>
      <c r="B9" s="1022"/>
      <c r="C9" s="1032" t="s">
        <v>426</v>
      </c>
      <c r="D9" s="1009"/>
      <c r="E9" s="1038">
        <v>15</v>
      </c>
      <c r="F9" s="1036"/>
      <c r="G9" s="1036">
        <v>9</v>
      </c>
      <c r="H9" s="1036">
        <v>6</v>
      </c>
      <c r="I9" s="1036"/>
      <c r="J9" s="1036"/>
      <c r="K9" s="1036">
        <v>8</v>
      </c>
      <c r="L9" s="1036"/>
      <c r="M9" s="1024">
        <f t="shared" si="0"/>
        <v>38</v>
      </c>
      <c r="N9" s="1025">
        <f t="shared" si="1"/>
        <v>1</v>
      </c>
      <c r="O9" s="1015">
        <f t="shared" si="2"/>
        <v>9.5</v>
      </c>
      <c r="P9" s="1026">
        <v>1</v>
      </c>
      <c r="Q9" s="1027">
        <f t="shared" si="3"/>
        <v>4</v>
      </c>
      <c r="R9" s="1028">
        <f t="shared" si="4"/>
        <v>5</v>
      </c>
      <c r="S9" s="1029">
        <v>1</v>
      </c>
      <c r="T9" s="1030">
        <v>1</v>
      </c>
      <c r="U9" s="478"/>
      <c r="V9" s="984" t="s">
        <v>18</v>
      </c>
      <c r="W9" s="1031" t="s">
        <v>429</v>
      </c>
    </row>
    <row r="10" spans="1:24" s="987" customFormat="1" ht="12.6" customHeight="1" x14ac:dyDescent="0.25">
      <c r="A10" s="984" t="s">
        <v>20</v>
      </c>
      <c r="B10" s="1022"/>
      <c r="C10" s="1039" t="s">
        <v>191</v>
      </c>
      <c r="D10" s="1009"/>
      <c r="E10" s="1037">
        <v>7</v>
      </c>
      <c r="F10" s="1036">
        <v>7</v>
      </c>
      <c r="G10" s="1036">
        <v>0</v>
      </c>
      <c r="H10" s="1036">
        <v>1</v>
      </c>
      <c r="I10" s="1036">
        <v>9</v>
      </c>
      <c r="J10" s="1036">
        <v>9</v>
      </c>
      <c r="K10" s="1036"/>
      <c r="L10" s="1035">
        <v>17</v>
      </c>
      <c r="M10" s="1024">
        <f t="shared" si="0"/>
        <v>50</v>
      </c>
      <c r="N10" s="1025">
        <f t="shared" si="1"/>
        <v>1.3</v>
      </c>
      <c r="O10" s="1015">
        <f t="shared" si="2"/>
        <v>9.2857142857142865</v>
      </c>
      <c r="P10" s="1026">
        <v>1</v>
      </c>
      <c r="Q10" s="1027">
        <f t="shared" si="3"/>
        <v>7</v>
      </c>
      <c r="R10" s="1028">
        <f t="shared" si="4"/>
        <v>8</v>
      </c>
      <c r="S10" s="1029"/>
      <c r="T10" s="1030"/>
      <c r="V10" s="984" t="s">
        <v>19</v>
      </c>
      <c r="W10" s="1031" t="s">
        <v>141</v>
      </c>
    </row>
    <row r="11" spans="1:24" ht="12.6" customHeight="1" x14ac:dyDescent="0.25">
      <c r="A11" s="984" t="s">
        <v>21</v>
      </c>
      <c r="B11" s="1040"/>
      <c r="C11" s="1032" t="s">
        <v>429</v>
      </c>
      <c r="D11" s="1009"/>
      <c r="E11" s="1037">
        <v>6</v>
      </c>
      <c r="F11" s="1036">
        <v>8</v>
      </c>
      <c r="G11" s="1036"/>
      <c r="H11" s="1036"/>
      <c r="I11" s="1036"/>
      <c r="J11" s="1036">
        <v>10</v>
      </c>
      <c r="K11" s="1036">
        <v>3</v>
      </c>
      <c r="L11" s="1036">
        <v>12</v>
      </c>
      <c r="M11" s="1024">
        <f t="shared" si="0"/>
        <v>39</v>
      </c>
      <c r="N11" s="1025">
        <f t="shared" si="1"/>
        <v>1.1000000000000001</v>
      </c>
      <c r="O11" s="1015">
        <f t="shared" si="2"/>
        <v>8.5800000000000018</v>
      </c>
      <c r="P11" s="1026">
        <v>2</v>
      </c>
      <c r="Q11" s="1027">
        <f t="shared" si="3"/>
        <v>5</v>
      </c>
      <c r="R11" s="1028">
        <f t="shared" si="4"/>
        <v>7</v>
      </c>
      <c r="S11" s="1029">
        <v>1</v>
      </c>
      <c r="T11" s="1030">
        <v>1</v>
      </c>
      <c r="U11" s="985"/>
      <c r="V11" s="984" t="s">
        <v>20</v>
      </c>
      <c r="W11" s="1031" t="s">
        <v>424</v>
      </c>
    </row>
    <row r="12" spans="1:24" s="987" customFormat="1" ht="12.6" customHeight="1" x14ac:dyDescent="0.25">
      <c r="A12" s="984" t="s">
        <v>21</v>
      </c>
      <c r="B12" s="1022"/>
      <c r="C12" s="1039" t="s">
        <v>7</v>
      </c>
      <c r="D12" s="1009"/>
      <c r="E12" s="1037">
        <v>12</v>
      </c>
      <c r="F12" s="1036">
        <v>13</v>
      </c>
      <c r="G12" s="1036">
        <v>6</v>
      </c>
      <c r="H12" s="1036">
        <v>2</v>
      </c>
      <c r="I12" s="1036">
        <v>3</v>
      </c>
      <c r="J12" s="1036">
        <v>1</v>
      </c>
      <c r="K12" s="1036"/>
      <c r="L12" s="1036">
        <v>9</v>
      </c>
      <c r="M12" s="1024">
        <f t="shared" si="0"/>
        <v>46</v>
      </c>
      <c r="N12" s="1025">
        <f t="shared" si="1"/>
        <v>1.3</v>
      </c>
      <c r="O12" s="1015">
        <f t="shared" si="2"/>
        <v>8.5428571428571427</v>
      </c>
      <c r="P12" s="1026"/>
      <c r="Q12" s="1027">
        <f t="shared" si="3"/>
        <v>7</v>
      </c>
      <c r="R12" s="1028">
        <f t="shared" si="4"/>
        <v>7</v>
      </c>
      <c r="S12" s="1029">
        <v>2</v>
      </c>
      <c r="T12" s="1030"/>
      <c r="U12" s="478"/>
      <c r="V12" s="984" t="s">
        <v>21</v>
      </c>
      <c r="W12" s="1031" t="s">
        <v>136</v>
      </c>
    </row>
    <row r="13" spans="1:24" ht="12.6" customHeight="1" x14ac:dyDescent="0.25">
      <c r="A13" s="984" t="s">
        <v>22</v>
      </c>
      <c r="B13" s="1040"/>
      <c r="C13" s="1041" t="s">
        <v>35</v>
      </c>
      <c r="D13" s="1033"/>
      <c r="E13" s="1042"/>
      <c r="F13" s="1043"/>
      <c r="G13" s="1043"/>
      <c r="H13" s="1043"/>
      <c r="I13" s="1043"/>
      <c r="J13" s="1043"/>
      <c r="K13" s="1043">
        <v>12</v>
      </c>
      <c r="L13" s="1043"/>
      <c r="M13" s="1044">
        <f t="shared" si="0"/>
        <v>12</v>
      </c>
      <c r="N13" s="1045">
        <f t="shared" si="1"/>
        <v>0.7</v>
      </c>
      <c r="O13" s="1015">
        <f t="shared" si="2"/>
        <v>8.3999999999999986</v>
      </c>
      <c r="P13" s="1046"/>
      <c r="Q13" s="1047">
        <f t="shared" si="3"/>
        <v>1</v>
      </c>
      <c r="R13" s="1048">
        <f t="shared" si="4"/>
        <v>1</v>
      </c>
      <c r="S13" s="1049">
        <v>1</v>
      </c>
      <c r="T13" s="1050"/>
      <c r="U13" s="985"/>
      <c r="V13" s="984" t="s">
        <v>41</v>
      </c>
      <c r="W13" s="1031" t="s">
        <v>430</v>
      </c>
    </row>
    <row r="14" spans="1:24" s="987" customFormat="1" ht="12.6" customHeight="1" x14ac:dyDescent="0.25">
      <c r="A14" s="984" t="s">
        <v>23</v>
      </c>
      <c r="B14" s="1022"/>
      <c r="C14" s="1039" t="s">
        <v>381</v>
      </c>
      <c r="D14" s="1009"/>
      <c r="E14" s="1037">
        <v>2</v>
      </c>
      <c r="F14" s="1036">
        <v>5</v>
      </c>
      <c r="G14" s="1036">
        <v>8</v>
      </c>
      <c r="H14" s="1036">
        <v>8</v>
      </c>
      <c r="I14" s="1036">
        <v>4</v>
      </c>
      <c r="J14" s="1036"/>
      <c r="K14" s="1036">
        <v>10</v>
      </c>
      <c r="L14" s="1036"/>
      <c r="M14" s="1024">
        <f t="shared" si="0"/>
        <v>37</v>
      </c>
      <c r="N14" s="1025">
        <f t="shared" si="1"/>
        <v>1.2000000000000002</v>
      </c>
      <c r="O14" s="1015">
        <f t="shared" si="2"/>
        <v>7.4000000000000012</v>
      </c>
      <c r="P14" s="1026">
        <v>3</v>
      </c>
      <c r="Q14" s="1027">
        <f t="shared" si="3"/>
        <v>6</v>
      </c>
      <c r="R14" s="1028">
        <f t="shared" si="4"/>
        <v>9</v>
      </c>
      <c r="S14" s="1029"/>
      <c r="T14" s="1030"/>
      <c r="U14" s="478"/>
      <c r="V14" s="984" t="s">
        <v>22</v>
      </c>
      <c r="W14" s="1031" t="s">
        <v>11</v>
      </c>
    </row>
    <row r="15" spans="1:24" s="1051" customFormat="1" ht="12.6" customHeight="1" x14ac:dyDescent="0.25">
      <c r="A15" s="984" t="s">
        <v>24</v>
      </c>
      <c r="B15" s="1022"/>
      <c r="C15" s="1032" t="s">
        <v>430</v>
      </c>
      <c r="D15" s="1009"/>
      <c r="E15" s="1037"/>
      <c r="F15" s="1036"/>
      <c r="G15" s="1036">
        <v>7</v>
      </c>
      <c r="H15" s="1036"/>
      <c r="I15" s="1035">
        <v>16</v>
      </c>
      <c r="J15" s="1036">
        <v>2</v>
      </c>
      <c r="K15" s="1036">
        <v>4</v>
      </c>
      <c r="L15" s="1036"/>
      <c r="M15" s="1024">
        <f t="shared" si="0"/>
        <v>29</v>
      </c>
      <c r="N15" s="1025">
        <f t="shared" si="1"/>
        <v>1</v>
      </c>
      <c r="O15" s="1015">
        <f t="shared" si="2"/>
        <v>7.25</v>
      </c>
      <c r="P15" s="1026"/>
      <c r="Q15" s="1027">
        <f t="shared" si="3"/>
        <v>4</v>
      </c>
      <c r="R15" s="1028">
        <f t="shared" si="4"/>
        <v>4</v>
      </c>
      <c r="S15" s="1029">
        <v>1</v>
      </c>
      <c r="T15" s="1030">
        <v>1</v>
      </c>
      <c r="U15" s="478"/>
      <c r="V15" s="984" t="s">
        <v>23</v>
      </c>
      <c r="W15" s="1031" t="s">
        <v>8</v>
      </c>
    </row>
    <row r="16" spans="1:24" s="987" customFormat="1" ht="12.6" customHeight="1" x14ac:dyDescent="0.25">
      <c r="A16" s="984" t="s">
        <v>29</v>
      </c>
      <c r="B16" s="1022"/>
      <c r="C16" s="1041" t="s">
        <v>11</v>
      </c>
      <c r="D16" s="1033"/>
      <c r="E16" s="1042"/>
      <c r="F16" s="1043">
        <v>11</v>
      </c>
      <c r="G16" s="1043"/>
      <c r="H16" s="1043"/>
      <c r="I16" s="1043"/>
      <c r="J16" s="1043"/>
      <c r="K16" s="1043">
        <v>7</v>
      </c>
      <c r="L16" s="1043"/>
      <c r="M16" s="1044">
        <f t="shared" si="0"/>
        <v>18</v>
      </c>
      <c r="N16" s="1045">
        <f t="shared" si="1"/>
        <v>0.8</v>
      </c>
      <c r="O16" s="1015">
        <f t="shared" si="2"/>
        <v>7.2</v>
      </c>
      <c r="P16" s="1046">
        <v>3</v>
      </c>
      <c r="Q16" s="1047">
        <f t="shared" si="3"/>
        <v>2</v>
      </c>
      <c r="R16" s="1048">
        <f t="shared" si="4"/>
        <v>5</v>
      </c>
      <c r="S16" s="1049">
        <v>1</v>
      </c>
      <c r="T16" s="1050"/>
      <c r="U16" s="478"/>
      <c r="V16" s="984" t="s">
        <v>24</v>
      </c>
      <c r="W16" s="1031" t="s">
        <v>431</v>
      </c>
    </row>
    <row r="17" spans="1:23" s="987" customFormat="1" ht="12.6" customHeight="1" x14ac:dyDescent="0.25">
      <c r="A17" s="984" t="s">
        <v>30</v>
      </c>
      <c r="B17" s="1022"/>
      <c r="C17" s="1041" t="s">
        <v>31</v>
      </c>
      <c r="D17" s="1009"/>
      <c r="E17" s="1042"/>
      <c r="F17" s="1043"/>
      <c r="G17" s="1043"/>
      <c r="H17" s="1043">
        <v>9</v>
      </c>
      <c r="I17" s="1043"/>
      <c r="J17" s="1043"/>
      <c r="K17" s="1043"/>
      <c r="L17" s="1043"/>
      <c r="M17" s="1044">
        <f t="shared" si="0"/>
        <v>9</v>
      </c>
      <c r="N17" s="1045">
        <f t="shared" si="1"/>
        <v>0.7</v>
      </c>
      <c r="O17" s="1015">
        <f t="shared" si="2"/>
        <v>6.3</v>
      </c>
      <c r="P17" s="1046"/>
      <c r="Q17" s="1047">
        <f t="shared" si="3"/>
        <v>1</v>
      </c>
      <c r="R17" s="1048">
        <f t="shared" si="4"/>
        <v>1</v>
      </c>
      <c r="S17" s="1049"/>
      <c r="T17" s="1050"/>
      <c r="U17" s="478"/>
      <c r="V17" s="984" t="s">
        <v>29</v>
      </c>
      <c r="W17" s="1031" t="s">
        <v>381</v>
      </c>
    </row>
    <row r="18" spans="1:23" s="987" customFormat="1" ht="12.6" customHeight="1" x14ac:dyDescent="0.25">
      <c r="A18" s="984" t="s">
        <v>33</v>
      </c>
      <c r="B18" s="1052"/>
      <c r="C18" s="1032" t="s">
        <v>431</v>
      </c>
      <c r="D18" s="1009"/>
      <c r="E18" s="1037"/>
      <c r="F18" s="1036"/>
      <c r="G18" s="1035">
        <v>16</v>
      </c>
      <c r="H18" s="1036"/>
      <c r="I18" s="1036">
        <v>1</v>
      </c>
      <c r="J18" s="1036">
        <v>5</v>
      </c>
      <c r="K18" s="1036">
        <v>2</v>
      </c>
      <c r="L18" s="1036">
        <v>4</v>
      </c>
      <c r="M18" s="1024">
        <f t="shared" si="0"/>
        <v>28</v>
      </c>
      <c r="N18" s="1025">
        <f t="shared" si="1"/>
        <v>1.1000000000000001</v>
      </c>
      <c r="O18" s="1015">
        <f t="shared" si="2"/>
        <v>6.160000000000001</v>
      </c>
      <c r="P18" s="1026"/>
      <c r="Q18" s="1027">
        <f t="shared" si="3"/>
        <v>5</v>
      </c>
      <c r="R18" s="1028">
        <f t="shared" si="4"/>
        <v>5</v>
      </c>
      <c r="S18" s="1029">
        <v>1</v>
      </c>
      <c r="T18" s="1030">
        <v>1</v>
      </c>
      <c r="V18" s="984" t="s">
        <v>30</v>
      </c>
      <c r="W18" s="1031" t="s">
        <v>191</v>
      </c>
    </row>
    <row r="19" spans="1:23" s="987" customFormat="1" ht="12.6" customHeight="1" x14ac:dyDescent="0.25">
      <c r="A19" s="984" t="s">
        <v>56</v>
      </c>
      <c r="B19" s="1053"/>
      <c r="C19" s="1041" t="s">
        <v>132</v>
      </c>
      <c r="D19" s="1009"/>
      <c r="E19" s="1042"/>
      <c r="F19" s="1043"/>
      <c r="G19" s="1054"/>
      <c r="H19" s="1043">
        <v>10</v>
      </c>
      <c r="I19" s="1043"/>
      <c r="J19" s="1043">
        <v>4</v>
      </c>
      <c r="K19" s="1043"/>
      <c r="L19" s="1043"/>
      <c r="M19" s="1044">
        <f t="shared" si="0"/>
        <v>14</v>
      </c>
      <c r="N19" s="1045">
        <f t="shared" si="1"/>
        <v>0.8</v>
      </c>
      <c r="O19" s="1015">
        <f t="shared" si="2"/>
        <v>5.6000000000000005</v>
      </c>
      <c r="P19" s="1046"/>
      <c r="Q19" s="1047">
        <f t="shared" si="3"/>
        <v>2</v>
      </c>
      <c r="R19" s="1048">
        <f t="shared" si="4"/>
        <v>2</v>
      </c>
      <c r="S19" s="1049"/>
      <c r="T19" s="1050"/>
      <c r="U19" s="478"/>
    </row>
    <row r="20" spans="1:23" s="987" customFormat="1" ht="12.6" customHeight="1" x14ac:dyDescent="0.25">
      <c r="A20" s="984" t="s">
        <v>48</v>
      </c>
      <c r="B20" s="1022"/>
      <c r="C20" s="1039" t="s">
        <v>1</v>
      </c>
      <c r="D20" s="1055"/>
      <c r="E20" s="1037">
        <v>4</v>
      </c>
      <c r="F20" s="1036">
        <v>4</v>
      </c>
      <c r="G20" s="1036"/>
      <c r="H20" s="1036">
        <v>5</v>
      </c>
      <c r="I20" s="1036">
        <v>6</v>
      </c>
      <c r="J20" s="1036">
        <v>7</v>
      </c>
      <c r="K20" s="1036"/>
      <c r="L20" s="1036">
        <v>1</v>
      </c>
      <c r="M20" s="1024">
        <f t="shared" si="0"/>
        <v>27</v>
      </c>
      <c r="N20" s="1025">
        <f t="shared" si="1"/>
        <v>1.2000000000000002</v>
      </c>
      <c r="O20" s="1015">
        <f t="shared" si="2"/>
        <v>5.4000000000000012</v>
      </c>
      <c r="P20" s="1026">
        <v>2</v>
      </c>
      <c r="Q20" s="1027">
        <f t="shared" si="3"/>
        <v>6</v>
      </c>
      <c r="R20" s="1028">
        <f t="shared" si="4"/>
        <v>8</v>
      </c>
      <c r="S20" s="1029"/>
      <c r="T20" s="1030"/>
    </row>
    <row r="21" spans="1:23" s="987" customFormat="1" ht="12.6" customHeight="1" x14ac:dyDescent="0.25">
      <c r="A21" s="984" t="s">
        <v>62</v>
      </c>
      <c r="B21" s="1022"/>
      <c r="C21" s="1032" t="s">
        <v>432</v>
      </c>
      <c r="D21" s="1009"/>
      <c r="E21" s="1042"/>
      <c r="F21" s="1043"/>
      <c r="G21" s="1043"/>
      <c r="H21" s="1043">
        <v>4</v>
      </c>
      <c r="I21" s="1043">
        <v>8</v>
      </c>
      <c r="J21" s="1043"/>
      <c r="K21" s="1043"/>
      <c r="L21" s="1043"/>
      <c r="M21" s="1044">
        <f t="shared" si="0"/>
        <v>12</v>
      </c>
      <c r="N21" s="1045">
        <f t="shared" si="1"/>
        <v>0.8</v>
      </c>
      <c r="O21" s="1015">
        <f t="shared" si="2"/>
        <v>4.8000000000000007</v>
      </c>
      <c r="P21" s="1046">
        <v>2</v>
      </c>
      <c r="Q21" s="1047">
        <f t="shared" si="3"/>
        <v>2</v>
      </c>
      <c r="R21" s="1048">
        <f t="shared" si="4"/>
        <v>4</v>
      </c>
      <c r="S21" s="1049">
        <v>2</v>
      </c>
      <c r="T21" s="1050">
        <v>1</v>
      </c>
    </row>
    <row r="22" spans="1:23" s="987" customFormat="1" ht="12.6" customHeight="1" x14ac:dyDescent="0.25">
      <c r="A22" s="984" t="s">
        <v>130</v>
      </c>
      <c r="B22" s="1022"/>
      <c r="C22" s="1039" t="s">
        <v>141</v>
      </c>
      <c r="D22" s="1009"/>
      <c r="E22" s="1037"/>
      <c r="F22" s="1036"/>
      <c r="G22" s="1036"/>
      <c r="H22" s="1036">
        <v>7</v>
      </c>
      <c r="I22" s="1036">
        <v>7</v>
      </c>
      <c r="J22" s="1035"/>
      <c r="K22" s="1036"/>
      <c r="L22" s="1036">
        <v>2</v>
      </c>
      <c r="M22" s="1024">
        <f t="shared" si="0"/>
        <v>16</v>
      </c>
      <c r="N22" s="1025">
        <f t="shared" si="1"/>
        <v>0.9</v>
      </c>
      <c r="O22" s="1015">
        <f t="shared" si="2"/>
        <v>4.8</v>
      </c>
      <c r="P22" s="1026"/>
      <c r="Q22" s="1027">
        <f t="shared" si="3"/>
        <v>3</v>
      </c>
      <c r="R22" s="1028">
        <f t="shared" si="4"/>
        <v>3</v>
      </c>
      <c r="S22" s="1029"/>
      <c r="T22" s="1030"/>
    </row>
    <row r="23" spans="1:23" s="987" customFormat="1" ht="12.6" customHeight="1" x14ac:dyDescent="0.25">
      <c r="A23" s="984" t="s">
        <v>433</v>
      </c>
      <c r="B23" s="1022"/>
      <c r="C23" s="1039" t="s">
        <v>136</v>
      </c>
      <c r="D23" s="1009"/>
      <c r="E23" s="1037">
        <v>3</v>
      </c>
      <c r="F23" s="1036">
        <v>1</v>
      </c>
      <c r="G23" s="1036"/>
      <c r="H23" s="1036"/>
      <c r="I23" s="1036"/>
      <c r="J23" s="1036">
        <v>12</v>
      </c>
      <c r="K23" s="1036">
        <v>1</v>
      </c>
      <c r="L23" s="1036">
        <v>3</v>
      </c>
      <c r="M23" s="1024">
        <f t="shared" si="0"/>
        <v>20</v>
      </c>
      <c r="N23" s="1025">
        <f t="shared" si="1"/>
        <v>1.1000000000000001</v>
      </c>
      <c r="O23" s="1015">
        <f t="shared" si="2"/>
        <v>4.4000000000000004</v>
      </c>
      <c r="P23" s="1026">
        <v>2</v>
      </c>
      <c r="Q23" s="1027">
        <f t="shared" si="3"/>
        <v>5</v>
      </c>
      <c r="R23" s="1028">
        <f t="shared" si="4"/>
        <v>7</v>
      </c>
      <c r="S23" s="1029">
        <v>1</v>
      </c>
      <c r="T23" s="1030"/>
    </row>
    <row r="24" spans="1:23" s="987" customFormat="1" ht="12.6" customHeight="1" x14ac:dyDescent="0.25">
      <c r="A24" s="984" t="s">
        <v>343</v>
      </c>
      <c r="B24" s="1022"/>
      <c r="C24" s="1039" t="s">
        <v>8</v>
      </c>
      <c r="D24" s="1009"/>
      <c r="E24" s="1037">
        <v>5</v>
      </c>
      <c r="F24" s="1036"/>
      <c r="G24" s="1036">
        <v>2</v>
      </c>
      <c r="H24" s="1036"/>
      <c r="I24" s="1036"/>
      <c r="J24" s="1036">
        <v>6</v>
      </c>
      <c r="K24" s="1036">
        <v>0</v>
      </c>
      <c r="L24" s="1036">
        <v>7</v>
      </c>
      <c r="M24" s="1024">
        <f t="shared" si="0"/>
        <v>20</v>
      </c>
      <c r="N24" s="1025">
        <f t="shared" si="1"/>
        <v>1.1000000000000001</v>
      </c>
      <c r="O24" s="1015">
        <f t="shared" si="2"/>
        <v>4.4000000000000004</v>
      </c>
      <c r="P24" s="1026"/>
      <c r="Q24" s="1027">
        <f t="shared" si="3"/>
        <v>5</v>
      </c>
      <c r="R24" s="1028">
        <f t="shared" si="4"/>
        <v>5</v>
      </c>
      <c r="S24" s="1029"/>
      <c r="T24" s="1030"/>
    </row>
    <row r="25" spans="1:23" s="987" customFormat="1" ht="12.6" customHeight="1" x14ac:dyDescent="0.25">
      <c r="A25" s="1056" t="s">
        <v>434</v>
      </c>
      <c r="B25" s="1022"/>
      <c r="C25" s="1041" t="s">
        <v>435</v>
      </c>
      <c r="D25" s="1009"/>
      <c r="E25" s="1057"/>
      <c r="F25" s="1058"/>
      <c r="G25" s="1043">
        <v>5</v>
      </c>
      <c r="H25" s="1043"/>
      <c r="I25" s="1043"/>
      <c r="J25" s="1043"/>
      <c r="K25" s="1043"/>
      <c r="L25" s="1043"/>
      <c r="M25" s="1044">
        <f t="shared" si="0"/>
        <v>5</v>
      </c>
      <c r="N25" s="1045">
        <f t="shared" si="1"/>
        <v>0.7</v>
      </c>
      <c r="O25" s="1015">
        <f t="shared" si="2"/>
        <v>3.5</v>
      </c>
      <c r="P25" s="1046"/>
      <c r="Q25" s="1047">
        <f t="shared" si="3"/>
        <v>1</v>
      </c>
      <c r="R25" s="1048">
        <f t="shared" si="4"/>
        <v>1</v>
      </c>
      <c r="S25" s="1049"/>
      <c r="T25" s="1050"/>
      <c r="U25" s="1059"/>
    </row>
    <row r="26" spans="1:23" ht="12.6" customHeight="1" x14ac:dyDescent="0.25">
      <c r="A26" s="1060" t="s">
        <v>436</v>
      </c>
      <c r="B26" s="1022"/>
      <c r="C26" s="1039" t="s">
        <v>6</v>
      </c>
      <c r="D26" s="1009"/>
      <c r="E26" s="1037"/>
      <c r="F26" s="1036">
        <v>3</v>
      </c>
      <c r="G26" s="1036">
        <v>3</v>
      </c>
      <c r="H26" s="1036">
        <v>3</v>
      </c>
      <c r="I26" s="1036">
        <v>5</v>
      </c>
      <c r="J26" s="1036">
        <v>0</v>
      </c>
      <c r="K26" s="1036"/>
      <c r="L26" s="1036"/>
      <c r="M26" s="1024">
        <f t="shared" si="0"/>
        <v>14</v>
      </c>
      <c r="N26" s="1025">
        <f t="shared" si="1"/>
        <v>1.1000000000000001</v>
      </c>
      <c r="O26" s="1015">
        <f t="shared" si="2"/>
        <v>3.0800000000000005</v>
      </c>
      <c r="P26" s="1026"/>
      <c r="Q26" s="1027">
        <f t="shared" si="3"/>
        <v>5</v>
      </c>
      <c r="R26" s="1028">
        <f t="shared" si="4"/>
        <v>5</v>
      </c>
      <c r="S26" s="1029"/>
      <c r="T26" s="1030"/>
    </row>
    <row r="27" spans="1:23" s="987" customFormat="1" ht="12.6" customHeight="1" x14ac:dyDescent="0.25">
      <c r="A27" s="984" t="s">
        <v>437</v>
      </c>
      <c r="B27" s="1022"/>
      <c r="C27" s="1041" t="s">
        <v>15</v>
      </c>
      <c r="D27" s="1009"/>
      <c r="E27" s="1061"/>
      <c r="F27" s="1062"/>
      <c r="G27" s="1043">
        <v>4</v>
      </c>
      <c r="H27" s="1043"/>
      <c r="I27" s="1043"/>
      <c r="J27" s="1043"/>
      <c r="K27" s="1043"/>
      <c r="L27" s="1043"/>
      <c r="M27" s="1044">
        <f t="shared" si="0"/>
        <v>4</v>
      </c>
      <c r="N27" s="1045">
        <f t="shared" si="1"/>
        <v>0.7</v>
      </c>
      <c r="O27" s="1015">
        <f t="shared" si="2"/>
        <v>2.8</v>
      </c>
      <c r="P27" s="1046"/>
      <c r="Q27" s="1047">
        <f t="shared" si="3"/>
        <v>1</v>
      </c>
      <c r="R27" s="1048">
        <f t="shared" si="4"/>
        <v>1</v>
      </c>
      <c r="S27" s="1049"/>
      <c r="T27" s="1050"/>
      <c r="U27" s="1051"/>
    </row>
    <row r="28" spans="1:23" s="987" customFormat="1" ht="12.6" customHeight="1" x14ac:dyDescent="0.25">
      <c r="A28" s="1060" t="s">
        <v>438</v>
      </c>
      <c r="B28" s="1022"/>
      <c r="C28" s="1039" t="s">
        <v>2</v>
      </c>
      <c r="D28" s="1009"/>
      <c r="E28" s="1010">
        <v>1</v>
      </c>
      <c r="F28" s="1011">
        <v>2</v>
      </c>
      <c r="G28" s="1063"/>
      <c r="H28" s="1036">
        <v>0</v>
      </c>
      <c r="I28" s="1036">
        <v>2</v>
      </c>
      <c r="J28" s="1036"/>
      <c r="K28" s="1036"/>
      <c r="L28" s="1036"/>
      <c r="M28" s="1024">
        <f t="shared" si="0"/>
        <v>5</v>
      </c>
      <c r="N28" s="1025">
        <f t="shared" si="1"/>
        <v>1</v>
      </c>
      <c r="O28" s="1015">
        <f t="shared" si="2"/>
        <v>1.25</v>
      </c>
      <c r="P28" s="1026">
        <v>2</v>
      </c>
      <c r="Q28" s="1027">
        <f t="shared" si="3"/>
        <v>4</v>
      </c>
      <c r="R28" s="1028">
        <f t="shared" si="4"/>
        <v>6</v>
      </c>
      <c r="S28" s="1029"/>
      <c r="T28" s="1030"/>
      <c r="U28" s="1051"/>
    </row>
    <row r="29" spans="1:23" ht="12.6" customHeight="1" x14ac:dyDescent="0.25">
      <c r="A29" s="984" t="s">
        <v>439</v>
      </c>
      <c r="B29" s="1022"/>
      <c r="C29" s="1041" t="s">
        <v>198</v>
      </c>
      <c r="D29" s="1009"/>
      <c r="E29" s="1061"/>
      <c r="F29" s="1062"/>
      <c r="G29" s="1043"/>
      <c r="H29" s="1043"/>
      <c r="I29" s="1043">
        <v>0</v>
      </c>
      <c r="J29" s="1043"/>
      <c r="K29" s="1043"/>
      <c r="L29" s="1043"/>
      <c r="M29" s="1044">
        <f t="shared" si="0"/>
        <v>0</v>
      </c>
      <c r="N29" s="1045">
        <f t="shared" si="1"/>
        <v>0.7</v>
      </c>
      <c r="O29" s="1015">
        <f t="shared" si="2"/>
        <v>0</v>
      </c>
      <c r="P29" s="1046"/>
      <c r="Q29" s="1047">
        <f t="shared" si="3"/>
        <v>1</v>
      </c>
      <c r="R29" s="1048">
        <f t="shared" si="4"/>
        <v>1</v>
      </c>
      <c r="S29" s="1049"/>
      <c r="T29" s="1050"/>
      <c r="U29" s="991"/>
    </row>
    <row r="30" spans="1:23" s="987" customFormat="1" ht="12" customHeight="1" x14ac:dyDescent="0.25">
      <c r="A30" s="1060" t="s">
        <v>440</v>
      </c>
      <c r="B30" s="1053"/>
      <c r="C30" s="1041" t="s">
        <v>5</v>
      </c>
      <c r="D30" s="1009"/>
      <c r="E30" s="1042">
        <v>0</v>
      </c>
      <c r="F30" s="1043">
        <v>0</v>
      </c>
      <c r="G30" s="1043"/>
      <c r="H30" s="1043"/>
      <c r="I30" s="1043"/>
      <c r="J30" s="1043"/>
      <c r="K30" s="1043"/>
      <c r="L30" s="1043"/>
      <c r="M30" s="1044">
        <f t="shared" si="0"/>
        <v>0</v>
      </c>
      <c r="N30" s="1045">
        <f t="shared" si="1"/>
        <v>0.8</v>
      </c>
      <c r="O30" s="1015">
        <f t="shared" si="2"/>
        <v>0</v>
      </c>
      <c r="P30" s="1046">
        <v>1</v>
      </c>
      <c r="Q30" s="1047">
        <f t="shared" si="3"/>
        <v>2</v>
      </c>
      <c r="R30" s="1048">
        <f t="shared" si="4"/>
        <v>3</v>
      </c>
      <c r="S30" s="1049"/>
      <c r="T30" s="1050"/>
      <c r="U30" s="1051"/>
    </row>
    <row r="31" spans="1:23" s="987" customFormat="1" ht="12" customHeight="1" x14ac:dyDescent="0.25">
      <c r="A31" s="984" t="s">
        <v>441</v>
      </c>
      <c r="B31" s="1022"/>
      <c r="C31" s="1041" t="s">
        <v>31</v>
      </c>
      <c r="D31" s="1009"/>
      <c r="E31" s="1064"/>
      <c r="F31" s="1065"/>
      <c r="G31" s="1065"/>
      <c r="H31" s="1065"/>
      <c r="I31" s="1065"/>
      <c r="J31" s="1043"/>
      <c r="K31" s="1043"/>
      <c r="L31" s="1043">
        <v>0</v>
      </c>
      <c r="M31" s="1044">
        <f>SUMPRODUCT(D$4:L$4,D31:L31)</f>
        <v>0</v>
      </c>
      <c r="N31" s="1066"/>
      <c r="O31" s="1015"/>
      <c r="P31" s="1046"/>
      <c r="Q31" s="1047">
        <f t="shared" si="3"/>
        <v>1</v>
      </c>
      <c r="R31" s="1048">
        <f t="shared" si="4"/>
        <v>1</v>
      </c>
      <c r="S31" s="1049"/>
      <c r="T31" s="1050"/>
      <c r="U31" s="1051"/>
    </row>
    <row r="32" spans="1:23" ht="12" customHeight="1" x14ac:dyDescent="0.25">
      <c r="A32" s="984" t="s">
        <v>442</v>
      </c>
      <c r="B32" s="1040"/>
      <c r="C32" s="1041" t="s">
        <v>443</v>
      </c>
      <c r="D32" s="1009"/>
      <c r="E32" s="1064"/>
      <c r="F32" s="1065"/>
      <c r="G32" s="1065"/>
      <c r="H32" s="1065"/>
      <c r="I32" s="1065"/>
      <c r="J32" s="1043"/>
      <c r="K32" s="1043"/>
      <c r="L32" s="1043">
        <v>14</v>
      </c>
      <c r="M32" s="1044">
        <f>SUMPRODUCT(D$4:L$4,D32:L32)</f>
        <v>0</v>
      </c>
      <c r="N32" s="1067"/>
      <c r="O32" s="1015"/>
      <c r="P32" s="1046"/>
      <c r="Q32" s="1047">
        <f t="shared" si="3"/>
        <v>1</v>
      </c>
      <c r="R32" s="1048">
        <f t="shared" si="4"/>
        <v>1</v>
      </c>
      <c r="S32" s="1049"/>
      <c r="T32" s="1050"/>
    </row>
    <row r="33" spans="1:21" s="1078" customFormat="1" ht="3.95" customHeight="1" x14ac:dyDescent="0.25">
      <c r="A33" s="1068"/>
      <c r="B33" s="1069"/>
      <c r="C33" s="1068"/>
      <c r="D33" s="1070"/>
      <c r="E33" s="1071"/>
      <c r="F33" s="1071"/>
      <c r="G33" s="1071"/>
      <c r="H33" s="1071"/>
      <c r="I33" s="1071"/>
      <c r="J33" s="1071"/>
      <c r="K33" s="1071"/>
      <c r="L33" s="1071"/>
      <c r="M33" s="1072"/>
      <c r="N33" s="1072"/>
      <c r="O33" s="1073"/>
      <c r="P33" s="1074"/>
      <c r="Q33" s="1074"/>
      <c r="R33" s="1075"/>
      <c r="S33" s="1076"/>
      <c r="T33" s="1077"/>
      <c r="U33" s="478"/>
    </row>
    <row r="34" spans="1:21" s="990" customFormat="1" ht="3.95" customHeight="1" x14ac:dyDescent="0.25">
      <c r="A34" s="994"/>
      <c r="C34" s="1079"/>
      <c r="D34" s="1080"/>
      <c r="E34" s="1081"/>
      <c r="F34" s="1081"/>
      <c r="G34" s="1082"/>
      <c r="H34" s="1082"/>
      <c r="I34" s="1082"/>
      <c r="J34" s="1082"/>
      <c r="K34" s="1083"/>
      <c r="L34" s="1083"/>
      <c r="M34" s="1084"/>
      <c r="N34" s="1084"/>
      <c r="O34" s="1085"/>
      <c r="P34" s="1085"/>
      <c r="Q34" s="1085"/>
      <c r="R34" s="1085"/>
      <c r="S34" s="1085"/>
      <c r="T34" s="1086"/>
      <c r="U34" s="511"/>
    </row>
    <row r="35" spans="1:21" ht="9.9499999999999993" customHeight="1" x14ac:dyDescent="0.25">
      <c r="A35" s="4542" t="s">
        <v>14</v>
      </c>
      <c r="B35" s="4542"/>
      <c r="C35" s="4551"/>
      <c r="D35" s="1087"/>
      <c r="E35" s="1088">
        <f t="shared" ref="E35:L35" si="5">COUNTIF(E5:E32,"&gt;=0")</f>
        <v>12</v>
      </c>
      <c r="F35" s="1089">
        <f t="shared" si="5"/>
        <v>13</v>
      </c>
      <c r="G35" s="1090">
        <f t="shared" si="5"/>
        <v>13</v>
      </c>
      <c r="H35" s="1090">
        <f t="shared" si="5"/>
        <v>14</v>
      </c>
      <c r="I35" s="1090">
        <f t="shared" si="5"/>
        <v>13</v>
      </c>
      <c r="J35" s="1090">
        <f t="shared" si="5"/>
        <v>14</v>
      </c>
      <c r="K35" s="1090">
        <f t="shared" si="5"/>
        <v>12</v>
      </c>
      <c r="L35" s="1090">
        <f t="shared" si="5"/>
        <v>14</v>
      </c>
      <c r="M35" s="511"/>
      <c r="N35" s="511"/>
      <c r="O35" s="530"/>
      <c r="P35" s="530"/>
      <c r="Q35" s="530"/>
      <c r="R35" s="530"/>
      <c r="S35" s="530"/>
      <c r="T35" s="1091"/>
    </row>
    <row r="36" spans="1:21" s="2" customFormat="1" ht="6.75" customHeight="1" x14ac:dyDescent="0.25">
      <c r="A36" s="984"/>
      <c r="C36" s="1092"/>
      <c r="D36" s="1093"/>
      <c r="E36" s="1094"/>
      <c r="F36" s="1094"/>
      <c r="G36" s="1094"/>
      <c r="K36" s="986"/>
      <c r="N36" s="3"/>
      <c r="O36" s="3"/>
      <c r="P36" s="3"/>
      <c r="Q36" s="3"/>
      <c r="R36" s="3"/>
      <c r="S36" s="3"/>
      <c r="T36" s="1095"/>
      <c r="U36" s="3"/>
    </row>
    <row r="38" spans="1:21" ht="15.75" thickBot="1" x14ac:dyDescent="0.3">
      <c r="C38" s="1096" t="s">
        <v>444</v>
      </c>
      <c r="D38" s="1097"/>
      <c r="E38" s="1098" t="s">
        <v>39</v>
      </c>
      <c r="F38" s="1098" t="s">
        <v>38</v>
      </c>
      <c r="G38" s="1098" t="s">
        <v>445</v>
      </c>
      <c r="H38" s="1099" t="s">
        <v>9</v>
      </c>
      <c r="I38" s="1098" t="s">
        <v>13</v>
      </c>
      <c r="J38" s="1098" t="s">
        <v>12</v>
      </c>
      <c r="K38" s="1098" t="s">
        <v>10</v>
      </c>
      <c r="M38" s="1"/>
    </row>
    <row r="39" spans="1:21" ht="12" customHeight="1" thickTop="1" x14ac:dyDescent="0.25">
      <c r="C39" s="1100">
        <v>1</v>
      </c>
      <c r="D39" s="1101"/>
      <c r="E39" s="1102">
        <v>11</v>
      </c>
      <c r="F39" s="1102">
        <v>12</v>
      </c>
      <c r="G39" s="1102">
        <v>13</v>
      </c>
      <c r="H39" s="1102">
        <v>14</v>
      </c>
      <c r="I39" s="1103">
        <v>15</v>
      </c>
      <c r="J39" s="1103">
        <v>16</v>
      </c>
      <c r="K39" s="1103">
        <v>17</v>
      </c>
      <c r="N39" s="985"/>
      <c r="O39" s="985"/>
    </row>
    <row r="40" spans="1:21" ht="12" customHeight="1" x14ac:dyDescent="0.25">
      <c r="C40" s="1104">
        <v>2</v>
      </c>
      <c r="D40" s="1101"/>
      <c r="E40" s="1105">
        <v>8</v>
      </c>
      <c r="F40" s="1105">
        <v>9</v>
      </c>
      <c r="G40" s="1105">
        <v>10</v>
      </c>
      <c r="H40" s="1105">
        <v>11</v>
      </c>
      <c r="I40" s="1106">
        <v>12</v>
      </c>
      <c r="J40" s="1106">
        <v>13</v>
      </c>
      <c r="K40" s="1106">
        <v>14</v>
      </c>
      <c r="N40" s="985"/>
      <c r="O40" s="985"/>
    </row>
    <row r="41" spans="1:21" ht="12" customHeight="1" x14ac:dyDescent="0.25">
      <c r="C41" s="1104">
        <v>3</v>
      </c>
      <c r="D41" s="1101"/>
      <c r="E41" s="1105">
        <v>6</v>
      </c>
      <c r="F41" s="1105">
        <v>7</v>
      </c>
      <c r="G41" s="1105">
        <v>8</v>
      </c>
      <c r="H41" s="1105">
        <v>9</v>
      </c>
      <c r="I41" s="1106">
        <v>10</v>
      </c>
      <c r="J41" s="1106">
        <v>11</v>
      </c>
      <c r="K41" s="1106">
        <v>12</v>
      </c>
      <c r="N41" s="985"/>
      <c r="O41" s="985"/>
    </row>
    <row r="42" spans="1:21" ht="12" customHeight="1" x14ac:dyDescent="0.25">
      <c r="C42" s="1104">
        <v>4</v>
      </c>
      <c r="D42" s="1101"/>
      <c r="E42" s="1105">
        <v>4</v>
      </c>
      <c r="F42" s="1105">
        <v>5</v>
      </c>
      <c r="G42" s="1105">
        <v>6</v>
      </c>
      <c r="H42" s="1105">
        <v>7</v>
      </c>
      <c r="I42" s="1106">
        <v>8</v>
      </c>
      <c r="J42" s="1106">
        <v>9</v>
      </c>
      <c r="K42" s="1106">
        <v>10</v>
      </c>
      <c r="N42" s="985"/>
      <c r="O42" s="985"/>
    </row>
    <row r="43" spans="1:21" ht="12" customHeight="1" x14ac:dyDescent="0.25">
      <c r="C43" s="1104">
        <v>5</v>
      </c>
      <c r="D43" s="1101"/>
      <c r="E43" s="1105">
        <v>3</v>
      </c>
      <c r="F43" s="1105">
        <v>4</v>
      </c>
      <c r="G43" s="1105">
        <v>5</v>
      </c>
      <c r="H43" s="1105">
        <v>6</v>
      </c>
      <c r="I43" s="1106">
        <v>7</v>
      </c>
      <c r="J43" s="1106">
        <v>8</v>
      </c>
      <c r="K43" s="1106">
        <v>9</v>
      </c>
      <c r="N43" s="985"/>
      <c r="O43" s="985"/>
    </row>
    <row r="44" spans="1:21" ht="12" customHeight="1" x14ac:dyDescent="0.25">
      <c r="C44" s="1104">
        <v>6</v>
      </c>
      <c r="D44" s="1101"/>
      <c r="E44" s="1105">
        <v>2</v>
      </c>
      <c r="F44" s="1105">
        <v>3</v>
      </c>
      <c r="G44" s="1105">
        <v>4</v>
      </c>
      <c r="H44" s="1105">
        <v>5</v>
      </c>
      <c r="I44" s="1106">
        <v>6</v>
      </c>
      <c r="J44" s="1106">
        <v>7</v>
      </c>
      <c r="K44" s="1106">
        <v>8</v>
      </c>
      <c r="N44" s="985"/>
      <c r="O44" s="985"/>
    </row>
    <row r="45" spans="1:21" ht="12" customHeight="1" x14ac:dyDescent="0.25">
      <c r="C45" s="1104">
        <v>7</v>
      </c>
      <c r="D45" s="1101"/>
      <c r="E45" s="1105">
        <v>1</v>
      </c>
      <c r="F45" s="1105">
        <v>2</v>
      </c>
      <c r="G45" s="1105">
        <v>3</v>
      </c>
      <c r="H45" s="1105">
        <v>4</v>
      </c>
      <c r="I45" s="1106">
        <v>5</v>
      </c>
      <c r="J45" s="1106">
        <v>6</v>
      </c>
      <c r="K45" s="1106">
        <v>7</v>
      </c>
      <c r="N45" s="985"/>
      <c r="O45" s="985"/>
    </row>
    <row r="46" spans="1:21" ht="12" customHeight="1" x14ac:dyDescent="0.25">
      <c r="C46" s="1104">
        <v>8</v>
      </c>
      <c r="D46" s="1101"/>
      <c r="E46" s="1105">
        <v>0</v>
      </c>
      <c r="F46" s="1105">
        <v>1</v>
      </c>
      <c r="G46" s="1105">
        <v>2</v>
      </c>
      <c r="H46" s="1105">
        <v>3</v>
      </c>
      <c r="I46" s="1106">
        <v>4</v>
      </c>
      <c r="J46" s="1106">
        <v>5</v>
      </c>
      <c r="K46" s="1106">
        <v>6</v>
      </c>
      <c r="N46" s="985"/>
      <c r="O46" s="985"/>
    </row>
    <row r="47" spans="1:21" ht="12" customHeight="1" x14ac:dyDescent="0.25">
      <c r="C47" s="1104">
        <v>9</v>
      </c>
      <c r="D47" s="1101"/>
      <c r="E47" s="1107" t="s">
        <v>0</v>
      </c>
      <c r="F47" s="1105">
        <v>0</v>
      </c>
      <c r="G47" s="1105">
        <v>1</v>
      </c>
      <c r="H47" s="1105">
        <v>2</v>
      </c>
      <c r="I47" s="1106">
        <v>3</v>
      </c>
      <c r="J47" s="1106">
        <v>4</v>
      </c>
      <c r="K47" s="1106">
        <v>5</v>
      </c>
      <c r="N47" s="985"/>
      <c r="O47" s="985"/>
    </row>
    <row r="48" spans="1:21" ht="12" customHeight="1" x14ac:dyDescent="0.25">
      <c r="C48" s="1104">
        <v>10</v>
      </c>
      <c r="D48" s="1101"/>
      <c r="E48" s="1105" t="s">
        <v>0</v>
      </c>
      <c r="F48" s="1105" t="s">
        <v>0</v>
      </c>
      <c r="G48" s="1105">
        <v>0</v>
      </c>
      <c r="H48" s="1105">
        <v>1</v>
      </c>
      <c r="I48" s="1106">
        <v>2</v>
      </c>
      <c r="J48" s="1106">
        <v>3</v>
      </c>
      <c r="K48" s="1106">
        <v>4</v>
      </c>
      <c r="N48" s="985"/>
      <c r="O48" s="985"/>
    </row>
    <row r="49" spans="3:15" ht="12" customHeight="1" x14ac:dyDescent="0.25">
      <c r="C49" s="1104">
        <v>11</v>
      </c>
      <c r="D49" s="1101"/>
      <c r="E49" s="1105" t="s">
        <v>0</v>
      </c>
      <c r="F49" s="1105" t="s">
        <v>0</v>
      </c>
      <c r="G49" s="1105" t="s">
        <v>0</v>
      </c>
      <c r="H49" s="1105">
        <v>0</v>
      </c>
      <c r="I49" s="1105">
        <v>1</v>
      </c>
      <c r="J49" s="1105">
        <v>2</v>
      </c>
      <c r="K49" s="1105">
        <v>3</v>
      </c>
      <c r="N49" s="985"/>
      <c r="O49" s="985"/>
    </row>
    <row r="50" spans="3:15" ht="12" customHeight="1" x14ac:dyDescent="0.25">
      <c r="C50" s="1104">
        <v>12</v>
      </c>
      <c r="D50" s="1101"/>
      <c r="E50" s="1105" t="s">
        <v>0</v>
      </c>
      <c r="F50" s="1105" t="s">
        <v>0</v>
      </c>
      <c r="G50" s="1105" t="s">
        <v>0</v>
      </c>
      <c r="H50" s="1105" t="s">
        <v>0</v>
      </c>
      <c r="I50" s="1105">
        <v>0</v>
      </c>
      <c r="J50" s="1105">
        <v>1</v>
      </c>
      <c r="K50" s="1105">
        <v>2</v>
      </c>
      <c r="N50" s="985"/>
      <c r="O50" s="985"/>
    </row>
    <row r="51" spans="3:15" ht="12" customHeight="1" x14ac:dyDescent="0.25">
      <c r="C51" s="1104">
        <v>13</v>
      </c>
      <c r="D51" s="1101"/>
      <c r="E51" s="1105" t="s">
        <v>0</v>
      </c>
      <c r="F51" s="1105" t="s">
        <v>0</v>
      </c>
      <c r="G51" s="1105" t="s">
        <v>0</v>
      </c>
      <c r="H51" s="1105" t="s">
        <v>0</v>
      </c>
      <c r="I51" s="1105" t="s">
        <v>0</v>
      </c>
      <c r="J51" s="1105">
        <v>0</v>
      </c>
      <c r="K51" s="1105">
        <v>1</v>
      </c>
      <c r="N51" s="985"/>
      <c r="O51" s="985"/>
    </row>
    <row r="52" spans="3:15" ht="12" customHeight="1" x14ac:dyDescent="0.25">
      <c r="C52" s="1108">
        <v>13</v>
      </c>
      <c r="E52" s="1105" t="s">
        <v>0</v>
      </c>
      <c r="F52" s="1105" t="s">
        <v>0</v>
      </c>
      <c r="G52" s="1105" t="s">
        <v>0</v>
      </c>
      <c r="H52" s="1105" t="s">
        <v>0</v>
      </c>
      <c r="I52" s="1105" t="s">
        <v>0</v>
      </c>
      <c r="J52" s="1105" t="s">
        <v>0</v>
      </c>
      <c r="K52" s="1105">
        <v>0</v>
      </c>
      <c r="N52" s="985"/>
      <c r="O52" s="985"/>
    </row>
  </sheetData>
  <sheetProtection algorithmName="SHA-512" hashValue="q3+KBAigSqLiMk6lUovWxb54yaNKEbc+tbyXl19JK4fwUjPUZt5MWVTXQPyC3yAB2OSqapWAy9dji8txyITy0A==" saltValue="coARRCPgbPvPJrLdEFmeBg==" spinCount="100000" sheet="1" objects="1" scenarios="1"/>
  <mergeCells count="11">
    <mergeCell ref="R3:R4"/>
    <mergeCell ref="S3:S4"/>
    <mergeCell ref="T3:T4"/>
    <mergeCell ref="V5:X5"/>
    <mergeCell ref="A35:C35"/>
    <mergeCell ref="Q3:Q4"/>
    <mergeCell ref="E2:L2"/>
    <mergeCell ref="M3:M4"/>
    <mergeCell ref="N3:N4"/>
    <mergeCell ref="O3:O4"/>
    <mergeCell ref="P3:P4"/>
  </mergeCells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2"/>
  <sheetViews>
    <sheetView workbookViewId="0">
      <selection activeCell="A4" sqref="A4"/>
    </sheetView>
  </sheetViews>
  <sheetFormatPr baseColWidth="10" defaultRowHeight="15.75" x14ac:dyDescent="0.25"/>
  <cols>
    <col min="1" max="1" width="8.28515625" customWidth="1"/>
    <col min="2" max="2" width="3.140625" customWidth="1"/>
    <col min="3" max="3" width="11.85546875" style="936" customWidth="1"/>
    <col min="4" max="11" width="8.7109375" customWidth="1"/>
    <col min="12" max="12" width="8.7109375" style="935" customWidth="1"/>
    <col min="13" max="13" width="8.7109375" style="154" customWidth="1"/>
    <col min="14" max="14" width="8.7109375" style="934" customWidth="1"/>
    <col min="15" max="15" width="8.7109375" style="49" customWidth="1"/>
    <col min="16" max="16" width="7.28515625" style="154" customWidth="1"/>
    <col min="17" max="17" width="7.7109375" customWidth="1"/>
  </cols>
  <sheetData>
    <row r="1" spans="1:16" ht="16.5" thickBot="1" x14ac:dyDescent="0.3"/>
    <row r="2" spans="1:16" ht="20.25" thickTop="1" thickBot="1" x14ac:dyDescent="0.35">
      <c r="E2" s="4555" t="s">
        <v>404</v>
      </c>
      <c r="F2" s="4556"/>
      <c r="G2" s="4556"/>
      <c r="H2" s="4556"/>
      <c r="I2" s="4556"/>
      <c r="J2" s="4557"/>
      <c r="K2" s="983"/>
      <c r="L2" s="953"/>
    </row>
    <row r="3" spans="1:16" ht="15" customHeight="1" thickTop="1" x14ac:dyDescent="0.25">
      <c r="A3" s="154"/>
      <c r="B3" s="154"/>
      <c r="C3" s="982"/>
      <c r="D3" s="981">
        <v>39219</v>
      </c>
      <c r="E3" s="979">
        <v>39219</v>
      </c>
      <c r="F3" s="980">
        <v>39227</v>
      </c>
      <c r="G3" s="979">
        <v>39241</v>
      </c>
      <c r="H3" s="978">
        <v>39241</v>
      </c>
      <c r="I3" s="978">
        <v>39248</v>
      </c>
      <c r="J3" s="978">
        <v>39248</v>
      </c>
      <c r="K3" s="977">
        <v>39263</v>
      </c>
      <c r="L3" s="976">
        <v>39308</v>
      </c>
      <c r="M3" s="975" t="s">
        <v>3</v>
      </c>
      <c r="N3" s="974" t="s">
        <v>50</v>
      </c>
      <c r="O3" s="973" t="s">
        <v>228</v>
      </c>
    </row>
    <row r="4" spans="1:16" ht="15" customHeight="1" x14ac:dyDescent="0.25">
      <c r="A4" t="s">
        <v>4</v>
      </c>
      <c r="C4" s="963" t="s">
        <v>135</v>
      </c>
      <c r="D4" s="961"/>
      <c r="E4" s="961"/>
      <c r="F4" s="962">
        <v>11</v>
      </c>
      <c r="G4" s="961"/>
      <c r="H4" s="960"/>
      <c r="I4" s="964">
        <v>2</v>
      </c>
      <c r="J4" s="968">
        <v>12</v>
      </c>
      <c r="K4" s="959"/>
      <c r="L4" s="972">
        <v>13</v>
      </c>
      <c r="M4" s="957">
        <f t="shared" ref="M4:M28" si="0">SUM(D4:L4)</f>
        <v>38</v>
      </c>
      <c r="N4" s="956">
        <f t="shared" ref="N4:N28" si="1">AVERAGE(D4:L4)</f>
        <v>9.5</v>
      </c>
      <c r="O4" s="955" t="s">
        <v>403</v>
      </c>
      <c r="P4" s="950"/>
    </row>
    <row r="5" spans="1:16" x14ac:dyDescent="0.25">
      <c r="A5" t="s">
        <v>402</v>
      </c>
      <c r="C5" s="963" t="s">
        <v>401</v>
      </c>
      <c r="D5" s="961"/>
      <c r="E5" s="961"/>
      <c r="F5" s="971">
        <v>15</v>
      </c>
      <c r="G5" s="965">
        <v>0</v>
      </c>
      <c r="H5" s="964">
        <v>4</v>
      </c>
      <c r="I5" s="960"/>
      <c r="J5" s="960"/>
      <c r="K5" s="966">
        <v>9</v>
      </c>
      <c r="L5" s="958"/>
      <c r="M5" s="957">
        <f t="shared" si="0"/>
        <v>28</v>
      </c>
      <c r="N5" s="956">
        <f t="shared" si="1"/>
        <v>7</v>
      </c>
      <c r="O5" s="955" t="s">
        <v>396</v>
      </c>
      <c r="P5" s="950"/>
    </row>
    <row r="6" spans="1:16" x14ac:dyDescent="0.25">
      <c r="A6" t="s">
        <v>229</v>
      </c>
      <c r="C6" s="963" t="s">
        <v>136</v>
      </c>
      <c r="D6" s="965">
        <v>0</v>
      </c>
      <c r="E6" s="969">
        <v>10</v>
      </c>
      <c r="F6" s="962">
        <v>7</v>
      </c>
      <c r="G6" s="961"/>
      <c r="H6" s="960"/>
      <c r="I6" s="960"/>
      <c r="J6" s="960"/>
      <c r="K6" s="966">
        <v>11</v>
      </c>
      <c r="L6" s="958"/>
      <c r="M6" s="957">
        <f t="shared" si="0"/>
        <v>28</v>
      </c>
      <c r="N6" s="956">
        <f t="shared" si="1"/>
        <v>7</v>
      </c>
      <c r="O6" s="955" t="s">
        <v>396</v>
      </c>
      <c r="P6" s="950"/>
    </row>
    <row r="7" spans="1:16" x14ac:dyDescent="0.25">
      <c r="A7" t="s">
        <v>400</v>
      </c>
      <c r="C7" s="963" t="s">
        <v>5</v>
      </c>
      <c r="D7" s="961"/>
      <c r="E7" s="961"/>
      <c r="F7" s="26"/>
      <c r="G7" s="961"/>
      <c r="H7" s="960"/>
      <c r="I7" s="960"/>
      <c r="J7" s="960"/>
      <c r="K7" s="966">
        <v>6</v>
      </c>
      <c r="L7" s="958"/>
      <c r="M7" s="957">
        <f t="shared" si="0"/>
        <v>6</v>
      </c>
      <c r="N7" s="956">
        <f t="shared" si="1"/>
        <v>6</v>
      </c>
      <c r="O7" s="955" t="s">
        <v>364</v>
      </c>
      <c r="P7" s="950"/>
    </row>
    <row r="8" spans="1:16" x14ac:dyDescent="0.25">
      <c r="A8" t="s">
        <v>399</v>
      </c>
      <c r="C8" s="963" t="s">
        <v>398</v>
      </c>
      <c r="D8" s="965">
        <v>6</v>
      </c>
      <c r="E8" s="965">
        <v>0</v>
      </c>
      <c r="F8" s="962">
        <v>6</v>
      </c>
      <c r="G8" s="961"/>
      <c r="H8" s="960"/>
      <c r="I8" s="960"/>
      <c r="J8" s="964">
        <v>8</v>
      </c>
      <c r="K8" s="966">
        <v>5</v>
      </c>
      <c r="L8" s="958">
        <v>9</v>
      </c>
      <c r="M8" s="957">
        <f t="shared" si="0"/>
        <v>34</v>
      </c>
      <c r="N8" s="956">
        <f t="shared" si="1"/>
        <v>5.666666666666667</v>
      </c>
      <c r="O8" s="955" t="s">
        <v>378</v>
      </c>
      <c r="P8" s="950"/>
    </row>
    <row r="9" spans="1:16" x14ac:dyDescent="0.25">
      <c r="A9" t="s">
        <v>397</v>
      </c>
      <c r="C9" s="963" t="s">
        <v>142</v>
      </c>
      <c r="D9" s="965">
        <v>2</v>
      </c>
      <c r="E9" s="965">
        <v>1</v>
      </c>
      <c r="F9" s="26"/>
      <c r="G9" s="961"/>
      <c r="H9" s="960"/>
      <c r="I9" s="960"/>
      <c r="J9" s="960"/>
      <c r="K9" s="970">
        <v>15</v>
      </c>
      <c r="L9" s="958">
        <v>4</v>
      </c>
      <c r="M9" s="957">
        <f t="shared" si="0"/>
        <v>22</v>
      </c>
      <c r="N9" s="956">
        <f t="shared" si="1"/>
        <v>5.5</v>
      </c>
      <c r="O9" s="955" t="s">
        <v>396</v>
      </c>
      <c r="P9" s="950"/>
    </row>
    <row r="10" spans="1:16" x14ac:dyDescent="0.25">
      <c r="A10" t="s">
        <v>395</v>
      </c>
      <c r="C10" s="963" t="s">
        <v>394</v>
      </c>
      <c r="D10" s="965">
        <v>1</v>
      </c>
      <c r="E10" s="965">
        <v>6</v>
      </c>
      <c r="F10" s="962">
        <v>9</v>
      </c>
      <c r="G10" s="961"/>
      <c r="H10" s="960"/>
      <c r="I10" s="960"/>
      <c r="J10" s="960"/>
      <c r="K10" s="959"/>
      <c r="L10" s="958"/>
      <c r="M10" s="957">
        <f t="shared" si="0"/>
        <v>16</v>
      </c>
      <c r="N10" s="956">
        <f t="shared" si="1"/>
        <v>5.333333333333333</v>
      </c>
      <c r="O10" s="955" t="s">
        <v>370</v>
      </c>
      <c r="P10" s="950"/>
    </row>
    <row r="11" spans="1:16" x14ac:dyDescent="0.25">
      <c r="A11" t="s">
        <v>393</v>
      </c>
      <c r="C11" s="963" t="s">
        <v>139</v>
      </c>
      <c r="D11" s="961"/>
      <c r="E11" s="961"/>
      <c r="F11" s="962"/>
      <c r="G11" s="961"/>
      <c r="H11" s="960"/>
      <c r="I11" s="960"/>
      <c r="J11" s="960"/>
      <c r="K11" s="959"/>
      <c r="L11" s="958">
        <v>5</v>
      </c>
      <c r="M11" s="957">
        <f t="shared" si="0"/>
        <v>5</v>
      </c>
      <c r="N11" s="956">
        <f t="shared" si="1"/>
        <v>5</v>
      </c>
      <c r="O11" s="955" t="s">
        <v>364</v>
      </c>
      <c r="P11" s="950"/>
    </row>
    <row r="12" spans="1:16" x14ac:dyDescent="0.25">
      <c r="A12" t="s">
        <v>392</v>
      </c>
      <c r="C12" s="963" t="s">
        <v>133</v>
      </c>
      <c r="D12" s="969">
        <v>10</v>
      </c>
      <c r="E12" s="965">
        <v>4</v>
      </c>
      <c r="F12" s="962">
        <v>3</v>
      </c>
      <c r="G12" s="969">
        <v>10</v>
      </c>
      <c r="H12" s="964">
        <v>6</v>
      </c>
      <c r="I12" s="964">
        <v>1</v>
      </c>
      <c r="J12" s="964">
        <v>3</v>
      </c>
      <c r="K12" s="966">
        <v>7</v>
      </c>
      <c r="L12" s="958">
        <v>0</v>
      </c>
      <c r="M12" s="957">
        <f t="shared" si="0"/>
        <v>44</v>
      </c>
      <c r="N12" s="956">
        <f t="shared" si="1"/>
        <v>4.8888888888888893</v>
      </c>
      <c r="O12" s="955" t="s">
        <v>391</v>
      </c>
      <c r="P12" s="950"/>
    </row>
    <row r="13" spans="1:16" x14ac:dyDescent="0.25">
      <c r="A13" t="s">
        <v>390</v>
      </c>
      <c r="C13" s="963" t="s">
        <v>1</v>
      </c>
      <c r="D13" s="965">
        <v>0</v>
      </c>
      <c r="E13" s="961"/>
      <c r="F13" s="962">
        <v>5</v>
      </c>
      <c r="G13" s="965">
        <v>1</v>
      </c>
      <c r="H13" s="968">
        <v>10</v>
      </c>
      <c r="I13" s="968">
        <v>10</v>
      </c>
      <c r="J13" s="964">
        <v>1</v>
      </c>
      <c r="K13" s="959"/>
      <c r="L13" s="958">
        <v>1</v>
      </c>
      <c r="M13" s="957">
        <f t="shared" si="0"/>
        <v>28</v>
      </c>
      <c r="N13" s="956">
        <f t="shared" si="1"/>
        <v>4</v>
      </c>
      <c r="O13" s="955" t="s">
        <v>389</v>
      </c>
      <c r="P13" s="950"/>
    </row>
    <row r="14" spans="1:16" x14ac:dyDescent="0.25">
      <c r="A14" t="s">
        <v>388</v>
      </c>
      <c r="C14" s="963" t="s">
        <v>141</v>
      </c>
      <c r="D14" s="961"/>
      <c r="E14" s="961"/>
      <c r="F14" s="26"/>
      <c r="G14" s="961"/>
      <c r="H14" s="960"/>
      <c r="I14" s="964">
        <v>4</v>
      </c>
      <c r="J14" s="964">
        <v>4</v>
      </c>
      <c r="K14" s="959"/>
      <c r="L14" s="958"/>
      <c r="M14" s="957">
        <f t="shared" si="0"/>
        <v>8</v>
      </c>
      <c r="N14" s="956">
        <f t="shared" si="1"/>
        <v>4</v>
      </c>
      <c r="O14" s="955" t="s">
        <v>374</v>
      </c>
      <c r="P14" s="950"/>
    </row>
    <row r="15" spans="1:16" x14ac:dyDescent="0.25">
      <c r="A15" t="s">
        <v>387</v>
      </c>
      <c r="C15" s="963" t="s">
        <v>53</v>
      </c>
      <c r="D15" s="961"/>
      <c r="E15" s="961"/>
      <c r="F15" s="26"/>
      <c r="G15" s="961"/>
      <c r="H15" s="960"/>
      <c r="I15" s="960"/>
      <c r="J15" s="960"/>
      <c r="K15" s="966">
        <v>4</v>
      </c>
      <c r="L15" s="958"/>
      <c r="M15" s="957">
        <f t="shared" si="0"/>
        <v>4</v>
      </c>
      <c r="N15" s="956">
        <f t="shared" si="1"/>
        <v>4</v>
      </c>
      <c r="O15" s="955" t="s">
        <v>364</v>
      </c>
      <c r="P15" s="967"/>
    </row>
    <row r="16" spans="1:16" x14ac:dyDescent="0.25">
      <c r="A16" t="s">
        <v>386</v>
      </c>
      <c r="C16" s="963" t="s">
        <v>385</v>
      </c>
      <c r="D16" s="965">
        <v>4</v>
      </c>
      <c r="E16" s="965">
        <v>2</v>
      </c>
      <c r="F16" s="26"/>
      <c r="G16" s="961"/>
      <c r="H16" s="960"/>
      <c r="I16" s="960"/>
      <c r="J16" s="960"/>
      <c r="K16" s="959"/>
      <c r="L16" s="958"/>
      <c r="M16" s="957">
        <f t="shared" si="0"/>
        <v>6</v>
      </c>
      <c r="N16" s="956">
        <f t="shared" si="1"/>
        <v>3</v>
      </c>
      <c r="O16" s="955" t="s">
        <v>374</v>
      </c>
    </row>
    <row r="17" spans="1:16" s="154" customFormat="1" x14ac:dyDescent="0.25">
      <c r="A17" t="s">
        <v>384</v>
      </c>
      <c r="B17"/>
      <c r="C17" s="963" t="s">
        <v>191</v>
      </c>
      <c r="D17" s="961"/>
      <c r="E17" s="961"/>
      <c r="F17" s="26"/>
      <c r="G17" s="961"/>
      <c r="H17" s="960"/>
      <c r="I17" s="960"/>
      <c r="J17" s="964">
        <v>6</v>
      </c>
      <c r="K17" s="966">
        <v>0</v>
      </c>
      <c r="L17" s="958"/>
      <c r="M17" s="957">
        <f t="shared" si="0"/>
        <v>6</v>
      </c>
      <c r="N17" s="956">
        <f t="shared" si="1"/>
        <v>3</v>
      </c>
      <c r="O17" s="955" t="s">
        <v>374</v>
      </c>
    </row>
    <row r="18" spans="1:16" x14ac:dyDescent="0.25">
      <c r="A18" t="s">
        <v>383</v>
      </c>
      <c r="C18" s="963" t="s">
        <v>197</v>
      </c>
      <c r="D18" s="961"/>
      <c r="E18" s="961"/>
      <c r="F18" s="962">
        <v>4</v>
      </c>
      <c r="G18" s="961"/>
      <c r="H18" s="960"/>
      <c r="I18" s="960"/>
      <c r="J18" s="960"/>
      <c r="K18" s="966">
        <v>0</v>
      </c>
      <c r="L18" s="958">
        <v>3</v>
      </c>
      <c r="M18" s="957">
        <f t="shared" si="0"/>
        <v>7</v>
      </c>
      <c r="N18" s="956">
        <f t="shared" si="1"/>
        <v>2.3333333333333335</v>
      </c>
      <c r="O18" s="955" t="s">
        <v>370</v>
      </c>
    </row>
    <row r="19" spans="1:16" x14ac:dyDescent="0.25">
      <c r="A19" t="s">
        <v>382</v>
      </c>
      <c r="C19" s="963" t="s">
        <v>381</v>
      </c>
      <c r="D19" s="961"/>
      <c r="E19" s="961"/>
      <c r="F19" s="962">
        <v>2</v>
      </c>
      <c r="G19" s="961"/>
      <c r="H19" s="960"/>
      <c r="I19" s="964">
        <v>0</v>
      </c>
      <c r="J19" s="964">
        <v>0</v>
      </c>
      <c r="K19" s="966">
        <v>2</v>
      </c>
      <c r="L19" s="958">
        <v>7</v>
      </c>
      <c r="M19" s="957">
        <f t="shared" si="0"/>
        <v>11</v>
      </c>
      <c r="N19" s="956">
        <f t="shared" si="1"/>
        <v>2.2000000000000002</v>
      </c>
      <c r="O19" s="955" t="s">
        <v>380</v>
      </c>
    </row>
    <row r="20" spans="1:16" x14ac:dyDescent="0.25">
      <c r="A20" t="s">
        <v>379</v>
      </c>
      <c r="C20" s="963" t="s">
        <v>2</v>
      </c>
      <c r="D20" s="961"/>
      <c r="E20" s="961"/>
      <c r="F20" s="962">
        <v>0</v>
      </c>
      <c r="G20" s="965">
        <v>6</v>
      </c>
      <c r="H20" s="964">
        <v>1</v>
      </c>
      <c r="I20" s="964">
        <v>6</v>
      </c>
      <c r="J20" s="964">
        <v>0</v>
      </c>
      <c r="K20" s="966">
        <v>0</v>
      </c>
      <c r="L20" s="958"/>
      <c r="M20" s="957">
        <f t="shared" si="0"/>
        <v>13</v>
      </c>
      <c r="N20" s="956">
        <f t="shared" si="1"/>
        <v>2.1666666666666665</v>
      </c>
      <c r="O20" s="955" t="s">
        <v>378</v>
      </c>
    </row>
    <row r="21" spans="1:16" x14ac:dyDescent="0.25">
      <c r="A21" t="s">
        <v>377</v>
      </c>
      <c r="C21" s="963" t="s">
        <v>376</v>
      </c>
      <c r="D21" s="961"/>
      <c r="E21" s="961"/>
      <c r="F21" s="26"/>
      <c r="G21" s="965">
        <v>2</v>
      </c>
      <c r="H21" s="964">
        <v>2</v>
      </c>
      <c r="I21" s="960"/>
      <c r="J21" s="960"/>
      <c r="K21" s="959"/>
      <c r="L21" s="958"/>
      <c r="M21" s="957">
        <f t="shared" si="0"/>
        <v>4</v>
      </c>
      <c r="N21" s="956">
        <f t="shared" si="1"/>
        <v>2</v>
      </c>
      <c r="O21" s="955" t="s">
        <v>374</v>
      </c>
    </row>
    <row r="22" spans="1:16" x14ac:dyDescent="0.25">
      <c r="A22" t="s">
        <v>375</v>
      </c>
      <c r="C22" s="963" t="s">
        <v>51</v>
      </c>
      <c r="D22" s="961"/>
      <c r="E22" s="961"/>
      <c r="F22" s="962">
        <v>1</v>
      </c>
      <c r="G22" s="961"/>
      <c r="H22" s="961"/>
      <c r="I22" s="960"/>
      <c r="J22" s="960"/>
      <c r="K22" s="966">
        <v>3</v>
      </c>
      <c r="L22" s="958"/>
      <c r="M22" s="957">
        <f t="shared" si="0"/>
        <v>4</v>
      </c>
      <c r="N22" s="956">
        <f t="shared" si="1"/>
        <v>2</v>
      </c>
      <c r="O22" s="955" t="s">
        <v>374</v>
      </c>
    </row>
    <row r="23" spans="1:16" x14ac:dyDescent="0.25">
      <c r="A23" t="s">
        <v>373</v>
      </c>
      <c r="C23" s="963" t="s">
        <v>54</v>
      </c>
      <c r="D23" s="961"/>
      <c r="E23" s="961"/>
      <c r="F23" s="962"/>
      <c r="G23" s="961"/>
      <c r="H23" s="961"/>
      <c r="I23" s="960"/>
      <c r="J23" s="960"/>
      <c r="K23" s="959"/>
      <c r="L23" s="958">
        <v>2</v>
      </c>
      <c r="M23" s="957">
        <f t="shared" si="0"/>
        <v>2</v>
      </c>
      <c r="N23" s="956">
        <f t="shared" si="1"/>
        <v>2</v>
      </c>
      <c r="O23" s="955" t="s">
        <v>364</v>
      </c>
    </row>
    <row r="24" spans="1:16" x14ac:dyDescent="0.25">
      <c r="A24" t="s">
        <v>372</v>
      </c>
      <c r="C24" s="963" t="s">
        <v>371</v>
      </c>
      <c r="D24" s="961"/>
      <c r="E24" s="961"/>
      <c r="F24" s="26"/>
      <c r="G24" s="965">
        <v>4</v>
      </c>
      <c r="H24" s="965">
        <v>0</v>
      </c>
      <c r="I24" s="960"/>
      <c r="J24" s="960"/>
      <c r="K24" s="966">
        <v>1</v>
      </c>
      <c r="L24" s="958"/>
      <c r="M24" s="957">
        <f t="shared" si="0"/>
        <v>5</v>
      </c>
      <c r="N24" s="956">
        <f t="shared" si="1"/>
        <v>1.6666666666666667</v>
      </c>
      <c r="O24" s="955" t="s">
        <v>370</v>
      </c>
    </row>
    <row r="25" spans="1:16" x14ac:dyDescent="0.25">
      <c r="A25" t="s">
        <v>369</v>
      </c>
      <c r="C25" s="963" t="s">
        <v>218</v>
      </c>
      <c r="D25" s="961"/>
      <c r="E25" s="961"/>
      <c r="F25" s="26"/>
      <c r="G25" s="965">
        <v>0</v>
      </c>
      <c r="H25" s="965">
        <v>0</v>
      </c>
      <c r="I25" s="964">
        <v>0</v>
      </c>
      <c r="J25" s="964">
        <v>2</v>
      </c>
      <c r="K25" s="959"/>
      <c r="L25" s="958"/>
      <c r="M25" s="957">
        <f t="shared" si="0"/>
        <v>2</v>
      </c>
      <c r="N25" s="956">
        <f t="shared" si="1"/>
        <v>0.5</v>
      </c>
      <c r="O25" s="955" t="s">
        <v>368</v>
      </c>
    </row>
    <row r="26" spans="1:16" x14ac:dyDescent="0.25">
      <c r="A26" t="s">
        <v>367</v>
      </c>
      <c r="C26" s="963" t="s">
        <v>226</v>
      </c>
      <c r="D26" s="961"/>
      <c r="E26" s="961"/>
      <c r="F26" s="962">
        <v>0</v>
      </c>
      <c r="G26" s="961"/>
      <c r="H26" s="961"/>
      <c r="I26" s="960"/>
      <c r="J26" s="960"/>
      <c r="K26" s="959"/>
      <c r="L26" s="958"/>
      <c r="M26" s="957">
        <f t="shared" si="0"/>
        <v>0</v>
      </c>
      <c r="N26" s="956">
        <f t="shared" si="1"/>
        <v>0</v>
      </c>
      <c r="O26" s="955" t="s">
        <v>364</v>
      </c>
    </row>
    <row r="27" spans="1:16" x14ac:dyDescent="0.25">
      <c r="A27" t="s">
        <v>366</v>
      </c>
      <c r="C27" s="963" t="s">
        <v>52</v>
      </c>
      <c r="D27" s="961"/>
      <c r="E27" s="961"/>
      <c r="F27" s="962">
        <v>0</v>
      </c>
      <c r="G27" s="961"/>
      <c r="H27" s="961"/>
      <c r="I27" s="960"/>
      <c r="J27" s="960"/>
      <c r="K27" s="959"/>
      <c r="L27" s="958"/>
      <c r="M27" s="957">
        <f t="shared" si="0"/>
        <v>0</v>
      </c>
      <c r="N27" s="956">
        <f t="shared" si="1"/>
        <v>0</v>
      </c>
      <c r="O27" s="955" t="s">
        <v>364</v>
      </c>
    </row>
    <row r="28" spans="1:16" x14ac:dyDescent="0.25">
      <c r="A28" t="s">
        <v>365</v>
      </c>
      <c r="C28" s="963" t="s">
        <v>199</v>
      </c>
      <c r="D28" s="961"/>
      <c r="E28" s="961"/>
      <c r="F28" s="962"/>
      <c r="G28" s="961"/>
      <c r="H28" s="961"/>
      <c r="I28" s="960"/>
      <c r="J28" s="960"/>
      <c r="K28" s="959"/>
      <c r="L28" s="958">
        <v>0</v>
      </c>
      <c r="M28" s="957">
        <f t="shared" si="0"/>
        <v>0</v>
      </c>
      <c r="N28" s="956">
        <f t="shared" si="1"/>
        <v>0</v>
      </c>
      <c r="O28" s="955" t="s">
        <v>364</v>
      </c>
    </row>
    <row r="29" spans="1:16" x14ac:dyDescent="0.25">
      <c r="C29" s="954"/>
      <c r="D29" s="952"/>
      <c r="E29" s="952"/>
      <c r="F29" s="953"/>
      <c r="G29" s="952"/>
      <c r="H29" s="952"/>
      <c r="I29" s="952"/>
      <c r="J29" s="952"/>
      <c r="K29" s="952"/>
      <c r="L29" s="951"/>
      <c r="M29" s="950"/>
      <c r="N29" s="949"/>
      <c r="O29" s="948"/>
    </row>
    <row r="30" spans="1:16" s="937" customFormat="1" ht="12" customHeight="1" x14ac:dyDescent="0.25">
      <c r="C30" s="947"/>
      <c r="D30" s="4552" t="s">
        <v>363</v>
      </c>
      <c r="E30" s="4553"/>
      <c r="F30" s="4553"/>
      <c r="G30" s="4553"/>
      <c r="H30" s="4554"/>
      <c r="I30" s="938"/>
      <c r="L30" s="935"/>
      <c r="M30" s="938"/>
      <c r="N30" s="939"/>
      <c r="O30" s="943"/>
      <c r="P30" s="938"/>
    </row>
    <row r="31" spans="1:16" s="937" customFormat="1" ht="12" customHeight="1" x14ac:dyDescent="0.25">
      <c r="C31" s="946" t="s">
        <v>362</v>
      </c>
      <c r="D31" s="944" t="s">
        <v>361</v>
      </c>
      <c r="E31" s="944">
        <v>8</v>
      </c>
      <c r="F31" s="944">
        <v>9</v>
      </c>
      <c r="G31" s="944">
        <v>10</v>
      </c>
      <c r="H31" s="945">
        <v>11</v>
      </c>
      <c r="I31" s="944" t="s">
        <v>360</v>
      </c>
      <c r="L31" s="935"/>
      <c r="M31" s="938"/>
      <c r="N31" s="939"/>
      <c r="O31" s="943"/>
      <c r="P31" s="938"/>
    </row>
    <row r="32" spans="1:16" s="937" customFormat="1" ht="12" customHeight="1" x14ac:dyDescent="0.25">
      <c r="C32" s="941">
        <v>1</v>
      </c>
      <c r="D32" s="940">
        <v>10</v>
      </c>
      <c r="E32" s="940">
        <v>11</v>
      </c>
      <c r="F32" s="940">
        <v>12</v>
      </c>
      <c r="G32" s="940">
        <v>13</v>
      </c>
      <c r="H32" s="940">
        <v>14</v>
      </c>
      <c r="I32" s="942">
        <v>15</v>
      </c>
      <c r="L32" s="935"/>
      <c r="M32" s="938"/>
      <c r="N32" s="939"/>
      <c r="O32" s="943"/>
      <c r="P32" s="938"/>
    </row>
    <row r="33" spans="3:16" s="937" customFormat="1" ht="12" customHeight="1" x14ac:dyDescent="0.25">
      <c r="C33" s="941">
        <v>2</v>
      </c>
      <c r="D33" s="940">
        <v>6</v>
      </c>
      <c r="E33" s="940">
        <v>7</v>
      </c>
      <c r="F33" s="940">
        <v>8</v>
      </c>
      <c r="G33" s="940">
        <v>9</v>
      </c>
      <c r="H33" s="940">
        <v>10</v>
      </c>
      <c r="I33" s="942">
        <v>11</v>
      </c>
      <c r="L33" s="935"/>
      <c r="M33" s="938"/>
      <c r="N33" s="939"/>
      <c r="O33" s="943"/>
      <c r="P33" s="938"/>
    </row>
    <row r="34" spans="3:16" s="937" customFormat="1" ht="12" customHeight="1" x14ac:dyDescent="0.25">
      <c r="C34" s="941">
        <v>3</v>
      </c>
      <c r="D34" s="940">
        <v>4</v>
      </c>
      <c r="E34" s="940">
        <v>5</v>
      </c>
      <c r="F34" s="940">
        <v>6</v>
      </c>
      <c r="G34" s="940">
        <v>7</v>
      </c>
      <c r="H34" s="940">
        <v>8</v>
      </c>
      <c r="I34" s="942">
        <v>9</v>
      </c>
      <c r="L34" s="935"/>
      <c r="M34" s="938"/>
      <c r="N34" s="939"/>
      <c r="O34" s="943"/>
      <c r="P34" s="938"/>
    </row>
    <row r="35" spans="3:16" s="937" customFormat="1" ht="12" customHeight="1" x14ac:dyDescent="0.25">
      <c r="C35" s="941">
        <v>4</v>
      </c>
      <c r="D35" s="940">
        <v>2</v>
      </c>
      <c r="E35" s="940">
        <v>3</v>
      </c>
      <c r="F35" s="940">
        <v>4</v>
      </c>
      <c r="G35" s="940">
        <v>5</v>
      </c>
      <c r="H35" s="940">
        <v>6</v>
      </c>
      <c r="I35" s="942">
        <v>7</v>
      </c>
      <c r="L35" s="935"/>
      <c r="M35" s="938"/>
      <c r="N35" s="939"/>
      <c r="O35" s="943"/>
      <c r="P35" s="938"/>
    </row>
    <row r="36" spans="3:16" s="937" customFormat="1" ht="12" customHeight="1" x14ac:dyDescent="0.25">
      <c r="C36" s="941">
        <v>5</v>
      </c>
      <c r="D36" s="940">
        <v>1</v>
      </c>
      <c r="E36" s="940">
        <v>2</v>
      </c>
      <c r="F36" s="940">
        <v>3</v>
      </c>
      <c r="G36" s="940">
        <v>4</v>
      </c>
      <c r="H36" s="940">
        <v>5</v>
      </c>
      <c r="I36" s="942">
        <v>6</v>
      </c>
      <c r="L36" s="935"/>
      <c r="M36" s="938"/>
      <c r="N36" s="939"/>
      <c r="O36" s="943"/>
      <c r="P36" s="938"/>
    </row>
    <row r="37" spans="3:16" s="937" customFormat="1" ht="12" customHeight="1" x14ac:dyDescent="0.25">
      <c r="C37" s="941">
        <v>6</v>
      </c>
      <c r="D37" s="940">
        <v>0</v>
      </c>
      <c r="E37" s="940">
        <v>1</v>
      </c>
      <c r="F37" s="940">
        <v>2</v>
      </c>
      <c r="G37" s="940">
        <v>3</v>
      </c>
      <c r="H37" s="940">
        <v>4</v>
      </c>
      <c r="I37" s="942">
        <v>5</v>
      </c>
      <c r="L37" s="935"/>
      <c r="M37" s="938"/>
      <c r="N37" s="939"/>
      <c r="O37" s="943"/>
      <c r="P37" s="938"/>
    </row>
    <row r="38" spans="3:16" s="937" customFormat="1" ht="12" customHeight="1" x14ac:dyDescent="0.25">
      <c r="C38" s="941">
        <v>7</v>
      </c>
      <c r="D38" s="940">
        <v>0</v>
      </c>
      <c r="E38" s="940">
        <v>0</v>
      </c>
      <c r="F38" s="940">
        <v>1</v>
      </c>
      <c r="G38" s="940">
        <v>2</v>
      </c>
      <c r="H38" s="940">
        <v>3</v>
      </c>
      <c r="I38" s="942">
        <v>4</v>
      </c>
      <c r="L38" s="935"/>
      <c r="M38" s="938"/>
      <c r="N38" s="939"/>
      <c r="O38" s="943"/>
      <c r="P38" s="938"/>
    </row>
    <row r="39" spans="3:16" s="937" customFormat="1" ht="12" customHeight="1" x14ac:dyDescent="0.25">
      <c r="C39" s="941">
        <v>8</v>
      </c>
      <c r="D39" s="940" t="s">
        <v>0</v>
      </c>
      <c r="E39" s="940">
        <v>0</v>
      </c>
      <c r="F39" s="940">
        <v>0</v>
      </c>
      <c r="G39" s="940">
        <v>1</v>
      </c>
      <c r="H39" s="940">
        <v>2</v>
      </c>
      <c r="I39" s="942">
        <v>3</v>
      </c>
      <c r="L39" s="935"/>
      <c r="M39" s="938"/>
      <c r="N39" s="939"/>
      <c r="O39" s="943"/>
      <c r="P39" s="938"/>
    </row>
    <row r="40" spans="3:16" s="937" customFormat="1" ht="12" customHeight="1" x14ac:dyDescent="0.25">
      <c r="C40" s="941">
        <v>9</v>
      </c>
      <c r="D40" s="940" t="s">
        <v>0</v>
      </c>
      <c r="E40" s="940" t="s">
        <v>0</v>
      </c>
      <c r="F40" s="940">
        <v>0</v>
      </c>
      <c r="G40" s="940">
        <v>0</v>
      </c>
      <c r="H40" s="940">
        <v>1</v>
      </c>
      <c r="I40" s="942">
        <v>2</v>
      </c>
      <c r="L40" s="935"/>
      <c r="M40" s="938"/>
      <c r="N40" s="939"/>
      <c r="P40" s="938"/>
    </row>
    <row r="41" spans="3:16" s="937" customFormat="1" ht="12" customHeight="1" x14ac:dyDescent="0.25">
      <c r="C41" s="941">
        <v>10</v>
      </c>
      <c r="D41" s="940" t="s">
        <v>0</v>
      </c>
      <c r="E41" s="940" t="s">
        <v>0</v>
      </c>
      <c r="F41" s="940" t="s">
        <v>0</v>
      </c>
      <c r="G41" s="940">
        <v>0</v>
      </c>
      <c r="H41" s="940">
        <v>0</v>
      </c>
      <c r="I41" s="942">
        <v>1</v>
      </c>
      <c r="L41" s="935"/>
      <c r="M41" s="938"/>
      <c r="N41" s="939"/>
      <c r="P41" s="938"/>
    </row>
    <row r="42" spans="3:16" s="937" customFormat="1" ht="12" customHeight="1" x14ac:dyDescent="0.25">
      <c r="C42" s="941" t="s">
        <v>359</v>
      </c>
      <c r="D42" s="940" t="s">
        <v>0</v>
      </c>
      <c r="E42" s="940" t="s">
        <v>0</v>
      </c>
      <c r="F42" s="940" t="s">
        <v>0</v>
      </c>
      <c r="G42" s="940" t="s">
        <v>0</v>
      </c>
      <c r="H42" s="940">
        <v>0</v>
      </c>
      <c r="I42" s="940">
        <v>0</v>
      </c>
      <c r="L42" s="935"/>
      <c r="M42" s="938"/>
      <c r="N42" s="939"/>
      <c r="P42" s="938"/>
    </row>
  </sheetData>
  <sheetProtection algorithmName="SHA-512" hashValue="UBJ20Rqn8goktTmbUh2KhJy+om+174N+aw9SYrImh1hyi0dHEIdnZDR+J2rDpFNbGCE8+q61C85ZHS68Rw1oTA==" saltValue="dFv/2IRveMbT/mJV5kZUuA==" spinCount="100000" sheet="1" objects="1" scenarios="1"/>
  <mergeCells count="2">
    <mergeCell ref="D30:H30"/>
    <mergeCell ref="E2:J2"/>
  </mergeCells>
  <pageMargins left="0.19685039370078741" right="0.19685039370078741" top="0.19685039370078741" bottom="0.19685039370078741" header="0" footer="0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pageSetUpPr fitToPage="1"/>
  </sheetPr>
  <dimension ref="A2:CA140"/>
  <sheetViews>
    <sheetView showGridLines="0" zoomScale="115" zoomScaleNormal="115" workbookViewId="0">
      <pane ySplit="8" topLeftCell="A9" activePane="bottomLeft" state="frozen"/>
      <selection pane="bottomLeft" activeCell="J23" sqref="J23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7" width="4.7109375" style="18" customWidth="1"/>
    <col min="78" max="78" width="12.140625" style="17" customWidth="1"/>
    <col min="79" max="79" width="3.85546875" style="18" customWidth="1"/>
    <col min="80" max="80" width="7.7109375" style="18" customWidth="1"/>
    <col min="81" max="16384" width="11.42578125" style="18"/>
  </cols>
  <sheetData>
    <row r="2" spans="2:79" s="34" customFormat="1" ht="20.100000000000001" customHeight="1" x14ac:dyDescent="0.35">
      <c r="B2" s="33"/>
      <c r="C2" s="4061" t="s">
        <v>154</v>
      </c>
      <c r="D2" s="4062"/>
      <c r="E2" s="4062"/>
      <c r="F2" s="4062"/>
      <c r="G2" s="4062"/>
      <c r="H2" s="4062"/>
      <c r="I2" s="4062"/>
      <c r="J2" s="4062"/>
      <c r="K2" s="4062"/>
      <c r="L2" s="4062"/>
      <c r="M2" s="4062"/>
      <c r="N2" s="4062"/>
      <c r="O2" s="4062"/>
      <c r="P2" s="4062"/>
      <c r="Q2" s="4062"/>
      <c r="R2" s="4062"/>
      <c r="S2" s="4062"/>
      <c r="T2" s="4062"/>
      <c r="U2" s="4062"/>
      <c r="V2" s="4062"/>
      <c r="W2" s="4062"/>
      <c r="X2" s="4062"/>
      <c r="Y2" s="4062"/>
      <c r="Z2" s="4062"/>
      <c r="AA2" s="4062"/>
      <c r="AB2" s="4062"/>
      <c r="AC2" s="4062"/>
      <c r="AD2" s="4062"/>
      <c r="AE2" s="4062"/>
      <c r="AF2" s="4062"/>
      <c r="AG2" s="4062"/>
      <c r="AH2" s="4062"/>
      <c r="AI2" s="4062"/>
      <c r="AJ2" s="4062"/>
      <c r="AK2" s="4062"/>
      <c r="AL2" s="4062"/>
      <c r="AM2" s="4062"/>
      <c r="AN2" s="4062"/>
      <c r="AO2" s="4062"/>
      <c r="AP2" s="4062"/>
      <c r="AQ2" s="4062"/>
      <c r="AR2" s="4062"/>
      <c r="AS2" s="4062"/>
      <c r="AT2" s="4062"/>
      <c r="AU2" s="4062"/>
      <c r="AV2" s="4062"/>
      <c r="AW2" s="4062"/>
      <c r="AX2" s="4062"/>
      <c r="AY2" s="4062"/>
      <c r="AZ2" s="4062"/>
      <c r="BA2" s="4062"/>
      <c r="BB2" s="4062"/>
      <c r="BC2" s="4062"/>
      <c r="BD2" s="4062"/>
      <c r="BE2" s="4062"/>
      <c r="BF2" s="4062"/>
      <c r="BG2" s="4062"/>
      <c r="BH2" s="4062"/>
      <c r="BI2" s="4062"/>
      <c r="BJ2" s="4062"/>
      <c r="BK2" s="4062"/>
      <c r="BL2" s="4062"/>
      <c r="BM2" s="4062"/>
      <c r="BN2" s="4062"/>
      <c r="BO2" s="4062"/>
      <c r="BP2" s="4062"/>
      <c r="BQ2" s="4062"/>
      <c r="BR2" s="4062"/>
      <c r="BS2" s="4062"/>
      <c r="BT2" s="4062"/>
      <c r="BU2" s="4062"/>
      <c r="BV2" s="4062"/>
      <c r="BW2" s="4062"/>
      <c r="BX2" s="4062"/>
      <c r="BY2" s="4063"/>
      <c r="BZ2" s="33"/>
    </row>
    <row r="3" spans="2:79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14"/>
      <c r="BW3" s="14"/>
      <c r="BX3" s="14"/>
      <c r="BY3" s="14"/>
      <c r="BZ3" s="2"/>
      <c r="CA3" s="14"/>
    </row>
    <row r="4" spans="2:79" ht="11.1" customHeight="1" x14ac:dyDescent="0.2">
      <c r="B4" s="3"/>
      <c r="C4" s="4064" t="s">
        <v>186</v>
      </c>
      <c r="D4" s="4065"/>
      <c r="E4" s="4065"/>
      <c r="F4" s="4065"/>
      <c r="G4" s="4065"/>
      <c r="H4" s="4065"/>
      <c r="I4" s="4065"/>
      <c r="J4" s="4065"/>
      <c r="K4" s="4065"/>
      <c r="L4" s="4065"/>
      <c r="M4" s="4065"/>
      <c r="N4" s="4065"/>
      <c r="O4" s="4065"/>
      <c r="P4" s="4065"/>
      <c r="Q4" s="4065"/>
      <c r="R4" s="4065"/>
      <c r="S4" s="4065"/>
      <c r="T4" s="4065"/>
      <c r="U4" s="4065"/>
      <c r="V4" s="4065"/>
      <c r="W4" s="4065"/>
      <c r="X4" s="4065"/>
      <c r="Y4" s="4065"/>
      <c r="Z4" s="4065"/>
      <c r="AA4" s="4065"/>
      <c r="AB4" s="4065"/>
      <c r="AC4" s="4065"/>
      <c r="AD4" s="4065"/>
      <c r="AE4" s="4065"/>
      <c r="AF4" s="4065"/>
      <c r="AG4" s="4065"/>
      <c r="AH4" s="4065"/>
      <c r="AI4" s="4065"/>
      <c r="AJ4" s="4065"/>
      <c r="AK4" s="4065"/>
      <c r="AL4" s="4065"/>
      <c r="AM4" s="4065"/>
      <c r="AN4" s="4065"/>
      <c r="AO4" s="4065"/>
      <c r="AP4" s="4065"/>
      <c r="AQ4" s="4065"/>
      <c r="AR4" s="4065"/>
      <c r="AS4" s="4065"/>
      <c r="AT4" s="4065"/>
      <c r="AU4" s="4065"/>
      <c r="AV4" s="4065"/>
      <c r="AW4" s="4065"/>
      <c r="AX4" s="4065"/>
      <c r="AY4" s="4065"/>
      <c r="AZ4" s="4065"/>
      <c r="BA4" s="4065"/>
      <c r="BB4" s="4065"/>
      <c r="BC4" s="4065"/>
      <c r="BD4" s="4065"/>
      <c r="BE4" s="4065"/>
      <c r="BF4" s="4065"/>
      <c r="BG4" s="4065"/>
      <c r="BH4" s="4065"/>
      <c r="BI4" s="4065"/>
      <c r="BJ4" s="4065"/>
      <c r="BK4" s="4065"/>
      <c r="BL4" s="4065"/>
      <c r="BM4" s="4065"/>
      <c r="BN4" s="4065"/>
      <c r="BO4" s="4065"/>
      <c r="BP4" s="4065"/>
      <c r="BQ4" s="4065"/>
      <c r="BR4" s="4065"/>
      <c r="BS4" s="4065"/>
      <c r="BT4" s="4065"/>
      <c r="BU4" s="4065"/>
      <c r="BV4" s="4065"/>
      <c r="BW4" s="4065"/>
      <c r="BX4" s="4065"/>
      <c r="BY4" s="4066"/>
      <c r="BZ4" s="2"/>
      <c r="CA4" s="14"/>
    </row>
    <row r="5" spans="2:79" ht="11.1" customHeight="1" x14ac:dyDescent="0.2">
      <c r="B5" s="3"/>
      <c r="C5" s="4067"/>
      <c r="D5" s="4068"/>
      <c r="E5" s="4068"/>
      <c r="F5" s="4068"/>
      <c r="G5" s="4068"/>
      <c r="H5" s="4068"/>
      <c r="I5" s="4068"/>
      <c r="J5" s="4068"/>
      <c r="K5" s="4068"/>
      <c r="L5" s="4068"/>
      <c r="M5" s="4068"/>
      <c r="N5" s="4068"/>
      <c r="O5" s="4068"/>
      <c r="P5" s="4068"/>
      <c r="Q5" s="4068"/>
      <c r="R5" s="4068"/>
      <c r="S5" s="4068"/>
      <c r="T5" s="4068"/>
      <c r="U5" s="4068"/>
      <c r="V5" s="4068"/>
      <c r="W5" s="4068"/>
      <c r="X5" s="4068"/>
      <c r="Y5" s="4068"/>
      <c r="Z5" s="4068"/>
      <c r="AA5" s="4068"/>
      <c r="AB5" s="4068"/>
      <c r="AC5" s="4068"/>
      <c r="AD5" s="4068"/>
      <c r="AE5" s="4068"/>
      <c r="AF5" s="4068"/>
      <c r="AG5" s="4068"/>
      <c r="AH5" s="4068"/>
      <c r="AI5" s="4068"/>
      <c r="AJ5" s="4068"/>
      <c r="AK5" s="4068"/>
      <c r="AL5" s="4068"/>
      <c r="AM5" s="4068"/>
      <c r="AN5" s="4068"/>
      <c r="AO5" s="4068"/>
      <c r="AP5" s="4068"/>
      <c r="AQ5" s="4068"/>
      <c r="AR5" s="4068"/>
      <c r="AS5" s="4068"/>
      <c r="AT5" s="4068"/>
      <c r="AU5" s="4068"/>
      <c r="AV5" s="4068"/>
      <c r="AW5" s="4068"/>
      <c r="AX5" s="4068"/>
      <c r="AY5" s="4068"/>
      <c r="AZ5" s="4068"/>
      <c r="BA5" s="4068"/>
      <c r="BB5" s="4068"/>
      <c r="BC5" s="4068"/>
      <c r="BD5" s="4068"/>
      <c r="BE5" s="4068"/>
      <c r="BF5" s="4068"/>
      <c r="BG5" s="4068"/>
      <c r="BH5" s="4068"/>
      <c r="BI5" s="4068"/>
      <c r="BJ5" s="4068"/>
      <c r="BK5" s="4068"/>
      <c r="BL5" s="4068"/>
      <c r="BM5" s="4068"/>
      <c r="BN5" s="4068"/>
      <c r="BO5" s="4068"/>
      <c r="BP5" s="4068"/>
      <c r="BQ5" s="4068"/>
      <c r="BR5" s="4068"/>
      <c r="BS5" s="4068"/>
      <c r="BT5" s="4068"/>
      <c r="BU5" s="4068"/>
      <c r="BV5" s="4068"/>
      <c r="BW5" s="4068"/>
      <c r="BX5" s="4068"/>
      <c r="BY5" s="4069"/>
      <c r="BZ5" s="2"/>
      <c r="CA5" s="14"/>
    </row>
    <row r="6" spans="2:79" ht="5.25" customHeight="1" x14ac:dyDescent="0.2">
      <c r="B6" s="2"/>
      <c r="C6" s="14"/>
      <c r="D6" s="1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4"/>
      <c r="AZ6" s="4"/>
      <c r="BA6" s="4"/>
      <c r="BB6" s="4"/>
      <c r="BC6" s="4"/>
      <c r="BD6" s="4"/>
      <c r="BE6" s="4"/>
      <c r="BF6" s="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2"/>
      <c r="CA6" s="14"/>
    </row>
    <row r="7" spans="2:79" ht="11.1" customHeight="1" x14ac:dyDescent="0.2">
      <c r="B7" s="3" t="s">
        <v>108</v>
      </c>
      <c r="C7" s="38">
        <f t="shared" ref="C7:R7" si="0">COUNTIF(G,C8)</f>
        <v>1</v>
      </c>
      <c r="D7" s="39">
        <f t="shared" si="0"/>
        <v>30</v>
      </c>
      <c r="E7" s="39">
        <f t="shared" si="0"/>
        <v>32</v>
      </c>
      <c r="F7" s="46">
        <f t="shared" si="0"/>
        <v>3</v>
      </c>
      <c r="G7" s="46">
        <f>COUNTIF(G,G8)</f>
        <v>36</v>
      </c>
      <c r="H7" s="46">
        <f>COUNTIF(G,H8)</f>
        <v>77</v>
      </c>
      <c r="I7" s="46">
        <f>COUNTIF(G,I8)</f>
        <v>133</v>
      </c>
      <c r="J7" s="46">
        <f>COUNTIF(G,J8)</f>
        <v>13</v>
      </c>
      <c r="K7" s="46">
        <f t="shared" si="0"/>
        <v>7</v>
      </c>
      <c r="L7" s="46">
        <f t="shared" si="0"/>
        <v>66</v>
      </c>
      <c r="M7" s="46">
        <f t="shared" si="0"/>
        <v>6</v>
      </c>
      <c r="N7" s="46">
        <f t="shared" si="0"/>
        <v>50</v>
      </c>
      <c r="O7" s="46">
        <f t="shared" si="0"/>
        <v>229</v>
      </c>
      <c r="P7" s="46">
        <f t="shared" si="0"/>
        <v>14</v>
      </c>
      <c r="Q7" s="46">
        <f t="shared" si="0"/>
        <v>126</v>
      </c>
      <c r="R7" s="46">
        <f t="shared" si="0"/>
        <v>78</v>
      </c>
      <c r="S7" s="46">
        <f t="shared" ref="S7:BA7" si="1">COUNTIF(G,S8)</f>
        <v>12</v>
      </c>
      <c r="T7" s="46">
        <f t="shared" si="1"/>
        <v>11</v>
      </c>
      <c r="U7" s="46">
        <f t="shared" si="1"/>
        <v>13</v>
      </c>
      <c r="V7" s="46">
        <f t="shared" si="1"/>
        <v>32</v>
      </c>
      <c r="W7" s="46">
        <f t="shared" si="1"/>
        <v>7</v>
      </c>
      <c r="X7" s="46">
        <f t="shared" si="1"/>
        <v>13</v>
      </c>
      <c r="Y7" s="46">
        <f t="shared" si="1"/>
        <v>85</v>
      </c>
      <c r="Z7" s="46">
        <f t="shared" si="1"/>
        <v>4</v>
      </c>
      <c r="AA7" s="46">
        <f t="shared" si="1"/>
        <v>12</v>
      </c>
      <c r="AB7" s="46">
        <f t="shared" si="1"/>
        <v>3</v>
      </c>
      <c r="AC7" s="46">
        <f t="shared" si="1"/>
        <v>42</v>
      </c>
      <c r="AD7" s="46">
        <f t="shared" si="1"/>
        <v>0</v>
      </c>
      <c r="AE7" s="46">
        <f t="shared" si="1"/>
        <v>56</v>
      </c>
      <c r="AF7" s="46">
        <f t="shared" si="1"/>
        <v>30</v>
      </c>
      <c r="AG7" s="46">
        <f t="shared" si="1"/>
        <v>91</v>
      </c>
      <c r="AH7" s="46">
        <f t="shared" si="1"/>
        <v>22</v>
      </c>
      <c r="AI7" s="46">
        <f t="shared" si="1"/>
        <v>30</v>
      </c>
      <c r="AJ7" s="46">
        <f t="shared" si="1"/>
        <v>43</v>
      </c>
      <c r="AK7" s="46">
        <f t="shared" si="1"/>
        <v>79</v>
      </c>
      <c r="AL7" s="46">
        <f t="shared" si="1"/>
        <v>71</v>
      </c>
      <c r="AM7" s="46">
        <f t="shared" si="1"/>
        <v>124</v>
      </c>
      <c r="AN7" s="46">
        <f t="shared" si="1"/>
        <v>16</v>
      </c>
      <c r="AO7" s="46">
        <f t="shared" si="1"/>
        <v>5</v>
      </c>
      <c r="AP7" s="46">
        <f t="shared" si="1"/>
        <v>0</v>
      </c>
      <c r="AQ7" s="46">
        <f t="shared" si="1"/>
        <v>9</v>
      </c>
      <c r="AR7" s="46">
        <f t="shared" si="1"/>
        <v>2</v>
      </c>
      <c r="AS7" s="46">
        <f>COUNTIF(G,AS8)</f>
        <v>1</v>
      </c>
      <c r="AT7" s="46">
        <f t="shared" si="1"/>
        <v>23</v>
      </c>
      <c r="AU7" s="46">
        <f t="shared" si="1"/>
        <v>13</v>
      </c>
      <c r="AV7" s="46">
        <f t="shared" si="1"/>
        <v>0</v>
      </c>
      <c r="AW7" s="3669">
        <f t="shared" si="1"/>
        <v>0</v>
      </c>
      <c r="AX7" s="39">
        <f t="shared" si="1"/>
        <v>1</v>
      </c>
      <c r="AY7" s="39">
        <f t="shared" si="1"/>
        <v>0</v>
      </c>
      <c r="AZ7" s="46">
        <f t="shared" si="1"/>
        <v>0</v>
      </c>
      <c r="BA7" s="46">
        <f t="shared" si="1"/>
        <v>0</v>
      </c>
      <c r="BB7" s="46">
        <f t="shared" ref="BB7:BI7" si="2">COUNTIF(G,BB8)</f>
        <v>0</v>
      </c>
      <c r="BC7" s="46">
        <f t="shared" si="2"/>
        <v>0</v>
      </c>
      <c r="BD7" s="46">
        <f t="shared" si="2"/>
        <v>0</v>
      </c>
      <c r="BE7" s="46">
        <f t="shared" si="2"/>
        <v>1</v>
      </c>
      <c r="BF7" s="46">
        <f t="shared" si="2"/>
        <v>1</v>
      </c>
      <c r="BG7" s="46">
        <f t="shared" si="2"/>
        <v>3</v>
      </c>
      <c r="BH7" s="46">
        <f t="shared" si="2"/>
        <v>0</v>
      </c>
      <c r="BI7" s="46">
        <f t="shared" si="2"/>
        <v>0</v>
      </c>
      <c r="BJ7" s="46">
        <f>COUNTIF(G,BJ8)</f>
        <v>0</v>
      </c>
      <c r="BK7" s="46">
        <f>COUNTIF(G,BK8)</f>
        <v>1</v>
      </c>
      <c r="BL7" s="46">
        <f t="shared" ref="BL7:BY7" si="3">COUNTIF(G,BL8)</f>
        <v>3</v>
      </c>
      <c r="BM7" s="46">
        <f t="shared" si="3"/>
        <v>0</v>
      </c>
      <c r="BN7" s="46">
        <f t="shared" si="3"/>
        <v>0</v>
      </c>
      <c r="BO7" s="46">
        <f t="shared" si="3"/>
        <v>0</v>
      </c>
      <c r="BP7" s="46">
        <f t="shared" si="3"/>
        <v>0</v>
      </c>
      <c r="BQ7" s="46">
        <f t="shared" si="3"/>
        <v>1</v>
      </c>
      <c r="BR7" s="46">
        <f t="shared" si="3"/>
        <v>7</v>
      </c>
      <c r="BS7" s="46">
        <f t="shared" si="3"/>
        <v>0</v>
      </c>
      <c r="BT7" s="46">
        <f t="shared" si="3"/>
        <v>0</v>
      </c>
      <c r="BU7" s="46">
        <f t="shared" si="3"/>
        <v>0</v>
      </c>
      <c r="BV7" s="46">
        <f t="shared" si="3"/>
        <v>0</v>
      </c>
      <c r="BW7" s="46">
        <f t="shared" si="3"/>
        <v>4</v>
      </c>
      <c r="BX7" s="46">
        <f t="shared" si="3"/>
        <v>0</v>
      </c>
      <c r="BY7" s="40">
        <f t="shared" si="3"/>
        <v>4</v>
      </c>
      <c r="BZ7" s="2"/>
      <c r="CA7" s="4"/>
    </row>
    <row r="8" spans="2:79" s="37" customFormat="1" ht="63" x14ac:dyDescent="0.25">
      <c r="B8" s="36"/>
      <c r="C8" s="41" t="s">
        <v>917</v>
      </c>
      <c r="D8" s="42" t="s">
        <v>283</v>
      </c>
      <c r="E8" s="42" t="s">
        <v>88</v>
      </c>
      <c r="F8" s="42" t="s">
        <v>155</v>
      </c>
      <c r="G8" s="42" t="s">
        <v>184</v>
      </c>
      <c r="H8" s="42" t="s">
        <v>90</v>
      </c>
      <c r="I8" s="42" t="s">
        <v>89</v>
      </c>
      <c r="J8" s="42" t="s">
        <v>107</v>
      </c>
      <c r="K8" s="42" t="s">
        <v>212</v>
      </c>
      <c r="L8" s="42" t="s">
        <v>125</v>
      </c>
      <c r="M8" s="42" t="s">
        <v>607</v>
      </c>
      <c r="N8" s="42" t="s">
        <v>208</v>
      </c>
      <c r="O8" s="42" t="s">
        <v>92</v>
      </c>
      <c r="P8" s="42" t="s">
        <v>93</v>
      </c>
      <c r="Q8" s="42" t="s">
        <v>94</v>
      </c>
      <c r="R8" s="42" t="s">
        <v>129</v>
      </c>
      <c r="S8" s="42" t="s">
        <v>151</v>
      </c>
      <c r="T8" s="43" t="s">
        <v>95</v>
      </c>
      <c r="U8" s="43" t="s">
        <v>96</v>
      </c>
      <c r="V8" s="43" t="s">
        <v>338</v>
      </c>
      <c r="W8" s="43" t="s">
        <v>347</v>
      </c>
      <c r="X8" s="43" t="s">
        <v>280</v>
      </c>
      <c r="Y8" s="43" t="s">
        <v>97</v>
      </c>
      <c r="Z8" s="43" t="s">
        <v>128</v>
      </c>
      <c r="AA8" s="43" t="s">
        <v>148</v>
      </c>
      <c r="AB8" s="43" t="s">
        <v>98</v>
      </c>
      <c r="AC8" s="43" t="s">
        <v>185</v>
      </c>
      <c r="AD8" s="43" t="s">
        <v>341</v>
      </c>
      <c r="AE8" s="43" t="s">
        <v>213</v>
      </c>
      <c r="AF8" s="43" t="s">
        <v>848</v>
      </c>
      <c r="AG8" s="43" t="s">
        <v>214</v>
      </c>
      <c r="AH8" s="43" t="s">
        <v>200</v>
      </c>
      <c r="AI8" s="43" t="s">
        <v>127</v>
      </c>
      <c r="AJ8" s="43" t="s">
        <v>207</v>
      </c>
      <c r="AK8" s="43" t="s">
        <v>100</v>
      </c>
      <c r="AL8" s="43" t="s">
        <v>101</v>
      </c>
      <c r="AM8" s="43" t="s">
        <v>159</v>
      </c>
      <c r="AN8" s="43" t="s">
        <v>102</v>
      </c>
      <c r="AO8" s="43" t="s">
        <v>916</v>
      </c>
      <c r="AP8" s="43" t="s">
        <v>935</v>
      </c>
      <c r="AQ8" s="43" t="s">
        <v>103</v>
      </c>
      <c r="AR8" s="43" t="s">
        <v>299</v>
      </c>
      <c r="AS8" s="43" t="s">
        <v>158</v>
      </c>
      <c r="AT8" s="47" t="s">
        <v>104</v>
      </c>
      <c r="AU8" s="47" t="s">
        <v>857</v>
      </c>
      <c r="AV8" s="47" t="s">
        <v>911</v>
      </c>
      <c r="AW8" s="3670" t="s">
        <v>161</v>
      </c>
      <c r="AX8" s="42" t="s">
        <v>150</v>
      </c>
      <c r="AY8" s="42" t="s">
        <v>309</v>
      </c>
      <c r="AZ8" s="42" t="s">
        <v>171</v>
      </c>
      <c r="BA8" s="42" t="s">
        <v>317</v>
      </c>
      <c r="BB8" s="42" t="s">
        <v>113</v>
      </c>
      <c r="BC8" s="42" t="s">
        <v>265</v>
      </c>
      <c r="BD8" s="42" t="s">
        <v>116</v>
      </c>
      <c r="BE8" s="42" t="s">
        <v>170</v>
      </c>
      <c r="BF8" s="42" t="s">
        <v>91</v>
      </c>
      <c r="BG8" s="42" t="s">
        <v>112</v>
      </c>
      <c r="BH8" s="42" t="s">
        <v>115</v>
      </c>
      <c r="BI8" s="43" t="s">
        <v>294</v>
      </c>
      <c r="BJ8" s="43" t="s">
        <v>204</v>
      </c>
      <c r="BK8" s="43" t="s">
        <v>335</v>
      </c>
      <c r="BL8" s="43" t="s">
        <v>312</v>
      </c>
      <c r="BM8" s="43" t="s">
        <v>175</v>
      </c>
      <c r="BN8" s="43" t="s">
        <v>99</v>
      </c>
      <c r="BO8" s="43" t="s">
        <v>114</v>
      </c>
      <c r="BP8" s="43" t="s">
        <v>263</v>
      </c>
      <c r="BQ8" s="43" t="s">
        <v>172</v>
      </c>
      <c r="BR8" s="43" t="s">
        <v>237</v>
      </c>
      <c r="BS8" s="43" t="s">
        <v>308</v>
      </c>
      <c r="BT8" s="43" t="s">
        <v>220</v>
      </c>
      <c r="BU8" s="43" t="s">
        <v>119</v>
      </c>
      <c r="BV8" s="43" t="s">
        <v>173</v>
      </c>
      <c r="BW8" s="47" t="s">
        <v>215</v>
      </c>
      <c r="BX8" s="44" t="s">
        <v>174</v>
      </c>
      <c r="BY8" s="44" t="s">
        <v>235</v>
      </c>
      <c r="CA8" s="45"/>
    </row>
    <row r="9" spans="2:79" ht="11.1" customHeight="1" x14ac:dyDescent="0.2">
      <c r="B9" s="20" t="s">
        <v>917</v>
      </c>
      <c r="C9" s="35" t="str">
        <f t="array" ref="C9">SUM((G=C$8)*(P=$B9))&amp;" - "&amp;SUM((G=$B9)*(P=C$8))</f>
        <v>0 - 0</v>
      </c>
      <c r="D9" s="35" t="str">
        <f t="array" ref="D9">SUM((G=D$8)*(P=$B9))&amp;" - "&amp;SUM((G=$B9)*(P=D$8))</f>
        <v>0 - 0</v>
      </c>
      <c r="E9" s="12" t="str">
        <f t="array" ref="E9">SUM((G=E$8)*(P=$B9))&amp;" - "&amp;SUM((G=$B9)*(P=E$8))</f>
        <v>0 - 0</v>
      </c>
      <c r="F9" s="12" t="str">
        <f t="array" ref="F9">SUM((G=F$8)*(P=$B9))&amp;" - "&amp;SUM((G=$B9)*(P=F$8))</f>
        <v>0 - 0</v>
      </c>
      <c r="G9" s="12" t="str">
        <f t="array" ref="G9">SUM((G=G$8)*(P=$B9))&amp;" - "&amp;SUM((G=$B9)*(P=G$8))</f>
        <v>0 - 0</v>
      </c>
      <c r="H9" s="12" t="str">
        <f t="array" ref="H9">SUM((G=H$8)*(P=$B9))&amp;" - "&amp;SUM((G=$B9)*(P=H$8))</f>
        <v>0 - 0</v>
      </c>
      <c r="I9" s="12" t="str">
        <f t="array" ref="I9">SUM((G=I$8)*(P=$B9))&amp;" - "&amp;SUM((G=$B9)*(P=I$8))</f>
        <v>0 - 0</v>
      </c>
      <c r="J9" s="12" t="str">
        <f t="array" ref="J9">SUM((G=J$8)*(P=$B9))&amp;" - "&amp;SUM((G=$B9)*(P=J$8))</f>
        <v>0 - 0</v>
      </c>
      <c r="K9" s="12" t="str">
        <f t="array" ref="K9">SUM((G=K$8)*(P=$B9))&amp;" - "&amp;SUM((G=$B9)*(P=K$8))</f>
        <v>0 - 0</v>
      </c>
      <c r="L9" s="12" t="str">
        <f t="array" ref="L9">SUM((G=L$8)*(P=$B9))&amp;" - "&amp;SUM((G=$B9)*(P=L$8))</f>
        <v>0 - 0</v>
      </c>
      <c r="M9" s="12" t="str">
        <f t="array" ref="M9">SUM((G=M$8)*(P=$B9))&amp;" - "&amp;SUM((G=$B9)*(P=M$8))</f>
        <v>0 - 0</v>
      </c>
      <c r="N9" s="12" t="str">
        <f t="array" ref="N9">SUM((G=N$8)*(P=$B9))&amp;" - "&amp;SUM((G=$B9)*(P=N$8))</f>
        <v>0 - 0</v>
      </c>
      <c r="O9" s="12" t="str">
        <f t="array" ref="O9">SUM((G=O$8)*(P=$B9))&amp;" - "&amp;SUM((G=$B9)*(P=O$8))</f>
        <v>0 - 0</v>
      </c>
      <c r="P9" s="12" t="str">
        <f t="array" ref="P9">SUM((G=P$8)*(P=$B9))&amp;" - "&amp;SUM((G=$B9)*(P=P$8))</f>
        <v>0 - 0</v>
      </c>
      <c r="Q9" s="12" t="str">
        <f t="array" ref="Q9">SUM((G=Q$8)*(P=$B9))&amp;" - "&amp;SUM((G=$B9)*(P=Q$8))</f>
        <v>1 - 0</v>
      </c>
      <c r="R9" s="12" t="str">
        <f t="array" ref="R9">SUM((G=R$8)*(P=$B9))&amp;" - "&amp;SUM((G=$B9)*(P=R$8))</f>
        <v>0 - 0</v>
      </c>
      <c r="S9" s="12" t="str">
        <f t="array" ref="S9">SUM((G=S$8)*(P=$B9))&amp;" - "&amp;SUM((G=$B9)*(P=S$8))</f>
        <v>0 - 0</v>
      </c>
      <c r="T9" s="12" t="str">
        <f t="array" ref="T9">SUM((G=T$8)*(P=$B9))&amp;" - "&amp;SUM((G=$B9)*(P=T$8))</f>
        <v>0 - 0</v>
      </c>
      <c r="U9" s="12" t="str">
        <f t="array" ref="U9">SUM((G=U$8)*(P=$B9))&amp;" - "&amp;SUM((G=$B9)*(P=U$8))</f>
        <v>0 - 0</v>
      </c>
      <c r="V9" s="12" t="str">
        <f t="array" ref="V9">SUM((G=V$8)*(P=$B9))&amp;" - "&amp;SUM((G=$B9)*(P=V$8))</f>
        <v>0 - 0</v>
      </c>
      <c r="W9" s="12" t="str">
        <f t="array" ref="W9">SUM((G=W$8)*(P=$B9))&amp;" - "&amp;SUM((G=$B9)*(P=W$8))</f>
        <v>0 - 0</v>
      </c>
      <c r="X9" s="12" t="str">
        <f t="array" ref="X9">SUM((G=X$8)*(P=$B9))&amp;" - "&amp;SUM((G=$B9)*(P=X$8))</f>
        <v>0 - 0</v>
      </c>
      <c r="Y9" s="12" t="str">
        <f t="array" ref="Y9">SUM((G=Y$8)*(P=$B9))&amp;" - "&amp;SUM((G=$B9)*(P=Y$8))</f>
        <v>0 - 0</v>
      </c>
      <c r="Z9" s="12" t="str">
        <f t="array" ref="Z9">SUM((G=Z$8)*(P=$B9))&amp;" - "&amp;SUM((G=$B9)*(P=Z$8))</f>
        <v>0 - 0</v>
      </c>
      <c r="AA9" s="12" t="str">
        <f t="array" ref="AA9">SUM((G=AA$8)*(P=$B9))&amp;" - "&amp;SUM((G=$B9)*(P=AA$8))</f>
        <v>0 - 0</v>
      </c>
      <c r="AB9" s="12" t="str">
        <f t="array" ref="AB9">SUM((G=AB$8)*(P=$B9))&amp;" - "&amp;SUM((G=$B9)*(P=AB$8))</f>
        <v>0 - 0</v>
      </c>
      <c r="AC9" s="12" t="str">
        <f t="array" ref="AC9">SUM((G=AC$8)*(P=$B9))&amp;" - "&amp;SUM((G=$B9)*(P=AC$8))</f>
        <v>0 - 0</v>
      </c>
      <c r="AD9" s="12" t="str">
        <f t="array" ref="AD9">SUM((G=AD$8)*(P=$B9))&amp;" - "&amp;SUM((G=$B9)*(P=AD$8))</f>
        <v>0 - 0</v>
      </c>
      <c r="AE9" s="12" t="str">
        <f t="array" ref="AE9">SUM((G=AE$8)*(P=$B9))&amp;" - "&amp;SUM((G=$B9)*(P=AE$8))</f>
        <v>0 - 0</v>
      </c>
      <c r="AF9" s="12" t="str">
        <f t="array" ref="AF9">SUM((G=AF$8)*(P=$B9))&amp;" - "&amp;SUM((G=$B9)*(P=AF$8))</f>
        <v>0 - 0</v>
      </c>
      <c r="AG9" s="12" t="str">
        <f t="array" ref="AG9">SUM((G=AG$8)*(P=$B9))&amp;" - "&amp;SUM((G=$B9)*(P=AG$8))</f>
        <v>0 - 0</v>
      </c>
      <c r="AH9" s="12" t="str">
        <f t="array" ref="AH9">SUM((G=AH$8)*(P=$B9))&amp;" - "&amp;SUM((G=$B9)*(P=AH$8))</f>
        <v>0 - 0</v>
      </c>
      <c r="AI9" s="12" t="str">
        <f t="array" ref="AI9">SUM((G=AI$8)*(P=$B9))&amp;" - "&amp;SUM((G=$B9)*(P=AI$8))</f>
        <v>0 - 0</v>
      </c>
      <c r="AJ9" s="12" t="str">
        <f t="array" ref="AJ9">SUM((G=AJ$8)*(P=$B9))&amp;" - "&amp;SUM((G=$B9)*(P=AJ$8))</f>
        <v>0 - 0</v>
      </c>
      <c r="AK9" s="12" t="str">
        <f t="array" ref="AK9">SUM((G=AK$8)*(P=$B9))&amp;" - "&amp;SUM((G=$B9)*(P=AK$8))</f>
        <v>0 - 0</v>
      </c>
      <c r="AL9" s="12" t="str">
        <f t="array" ref="AL9">SUM((G=AL$8)*(P=$B9))&amp;" - "&amp;SUM((G=$B9)*(P=AL$8))</f>
        <v>0 - 0</v>
      </c>
      <c r="AM9" s="12" t="str">
        <f t="array" ref="AM9">SUM((G=AM$8)*(P=$B9))&amp;" - "&amp;SUM((G=$B9)*(P=AM$8))</f>
        <v>0 - 1</v>
      </c>
      <c r="AN9" s="12" t="str">
        <f t="array" ref="AN9">SUM((G=AN$8)*(P=$B9))&amp;" - "&amp;SUM((G=$B9)*(P=AN$8))</f>
        <v>0 - 0</v>
      </c>
      <c r="AO9" s="12" t="str">
        <f t="array" ref="AO9">SUM((G=AO$8)*(P=$B9))&amp;" - "&amp;SUM((G=$B9)*(P=AO$8))</f>
        <v>1 - 0</v>
      </c>
      <c r="AP9" s="12" t="str">
        <f t="array" ref="AP9">SUM((G=AP$8)*(P=$B9))&amp;" - "&amp;SUM((G=$B9)*(P=AP$8))</f>
        <v>0 - 0</v>
      </c>
      <c r="AQ9" s="12" t="str">
        <f t="array" ref="AQ9">SUM((G=AQ$8)*(P=$B9))&amp;" - "&amp;SUM((G=$B9)*(P=AQ$8))</f>
        <v>0 - 0</v>
      </c>
      <c r="AR9" s="12" t="str">
        <f t="array" ref="AR9">SUM((G=AR$8)*(P=$B9))&amp;" - "&amp;SUM((G=$B9)*(P=AR$8))</f>
        <v>0 - 0</v>
      </c>
      <c r="AS9" s="12" t="str">
        <f t="array" ref="AS9">SUM((G=AS$8)*(P=$B9))&amp;" - "&amp;SUM((G=$B9)*(P=AS$8))</f>
        <v>0 - 0</v>
      </c>
      <c r="AT9" s="25" t="str">
        <f t="array" ref="AT9">SUM((G=AT$8)*(P=$B9))&amp;" - "&amp;SUM((G=$B9)*(P=AT$8))</f>
        <v>0 - 0</v>
      </c>
      <c r="AU9" s="25" t="str">
        <f t="array" ref="AU9">SUM((G=AU$8)*(P=$B9))&amp;" - "&amp;SUM((G=$B9)*(P=AU$8))</f>
        <v>1 - 0</v>
      </c>
      <c r="AV9" s="25" t="str">
        <f t="array" ref="AV9">SUM((G=AV$8)*(P=$B9))&amp;" - "&amp;SUM((G=$B9)*(P=AV$8))</f>
        <v>0 - 0</v>
      </c>
      <c r="AW9" s="3671" t="str">
        <f t="array" ref="AW9">SUM((G=AW$8)*(P=$B9))&amp;" - "&amp;SUM((G=$B9)*(P=AW$8))</f>
        <v>0 - 0</v>
      </c>
      <c r="AX9" s="35" t="str">
        <f t="array" ref="AX9">SUM((G=AX$8)*(P=$B9))&amp;" - "&amp;SUM((G=$B9)*(P=AX$8))</f>
        <v>0 - 0</v>
      </c>
      <c r="AY9" s="12" t="str">
        <f t="array" ref="AY9">SUM((G=AY$8)*(P=$B9))&amp;" - "&amp;SUM((G=$B9)*(P=AY$8))</f>
        <v>0 - 0</v>
      </c>
      <c r="AZ9" s="12" t="str">
        <f t="array" ref="AZ9">SUM((G=AZ$8)*(P=$B9))&amp;" - "&amp;SUM((G=$B9)*(P=AZ$8))</f>
        <v>0 - 0</v>
      </c>
      <c r="BA9" s="12" t="str">
        <f t="array" ref="BA9">SUM((G=BA$8)*(P=$B9))&amp;" - "&amp;SUM((G=$B9)*(P=BA$8))</f>
        <v>0 - 0</v>
      </c>
      <c r="BB9" s="12" t="str">
        <f t="array" ref="BB9">SUM((G=BB$8)*(P=$B9))&amp;" - "&amp;SUM((G=$B9)*(P=BB$8))</f>
        <v>0 - 0</v>
      </c>
      <c r="BC9" s="12" t="str">
        <f t="array" ref="BC9">SUM((G=BC$8)*(P=$B9))&amp;" - "&amp;SUM((G=$B9)*(P=BC$8))</f>
        <v>0 - 0</v>
      </c>
      <c r="BD9" s="12" t="str">
        <f t="array" ref="BD9">SUM((G=BD$8)*(P=$B9))&amp;" - "&amp;SUM((G=$B9)*(P=BD$8))</f>
        <v>0 - 0</v>
      </c>
      <c r="BE9" s="12" t="str">
        <f t="array" ref="BE9">SUM((G=BE$8)*(P=$B9))&amp;" - "&amp;SUM((G=$B9)*(P=BE$8))</f>
        <v>0 - 0</v>
      </c>
      <c r="BF9" s="12" t="str">
        <f t="array" ref="BF9">SUM((G=BF$8)*(P=$B9))&amp;" - "&amp;SUM((G=$B9)*(P=BF$8))</f>
        <v>0 - 0</v>
      </c>
      <c r="BG9" s="12" t="str">
        <f t="array" ref="BG9">SUM((G=BG$8)*(P=$B9))&amp;" - "&amp;SUM((G=$B9)*(P=BG$8))</f>
        <v>0 - 0</v>
      </c>
      <c r="BH9" s="12" t="str">
        <f t="array" ref="BH9">SUM((G=BH$8)*(P=$B9))&amp;" - "&amp;SUM((G=$B9)*(P=BH$8))</f>
        <v>0 - 0</v>
      </c>
      <c r="BI9" s="12" t="str">
        <f t="array" ref="BI9">SUM((G=BI$8)*(P=$B9))&amp;" - "&amp;SUM((G=$B9)*(P=BI$8))</f>
        <v>0 - 0</v>
      </c>
      <c r="BJ9" s="12" t="str">
        <f t="array" ref="BJ9">SUM((G=BJ$8)*(P=$B9))&amp;" - "&amp;SUM((G=$B9)*(P=BJ$8))</f>
        <v>0 - 0</v>
      </c>
      <c r="BK9" s="12" t="str">
        <f t="array" ref="BK9">SUM((G=BK$8)*(P=$B9))&amp;" - "&amp;SUM((G=$B9)*(P=BK$8))</f>
        <v>0 - 0</v>
      </c>
      <c r="BL9" s="12" t="str">
        <f t="array" ref="BL9">SUM((G=BL$8)*(P=$B9))&amp;" - "&amp;SUM((G=$B9)*(P=BL$8))</f>
        <v>0 - 0</v>
      </c>
      <c r="BM9" s="12" t="str">
        <f t="array" ref="BM9">SUM((G=BM$8)*(P=$B9))&amp;" - "&amp;SUM((G=$B9)*(P=BM$8))</f>
        <v>0 - 0</v>
      </c>
      <c r="BN9" s="12" t="str">
        <f t="array" ref="BN9">SUM((G=BN$8)*(P=$B9))&amp;" - "&amp;SUM((G=$B9)*(P=BN$8))</f>
        <v>0 - 0</v>
      </c>
      <c r="BO9" s="12" t="str">
        <f t="array" ref="BO9">SUM((G=BO$8)*(P=$B9))&amp;" - "&amp;SUM((G=$B9)*(P=BO$8))</f>
        <v>0 - 0</v>
      </c>
      <c r="BP9" s="12" t="str">
        <f t="array" ref="BP9">SUM((G=BP$8)*(P=$B9))&amp;" - "&amp;SUM((G=$B9)*(P=BP$8))</f>
        <v>0 - 0</v>
      </c>
      <c r="BQ9" s="12" t="str">
        <f t="array" ref="BQ9">SUM((G=BQ$8)*(P=$B9))&amp;" - "&amp;SUM((G=$B9)*(P=BQ$8))</f>
        <v>0 - 0</v>
      </c>
      <c r="BR9" s="12" t="str">
        <f t="array" ref="BR9">SUM((G=BR$8)*(P=$B9))&amp;" - "&amp;SUM((G=$B9)*(P=BR$8))</f>
        <v>0 - 0</v>
      </c>
      <c r="BS9" s="12" t="str">
        <f t="array" ref="BS9">SUM((G=BS$8)*(P=$B9))&amp;" - "&amp;SUM((G=$B9)*(P=BS$8))</f>
        <v>0 - 0</v>
      </c>
      <c r="BT9" s="12" t="str">
        <f t="array" ref="BT9">SUM((G=BT$8)*(P=$B9))&amp;" - "&amp;SUM((G=$B9)*(P=BT$8))</f>
        <v>0 - 0</v>
      </c>
      <c r="BU9" s="12" t="str">
        <f t="array" ref="BU9">SUM((G=BU$8)*(P=$B9))&amp;" - "&amp;SUM((G=$B9)*(P=BU$8))</f>
        <v>0 - 0</v>
      </c>
      <c r="BV9" s="12" t="str">
        <f t="array" ref="BV9">SUM((G=BV$8)*(P=$B9))&amp;" - "&amp;SUM((G=$B9)*(P=BV$8))</f>
        <v>0 - 0</v>
      </c>
      <c r="BW9" s="12" t="str">
        <f t="array" ref="BW9">SUM((G=BW$8)*(P=$B9))&amp;" - "&amp;SUM((G=$B9)*(P=BW$8))</f>
        <v>0 - 0</v>
      </c>
      <c r="BX9" s="25" t="str">
        <f t="array" ref="BX9">SUM((G=BX$8)*(P=$B9))&amp;" - "&amp;SUM((G=$B9)*(P=BX$8))</f>
        <v>0 - 0</v>
      </c>
      <c r="BY9" s="25" t="str">
        <f t="array" ref="BY9">SUM((G=BY$8)*(P=$B9))&amp;" - "&amp;SUM((G=$B9)*(P=BY$8))</f>
        <v>0 - 0</v>
      </c>
      <c r="BZ9" s="21" t="str">
        <f t="shared" ref="BZ9:BZ40" si="4">B9</f>
        <v>ARNAUD D.</v>
      </c>
      <c r="CA9" s="15"/>
    </row>
    <row r="10" spans="2:79" ht="11.1" customHeight="1" x14ac:dyDescent="0.2">
      <c r="B10" s="21" t="s">
        <v>283</v>
      </c>
      <c r="C10" s="35" t="str">
        <f t="array" ref="C10">SUM((G=C$8)*(P=$B10))&amp;" - "&amp;SUM((G=$B10)*(P=C$8))</f>
        <v>0 - 0</v>
      </c>
      <c r="D10" s="35" t="str">
        <f t="array" ref="D10">SUM((G=D$8)*(P=$B10))&amp;" - "&amp;SUM((G=$B10)*(P=D$8))</f>
        <v>0 - 0</v>
      </c>
      <c r="E10" s="12" t="str">
        <f t="array" ref="E10">SUM((G=E$8)*(P=$B10))&amp;" - "&amp;SUM((G=$B10)*(P=E$8))</f>
        <v>0 - 0</v>
      </c>
      <c r="F10" s="12" t="str">
        <f t="array" ref="F10">SUM((G=F$8)*(P=$B10))&amp;" - "&amp;SUM((G=$B10)*(P=F$8))</f>
        <v>0 - 0</v>
      </c>
      <c r="G10" s="12" t="str">
        <f t="array" ref="G10">SUM((G=G$8)*(P=$B10))&amp;" - "&amp;SUM((G=$B10)*(P=G$8))</f>
        <v>2 - 2</v>
      </c>
      <c r="H10" s="12" t="str">
        <f t="array" ref="H10">SUM((G=H$8)*(P=$B10))&amp;" - "&amp;SUM((G=$B10)*(P=H$8))</f>
        <v>3 - 0</v>
      </c>
      <c r="I10" s="12" t="str">
        <f t="array" ref="I10">SUM((G=I$8)*(P=$B10))&amp;" - "&amp;SUM((G=$B10)*(P=I$8))</f>
        <v>3 - 3</v>
      </c>
      <c r="J10" s="12" t="str">
        <f t="array" ref="J10">SUM((G=J$8)*(P=$B10))&amp;" - "&amp;SUM((G=$B10)*(P=J$8))</f>
        <v>0 - 0</v>
      </c>
      <c r="K10" s="12" t="str">
        <f t="array" ref="K10">SUM((G=K$8)*(P=$B10))&amp;" - "&amp;SUM((G=$B10)*(P=K$8))</f>
        <v>0 - 0</v>
      </c>
      <c r="L10" s="12" t="str">
        <f t="array" ref="L10">SUM((G=L$8)*(P=$B10))&amp;" - "&amp;SUM((G=$B10)*(P=L$8))</f>
        <v>1 - 4</v>
      </c>
      <c r="M10" s="12" t="str">
        <f t="array" ref="M10">SUM((G=M$8)*(P=$B10))&amp;" - "&amp;SUM((G=$B10)*(P=M$8))</f>
        <v>0 - 1</v>
      </c>
      <c r="N10" s="12" t="str">
        <f t="array" ref="N10">SUM((G=N$8)*(P=$B10))&amp;" - "&amp;SUM((G=$B10)*(P=N$8))</f>
        <v>0 - 4</v>
      </c>
      <c r="O10" s="12" t="str">
        <f t="array" ref="O10">SUM((G=O$8)*(P=$B10))&amp;" - "&amp;SUM((G=$B10)*(P=O$8))</f>
        <v>4 - 0</v>
      </c>
      <c r="P10" s="12" t="str">
        <f t="array" ref="P10">SUM((G=P$8)*(P=$B10))&amp;" - "&amp;SUM((G=$B10)*(P=P$8))</f>
        <v>0 - 0</v>
      </c>
      <c r="Q10" s="12" t="str">
        <f t="array" ref="Q10">SUM((G=Q$8)*(P=$B10))&amp;" - "&amp;SUM((G=$B10)*(P=Q$8))</f>
        <v>5 - 1</v>
      </c>
      <c r="R10" s="12" t="str">
        <f t="array" ref="R10">SUM((G=R$8)*(P=$B10))&amp;" - "&amp;SUM((G=$B10)*(P=R$8))</f>
        <v>0 - 0</v>
      </c>
      <c r="S10" s="12" t="str">
        <f t="array" ref="S10">SUM((G=S$8)*(P=$B10))&amp;" - "&amp;SUM((G=$B10)*(P=S$8))</f>
        <v>0 - 0</v>
      </c>
      <c r="T10" s="12" t="str">
        <f t="array" ref="T10">SUM((G=T$8)*(P=$B10))&amp;" - "&amp;SUM((G=$B10)*(P=T$8))</f>
        <v>0 - 0</v>
      </c>
      <c r="U10" s="12" t="str">
        <f t="array" ref="U10">SUM((G=U$8)*(P=$B10))&amp;" - "&amp;SUM((G=$B10)*(P=U$8))</f>
        <v>0 - 0</v>
      </c>
      <c r="V10" s="12" t="str">
        <f t="array" ref="V10">SUM((G=V$8)*(P=$B10))&amp;" - "&amp;SUM((G=$B10)*(P=V$8))</f>
        <v>2 - 2</v>
      </c>
      <c r="W10" s="12" t="str">
        <f t="array" ref="W10">SUM((G=W$8)*(P=$B10))&amp;" - "&amp;SUM((G=$B10)*(P=W$8))</f>
        <v>0 - 0</v>
      </c>
      <c r="X10" s="12" t="str">
        <f t="array" ref="X10">SUM((G=X$8)*(P=$B10))&amp;" - "&amp;SUM((G=$B10)*(P=X$8))</f>
        <v>1 - 0</v>
      </c>
      <c r="Y10" s="12" t="str">
        <f t="array" ref="Y10">SUM((G=Y$8)*(P=$B10))&amp;" - "&amp;SUM((G=$B10)*(P=Y$8))</f>
        <v>2 - 2</v>
      </c>
      <c r="Z10" s="12" t="str">
        <f t="array" ref="Z10">SUM((G=Z$8)*(P=$B10))&amp;" - "&amp;SUM((G=$B10)*(P=Z$8))</f>
        <v>0 - 0</v>
      </c>
      <c r="AA10" s="12" t="str">
        <f t="array" ref="AA10">SUM((G=AA$8)*(P=$B10))&amp;" - "&amp;SUM((G=$B10)*(P=AA$8))</f>
        <v>1 - 0</v>
      </c>
      <c r="AB10" s="12" t="str">
        <f t="array" ref="AB10">SUM((G=AB$8)*(P=$B10))&amp;" - "&amp;SUM((G=$B10)*(P=AB$8))</f>
        <v>0 - 0</v>
      </c>
      <c r="AC10" s="12" t="str">
        <f t="array" ref="AC10">SUM((G=AC$8)*(P=$B10))&amp;" - "&amp;SUM((G=$B10)*(P=AC$8))</f>
        <v>2 - 2</v>
      </c>
      <c r="AD10" s="12" t="str">
        <f t="array" ref="AD10">SUM((G=AD$8)*(P=$B10))&amp;" - "&amp;SUM((G=$B10)*(P=AD$8))</f>
        <v>0 - 1</v>
      </c>
      <c r="AE10" s="12" t="str">
        <f t="array" ref="AE10">SUM((G=AE$8)*(P=$B10))&amp;" - "&amp;SUM((G=$B10)*(P=AE$8))</f>
        <v>1 - 1</v>
      </c>
      <c r="AF10" s="12" t="str">
        <f t="array" ref="AF10">SUM((G=AF$8)*(P=$B10))&amp;" - "&amp;SUM((G=$B10)*(P=AF$8))</f>
        <v>3 - 0</v>
      </c>
      <c r="AG10" s="12" t="str">
        <f t="array" ref="AG10">SUM((G=AG$8)*(P=$B10))&amp;" - "&amp;SUM((G=$B10)*(P=AG$8))</f>
        <v>1 - 1</v>
      </c>
      <c r="AH10" s="12" t="str">
        <f t="array" ref="AH10">SUM((G=AH$8)*(P=$B10))&amp;" - "&amp;SUM((G=$B10)*(P=AH$8))</f>
        <v>0 - 1</v>
      </c>
      <c r="AI10" s="12" t="str">
        <f t="array" ref="AI10">SUM((G=AI$8)*(P=$B10))&amp;" - "&amp;SUM((G=$B10)*(P=AI$8))</f>
        <v>2 - 0</v>
      </c>
      <c r="AJ10" s="12" t="str">
        <f t="array" ref="AJ10">SUM((G=AJ$8)*(P=$B10))&amp;" - "&amp;SUM((G=$B10)*(P=AJ$8))</f>
        <v>1 - 1</v>
      </c>
      <c r="AK10" s="12" t="str">
        <f t="array" ref="AK10">SUM((G=AK$8)*(P=$B10))&amp;" - "&amp;SUM((G=$B10)*(P=AK$8))</f>
        <v>5 - 1</v>
      </c>
      <c r="AL10" s="12" t="str">
        <f t="array" ref="AL10">SUM((G=AL$8)*(P=$B10))&amp;" - "&amp;SUM((G=$B10)*(P=AL$8))</f>
        <v>3 - 1</v>
      </c>
      <c r="AM10" s="12" t="str">
        <f t="array" ref="AM10">SUM((G=AM$8)*(P=$B10))&amp;" - "&amp;SUM((G=$B10)*(P=AM$8))</f>
        <v>4 - 2</v>
      </c>
      <c r="AN10" s="12" t="str">
        <f t="array" ref="AN10">SUM((G=AN$8)*(P=$B10))&amp;" - "&amp;SUM((G=$B10)*(P=AN$8))</f>
        <v>0 - 0</v>
      </c>
      <c r="AO10" s="12" t="str">
        <f t="array" ref="AO10">SUM((G=AO$8)*(P=$B10))&amp;" - "&amp;SUM((G=$B10)*(P=AO$8))</f>
        <v>0 - 0</v>
      </c>
      <c r="AP10" s="12" t="str">
        <f t="array" ref="AP10">SUM((G=AP$8)*(P=$B10))&amp;" - "&amp;SUM((G=$B10)*(P=AP$8))</f>
        <v>0 - 0</v>
      </c>
      <c r="AQ10" s="12" t="str">
        <f t="array" ref="AQ10">SUM((G=AQ$8)*(P=$B10))&amp;" - "&amp;SUM((G=$B10)*(P=AQ$8))</f>
        <v>0 - 0</v>
      </c>
      <c r="AR10" s="12" t="str">
        <f t="array" ref="AR10">SUM((G=AR$8)*(P=$B10))&amp;" - "&amp;SUM((G=$B10)*(P=AR$8))</f>
        <v>0 - 0</v>
      </c>
      <c r="AS10" s="12" t="str">
        <f t="array" ref="AS10">SUM((G=AS$8)*(P=$B10))&amp;" - "&amp;SUM((G=$B10)*(P=AS$8))</f>
        <v>0 - 0</v>
      </c>
      <c r="AT10" s="25" t="str">
        <f t="array" ref="AT10">SUM((G=AT$8)*(P=$B10))&amp;" - "&amp;SUM((G=$B10)*(P=AT$8))</f>
        <v>0 - 0</v>
      </c>
      <c r="AU10" s="25" t="str">
        <f t="array" ref="AU10">SUM((G=AU$8)*(P=$B10))&amp;" - "&amp;SUM((G=$B10)*(P=AU$8))</f>
        <v>0 - 0</v>
      </c>
      <c r="AV10" s="25" t="str">
        <f t="array" ref="AV10">SUM((G=AV$8)*(P=$B10))&amp;" - "&amp;SUM((G=$B10)*(P=AV$8))</f>
        <v>0 - 0</v>
      </c>
      <c r="AW10" s="3671" t="str">
        <f t="array" ref="AW10">SUM((G=AW$8)*(P=$B10))&amp;" - "&amp;SUM((G=$B10)*(P=AW$8))</f>
        <v>0 - 0</v>
      </c>
      <c r="AX10" s="35" t="str">
        <f t="array" ref="AX10">SUM((G=AX$8)*(P=$B10))&amp;" - "&amp;SUM((G=$B10)*(P=AX$8))</f>
        <v>0 - 0</v>
      </c>
      <c r="AY10" s="12" t="str">
        <f t="array" ref="AY10">SUM((G=AY$8)*(P=$B10))&amp;" - "&amp;SUM((G=$B10)*(P=AY$8))</f>
        <v>0 - 0</v>
      </c>
      <c r="AZ10" s="12" t="str">
        <f t="array" ref="AZ10">SUM((G=AZ$8)*(P=$B10))&amp;" - "&amp;SUM((G=$B10)*(P=AZ$8))</f>
        <v>0 - 0</v>
      </c>
      <c r="BA10" s="12" t="str">
        <f t="array" ref="BA10">SUM((G=BA$8)*(P=$B10))&amp;" - "&amp;SUM((G=$B10)*(P=BA$8))</f>
        <v>0 - 0</v>
      </c>
      <c r="BB10" s="12" t="str">
        <f t="array" ref="BB10">SUM((G=BB$8)*(P=$B10))&amp;" - "&amp;SUM((G=$B10)*(P=BB$8))</f>
        <v>0 - 0</v>
      </c>
      <c r="BC10" s="12" t="str">
        <f t="array" ref="BC10">SUM((G=BC$8)*(P=$B10))&amp;" - "&amp;SUM((G=$B10)*(P=BC$8))</f>
        <v>0 - 0</v>
      </c>
      <c r="BD10" s="12" t="str">
        <f t="array" ref="BD10">SUM((G=BD$8)*(P=$B10))&amp;" - "&amp;SUM((G=$B10)*(P=BD$8))</f>
        <v>0 - 0</v>
      </c>
      <c r="BE10" s="12" t="str">
        <f t="array" ref="BE10">SUM((G=BE$8)*(P=$B10))&amp;" - "&amp;SUM((G=$B10)*(P=BE$8))</f>
        <v>0 - 0</v>
      </c>
      <c r="BF10" s="12" t="str">
        <f t="array" ref="BF10">SUM((G=BF$8)*(P=$B10))&amp;" - "&amp;SUM((G=$B10)*(P=BF$8))</f>
        <v>0 - 0</v>
      </c>
      <c r="BG10" s="12" t="str">
        <f t="array" ref="BG10">SUM((G=BG$8)*(P=$B10))&amp;" - "&amp;SUM((G=$B10)*(P=BG$8))</f>
        <v>0 - 0</v>
      </c>
      <c r="BH10" s="12" t="str">
        <f t="array" ref="BH10">SUM((G=BH$8)*(P=$B10))&amp;" - "&amp;SUM((G=$B10)*(P=BH$8))</f>
        <v>0 - 0</v>
      </c>
      <c r="BI10" s="12" t="str">
        <f t="array" ref="BI10">SUM((G=BI$8)*(P=$B10))&amp;" - "&amp;SUM((G=$B10)*(P=BI$8))</f>
        <v>0 - 0</v>
      </c>
      <c r="BJ10" s="12" t="str">
        <f t="array" ref="BJ10">SUM((G=BJ$8)*(P=$B10))&amp;" - "&amp;SUM((G=$B10)*(P=BJ$8))</f>
        <v>0 - 0</v>
      </c>
      <c r="BK10" s="12" t="str">
        <f t="array" ref="BK10">SUM((G=BK$8)*(P=$B10))&amp;" - "&amp;SUM((G=$B10)*(P=BK$8))</f>
        <v>0 - 0</v>
      </c>
      <c r="BL10" s="12" t="str">
        <f t="array" ref="BL10">SUM((G=BL$8)*(P=$B10))&amp;" - "&amp;SUM((G=$B10)*(P=BL$8))</f>
        <v>0 - 0</v>
      </c>
      <c r="BM10" s="12" t="str">
        <f t="array" ref="BM10">SUM((G=BM$8)*(P=$B10))&amp;" - "&amp;SUM((G=$B10)*(P=BM$8))</f>
        <v>0 - 0</v>
      </c>
      <c r="BN10" s="12" t="str">
        <f t="array" ref="BN10">SUM((G=BN$8)*(P=$B10))&amp;" - "&amp;SUM((G=$B10)*(P=BN$8))</f>
        <v>0 - 0</v>
      </c>
      <c r="BO10" s="12" t="str">
        <f t="array" ref="BO10">SUM((G=BO$8)*(P=$B10))&amp;" - "&amp;SUM((G=$B10)*(P=BO$8))</f>
        <v>0 - 0</v>
      </c>
      <c r="BP10" s="12" t="str">
        <f t="array" ref="BP10">SUM((G=BP$8)*(P=$B10))&amp;" - "&amp;SUM((G=$B10)*(P=BP$8))</f>
        <v>0 - 0</v>
      </c>
      <c r="BQ10" s="12" t="str">
        <f t="array" ref="BQ10">SUM((G=BQ$8)*(P=$B10))&amp;" - "&amp;SUM((G=$B10)*(P=BQ$8))</f>
        <v>0 - 0</v>
      </c>
      <c r="BR10" s="12" t="str">
        <f t="array" ref="BR10">SUM((G=BR$8)*(P=$B10))&amp;" - "&amp;SUM((G=$B10)*(P=BR$8))</f>
        <v>0 - 0</v>
      </c>
      <c r="BS10" s="12" t="str">
        <f t="array" ref="BS10">SUM((G=BS$8)*(P=$B10))&amp;" - "&amp;SUM((G=$B10)*(P=BS$8))</f>
        <v>0 - 0</v>
      </c>
      <c r="BT10" s="12" t="str">
        <f t="array" ref="BT10">SUM((G=BT$8)*(P=$B10))&amp;" - "&amp;SUM((G=$B10)*(P=BT$8))</f>
        <v>0 - 0</v>
      </c>
      <c r="BU10" s="12" t="str">
        <f t="array" ref="BU10">SUM((G=BU$8)*(P=$B10))&amp;" - "&amp;SUM((G=$B10)*(P=BU$8))</f>
        <v>0 - 0</v>
      </c>
      <c r="BV10" s="12" t="str">
        <f t="array" ref="BV10">SUM((G=BV$8)*(P=$B10))&amp;" - "&amp;SUM((G=$B10)*(P=BV$8))</f>
        <v>0 - 0</v>
      </c>
      <c r="BW10" s="12" t="str">
        <f t="array" ref="BW10">SUM((G=BW$8)*(P=$B10))&amp;" - "&amp;SUM((G=$B10)*(P=BW$8))</f>
        <v>0 - 0</v>
      </c>
      <c r="BX10" s="25" t="str">
        <f t="array" ref="BX10">SUM((G=BX$8)*(P=$B10))&amp;" - "&amp;SUM((G=$B10)*(P=BX$8))</f>
        <v>0 - 0</v>
      </c>
      <c r="BY10" s="25" t="str">
        <f t="array" ref="BY10">SUM((G=BY$8)*(P=$B10))&amp;" - "&amp;SUM((G=$B10)*(P=BY$8))</f>
        <v>0 - 0</v>
      </c>
      <c r="BZ10" s="21" t="str">
        <f t="shared" si="4"/>
        <v>ARNAUD E.</v>
      </c>
      <c r="CA10" s="15"/>
    </row>
    <row r="11" spans="2:79" ht="11.1" customHeight="1" x14ac:dyDescent="0.2">
      <c r="B11" s="21" t="s">
        <v>88</v>
      </c>
      <c r="C11" s="35" t="str">
        <f t="array" ref="C11">SUM((G=C$8)*(P=$B11))&amp;" - "&amp;SUM((G=$B11)*(P=C$8))</f>
        <v>0 - 0</v>
      </c>
      <c r="D11" s="35" t="str">
        <f t="array" ref="D11">SUM((G=D$8)*(P=$B11))&amp;" - "&amp;SUM((G=$B11)*(P=D$8))</f>
        <v>0 - 0</v>
      </c>
      <c r="E11" s="12" t="str">
        <f t="array" ref="E11">SUM((G=E$8)*(P=$B11))&amp;" - "&amp;SUM((G=$B11)*(P=E$8))</f>
        <v>0 - 0</v>
      </c>
      <c r="F11" s="12" t="str">
        <f t="array" ref="F11">SUM((G=F$8)*(P=$B11))&amp;" - "&amp;SUM((G=$B11)*(P=F$8))</f>
        <v>1 - 0</v>
      </c>
      <c r="G11" s="12" t="str">
        <f t="array" ref="G11">SUM((G=G$8)*(P=$B11))&amp;" - "&amp;SUM((G=$B11)*(P=G$8))</f>
        <v>0 - 0</v>
      </c>
      <c r="H11" s="12" t="str">
        <f t="array" ref="H11">SUM((G=H$8)*(P=$B11))&amp;" - "&amp;SUM((G=$B11)*(P=H$8))</f>
        <v>2 - 1</v>
      </c>
      <c r="I11" s="12" t="str">
        <f t="array" ref="I11">SUM((G=I$8)*(P=$B11))&amp;" - "&amp;SUM((G=$B11)*(P=I$8))</f>
        <v>1 - 5</v>
      </c>
      <c r="J11" s="12" t="str">
        <f t="array" ref="J11">SUM((G=J$8)*(P=$B11))&amp;" - "&amp;SUM((G=$B11)*(P=J$8))</f>
        <v>0 - 0</v>
      </c>
      <c r="K11" s="12" t="str">
        <f t="array" ref="K11">SUM((G=K$8)*(P=$B11))&amp;" - "&amp;SUM((G=$B11)*(P=K$8))</f>
        <v>0 - 0</v>
      </c>
      <c r="L11" s="12" t="str">
        <f t="array" ref="L11">SUM((G=L$8)*(P=$B11))&amp;" - "&amp;SUM((G=$B11)*(P=L$8))</f>
        <v>0 - 1</v>
      </c>
      <c r="M11" s="12" t="str">
        <f t="array" ref="M11">SUM((G=M$8)*(P=$B11))&amp;" - "&amp;SUM((G=$B11)*(P=M$8))</f>
        <v>0 - 0</v>
      </c>
      <c r="N11" s="12" t="str">
        <f t="array" ref="N11">SUM((G=N$8)*(P=$B11))&amp;" - "&amp;SUM((G=$B11)*(P=N$8))</f>
        <v>0 - 0</v>
      </c>
      <c r="O11" s="12" t="str">
        <f t="array" ref="O11">SUM((G=O$8)*(P=$B11))&amp;" - "&amp;SUM((G=$B11)*(P=O$8))</f>
        <v>1 - 1</v>
      </c>
      <c r="P11" s="12" t="str">
        <f t="array" ref="P11">SUM((G=P$8)*(P=$B11))&amp;" - "&amp;SUM((G=$B11)*(P=P$8))</f>
        <v>0 - 0</v>
      </c>
      <c r="Q11" s="12" t="str">
        <f t="array" ref="Q11">SUM((G=Q$8)*(P=$B11))&amp;" - "&amp;SUM((G=$B11)*(P=Q$8))</f>
        <v>1 - 3</v>
      </c>
      <c r="R11" s="12" t="str">
        <f t="array" ref="R11">SUM((G=R$8)*(P=$B11))&amp;" - "&amp;SUM((G=$B11)*(P=R$8))</f>
        <v>0 - 2</v>
      </c>
      <c r="S11" s="12" t="str">
        <f t="array" ref="S11">SUM((G=S$8)*(P=$B11))&amp;" - "&amp;SUM((G=$B11)*(P=S$8))</f>
        <v>0 - 1</v>
      </c>
      <c r="T11" s="12" t="str">
        <f t="array" ref="T11">SUM((G=T$8)*(P=$B11))&amp;" - "&amp;SUM((G=$B11)*(P=T$8))</f>
        <v>2 - 0</v>
      </c>
      <c r="U11" s="12" t="str">
        <f t="array" ref="U11">SUM((G=U$8)*(P=$B11))&amp;" - "&amp;SUM((G=$B11)*(P=U$8))</f>
        <v>0 - 0</v>
      </c>
      <c r="V11" s="12" t="str">
        <f t="array" ref="V11">SUM((G=V$8)*(P=$B11))&amp;" - "&amp;SUM((G=$B11)*(P=V$8))</f>
        <v>0 - 0</v>
      </c>
      <c r="W11" s="12" t="str">
        <f t="array" ref="W11">SUM((G=W$8)*(P=$B11))&amp;" - "&amp;SUM((G=$B11)*(P=W$8))</f>
        <v>0 - 0</v>
      </c>
      <c r="X11" s="12" t="str">
        <f t="array" ref="X11">SUM((G=X$8)*(P=$B11))&amp;" - "&amp;SUM((G=$B11)*(P=X$8))</f>
        <v>0 - 0</v>
      </c>
      <c r="Y11" s="12" t="str">
        <f t="array" ref="Y11">SUM((G=Y$8)*(P=$B11))&amp;" - "&amp;SUM((G=$B11)*(P=Y$8))</f>
        <v>1 - 3</v>
      </c>
      <c r="Z11" s="12" t="str">
        <f t="array" ref="Z11">SUM((G=Z$8)*(P=$B11))&amp;" - "&amp;SUM((G=$B11)*(P=Z$8))</f>
        <v>0 - 2</v>
      </c>
      <c r="AA11" s="12" t="str">
        <f t="array" ref="AA11">SUM((G=AA$8)*(P=$B11))&amp;" - "&amp;SUM((G=$B11)*(P=AA$8))</f>
        <v>0 - 0</v>
      </c>
      <c r="AB11" s="12" t="str">
        <f t="array" ref="AB11">SUM((G=AB$8)*(P=$B11))&amp;" - "&amp;SUM((G=$B11)*(P=AB$8))</f>
        <v>1 - 0</v>
      </c>
      <c r="AC11" s="12" t="str">
        <f t="array" ref="AC11">SUM((G=AC$8)*(P=$B11))&amp;" - "&amp;SUM((G=$B11)*(P=AC$8))</f>
        <v>1 - 2</v>
      </c>
      <c r="AD11" s="12" t="str">
        <f t="array" ref="AD11">SUM((G=AD$8)*(P=$B11))&amp;" - "&amp;SUM((G=$B11)*(P=AD$8))</f>
        <v>0 - 0</v>
      </c>
      <c r="AE11" s="12" t="str">
        <f t="array" ref="AE11">SUM((G=AE$8)*(P=$B11))&amp;" - "&amp;SUM((G=$B11)*(P=AE$8))</f>
        <v>0 - 1</v>
      </c>
      <c r="AF11" s="12" t="str">
        <f t="array" ref="AF11">SUM((G=AF$8)*(P=$B11))&amp;" - "&amp;SUM((G=$B11)*(P=AF$8))</f>
        <v>0 - 0</v>
      </c>
      <c r="AG11" s="12" t="str">
        <f t="array" ref="AG11">SUM((G=AG$8)*(P=$B11))&amp;" - "&amp;SUM((G=$B11)*(P=AG$8))</f>
        <v>1 - 0</v>
      </c>
      <c r="AH11" s="12" t="str">
        <f t="array" ref="AH11">SUM((G=AH$8)*(P=$B11))&amp;" - "&amp;SUM((G=$B11)*(P=AH$8))</f>
        <v>0 - 1</v>
      </c>
      <c r="AI11" s="12" t="str">
        <f t="array" ref="AI11">SUM((G=AI$8)*(P=$B11))&amp;" - "&amp;SUM((G=$B11)*(P=AI$8))</f>
        <v>1 - 1</v>
      </c>
      <c r="AJ11" s="12" t="str">
        <f t="array" ref="AJ11">SUM((G=AJ$8)*(P=$B11))&amp;" - "&amp;SUM((G=$B11)*(P=AJ$8))</f>
        <v>0 - 0</v>
      </c>
      <c r="AK11" s="12" t="str">
        <f t="array" ref="AK11">SUM((G=AK$8)*(P=$B11))&amp;" - "&amp;SUM((G=$B11)*(P=AK$8))</f>
        <v>0 - 0</v>
      </c>
      <c r="AL11" s="12" t="str">
        <f t="array" ref="AL11">SUM((G=AL$8)*(P=$B11))&amp;" - "&amp;SUM((G=$B11)*(P=AL$8))</f>
        <v>1 - 2</v>
      </c>
      <c r="AM11" s="12" t="str">
        <f t="array" ref="AM11">SUM((G=AM$8)*(P=$B11))&amp;" - "&amp;SUM((G=$B11)*(P=AM$8))</f>
        <v>2 - 4</v>
      </c>
      <c r="AN11" s="12" t="str">
        <f t="array" ref="AN11">SUM((G=AN$8)*(P=$B11))&amp;" - "&amp;SUM((G=$B11)*(P=AN$8))</f>
        <v>0 - 1</v>
      </c>
      <c r="AO11" s="12" t="str">
        <f t="array" ref="AO11">SUM((G=AO$8)*(P=$B11))&amp;" - "&amp;SUM((G=$B11)*(P=AO$8))</f>
        <v>0 - 0</v>
      </c>
      <c r="AP11" s="12" t="str">
        <f t="array" ref="AP11">SUM((G=AP$8)*(P=$B11))&amp;" - "&amp;SUM((G=$B11)*(P=AP$8))</f>
        <v>0 - 0</v>
      </c>
      <c r="AQ11" s="12" t="str">
        <f t="array" ref="AQ11">SUM((G=AQ$8)*(P=$B11))&amp;" - "&amp;SUM((G=$B11)*(P=AQ$8))</f>
        <v>0 - 0</v>
      </c>
      <c r="AR11" s="12" t="str">
        <f t="array" ref="AR11">SUM((G=AR$8)*(P=$B11))&amp;" - "&amp;SUM((G=$B11)*(P=AR$8))</f>
        <v>0 - 0</v>
      </c>
      <c r="AS11" s="12" t="str">
        <f t="array" ref="AS11">SUM((G=AS$8)*(P=$B11))&amp;" - "&amp;SUM((G=$B11)*(P=AS$8))</f>
        <v>0 - 0</v>
      </c>
      <c r="AT11" s="25" t="str">
        <f t="array" ref="AT11">SUM((G=AT$8)*(P=$B11))&amp;" - "&amp;SUM((G=$B11)*(P=AT$8))</f>
        <v>0 - 0</v>
      </c>
      <c r="AU11" s="25" t="str">
        <f t="array" ref="AU11">SUM((G=AU$8)*(P=$B11))&amp;" - "&amp;SUM((G=$B11)*(P=AU$8))</f>
        <v>0 - 0</v>
      </c>
      <c r="AV11" s="25" t="str">
        <f t="array" ref="AV11">SUM((G=AV$8)*(P=$B11))&amp;" - "&amp;SUM((G=$B11)*(P=AV$8))</f>
        <v>0 - 0</v>
      </c>
      <c r="AW11" s="3671" t="str">
        <f t="array" ref="AW11">SUM((G=AW$8)*(P=$B11))&amp;" - "&amp;SUM((G=$B11)*(P=AW$8))</f>
        <v>0 - 0</v>
      </c>
      <c r="AX11" s="35" t="str">
        <f t="array" ref="AX11">SUM((G=AX$8)*(P=$B11))&amp;" - "&amp;SUM((G=$B11)*(P=AX$8))</f>
        <v>0 - 0</v>
      </c>
      <c r="AY11" s="12" t="str">
        <f t="array" ref="AY11">SUM((G=AY$8)*(P=$B11))&amp;" - "&amp;SUM((G=$B11)*(P=AY$8))</f>
        <v>0 - 0</v>
      </c>
      <c r="AZ11" s="12" t="str">
        <f t="array" ref="AZ11">SUM((G=AZ$8)*(P=$B11))&amp;" - "&amp;SUM((G=$B11)*(P=AZ$8))</f>
        <v>0 - 0</v>
      </c>
      <c r="BA11" s="12" t="str">
        <f t="array" ref="BA11">SUM((G=BA$8)*(P=$B11))&amp;" - "&amp;SUM((G=$B11)*(P=BA$8))</f>
        <v>0 - 0</v>
      </c>
      <c r="BB11" s="12" t="str">
        <f t="array" ref="BB11">SUM((G=BB$8)*(P=$B11))&amp;" - "&amp;SUM((G=$B11)*(P=BB$8))</f>
        <v>0 - 0</v>
      </c>
      <c r="BC11" s="12" t="str">
        <f t="array" ref="BC11">SUM((G=BC$8)*(P=$B11))&amp;" - "&amp;SUM((G=$B11)*(P=BC$8))</f>
        <v>0 - 0</v>
      </c>
      <c r="BD11" s="12" t="str">
        <f t="array" ref="BD11">SUM((G=BD$8)*(P=$B11))&amp;" - "&amp;SUM((G=$B11)*(P=BD$8))</f>
        <v>0 - 0</v>
      </c>
      <c r="BE11" s="12" t="str">
        <f t="array" ref="BE11">SUM((G=BE$8)*(P=$B11))&amp;" - "&amp;SUM((G=$B11)*(P=BE$8))</f>
        <v>0 - 0</v>
      </c>
      <c r="BF11" s="12" t="str">
        <f t="array" ref="BF11">SUM((G=BF$8)*(P=$B11))&amp;" - "&amp;SUM((G=$B11)*(P=BF$8))</f>
        <v>0 - 0</v>
      </c>
      <c r="BG11" s="12" t="str">
        <f t="array" ref="BG11">SUM((G=BG$8)*(P=$B11))&amp;" - "&amp;SUM((G=$B11)*(P=BG$8))</f>
        <v>1 - 0</v>
      </c>
      <c r="BH11" s="12" t="str">
        <f t="array" ref="BH11">SUM((G=BH$8)*(P=$B11))&amp;" - "&amp;SUM((G=$B11)*(P=BH$8))</f>
        <v>0 - 0</v>
      </c>
      <c r="BI11" s="12" t="str">
        <f t="array" ref="BI11">SUM((G=BI$8)*(P=$B11))&amp;" - "&amp;SUM((G=$B11)*(P=BI$8))</f>
        <v>0 - 0</v>
      </c>
      <c r="BJ11" s="12" t="str">
        <f t="array" ref="BJ11">SUM((G=BJ$8)*(P=$B11))&amp;" - "&amp;SUM((G=$B11)*(P=BJ$8))</f>
        <v>0 - 0</v>
      </c>
      <c r="BK11" s="12" t="str">
        <f t="array" ref="BK11">SUM((G=BK$8)*(P=$B11))&amp;" - "&amp;SUM((G=$B11)*(P=BK$8))</f>
        <v>0 - 0</v>
      </c>
      <c r="BL11" s="12" t="str">
        <f t="array" ref="BL11">SUM((G=BL$8)*(P=$B11))&amp;" - "&amp;SUM((G=$B11)*(P=BL$8))</f>
        <v>0 - 0</v>
      </c>
      <c r="BM11" s="12" t="str">
        <f t="array" ref="BM11">SUM((G=BM$8)*(P=$B11))&amp;" - "&amp;SUM((G=$B11)*(P=BM$8))</f>
        <v>0 - 0</v>
      </c>
      <c r="BN11" s="12" t="str">
        <f t="array" ref="BN11">SUM((G=BN$8)*(P=$B11))&amp;" - "&amp;SUM((G=$B11)*(P=BN$8))</f>
        <v>0 - 0</v>
      </c>
      <c r="BO11" s="12" t="str">
        <f t="array" ref="BO11">SUM((G=BO$8)*(P=$B11))&amp;" - "&amp;SUM((G=$B11)*(P=BO$8))</f>
        <v>0 - 1</v>
      </c>
      <c r="BP11" s="12" t="str">
        <f t="array" ref="BP11">SUM((G=BP$8)*(P=$B11))&amp;" - "&amp;SUM((G=$B11)*(P=BP$8))</f>
        <v>0 - 0</v>
      </c>
      <c r="BQ11" s="12" t="str">
        <f t="array" ref="BQ11">SUM((G=BQ$8)*(P=$B11))&amp;" - "&amp;SUM((G=$B11)*(P=BQ$8))</f>
        <v>0 - 0</v>
      </c>
      <c r="BR11" s="12" t="str">
        <f t="array" ref="BR11">SUM((G=BR$8)*(P=$B11))&amp;" - "&amp;SUM((G=$B11)*(P=BR$8))</f>
        <v>0 - 0</v>
      </c>
      <c r="BS11" s="12" t="str">
        <f t="array" ref="BS11">SUM((G=BS$8)*(P=$B11))&amp;" - "&amp;SUM((G=$B11)*(P=BS$8))</f>
        <v>0 - 0</v>
      </c>
      <c r="BT11" s="12" t="str">
        <f t="array" ref="BT11">SUM((G=BT$8)*(P=$B11))&amp;" - "&amp;SUM((G=$B11)*(P=BT$8))</f>
        <v>0 - 0</v>
      </c>
      <c r="BU11" s="12" t="str">
        <f t="array" ref="BU11">SUM((G=BU$8)*(P=$B11))&amp;" - "&amp;SUM((G=$B11)*(P=BU$8))</f>
        <v>0 - 0</v>
      </c>
      <c r="BV11" s="12" t="str">
        <f t="array" ref="BV11">SUM((G=BV$8)*(P=$B11))&amp;" - "&amp;SUM((G=$B11)*(P=BV$8))</f>
        <v>0 - 0</v>
      </c>
      <c r="BW11" s="12" t="str">
        <f t="array" ref="BW11">SUM((G=BW$8)*(P=$B11))&amp;" - "&amp;SUM((G=$B11)*(P=BW$8))</f>
        <v>0 - 0</v>
      </c>
      <c r="BX11" s="25" t="str">
        <f t="array" ref="BX11">SUM((G=BX$8)*(P=$B11))&amp;" - "&amp;SUM((G=$B11)*(P=BX$8))</f>
        <v>0 - 0</v>
      </c>
      <c r="BY11" s="25" t="str">
        <f t="array" ref="BY11">SUM((G=BY$8)*(P=$B11))&amp;" - "&amp;SUM((G=$B11)*(P=BY$8))</f>
        <v>0 - 0</v>
      </c>
      <c r="BZ11" s="21" t="str">
        <f t="shared" si="4"/>
        <v>BOBOS</v>
      </c>
      <c r="CA11" s="15"/>
    </row>
    <row r="12" spans="2:79" ht="11.1" customHeight="1" x14ac:dyDescent="0.2">
      <c r="B12" s="21" t="s">
        <v>155</v>
      </c>
      <c r="C12" s="35" t="str">
        <f t="array" ref="C12">SUM((G=C$8)*(P=$B12))&amp;" - "&amp;SUM((G=$B12)*(P=C$8))</f>
        <v>0 - 0</v>
      </c>
      <c r="D12" s="35" t="str">
        <f t="array" ref="D12">SUM((G=D$8)*(P=$B12))&amp;" - "&amp;SUM((G=$B12)*(P=D$8))</f>
        <v>0 - 0</v>
      </c>
      <c r="E12" s="12" t="str">
        <f t="array" ref="E12">SUM((G=E$8)*(P=$B12))&amp;" - "&amp;SUM((G=$B12)*(P=E$8))</f>
        <v>0 - 1</v>
      </c>
      <c r="F12" s="12" t="str">
        <f t="array" ref="F12">SUM((G=F$8)*(P=$B12))&amp;" - "&amp;SUM((G=$B12)*(P=F$8))</f>
        <v>0 - 0</v>
      </c>
      <c r="G12" s="12" t="str">
        <f t="array" ref="G12">SUM((G=G$8)*(P=$B12))&amp;" - "&amp;SUM((G=$B12)*(P=G$8))</f>
        <v>0 - 0</v>
      </c>
      <c r="H12" s="12" t="str">
        <f t="array" ref="H12">SUM((G=H$8)*(P=$B12))&amp;" - "&amp;SUM((G=$B12)*(P=H$8))</f>
        <v>0 - 0</v>
      </c>
      <c r="I12" s="12" t="str">
        <f t="array" ref="I12">SUM((G=I$8)*(P=$B12))&amp;" - "&amp;SUM((G=$B12)*(P=I$8))</f>
        <v>1 - 0</v>
      </c>
      <c r="J12" s="12" t="str">
        <f t="array" ref="J12">SUM((G=J$8)*(P=$B12))&amp;" - "&amp;SUM((G=$B12)*(P=J$8))</f>
        <v>0 - 0</v>
      </c>
      <c r="K12" s="12" t="str">
        <f t="array" ref="K12">SUM((G=K$8)*(P=$B12))&amp;" - "&amp;SUM((G=$B12)*(P=K$8))</f>
        <v>0 - 0</v>
      </c>
      <c r="L12" s="12" t="str">
        <f t="array" ref="L12">SUM((G=L$8)*(P=$B12))&amp;" - "&amp;SUM((G=$B12)*(P=L$8))</f>
        <v>0 - 0</v>
      </c>
      <c r="M12" s="12" t="str">
        <f t="array" ref="M12">SUM((G=M$8)*(P=$B12))&amp;" - "&amp;SUM((G=$B12)*(P=M$8))</f>
        <v>0 - 0</v>
      </c>
      <c r="N12" s="12" t="str">
        <f t="array" ref="N12">SUM((G=N$8)*(P=$B12))&amp;" - "&amp;SUM((G=$B12)*(P=N$8))</f>
        <v>0 - 0</v>
      </c>
      <c r="O12" s="12" t="str">
        <f t="array" ref="O12">SUM((G=O$8)*(P=$B12))&amp;" - "&amp;SUM((G=$B12)*(P=O$8))</f>
        <v>1 - 0</v>
      </c>
      <c r="P12" s="12" t="str">
        <f t="array" ref="P12">SUM((G=P$8)*(P=$B12))&amp;" - "&amp;SUM((G=$B12)*(P=P$8))</f>
        <v>0 - 0</v>
      </c>
      <c r="Q12" s="12" t="str">
        <f t="array" ref="Q12">SUM((G=Q$8)*(P=$B12))&amp;" - "&amp;SUM((G=$B12)*(P=Q$8))</f>
        <v>0 - 1</v>
      </c>
      <c r="R12" s="12" t="str">
        <f t="array" ref="R12">SUM((G=R$8)*(P=$B12))&amp;" - "&amp;SUM((G=$B12)*(P=R$8))</f>
        <v>0 - 0</v>
      </c>
      <c r="S12" s="12" t="str">
        <f t="array" ref="S12">SUM((G=S$8)*(P=$B12))&amp;" - "&amp;SUM((G=$B12)*(P=S$8))</f>
        <v>0 - 1</v>
      </c>
      <c r="T12" s="12" t="str">
        <f t="array" ref="T12">SUM((G=T$8)*(P=$B12))&amp;" - "&amp;SUM((G=$B12)*(P=T$8))</f>
        <v>0 - 0</v>
      </c>
      <c r="U12" s="12" t="str">
        <f t="array" ref="U12">SUM((G=U$8)*(P=$B12))&amp;" - "&amp;SUM((G=$B12)*(P=U$8))</f>
        <v>0 - 0</v>
      </c>
      <c r="V12" s="12" t="str">
        <f t="array" ref="V12">SUM((G=V$8)*(P=$B12))&amp;" - "&amp;SUM((G=$B12)*(P=V$8))</f>
        <v>0 - 0</v>
      </c>
      <c r="W12" s="12" t="str">
        <f t="array" ref="W12">SUM((G=W$8)*(P=$B12))&amp;" - "&amp;SUM((G=$B12)*(P=W$8))</f>
        <v>0 - 0</v>
      </c>
      <c r="X12" s="12" t="str">
        <f t="array" ref="X12">SUM((G=X$8)*(P=$B12))&amp;" - "&amp;SUM((G=$B12)*(P=X$8))</f>
        <v>0 - 0</v>
      </c>
      <c r="Y12" s="12" t="str">
        <f t="array" ref="Y12">SUM((G=Y$8)*(P=$B12))&amp;" - "&amp;SUM((G=$B12)*(P=Y$8))</f>
        <v>0 - 0</v>
      </c>
      <c r="Z12" s="12" t="str">
        <f t="array" ref="Z12">SUM((G=Z$8)*(P=$B12))&amp;" - "&amp;SUM((G=$B12)*(P=Z$8))</f>
        <v>0 - 0</v>
      </c>
      <c r="AA12" s="12" t="str">
        <f t="array" ref="AA12">SUM((G=AA$8)*(P=$B12))&amp;" - "&amp;SUM((G=$B12)*(P=AA$8))</f>
        <v>0 - 0</v>
      </c>
      <c r="AB12" s="12" t="str">
        <f t="array" ref="AB12">SUM((G=AB$8)*(P=$B12))&amp;" - "&amp;SUM((G=$B12)*(P=AB$8))</f>
        <v>0 - 0</v>
      </c>
      <c r="AC12" s="12" t="str">
        <f t="array" ref="AC12">SUM((G=AC$8)*(P=$B12))&amp;" - "&amp;SUM((G=$B12)*(P=AC$8))</f>
        <v>1 - 0</v>
      </c>
      <c r="AD12" s="12" t="str">
        <f t="array" ref="AD12">SUM((G=AD$8)*(P=$B12))&amp;" - "&amp;SUM((G=$B12)*(P=AD$8))</f>
        <v>0 - 0</v>
      </c>
      <c r="AE12" s="12" t="str">
        <f t="array" ref="AE12">SUM((G=AE$8)*(P=$B12))&amp;" - "&amp;SUM((G=$B12)*(P=AE$8))</f>
        <v>1 - 0</v>
      </c>
      <c r="AF12" s="12" t="str">
        <f t="array" ref="AF12">SUM((G=AF$8)*(P=$B12))&amp;" - "&amp;SUM((G=$B12)*(P=AF$8))</f>
        <v>0 - 0</v>
      </c>
      <c r="AG12" s="12" t="str">
        <f t="array" ref="AG12">SUM((G=AG$8)*(P=$B12))&amp;" - "&amp;SUM((G=$B12)*(P=AG$8))</f>
        <v>0 - 0</v>
      </c>
      <c r="AH12" s="12" t="str">
        <f t="array" ref="AH12">SUM((G=AH$8)*(P=$B12))&amp;" - "&amp;SUM((G=$B12)*(P=AH$8))</f>
        <v>0 - 0</v>
      </c>
      <c r="AI12" s="12" t="str">
        <f t="array" ref="AI12">SUM((G=AI$8)*(P=$B12))&amp;" - "&amp;SUM((G=$B12)*(P=AI$8))</f>
        <v>0 - 0</v>
      </c>
      <c r="AJ12" s="12" t="str">
        <f t="array" ref="AJ12">SUM((G=AJ$8)*(P=$B12))&amp;" - "&amp;SUM((G=$B12)*(P=AJ$8))</f>
        <v>0 - 0</v>
      </c>
      <c r="AK12" s="12" t="str">
        <f t="array" ref="AK12">SUM((G=AK$8)*(P=$B12))&amp;" - "&amp;SUM((G=$B12)*(P=AK$8))</f>
        <v>0 - 0</v>
      </c>
      <c r="AL12" s="12" t="str">
        <f t="array" ref="AL12">SUM((G=AL$8)*(P=$B12))&amp;" - "&amp;SUM((G=$B12)*(P=AL$8))</f>
        <v>1 - 0</v>
      </c>
      <c r="AM12" s="12" t="str">
        <f t="array" ref="AM12">SUM((G=AM$8)*(P=$B12))&amp;" - "&amp;SUM((G=$B12)*(P=AM$8))</f>
        <v>0 - 0</v>
      </c>
      <c r="AN12" s="12" t="str">
        <f t="array" ref="AN12">SUM((G=AN$8)*(P=$B12))&amp;" - "&amp;SUM((G=$B12)*(P=AN$8))</f>
        <v>0 - 0</v>
      </c>
      <c r="AO12" s="12" t="str">
        <f t="array" ref="AO12">SUM((G=AO$8)*(P=$B12))&amp;" - "&amp;SUM((G=$B12)*(P=AO$8))</f>
        <v>0 - 0</v>
      </c>
      <c r="AP12" s="12" t="str">
        <f t="array" ref="AP12">SUM((G=AP$8)*(P=$B12))&amp;" - "&amp;SUM((G=$B12)*(P=AP$8))</f>
        <v>0 - 0</v>
      </c>
      <c r="AQ12" s="12" t="str">
        <f t="array" ref="AQ12">SUM((G=AQ$8)*(P=$B12))&amp;" - "&amp;SUM((G=$B12)*(P=AQ$8))</f>
        <v>0 - 0</v>
      </c>
      <c r="AR12" s="12" t="str">
        <f t="array" ref="AR12">SUM((G=AR$8)*(P=$B12))&amp;" - "&amp;SUM((G=$B12)*(P=AR$8))</f>
        <v>0 - 0</v>
      </c>
      <c r="AS12" s="12" t="str">
        <f t="array" ref="AS12">SUM((G=AS$8)*(P=$B12))&amp;" - "&amp;SUM((G=$B12)*(P=AS$8))</f>
        <v>0 - 0</v>
      </c>
      <c r="AT12" s="25" t="str">
        <f t="array" ref="AT12">SUM((G=AT$8)*(P=$B12))&amp;" - "&amp;SUM((G=$B12)*(P=AT$8))</f>
        <v>0 - 0</v>
      </c>
      <c r="AU12" s="25" t="str">
        <f t="array" ref="AU12">SUM((G=AU$8)*(P=$B12))&amp;" - "&amp;SUM((G=$B12)*(P=AU$8))</f>
        <v>0 - 0</v>
      </c>
      <c r="AV12" s="25" t="str">
        <f t="array" ref="AV12">SUM((G=AV$8)*(P=$B12))&amp;" - "&amp;SUM((G=$B12)*(P=AV$8))</f>
        <v>0 - 0</v>
      </c>
      <c r="AW12" s="3671" t="str">
        <f t="array" ref="AW12">SUM((G=AW$8)*(P=$B12))&amp;" - "&amp;SUM((G=$B12)*(P=AW$8))</f>
        <v>0 - 0</v>
      </c>
      <c r="AX12" s="35" t="str">
        <f t="array" ref="AX12">SUM((G=AX$8)*(P=$B12))&amp;" - "&amp;SUM((G=$B12)*(P=AX$8))</f>
        <v>0 - 0</v>
      </c>
      <c r="AY12" s="12" t="str">
        <f t="array" ref="AY12">SUM((G=AY$8)*(P=$B12))&amp;" - "&amp;SUM((G=$B12)*(P=AY$8))</f>
        <v>0 - 0</v>
      </c>
      <c r="AZ12" s="12" t="str">
        <f t="array" ref="AZ12">SUM((G=AZ$8)*(P=$B12))&amp;" - "&amp;SUM((G=$B12)*(P=AZ$8))</f>
        <v>0 - 0</v>
      </c>
      <c r="BA12" s="12" t="str">
        <f t="array" ref="BA12">SUM((G=BA$8)*(P=$B12))&amp;" - "&amp;SUM((G=$B12)*(P=BA$8))</f>
        <v>0 - 0</v>
      </c>
      <c r="BB12" s="12" t="str">
        <f t="array" ref="BB12">SUM((G=BB$8)*(P=$B12))&amp;" - "&amp;SUM((G=$B12)*(P=BB$8))</f>
        <v>0 - 0</v>
      </c>
      <c r="BC12" s="12" t="str">
        <f t="array" ref="BC12">SUM((G=BC$8)*(P=$B12))&amp;" - "&amp;SUM((G=$B12)*(P=BC$8))</f>
        <v>0 - 0</v>
      </c>
      <c r="BD12" s="12" t="str">
        <f t="array" ref="BD12">SUM((G=BD$8)*(P=$B12))&amp;" - "&amp;SUM((G=$B12)*(P=BD$8))</f>
        <v>0 - 0</v>
      </c>
      <c r="BE12" s="12" t="str">
        <f t="array" ref="BE12">SUM((G=BE$8)*(P=$B12))&amp;" - "&amp;SUM((G=$B12)*(P=BE$8))</f>
        <v>0 - 0</v>
      </c>
      <c r="BF12" s="12" t="str">
        <f t="array" ref="BF12">SUM((G=BF$8)*(P=$B12))&amp;" - "&amp;SUM((G=$B12)*(P=BF$8))</f>
        <v>0 - 0</v>
      </c>
      <c r="BG12" s="12" t="str">
        <f t="array" ref="BG12">SUM((G=BG$8)*(P=$B12))&amp;" - "&amp;SUM((G=$B12)*(P=BG$8))</f>
        <v>0 - 0</v>
      </c>
      <c r="BH12" s="12" t="str">
        <f t="array" ref="BH12">SUM((G=BH$8)*(P=$B12))&amp;" - "&amp;SUM((G=$B12)*(P=BH$8))</f>
        <v>0 - 0</v>
      </c>
      <c r="BI12" s="12" t="str">
        <f t="array" ref="BI12">SUM((G=BI$8)*(P=$B12))&amp;" - "&amp;SUM((G=$B12)*(P=BI$8))</f>
        <v>0 - 0</v>
      </c>
      <c r="BJ12" s="12" t="str">
        <f t="array" ref="BJ12">SUM((G=BJ$8)*(P=$B12))&amp;" - "&amp;SUM((G=$B12)*(P=BJ$8))</f>
        <v>0 - 0</v>
      </c>
      <c r="BK12" s="12" t="str">
        <f t="array" ref="BK12">SUM((G=BK$8)*(P=$B12))&amp;" - "&amp;SUM((G=$B12)*(P=BK$8))</f>
        <v>0 - 0</v>
      </c>
      <c r="BL12" s="12" t="str">
        <f t="array" ref="BL12">SUM((G=BL$8)*(P=$B12))&amp;" - "&amp;SUM((G=$B12)*(P=BL$8))</f>
        <v>0 - 0</v>
      </c>
      <c r="BM12" s="12" t="str">
        <f t="array" ref="BM12">SUM((G=BM$8)*(P=$B12))&amp;" - "&amp;SUM((G=$B12)*(P=BM$8))</f>
        <v>0 - 0</v>
      </c>
      <c r="BN12" s="12" t="str">
        <f t="array" ref="BN12">SUM((G=BN$8)*(P=$B12))&amp;" - "&amp;SUM((G=$B12)*(P=BN$8))</f>
        <v>0 - 0</v>
      </c>
      <c r="BO12" s="12" t="str">
        <f t="array" ref="BO12">SUM((G=BO$8)*(P=$B12))&amp;" - "&amp;SUM((G=$B12)*(P=BO$8))</f>
        <v>0 - 0</v>
      </c>
      <c r="BP12" s="12" t="str">
        <f t="array" ref="BP12">SUM((G=BP$8)*(P=$B12))&amp;" - "&amp;SUM((G=$B12)*(P=BP$8))</f>
        <v>0 - 0</v>
      </c>
      <c r="BQ12" s="12" t="str">
        <f t="array" ref="BQ12">SUM((G=BQ$8)*(P=$B12))&amp;" - "&amp;SUM((G=$B12)*(P=BQ$8))</f>
        <v>0 - 0</v>
      </c>
      <c r="BR12" s="12" t="str">
        <f t="array" ref="BR12">SUM((G=BR$8)*(P=$B12))&amp;" - "&amp;SUM((G=$B12)*(P=BR$8))</f>
        <v>0 - 0</v>
      </c>
      <c r="BS12" s="12" t="str">
        <f t="array" ref="BS12">SUM((G=BS$8)*(P=$B12))&amp;" - "&amp;SUM((G=$B12)*(P=BS$8))</f>
        <v>0 - 0</v>
      </c>
      <c r="BT12" s="12" t="str">
        <f t="array" ref="BT12">SUM((G=BT$8)*(P=$B12))&amp;" - "&amp;SUM((G=$B12)*(P=BT$8))</f>
        <v>0 - 0</v>
      </c>
      <c r="BU12" s="12" t="str">
        <f t="array" ref="BU12">SUM((G=BU$8)*(P=$B12))&amp;" - "&amp;SUM((G=$B12)*(P=BU$8))</f>
        <v>0 - 0</v>
      </c>
      <c r="BV12" s="12" t="str">
        <f t="array" ref="BV12">SUM((G=BV$8)*(P=$B12))&amp;" - "&amp;SUM((G=$B12)*(P=BV$8))</f>
        <v>0 - 0</v>
      </c>
      <c r="BW12" s="12" t="str">
        <f t="array" ref="BW12">SUM((G=BW$8)*(P=$B12))&amp;" - "&amp;SUM((G=$B12)*(P=BW$8))</f>
        <v>0 - 0</v>
      </c>
      <c r="BX12" s="25" t="str">
        <f t="array" ref="BX12">SUM((G=BX$8)*(P=$B12))&amp;" - "&amp;SUM((G=$B12)*(P=BX$8))</f>
        <v>0 - 0</v>
      </c>
      <c r="BY12" s="25" t="str">
        <f t="array" ref="BY12">SUM((G=BY$8)*(P=$B12))&amp;" - "&amp;SUM((G=$B12)*(P=BY$8))</f>
        <v>0 - 0</v>
      </c>
      <c r="BZ12" s="21" t="str">
        <f t="shared" si="4"/>
        <v>CEDRIC J.</v>
      </c>
      <c r="CA12" s="15"/>
    </row>
    <row r="13" spans="2:79" ht="11.1" customHeight="1" x14ac:dyDescent="0.2">
      <c r="B13" s="21" t="s">
        <v>184</v>
      </c>
      <c r="C13" s="13" t="str">
        <f t="array" ref="C13">SUM((G=C$8)*(P=$B13))&amp;" - "&amp;SUM((G=$B13)*(P=C$8))</f>
        <v>0 - 0</v>
      </c>
      <c r="D13" s="13" t="str">
        <f t="array" ref="D13">SUM((G=D$8)*(P=$B13))&amp;" - "&amp;SUM((G=$B13)*(P=D$8))</f>
        <v>2 - 2</v>
      </c>
      <c r="E13" s="13" t="str">
        <f t="array" ref="E13">SUM((G=E$8)*(P=$B13))&amp;" - "&amp;SUM((G=$B13)*(P=E$8))</f>
        <v>0 - 0</v>
      </c>
      <c r="F13" s="13" t="str">
        <f t="array" ref="F13">SUM((G=F$8)*(P=$B13))&amp;" - "&amp;SUM((G=$B13)*(P=F$8))</f>
        <v>0 - 0</v>
      </c>
      <c r="G13" s="12"/>
      <c r="H13" s="12" t="str">
        <f t="array" ref="H13">SUM((G=H$8)*(P=$B13))&amp;" - "&amp;SUM((G=$B13)*(P=H$8))</f>
        <v>3 - 1</v>
      </c>
      <c r="I13" s="12" t="str">
        <f t="array" ref="I13">SUM((G=I$8)*(P=$B13))&amp;" - "&amp;SUM((G=$B13)*(P=I$8))</f>
        <v>3 - 4</v>
      </c>
      <c r="J13" s="12" t="str">
        <f t="array" ref="J13">SUM((G=J$8)*(P=$B13))&amp;" - "&amp;SUM((G=$B13)*(P=J$8))</f>
        <v>0 - 0</v>
      </c>
      <c r="K13" s="12" t="str">
        <f t="array" ref="K13">SUM((G=K$8)*(P=$B13))&amp;" - "&amp;SUM((G=$B13)*(P=K$8))</f>
        <v>0 - 0</v>
      </c>
      <c r="L13" s="12" t="str">
        <f t="array" ref="L13">SUM((G=L$8)*(P=$B13))&amp;" - "&amp;SUM((G=$B13)*(P=L$8))</f>
        <v>2 - 4</v>
      </c>
      <c r="M13" s="12" t="str">
        <f t="array" ref="M13">SUM((G=M$8)*(P=$B13))&amp;" - "&amp;SUM((G=$B13)*(P=M$8))</f>
        <v>0 - 0</v>
      </c>
      <c r="N13" s="12" t="str">
        <f t="array" ref="N13">SUM((G=N$8)*(P=$B13))&amp;" - "&amp;SUM((G=$B13)*(P=N$8))</f>
        <v>1 - 0</v>
      </c>
      <c r="O13" s="12" t="str">
        <f t="array" ref="O13">SUM((G=O$8)*(P=$B13))&amp;" - "&amp;SUM((G=$B13)*(P=O$8))</f>
        <v>7 - 2</v>
      </c>
      <c r="P13" s="12" t="str">
        <f t="array" ref="P13">SUM((G=P$8)*(P=$B13))&amp;" - "&amp;SUM((G=$B13)*(P=P$8))</f>
        <v>1 - 0</v>
      </c>
      <c r="Q13" s="12" t="str">
        <f t="array" ref="Q13">SUM((G=Q$8)*(P=$B13))&amp;" - "&amp;SUM((G=$B13)*(P=Q$8))</f>
        <v>3 - 1</v>
      </c>
      <c r="R13" s="12" t="str">
        <f t="array" ref="R13">SUM((G=R$8)*(P=$B13))&amp;" - "&amp;SUM((G=$B13)*(P=R$8))</f>
        <v>3 - 1</v>
      </c>
      <c r="S13" s="12" t="str">
        <f t="array" ref="S13">SUM((G=S$8)*(P=$B13))&amp;" - "&amp;SUM((G=$B13)*(P=S$8))</f>
        <v>1 - 0</v>
      </c>
      <c r="T13" s="12" t="str">
        <f t="array" ref="T13">SUM((G=T$8)*(P=$B13))&amp;" - "&amp;SUM((G=$B13)*(P=T$8))</f>
        <v>0 - 0</v>
      </c>
      <c r="U13" s="12" t="str">
        <f t="array" ref="U13">SUM((G=U$8)*(P=$B13))&amp;" - "&amp;SUM((G=$B13)*(P=U$8))</f>
        <v>0 - 1</v>
      </c>
      <c r="V13" s="12" t="str">
        <f t="array" ref="V13">SUM((G=V$8)*(P=$B13))&amp;" - "&amp;SUM((G=$B13)*(P=V$8))</f>
        <v>0 - 1</v>
      </c>
      <c r="W13" s="12" t="str">
        <f t="array" ref="W13">SUM((G=W$8)*(P=$B13))&amp;" - "&amp;SUM((G=$B13)*(P=W$8))</f>
        <v>0 - 0</v>
      </c>
      <c r="X13" s="12" t="str">
        <f t="array" ref="X13">SUM((G=X$8)*(P=$B13))&amp;" - "&amp;SUM((G=$B13)*(P=X$8))</f>
        <v>0 - 3</v>
      </c>
      <c r="Y13" s="12" t="str">
        <f t="array" ref="Y13">SUM((G=Y$8)*(P=$B13))&amp;" - "&amp;SUM((G=$B13)*(P=Y$8))</f>
        <v>1 - 3</v>
      </c>
      <c r="Z13" s="12" t="str">
        <f t="array" ref="Z13">SUM((G=Z$8)*(P=$B13))&amp;" - "&amp;SUM((G=$B13)*(P=Z$8))</f>
        <v>0 - 0</v>
      </c>
      <c r="AA13" s="12" t="str">
        <f t="array" ref="AA13">SUM((G=AA$8)*(P=$B13))&amp;" - "&amp;SUM((G=$B13)*(P=AA$8))</f>
        <v>0 - 0</v>
      </c>
      <c r="AB13" s="12" t="str">
        <f t="array" ref="AB13">SUM((G=AB$8)*(P=$B13))&amp;" - "&amp;SUM((G=$B13)*(P=AB$8))</f>
        <v>0 - 1</v>
      </c>
      <c r="AC13" s="12" t="str">
        <f t="array" ref="AC13">SUM((G=AC$8)*(P=$B13))&amp;" - "&amp;SUM((G=$B13)*(P=AC$8))</f>
        <v>2 - 2</v>
      </c>
      <c r="AD13" s="12" t="str">
        <f t="array" ref="AD13">SUM((G=AD$8)*(P=$B13))&amp;" - "&amp;SUM((G=$B13)*(P=AD$8))</f>
        <v>0 - 0</v>
      </c>
      <c r="AE13" s="12" t="str">
        <f t="array" ref="AE13">SUM((G=AE$8)*(P=$B13))&amp;" - "&amp;SUM((G=$B13)*(P=AE$8))</f>
        <v>3 - 2</v>
      </c>
      <c r="AF13" s="12" t="str">
        <f t="array" ref="AF13">SUM((G=AF$8)*(P=$B13))&amp;" - "&amp;SUM((G=$B13)*(P=AF$8))</f>
        <v>1 - 0</v>
      </c>
      <c r="AG13" s="12" t="str">
        <f t="array" ref="AG13">SUM((G=AG$8)*(P=$B13))&amp;" - "&amp;SUM((G=$B13)*(P=AG$8))</f>
        <v>3 - 1</v>
      </c>
      <c r="AH13" s="12" t="str">
        <f t="array" ref="AH13">SUM((G=AH$8)*(P=$B13))&amp;" - "&amp;SUM((G=$B13)*(P=AH$8))</f>
        <v>1 - 0</v>
      </c>
      <c r="AI13" s="12" t="str">
        <f t="array" ref="AI13">SUM((G=AI$8)*(P=$B13))&amp;" - "&amp;SUM((G=$B13)*(P=AI$8))</f>
        <v>1 - 0</v>
      </c>
      <c r="AJ13" s="12" t="str">
        <f t="array" ref="AJ13">SUM((G=AJ$8)*(P=$B13))&amp;" - "&amp;SUM((G=$B13)*(P=AJ$8))</f>
        <v>1 - 1</v>
      </c>
      <c r="AK13" s="12" t="str">
        <f t="array" ref="AK13">SUM((G=AK$8)*(P=$B13))&amp;" - "&amp;SUM((G=$B13)*(P=AK$8))</f>
        <v>2 - 1</v>
      </c>
      <c r="AL13" s="12" t="str">
        <f t="array" ref="AL13">SUM((G=AL$8)*(P=$B13))&amp;" - "&amp;SUM((G=$B13)*(P=AL$8))</f>
        <v>1 - 1</v>
      </c>
      <c r="AM13" s="12" t="str">
        <f t="array" ref="AM13">SUM((G=AM$8)*(P=$B13))&amp;" - "&amp;SUM((G=$B13)*(P=AM$8))</f>
        <v>2 - 2</v>
      </c>
      <c r="AN13" s="12" t="str">
        <f t="array" ref="AN13">SUM((G=AN$8)*(P=$B13))&amp;" - "&amp;SUM((G=$B13)*(P=AN$8))</f>
        <v>3 - 0</v>
      </c>
      <c r="AO13" s="12" t="str">
        <f t="array" ref="AO13">SUM((G=AO$8)*(P=$B13))&amp;" - "&amp;SUM((G=$B13)*(P=AO$8))</f>
        <v>0 - 0</v>
      </c>
      <c r="AP13" s="12" t="str">
        <f t="array" ref="AP13">SUM((G=AP$8)*(P=$B13))&amp;" - "&amp;SUM((G=$B13)*(P=AP$8))</f>
        <v>0 - 0</v>
      </c>
      <c r="AQ13" s="12" t="str">
        <f t="array" ref="AQ13">SUM((G=AQ$8)*(P=$B13))&amp;" - "&amp;SUM((G=$B13)*(P=AQ$8))</f>
        <v>0 - 0</v>
      </c>
      <c r="AR13" s="12" t="str">
        <f t="array" ref="AR13">SUM((G=AR$8)*(P=$B13))&amp;" - "&amp;SUM((G=$B13)*(P=AR$8))</f>
        <v>0 - 0</v>
      </c>
      <c r="AS13" s="12" t="str">
        <f t="array" ref="AS13">SUM((G=AS$8)*(P=$B13))&amp;" - "&amp;SUM((G=$B13)*(P=AS$8))</f>
        <v>0 - 0</v>
      </c>
      <c r="AT13" s="25" t="str">
        <f t="array" ref="AT13">SUM((G=AT$8)*(P=$B13))&amp;" - "&amp;SUM((G=$B13)*(P=AT$8))</f>
        <v>1 - 2</v>
      </c>
      <c r="AU13" s="25" t="str">
        <f t="array" ref="AU13">SUM((G=AU$8)*(P=$B13))&amp;" - "&amp;SUM((G=$B13)*(P=AU$8))</f>
        <v>0 - 0</v>
      </c>
      <c r="AV13" s="25" t="str">
        <f t="array" ref="AV13">SUM((G=AV$8)*(P=$B13))&amp;" - "&amp;SUM((G=$B13)*(P=AV$8))</f>
        <v>0 - 0</v>
      </c>
      <c r="AW13" s="3671" t="str">
        <f t="array" ref="AW13">SUM((G=AW$8)*(P=$B13))&amp;" - "&amp;SUM((G=$B13)*(P=AW$8))</f>
        <v>0 - 0</v>
      </c>
      <c r="AX13" s="13" t="str">
        <f t="array" ref="AX13">SUM((G=AX$8)*(P=$B13))&amp;" - "&amp;SUM((G=$B13)*(P=AX$8))</f>
        <v>0 - 0</v>
      </c>
      <c r="AY13" s="13" t="str">
        <f t="array" ref="AY13">SUM((G=AY$8)*(P=$B13))&amp;" - "&amp;SUM((G=$B13)*(P=AY$8))</f>
        <v>0 - 0</v>
      </c>
      <c r="AZ13" s="13" t="str">
        <f t="array" ref="AZ13">SUM((G=AZ$8)*(P=$B13))&amp;" - "&amp;SUM((G=$B13)*(P=AZ$8))</f>
        <v>0 - 0</v>
      </c>
      <c r="BA13" s="13" t="str">
        <f t="array" ref="BA13">SUM((G=BA$8)*(P=$B13))&amp;" - "&amp;SUM((G=$B13)*(P=BA$8))</f>
        <v>0 - 0</v>
      </c>
      <c r="BB13" s="12" t="str">
        <f t="array" ref="BB13">SUM((G=BB$8)*(P=$B13))&amp;" - "&amp;SUM((G=$B13)*(P=BB$8))</f>
        <v>0 - 0</v>
      </c>
      <c r="BC13" s="12" t="str">
        <f t="array" ref="BC13">SUM((G=BC$8)*(P=$B13))&amp;" - "&amp;SUM((G=$B13)*(P=BC$8))</f>
        <v>0 - 0</v>
      </c>
      <c r="BD13" s="12" t="str">
        <f t="array" ref="BD13">SUM((G=BD$8)*(P=$B13))&amp;" - "&amp;SUM((G=$B13)*(P=BD$8))</f>
        <v>0 - 0</v>
      </c>
      <c r="BE13" s="12" t="str">
        <f t="array" ref="BE13">SUM((G=BE$8)*(P=$B13))&amp;" - "&amp;SUM((G=$B13)*(P=BE$8))</f>
        <v>0 - 0</v>
      </c>
      <c r="BF13" s="12" t="str">
        <f t="array" ref="BF13">SUM((G=BF$8)*(P=$B13))&amp;" - "&amp;SUM((G=$B13)*(P=BF$8))</f>
        <v>0 - 0</v>
      </c>
      <c r="BG13" s="12" t="str">
        <f t="array" ref="BG13">SUM((G=BG$8)*(P=$B13))&amp;" - "&amp;SUM((G=$B13)*(P=BG$8))</f>
        <v>0 - 0</v>
      </c>
      <c r="BH13" s="12" t="str">
        <f t="array" ref="BH13">SUM((G=BH$8)*(P=$B13))&amp;" - "&amp;SUM((G=$B13)*(P=BH$8))</f>
        <v>0 - 0</v>
      </c>
      <c r="BI13" s="12" t="str">
        <f t="array" ref="BI13">SUM((G=BI$8)*(P=$B13))&amp;" - "&amp;SUM((G=$B13)*(P=BI$8))</f>
        <v>0 - 0</v>
      </c>
      <c r="BJ13" s="12" t="str">
        <f t="array" ref="BJ13">SUM((G=BJ$8)*(P=$B13))&amp;" - "&amp;SUM((G=$B13)*(P=BJ$8))</f>
        <v>0 - 0</v>
      </c>
      <c r="BK13" s="12" t="str">
        <f t="array" ref="BK13">SUM((G=BK$8)*(P=$B13))&amp;" - "&amp;SUM((G=$B13)*(P=BK$8))</f>
        <v>0 - 0</v>
      </c>
      <c r="BL13" s="12" t="str">
        <f t="array" ref="BL13">SUM((G=BL$8)*(P=$B13))&amp;" - "&amp;SUM((G=$B13)*(P=BL$8))</f>
        <v>0 - 0</v>
      </c>
      <c r="BM13" s="12" t="str">
        <f t="array" ref="BM13">SUM((G=BM$8)*(P=$B13))&amp;" - "&amp;SUM((G=$B13)*(P=BM$8))</f>
        <v>0 - 0</v>
      </c>
      <c r="BN13" s="12" t="str">
        <f t="array" ref="BN13">SUM((G=BN$8)*(P=$B13))&amp;" - "&amp;SUM((G=$B13)*(P=BN$8))</f>
        <v>0 - 0</v>
      </c>
      <c r="BO13" s="12" t="str">
        <f t="array" ref="BO13">SUM((G=BO$8)*(P=$B13))&amp;" - "&amp;SUM((G=$B13)*(P=BO$8))</f>
        <v>0 - 0</v>
      </c>
      <c r="BP13" s="12" t="str">
        <f t="array" ref="BP13">SUM((G=BP$8)*(P=$B13))&amp;" - "&amp;SUM((G=$B13)*(P=BP$8))</f>
        <v>0 - 0</v>
      </c>
      <c r="BQ13" s="12" t="str">
        <f t="array" ref="BQ13">SUM((G=BQ$8)*(P=$B13))&amp;" - "&amp;SUM((G=$B13)*(P=BQ$8))</f>
        <v>0 - 0</v>
      </c>
      <c r="BR13" s="12" t="str">
        <f t="array" ref="BR13">SUM((G=BR$8)*(P=$B13))&amp;" - "&amp;SUM((G=$B13)*(P=BR$8))</f>
        <v>0 - 0</v>
      </c>
      <c r="BS13" s="12" t="str">
        <f t="array" ref="BS13">SUM((G=BS$8)*(P=$B13))&amp;" - "&amp;SUM((G=$B13)*(P=BS$8))</f>
        <v>0 - 0</v>
      </c>
      <c r="BT13" s="12" t="str">
        <f t="array" ref="BT13">SUM((G=BT$8)*(P=$B13))&amp;" - "&amp;SUM((G=$B13)*(P=BT$8))</f>
        <v>0 - 0</v>
      </c>
      <c r="BU13" s="12" t="str">
        <f t="array" ref="BU13">SUM((G=BU$8)*(P=$B13))&amp;" - "&amp;SUM((G=$B13)*(P=BU$8))</f>
        <v>0 - 0</v>
      </c>
      <c r="BV13" s="12" t="str">
        <f t="array" ref="BV13">SUM((G=BV$8)*(P=$B13))&amp;" - "&amp;SUM((G=$B13)*(P=BV$8))</f>
        <v>0 - 0</v>
      </c>
      <c r="BW13" s="12" t="str">
        <f t="array" ref="BW13">SUM((G=BW$8)*(P=$B13))&amp;" - "&amp;SUM((G=$B13)*(P=BW$8))</f>
        <v>0 - 0</v>
      </c>
      <c r="BX13" s="12" t="str">
        <f t="array" ref="BX13">SUM((G=BX$8)*(P=$B13))&amp;" - "&amp;SUM((G=$B13)*(P=BX$8))</f>
        <v>0 - 0</v>
      </c>
      <c r="BY13" s="12" t="str">
        <f t="array" ref="BY13">SUM((G=BY$8)*(P=$B13))&amp;" - "&amp;SUM((G=$B13)*(P=BY$8))</f>
        <v>0 - 0</v>
      </c>
      <c r="BZ13" s="21" t="str">
        <f t="shared" si="4"/>
        <v>CLAUDE</v>
      </c>
      <c r="CA13" s="15"/>
    </row>
    <row r="14" spans="2:79" ht="11.1" customHeight="1" x14ac:dyDescent="0.2">
      <c r="B14" s="21" t="s">
        <v>90</v>
      </c>
      <c r="C14" s="35" t="str">
        <f t="array" ref="C14">SUM((G=C$8)*(P=$B14))&amp;" - "&amp;SUM((G=$B14)*(P=C$8))</f>
        <v>0 - 0</v>
      </c>
      <c r="D14" s="35" t="str">
        <f t="array" ref="D14">SUM((G=D$8)*(P=$B14))&amp;" - "&amp;SUM((G=$B14)*(P=D$8))</f>
        <v>0 - 3</v>
      </c>
      <c r="E14" s="12" t="str">
        <f t="array" ref="E14">SUM((G=E$8)*(P=$B14))&amp;" - "&amp;SUM((G=$B14)*(P=E$8))</f>
        <v>1 - 2</v>
      </c>
      <c r="F14" s="12" t="str">
        <f t="array" ref="F14">SUM((G=F$8)*(P=$B14))&amp;" - "&amp;SUM((G=$B14)*(P=F$8))</f>
        <v>0 - 0</v>
      </c>
      <c r="G14" s="12" t="str">
        <f t="array" ref="G14">SUM((G=G$8)*(P=$B14))&amp;" - "&amp;SUM((G=$B14)*(P=G$8))</f>
        <v>1 - 3</v>
      </c>
      <c r="H14" s="12" t="str">
        <f t="array" ref="H14">SUM((G=H$8)*(P=$B14))&amp;" - "&amp;SUM((G=$B14)*(P=H$8))</f>
        <v>0 - 0</v>
      </c>
      <c r="I14" s="12" t="str">
        <f t="array" ref="I14">SUM((G=I$8)*(P=$B14))&amp;" - "&amp;SUM((G=$B14)*(P=I$8))</f>
        <v>9 - 5</v>
      </c>
      <c r="J14" s="12" t="str">
        <f t="array" ref="J14">SUM((G=J$8)*(P=$B14))&amp;" - "&amp;SUM((G=$B14)*(P=J$8))</f>
        <v>1 - 0</v>
      </c>
      <c r="K14" s="12" t="str">
        <f t="array" ref="K14">SUM((G=K$8)*(P=$B14))&amp;" - "&amp;SUM((G=$B14)*(P=K$8))</f>
        <v>0 - 0</v>
      </c>
      <c r="L14" s="12" t="str">
        <f t="array" ref="L14">SUM((G=L$8)*(P=$B14))&amp;" - "&amp;SUM((G=$B14)*(P=L$8))</f>
        <v>7 - 5</v>
      </c>
      <c r="M14" s="12" t="str">
        <f t="array" ref="M14">SUM((G=M$8)*(P=$B14))&amp;" - "&amp;SUM((G=$B14)*(P=M$8))</f>
        <v>0 - 0</v>
      </c>
      <c r="N14" s="12" t="str">
        <f t="array" ref="N14">SUM((G=N$8)*(P=$B14))&amp;" - "&amp;SUM((G=$B14)*(P=N$8))</f>
        <v>1 - 6</v>
      </c>
      <c r="O14" s="12" t="str">
        <f t="array" ref="O14">SUM((G=O$8)*(P=$B14))&amp;" - "&amp;SUM((G=$B14)*(P=O$8))</f>
        <v>11 - 5</v>
      </c>
      <c r="P14" s="12" t="str">
        <f t="array" ref="P14">SUM((G=P$8)*(P=$B14))&amp;" - "&amp;SUM((G=$B14)*(P=P$8))</f>
        <v>0 - 1</v>
      </c>
      <c r="Q14" s="12" t="str">
        <f t="array" ref="Q14">SUM((G=Q$8)*(P=$B14))&amp;" - "&amp;SUM((G=$B14)*(P=Q$8))</f>
        <v>7 - 7</v>
      </c>
      <c r="R14" s="12" t="str">
        <f t="array" ref="R14">SUM((G=R$8)*(P=$B14))&amp;" - "&amp;SUM((G=$B14)*(P=R$8))</f>
        <v>6 - 2</v>
      </c>
      <c r="S14" s="12" t="str">
        <f t="array" ref="S14">SUM((G=S$8)*(P=$B14))&amp;" - "&amp;SUM((G=$B14)*(P=S$8))</f>
        <v>1 - 0</v>
      </c>
      <c r="T14" s="12" t="str">
        <f t="array" ref="T14">SUM((G=T$8)*(P=$B14))&amp;" - "&amp;SUM((G=$B14)*(P=T$8))</f>
        <v>1 - 0</v>
      </c>
      <c r="U14" s="12" t="str">
        <f t="array" ref="U14">SUM((G=U$8)*(P=$B14))&amp;" - "&amp;SUM((G=$B14)*(P=U$8))</f>
        <v>1 - 0</v>
      </c>
      <c r="V14" s="12" t="str">
        <f t="array" ref="V14">SUM((G=V$8)*(P=$B14))&amp;" - "&amp;SUM((G=$B14)*(P=V$8))</f>
        <v>0 - 1</v>
      </c>
      <c r="W14" s="12" t="str">
        <f t="array" ref="W14">SUM((G=W$8)*(P=$B14))&amp;" - "&amp;SUM((G=$B14)*(P=W$8))</f>
        <v>0 - 0</v>
      </c>
      <c r="X14" s="12" t="str">
        <f t="array" ref="X14">SUM((G=X$8)*(P=$B14))&amp;" - "&amp;SUM((G=$B14)*(P=X$8))</f>
        <v>1 - 2</v>
      </c>
      <c r="Y14" s="12" t="str">
        <f t="array" ref="Y14">SUM((G=Y$8)*(P=$B14))&amp;" - "&amp;SUM((G=$B14)*(P=Y$8))</f>
        <v>6 - 5</v>
      </c>
      <c r="Z14" s="12" t="str">
        <f t="array" ref="Z14">SUM((G=Z$8)*(P=$B14))&amp;" - "&amp;SUM((G=$B14)*(P=Z$8))</f>
        <v>0 - 0</v>
      </c>
      <c r="AA14" s="12" t="str">
        <f t="array" ref="AA14">SUM((G=AA$8)*(P=$B14))&amp;" - "&amp;SUM((G=$B14)*(P=AA$8))</f>
        <v>0 - 0</v>
      </c>
      <c r="AB14" s="12" t="str">
        <f t="array" ref="AB14">SUM((G=AB$8)*(P=$B14))&amp;" - "&amp;SUM((G=$B14)*(P=AB$8))</f>
        <v>0 - 1</v>
      </c>
      <c r="AC14" s="12" t="str">
        <f t="array" ref="AC14">SUM((G=AC$8)*(P=$B14))&amp;" - "&amp;SUM((G=$B14)*(P=AC$8))</f>
        <v>3 - 3</v>
      </c>
      <c r="AD14" s="12" t="str">
        <f t="array" ref="AD14">SUM((G=AD$8)*(P=$B14))&amp;" - "&amp;SUM((G=$B14)*(P=AD$8))</f>
        <v>0 - 0</v>
      </c>
      <c r="AE14" s="12" t="str">
        <f t="array" ref="AE14">SUM((G=AE$8)*(P=$B14))&amp;" - "&amp;SUM((G=$B14)*(P=AE$8))</f>
        <v>1 - 3</v>
      </c>
      <c r="AF14" s="12" t="str">
        <f t="array" ref="AF14">SUM((G=AF$8)*(P=$B14))&amp;" - "&amp;SUM((G=$B14)*(P=AF$8))</f>
        <v>0 - 2</v>
      </c>
      <c r="AG14" s="12" t="str">
        <f t="array" ref="AG14">SUM((G=AG$8)*(P=$B14))&amp;" - "&amp;SUM((G=$B14)*(P=AG$8))</f>
        <v>2 - 2</v>
      </c>
      <c r="AH14" s="12" t="str">
        <f t="array" ref="AH14">SUM((G=AH$8)*(P=$B14))&amp;" - "&amp;SUM((G=$B14)*(P=AH$8))</f>
        <v>1 - 4</v>
      </c>
      <c r="AI14" s="12" t="str">
        <f t="array" ref="AI14">SUM((G=AI$8)*(P=$B14))&amp;" - "&amp;SUM((G=$B14)*(P=AI$8))</f>
        <v>2 - 2</v>
      </c>
      <c r="AJ14" s="12" t="str">
        <f t="array" ref="AJ14">SUM((G=AJ$8)*(P=$B14))&amp;" - "&amp;SUM((G=$B14)*(P=AJ$8))</f>
        <v>4 - 0</v>
      </c>
      <c r="AK14" s="12" t="str">
        <f t="array" ref="AK14">SUM((G=AK$8)*(P=$B14))&amp;" - "&amp;SUM((G=$B14)*(P=AK$8))</f>
        <v>5 - 3</v>
      </c>
      <c r="AL14" s="12" t="str">
        <f t="array" ref="AL14">SUM((G=AL$8)*(P=$B14))&amp;" - "&amp;SUM((G=$B14)*(P=AL$8))</f>
        <v>2 - 3</v>
      </c>
      <c r="AM14" s="12" t="str">
        <f t="array" ref="AM14">SUM((G=AM$8)*(P=$B14))&amp;" - "&amp;SUM((G=$B14)*(P=AM$8))</f>
        <v>6 - 4</v>
      </c>
      <c r="AN14" s="12" t="str">
        <f t="array" ref="AN14">SUM((G=AN$8)*(P=$B14))&amp;" - "&amp;SUM((G=$B14)*(P=AN$8))</f>
        <v>2 - 0</v>
      </c>
      <c r="AO14" s="12" t="str">
        <f t="array" ref="AO14">SUM((G=AO$8)*(P=$B14))&amp;" - "&amp;SUM((G=$B14)*(P=AO$8))</f>
        <v>0 - 0</v>
      </c>
      <c r="AP14" s="12" t="str">
        <f t="array" ref="AP14">SUM((G=AP$8)*(P=$B14))&amp;" - "&amp;SUM((G=$B14)*(P=AP$8))</f>
        <v>0 - 0</v>
      </c>
      <c r="AQ14" s="12" t="str">
        <f t="array" ref="AQ14">SUM((G=AQ$8)*(P=$B14))&amp;" - "&amp;SUM((G=$B14)*(P=AQ$8))</f>
        <v>1 - 1</v>
      </c>
      <c r="AR14" s="12" t="str">
        <f t="array" ref="AR14">SUM((G=AR$8)*(P=$B14))&amp;" - "&amp;SUM((G=$B14)*(P=AR$8))</f>
        <v>1 - 1</v>
      </c>
      <c r="AS14" s="12" t="str">
        <f t="array" ref="AS14">SUM((G=AS$8)*(P=$B14))&amp;" - "&amp;SUM((G=$B14)*(P=AS$8))</f>
        <v>0 - 0</v>
      </c>
      <c r="AT14" s="25" t="str">
        <f t="array" ref="AT14">SUM((G=AT$8)*(P=$B14))&amp;" - "&amp;SUM((G=$B14)*(P=AT$8))</f>
        <v>0 - 0</v>
      </c>
      <c r="AU14" s="25" t="str">
        <f t="array" ref="AU14">SUM((G=AU$8)*(P=$B14))&amp;" - "&amp;SUM((G=$B14)*(P=AU$8))</f>
        <v>0 - 0</v>
      </c>
      <c r="AV14" s="25" t="str">
        <f t="array" ref="AV14">SUM((G=AV$8)*(P=$B14))&amp;" - "&amp;SUM((G=$B14)*(P=AV$8))</f>
        <v>0 - 0</v>
      </c>
      <c r="AW14" s="3671" t="str">
        <f t="array" ref="AW14">SUM((G=AW$8)*(P=$B14))&amp;" - "&amp;SUM((G=$B14)*(P=AW$8))</f>
        <v>0 - 0</v>
      </c>
      <c r="AX14" s="35" t="str">
        <f t="array" ref="AX14">SUM((G=AX$8)*(P=$B14))&amp;" - "&amp;SUM((G=$B14)*(P=AX$8))</f>
        <v>0 - 0</v>
      </c>
      <c r="AY14" s="12" t="str">
        <f t="array" ref="AY14">SUM((G=AY$8)*(P=$B14))&amp;" - "&amp;SUM((G=$B14)*(P=AY$8))</f>
        <v>0 - 0</v>
      </c>
      <c r="AZ14" s="12" t="str">
        <f t="array" ref="AZ14">SUM((G=AZ$8)*(P=$B14))&amp;" - "&amp;SUM((G=$B14)*(P=AZ$8))</f>
        <v>0 - 0</v>
      </c>
      <c r="BA14" s="12" t="str">
        <f t="array" ref="BA14">SUM((G=BA$8)*(P=$B14))&amp;" - "&amp;SUM((G=$B14)*(P=BA$8))</f>
        <v>0 - 0</v>
      </c>
      <c r="BB14" s="12" t="str">
        <f t="array" ref="BB14">SUM((G=BB$8)*(P=$B14))&amp;" - "&amp;SUM((G=$B14)*(P=BB$8))</f>
        <v>0 - 0</v>
      </c>
      <c r="BC14" s="12" t="str">
        <f t="array" ref="BC14">SUM((G=BC$8)*(P=$B14))&amp;" - "&amp;SUM((G=$B14)*(P=BC$8))</f>
        <v>0 - 0</v>
      </c>
      <c r="BD14" s="12" t="str">
        <f t="array" ref="BD14">SUM((G=BD$8)*(P=$B14))&amp;" - "&amp;SUM((G=$B14)*(P=BD$8))</f>
        <v>0 - 0</v>
      </c>
      <c r="BE14" s="12" t="str">
        <f t="array" ref="BE14">SUM((G=BE$8)*(P=$B14))&amp;" - "&amp;SUM((G=$B14)*(P=BE$8))</f>
        <v>0 - 0</v>
      </c>
      <c r="BF14" s="12" t="str">
        <f t="array" ref="BF14">SUM((G=BF$8)*(P=$B14))&amp;" - "&amp;SUM((G=$B14)*(P=BF$8))</f>
        <v>0 - 0</v>
      </c>
      <c r="BG14" s="12" t="str">
        <f t="array" ref="BG14">SUM((G=BG$8)*(P=$B14))&amp;" - "&amp;SUM((G=$B14)*(P=BG$8))</f>
        <v>1 - 0</v>
      </c>
      <c r="BH14" s="12" t="str">
        <f t="array" ref="BH14">SUM((G=BH$8)*(P=$B14))&amp;" - "&amp;SUM((G=$B14)*(P=BH$8))</f>
        <v>0 - 0</v>
      </c>
      <c r="BI14" s="12" t="str">
        <f t="array" ref="BI14">SUM((G=BI$8)*(P=$B14))&amp;" - "&amp;SUM((G=$B14)*(P=BI$8))</f>
        <v>0 - 0</v>
      </c>
      <c r="BJ14" s="12" t="str">
        <f t="array" ref="BJ14">SUM((G=BJ$8)*(P=$B14))&amp;" - "&amp;SUM((G=$B14)*(P=BJ$8))</f>
        <v>0 - 0</v>
      </c>
      <c r="BK14" s="12" t="str">
        <f t="array" ref="BK14">SUM((G=BK$8)*(P=$B14))&amp;" - "&amp;SUM((G=$B14)*(P=BK$8))</f>
        <v>1 - 0</v>
      </c>
      <c r="BL14" s="12" t="str">
        <f t="array" ref="BL14">SUM((G=BL$8)*(P=$B14))&amp;" - "&amp;SUM((G=$B14)*(P=BL$8))</f>
        <v>1 - 0</v>
      </c>
      <c r="BM14" s="12" t="str">
        <f t="array" ref="BM14">SUM((G=BM$8)*(P=$B14))&amp;" - "&amp;SUM((G=$B14)*(P=BM$8))</f>
        <v>0 - 0</v>
      </c>
      <c r="BN14" s="12" t="str">
        <f t="array" ref="BN14">SUM((G=BN$8)*(P=$B14))&amp;" - "&amp;SUM((G=$B14)*(P=BN$8))</f>
        <v>0 - 0</v>
      </c>
      <c r="BO14" s="12" t="str">
        <f t="array" ref="BO14">SUM((G=BO$8)*(P=$B14))&amp;" - "&amp;SUM((G=$B14)*(P=BO$8))</f>
        <v>0 - 0</v>
      </c>
      <c r="BP14" s="12" t="str">
        <f t="array" ref="BP14">SUM((G=BP$8)*(P=$B14))&amp;" - "&amp;SUM((G=$B14)*(P=BP$8))</f>
        <v>0 - 0</v>
      </c>
      <c r="BQ14" s="12" t="str">
        <f t="array" ref="BQ14">SUM((G=BQ$8)*(P=$B14))&amp;" - "&amp;SUM((G=$B14)*(P=BQ$8))</f>
        <v>0 - 0</v>
      </c>
      <c r="BR14" s="12" t="str">
        <f t="array" ref="BR14">SUM((G=BR$8)*(P=$B14))&amp;" - "&amp;SUM((G=$B14)*(P=BR$8))</f>
        <v>1 - 0</v>
      </c>
      <c r="BS14" s="12" t="str">
        <f t="array" ref="BS14">SUM((G=BS$8)*(P=$B14))&amp;" - "&amp;SUM((G=$B14)*(P=BS$8))</f>
        <v>0 - 0</v>
      </c>
      <c r="BT14" s="12" t="str">
        <f t="array" ref="BT14">SUM((G=BT$8)*(P=$B14))&amp;" - "&amp;SUM((G=$B14)*(P=BT$8))</f>
        <v>0 - 0</v>
      </c>
      <c r="BU14" s="12" t="str">
        <f t="array" ref="BU14">SUM((G=BU$8)*(P=$B14))&amp;" - "&amp;SUM((G=$B14)*(P=BU$8))</f>
        <v>0 - 0</v>
      </c>
      <c r="BV14" s="12" t="str">
        <f t="array" ref="BV14">SUM((G=BV$8)*(P=$B14))&amp;" - "&amp;SUM((G=$B14)*(P=BV$8))</f>
        <v>0 - 0</v>
      </c>
      <c r="BW14" s="12" t="str">
        <f t="array" ref="BW14">SUM((G=BW$8)*(P=$B14))&amp;" - "&amp;SUM((G=$B14)*(P=BW$8))</f>
        <v>1 - 0</v>
      </c>
      <c r="BX14" s="25" t="str">
        <f t="array" ref="BX14">SUM((G=BX$8)*(P=$B14))&amp;" - "&amp;SUM((G=$B14)*(P=BX$8))</f>
        <v>0 - 0</v>
      </c>
      <c r="BY14" s="25" t="str">
        <f t="array" ref="BY14">SUM((G=BY$8)*(P=$B14))&amp;" - "&amp;SUM((G=$B14)*(P=BY$8))</f>
        <v>0 - 1</v>
      </c>
      <c r="BZ14" s="21" t="str">
        <f t="shared" si="4"/>
        <v>CYRILLE</v>
      </c>
      <c r="CA14" s="15"/>
    </row>
    <row r="15" spans="2:79" ht="11.1" customHeight="1" x14ac:dyDescent="0.2">
      <c r="B15" s="21" t="s">
        <v>89</v>
      </c>
      <c r="C15" s="35" t="str">
        <f t="array" ref="C15">SUM((G=C$8)*(P=$B15))&amp;" - "&amp;SUM((G=$B15)*(P=C$8))</f>
        <v>0 - 0</v>
      </c>
      <c r="D15" s="35" t="str">
        <f t="array" ref="D15">SUM((G=D$8)*(P=$B15))&amp;" - "&amp;SUM((G=$B15)*(P=D$8))</f>
        <v>3 - 3</v>
      </c>
      <c r="E15" s="12" t="str">
        <f t="array" ref="E15">SUM((G=E$8)*(P=$B15))&amp;" - "&amp;SUM((G=$B15)*(P=E$8))</f>
        <v>5 - 1</v>
      </c>
      <c r="F15" s="12" t="str">
        <f t="array" ref="F15">SUM((G=F$8)*(P=$B15))&amp;" - "&amp;SUM((G=$B15)*(P=F$8))</f>
        <v>0 - 1</v>
      </c>
      <c r="G15" s="12" t="str">
        <f t="array" ref="G15">SUM((G=G$8)*(P=$B15))&amp;" - "&amp;SUM((G=$B15)*(P=G$8))</f>
        <v>4 - 3</v>
      </c>
      <c r="H15" s="12" t="str">
        <f t="array" ref="H15">SUM((G=H$8)*(P=$B15))&amp;" - "&amp;SUM((G=$B15)*(P=H$8))</f>
        <v>5 - 9</v>
      </c>
      <c r="I15" s="12" t="str">
        <f t="array" ref="I15">SUM((G=I$8)*(P=$B15))&amp;" - "&amp;SUM((G=$B15)*(P=I$8))</f>
        <v>0 - 0</v>
      </c>
      <c r="J15" s="12" t="str">
        <f t="array" ref="J15">SUM((G=J$8)*(P=$B15))&amp;" - "&amp;SUM((G=$B15)*(P=J$8))</f>
        <v>0 - 0</v>
      </c>
      <c r="K15" s="12" t="str">
        <f t="array" ref="K15">SUM((G=K$8)*(P=$B15))&amp;" - "&amp;SUM((G=$B15)*(P=K$8))</f>
        <v>0 - 0</v>
      </c>
      <c r="L15" s="12" t="str">
        <f t="array" ref="L15">SUM((G=L$8)*(P=$B15))&amp;" - "&amp;SUM((G=$B15)*(P=L$8))</f>
        <v>3 - 3</v>
      </c>
      <c r="M15" s="12" t="str">
        <f t="array" ref="M15">SUM((G=M$8)*(P=$B15))&amp;" - "&amp;SUM((G=$B15)*(P=M$8))</f>
        <v>0 - 0</v>
      </c>
      <c r="N15" s="12" t="str">
        <f t="array" ref="N15">SUM((G=N$8)*(P=$B15))&amp;" - "&amp;SUM((G=$B15)*(P=N$8))</f>
        <v>7 - 5</v>
      </c>
      <c r="O15" s="12" t="str">
        <f t="array" ref="O15">SUM((G=O$8)*(P=$B15))&amp;" - "&amp;SUM((G=$B15)*(P=O$8))</f>
        <v>22 - 8</v>
      </c>
      <c r="P15" s="12" t="str">
        <f t="array" ref="P15">SUM((G=P$8)*(P=$B15))&amp;" - "&amp;SUM((G=$B15)*(P=P$8))</f>
        <v>1 - 2</v>
      </c>
      <c r="Q15" s="12" t="str">
        <f t="array" ref="Q15">SUM((G=Q$8)*(P=$B15))&amp;" - "&amp;SUM((G=$B15)*(P=Q$8))</f>
        <v>10 - 14</v>
      </c>
      <c r="R15" s="12" t="str">
        <f t="array" ref="R15">SUM((G=R$8)*(P=$B15))&amp;" - "&amp;SUM((G=$B15)*(P=R$8))</f>
        <v>8 - 3</v>
      </c>
      <c r="S15" s="12" t="str">
        <f t="array" ref="S15">SUM((G=S$8)*(P=$B15))&amp;" - "&amp;SUM((G=$B15)*(P=S$8))</f>
        <v>1 - 0</v>
      </c>
      <c r="T15" s="12" t="str">
        <f t="array" ref="T15">SUM((G=T$8)*(P=$B15))&amp;" - "&amp;SUM((G=$B15)*(P=T$8))</f>
        <v>1 - 0</v>
      </c>
      <c r="U15" s="12" t="str">
        <f t="array" ref="U15">SUM((G=U$8)*(P=$B15))&amp;" - "&amp;SUM((G=$B15)*(P=U$8))</f>
        <v>1 - 1</v>
      </c>
      <c r="V15" s="12" t="str">
        <f t="array" ref="V15">SUM((G=V$8)*(P=$B15))&amp;" - "&amp;SUM((G=$B15)*(P=V$8))</f>
        <v>1 - 4</v>
      </c>
      <c r="W15" s="12" t="str">
        <f t="array" ref="W15">SUM((G=W$8)*(P=$B15))&amp;" - "&amp;SUM((G=$B15)*(P=W$8))</f>
        <v>0 - 2</v>
      </c>
      <c r="X15" s="12" t="str">
        <f t="array" ref="X15">SUM((G=X$8)*(P=$B15))&amp;" - "&amp;SUM((G=$B15)*(P=X$8))</f>
        <v>1 - 0</v>
      </c>
      <c r="Y15" s="12" t="str">
        <f t="array" ref="Y15">SUM((G=Y$8)*(P=$B15))&amp;" - "&amp;SUM((G=$B15)*(P=Y$8))</f>
        <v>6 - 10</v>
      </c>
      <c r="Z15" s="12" t="str">
        <f t="array" ref="Z15">SUM((G=Z$8)*(P=$B15))&amp;" - "&amp;SUM((G=$B15)*(P=Z$8))</f>
        <v>1 - 1</v>
      </c>
      <c r="AA15" s="12" t="str">
        <f t="array" ref="AA15">SUM((G=AA$8)*(P=$B15))&amp;" - "&amp;SUM((G=$B15)*(P=AA$8))</f>
        <v>1 - 0</v>
      </c>
      <c r="AB15" s="12" t="str">
        <f t="array" ref="AB15">SUM((G=AB$8)*(P=$B15))&amp;" - "&amp;SUM((G=$B15)*(P=AB$8))</f>
        <v>0 - 0</v>
      </c>
      <c r="AC15" s="12" t="str">
        <f t="array" ref="AC15">SUM((G=AC$8)*(P=$B15))&amp;" - "&amp;SUM((G=$B15)*(P=AC$8))</f>
        <v>4 - 7</v>
      </c>
      <c r="AD15" s="12" t="str">
        <f t="array" ref="AD15">SUM((G=AD$8)*(P=$B15))&amp;" - "&amp;SUM((G=$B15)*(P=AD$8))</f>
        <v>0 - 0</v>
      </c>
      <c r="AE15" s="12" t="str">
        <f t="array" ref="AE15">SUM((G=AE$8)*(P=$B15))&amp;" - "&amp;SUM((G=$B15)*(P=AE$8))</f>
        <v>4 - 3</v>
      </c>
      <c r="AF15" s="12" t="str">
        <f t="array" ref="AF15">SUM((G=AF$8)*(P=$B15))&amp;" - "&amp;SUM((G=$B15)*(P=AF$8))</f>
        <v>0 - 2</v>
      </c>
      <c r="AG15" s="12" t="str">
        <f t="array" ref="AG15">SUM((G=AG$8)*(P=$B15))&amp;" - "&amp;SUM((G=$B15)*(P=AG$8))</f>
        <v>7 - 2</v>
      </c>
      <c r="AH15" s="12" t="str">
        <f t="array" ref="AH15">SUM((G=AH$8)*(P=$B15))&amp;" - "&amp;SUM((G=$B15)*(P=AH$8))</f>
        <v>2 - 5</v>
      </c>
      <c r="AI15" s="12" t="str">
        <f t="array" ref="AI15">SUM((G=AI$8)*(P=$B15))&amp;" - "&amp;SUM((G=$B15)*(P=AI$8))</f>
        <v>0 - 5</v>
      </c>
      <c r="AJ15" s="12" t="str">
        <f t="array" ref="AJ15">SUM((G=AJ$8)*(P=$B15))&amp;" - "&amp;SUM((G=$B15)*(P=AJ$8))</f>
        <v>2 - 5</v>
      </c>
      <c r="AK15" s="12" t="str">
        <f t="array" ref="AK15">SUM((G=AK$8)*(P=$B15))&amp;" - "&amp;SUM((G=$B15)*(P=AK$8))</f>
        <v>5 - 7</v>
      </c>
      <c r="AL15" s="12" t="str">
        <f t="array" ref="AL15">SUM((G=AL$8)*(P=$B15))&amp;" - "&amp;SUM((G=$B15)*(P=AL$8))</f>
        <v>4 - 10</v>
      </c>
      <c r="AM15" s="12" t="str">
        <f t="array" ref="AM15">SUM((G=AM$8)*(P=$B15))&amp;" - "&amp;SUM((G=$B15)*(P=AM$8))</f>
        <v>7 - 14</v>
      </c>
      <c r="AN15" s="12" t="str">
        <f t="array" ref="AN15">SUM((G=AN$8)*(P=$B15))&amp;" - "&amp;SUM((G=$B15)*(P=AN$8))</f>
        <v>2 - 0</v>
      </c>
      <c r="AO15" s="12" t="str">
        <f t="array" ref="AO15">SUM((G=AO$8)*(P=$B15))&amp;" - "&amp;SUM((G=$B15)*(P=AO$8))</f>
        <v>0 - 0</v>
      </c>
      <c r="AP15" s="12" t="str">
        <f t="array" ref="AP15">SUM((G=AP$8)*(P=$B15))&amp;" - "&amp;SUM((G=$B15)*(P=AP$8))</f>
        <v>0 - 0</v>
      </c>
      <c r="AQ15" s="12" t="str">
        <f t="array" ref="AQ15">SUM((G=AQ$8)*(P=$B15))&amp;" - "&amp;SUM((G=$B15)*(P=AQ$8))</f>
        <v>0 - 1</v>
      </c>
      <c r="AR15" s="12" t="str">
        <f t="array" ref="AR15">SUM((G=AR$8)*(P=$B15))&amp;" - "&amp;SUM((G=$B15)*(P=AR$8))</f>
        <v>0 - 0</v>
      </c>
      <c r="AS15" s="12" t="str">
        <f t="array" ref="AS15">SUM((G=AS$8)*(P=$B15))&amp;" - "&amp;SUM((G=$B15)*(P=AS$8))</f>
        <v>0 - 0</v>
      </c>
      <c r="AT15" s="25" t="str">
        <f t="array" ref="AT15">SUM((G=AT$8)*(P=$B15))&amp;" - "&amp;SUM((G=$B15)*(P=AT$8))</f>
        <v>1 - 1</v>
      </c>
      <c r="AU15" s="25" t="str">
        <f t="array" ref="AU15">SUM((G=AU$8)*(P=$B15))&amp;" - "&amp;SUM((G=$B15)*(P=AU$8))</f>
        <v>1 - 1</v>
      </c>
      <c r="AV15" s="25" t="str">
        <f t="array" ref="AV15">SUM((G=AV$8)*(P=$B15))&amp;" - "&amp;SUM((G=$B15)*(P=AV$8))</f>
        <v>0 - 0</v>
      </c>
      <c r="AW15" s="3671" t="str">
        <f t="array" ref="AW15">SUM((G=AW$8)*(P=$B15))&amp;" - "&amp;SUM((G=$B15)*(P=AW$8))</f>
        <v>0 - 0</v>
      </c>
      <c r="AX15" s="35" t="str">
        <f t="array" ref="AX15">SUM((G=AX$8)*(P=$B15))&amp;" - "&amp;SUM((G=$B15)*(P=AX$8))</f>
        <v>0 - 0</v>
      </c>
      <c r="AY15" s="12" t="str">
        <f t="array" ref="AY15">SUM((G=AY$8)*(P=$B15))&amp;" - "&amp;SUM((G=$B15)*(P=AY$8))</f>
        <v>0 - 0</v>
      </c>
      <c r="AZ15" s="12" t="str">
        <f t="array" ref="AZ15">SUM((G=AZ$8)*(P=$B15))&amp;" - "&amp;SUM((G=$B15)*(P=AZ$8))</f>
        <v>0 - 0</v>
      </c>
      <c r="BA15" s="12" t="str">
        <f t="array" ref="BA15">SUM((G=BA$8)*(P=$B15))&amp;" - "&amp;SUM((G=$B15)*(P=BA$8))</f>
        <v>0 - 0</v>
      </c>
      <c r="BB15" s="12" t="str">
        <f t="array" ref="BB15">SUM((G=BB$8)*(P=$B15))&amp;" - "&amp;SUM((G=$B15)*(P=BB$8))</f>
        <v>0 - 0</v>
      </c>
      <c r="BC15" s="12" t="str">
        <f t="array" ref="BC15">SUM((G=BC$8)*(P=$B15))&amp;" - "&amp;SUM((G=$B15)*(P=BC$8))</f>
        <v>0 - 0</v>
      </c>
      <c r="BD15" s="12" t="str">
        <f t="array" ref="BD15">SUM((G=BD$8)*(P=$B15))&amp;" - "&amp;SUM((G=$B15)*(P=BD$8))</f>
        <v>0 - 0</v>
      </c>
      <c r="BE15" s="12" t="str">
        <f t="array" ref="BE15">SUM((G=BE$8)*(P=$B15))&amp;" - "&amp;SUM((G=$B15)*(P=BE$8))</f>
        <v>0 - 0</v>
      </c>
      <c r="BF15" s="12" t="str">
        <f t="array" ref="BF15">SUM((G=BF$8)*(P=$B15))&amp;" - "&amp;SUM((G=$B15)*(P=BF$8))</f>
        <v>0 - 0</v>
      </c>
      <c r="BG15" s="12" t="str">
        <f t="array" ref="BG15">SUM((G=BG$8)*(P=$B15))&amp;" - "&amp;SUM((G=$B15)*(P=BG$8))</f>
        <v>0 - 0</v>
      </c>
      <c r="BH15" s="12" t="str">
        <f t="array" ref="BH15">SUM((G=BH$8)*(P=$B15))&amp;" - "&amp;SUM((G=$B15)*(P=BH$8))</f>
        <v>0 - 0</v>
      </c>
      <c r="BI15" s="12" t="str">
        <f t="array" ref="BI15">SUM((G=BI$8)*(P=$B15))&amp;" - "&amp;SUM((G=$B15)*(P=BI$8))</f>
        <v>0 - 0</v>
      </c>
      <c r="BJ15" s="12" t="str">
        <f t="array" ref="BJ15">SUM((G=BJ$8)*(P=$B15))&amp;" - "&amp;SUM((G=$B15)*(P=BJ$8))</f>
        <v>0 - 0</v>
      </c>
      <c r="BK15" s="12" t="str">
        <f t="array" ref="BK15">SUM((G=BK$8)*(P=$B15))&amp;" - "&amp;SUM((G=$B15)*(P=BK$8))</f>
        <v>0 - 0</v>
      </c>
      <c r="BL15" s="12" t="str">
        <f t="array" ref="BL15">SUM((G=BL$8)*(P=$B15))&amp;" - "&amp;SUM((G=$B15)*(P=BL$8))</f>
        <v>1 - 0</v>
      </c>
      <c r="BM15" s="12" t="str">
        <f t="array" ref="BM15">SUM((G=BM$8)*(P=$B15))&amp;" - "&amp;SUM((G=$B15)*(P=BM$8))</f>
        <v>0 - 0</v>
      </c>
      <c r="BN15" s="12" t="str">
        <f t="array" ref="BN15">SUM((G=BN$8)*(P=$B15))&amp;" - "&amp;SUM((G=$B15)*(P=BN$8))</f>
        <v>0 - 0</v>
      </c>
      <c r="BO15" s="12" t="str">
        <f t="array" ref="BO15">SUM((G=BO$8)*(P=$B15))&amp;" - "&amp;SUM((G=$B15)*(P=BO$8))</f>
        <v>0 - 0</v>
      </c>
      <c r="BP15" s="12" t="str">
        <f t="array" ref="BP15">SUM((G=BP$8)*(P=$B15))&amp;" - "&amp;SUM((G=$B15)*(P=BP$8))</f>
        <v>0 - 0</v>
      </c>
      <c r="BQ15" s="12" t="str">
        <f t="array" ref="BQ15">SUM((G=BQ$8)*(P=$B15))&amp;" - "&amp;SUM((G=$B15)*(P=BQ$8))</f>
        <v>0 - 0</v>
      </c>
      <c r="BR15" s="12" t="str">
        <f t="array" ref="BR15">SUM((G=BR$8)*(P=$B15))&amp;" - "&amp;SUM((G=$B15)*(P=BR$8))</f>
        <v>0 - 0</v>
      </c>
      <c r="BS15" s="12" t="str">
        <f t="array" ref="BS15">SUM((G=BS$8)*(P=$B15))&amp;" - "&amp;SUM((G=$B15)*(P=BS$8))</f>
        <v>0 - 0</v>
      </c>
      <c r="BT15" s="12" t="str">
        <f t="array" ref="BT15">SUM((G=BT$8)*(P=$B15))&amp;" - "&amp;SUM((G=$B15)*(P=BT$8))</f>
        <v>0 - 0</v>
      </c>
      <c r="BU15" s="12" t="str">
        <f t="array" ref="BU15">SUM((G=BU$8)*(P=$B15))&amp;" - "&amp;SUM((G=$B15)*(P=BU$8))</f>
        <v>0 - 0</v>
      </c>
      <c r="BV15" s="12" t="str">
        <f t="array" ref="BV15">SUM((G=BV$8)*(P=$B15))&amp;" - "&amp;SUM((G=$B15)*(P=BV$8))</f>
        <v>0 - 0</v>
      </c>
      <c r="BW15" s="12" t="str">
        <f t="array" ref="BW15">SUM((G=BW$8)*(P=$B15))&amp;" - "&amp;SUM((G=$B15)*(P=BW$8))</f>
        <v>1 - 0</v>
      </c>
      <c r="BX15" s="25" t="str">
        <f t="array" ref="BX15">SUM((G=BX$8)*(P=$B15))&amp;" - "&amp;SUM((G=$B15)*(P=BX$8))</f>
        <v>0 - 0</v>
      </c>
      <c r="BY15" s="25" t="str">
        <f t="array" ref="BY15">SUM((G=BY$8)*(P=$B15))&amp;" - "&amp;SUM((G=$B15)*(P=BY$8))</f>
        <v>1 - 0</v>
      </c>
      <c r="BZ15" s="21" t="str">
        <f t="shared" si="4"/>
        <v>DAMS</v>
      </c>
      <c r="CA15" s="14"/>
    </row>
    <row r="16" spans="2:79" ht="11.1" customHeight="1" x14ac:dyDescent="0.2">
      <c r="B16" s="21" t="s">
        <v>107</v>
      </c>
      <c r="C16" s="35" t="str">
        <f t="array" ref="C16">SUM((G=C$8)*(P=$B16))&amp;" - "&amp;SUM((G=$B16)*(P=C$8))</f>
        <v>0 - 0</v>
      </c>
      <c r="D16" s="35" t="str">
        <f t="array" ref="D16">SUM((G=D$8)*(P=$B16))&amp;" - "&amp;SUM((G=$B16)*(P=D$8))</f>
        <v>0 - 0</v>
      </c>
      <c r="E16" s="12" t="str">
        <f t="array" ref="E16">SUM((G=E$8)*(P=$B16))&amp;" - "&amp;SUM((G=$B16)*(P=E$8))</f>
        <v>0 - 0</v>
      </c>
      <c r="F16" s="12" t="str">
        <f t="array" ref="F16">SUM((G=F$8)*(P=$B16))&amp;" - "&amp;SUM((G=$B16)*(P=F$8))</f>
        <v>0 - 0</v>
      </c>
      <c r="G16" s="12" t="str">
        <f t="array" ref="G16">SUM((G=G$8)*(P=$B16))&amp;" - "&amp;SUM((G=$B16)*(P=G$8))</f>
        <v>0 - 0</v>
      </c>
      <c r="H16" s="12" t="str">
        <f t="array" ref="H16">SUM((G=H$8)*(P=$B16))&amp;" - "&amp;SUM((G=$B16)*(P=H$8))</f>
        <v>0 - 1</v>
      </c>
      <c r="I16" s="12" t="str">
        <f t="array" ref="I16">SUM((G=I$8)*(P=$B16))&amp;" - "&amp;SUM((G=$B16)*(P=I$8))</f>
        <v>0 - 0</v>
      </c>
      <c r="J16" s="12" t="str">
        <f t="array" ref="J16">SUM((G=J$8)*(P=$B16))&amp;" - "&amp;SUM((G=$B16)*(P=J$8))</f>
        <v>0 - 0</v>
      </c>
      <c r="K16" s="12" t="str">
        <f t="array" ref="K16">SUM((G=K$8)*(P=$B16))&amp;" - "&amp;SUM((G=$B16)*(P=K$8))</f>
        <v>0 - 0</v>
      </c>
      <c r="L16" s="12" t="str">
        <f t="array" ref="L16">SUM((G=L$8)*(P=$B16))&amp;" - "&amp;SUM((G=$B16)*(P=L$8))</f>
        <v>1 - 0</v>
      </c>
      <c r="M16" s="12" t="str">
        <f t="array" ref="M16">SUM((G=M$8)*(P=$B16))&amp;" - "&amp;SUM((G=$B16)*(P=M$8))</f>
        <v>0 - 0</v>
      </c>
      <c r="N16" s="12" t="str">
        <f t="array" ref="N16">SUM((G=N$8)*(P=$B16))&amp;" - "&amp;SUM((G=$B16)*(P=N$8))</f>
        <v>0 - 3</v>
      </c>
      <c r="O16" s="12" t="str">
        <f t="array" ref="O16">SUM((G=O$8)*(P=$B16))&amp;" - "&amp;SUM((G=$B16)*(P=O$8))</f>
        <v>1 - 1</v>
      </c>
      <c r="P16" s="12" t="str">
        <f t="array" ref="P16">SUM((G=P$8)*(P=$B16))&amp;" - "&amp;SUM((G=$B16)*(P=P$8))</f>
        <v>1 - 1</v>
      </c>
      <c r="Q16" s="12" t="str">
        <f t="array" ref="Q16">SUM((G=Q$8)*(P=$B16))&amp;" - "&amp;SUM((G=$B16)*(P=Q$8))</f>
        <v>0 - 1</v>
      </c>
      <c r="R16" s="12" t="str">
        <f t="array" ref="R16">SUM((G=R$8)*(P=$B16))&amp;" - "&amp;SUM((G=$B16)*(P=R$8))</f>
        <v>0 - 0</v>
      </c>
      <c r="S16" s="12" t="str">
        <f t="array" ref="S16">SUM((G=S$8)*(P=$B16))&amp;" - "&amp;SUM((G=$B16)*(P=S$8))</f>
        <v>0 - 0</v>
      </c>
      <c r="T16" s="12" t="str">
        <f t="array" ref="T16">SUM((G=T$8)*(P=$B16))&amp;" - "&amp;SUM((G=$B16)*(P=T$8))</f>
        <v>0 - 1</v>
      </c>
      <c r="U16" s="12" t="str">
        <f t="array" ref="U16">SUM((G=U$8)*(P=$B16))&amp;" - "&amp;SUM((G=$B16)*(P=U$8))</f>
        <v>0 - 0</v>
      </c>
      <c r="V16" s="12" t="str">
        <f t="array" ref="V16">SUM((G=V$8)*(P=$B16))&amp;" - "&amp;SUM((G=$B16)*(P=V$8))</f>
        <v>0 - 0</v>
      </c>
      <c r="W16" s="12" t="str">
        <f t="array" ref="W16">SUM((G=W$8)*(P=$B16))&amp;" - "&amp;SUM((G=$B16)*(P=W$8))</f>
        <v>0 - 0</v>
      </c>
      <c r="X16" s="12" t="str">
        <f t="array" ref="X16">SUM((G=X$8)*(P=$B16))&amp;" - "&amp;SUM((G=$B16)*(P=X$8))</f>
        <v>0 - 0</v>
      </c>
      <c r="Y16" s="12" t="str">
        <f t="array" ref="Y16">SUM((G=Y$8)*(P=$B16))&amp;" - "&amp;SUM((G=$B16)*(P=Y$8))</f>
        <v>1 - 1</v>
      </c>
      <c r="Z16" s="12" t="str">
        <f t="array" ref="Z16">SUM((G=Z$8)*(P=$B16))&amp;" - "&amp;SUM((G=$B16)*(P=Z$8))</f>
        <v>0 - 0</v>
      </c>
      <c r="AA16" s="12" t="str">
        <f t="array" ref="AA16">SUM((G=AA$8)*(P=$B16))&amp;" - "&amp;SUM((G=$B16)*(P=AA$8))</f>
        <v>0 - 0</v>
      </c>
      <c r="AB16" s="12" t="str">
        <f t="array" ref="AB16">SUM((G=AB$8)*(P=$B16))&amp;" - "&amp;SUM((G=$B16)*(P=AB$8))</f>
        <v>0 - 1</v>
      </c>
      <c r="AC16" s="12" t="str">
        <f t="array" ref="AC16">SUM((G=AC$8)*(P=$B16))&amp;" - "&amp;SUM((G=$B16)*(P=AC$8))</f>
        <v>0 - 0</v>
      </c>
      <c r="AD16" s="12" t="str">
        <f t="array" ref="AD16">SUM((G=AD$8)*(P=$B16))&amp;" - "&amp;SUM((G=$B16)*(P=AD$8))</f>
        <v>0 - 0</v>
      </c>
      <c r="AE16" s="12" t="str">
        <f t="array" ref="AE16">SUM((G=AE$8)*(P=$B16))&amp;" - "&amp;SUM((G=$B16)*(P=AE$8))</f>
        <v>0 - 0</v>
      </c>
      <c r="AF16" s="12" t="str">
        <f t="array" ref="AF16">SUM((G=AF$8)*(P=$B16))&amp;" - "&amp;SUM((G=$B16)*(P=AF$8))</f>
        <v>0 - 0</v>
      </c>
      <c r="AG16" s="12" t="str">
        <f t="array" ref="AG16">SUM((G=AG$8)*(P=$B16))&amp;" - "&amp;SUM((G=$B16)*(P=AG$8))</f>
        <v>0 - 0</v>
      </c>
      <c r="AH16" s="12" t="str">
        <f t="array" ref="AH16">SUM((G=AH$8)*(P=$B16))&amp;" - "&amp;SUM((G=$B16)*(P=AH$8))</f>
        <v>0 - 0</v>
      </c>
      <c r="AI16" s="12" t="str">
        <f t="array" ref="AI16">SUM((G=AI$8)*(P=$B16))&amp;" - "&amp;SUM((G=$B16)*(P=AI$8))</f>
        <v>0 - 0</v>
      </c>
      <c r="AJ16" s="12" t="str">
        <f t="array" ref="AJ16">SUM((G=AJ$8)*(P=$B16))&amp;" - "&amp;SUM((G=$B16)*(P=AJ$8))</f>
        <v>0 - 0</v>
      </c>
      <c r="AK16" s="12" t="str">
        <f t="array" ref="AK16">SUM((G=AK$8)*(P=$B16))&amp;" - "&amp;SUM((G=$B16)*(P=AK$8))</f>
        <v>0 - 0</v>
      </c>
      <c r="AL16" s="12" t="str">
        <f t="array" ref="AL16">SUM((G=AL$8)*(P=$B16))&amp;" - "&amp;SUM((G=$B16)*(P=AL$8))</f>
        <v>1 - 0</v>
      </c>
      <c r="AM16" s="12" t="str">
        <f t="array" ref="AM16">SUM((G=AM$8)*(P=$B16))&amp;" - "&amp;SUM((G=$B16)*(P=AM$8))</f>
        <v>0 - 0</v>
      </c>
      <c r="AN16" s="12" t="str">
        <f t="array" ref="AN16">SUM((G=AN$8)*(P=$B16))&amp;" - "&amp;SUM((G=$B16)*(P=AN$8))</f>
        <v>0 - 0</v>
      </c>
      <c r="AO16" s="12" t="str">
        <f t="array" ref="AO16">SUM((G=AO$8)*(P=$B16))&amp;" - "&amp;SUM((G=$B16)*(P=AO$8))</f>
        <v>0 - 0</v>
      </c>
      <c r="AP16" s="12" t="str">
        <f t="array" ref="AP16">SUM((G=AP$8)*(P=$B16))&amp;" - "&amp;SUM((G=$B16)*(P=AP$8))</f>
        <v>0 - 0</v>
      </c>
      <c r="AQ16" s="12" t="str">
        <f t="array" ref="AQ16">SUM((G=AQ$8)*(P=$B16))&amp;" - "&amp;SUM((G=$B16)*(P=AQ$8))</f>
        <v>0 - 1</v>
      </c>
      <c r="AR16" s="12" t="str">
        <f t="array" ref="AR16">SUM((G=AR$8)*(P=$B16))&amp;" - "&amp;SUM((G=$B16)*(P=AR$8))</f>
        <v>0 - 0</v>
      </c>
      <c r="AS16" s="12" t="str">
        <f t="array" ref="AS16">SUM((G=AS$8)*(P=$B16))&amp;" - "&amp;SUM((G=$B16)*(P=AS$8))</f>
        <v>0 - 0</v>
      </c>
      <c r="AT16" s="25" t="str">
        <f t="array" ref="AT16">SUM((G=AT$8)*(P=$B16))&amp;" - "&amp;SUM((G=$B16)*(P=AT$8))</f>
        <v>1 - 1</v>
      </c>
      <c r="AU16" s="25" t="str">
        <f t="array" ref="AU16">SUM((G=AU$8)*(P=$B16))&amp;" - "&amp;SUM((G=$B16)*(P=AU$8))</f>
        <v>0 - 0</v>
      </c>
      <c r="AV16" s="25" t="str">
        <f t="array" ref="AV16">SUM((G=AV$8)*(P=$B16))&amp;" - "&amp;SUM((G=$B16)*(P=AV$8))</f>
        <v>0 - 0</v>
      </c>
      <c r="AW16" s="3671" t="str">
        <f t="array" ref="AW16">SUM((G=AW$8)*(P=$B16))&amp;" - "&amp;SUM((G=$B16)*(P=AW$8))</f>
        <v>0 - 0</v>
      </c>
      <c r="AX16" s="35" t="str">
        <f t="array" ref="AX16">SUM((G=AX$8)*(P=$B16))&amp;" - "&amp;SUM((G=$B16)*(P=AX$8))</f>
        <v>0 - 0</v>
      </c>
      <c r="AY16" s="12" t="str">
        <f t="array" ref="AY16">SUM((G=AY$8)*(P=$B16))&amp;" - "&amp;SUM((G=$B16)*(P=AY$8))</f>
        <v>0 - 0</v>
      </c>
      <c r="AZ16" s="12" t="str">
        <f t="array" ref="AZ16">SUM((G=AZ$8)*(P=$B16))&amp;" - "&amp;SUM((G=$B16)*(P=AZ$8))</f>
        <v>0 - 0</v>
      </c>
      <c r="BA16" s="12" t="str">
        <f t="array" ref="BA16">SUM((G=BA$8)*(P=$B16))&amp;" - "&amp;SUM((G=$B16)*(P=BA$8))</f>
        <v>0 - 0</v>
      </c>
      <c r="BB16" s="12" t="str">
        <f t="array" ref="BB16">SUM((G=BB$8)*(P=$B16))&amp;" - "&amp;SUM((G=$B16)*(P=BB$8))</f>
        <v>0 - 0</v>
      </c>
      <c r="BC16" s="12" t="str">
        <f t="array" ref="BC16">SUM((G=BC$8)*(P=$B16))&amp;" - "&amp;SUM((G=$B16)*(P=BC$8))</f>
        <v>0 - 0</v>
      </c>
      <c r="BD16" s="12" t="str">
        <f t="array" ref="BD16">SUM((G=BD$8)*(P=$B16))&amp;" - "&amp;SUM((G=$B16)*(P=BD$8))</f>
        <v>0 - 1</v>
      </c>
      <c r="BE16" s="12" t="str">
        <f t="array" ref="BE16">SUM((G=BE$8)*(P=$B16))&amp;" - "&amp;SUM((G=$B16)*(P=BE$8))</f>
        <v>0 - 0</v>
      </c>
      <c r="BF16" s="12" t="str">
        <f t="array" ref="BF16">SUM((G=BF$8)*(P=$B16))&amp;" - "&amp;SUM((G=$B16)*(P=BF$8))</f>
        <v>0 - 0</v>
      </c>
      <c r="BG16" s="12" t="str">
        <f t="array" ref="BG16">SUM((G=BG$8)*(P=$B16))&amp;" - "&amp;SUM((G=$B16)*(P=BG$8))</f>
        <v>0 - 0</v>
      </c>
      <c r="BH16" s="12" t="str">
        <f t="array" ref="BH16">SUM((G=BH$8)*(P=$B16))&amp;" - "&amp;SUM((G=$B16)*(P=BH$8))</f>
        <v>0 - 0</v>
      </c>
      <c r="BI16" s="12" t="str">
        <f t="array" ref="BI16">SUM((G=BI$8)*(P=$B16))&amp;" - "&amp;SUM((G=$B16)*(P=BI$8))</f>
        <v>0 - 0</v>
      </c>
      <c r="BJ16" s="12" t="str">
        <f t="array" ref="BJ16">SUM((G=BJ$8)*(P=$B16))&amp;" - "&amp;SUM((G=$B16)*(P=BJ$8))</f>
        <v>0 - 0</v>
      </c>
      <c r="BK16" s="12" t="str">
        <f t="array" ref="BK16">SUM((G=BK$8)*(P=$B16))&amp;" - "&amp;SUM((G=$B16)*(P=BK$8))</f>
        <v>0 - 0</v>
      </c>
      <c r="BL16" s="12" t="str">
        <f t="array" ref="BL16">SUM((G=BL$8)*(P=$B16))&amp;" - "&amp;SUM((G=$B16)*(P=BL$8))</f>
        <v>0 - 0</v>
      </c>
      <c r="BM16" s="12" t="str">
        <f t="array" ref="BM16">SUM((G=BM$8)*(P=$B16))&amp;" - "&amp;SUM((G=$B16)*(P=BM$8))</f>
        <v>0 - 0</v>
      </c>
      <c r="BN16" s="12" t="str">
        <f t="array" ref="BN16">SUM((G=BN$8)*(P=$B16))&amp;" - "&amp;SUM((G=$B16)*(P=BN$8))</f>
        <v>0 - 0</v>
      </c>
      <c r="BO16" s="12" t="str">
        <f t="array" ref="BO16">SUM((G=BO$8)*(P=$B16))&amp;" - "&amp;SUM((G=$B16)*(P=BO$8))</f>
        <v>0 - 0</v>
      </c>
      <c r="BP16" s="12" t="str">
        <f t="array" ref="BP16">SUM((G=BP$8)*(P=$B16))&amp;" - "&amp;SUM((G=$B16)*(P=BP$8))</f>
        <v>0 - 0</v>
      </c>
      <c r="BQ16" s="12" t="str">
        <f t="array" ref="BQ16">SUM((G=BQ$8)*(P=$B16))&amp;" - "&amp;SUM((G=$B16)*(P=BQ$8))</f>
        <v>0 - 0</v>
      </c>
      <c r="BR16" s="12" t="str">
        <f t="array" ref="BR16">SUM((G=BR$8)*(P=$B16))&amp;" - "&amp;SUM((G=$B16)*(P=BR$8))</f>
        <v>0 - 0</v>
      </c>
      <c r="BS16" s="12" t="str">
        <f t="array" ref="BS16">SUM((G=BS$8)*(P=$B16))&amp;" - "&amp;SUM((G=$B16)*(P=BS$8))</f>
        <v>0 - 0</v>
      </c>
      <c r="BT16" s="12" t="str">
        <f t="array" ref="BT16">SUM((G=BT$8)*(P=$B16))&amp;" - "&amp;SUM((G=$B16)*(P=BT$8))</f>
        <v>0 - 0</v>
      </c>
      <c r="BU16" s="12" t="str">
        <f t="array" ref="BU16">SUM((G=BU$8)*(P=$B16))&amp;" - "&amp;SUM((G=$B16)*(P=BU$8))</f>
        <v>0 - 0</v>
      </c>
      <c r="BV16" s="12" t="str">
        <f t="array" ref="BV16">SUM((G=BV$8)*(P=$B16))&amp;" - "&amp;SUM((G=$B16)*(P=BV$8))</f>
        <v>0 - 0</v>
      </c>
      <c r="BW16" s="12" t="str">
        <f t="array" ref="BW16">SUM((G=BW$8)*(P=$B16))&amp;" - "&amp;SUM((G=$B16)*(P=BW$8))</f>
        <v>0 - 0</v>
      </c>
      <c r="BX16" s="25" t="str">
        <f t="array" ref="BX16">SUM((G=BX$8)*(P=$B16))&amp;" - "&amp;SUM((G=$B16)*(P=BX$8))</f>
        <v>0 - 0</v>
      </c>
      <c r="BY16" s="25" t="str">
        <f t="array" ref="BY16">SUM((G=BY$8)*(P=$B16))&amp;" - "&amp;SUM((G=$B16)*(P=BY$8))</f>
        <v>0 - 0</v>
      </c>
      <c r="BZ16" s="21" t="str">
        <f t="shared" si="4"/>
        <v>DJOH</v>
      </c>
      <c r="CA16" s="15"/>
    </row>
    <row r="17" spans="2:79" ht="11.1" customHeight="1" x14ac:dyDescent="0.2">
      <c r="B17" s="21" t="s">
        <v>212</v>
      </c>
      <c r="C17" s="35" t="str">
        <f t="array" ref="C17">SUM((G=C$8)*(P=$B17))&amp;" - "&amp;SUM((G=$B17)*(P=C$8))</f>
        <v>0 - 0</v>
      </c>
      <c r="D17" s="35" t="str">
        <f t="array" ref="D17">SUM((G=D$8)*(P=$B17))&amp;" - "&amp;SUM((G=$B17)*(P=D$8))</f>
        <v>0 - 0</v>
      </c>
      <c r="E17" s="12" t="str">
        <f t="array" ref="E17">SUM((G=E$8)*(P=$B17))&amp;" - "&amp;SUM((G=$B17)*(P=E$8))</f>
        <v>0 - 0</v>
      </c>
      <c r="F17" s="12" t="str">
        <f t="array" ref="F17">SUM((G=F$8)*(P=$B17))&amp;" - "&amp;SUM((G=$B17)*(P=F$8))</f>
        <v>0 - 0</v>
      </c>
      <c r="G17" s="12" t="str">
        <f t="array" ref="G17">SUM((G=G$8)*(P=$B17))&amp;" - "&amp;SUM((G=$B17)*(P=G$8))</f>
        <v>0 - 0</v>
      </c>
      <c r="H17" s="12" t="str">
        <f t="array" ref="H17">SUM((G=H$8)*(P=$B17))&amp;" - "&amp;SUM((G=$B17)*(P=H$8))</f>
        <v>0 - 0</v>
      </c>
      <c r="I17" s="12" t="str">
        <f t="array" ref="I17">SUM((G=I$8)*(P=$B17))&amp;" - "&amp;SUM((G=$B17)*(P=I$8))</f>
        <v>0 - 0</v>
      </c>
      <c r="J17" s="12" t="str">
        <f t="array" ref="J17">SUM((G=J$8)*(P=$B17))&amp;" - "&amp;SUM((G=$B17)*(P=J$8))</f>
        <v>0 - 0</v>
      </c>
      <c r="K17" s="12" t="str">
        <f t="array" ref="K17">SUM((G=K$8)*(P=$B17))&amp;" - "&amp;SUM((G=$B17)*(P=K$8))</f>
        <v>0 - 0</v>
      </c>
      <c r="L17" s="12" t="str">
        <f t="array" ref="L17">SUM((G=L$8)*(P=$B17))&amp;" - "&amp;SUM((G=$B17)*(P=L$8))</f>
        <v>1 - 0</v>
      </c>
      <c r="M17" s="12" t="str">
        <f t="array" ref="M17">SUM((G=M$8)*(P=$B17))&amp;" - "&amp;SUM((G=$B17)*(P=M$8))</f>
        <v>0 - 0</v>
      </c>
      <c r="N17" s="12" t="str">
        <f t="array" ref="N17">SUM((G=N$8)*(P=$B17))&amp;" - "&amp;SUM((G=$B17)*(P=N$8))</f>
        <v>1 - 2</v>
      </c>
      <c r="O17" s="12" t="str">
        <f t="array" ref="O17">SUM((G=O$8)*(P=$B17))&amp;" - "&amp;SUM((G=$B17)*(P=O$8))</f>
        <v>1 - 0</v>
      </c>
      <c r="P17" s="12" t="str">
        <f t="array" ref="P17">SUM((G=P$8)*(P=$B17))&amp;" - "&amp;SUM((G=$B17)*(P=P$8))</f>
        <v>0 - 0</v>
      </c>
      <c r="Q17" s="12" t="str">
        <f t="array" ref="Q17">SUM((G=Q$8)*(P=$B17))&amp;" - "&amp;SUM((G=$B17)*(P=Q$8))</f>
        <v>1 - 1</v>
      </c>
      <c r="R17" s="12" t="str">
        <f t="array" ref="R17">SUM((G=R$8)*(P=$B17))&amp;" - "&amp;SUM((G=$B17)*(P=R$8))</f>
        <v>2 - 1</v>
      </c>
      <c r="S17" s="12" t="str">
        <f t="array" ref="S17">SUM((G=S$8)*(P=$B17))&amp;" - "&amp;SUM((G=$B17)*(P=S$8))</f>
        <v>0 - 0</v>
      </c>
      <c r="T17" s="12" t="str">
        <f t="array" ref="T17">SUM((G=T$8)*(P=$B17))&amp;" - "&amp;SUM((G=$B17)*(P=T$8))</f>
        <v>0 - 0</v>
      </c>
      <c r="U17" s="12" t="str">
        <f t="array" ref="U17">SUM((G=U$8)*(P=$B17))&amp;" - "&amp;SUM((G=$B17)*(P=U$8))</f>
        <v>1 - 0</v>
      </c>
      <c r="V17" s="12" t="str">
        <f t="array" ref="V17">SUM((G=V$8)*(P=$B17))&amp;" - "&amp;SUM((G=$B17)*(P=V$8))</f>
        <v>0 - 0</v>
      </c>
      <c r="W17" s="12" t="str">
        <f t="array" ref="W17">SUM((G=W$8)*(P=$B17))&amp;" - "&amp;SUM((G=$B17)*(P=W$8))</f>
        <v>0 - 0</v>
      </c>
      <c r="X17" s="12" t="str">
        <f t="array" ref="X17">SUM((G=X$8)*(P=$B17))&amp;" - "&amp;SUM((G=$B17)*(P=X$8))</f>
        <v>0 - 0</v>
      </c>
      <c r="Y17" s="12" t="str">
        <f t="array" ref="Y17">SUM((G=Y$8)*(P=$B17))&amp;" - "&amp;SUM((G=$B17)*(P=Y$8))</f>
        <v>0 - 0</v>
      </c>
      <c r="Z17" s="12" t="str">
        <f t="array" ref="Z17">SUM((G=Z$8)*(P=$B17))&amp;" - "&amp;SUM((G=$B17)*(P=Z$8))</f>
        <v>0 - 0</v>
      </c>
      <c r="AA17" s="12" t="str">
        <f t="array" ref="AA17">SUM((G=AA$8)*(P=$B17))&amp;" - "&amp;SUM((G=$B17)*(P=AA$8))</f>
        <v>0 - 0</v>
      </c>
      <c r="AB17" s="12" t="str">
        <f t="array" ref="AB17">SUM((G=AB$8)*(P=$B17))&amp;" - "&amp;SUM((G=$B17)*(P=AB$8))</f>
        <v>0 - 0</v>
      </c>
      <c r="AC17" s="12" t="str">
        <f t="array" ref="AC17">SUM((G=AC$8)*(P=$B17))&amp;" - "&amp;SUM((G=$B17)*(P=AC$8))</f>
        <v>0 - 1</v>
      </c>
      <c r="AD17" s="12" t="str">
        <f t="array" ref="AD17">SUM((G=AD$8)*(P=$B17))&amp;" - "&amp;SUM((G=$B17)*(P=AD$8))</f>
        <v>0 - 0</v>
      </c>
      <c r="AE17" s="12" t="str">
        <f t="array" ref="AE17">SUM((G=AE$8)*(P=$B17))&amp;" - "&amp;SUM((G=$B17)*(P=AE$8))</f>
        <v>0 - 0</v>
      </c>
      <c r="AF17" s="12" t="str">
        <f t="array" ref="AF17">SUM((G=AF$8)*(P=$B17))&amp;" - "&amp;SUM((G=$B17)*(P=AF$8))</f>
        <v>0 - 0</v>
      </c>
      <c r="AG17" s="12" t="str">
        <f t="array" ref="AG17">SUM((G=AG$8)*(P=$B17))&amp;" - "&amp;SUM((G=$B17)*(P=AG$8))</f>
        <v>0 - 0</v>
      </c>
      <c r="AH17" s="12" t="str">
        <f t="array" ref="AH17">SUM((G=AH$8)*(P=$B17))&amp;" - "&amp;SUM((G=$B17)*(P=AH$8))</f>
        <v>0 - 0</v>
      </c>
      <c r="AI17" s="12" t="str">
        <f t="array" ref="AI17">SUM((G=AI$8)*(P=$B17))&amp;" - "&amp;SUM((G=$B17)*(P=AI$8))</f>
        <v>1 - 0</v>
      </c>
      <c r="AJ17" s="12" t="str">
        <f t="array" ref="AJ17">SUM((G=AJ$8)*(P=$B17))&amp;" - "&amp;SUM((G=$B17)*(P=AJ$8))</f>
        <v>0 - 0</v>
      </c>
      <c r="AK17" s="12" t="str">
        <f t="array" ref="AK17">SUM((G=AK$8)*(P=$B17))&amp;" - "&amp;SUM((G=$B17)*(P=AK$8))</f>
        <v>0 - 0</v>
      </c>
      <c r="AL17" s="12" t="str">
        <f t="array" ref="AL17">SUM((G=AL$8)*(P=$B17))&amp;" - "&amp;SUM((G=$B17)*(P=AL$8))</f>
        <v>0 - 0</v>
      </c>
      <c r="AM17" s="12" t="str">
        <f t="array" ref="AM17">SUM((G=AM$8)*(P=$B17))&amp;" - "&amp;SUM((G=$B17)*(P=AM$8))</f>
        <v>1 - 1</v>
      </c>
      <c r="AN17" s="12" t="str">
        <f t="array" ref="AN17">SUM((G=AN$8)*(P=$B17))&amp;" - "&amp;SUM((G=$B17)*(P=AN$8))</f>
        <v>0 - 0</v>
      </c>
      <c r="AO17" s="12" t="str">
        <f t="array" ref="AO17">SUM((G=AO$8)*(P=$B17))&amp;" - "&amp;SUM((G=$B17)*(P=AO$8))</f>
        <v>0 - 0</v>
      </c>
      <c r="AP17" s="12" t="str">
        <f t="array" ref="AP17">SUM((G=AP$8)*(P=$B17))&amp;" - "&amp;SUM((G=$B17)*(P=AP$8))</f>
        <v>0 - 0</v>
      </c>
      <c r="AQ17" s="12" t="str">
        <f t="array" ref="AQ17">SUM((G=AQ$8)*(P=$B17))&amp;" - "&amp;SUM((G=$B17)*(P=AQ$8))</f>
        <v>0 - 0</v>
      </c>
      <c r="AR17" s="12" t="str">
        <f t="array" ref="AR17">SUM((G=AR$8)*(P=$B17))&amp;" - "&amp;SUM((G=$B17)*(P=AR$8))</f>
        <v>0 - 1</v>
      </c>
      <c r="AS17" s="12" t="str">
        <f t="array" ref="AS17">SUM((G=AS$8)*(P=$B17))&amp;" - "&amp;SUM((G=$B17)*(P=AS$8))</f>
        <v>0 - 0</v>
      </c>
      <c r="AT17" s="25" t="str">
        <f t="array" ref="AT17">SUM((G=AT$8)*(P=$B17))&amp;" - "&amp;SUM((G=$B17)*(P=AT$8))</f>
        <v>0 - 0</v>
      </c>
      <c r="AU17" s="25" t="str">
        <f t="array" ref="AU17">SUM((G=AU$8)*(P=$B17))&amp;" - "&amp;SUM((G=$B17)*(P=AU$8))</f>
        <v>0 - 0</v>
      </c>
      <c r="AV17" s="25" t="str">
        <f t="array" ref="AV17">SUM((G=AV$8)*(P=$B17))&amp;" - "&amp;SUM((G=$B17)*(P=AV$8))</f>
        <v>0 - 0</v>
      </c>
      <c r="AW17" s="3671" t="str">
        <f t="array" ref="AW17">SUM((G=AW$8)*(P=$B17))&amp;" - "&amp;SUM((G=$B17)*(P=AW$8))</f>
        <v>0 - 0</v>
      </c>
      <c r="AX17" s="35" t="str">
        <f t="array" ref="AX17">SUM((G=AX$8)*(P=$B17))&amp;" - "&amp;SUM((G=$B17)*(P=AX$8))</f>
        <v>0 - 0</v>
      </c>
      <c r="AY17" s="12" t="str">
        <f t="array" ref="AY17">SUM((G=AY$8)*(P=$B17))&amp;" - "&amp;SUM((G=$B17)*(P=AY$8))</f>
        <v>0 - 0</v>
      </c>
      <c r="AZ17" s="12" t="str">
        <f t="array" ref="AZ17">SUM((G=AZ$8)*(P=$B17))&amp;" - "&amp;SUM((G=$B17)*(P=AZ$8))</f>
        <v>0 - 0</v>
      </c>
      <c r="BA17" s="12" t="str">
        <f t="array" ref="BA17">SUM((G=BA$8)*(P=$B17))&amp;" - "&amp;SUM((G=$B17)*(P=BA$8))</f>
        <v>0 - 0</v>
      </c>
      <c r="BB17" s="12" t="str">
        <f t="array" ref="BB17">SUM((G=BB$8)*(P=$B17))&amp;" - "&amp;SUM((G=$B17)*(P=BB$8))</f>
        <v>0 - 0</v>
      </c>
      <c r="BC17" s="12" t="str">
        <f t="array" ref="BC17">SUM((G=BC$8)*(P=$B17))&amp;" - "&amp;SUM((G=$B17)*(P=BC$8))</f>
        <v>0 - 0</v>
      </c>
      <c r="BD17" s="12" t="str">
        <f t="array" ref="BD17">SUM((G=BD$8)*(P=$B17))&amp;" - "&amp;SUM((G=$B17)*(P=BD$8))</f>
        <v>0 - 0</v>
      </c>
      <c r="BE17" s="12" t="str">
        <f t="array" ref="BE17">SUM((G=BE$8)*(P=$B17))&amp;" - "&amp;SUM((G=$B17)*(P=BE$8))</f>
        <v>0 - 0</v>
      </c>
      <c r="BF17" s="12" t="str">
        <f t="array" ref="BF17">SUM((G=BF$8)*(P=$B17))&amp;" - "&amp;SUM((G=$B17)*(P=BF$8))</f>
        <v>0 - 0</v>
      </c>
      <c r="BG17" s="12" t="str">
        <f t="array" ref="BG17">SUM((G=BG$8)*(P=$B17))&amp;" - "&amp;SUM((G=$B17)*(P=BG$8))</f>
        <v>0 - 0</v>
      </c>
      <c r="BH17" s="12" t="str">
        <f t="array" ref="BH17">SUM((G=BH$8)*(P=$B17))&amp;" - "&amp;SUM((G=$B17)*(P=BH$8))</f>
        <v>0 - 0</v>
      </c>
      <c r="BI17" s="12" t="str">
        <f t="array" ref="BI17">SUM((G=BI$8)*(P=$B17))&amp;" - "&amp;SUM((G=$B17)*(P=BI$8))</f>
        <v>0 - 0</v>
      </c>
      <c r="BJ17" s="12" t="str">
        <f t="array" ref="BJ17">SUM((G=BJ$8)*(P=$B17))&amp;" - "&amp;SUM((G=$B17)*(P=BJ$8))</f>
        <v>0 - 0</v>
      </c>
      <c r="BK17" s="12" t="str">
        <f t="array" ref="BK17">SUM((G=BK$8)*(P=$B17))&amp;" - "&amp;SUM((G=$B17)*(P=BK$8))</f>
        <v>0 - 0</v>
      </c>
      <c r="BL17" s="12" t="str">
        <f t="array" ref="BL17">SUM((G=BL$8)*(P=$B17))&amp;" - "&amp;SUM((G=$B17)*(P=BL$8))</f>
        <v>0 - 0</v>
      </c>
      <c r="BM17" s="12" t="str">
        <f t="array" ref="BM17">SUM((G=BM$8)*(P=$B17))&amp;" - "&amp;SUM((G=$B17)*(P=BM$8))</f>
        <v>0 - 0</v>
      </c>
      <c r="BN17" s="12" t="str">
        <f t="array" ref="BN17">SUM((G=BN$8)*(P=$B17))&amp;" - "&amp;SUM((G=$B17)*(P=BN$8))</f>
        <v>0 - 0</v>
      </c>
      <c r="BO17" s="12" t="str">
        <f t="array" ref="BO17">SUM((G=BO$8)*(P=$B17))&amp;" - "&amp;SUM((G=$B17)*(P=BO$8))</f>
        <v>0 - 0</v>
      </c>
      <c r="BP17" s="12" t="str">
        <f t="array" ref="BP17">SUM((G=BP$8)*(P=$B17))&amp;" - "&amp;SUM((G=$B17)*(P=BP$8))</f>
        <v>0 - 0</v>
      </c>
      <c r="BQ17" s="12" t="str">
        <f t="array" ref="BQ17">SUM((G=BQ$8)*(P=$B17))&amp;" - "&amp;SUM((G=$B17)*(P=BQ$8))</f>
        <v>0 - 0</v>
      </c>
      <c r="BR17" s="12" t="str">
        <f t="array" ref="BR17">SUM((G=BR$8)*(P=$B17))&amp;" - "&amp;SUM((G=$B17)*(P=BR$8))</f>
        <v>0 - 0</v>
      </c>
      <c r="BS17" s="12" t="str">
        <f t="array" ref="BS17">SUM((G=BS$8)*(P=$B17))&amp;" - "&amp;SUM((G=$B17)*(P=BS$8))</f>
        <v>0 - 0</v>
      </c>
      <c r="BT17" s="12" t="str">
        <f t="array" ref="BT17">SUM((G=BT$8)*(P=$B17))&amp;" - "&amp;SUM((G=$B17)*(P=BT$8))</f>
        <v>0 - 0</v>
      </c>
      <c r="BU17" s="12" t="str">
        <f t="array" ref="BU17">SUM((G=BU$8)*(P=$B17))&amp;" - "&amp;SUM((G=$B17)*(P=BU$8))</f>
        <v>0 - 0</v>
      </c>
      <c r="BV17" s="12" t="str">
        <f t="array" ref="BV17">SUM((G=BV$8)*(P=$B17))&amp;" - "&amp;SUM((G=$B17)*(P=BV$8))</f>
        <v>0 - 0</v>
      </c>
      <c r="BW17" s="12" t="str">
        <f t="array" ref="BW17">SUM((G=BW$8)*(P=$B17))&amp;" - "&amp;SUM((G=$B17)*(P=BW$8))</f>
        <v>0 - 0</v>
      </c>
      <c r="BX17" s="25" t="str">
        <f t="array" ref="BX17">SUM((G=BX$8)*(P=$B17))&amp;" - "&amp;SUM((G=$B17)*(P=BX$8))</f>
        <v>0 - 0</v>
      </c>
      <c r="BY17" s="25" t="str">
        <f t="array" ref="BY17">SUM((G=BY$8)*(P=$B17))&amp;" - "&amp;SUM((G=$B17)*(P=BY$8))</f>
        <v>0 - 0</v>
      </c>
      <c r="BZ17" s="21" t="str">
        <f t="shared" si="4"/>
        <v>ERIC</v>
      </c>
      <c r="CA17" s="14"/>
    </row>
    <row r="18" spans="2:79" ht="11.1" customHeight="1" x14ac:dyDescent="0.2">
      <c r="B18" s="21" t="s">
        <v>125</v>
      </c>
      <c r="C18" s="35" t="str">
        <f t="array" ref="C18">SUM((G=C$8)*(P=$B18))&amp;" - "&amp;SUM((G=$B18)*(P=C$8))</f>
        <v>0 - 0</v>
      </c>
      <c r="D18" s="35" t="str">
        <f t="array" ref="D18">SUM((G=D$8)*(P=$B18))&amp;" - "&amp;SUM((G=$B18)*(P=D$8))</f>
        <v>4 - 1</v>
      </c>
      <c r="E18" s="12" t="str">
        <f t="array" ref="E18">SUM((G=E$8)*(P=$B18))&amp;" - "&amp;SUM((G=$B18)*(P=E$8))</f>
        <v>1 - 0</v>
      </c>
      <c r="F18" s="12" t="str">
        <f t="array" ref="F18">SUM((G=F$8)*(P=$B18))&amp;" - "&amp;SUM((G=$B18)*(P=F$8))</f>
        <v>0 - 0</v>
      </c>
      <c r="G18" s="12" t="str">
        <f t="array" ref="G18">SUM((G=G$8)*(P=$B18))&amp;" - "&amp;SUM((G=$B18)*(P=G$8))</f>
        <v>4 - 2</v>
      </c>
      <c r="H18" s="12" t="str">
        <f t="array" ref="H18">SUM((G=H$8)*(P=$B18))&amp;" - "&amp;SUM((G=$B18)*(P=H$8))</f>
        <v>5 - 7</v>
      </c>
      <c r="I18" s="12" t="str">
        <f t="array" ref="I18">SUM((G=I$8)*(P=$B18))&amp;" - "&amp;SUM((G=$B18)*(P=I$8))</f>
        <v>3 - 3</v>
      </c>
      <c r="J18" s="12" t="str">
        <f t="array" ref="J18">SUM((G=J$8)*(P=$B18))&amp;" - "&amp;SUM((G=$B18)*(P=J$8))</f>
        <v>0 - 1</v>
      </c>
      <c r="K18" s="12" t="str">
        <f t="array" ref="K18">SUM((G=K$8)*(P=$B18))&amp;" - "&amp;SUM((G=$B18)*(P=K$8))</f>
        <v>0 - 1</v>
      </c>
      <c r="L18" s="12" t="str">
        <f t="array" ref="L18">SUM((G=L$8)*(P=$B18))&amp;" - "&amp;SUM((G=$B18)*(P=L$8))</f>
        <v>0 - 0</v>
      </c>
      <c r="M18" s="12" t="str">
        <f t="array" ref="M18">SUM((G=M$8)*(P=$B18))&amp;" - "&amp;SUM((G=$B18)*(P=M$8))</f>
        <v>0 - 0</v>
      </c>
      <c r="N18" s="12" t="str">
        <f t="array" ref="N18">SUM((G=N$8)*(P=$B18))&amp;" - "&amp;SUM((G=$B18)*(P=N$8))</f>
        <v>1 - 2</v>
      </c>
      <c r="O18" s="12" t="str">
        <f t="array" ref="O18">SUM((G=O$8)*(P=$B18))&amp;" - "&amp;SUM((G=$B18)*(P=O$8))</f>
        <v>10 - 5</v>
      </c>
      <c r="P18" s="12" t="str">
        <f t="array" ref="P18">SUM((G=P$8)*(P=$B18))&amp;" - "&amp;SUM((G=$B18)*(P=P$8))</f>
        <v>2 - 1</v>
      </c>
      <c r="Q18" s="12" t="str">
        <f t="array" ref="Q18">SUM((G=Q$8)*(P=$B18))&amp;" - "&amp;SUM((G=$B18)*(P=Q$8))</f>
        <v>9 - 5</v>
      </c>
      <c r="R18" s="12" t="str">
        <f t="array" ref="R18">SUM((G=R$8)*(P=$B18))&amp;" - "&amp;SUM((G=$B18)*(P=R$8))</f>
        <v>2 - 1</v>
      </c>
      <c r="S18" s="12" t="str">
        <f t="array" ref="S18">SUM((G=S$8)*(P=$B18))&amp;" - "&amp;SUM((G=$B18)*(P=S$8))</f>
        <v>0 - 1</v>
      </c>
      <c r="T18" s="12" t="str">
        <f t="array" ref="T18">SUM((G=T$8)*(P=$B18))&amp;" - "&amp;SUM((G=$B18)*(P=T$8))</f>
        <v>0 - 0</v>
      </c>
      <c r="U18" s="12" t="str">
        <f t="array" ref="U18">SUM((G=U$8)*(P=$B18))&amp;" - "&amp;SUM((G=$B18)*(P=U$8))</f>
        <v>0 - 0</v>
      </c>
      <c r="V18" s="12" t="str">
        <f t="array" ref="V18">SUM((G=V$8)*(P=$B18))&amp;" - "&amp;SUM((G=$B18)*(P=V$8))</f>
        <v>1 - 0</v>
      </c>
      <c r="W18" s="12" t="str">
        <f t="array" ref="W18">SUM((G=W$8)*(P=$B18))&amp;" - "&amp;SUM((G=$B18)*(P=W$8))</f>
        <v>1 - 0</v>
      </c>
      <c r="X18" s="12" t="str">
        <f t="array" ref="X18">SUM((G=X$8)*(P=$B18))&amp;" - "&amp;SUM((G=$B18)*(P=X$8))</f>
        <v>0 - 0</v>
      </c>
      <c r="Y18" s="12" t="str">
        <f t="array" ref="Y18">SUM((G=Y$8)*(P=$B18))&amp;" - "&amp;SUM((G=$B18)*(P=Y$8))</f>
        <v>4 - 7</v>
      </c>
      <c r="Z18" s="12" t="str">
        <f t="array" ref="Z18">SUM((G=Z$8)*(P=$B18))&amp;" - "&amp;SUM((G=$B18)*(P=Z$8))</f>
        <v>0 - 0</v>
      </c>
      <c r="AA18" s="12" t="str">
        <f t="array" ref="AA18">SUM((G=AA$8)*(P=$B18))&amp;" - "&amp;SUM((G=$B18)*(P=AA$8))</f>
        <v>1 - 0</v>
      </c>
      <c r="AB18" s="12" t="str">
        <f t="array" ref="AB18">SUM((G=AB$8)*(P=$B18))&amp;" - "&amp;SUM((G=$B18)*(P=AB$8))</f>
        <v>0 - 1</v>
      </c>
      <c r="AC18" s="12" t="str">
        <f t="array" ref="AC18">SUM((G=AC$8)*(P=$B18))&amp;" - "&amp;SUM((G=$B18)*(P=AC$8))</f>
        <v>4 - 7</v>
      </c>
      <c r="AD18" s="12" t="str">
        <f t="array" ref="AD18">SUM((G=AD$8)*(P=$B18))&amp;" - "&amp;SUM((G=$B18)*(P=AD$8))</f>
        <v>0 - 0</v>
      </c>
      <c r="AE18" s="12" t="str">
        <f t="array" ref="AE18">SUM((G=AE$8)*(P=$B18))&amp;" - "&amp;SUM((G=$B18)*(P=AE$8))</f>
        <v>2 - 2</v>
      </c>
      <c r="AF18" s="12" t="str">
        <f t="array" ref="AF18">SUM((G=AF$8)*(P=$B18))&amp;" - "&amp;SUM((G=$B18)*(P=AF$8))</f>
        <v>3 - 1</v>
      </c>
      <c r="AG18" s="12" t="str">
        <f t="array" ref="AG18">SUM((G=AG$8)*(P=$B18))&amp;" - "&amp;SUM((G=$B18)*(P=AG$8))</f>
        <v>5 - 1</v>
      </c>
      <c r="AH18" s="12" t="str">
        <f t="array" ref="AH18">SUM((G=AH$8)*(P=$B18))&amp;" - "&amp;SUM((G=$B18)*(P=AH$8))</f>
        <v>2 - 0</v>
      </c>
      <c r="AI18" s="12" t="str">
        <f t="array" ref="AI18">SUM((G=AI$8)*(P=$B18))&amp;" - "&amp;SUM((G=$B18)*(P=AI$8))</f>
        <v>4 - 2</v>
      </c>
      <c r="AJ18" s="12" t="str">
        <f t="array" ref="AJ18">SUM((G=AJ$8)*(P=$B18))&amp;" - "&amp;SUM((G=$B18)*(P=AJ$8))</f>
        <v>2 - 3</v>
      </c>
      <c r="AK18" s="12" t="str">
        <f t="array" ref="AK18">SUM((G=AK$8)*(P=$B18))&amp;" - "&amp;SUM((G=$B18)*(P=AK$8))</f>
        <v>7 - 2</v>
      </c>
      <c r="AL18" s="12" t="str">
        <f t="array" ref="AL18">SUM((G=AL$8)*(P=$B18))&amp;" - "&amp;SUM((G=$B18)*(P=AL$8))</f>
        <v>4 - 4</v>
      </c>
      <c r="AM18" s="12" t="str">
        <f t="array" ref="AM18">SUM((G=AM$8)*(P=$B18))&amp;" - "&amp;SUM((G=$B18)*(P=AM$8))</f>
        <v>7 - 3</v>
      </c>
      <c r="AN18" s="12" t="str">
        <f t="array" ref="AN18">SUM((G=AN$8)*(P=$B18))&amp;" - "&amp;SUM((G=$B18)*(P=AN$8))</f>
        <v>1 - 0</v>
      </c>
      <c r="AO18" s="12" t="str">
        <f t="array" ref="AO18">SUM((G=AO$8)*(P=$B18))&amp;" - "&amp;SUM((G=$B18)*(P=AO$8))</f>
        <v>1 - 0</v>
      </c>
      <c r="AP18" s="12" t="str">
        <f t="array" ref="AP18">SUM((G=AP$8)*(P=$B18))&amp;" - "&amp;SUM((G=$B18)*(P=AP$8))</f>
        <v>0 - 0</v>
      </c>
      <c r="AQ18" s="12" t="str">
        <f t="array" ref="AQ18">SUM((G=AQ$8)*(P=$B18))&amp;" - "&amp;SUM((G=$B18)*(P=AQ$8))</f>
        <v>0 - 0</v>
      </c>
      <c r="AR18" s="12" t="str">
        <f t="array" ref="AR18">SUM((G=AR$8)*(P=$B18))&amp;" - "&amp;SUM((G=$B18)*(P=AR$8))</f>
        <v>0 - 1</v>
      </c>
      <c r="AS18" s="12" t="str">
        <f t="array" ref="AS18">SUM((G=AS$8)*(P=$B18))&amp;" - "&amp;SUM((G=$B18)*(P=AS$8))</f>
        <v>0 - 0</v>
      </c>
      <c r="AT18" s="25" t="str">
        <f t="array" ref="AT18">SUM((G=AT$8)*(P=$B18))&amp;" - "&amp;SUM((G=$B18)*(P=AT$8))</f>
        <v>3 - 1</v>
      </c>
      <c r="AU18" s="25" t="str">
        <f t="array" ref="AU18">SUM((G=AU$8)*(P=$B18))&amp;" - "&amp;SUM((G=$B18)*(P=AU$8))</f>
        <v>0 - 0</v>
      </c>
      <c r="AV18" s="25" t="str">
        <f t="array" ref="AV18">SUM((G=AV$8)*(P=$B18))&amp;" - "&amp;SUM((G=$B18)*(P=AV$8))</f>
        <v>0 - 0</v>
      </c>
      <c r="AW18" s="3671" t="str">
        <f t="array" ref="AW18">SUM((G=AW$8)*(P=$B18))&amp;" - "&amp;SUM((G=$B18)*(P=AW$8))</f>
        <v>0 - 0</v>
      </c>
      <c r="AX18" s="35" t="str">
        <f t="array" ref="AX18">SUM((G=AX$8)*(P=$B18))&amp;" - "&amp;SUM((G=$B18)*(P=AX$8))</f>
        <v>0 - 0</v>
      </c>
      <c r="AY18" s="12" t="str">
        <f t="array" ref="AY18">SUM((G=AY$8)*(P=$B18))&amp;" - "&amp;SUM((G=$B18)*(P=AY$8))</f>
        <v>0 - 0</v>
      </c>
      <c r="AZ18" s="12" t="str">
        <f t="array" ref="AZ18">SUM((G=AZ$8)*(P=$B18))&amp;" - "&amp;SUM((G=$B18)*(P=AZ$8))</f>
        <v>0 - 0</v>
      </c>
      <c r="BA18" s="12" t="str">
        <f t="array" ref="BA18">SUM((G=BA$8)*(P=$B18))&amp;" - "&amp;SUM((G=$B18)*(P=BA$8))</f>
        <v>0 - 0</v>
      </c>
      <c r="BB18" s="12" t="str">
        <f t="array" ref="BB18">SUM((G=BB$8)*(P=$B18))&amp;" - "&amp;SUM((G=$B18)*(P=BB$8))</f>
        <v>0 - 0</v>
      </c>
      <c r="BC18" s="12" t="str">
        <f t="array" ref="BC18">SUM((G=BC$8)*(P=$B18))&amp;" - "&amp;SUM((G=$B18)*(P=BC$8))</f>
        <v>0 - 0</v>
      </c>
      <c r="BD18" s="12" t="str">
        <f t="array" ref="BD18">SUM((G=BD$8)*(P=$B18))&amp;" - "&amp;SUM((G=$B18)*(P=BD$8))</f>
        <v>0 - 0</v>
      </c>
      <c r="BE18" s="12" t="str">
        <f t="array" ref="BE18">SUM((G=BE$8)*(P=$B18))&amp;" - "&amp;SUM((G=$B18)*(P=BE$8))</f>
        <v>0 - 0</v>
      </c>
      <c r="BF18" s="12" t="str">
        <f t="array" ref="BF18">SUM((G=BF$8)*(P=$B18))&amp;" - "&amp;SUM((G=$B18)*(P=BF$8))</f>
        <v>0 - 0</v>
      </c>
      <c r="BG18" s="12" t="str">
        <f t="array" ref="BG18">SUM((G=BG$8)*(P=$B18))&amp;" - "&amp;SUM((G=$B18)*(P=BG$8))</f>
        <v>0 - 0</v>
      </c>
      <c r="BH18" s="12" t="str">
        <f t="array" ref="BH18">SUM((G=BH$8)*(P=$B18))&amp;" - "&amp;SUM((G=$B18)*(P=BH$8))</f>
        <v>0 - 0</v>
      </c>
      <c r="BI18" s="12" t="str">
        <f t="array" ref="BI18">SUM((G=BI$8)*(P=$B18))&amp;" - "&amp;SUM((G=$B18)*(P=BI$8))</f>
        <v>0 - 0</v>
      </c>
      <c r="BJ18" s="12" t="str">
        <f t="array" ref="BJ18">SUM((G=BJ$8)*(P=$B18))&amp;" - "&amp;SUM((G=$B18)*(P=BJ$8))</f>
        <v>0 - 0</v>
      </c>
      <c r="BK18" s="12" t="str">
        <f t="array" ref="BK18">SUM((G=BK$8)*(P=$B18))&amp;" - "&amp;SUM((G=$B18)*(P=BK$8))</f>
        <v>0 - 0</v>
      </c>
      <c r="BL18" s="12" t="str">
        <f t="array" ref="BL18">SUM((G=BL$8)*(P=$B18))&amp;" - "&amp;SUM((G=$B18)*(P=BL$8))</f>
        <v>0 - 1</v>
      </c>
      <c r="BM18" s="12" t="str">
        <f t="array" ref="BM18">SUM((G=BM$8)*(P=$B18))&amp;" - "&amp;SUM((G=$B18)*(P=BM$8))</f>
        <v>0 - 0</v>
      </c>
      <c r="BN18" s="12" t="str">
        <f t="array" ref="BN18">SUM((G=BN$8)*(P=$B18))&amp;" - "&amp;SUM((G=$B18)*(P=BN$8))</f>
        <v>0 - 0</v>
      </c>
      <c r="BO18" s="12" t="str">
        <f t="array" ref="BO18">SUM((G=BO$8)*(P=$B18))&amp;" - "&amp;SUM((G=$B18)*(P=BO$8))</f>
        <v>0 - 0</v>
      </c>
      <c r="BP18" s="12" t="str">
        <f t="array" ref="BP18">SUM((G=BP$8)*(P=$B18))&amp;" - "&amp;SUM((G=$B18)*(P=BP$8))</f>
        <v>0 - 0</v>
      </c>
      <c r="BQ18" s="12" t="str">
        <f t="array" ref="BQ18">SUM((G=BQ$8)*(P=$B18))&amp;" - "&amp;SUM((G=$B18)*(P=BQ$8))</f>
        <v>0 - 0</v>
      </c>
      <c r="BR18" s="12" t="str">
        <f t="array" ref="BR18">SUM((G=BR$8)*(P=$B18))&amp;" - "&amp;SUM((G=$B18)*(P=BR$8))</f>
        <v>1 - 0</v>
      </c>
      <c r="BS18" s="12" t="str">
        <f t="array" ref="BS18">SUM((G=BS$8)*(P=$B18))&amp;" - "&amp;SUM((G=$B18)*(P=BS$8))</f>
        <v>0 - 0</v>
      </c>
      <c r="BT18" s="12" t="str">
        <f t="array" ref="BT18">SUM((G=BT$8)*(P=$B18))&amp;" - "&amp;SUM((G=$B18)*(P=BT$8))</f>
        <v>0 - 0</v>
      </c>
      <c r="BU18" s="12" t="str">
        <f t="array" ref="BU18">SUM((G=BU$8)*(P=$B18))&amp;" - "&amp;SUM((G=$B18)*(P=BU$8))</f>
        <v>0 - 0</v>
      </c>
      <c r="BV18" s="12" t="str">
        <f t="array" ref="BV18">SUM((G=BV$8)*(P=$B18))&amp;" - "&amp;SUM((G=$B18)*(P=BV$8))</f>
        <v>0 - 0</v>
      </c>
      <c r="BW18" s="12" t="str">
        <f t="array" ref="BW18">SUM((G=BW$8)*(P=$B18))&amp;" - "&amp;SUM((G=$B18)*(P=BW$8))</f>
        <v>0 - 0</v>
      </c>
      <c r="BX18" s="25" t="str">
        <f t="array" ref="BX18">SUM((G=BX$8)*(P=$B18))&amp;" - "&amp;SUM((G=$B18)*(P=BX$8))</f>
        <v>0 - 0</v>
      </c>
      <c r="BY18" s="25" t="str">
        <f t="array" ref="BY18">SUM((G=BY$8)*(P=$B18))&amp;" - "&amp;SUM((G=$B18)*(P=BY$8))</f>
        <v>0 - 0</v>
      </c>
      <c r="BZ18" s="21" t="str">
        <f t="shared" si="4"/>
        <v>FABRICE</v>
      </c>
      <c r="CA18" s="15"/>
    </row>
    <row r="19" spans="2:79" ht="11.1" customHeight="1" x14ac:dyDescent="0.2">
      <c r="B19" s="21" t="s">
        <v>607</v>
      </c>
      <c r="C19" s="35" t="str">
        <f t="array" ref="C19">SUM((G=C$8)*(P=$B19))&amp;" - "&amp;SUM((G=$B19)*(P=C$8))</f>
        <v>0 - 0</v>
      </c>
      <c r="D19" s="35" t="str">
        <f t="array" ref="D19">SUM((G=D$8)*(P=$B19))&amp;" - "&amp;SUM((G=$B19)*(P=D$8))</f>
        <v>1 - 0</v>
      </c>
      <c r="E19" s="12" t="str">
        <f t="array" ref="E19">SUM((G=E$8)*(P=$B19))&amp;" - "&amp;SUM((G=$B19)*(P=E$8))</f>
        <v>0 - 0</v>
      </c>
      <c r="F19" s="12" t="str">
        <f t="array" ref="F19">SUM((G=F$8)*(P=$B19))&amp;" - "&amp;SUM((G=$B19)*(P=F$8))</f>
        <v>0 - 0</v>
      </c>
      <c r="G19" s="12" t="str">
        <f t="array" ref="G19">SUM((G=G$8)*(P=$B19))&amp;" - "&amp;SUM((G=$B19)*(P=G$8))</f>
        <v>0 - 0</v>
      </c>
      <c r="H19" s="12" t="str">
        <f t="array" ref="H19">SUM((G=H$8)*(P=$B19))&amp;" - "&amp;SUM((G=$B19)*(P=H$8))</f>
        <v>0 - 0</v>
      </c>
      <c r="I19" s="12" t="str">
        <f t="array" ref="I19">SUM((G=I$8)*(P=$B19))&amp;" - "&amp;SUM((G=$B19)*(P=I$8))</f>
        <v>0 - 0</v>
      </c>
      <c r="J19" s="12" t="str">
        <f t="array" ref="J19">SUM((G=J$8)*(P=$B19))&amp;" - "&amp;SUM((G=$B19)*(P=J$8))</f>
        <v>0 - 0</v>
      </c>
      <c r="K19" s="12" t="str">
        <f t="array" ref="K19">SUM((G=K$8)*(P=$B19))&amp;" - "&amp;SUM((G=$B19)*(P=K$8))</f>
        <v>0 - 0</v>
      </c>
      <c r="L19" s="12" t="str">
        <f t="array" ref="L19">SUM((G=L$8)*(P=$B19))&amp;" - "&amp;SUM((G=$B19)*(P=L$8))</f>
        <v>0 - 0</v>
      </c>
      <c r="M19" s="12" t="str">
        <f t="array" ref="M19">SUM((G=M$8)*(P=$B19))&amp;" - "&amp;SUM((G=$B19)*(P=M$8))</f>
        <v>0 - 0</v>
      </c>
      <c r="N19" s="12" t="str">
        <f t="array" ref="N19">SUM((G=N$8)*(P=$B19))&amp;" - "&amp;SUM((G=$B19)*(P=N$8))</f>
        <v>0 - 1</v>
      </c>
      <c r="O19" s="12" t="str">
        <f t="array" ref="O19">SUM((G=O$8)*(P=$B19))&amp;" - "&amp;SUM((G=$B19)*(P=O$8))</f>
        <v>0 - 1</v>
      </c>
      <c r="P19" s="12" t="str">
        <f t="array" ref="P19">SUM((G=P$8)*(P=$B19))&amp;" - "&amp;SUM((G=$B19)*(P=P$8))</f>
        <v>0 - 0</v>
      </c>
      <c r="Q19" s="12" t="str">
        <f t="array" ref="Q19">SUM((G=Q$8)*(P=$B19))&amp;" - "&amp;SUM((G=$B19)*(P=Q$8))</f>
        <v>0 - 0</v>
      </c>
      <c r="R19" s="12" t="str">
        <f t="array" ref="R19">SUM((G=R$8)*(P=$B19))&amp;" - "&amp;SUM((G=$B19)*(P=R$8))</f>
        <v>0 - 0</v>
      </c>
      <c r="S19" s="12" t="str">
        <f t="array" ref="S19">SUM((G=S$8)*(P=$B19))&amp;" - "&amp;SUM((G=$B19)*(P=S$8))</f>
        <v>0 - 0</v>
      </c>
      <c r="T19" s="12" t="str">
        <f t="array" ref="T19">SUM((G=T$8)*(P=$B19))&amp;" - "&amp;SUM((G=$B19)*(P=T$8))</f>
        <v>0 - 0</v>
      </c>
      <c r="U19" s="12" t="str">
        <f t="array" ref="U19">SUM((G=U$8)*(P=$B19))&amp;" - "&amp;SUM((G=$B19)*(P=U$8))</f>
        <v>0 - 0</v>
      </c>
      <c r="V19" s="12" t="str">
        <f t="array" ref="V19">SUM((G=V$8)*(P=$B19))&amp;" - "&amp;SUM((G=$B19)*(P=V$8))</f>
        <v>0 - 0</v>
      </c>
      <c r="W19" s="12" t="str">
        <f t="array" ref="W19">SUM((G=W$8)*(P=$B19))&amp;" - "&amp;SUM((G=$B19)*(P=W$8))</f>
        <v>0 - 0</v>
      </c>
      <c r="X19" s="12" t="str">
        <f t="array" ref="X19">SUM((G=X$8)*(P=$B19))&amp;" - "&amp;SUM((G=$B19)*(P=X$8))</f>
        <v>0 - 0</v>
      </c>
      <c r="Y19" s="12" t="str">
        <f t="array" ref="Y19">SUM((G=Y$8)*(P=$B19))&amp;" - "&amp;SUM((G=$B19)*(P=Y$8))</f>
        <v>0 - 1</v>
      </c>
      <c r="Z19" s="12" t="str">
        <f t="array" ref="Z19">SUM((G=Z$8)*(P=$B19))&amp;" - "&amp;SUM((G=$B19)*(P=Z$8))</f>
        <v>0 - 0</v>
      </c>
      <c r="AA19" s="12" t="str">
        <f t="array" ref="AA19">SUM((G=AA$8)*(P=$B19))&amp;" - "&amp;SUM((G=$B19)*(P=AA$8))</f>
        <v>0 - 0</v>
      </c>
      <c r="AB19" s="12" t="str">
        <f t="array" ref="AB19">SUM((G=AB$8)*(P=$B19))&amp;" - "&amp;SUM((G=$B19)*(P=AB$8))</f>
        <v>0 - 1</v>
      </c>
      <c r="AC19" s="12" t="str">
        <f t="array" ref="AC19">SUM((G=AC$8)*(P=$B19))&amp;" - "&amp;SUM((G=$B19)*(P=AC$8))</f>
        <v>0 - 0</v>
      </c>
      <c r="AD19" s="12" t="str">
        <f t="array" ref="AD19">SUM((G=AD$8)*(P=$B19))&amp;" - "&amp;SUM((G=$B19)*(P=AD$8))</f>
        <v>0 - 0</v>
      </c>
      <c r="AE19" s="12" t="str">
        <f t="array" ref="AE19">SUM((G=AE$8)*(P=$B19))&amp;" - "&amp;SUM((G=$B19)*(P=AE$8))</f>
        <v>0 - 0</v>
      </c>
      <c r="AF19" s="12" t="str">
        <f t="array" ref="AF19">SUM((G=AF$8)*(P=$B19))&amp;" - "&amp;SUM((G=$B19)*(P=AF$8))</f>
        <v>0 - 0</v>
      </c>
      <c r="AG19" s="12" t="str">
        <f t="array" ref="AG19">SUM((G=AG$8)*(P=$B19))&amp;" - "&amp;SUM((G=$B19)*(P=AG$8))</f>
        <v>0 - 1</v>
      </c>
      <c r="AH19" s="12" t="str">
        <f t="array" ref="AH19">SUM((G=AH$8)*(P=$B19))&amp;" - "&amp;SUM((G=$B19)*(P=AH$8))</f>
        <v>0 - 0</v>
      </c>
      <c r="AI19" s="12" t="str">
        <f t="array" ref="AI19">SUM((G=AI$8)*(P=$B19))&amp;" - "&amp;SUM((G=$B19)*(P=AI$8))</f>
        <v>0 - 0</v>
      </c>
      <c r="AJ19" s="12" t="str">
        <f t="array" ref="AJ19">SUM((G=AJ$8)*(P=$B19))&amp;" - "&amp;SUM((G=$B19)*(P=AJ$8))</f>
        <v>0 - 0</v>
      </c>
      <c r="AK19" s="12" t="str">
        <f t="array" ref="AK19">SUM((G=AK$8)*(P=$B19))&amp;" - "&amp;SUM((G=$B19)*(P=AK$8))</f>
        <v>1 - 0</v>
      </c>
      <c r="AL19" s="12" t="str">
        <f t="array" ref="AL19">SUM((G=AL$8)*(P=$B19))&amp;" - "&amp;SUM((G=$B19)*(P=AL$8))</f>
        <v>0 - 0</v>
      </c>
      <c r="AM19" s="12" t="str">
        <f t="array" ref="AM19">SUM((G=AM$8)*(P=$B19))&amp;" - "&amp;SUM((G=$B19)*(P=AM$8))</f>
        <v>0 - 0</v>
      </c>
      <c r="AN19" s="12" t="str">
        <f t="array" ref="AN19">SUM((G=AN$8)*(P=$B19))&amp;" - "&amp;SUM((G=$B19)*(P=AN$8))</f>
        <v>0 - 0</v>
      </c>
      <c r="AO19" s="12" t="str">
        <f t="array" ref="AO19">SUM((G=AO$8)*(P=$B19))&amp;" - "&amp;SUM((G=$B19)*(P=AO$8))</f>
        <v>0 - 0</v>
      </c>
      <c r="AP19" s="12" t="str">
        <f t="array" ref="AP19">SUM((G=AP$8)*(P=$B19))&amp;" - "&amp;SUM((G=$B19)*(P=AP$8))</f>
        <v>0 - 0</v>
      </c>
      <c r="AQ19" s="12" t="str">
        <f t="array" ref="AQ19">SUM((G=AQ$8)*(P=$B19))&amp;" - "&amp;SUM((G=$B19)*(P=AQ$8))</f>
        <v>0 - 0</v>
      </c>
      <c r="AR19" s="12" t="str">
        <f t="array" ref="AR19">SUM((G=AR$8)*(P=$B19))&amp;" - "&amp;SUM((G=$B19)*(P=AR$8))</f>
        <v>0 - 0</v>
      </c>
      <c r="AS19" s="12" t="str">
        <f t="array" ref="AS19">SUM((G=AS$8)*(P=$B19))&amp;" - "&amp;SUM((G=$B19)*(P=AS$8))</f>
        <v>0 - 0</v>
      </c>
      <c r="AT19" s="25" t="str">
        <f t="array" ref="AT19">SUM((G=AT$8)*(P=$B19))&amp;" - "&amp;SUM((G=$B19)*(P=AT$8))</f>
        <v>0 - 1</v>
      </c>
      <c r="AU19" s="25" t="str">
        <f t="array" ref="AU19">SUM((G=AU$8)*(P=$B19))&amp;" - "&amp;SUM((G=$B19)*(P=AU$8))</f>
        <v>0 - 0</v>
      </c>
      <c r="AV19" s="25" t="str">
        <f t="array" ref="AV19">SUM((G=AV$8)*(P=$B19))&amp;" - "&amp;SUM((G=$B19)*(P=AV$8))</f>
        <v>0 - 0</v>
      </c>
      <c r="AW19" s="3671" t="str">
        <f t="array" ref="AW19">SUM((G=AW$8)*(P=$B19))&amp;" - "&amp;SUM((G=$B19)*(P=AW$8))</f>
        <v>0 - 0</v>
      </c>
      <c r="AX19" s="35" t="str">
        <f t="array" ref="AX19">SUM((G=AX$8)*(P=$B19))&amp;" - "&amp;SUM((G=$B19)*(P=AX$8))</f>
        <v>0 - 0</v>
      </c>
      <c r="AY19" s="12" t="str">
        <f t="array" ref="AY19">SUM((G=AY$8)*(P=$B19))&amp;" - "&amp;SUM((G=$B19)*(P=AY$8))</f>
        <v>0 - 0</v>
      </c>
      <c r="AZ19" s="12" t="str">
        <f t="array" ref="AZ19">SUM((G=AZ$8)*(P=$B19))&amp;" - "&amp;SUM((G=$B19)*(P=AZ$8))</f>
        <v>0 - 0</v>
      </c>
      <c r="BA19" s="12" t="str">
        <f t="array" ref="BA19">SUM((G=BA$8)*(P=$B19))&amp;" - "&amp;SUM((G=$B19)*(P=BA$8))</f>
        <v>0 - 0</v>
      </c>
      <c r="BB19" s="12" t="str">
        <f t="array" ref="BB19">SUM((G=BB$8)*(P=$B19))&amp;" - "&amp;SUM((G=$B19)*(P=BB$8))</f>
        <v>0 - 0</v>
      </c>
      <c r="BC19" s="12" t="str">
        <f t="array" ref="BC19">SUM((G=BC$8)*(P=$B19))&amp;" - "&amp;SUM((G=$B19)*(P=BC$8))</f>
        <v>0 - 0</v>
      </c>
      <c r="BD19" s="12" t="str">
        <f t="array" ref="BD19">SUM((G=BD$8)*(P=$B19))&amp;" - "&amp;SUM((G=$B19)*(P=BD$8))</f>
        <v>0 - 0</v>
      </c>
      <c r="BE19" s="12" t="str">
        <f t="array" ref="BE19">SUM((G=BE$8)*(P=$B19))&amp;" - "&amp;SUM((G=$B19)*(P=BE$8))</f>
        <v>0 - 0</v>
      </c>
      <c r="BF19" s="12" t="str">
        <f t="array" ref="BF19">SUM((G=BF$8)*(P=$B19))&amp;" - "&amp;SUM((G=$B19)*(P=BF$8))</f>
        <v>0 - 0</v>
      </c>
      <c r="BG19" s="12" t="str">
        <f t="array" ref="BG19">SUM((G=BG$8)*(P=$B19))&amp;" - "&amp;SUM((G=$B19)*(P=BG$8))</f>
        <v>0 - 0</v>
      </c>
      <c r="BH19" s="12" t="str">
        <f t="array" ref="BH19">SUM((G=BH$8)*(P=$B19))&amp;" - "&amp;SUM((G=$B19)*(P=BH$8))</f>
        <v>0 - 0</v>
      </c>
      <c r="BI19" s="12" t="str">
        <f t="array" ref="BI19">SUM((G=BI$8)*(P=$B19))&amp;" - "&amp;SUM((G=$B19)*(P=BI$8))</f>
        <v>0 - 0</v>
      </c>
      <c r="BJ19" s="12" t="str">
        <f t="array" ref="BJ19">SUM((G=BJ$8)*(P=$B19))&amp;" - "&amp;SUM((G=$B19)*(P=BJ$8))</f>
        <v>0 - 0</v>
      </c>
      <c r="BK19" s="12" t="str">
        <f t="array" ref="BK19">SUM((G=BK$8)*(P=$B19))&amp;" - "&amp;SUM((G=$B19)*(P=BK$8))</f>
        <v>0 - 0</v>
      </c>
      <c r="BL19" s="12" t="str">
        <f t="array" ref="BL19">SUM((G=BL$8)*(P=$B19))&amp;" - "&amp;SUM((G=$B19)*(P=BL$8))</f>
        <v>0 - 0</v>
      </c>
      <c r="BM19" s="12" t="str">
        <f t="array" ref="BM19">SUM((G=BM$8)*(P=$B19))&amp;" - "&amp;SUM((G=$B19)*(P=BM$8))</f>
        <v>0 - 0</v>
      </c>
      <c r="BN19" s="12" t="str">
        <f t="array" ref="BN19">SUM((G=BN$8)*(P=$B19))&amp;" - "&amp;SUM((G=$B19)*(P=BN$8))</f>
        <v>0 - 0</v>
      </c>
      <c r="BO19" s="12" t="str">
        <f t="array" ref="BO19">SUM((G=BO$8)*(P=$B19))&amp;" - "&amp;SUM((G=$B19)*(P=BO$8))</f>
        <v>0 - 0</v>
      </c>
      <c r="BP19" s="12" t="str">
        <f t="array" ref="BP19">SUM((G=BP$8)*(P=$B19))&amp;" - "&amp;SUM((G=$B19)*(P=BP$8))</f>
        <v>0 - 0</v>
      </c>
      <c r="BQ19" s="12" t="str">
        <f t="array" ref="BQ19">SUM((G=BQ$8)*(P=$B19))&amp;" - "&amp;SUM((G=$B19)*(P=BQ$8))</f>
        <v>0 - 0</v>
      </c>
      <c r="BR19" s="12" t="str">
        <f t="array" ref="BR19">SUM((G=BR$8)*(P=$B19))&amp;" - "&amp;SUM((G=$B19)*(P=BR$8))</f>
        <v>0 - 0</v>
      </c>
      <c r="BS19" s="12" t="str">
        <f t="array" ref="BS19">SUM((G=BS$8)*(P=$B19))&amp;" - "&amp;SUM((G=$B19)*(P=BS$8))</f>
        <v>0 - 0</v>
      </c>
      <c r="BT19" s="12" t="str">
        <f t="array" ref="BT19">SUM((G=BT$8)*(P=$B19))&amp;" - "&amp;SUM((G=$B19)*(P=BT$8))</f>
        <v>0 - 0</v>
      </c>
      <c r="BU19" s="12" t="str">
        <f t="array" ref="BU19">SUM((G=BU$8)*(P=$B19))&amp;" - "&amp;SUM((G=$B19)*(P=BU$8))</f>
        <v>0 - 0</v>
      </c>
      <c r="BV19" s="12" t="str">
        <f t="array" ref="BV19">SUM((G=BV$8)*(P=$B19))&amp;" - "&amp;SUM((G=$B19)*(P=BV$8))</f>
        <v>0 - 0</v>
      </c>
      <c r="BW19" s="12" t="str">
        <f t="array" ref="BW19">SUM((G=BW$8)*(P=$B19))&amp;" - "&amp;SUM((G=$B19)*(P=BW$8))</f>
        <v>0 - 0</v>
      </c>
      <c r="BX19" s="25" t="str">
        <f t="array" ref="BX19">SUM((G=BX$8)*(P=$B19))&amp;" - "&amp;SUM((G=$B19)*(P=BX$8))</f>
        <v>0 - 0</v>
      </c>
      <c r="BY19" s="25" t="str">
        <f t="array" ref="BY19">SUM((G=BY$8)*(P=$B19))&amp;" - "&amp;SUM((G=$B19)*(P=BY$8))</f>
        <v>0 - 0</v>
      </c>
      <c r="BZ19" s="21" t="str">
        <f t="shared" si="4"/>
        <v>FLORIAN</v>
      </c>
      <c r="CA19" s="15"/>
    </row>
    <row r="20" spans="2:79" ht="11.1" customHeight="1" x14ac:dyDescent="0.2">
      <c r="B20" s="21" t="s">
        <v>208</v>
      </c>
      <c r="C20" s="35" t="str">
        <f t="array" ref="C20">SUM((G=C$8)*(P=$B20))&amp;" - "&amp;SUM((G=$B20)*(P=C$8))</f>
        <v>0 - 0</v>
      </c>
      <c r="D20" s="35" t="str">
        <f t="array" ref="D20">SUM((G=D$8)*(P=$B20))&amp;" - "&amp;SUM((G=$B20)*(P=D$8))</f>
        <v>4 - 0</v>
      </c>
      <c r="E20" s="12" t="str">
        <f t="array" ref="E20">SUM((G=E$8)*(P=$B20))&amp;" - "&amp;SUM((G=$B20)*(P=E$8))</f>
        <v>0 - 0</v>
      </c>
      <c r="F20" s="12" t="str">
        <f t="array" ref="F20">SUM((G=F$8)*(P=$B20))&amp;" - "&amp;SUM((G=$B20)*(P=F$8))</f>
        <v>0 - 0</v>
      </c>
      <c r="G20" s="12" t="str">
        <f t="array" ref="G20">SUM((G=G$8)*(P=$B20))&amp;" - "&amp;SUM((G=$B20)*(P=G$8))</f>
        <v>0 - 1</v>
      </c>
      <c r="H20" s="12" t="str">
        <f t="array" ref="H20">SUM((G=H$8)*(P=$B20))&amp;" - "&amp;SUM((G=$B20)*(P=H$8))</f>
        <v>6 - 1</v>
      </c>
      <c r="I20" s="12" t="str">
        <f t="array" ref="I20">SUM((G=I$8)*(P=$B20))&amp;" - "&amp;SUM((G=$B20)*(P=I$8))</f>
        <v>5 - 7</v>
      </c>
      <c r="J20" s="12" t="str">
        <f t="array" ref="J20">SUM((G=J$8)*(P=$B20))&amp;" - "&amp;SUM((G=$B20)*(P=J$8))</f>
        <v>3 - 0</v>
      </c>
      <c r="K20" s="12" t="str">
        <f t="array" ref="K20">SUM((G=K$8)*(P=$B20))&amp;" - "&amp;SUM((G=$B20)*(P=K$8))</f>
        <v>2 - 1</v>
      </c>
      <c r="L20" s="12" t="str">
        <f t="array" ref="L20">SUM((G=L$8)*(P=$B20))&amp;" - "&amp;SUM((G=$B20)*(P=L$8))</f>
        <v>2 - 1</v>
      </c>
      <c r="M20" s="12" t="str">
        <f t="array" ref="M20">SUM((G=M$8)*(P=$B20))&amp;" - "&amp;SUM((G=$B20)*(P=M$8))</f>
        <v>1 - 0</v>
      </c>
      <c r="N20" s="12" t="str">
        <f t="array" ref="N20">SUM((G=N$8)*(P=$B20))&amp;" - "&amp;SUM((G=$B20)*(P=N$8))</f>
        <v>0 - 0</v>
      </c>
      <c r="O20" s="12" t="str">
        <f t="array" ref="O20">SUM((G=O$8)*(P=$B20))&amp;" - "&amp;SUM((G=$B20)*(P=O$8))</f>
        <v>12 - 5</v>
      </c>
      <c r="P20" s="12" t="str">
        <f t="array" ref="P20">SUM((G=P$8)*(P=$B20))&amp;" - "&amp;SUM((G=$B20)*(P=P$8))</f>
        <v>0 - 3</v>
      </c>
      <c r="Q20" s="12" t="str">
        <f t="array" ref="Q20">SUM((G=Q$8)*(P=$B20))&amp;" - "&amp;SUM((G=$B20)*(P=Q$8))</f>
        <v>3 - 5</v>
      </c>
      <c r="R20" s="12" t="str">
        <f t="array" ref="R20">SUM((G=R$8)*(P=$B20))&amp;" - "&amp;SUM((G=$B20)*(P=R$8))</f>
        <v>5 - 1</v>
      </c>
      <c r="S20" s="12" t="str">
        <f t="array" ref="S20">SUM((G=S$8)*(P=$B20))&amp;" - "&amp;SUM((G=$B20)*(P=S$8))</f>
        <v>0 - 0</v>
      </c>
      <c r="T20" s="12" t="str">
        <f t="array" ref="T20">SUM((G=T$8)*(P=$B20))&amp;" - "&amp;SUM((G=$B20)*(P=T$8))</f>
        <v>0 - 0</v>
      </c>
      <c r="U20" s="12" t="str">
        <f t="array" ref="U20">SUM((G=U$8)*(P=$B20))&amp;" - "&amp;SUM((G=$B20)*(P=U$8))</f>
        <v>0 - 0</v>
      </c>
      <c r="V20" s="12" t="str">
        <f t="array" ref="V20">SUM((G=V$8)*(P=$B20))&amp;" - "&amp;SUM((G=$B20)*(P=V$8))</f>
        <v>1 - 1</v>
      </c>
      <c r="W20" s="12" t="str">
        <f t="array" ref="W20">SUM((G=W$8)*(P=$B20))&amp;" - "&amp;SUM((G=$B20)*(P=W$8))</f>
        <v>0 - 1</v>
      </c>
      <c r="X20" s="12" t="str">
        <f t="array" ref="X20">SUM((G=X$8)*(P=$B20))&amp;" - "&amp;SUM((G=$B20)*(P=X$8))</f>
        <v>1 - 0</v>
      </c>
      <c r="Y20" s="12" t="str">
        <f t="array" ref="Y20">SUM((G=Y$8)*(P=$B20))&amp;" - "&amp;SUM((G=$B20)*(P=Y$8))</f>
        <v>4 - 3</v>
      </c>
      <c r="Z20" s="12" t="str">
        <f t="array" ref="Z20">SUM((G=Z$8)*(P=$B20))&amp;" - "&amp;SUM((G=$B20)*(P=Z$8))</f>
        <v>0 - 0</v>
      </c>
      <c r="AA20" s="12" t="str">
        <f t="array" ref="AA20">SUM((G=AA$8)*(P=$B20))&amp;" - "&amp;SUM((G=$B20)*(P=AA$8))</f>
        <v>2 - 0</v>
      </c>
      <c r="AB20" s="12" t="str">
        <f t="array" ref="AB20">SUM((G=AB$8)*(P=$B20))&amp;" - "&amp;SUM((G=$B20)*(P=AB$8))</f>
        <v>0 - 1</v>
      </c>
      <c r="AC20" s="12" t="str">
        <f t="array" ref="AC20">SUM((G=AC$8)*(P=$B20))&amp;" - "&amp;SUM((G=$B20)*(P=AC$8))</f>
        <v>0 - 3</v>
      </c>
      <c r="AD20" s="12" t="str">
        <f t="array" ref="AD20">SUM((G=AD$8)*(P=$B20))&amp;" - "&amp;SUM((G=$B20)*(P=AD$8))</f>
        <v>0 - 0</v>
      </c>
      <c r="AE20" s="12" t="str">
        <f t="array" ref="AE20">SUM((G=AE$8)*(P=$B20))&amp;" - "&amp;SUM((G=$B20)*(P=AE$8))</f>
        <v>4 - 0</v>
      </c>
      <c r="AF20" s="12" t="str">
        <f t="array" ref="AF20">SUM((G=AF$8)*(P=$B20))&amp;" - "&amp;SUM((G=$B20)*(P=AF$8))</f>
        <v>1 - 1</v>
      </c>
      <c r="AG20" s="12" t="str">
        <f t="array" ref="AG20">SUM((G=AG$8)*(P=$B20))&amp;" - "&amp;SUM((G=$B20)*(P=AG$8))</f>
        <v>4 - 1</v>
      </c>
      <c r="AH20" s="12" t="str">
        <f t="array" ref="AH20">SUM((G=AH$8)*(P=$B20))&amp;" - "&amp;SUM((G=$B20)*(P=AH$8))</f>
        <v>2 - 2</v>
      </c>
      <c r="AI20" s="12" t="str">
        <f t="array" ref="AI20">SUM((G=AI$8)*(P=$B20))&amp;" - "&amp;SUM((G=$B20)*(P=AI$8))</f>
        <v>0 - 0</v>
      </c>
      <c r="AJ20" s="12" t="str">
        <f t="array" ref="AJ20">SUM((G=AJ$8)*(P=$B20))&amp;" - "&amp;SUM((G=$B20)*(P=AJ$8))</f>
        <v>2 - 1</v>
      </c>
      <c r="AK20" s="12" t="str">
        <f t="array" ref="AK20">SUM((G=AK$8)*(P=$B20))&amp;" - "&amp;SUM((G=$B20)*(P=AK$8))</f>
        <v>5 - 4</v>
      </c>
      <c r="AL20" s="12" t="str">
        <f t="array" ref="AL20">SUM((G=AL$8)*(P=$B20))&amp;" - "&amp;SUM((G=$B20)*(P=AL$8))</f>
        <v>3 - 3</v>
      </c>
      <c r="AM20" s="12" t="str">
        <f t="array" ref="AM20">SUM((G=AM$8)*(P=$B20))&amp;" - "&amp;SUM((G=$B20)*(P=AM$8))</f>
        <v>4 - 2</v>
      </c>
      <c r="AN20" s="12" t="str">
        <f t="array" ref="AN20">SUM((G=AN$8)*(P=$B20))&amp;" - "&amp;SUM((G=$B20)*(P=AN$8))</f>
        <v>1 - 0</v>
      </c>
      <c r="AO20" s="12" t="str">
        <f t="array" ref="AO20">SUM((G=AO$8)*(P=$B20))&amp;" - "&amp;SUM((G=$B20)*(P=AO$8))</f>
        <v>0 - 0</v>
      </c>
      <c r="AP20" s="12" t="str">
        <f t="array" ref="AP20">SUM((G=AP$8)*(P=$B20))&amp;" - "&amp;SUM((G=$B20)*(P=AP$8))</f>
        <v>0 - 0</v>
      </c>
      <c r="AQ20" s="12" t="str">
        <f t="array" ref="AQ20">SUM((G=AQ$8)*(P=$B20))&amp;" - "&amp;SUM((G=$B20)*(P=AQ$8))</f>
        <v>0 - 0</v>
      </c>
      <c r="AR20" s="12" t="str">
        <f t="array" ref="AR20">SUM((G=AR$8)*(P=$B20))&amp;" - "&amp;SUM((G=$B20)*(P=AR$8))</f>
        <v>0 - 0</v>
      </c>
      <c r="AS20" s="12" t="str">
        <f t="array" ref="AS20">SUM((G=AS$8)*(P=$B20))&amp;" - "&amp;SUM((G=$B20)*(P=AS$8))</f>
        <v>0 - 1</v>
      </c>
      <c r="AT20" s="25" t="str">
        <f t="array" ref="AT20">SUM((G=AT$8)*(P=$B20))&amp;" - "&amp;SUM((G=$B20)*(P=AT$8))</f>
        <v>1 - 0</v>
      </c>
      <c r="AU20" s="25" t="str">
        <f t="array" ref="AU20">SUM((G=AU$8)*(P=$B20))&amp;" - "&amp;SUM((G=$B20)*(P=AU$8))</f>
        <v>0 - 0</v>
      </c>
      <c r="AV20" s="25" t="str">
        <f t="array" ref="AV20">SUM((G=AV$8)*(P=$B20))&amp;" - "&amp;SUM((G=$B20)*(P=AV$8))</f>
        <v>0 - 0</v>
      </c>
      <c r="AW20" s="3671" t="str">
        <f t="array" ref="AW20">SUM((G=AW$8)*(P=$B20))&amp;" - "&amp;SUM((G=$B20)*(P=AW$8))</f>
        <v>0 - 0</v>
      </c>
      <c r="AX20" s="35" t="str">
        <f t="array" ref="AX20">SUM((G=AX$8)*(P=$B20))&amp;" - "&amp;SUM((G=$B20)*(P=AX$8))</f>
        <v>0 - 0</v>
      </c>
      <c r="AY20" s="12" t="str">
        <f t="array" ref="AY20">SUM((G=AY$8)*(P=$B20))&amp;" - "&amp;SUM((G=$B20)*(P=AY$8))</f>
        <v>0 - 0</v>
      </c>
      <c r="AZ20" s="12" t="str">
        <f t="array" ref="AZ20">SUM((G=AZ$8)*(P=$B20))&amp;" - "&amp;SUM((G=$B20)*(P=AZ$8))</f>
        <v>0 - 0</v>
      </c>
      <c r="BA20" s="12" t="str">
        <f t="array" ref="BA20">SUM((G=BA$8)*(P=$B20))&amp;" - "&amp;SUM((G=$B20)*(P=BA$8))</f>
        <v>0 - 0</v>
      </c>
      <c r="BB20" s="12" t="str">
        <f t="array" ref="BB20">SUM((G=BB$8)*(P=$B20))&amp;" - "&amp;SUM((G=$B20)*(P=BB$8))</f>
        <v>0 - 0</v>
      </c>
      <c r="BC20" s="12" t="str">
        <f t="array" ref="BC20">SUM((G=BC$8)*(P=$B20))&amp;" - "&amp;SUM((G=$B20)*(P=BC$8))</f>
        <v>0 - 0</v>
      </c>
      <c r="BD20" s="12" t="str">
        <f t="array" ref="BD20">SUM((G=BD$8)*(P=$B20))&amp;" - "&amp;SUM((G=$B20)*(P=BD$8))</f>
        <v>0 - 0</v>
      </c>
      <c r="BE20" s="12" t="str">
        <f t="array" ref="BE20">SUM((G=BE$8)*(P=$B20))&amp;" - "&amp;SUM((G=$B20)*(P=BE$8))</f>
        <v>0 - 0</v>
      </c>
      <c r="BF20" s="12" t="str">
        <f t="array" ref="BF20">SUM((G=BF$8)*(P=$B20))&amp;" - "&amp;SUM((G=$B20)*(P=BF$8))</f>
        <v>0 - 0</v>
      </c>
      <c r="BG20" s="12" t="str">
        <f t="array" ref="BG20">SUM((G=BG$8)*(P=$B20))&amp;" - "&amp;SUM((G=$B20)*(P=BG$8))</f>
        <v>0 - 0</v>
      </c>
      <c r="BH20" s="12" t="str">
        <f t="array" ref="BH20">SUM((G=BH$8)*(P=$B20))&amp;" - "&amp;SUM((G=$B20)*(P=BH$8))</f>
        <v>0 - 0</v>
      </c>
      <c r="BI20" s="12" t="str">
        <f t="array" ref="BI20">SUM((G=BI$8)*(P=$B20))&amp;" - "&amp;SUM((G=$B20)*(P=BI$8))</f>
        <v>0 - 0</v>
      </c>
      <c r="BJ20" s="12" t="str">
        <f t="array" ref="BJ20">SUM((G=BJ$8)*(P=$B20))&amp;" - "&amp;SUM((G=$B20)*(P=BJ$8))</f>
        <v>0 - 0</v>
      </c>
      <c r="BK20" s="12" t="str">
        <f t="array" ref="BK20">SUM((G=BK$8)*(P=$B20))&amp;" - "&amp;SUM((G=$B20)*(P=BK$8))</f>
        <v>0 - 0</v>
      </c>
      <c r="BL20" s="12" t="str">
        <f t="array" ref="BL20">SUM((G=BL$8)*(P=$B20))&amp;" - "&amp;SUM((G=$B20)*(P=BL$8))</f>
        <v>0 - 1</v>
      </c>
      <c r="BM20" s="12" t="str">
        <f t="array" ref="BM20">SUM((G=BM$8)*(P=$B20))&amp;" - "&amp;SUM((G=$B20)*(P=BM$8))</f>
        <v>0 - 0</v>
      </c>
      <c r="BN20" s="12" t="str">
        <f t="array" ref="BN20">SUM((G=BN$8)*(P=$B20))&amp;" - "&amp;SUM((G=$B20)*(P=BN$8))</f>
        <v>0 - 0</v>
      </c>
      <c r="BO20" s="12" t="str">
        <f t="array" ref="BO20">SUM((G=BO$8)*(P=$B20))&amp;" - "&amp;SUM((G=$B20)*(P=BO$8))</f>
        <v>0 - 0</v>
      </c>
      <c r="BP20" s="12" t="str">
        <f t="array" ref="BP20">SUM((G=BP$8)*(P=$B20))&amp;" - "&amp;SUM((G=$B20)*(P=BP$8))</f>
        <v>0 - 0</v>
      </c>
      <c r="BQ20" s="12" t="str">
        <f t="array" ref="BQ20">SUM((G=BQ$8)*(P=$B20))&amp;" - "&amp;SUM((G=$B20)*(P=BQ$8))</f>
        <v>0 - 0</v>
      </c>
      <c r="BR20" s="12" t="str">
        <f t="array" ref="BR20">SUM((G=BR$8)*(P=$B20))&amp;" - "&amp;SUM((G=$B20)*(P=BR$8))</f>
        <v>0 - 0</v>
      </c>
      <c r="BS20" s="12" t="str">
        <f t="array" ref="BS20">SUM((G=BS$8)*(P=$B20))&amp;" - "&amp;SUM((G=$B20)*(P=BS$8))</f>
        <v>0 - 0</v>
      </c>
      <c r="BT20" s="12" t="str">
        <f t="array" ref="BT20">SUM((G=BT$8)*(P=$B20))&amp;" - "&amp;SUM((G=$B20)*(P=BT$8))</f>
        <v>0 - 0</v>
      </c>
      <c r="BU20" s="12" t="str">
        <f t="array" ref="BU20">SUM((G=BU$8)*(P=$B20))&amp;" - "&amp;SUM((G=$B20)*(P=BU$8))</f>
        <v>0 - 0</v>
      </c>
      <c r="BV20" s="12" t="str">
        <f t="array" ref="BV20">SUM((G=BV$8)*(P=$B20))&amp;" - "&amp;SUM((G=$B20)*(P=BV$8))</f>
        <v>0 - 0</v>
      </c>
      <c r="BW20" s="12" t="str">
        <f t="array" ref="BW20">SUM((G=BW$8)*(P=$B20))&amp;" - "&amp;SUM((G=$B20)*(P=BW$8))</f>
        <v>1 - 0</v>
      </c>
      <c r="BX20" s="25" t="str">
        <f t="array" ref="BX20">SUM((G=BX$8)*(P=$B20))&amp;" - "&amp;SUM((G=$B20)*(P=BX$8))</f>
        <v>0 - 0</v>
      </c>
      <c r="BY20" s="25" t="str">
        <f t="array" ref="BY20">SUM((G=BY$8)*(P=$B20))&amp;" - "&amp;SUM((G=$B20)*(P=BY$8))</f>
        <v>0 - 0</v>
      </c>
      <c r="BZ20" s="21" t="str">
        <f t="shared" si="4"/>
        <v>FRANCK</v>
      </c>
      <c r="CA20" s="15"/>
    </row>
    <row r="21" spans="2:79" ht="11.1" customHeight="1" x14ac:dyDescent="0.2">
      <c r="B21" s="21" t="s">
        <v>92</v>
      </c>
      <c r="C21" s="35" t="str">
        <f t="array" ref="C21">SUM((G=C$8)*(P=$B21))&amp;" - "&amp;SUM((G=$B21)*(P=C$8))</f>
        <v>0 - 0</v>
      </c>
      <c r="D21" s="35" t="str">
        <f t="array" ref="D21">SUM((G=D$8)*(P=$B21))&amp;" - "&amp;SUM((G=$B21)*(P=D$8))</f>
        <v>0 - 4</v>
      </c>
      <c r="E21" s="12" t="str">
        <f t="array" ref="E21">SUM((G=E$8)*(P=$B21))&amp;" - "&amp;SUM((G=$B21)*(P=E$8))</f>
        <v>1 - 1</v>
      </c>
      <c r="F21" s="12" t="str">
        <f t="array" ref="F21">SUM((G=F$8)*(P=$B21))&amp;" - "&amp;SUM((G=$B21)*(P=F$8))</f>
        <v>0 - 1</v>
      </c>
      <c r="G21" s="12" t="str">
        <f t="array" ref="G21">SUM((G=G$8)*(P=$B21))&amp;" - "&amp;SUM((G=$B21)*(P=G$8))</f>
        <v>2 - 7</v>
      </c>
      <c r="H21" s="12" t="str">
        <f t="array" ref="H21">SUM((G=H$8)*(P=$B21))&amp;" - "&amp;SUM((G=$B21)*(P=H$8))</f>
        <v>5 - 11</v>
      </c>
      <c r="I21" s="12" t="str">
        <f t="array" ref="I21">SUM((G=I$8)*(P=$B21))&amp;" - "&amp;SUM((G=$B21)*(P=I$8))</f>
        <v>8 - 22</v>
      </c>
      <c r="J21" s="12" t="str">
        <f t="array" ref="J21">SUM((G=J$8)*(P=$B21))&amp;" - "&amp;SUM((G=$B21)*(P=J$8))</f>
        <v>1 - 1</v>
      </c>
      <c r="K21" s="12" t="str">
        <f t="array" ref="K21">SUM((G=K$8)*(P=$B21))&amp;" - "&amp;SUM((G=$B21)*(P=K$8))</f>
        <v>0 - 1</v>
      </c>
      <c r="L21" s="12" t="str">
        <f t="array" ref="L21">SUM((G=L$8)*(P=$B21))&amp;" - "&amp;SUM((G=$B21)*(P=L$8))</f>
        <v>5 - 10</v>
      </c>
      <c r="M21" s="12" t="str">
        <f t="array" ref="M21">SUM((G=M$8)*(P=$B21))&amp;" - "&amp;SUM((G=$B21)*(P=M$8))</f>
        <v>1 - 0</v>
      </c>
      <c r="N21" s="12" t="str">
        <f t="array" ref="N21">SUM((G=N$8)*(P=$B21))&amp;" - "&amp;SUM((G=$B21)*(P=N$8))</f>
        <v>5 - 12</v>
      </c>
      <c r="O21" s="12" t="str">
        <f t="array" ref="O21">SUM((G=O$8)*(P=$B21))&amp;" - "&amp;SUM((G=$B21)*(P=O$8))</f>
        <v>0 - 0</v>
      </c>
      <c r="P21" s="12" t="str">
        <f t="array" ref="P21">SUM((G=P$8)*(P=$B21))&amp;" - "&amp;SUM((G=$B21)*(P=P$8))</f>
        <v>0 - 2</v>
      </c>
      <c r="Q21" s="12" t="str">
        <f t="array" ref="Q21">SUM((G=Q$8)*(P=$B21))&amp;" - "&amp;SUM((G=$B21)*(P=Q$8))</f>
        <v>7 - 12</v>
      </c>
      <c r="R21" s="12" t="str">
        <f t="array" ref="R21">SUM((G=R$8)*(P=$B21))&amp;" - "&amp;SUM((G=$B21)*(P=R$8))</f>
        <v>4 - 11</v>
      </c>
      <c r="S21" s="12" t="str">
        <f t="array" ref="S21">SUM((G=S$8)*(P=$B21))&amp;" - "&amp;SUM((G=$B21)*(P=S$8))</f>
        <v>0 - 2</v>
      </c>
      <c r="T21" s="12" t="str">
        <f t="array" ref="T21">SUM((G=T$8)*(P=$B21))&amp;" - "&amp;SUM((G=$B21)*(P=T$8))</f>
        <v>2 - 1</v>
      </c>
      <c r="U21" s="12" t="str">
        <f t="array" ref="U21">SUM((G=U$8)*(P=$B21))&amp;" - "&amp;SUM((G=$B21)*(P=U$8))</f>
        <v>0 - 0</v>
      </c>
      <c r="V21" s="12" t="str">
        <f t="array" ref="V21">SUM((G=V$8)*(P=$B21))&amp;" - "&amp;SUM((G=$B21)*(P=V$8))</f>
        <v>0 - 5</v>
      </c>
      <c r="W21" s="12" t="str">
        <f t="array" ref="W21">SUM((G=W$8)*(P=$B21))&amp;" - "&amp;SUM((G=$B21)*(P=W$8))</f>
        <v>1 - 2</v>
      </c>
      <c r="X21" s="12" t="str">
        <f t="array" ref="X21">SUM((G=X$8)*(P=$B21))&amp;" - "&amp;SUM((G=$B21)*(P=X$8))</f>
        <v>1 - 2</v>
      </c>
      <c r="Y21" s="12" t="str">
        <f t="array" ref="Y21">SUM((G=Y$8)*(P=$B21))&amp;" - "&amp;SUM((G=$B21)*(P=Y$8))</f>
        <v>6 - 16</v>
      </c>
      <c r="Z21" s="12" t="str">
        <f t="array" ref="Z21">SUM((G=Z$8)*(P=$B21))&amp;" - "&amp;SUM((G=$B21)*(P=Z$8))</f>
        <v>0 - 0</v>
      </c>
      <c r="AA21" s="12" t="str">
        <f t="array" ref="AA21">SUM((G=AA$8)*(P=$B21))&amp;" - "&amp;SUM((G=$B21)*(P=AA$8))</f>
        <v>1 - 0</v>
      </c>
      <c r="AB21" s="12" t="str">
        <f t="array" ref="AB21">SUM((G=AB$8)*(P=$B21))&amp;" - "&amp;SUM((G=$B21)*(P=AB$8))</f>
        <v>0 - 0</v>
      </c>
      <c r="AC21" s="12" t="str">
        <f t="array" ref="AC21">SUM((G=AC$8)*(P=$B21))&amp;" - "&amp;SUM((G=$B21)*(P=AC$8))</f>
        <v>2 - 13</v>
      </c>
      <c r="AD21" s="12" t="str">
        <f t="array" ref="AD21">SUM((G=AD$8)*(P=$B21))&amp;" - "&amp;SUM((G=$B21)*(P=AD$8))</f>
        <v>0 - 0</v>
      </c>
      <c r="AE21" s="12" t="str">
        <f t="array" ref="AE21">SUM((G=AE$8)*(P=$B21))&amp;" - "&amp;SUM((G=$B21)*(P=AE$8))</f>
        <v>3 - 3</v>
      </c>
      <c r="AF21" s="12" t="str">
        <f t="array" ref="AF21">SUM((G=AF$8)*(P=$B21))&amp;" - "&amp;SUM((G=$B21)*(P=AF$8))</f>
        <v>1 - 7</v>
      </c>
      <c r="AG21" s="12" t="str">
        <f t="array" ref="AG21">SUM((G=AG$8)*(P=$B21))&amp;" - "&amp;SUM((G=$B21)*(P=AG$8))</f>
        <v>4 - 7</v>
      </c>
      <c r="AH21" s="12" t="str">
        <f t="array" ref="AH21">SUM((G=AH$8)*(P=$B21))&amp;" - "&amp;SUM((G=$B21)*(P=AH$8))</f>
        <v>1 - 2</v>
      </c>
      <c r="AI21" s="12" t="str">
        <f t="array" ref="AI21">SUM((G=AI$8)*(P=$B21))&amp;" - "&amp;SUM((G=$B21)*(P=AI$8))</f>
        <v>0 - 9</v>
      </c>
      <c r="AJ21" s="12" t="str">
        <f t="array" ref="AJ21">SUM((G=AJ$8)*(P=$B21))&amp;" - "&amp;SUM((G=$B21)*(P=AJ$8))</f>
        <v>0 - 9</v>
      </c>
      <c r="AK21" s="12" t="str">
        <f t="array" ref="AK21">SUM((G=AK$8)*(P=$B21))&amp;" - "&amp;SUM((G=$B21)*(P=AK$8))</f>
        <v>2 - 15</v>
      </c>
      <c r="AL21" s="12" t="str">
        <f t="array" ref="AL21">SUM((G=AL$8)*(P=$B21))&amp;" - "&amp;SUM((G=$B21)*(P=AL$8))</f>
        <v>2 - 12</v>
      </c>
      <c r="AM21" s="12" t="str">
        <f t="array" ref="AM21">SUM((G=AM$8)*(P=$B21))&amp;" - "&amp;SUM((G=$B21)*(P=AM$8))</f>
        <v>11 - 13</v>
      </c>
      <c r="AN21" s="12" t="str">
        <f t="array" ref="AN21">SUM((G=AN$8)*(P=$B21))&amp;" - "&amp;SUM((G=$B21)*(P=AN$8))</f>
        <v>0 - 2</v>
      </c>
      <c r="AO21" s="12" t="str">
        <f t="array" ref="AO21">SUM((G=AO$8)*(P=$B21))&amp;" - "&amp;SUM((G=$B21)*(P=AO$8))</f>
        <v>0 - 0</v>
      </c>
      <c r="AP21" s="12" t="str">
        <f t="array" ref="AP21">SUM((G=AP$8)*(P=$B21))&amp;" - "&amp;SUM((G=$B21)*(P=AP$8))</f>
        <v>0 - 0</v>
      </c>
      <c r="AQ21" s="12" t="str">
        <f t="array" ref="AQ21">SUM((G=AQ$8)*(P=$B21))&amp;" - "&amp;SUM((G=$B21)*(P=AQ$8))</f>
        <v>1 - 2</v>
      </c>
      <c r="AR21" s="12" t="str">
        <f t="array" ref="AR21">SUM((G=AR$8)*(P=$B21))&amp;" - "&amp;SUM((G=$B21)*(P=AR$8))</f>
        <v>0 - 0</v>
      </c>
      <c r="AS21" s="12" t="str">
        <f t="array" ref="AS21">SUM((G=AS$8)*(P=$B21))&amp;" - "&amp;SUM((G=$B21)*(P=AS$8))</f>
        <v>0 - 0</v>
      </c>
      <c r="AT21" s="25" t="str">
        <f t="array" ref="AT21">SUM((G=AT$8)*(P=$B21))&amp;" - "&amp;SUM((G=$B21)*(P=AT$8))</f>
        <v>0 - 2</v>
      </c>
      <c r="AU21" s="25" t="str">
        <f t="array" ref="AU21">SUM((G=AU$8)*(P=$B21))&amp;" - "&amp;SUM((G=$B21)*(P=AU$8))</f>
        <v>0 - 5</v>
      </c>
      <c r="AV21" s="25" t="str">
        <f t="array" ref="AV21">SUM((G=AV$8)*(P=$B21))&amp;" - "&amp;SUM((G=$B21)*(P=AV$8))</f>
        <v>0 - 0</v>
      </c>
      <c r="AW21" s="3671" t="str">
        <f t="array" ref="AW21">SUM((G=AW$8)*(P=$B21))&amp;" - "&amp;SUM((G=$B21)*(P=AW$8))</f>
        <v>0 - 0</v>
      </c>
      <c r="AX21" s="35" t="str">
        <f t="array" ref="AX21">SUM((G=AX$8)*(P=$B21))&amp;" - "&amp;SUM((G=$B21)*(P=AX$8))</f>
        <v>0 - 1</v>
      </c>
      <c r="AY21" s="12" t="str">
        <f t="array" ref="AY21">SUM((G=AY$8)*(P=$B21))&amp;" - "&amp;SUM((G=$B21)*(P=AY$8))</f>
        <v>0 - 1</v>
      </c>
      <c r="AZ21" s="12" t="str">
        <f t="array" ref="AZ21">SUM((G=AZ$8)*(P=$B21))&amp;" - "&amp;SUM((G=$B21)*(P=AZ$8))</f>
        <v>0 - 0</v>
      </c>
      <c r="BA21" s="12" t="str">
        <f t="array" ref="BA21">SUM((G=BA$8)*(P=$B21))&amp;" - "&amp;SUM((G=$B21)*(P=BA$8))</f>
        <v>0 - 0</v>
      </c>
      <c r="BB21" s="12" t="str">
        <f t="array" ref="BB21">SUM((G=BB$8)*(P=$B21))&amp;" - "&amp;SUM((G=$B21)*(P=BB$8))</f>
        <v>0 - 0</v>
      </c>
      <c r="BC21" s="12" t="str">
        <f t="array" ref="BC21">SUM((G=BC$8)*(P=$B21))&amp;" - "&amp;SUM((G=$B21)*(P=BC$8))</f>
        <v>0 - 0</v>
      </c>
      <c r="BD21" s="12" t="str">
        <f t="array" ref="BD21">SUM((G=BD$8)*(P=$B21))&amp;" - "&amp;SUM((G=$B21)*(P=BD$8))</f>
        <v>0 - 0</v>
      </c>
      <c r="BE21" s="12" t="str">
        <f t="array" ref="BE21">SUM((G=BE$8)*(P=$B21))&amp;" - "&amp;SUM((G=$B21)*(P=BE$8))</f>
        <v>0 - 0</v>
      </c>
      <c r="BF21" s="12" t="str">
        <f t="array" ref="BF21">SUM((G=BF$8)*(P=$B21))&amp;" - "&amp;SUM((G=$B21)*(P=BF$8))</f>
        <v>0 - 0</v>
      </c>
      <c r="BG21" s="12" t="str">
        <f t="array" ref="BG21">SUM((G=BG$8)*(P=$B21))&amp;" - "&amp;SUM((G=$B21)*(P=BG$8))</f>
        <v>0 - 0</v>
      </c>
      <c r="BH21" s="12" t="str">
        <f t="array" ref="BH21">SUM((G=BH$8)*(P=$B21))&amp;" - "&amp;SUM((G=$B21)*(P=BH$8))</f>
        <v>0 - 0</v>
      </c>
      <c r="BI21" s="12" t="str">
        <f t="array" ref="BI21">SUM((G=BI$8)*(P=$B21))&amp;" - "&amp;SUM((G=$B21)*(P=BI$8))</f>
        <v>0 - 0</v>
      </c>
      <c r="BJ21" s="12" t="str">
        <f t="array" ref="BJ21">SUM((G=BJ$8)*(P=$B21))&amp;" - "&amp;SUM((G=$B21)*(P=BJ$8))</f>
        <v>0 - 0</v>
      </c>
      <c r="BK21" s="12" t="str">
        <f t="array" ref="BK21">SUM((G=BK$8)*(P=$B21))&amp;" - "&amp;SUM((G=$B21)*(P=BK$8))</f>
        <v>0 - 0</v>
      </c>
      <c r="BL21" s="12" t="str">
        <f t="array" ref="BL21">SUM((G=BL$8)*(P=$B21))&amp;" - "&amp;SUM((G=$B21)*(P=BL$8))</f>
        <v>0 - 0</v>
      </c>
      <c r="BM21" s="12" t="str">
        <f t="array" ref="BM21">SUM((G=BM$8)*(P=$B21))&amp;" - "&amp;SUM((G=$B21)*(P=BM$8))</f>
        <v>0 - 0</v>
      </c>
      <c r="BN21" s="12" t="str">
        <f t="array" ref="BN21">SUM((G=BN$8)*(P=$B21))&amp;" - "&amp;SUM((G=$B21)*(P=BN$8))</f>
        <v>0 - 0</v>
      </c>
      <c r="BO21" s="12" t="str">
        <f t="array" ref="BO21">SUM((G=BO$8)*(P=$B21))&amp;" - "&amp;SUM((G=$B21)*(P=BO$8))</f>
        <v>0 - 0</v>
      </c>
      <c r="BP21" s="12" t="str">
        <f t="array" ref="BP21">SUM((G=BP$8)*(P=$B21))&amp;" - "&amp;SUM((G=$B21)*(P=BP$8))</f>
        <v>0 - 0</v>
      </c>
      <c r="BQ21" s="12" t="str">
        <f t="array" ref="BQ21">SUM((G=BQ$8)*(P=$B21))&amp;" - "&amp;SUM((G=$B21)*(P=BQ$8))</f>
        <v>0 - 0</v>
      </c>
      <c r="BR21" s="12" t="str">
        <f t="array" ref="BR21">SUM((G=BR$8)*(P=$B21))&amp;" - "&amp;SUM((G=$B21)*(P=BR$8))</f>
        <v>1 - 0</v>
      </c>
      <c r="BS21" s="12" t="str">
        <f t="array" ref="BS21">SUM((G=BS$8)*(P=$B21))&amp;" - "&amp;SUM((G=$B21)*(P=BS$8))</f>
        <v>0 - 1</v>
      </c>
      <c r="BT21" s="12" t="str">
        <f t="array" ref="BT21">SUM((G=BT$8)*(P=$B21))&amp;" - "&amp;SUM((G=$B21)*(P=BT$8))</f>
        <v>0 - 0</v>
      </c>
      <c r="BU21" s="12" t="str">
        <f t="array" ref="BU21">SUM((G=BU$8)*(P=$B21))&amp;" - "&amp;SUM((G=$B21)*(P=BU$8))</f>
        <v>0 - 0</v>
      </c>
      <c r="BV21" s="12" t="str">
        <f t="array" ref="BV21">SUM((G=BV$8)*(P=$B21))&amp;" - "&amp;SUM((G=$B21)*(P=BV$8))</f>
        <v>0 - 0</v>
      </c>
      <c r="BW21" s="12" t="str">
        <f t="array" ref="BW21">SUM((G=BW$8)*(P=$B21))&amp;" - "&amp;SUM((G=$B21)*(P=BW$8))</f>
        <v>0 - 0</v>
      </c>
      <c r="BX21" s="25" t="str">
        <f t="array" ref="BX21">SUM((G=BX$8)*(P=$B21))&amp;" - "&amp;SUM((G=$B21)*(P=BX$8))</f>
        <v>0 - 0</v>
      </c>
      <c r="BY21" s="25" t="str">
        <f t="array" ref="BY21">SUM((G=BY$8)*(P=$B21))&amp;" - "&amp;SUM((G=$B21)*(P=BY$8))</f>
        <v>0 - 0</v>
      </c>
      <c r="BZ21" s="21" t="str">
        <f t="shared" si="4"/>
        <v>FD</v>
      </c>
      <c r="CA21" s="19"/>
    </row>
    <row r="22" spans="2:79" ht="11.1" customHeight="1" x14ac:dyDescent="0.2">
      <c r="B22" s="21" t="s">
        <v>93</v>
      </c>
      <c r="C22" s="35" t="str">
        <f t="array" ref="C22">SUM((G=C$8)*(P=$B22))&amp;" - "&amp;SUM((G=$B22)*(P=C$8))</f>
        <v>0 - 0</v>
      </c>
      <c r="D22" s="35" t="str">
        <f t="array" ref="D22">SUM((G=D$8)*(P=$B22))&amp;" - "&amp;SUM((G=$B22)*(P=D$8))</f>
        <v>0 - 0</v>
      </c>
      <c r="E22" s="12" t="str">
        <f t="array" ref="E22">SUM((G=E$8)*(P=$B22))&amp;" - "&amp;SUM((G=$B22)*(P=E$8))</f>
        <v>0 - 0</v>
      </c>
      <c r="F22" s="12" t="str">
        <f t="array" ref="F22">SUM((G=F$8)*(P=$B22))&amp;" - "&amp;SUM((G=$B22)*(P=F$8))</f>
        <v>0 - 0</v>
      </c>
      <c r="G22" s="12" t="str">
        <f t="array" ref="G22">SUM((G=G$8)*(P=$B22))&amp;" - "&amp;SUM((G=$B22)*(P=G$8))</f>
        <v>0 - 1</v>
      </c>
      <c r="H22" s="12" t="str">
        <f t="array" ref="H22">SUM((G=H$8)*(P=$B22))&amp;" - "&amp;SUM((G=$B22)*(P=H$8))</f>
        <v>1 - 0</v>
      </c>
      <c r="I22" s="12" t="str">
        <f t="array" ref="I22">SUM((G=I$8)*(P=$B22))&amp;" - "&amp;SUM((G=$B22)*(P=I$8))</f>
        <v>2 - 1</v>
      </c>
      <c r="J22" s="12" t="str">
        <f t="array" ref="J22">SUM((G=J$8)*(P=$B22))&amp;" - "&amp;SUM((G=$B22)*(P=J$8))</f>
        <v>1 - 1</v>
      </c>
      <c r="K22" s="12" t="str">
        <f t="array" ref="K22">SUM((G=K$8)*(P=$B22))&amp;" - "&amp;SUM((G=$B22)*(P=K$8))</f>
        <v>0 - 0</v>
      </c>
      <c r="L22" s="12" t="str">
        <f t="array" ref="L22">SUM((G=L$8)*(P=$B22))&amp;" - "&amp;SUM((G=$B22)*(P=L$8))</f>
        <v>1 - 2</v>
      </c>
      <c r="M22" s="12" t="str">
        <f t="array" ref="M22">SUM((G=M$8)*(P=$B22))&amp;" - "&amp;SUM((G=$B22)*(P=M$8))</f>
        <v>0 - 0</v>
      </c>
      <c r="N22" s="12" t="str">
        <f t="array" ref="N22">SUM((G=N$8)*(P=$B22))&amp;" - "&amp;SUM((G=$B22)*(P=N$8))</f>
        <v>3 - 0</v>
      </c>
      <c r="O22" s="12" t="str">
        <f t="array" ref="O22">SUM((G=O$8)*(P=$B22))&amp;" - "&amp;SUM((G=$B22)*(P=O$8))</f>
        <v>2 - 0</v>
      </c>
      <c r="P22" s="12" t="str">
        <f t="array" ref="P22">SUM((G=P$8)*(P=$B22))&amp;" - "&amp;SUM((G=$B22)*(P=P$8))</f>
        <v>0 - 0</v>
      </c>
      <c r="Q22" s="12" t="str">
        <f t="array" ref="Q22">SUM((G=Q$8)*(P=$B22))&amp;" - "&amp;SUM((G=$B22)*(P=Q$8))</f>
        <v>1 - 3</v>
      </c>
      <c r="R22" s="12" t="str">
        <f t="array" ref="R22">SUM((G=R$8)*(P=$B22))&amp;" - "&amp;SUM((G=$B22)*(P=R$8))</f>
        <v>1 - 1</v>
      </c>
      <c r="S22" s="12" t="str">
        <f t="array" ref="S22">SUM((G=S$8)*(P=$B22))&amp;" - "&amp;SUM((G=$B22)*(P=S$8))</f>
        <v>0 - 0</v>
      </c>
      <c r="T22" s="12" t="str">
        <f t="array" ref="T22">SUM((G=T$8)*(P=$B22))&amp;" - "&amp;SUM((G=$B22)*(P=T$8))</f>
        <v>0 - 0</v>
      </c>
      <c r="U22" s="12" t="str">
        <f t="array" ref="U22">SUM((G=U$8)*(P=$B22))&amp;" - "&amp;SUM((G=$B22)*(P=U$8))</f>
        <v>1 - 0</v>
      </c>
      <c r="V22" s="12" t="str">
        <f t="array" ref="V22">SUM((G=V$8)*(P=$B22))&amp;" - "&amp;SUM((G=$B22)*(P=V$8))</f>
        <v>2 - 0</v>
      </c>
      <c r="W22" s="12" t="str">
        <f t="array" ref="W22">SUM((G=W$8)*(P=$B22))&amp;" - "&amp;SUM((G=$B22)*(P=W$8))</f>
        <v>0 - 0</v>
      </c>
      <c r="X22" s="12" t="str">
        <f t="array" ref="X22">SUM((G=X$8)*(P=$B22))&amp;" - "&amp;SUM((G=$B22)*(P=X$8))</f>
        <v>0 - 0</v>
      </c>
      <c r="Y22" s="12" t="str">
        <f t="array" ref="Y22">SUM((G=Y$8)*(P=$B22))&amp;" - "&amp;SUM((G=$B22)*(P=Y$8))</f>
        <v>1 - 0</v>
      </c>
      <c r="Z22" s="12" t="str">
        <f t="array" ref="Z22">SUM((G=Z$8)*(P=$B22))&amp;" - "&amp;SUM((G=$B22)*(P=Z$8))</f>
        <v>1 - 0</v>
      </c>
      <c r="AA22" s="12" t="str">
        <f t="array" ref="AA22">SUM((G=AA$8)*(P=$B22))&amp;" - "&amp;SUM((G=$B22)*(P=AA$8))</f>
        <v>0 - 0</v>
      </c>
      <c r="AB22" s="12" t="str">
        <f t="array" ref="AB22">SUM((G=AB$8)*(P=$B22))&amp;" - "&amp;SUM((G=$B22)*(P=AB$8))</f>
        <v>0 - 0</v>
      </c>
      <c r="AC22" s="12" t="str">
        <f t="array" ref="AC22">SUM((G=AC$8)*(P=$B22))&amp;" - "&amp;SUM((G=$B22)*(P=AC$8))</f>
        <v>1 - 0</v>
      </c>
      <c r="AD22" s="12" t="str">
        <f t="array" ref="AD22">SUM((G=AD$8)*(P=$B22))&amp;" - "&amp;SUM((G=$B22)*(P=AD$8))</f>
        <v>0 - 0</v>
      </c>
      <c r="AE22" s="12" t="str">
        <f t="array" ref="AE22">SUM((G=AE$8)*(P=$B22))&amp;" - "&amp;SUM((G=$B22)*(P=AE$8))</f>
        <v>2 - 0</v>
      </c>
      <c r="AF22" s="12" t="str">
        <f t="array" ref="AF22">SUM((G=AF$8)*(P=$B22))&amp;" - "&amp;SUM((G=$B22)*(P=AF$8))</f>
        <v>0 - 0</v>
      </c>
      <c r="AG22" s="12" t="str">
        <f t="array" ref="AG22">SUM((G=AG$8)*(P=$B22))&amp;" - "&amp;SUM((G=$B22)*(P=AG$8))</f>
        <v>3 - 0</v>
      </c>
      <c r="AH22" s="12" t="str">
        <f t="array" ref="AH22">SUM((G=AH$8)*(P=$B22))&amp;" - "&amp;SUM((G=$B22)*(P=AH$8))</f>
        <v>0 - 1</v>
      </c>
      <c r="AI22" s="12" t="str">
        <f t="array" ref="AI22">SUM((G=AI$8)*(P=$B22))&amp;" - "&amp;SUM((G=$B22)*(P=AI$8))</f>
        <v>2 - 0</v>
      </c>
      <c r="AJ22" s="12" t="str">
        <f t="array" ref="AJ22">SUM((G=AJ$8)*(P=$B22))&amp;" - "&amp;SUM((G=$B22)*(P=AJ$8))</f>
        <v>0 - 0</v>
      </c>
      <c r="AK22" s="12" t="str">
        <f t="array" ref="AK22">SUM((G=AK$8)*(P=$B22))&amp;" - "&amp;SUM((G=$B22)*(P=AK$8))</f>
        <v>1 - 0</v>
      </c>
      <c r="AL22" s="12" t="str">
        <f t="array" ref="AL22">SUM((G=AL$8)*(P=$B22))&amp;" - "&amp;SUM((G=$B22)*(P=AL$8))</f>
        <v>0 - 1</v>
      </c>
      <c r="AM22" s="12" t="str">
        <f t="array" ref="AM22">SUM((G=AM$8)*(P=$B22))&amp;" - "&amp;SUM((G=$B22)*(P=AM$8))</f>
        <v>2 - 1</v>
      </c>
      <c r="AN22" s="12" t="str">
        <f t="array" ref="AN22">SUM((G=AN$8)*(P=$B22))&amp;" - "&amp;SUM((G=$B22)*(P=AN$8))</f>
        <v>0 - 0</v>
      </c>
      <c r="AO22" s="12" t="str">
        <f t="array" ref="AO22">SUM((G=AO$8)*(P=$B22))&amp;" - "&amp;SUM((G=$B22)*(P=AO$8))</f>
        <v>0 - 0</v>
      </c>
      <c r="AP22" s="12" t="str">
        <f t="array" ref="AP22">SUM((G=AP$8)*(P=$B22))&amp;" - "&amp;SUM((G=$B22)*(P=AP$8))</f>
        <v>0 - 0</v>
      </c>
      <c r="AQ22" s="12" t="str">
        <f t="array" ref="AQ22">SUM((G=AQ$8)*(P=$B22))&amp;" - "&amp;SUM((G=$B22)*(P=AQ$8))</f>
        <v>0 - 0</v>
      </c>
      <c r="AR22" s="12" t="str">
        <f t="array" ref="AR22">SUM((G=AR$8)*(P=$B22))&amp;" - "&amp;SUM((G=$B22)*(P=AR$8))</f>
        <v>0 - 0</v>
      </c>
      <c r="AS22" s="12" t="str">
        <f t="array" ref="AS22">SUM((G=AS$8)*(P=$B22))&amp;" - "&amp;SUM((G=$B22)*(P=AS$8))</f>
        <v>0 - 0</v>
      </c>
      <c r="AT22" s="25" t="str">
        <f t="array" ref="AT22">SUM((G=AT$8)*(P=$B22))&amp;" - "&amp;SUM((G=$B22)*(P=AT$8))</f>
        <v>0 - 0</v>
      </c>
      <c r="AU22" s="25" t="str">
        <f t="array" ref="AU22">SUM((G=AU$8)*(P=$B22))&amp;" - "&amp;SUM((G=$B22)*(P=AU$8))</f>
        <v>0 - 0</v>
      </c>
      <c r="AV22" s="25" t="str">
        <f t="array" ref="AV22">SUM((G=AV$8)*(P=$B22))&amp;" - "&amp;SUM((G=$B22)*(P=AV$8))</f>
        <v>0 - 0</v>
      </c>
      <c r="AW22" s="3671" t="str">
        <f t="array" ref="AW22">SUM((G=AW$8)*(P=$B22))&amp;" - "&amp;SUM((G=$B22)*(P=AW$8))</f>
        <v>0 - 0</v>
      </c>
      <c r="AX22" s="35" t="str">
        <f t="array" ref="AX22">SUM((G=AX$8)*(P=$B22))&amp;" - "&amp;SUM((G=$B22)*(P=AX$8))</f>
        <v>0 - 0</v>
      </c>
      <c r="AY22" s="12" t="str">
        <f t="array" ref="AY22">SUM((G=AY$8)*(P=$B22))&amp;" - "&amp;SUM((G=$B22)*(P=AY$8))</f>
        <v>0 - 0</v>
      </c>
      <c r="AZ22" s="12" t="str">
        <f t="array" ref="AZ22">SUM((G=AZ$8)*(P=$B22))&amp;" - "&amp;SUM((G=$B22)*(P=AZ$8))</f>
        <v>0 - 1</v>
      </c>
      <c r="BA22" s="12" t="str">
        <f t="array" ref="BA22">SUM((G=BA$8)*(P=$B22))&amp;" - "&amp;SUM((G=$B22)*(P=BA$8))</f>
        <v>0 - 0</v>
      </c>
      <c r="BB22" s="12" t="str">
        <f t="array" ref="BB22">SUM((G=BB$8)*(P=$B22))&amp;" - "&amp;SUM((G=$B22)*(P=BB$8))</f>
        <v>0 - 0</v>
      </c>
      <c r="BC22" s="12" t="str">
        <f t="array" ref="BC22">SUM((G=BC$8)*(P=$B22))&amp;" - "&amp;SUM((G=$B22)*(P=BC$8))</f>
        <v>0 - 0</v>
      </c>
      <c r="BD22" s="12" t="str">
        <f t="array" ref="BD22">SUM((G=BD$8)*(P=$B22))&amp;" - "&amp;SUM((G=$B22)*(P=BD$8))</f>
        <v>0 - 0</v>
      </c>
      <c r="BE22" s="12" t="str">
        <f t="array" ref="BE22">SUM((G=BE$8)*(P=$B22))&amp;" - "&amp;SUM((G=$B22)*(P=BE$8))</f>
        <v>0 - 0</v>
      </c>
      <c r="BF22" s="12" t="str">
        <f t="array" ref="BF22">SUM((G=BF$8)*(P=$B22))&amp;" - "&amp;SUM((G=$B22)*(P=BF$8))</f>
        <v>0 - 0</v>
      </c>
      <c r="BG22" s="12" t="str">
        <f t="array" ref="BG22">SUM((G=BG$8)*(P=$B22))&amp;" - "&amp;SUM((G=$B22)*(P=BG$8))</f>
        <v>0 - 0</v>
      </c>
      <c r="BH22" s="12" t="str">
        <f t="array" ref="BH22">SUM((G=BH$8)*(P=$B22))&amp;" - "&amp;SUM((G=$B22)*(P=BH$8))</f>
        <v>0 - 0</v>
      </c>
      <c r="BI22" s="12" t="str">
        <f t="array" ref="BI22">SUM((G=BI$8)*(P=$B22))&amp;" - "&amp;SUM((G=$B22)*(P=BI$8))</f>
        <v>0 - 0</v>
      </c>
      <c r="BJ22" s="12" t="str">
        <f t="array" ref="BJ22">SUM((G=BJ$8)*(P=$B22))&amp;" - "&amp;SUM((G=$B22)*(P=BJ$8))</f>
        <v>0 - 0</v>
      </c>
      <c r="BK22" s="12" t="str">
        <f t="array" ref="BK22">SUM((G=BK$8)*(P=$B22))&amp;" - "&amp;SUM((G=$B22)*(P=BK$8))</f>
        <v>0 - 0</v>
      </c>
      <c r="BL22" s="12" t="str">
        <f t="array" ref="BL22">SUM((G=BL$8)*(P=$B22))&amp;" - "&amp;SUM((G=$B22)*(P=BL$8))</f>
        <v>0 - 0</v>
      </c>
      <c r="BM22" s="12" t="str">
        <f t="array" ref="BM22">SUM((G=BM$8)*(P=$B22))&amp;" - "&amp;SUM((G=$B22)*(P=BM$8))</f>
        <v>0 - 0</v>
      </c>
      <c r="BN22" s="12" t="str">
        <f t="array" ref="BN22">SUM((G=BN$8)*(P=$B22))&amp;" - "&amp;SUM((G=$B22)*(P=BN$8))</f>
        <v>0 - 0</v>
      </c>
      <c r="BO22" s="12" t="str">
        <f t="array" ref="BO22">SUM((G=BO$8)*(P=$B22))&amp;" - "&amp;SUM((G=$B22)*(P=BO$8))</f>
        <v>0 - 0</v>
      </c>
      <c r="BP22" s="12" t="str">
        <f t="array" ref="BP22">SUM((G=BP$8)*(P=$B22))&amp;" - "&amp;SUM((G=$B22)*(P=BP$8))</f>
        <v>0 - 0</v>
      </c>
      <c r="BQ22" s="12" t="str">
        <f t="array" ref="BQ22">SUM((G=BQ$8)*(P=$B22))&amp;" - "&amp;SUM((G=$B22)*(P=BQ$8))</f>
        <v>0 - 0</v>
      </c>
      <c r="BR22" s="12" t="str">
        <f t="array" ref="BR22">SUM((G=BR$8)*(P=$B22))&amp;" - "&amp;SUM((G=$B22)*(P=BR$8))</f>
        <v>0 - 0</v>
      </c>
      <c r="BS22" s="12" t="str">
        <f t="array" ref="BS22">SUM((G=BS$8)*(P=$B22))&amp;" - "&amp;SUM((G=$B22)*(P=BS$8))</f>
        <v>0 - 0</v>
      </c>
      <c r="BT22" s="12" t="str">
        <f t="array" ref="BT22">SUM((G=BT$8)*(P=$B22))&amp;" - "&amp;SUM((G=$B22)*(P=BT$8))</f>
        <v>0 - 0</v>
      </c>
      <c r="BU22" s="12" t="str">
        <f t="array" ref="BU22">SUM((G=BU$8)*(P=$B22))&amp;" - "&amp;SUM((G=$B22)*(P=BU$8))</f>
        <v>0 - 1</v>
      </c>
      <c r="BV22" s="12" t="str">
        <f t="array" ref="BV22">SUM((G=BV$8)*(P=$B22))&amp;" - "&amp;SUM((G=$B22)*(P=BV$8))</f>
        <v>0 - 0</v>
      </c>
      <c r="BW22" s="12" t="str">
        <f t="array" ref="BW22">SUM((G=BW$8)*(P=$B22))&amp;" - "&amp;SUM((G=$B22)*(P=BW$8))</f>
        <v>0 - 0</v>
      </c>
      <c r="BX22" s="25" t="str">
        <f t="array" ref="BX22">SUM((G=BX$8)*(P=$B22))&amp;" - "&amp;SUM((G=$B22)*(P=BX$8))</f>
        <v>0 - 0</v>
      </c>
      <c r="BY22" s="25" t="str">
        <f t="array" ref="BY22">SUM((G=BY$8)*(P=$B22))&amp;" - "&amp;SUM((G=$B22)*(P=BY$8))</f>
        <v>1 - 0</v>
      </c>
      <c r="BZ22" s="21" t="str">
        <f t="shared" si="4"/>
        <v>FRANCKY</v>
      </c>
      <c r="CA22" s="15"/>
    </row>
    <row r="23" spans="2:79" ht="11.1" customHeight="1" x14ac:dyDescent="0.2">
      <c r="B23" s="21" t="s">
        <v>94</v>
      </c>
      <c r="C23" s="35" t="str">
        <f t="array" ref="C23">SUM((G=C$8)*(P=$B23))&amp;" - "&amp;SUM((G=$B23)*(P=C$8))</f>
        <v>0 - 1</v>
      </c>
      <c r="D23" s="35" t="str">
        <f t="array" ref="D23">SUM((G=D$8)*(P=$B23))&amp;" - "&amp;SUM((G=$B23)*(P=D$8))</f>
        <v>1 - 5</v>
      </c>
      <c r="E23" s="12" t="str">
        <f t="array" ref="E23">SUM((G=E$8)*(P=$B23))&amp;" - "&amp;SUM((G=$B23)*(P=E$8))</f>
        <v>3 - 1</v>
      </c>
      <c r="F23" s="12" t="str">
        <f t="array" ref="F23">SUM((G=F$8)*(P=$B23))&amp;" - "&amp;SUM((G=$B23)*(P=F$8))</f>
        <v>1 - 0</v>
      </c>
      <c r="G23" s="12" t="str">
        <f t="array" ref="G23">SUM((G=G$8)*(P=$B23))&amp;" - "&amp;SUM((G=$B23)*(P=G$8))</f>
        <v>1 - 3</v>
      </c>
      <c r="H23" s="12" t="str">
        <f t="array" ref="H23">SUM((G=H$8)*(P=$B23))&amp;" - "&amp;SUM((G=$B23)*(P=H$8))</f>
        <v>7 - 7</v>
      </c>
      <c r="I23" s="12" t="str">
        <f t="array" ref="I23">SUM((G=I$8)*(P=$B23))&amp;" - "&amp;SUM((G=$B23)*(P=I$8))</f>
        <v>14 - 10</v>
      </c>
      <c r="J23" s="12" t="str">
        <f t="array" ref="J23">SUM((G=J$8)*(P=$B23))&amp;" - "&amp;SUM((G=$B23)*(P=J$8))</f>
        <v>1 - 0</v>
      </c>
      <c r="K23" s="12" t="str">
        <f t="array" ref="K23">SUM((G=K$8)*(P=$B23))&amp;" - "&amp;SUM((G=$B23)*(P=K$8))</f>
        <v>1 - 1</v>
      </c>
      <c r="L23" s="12" t="str">
        <f t="array" ref="L23">SUM((G=L$8)*(P=$B23))&amp;" - "&amp;SUM((G=$B23)*(P=L$8))</f>
        <v>5 - 9</v>
      </c>
      <c r="M23" s="12" t="str">
        <f t="array" ref="M23">SUM((G=M$8)*(P=$B23))&amp;" - "&amp;SUM((G=$B23)*(P=M$8))</f>
        <v>0 - 0</v>
      </c>
      <c r="N23" s="12" t="str">
        <f t="array" ref="N23">SUM((G=N$8)*(P=$B23))&amp;" - "&amp;SUM((G=$B23)*(P=N$8))</f>
        <v>5 - 3</v>
      </c>
      <c r="O23" s="12" t="str">
        <f t="array" ref="O23">SUM((G=O$8)*(P=$B23))&amp;" - "&amp;SUM((G=$B23)*(P=O$8))</f>
        <v>12 - 7</v>
      </c>
      <c r="P23" s="12" t="str">
        <f t="array" ref="P23">SUM((G=P$8)*(P=$B23))&amp;" - "&amp;SUM((G=$B23)*(P=P$8))</f>
        <v>3 - 1</v>
      </c>
      <c r="Q23" s="12" t="str">
        <f t="array" ref="Q23">SUM((G=Q$8)*(P=$B23))&amp;" - "&amp;SUM((G=$B23)*(P=Q$8))</f>
        <v>0 - 0</v>
      </c>
      <c r="R23" s="12" t="str">
        <f t="array" ref="R23">SUM((G=R$8)*(P=$B23))&amp;" - "&amp;SUM((G=$B23)*(P=R$8))</f>
        <v>9 - 2</v>
      </c>
      <c r="S23" s="12" t="str">
        <f t="array" ref="S23">SUM((G=S$8)*(P=$B23))&amp;" - "&amp;SUM((G=$B23)*(P=S$8))</f>
        <v>0 - 0</v>
      </c>
      <c r="T23" s="12" t="str">
        <f t="array" ref="T23">SUM((G=T$8)*(P=$B23))&amp;" - "&amp;SUM((G=$B23)*(P=T$8))</f>
        <v>0 - 0</v>
      </c>
      <c r="U23" s="12" t="str">
        <f t="array" ref="U23">SUM((G=U$8)*(P=$B23))&amp;" - "&amp;SUM((G=$B23)*(P=U$8))</f>
        <v>0 - 2</v>
      </c>
      <c r="V23" s="12" t="str">
        <f t="array" ref="V23">SUM((G=V$8)*(P=$B23))&amp;" - "&amp;SUM((G=$B23)*(P=V$8))</f>
        <v>3 - 4</v>
      </c>
      <c r="W23" s="12" t="str">
        <f t="array" ref="W23">SUM((G=W$8)*(P=$B23))&amp;" - "&amp;SUM((G=$B23)*(P=W$8))</f>
        <v>0 - 2</v>
      </c>
      <c r="X23" s="12" t="str">
        <f t="array" ref="X23">SUM((G=X$8)*(P=$B23))&amp;" - "&amp;SUM((G=$B23)*(P=X$8))</f>
        <v>1 - 1</v>
      </c>
      <c r="Y23" s="12" t="str">
        <f t="array" ref="Y23">SUM((G=Y$8)*(P=$B23))&amp;" - "&amp;SUM((G=$B23)*(P=Y$8))</f>
        <v>8 - 6</v>
      </c>
      <c r="Z23" s="12" t="str">
        <f t="array" ref="Z23">SUM((G=Z$8)*(P=$B23))&amp;" - "&amp;SUM((G=$B23)*(P=Z$8))</f>
        <v>0 - 0</v>
      </c>
      <c r="AA23" s="12" t="str">
        <f t="array" ref="AA23">SUM((G=AA$8)*(P=$B23))&amp;" - "&amp;SUM((G=$B23)*(P=AA$8))</f>
        <v>1 - 1</v>
      </c>
      <c r="AB23" s="12" t="str">
        <f t="array" ref="AB23">SUM((G=AB$8)*(P=$B23))&amp;" - "&amp;SUM((G=$B23)*(P=AB$8))</f>
        <v>2 - 1</v>
      </c>
      <c r="AC23" s="12" t="str">
        <f t="array" ref="AC23">SUM((G=AC$8)*(P=$B23))&amp;" - "&amp;SUM((G=$B23)*(P=AC$8))</f>
        <v>1 - 5</v>
      </c>
      <c r="AD23" s="12" t="str">
        <f t="array" ref="AD23">SUM((G=AD$8)*(P=$B23))&amp;" - "&amp;SUM((G=$B23)*(P=AD$8))</f>
        <v>0 - 0</v>
      </c>
      <c r="AE23" s="12" t="str">
        <f t="array" ref="AE23">SUM((G=AE$8)*(P=$B23))&amp;" - "&amp;SUM((G=$B23)*(P=AE$8))</f>
        <v>6 - 4</v>
      </c>
      <c r="AF23" s="12" t="str">
        <f t="array" ref="AF23">SUM((G=AF$8)*(P=$B23))&amp;" - "&amp;SUM((G=$B23)*(P=AF$8))</f>
        <v>1 - 3</v>
      </c>
      <c r="AG23" s="12" t="str">
        <f t="array" ref="AG23">SUM((G=AG$8)*(P=$B23))&amp;" - "&amp;SUM((G=$B23)*(P=AG$8))</f>
        <v>8 - 6</v>
      </c>
      <c r="AH23" s="12" t="str">
        <f t="array" ref="AH23">SUM((G=AH$8)*(P=$B23))&amp;" - "&amp;SUM((G=$B23)*(P=AH$8))</f>
        <v>0 - 2</v>
      </c>
      <c r="AI23" s="12" t="str">
        <f t="array" ref="AI23">SUM((G=AI$8)*(P=$B23))&amp;" - "&amp;SUM((G=$B23)*(P=AI$8))</f>
        <v>2 - 0</v>
      </c>
      <c r="AJ23" s="12" t="str">
        <f t="array" ref="AJ23">SUM((G=AJ$8)*(P=$B23))&amp;" - "&amp;SUM((G=$B23)*(P=AJ$8))</f>
        <v>3 - 3</v>
      </c>
      <c r="AK23" s="12" t="str">
        <f t="array" ref="AK23">SUM((G=AK$8)*(P=$B23))&amp;" - "&amp;SUM((G=$B23)*(P=AK$8))</f>
        <v>7 - 10</v>
      </c>
      <c r="AL23" s="12" t="str">
        <f t="array" ref="AL23">SUM((G=AL$8)*(P=$B23))&amp;" - "&amp;SUM((G=$B23)*(P=AL$8))</f>
        <v>8 - 6</v>
      </c>
      <c r="AM23" s="12" t="str">
        <f t="array" ref="AM23">SUM((G=AM$8)*(P=$B23))&amp;" - "&amp;SUM((G=$B23)*(P=AM$8))</f>
        <v>9 - 6</v>
      </c>
      <c r="AN23" s="12" t="str">
        <f t="array" ref="AN23">SUM((G=AN$8)*(P=$B23))&amp;" - "&amp;SUM((G=$B23)*(P=AN$8))</f>
        <v>1 - 0</v>
      </c>
      <c r="AO23" s="12" t="str">
        <f t="array" ref="AO23">SUM((G=AO$8)*(P=$B23))&amp;" - "&amp;SUM((G=$B23)*(P=AO$8))</f>
        <v>0 - 0</v>
      </c>
      <c r="AP23" s="12" t="str">
        <f t="array" ref="AP23">SUM((G=AP$8)*(P=$B23))&amp;" - "&amp;SUM((G=$B23)*(P=AP$8))</f>
        <v>0 - 1</v>
      </c>
      <c r="AQ23" s="12" t="str">
        <f t="array" ref="AQ23">SUM((G=AQ$8)*(P=$B23))&amp;" - "&amp;SUM((G=$B23)*(P=AQ$8))</f>
        <v>0 - 0</v>
      </c>
      <c r="AR23" s="12" t="str">
        <f t="array" ref="AR23">SUM((G=AR$8)*(P=$B23))&amp;" - "&amp;SUM((G=$B23)*(P=AR$8))</f>
        <v>0 - 0</v>
      </c>
      <c r="AS23" s="12" t="str">
        <f t="array" ref="AS23">SUM((G=AS$8)*(P=$B23))&amp;" - "&amp;SUM((G=$B23)*(P=AS$8))</f>
        <v>0 - 0</v>
      </c>
      <c r="AT23" s="25" t="str">
        <f t="array" ref="AT23">SUM((G=AT$8)*(P=$B23))&amp;" - "&amp;SUM((G=$B23)*(P=AT$8))</f>
        <v>1 - 2</v>
      </c>
      <c r="AU23" s="25" t="str">
        <f t="array" ref="AU23">SUM((G=AU$8)*(P=$B23))&amp;" - "&amp;SUM((G=$B23)*(P=AU$8))</f>
        <v>1 - 5</v>
      </c>
      <c r="AV23" s="25" t="str">
        <f t="array" ref="AV23">SUM((G=AV$8)*(P=$B23))&amp;" - "&amp;SUM((G=$B23)*(P=AV$8))</f>
        <v>0 - 0</v>
      </c>
      <c r="AW23" s="3671" t="str">
        <f t="array" ref="AW23">SUM((G=AW$8)*(P=$B23))&amp;" - "&amp;SUM((G=$B23)*(P=AW$8))</f>
        <v>0 - 0</v>
      </c>
      <c r="AX23" s="35" t="str">
        <f t="array" ref="AX23">SUM((G=AX$8)*(P=$B23))&amp;" - "&amp;SUM((G=$B23)*(P=AX$8))</f>
        <v>0 - 0</v>
      </c>
      <c r="AY23" s="12" t="str">
        <f t="array" ref="AY23">SUM((G=AY$8)*(P=$B23))&amp;" - "&amp;SUM((G=$B23)*(P=AY$8))</f>
        <v>0 - 0</v>
      </c>
      <c r="AZ23" s="12" t="str">
        <f t="array" ref="AZ23">SUM((G=AZ$8)*(P=$B23))&amp;" - "&amp;SUM((G=$B23)*(P=AZ$8))</f>
        <v>0 - 0</v>
      </c>
      <c r="BA23" s="12" t="str">
        <f t="array" ref="BA23">SUM((G=BA$8)*(P=$B23))&amp;" - "&amp;SUM((G=$B23)*(P=BA$8))</f>
        <v>0 - 0</v>
      </c>
      <c r="BB23" s="12" t="str">
        <f t="array" ref="BB23">SUM((G=BB$8)*(P=$B23))&amp;" - "&amp;SUM((G=$B23)*(P=BB$8))</f>
        <v>0 - 1</v>
      </c>
      <c r="BC23" s="12" t="str">
        <f t="array" ref="BC23">SUM((G=BC$8)*(P=$B23))&amp;" - "&amp;SUM((G=$B23)*(P=BC$8))</f>
        <v>0 - 1</v>
      </c>
      <c r="BD23" s="12" t="str">
        <f t="array" ref="BD23">SUM((G=BD$8)*(P=$B23))&amp;" - "&amp;SUM((G=$B23)*(P=BD$8))</f>
        <v>0 - 0</v>
      </c>
      <c r="BE23" s="12" t="str">
        <f t="array" ref="BE23">SUM((G=BE$8)*(P=$B23))&amp;" - "&amp;SUM((G=$B23)*(P=BE$8))</f>
        <v>0 - 0</v>
      </c>
      <c r="BF23" s="12" t="str">
        <f t="array" ref="BF23">SUM((G=BF$8)*(P=$B23))&amp;" - "&amp;SUM((G=$B23)*(P=BF$8))</f>
        <v>0 - 0</v>
      </c>
      <c r="BG23" s="12" t="str">
        <f t="array" ref="BG23">SUM((G=BG$8)*(P=$B23))&amp;" - "&amp;SUM((G=$B23)*(P=BG$8))</f>
        <v>0 - 0</v>
      </c>
      <c r="BH23" s="12" t="str">
        <f t="array" ref="BH23">SUM((G=BH$8)*(P=$B23))&amp;" - "&amp;SUM((G=$B23)*(P=BH$8))</f>
        <v>0 - 1</v>
      </c>
      <c r="BI23" s="12" t="str">
        <f t="array" ref="BI23">SUM((G=BI$8)*(P=$B23))&amp;" - "&amp;SUM((G=$B23)*(P=BI$8))</f>
        <v>0 - 0</v>
      </c>
      <c r="BJ23" s="12" t="str">
        <f t="array" ref="BJ23">SUM((G=BJ$8)*(P=$B23))&amp;" - "&amp;SUM((G=$B23)*(P=BJ$8))</f>
        <v>0 - 1</v>
      </c>
      <c r="BK23" s="12" t="str">
        <f t="array" ref="BK23">SUM((G=BK$8)*(P=$B23))&amp;" - "&amp;SUM((G=$B23)*(P=BK$8))</f>
        <v>0 - 0</v>
      </c>
      <c r="BL23" s="12" t="str">
        <f t="array" ref="BL23">SUM((G=BL$8)*(P=$B23))&amp;" - "&amp;SUM((G=$B23)*(P=BL$8))</f>
        <v>0 - 0</v>
      </c>
      <c r="BM23" s="12" t="str">
        <f t="array" ref="BM23">SUM((G=BM$8)*(P=$B23))&amp;" - "&amp;SUM((G=$B23)*(P=BM$8))</f>
        <v>0 - 1</v>
      </c>
      <c r="BN23" s="12" t="str">
        <f t="array" ref="BN23">SUM((G=BN$8)*(P=$B23))&amp;" - "&amp;SUM((G=$B23)*(P=BN$8))</f>
        <v>0 - 0</v>
      </c>
      <c r="BO23" s="12" t="str">
        <f t="array" ref="BO23">SUM((G=BO$8)*(P=$B23))&amp;" - "&amp;SUM((G=$B23)*(P=BO$8))</f>
        <v>0 - 0</v>
      </c>
      <c r="BP23" s="12" t="str">
        <f t="array" ref="BP23">SUM((G=BP$8)*(P=$B23))&amp;" - "&amp;SUM((G=$B23)*(P=BP$8))</f>
        <v>0 - 1</v>
      </c>
      <c r="BQ23" s="12" t="str">
        <f t="array" ref="BQ23">SUM((G=BQ$8)*(P=$B23))&amp;" - "&amp;SUM((G=$B23)*(P=BQ$8))</f>
        <v>0 - 0</v>
      </c>
      <c r="BR23" s="12" t="str">
        <f t="array" ref="BR23">SUM((G=BR$8)*(P=$B23))&amp;" - "&amp;SUM((G=$B23)*(P=BR$8))</f>
        <v>0 - 0</v>
      </c>
      <c r="BS23" s="12" t="str">
        <f t="array" ref="BS23">SUM((G=BS$8)*(P=$B23))&amp;" - "&amp;SUM((G=$B23)*(P=BS$8))</f>
        <v>0 - 0</v>
      </c>
      <c r="BT23" s="12" t="str">
        <f t="array" ref="BT23">SUM((G=BT$8)*(P=$B23))&amp;" - "&amp;SUM((G=$B23)*(P=BT$8))</f>
        <v>0 - 0</v>
      </c>
      <c r="BU23" s="12" t="str">
        <f t="array" ref="BU23">SUM((G=BU$8)*(P=$B23))&amp;" - "&amp;SUM((G=$B23)*(P=BU$8))</f>
        <v>0 - 0</v>
      </c>
      <c r="BV23" s="12" t="str">
        <f t="array" ref="BV23">SUM((G=BV$8)*(P=$B23))&amp;" - "&amp;SUM((G=$B23)*(P=BV$8))</f>
        <v>0 - 0</v>
      </c>
      <c r="BW23" s="12" t="str">
        <f t="array" ref="BW23">SUM((G=BW$8)*(P=$B23))&amp;" - "&amp;SUM((G=$B23)*(P=BW$8))</f>
        <v>0 - 0</v>
      </c>
      <c r="BX23" s="25" t="str">
        <f t="array" ref="BX23">SUM((G=BX$8)*(P=$B23))&amp;" - "&amp;SUM((G=$B23)*(P=BX$8))</f>
        <v>0 - 0</v>
      </c>
      <c r="BY23" s="25" t="str">
        <f t="array" ref="BY23">SUM((G=BY$8)*(P=$B23))&amp;" - "&amp;SUM((G=$B23)*(P=BY$8))</f>
        <v>1 - 0</v>
      </c>
      <c r="BZ23" s="21" t="str">
        <f t="shared" si="4"/>
        <v>FRED</v>
      </c>
      <c r="CA23" s="15"/>
    </row>
    <row r="24" spans="2:79" ht="11.1" customHeight="1" x14ac:dyDescent="0.2">
      <c r="B24" s="21" t="s">
        <v>129</v>
      </c>
      <c r="C24" s="35" t="str">
        <f t="array" ref="C24">SUM((G=C$8)*(P=$B24))&amp;" - "&amp;SUM((G=$B24)*(P=C$8))</f>
        <v>0 - 0</v>
      </c>
      <c r="D24" s="35" t="str">
        <f t="array" ref="D24">SUM((G=D$8)*(P=$B24))&amp;" - "&amp;SUM((G=$B24)*(P=D$8))</f>
        <v>0 - 0</v>
      </c>
      <c r="E24" s="12" t="str">
        <f t="array" ref="E24">SUM((G=E$8)*(P=$B24))&amp;" - "&amp;SUM((G=$B24)*(P=E$8))</f>
        <v>2 - 0</v>
      </c>
      <c r="F24" s="12" t="str">
        <f t="array" ref="F24">SUM((G=F$8)*(P=$B24))&amp;" - "&amp;SUM((G=$B24)*(P=F$8))</f>
        <v>0 - 0</v>
      </c>
      <c r="G24" s="12" t="str">
        <f t="array" ref="G24">SUM((G=G$8)*(P=$B24))&amp;" - "&amp;SUM((G=$B24)*(P=G$8))</f>
        <v>1 - 3</v>
      </c>
      <c r="H24" s="12" t="str">
        <f t="array" ref="H24">SUM((G=H$8)*(P=$B24))&amp;" - "&amp;SUM((G=$B24)*(P=H$8))</f>
        <v>2 - 6</v>
      </c>
      <c r="I24" s="12" t="str">
        <f t="array" ref="I24">SUM((G=I$8)*(P=$B24))&amp;" - "&amp;SUM((G=$B24)*(P=I$8))</f>
        <v>3 - 8</v>
      </c>
      <c r="J24" s="12" t="str">
        <f t="array" ref="J24">SUM((G=J$8)*(P=$B24))&amp;" - "&amp;SUM((G=$B24)*(P=J$8))</f>
        <v>0 - 0</v>
      </c>
      <c r="K24" s="12" t="str">
        <f t="array" ref="K24">SUM((G=K$8)*(P=$B24))&amp;" - "&amp;SUM((G=$B24)*(P=K$8))</f>
        <v>1 - 2</v>
      </c>
      <c r="L24" s="12" t="str">
        <f t="array" ref="L24">SUM((G=L$8)*(P=$B24))&amp;" - "&amp;SUM((G=$B24)*(P=L$8))</f>
        <v>1 - 2</v>
      </c>
      <c r="M24" s="12" t="str">
        <f t="array" ref="M24">SUM((G=M$8)*(P=$B24))&amp;" - "&amp;SUM((G=$B24)*(P=M$8))</f>
        <v>0 - 0</v>
      </c>
      <c r="N24" s="12" t="str">
        <f t="array" ref="N24">SUM((G=N$8)*(P=$B24))&amp;" - "&amp;SUM((G=$B24)*(P=N$8))</f>
        <v>1 - 5</v>
      </c>
      <c r="O24" s="12" t="str">
        <f t="array" ref="O24">SUM((G=O$8)*(P=$B24))&amp;" - "&amp;SUM((G=$B24)*(P=O$8))</f>
        <v>11 - 4</v>
      </c>
      <c r="P24" s="12" t="str">
        <f t="array" ref="P24">SUM((G=P$8)*(P=$B24))&amp;" - "&amp;SUM((G=$B24)*(P=P$8))</f>
        <v>1 - 1</v>
      </c>
      <c r="Q24" s="12" t="str">
        <f t="array" ref="Q24">SUM((G=Q$8)*(P=$B24))&amp;" - "&amp;SUM((G=$B24)*(P=Q$8))</f>
        <v>2 - 9</v>
      </c>
      <c r="R24" s="12" t="str">
        <f t="array" ref="R24">SUM((G=R$8)*(P=$B24))&amp;" - "&amp;SUM((G=$B24)*(P=R$8))</f>
        <v>0 - 0</v>
      </c>
      <c r="S24" s="12" t="str">
        <f t="array" ref="S24">SUM((G=S$8)*(P=$B24))&amp;" - "&amp;SUM((G=$B24)*(P=S$8))</f>
        <v>1 - 1</v>
      </c>
      <c r="T24" s="12" t="str">
        <f t="array" ref="T24">SUM((G=T$8)*(P=$B24))&amp;" - "&amp;SUM((G=$B24)*(P=T$8))</f>
        <v>0 - 1</v>
      </c>
      <c r="U24" s="12" t="str">
        <f t="array" ref="U24">SUM((G=U$8)*(P=$B24))&amp;" - "&amp;SUM((G=$B24)*(P=U$8))</f>
        <v>1 - 1</v>
      </c>
      <c r="V24" s="12" t="str">
        <f t="array" ref="V24">SUM((G=V$8)*(P=$B24))&amp;" - "&amp;SUM((G=$B24)*(P=V$8))</f>
        <v>0 - 0</v>
      </c>
      <c r="W24" s="12" t="str">
        <f t="array" ref="W24">SUM((G=W$8)*(P=$B24))&amp;" - "&amp;SUM((G=$B24)*(P=W$8))</f>
        <v>1 - 0</v>
      </c>
      <c r="X24" s="12" t="str">
        <f t="array" ref="X24">SUM((G=X$8)*(P=$B24))&amp;" - "&amp;SUM((G=$B24)*(P=X$8))</f>
        <v>1 - 1</v>
      </c>
      <c r="Y24" s="12" t="str">
        <f t="array" ref="Y24">SUM((G=Y$8)*(P=$B24))&amp;" - "&amp;SUM((G=$B24)*(P=Y$8))</f>
        <v>3 - 4</v>
      </c>
      <c r="Z24" s="12" t="str">
        <f t="array" ref="Z24">SUM((G=Z$8)*(P=$B24))&amp;" - "&amp;SUM((G=$B24)*(P=Z$8))</f>
        <v>0 - 1</v>
      </c>
      <c r="AA24" s="12" t="str">
        <f t="array" ref="AA24">SUM((G=AA$8)*(P=$B24))&amp;" - "&amp;SUM((G=$B24)*(P=AA$8))</f>
        <v>2 - 0</v>
      </c>
      <c r="AB24" s="12" t="str">
        <f t="array" ref="AB24">SUM((G=AB$8)*(P=$B24))&amp;" - "&amp;SUM((G=$B24)*(P=AB$8))</f>
        <v>0 - 0</v>
      </c>
      <c r="AC24" s="12" t="str">
        <f t="array" ref="AC24">SUM((G=AC$8)*(P=$B24))&amp;" - "&amp;SUM((G=$B24)*(P=AC$8))</f>
        <v>0 - 5</v>
      </c>
      <c r="AD24" s="12" t="str">
        <f t="array" ref="AD24">SUM((G=AD$8)*(P=$B24))&amp;" - "&amp;SUM((G=$B24)*(P=AD$8))</f>
        <v>0 - 0</v>
      </c>
      <c r="AE24" s="12" t="str">
        <f t="array" ref="AE24">SUM((G=AE$8)*(P=$B24))&amp;" - "&amp;SUM((G=$B24)*(P=AE$8))</f>
        <v>3 - 2</v>
      </c>
      <c r="AF24" s="12" t="str">
        <f t="array" ref="AF24">SUM((G=AF$8)*(P=$B24))&amp;" - "&amp;SUM((G=$B24)*(P=AF$8))</f>
        <v>0 - 0</v>
      </c>
      <c r="AG24" s="12" t="str">
        <f t="array" ref="AG24">SUM((G=AG$8)*(P=$B24))&amp;" - "&amp;SUM((G=$B24)*(P=AG$8))</f>
        <v>4 - 2</v>
      </c>
      <c r="AH24" s="12" t="str">
        <f t="array" ref="AH24">SUM((G=AH$8)*(P=$B24))&amp;" - "&amp;SUM((G=$B24)*(P=AH$8))</f>
        <v>2 - 3</v>
      </c>
      <c r="AI24" s="12" t="str">
        <f t="array" ref="AI24">SUM((G=AI$8)*(P=$B24))&amp;" - "&amp;SUM((G=$B24)*(P=AI$8))</f>
        <v>1 - 5</v>
      </c>
      <c r="AJ24" s="12" t="str">
        <f t="array" ref="AJ24">SUM((G=AJ$8)*(P=$B24))&amp;" - "&amp;SUM((G=$B24)*(P=AJ$8))</f>
        <v>0 - 1</v>
      </c>
      <c r="AK24" s="12" t="str">
        <f t="array" ref="AK24">SUM((G=AK$8)*(P=$B24))&amp;" - "&amp;SUM((G=$B24)*(P=AK$8))</f>
        <v>3 - 0</v>
      </c>
      <c r="AL24" s="12" t="str">
        <f t="array" ref="AL24">SUM((G=AL$8)*(P=$B24))&amp;" - "&amp;SUM((G=$B24)*(P=AL$8))</f>
        <v>2 - 4</v>
      </c>
      <c r="AM24" s="12" t="str">
        <f t="array" ref="AM24">SUM((G=AM$8)*(P=$B24))&amp;" - "&amp;SUM((G=$B24)*(P=AM$8))</f>
        <v>7 - 1</v>
      </c>
      <c r="AN24" s="12" t="str">
        <f t="array" ref="AN24">SUM((G=AN$8)*(P=$B24))&amp;" - "&amp;SUM((G=$B24)*(P=AN$8))</f>
        <v>1 - 1</v>
      </c>
      <c r="AO24" s="12" t="str">
        <f t="array" ref="AO24">SUM((G=AO$8)*(P=$B24))&amp;" - "&amp;SUM((G=$B24)*(P=AO$8))</f>
        <v>0 - 0</v>
      </c>
      <c r="AP24" s="12" t="str">
        <f t="array" ref="AP24">SUM((G=AP$8)*(P=$B24))&amp;" - "&amp;SUM((G=$B24)*(P=AP$8))</f>
        <v>0 - 0</v>
      </c>
      <c r="AQ24" s="12" t="str">
        <f t="array" ref="AQ24">SUM((G=AQ$8)*(P=$B24))&amp;" - "&amp;SUM((G=$B24)*(P=AQ$8))</f>
        <v>1 - 0</v>
      </c>
      <c r="AR24" s="12" t="str">
        <f t="array" ref="AR24">SUM((G=AR$8)*(P=$B24))&amp;" - "&amp;SUM((G=$B24)*(P=AR$8))</f>
        <v>0 - 0</v>
      </c>
      <c r="AS24" s="12" t="str">
        <f t="array" ref="AS24">SUM((G=AS$8)*(P=$B24))&amp;" - "&amp;SUM((G=$B24)*(P=AS$8))</f>
        <v>0 - 0</v>
      </c>
      <c r="AT24" s="25" t="str">
        <f t="array" ref="AT24">SUM((G=AT$8)*(P=$B24))&amp;" - "&amp;SUM((G=$B24)*(P=AT$8))</f>
        <v>1 - 1</v>
      </c>
      <c r="AU24" s="25" t="str">
        <f t="array" ref="AU24">SUM((G=AU$8)*(P=$B24))&amp;" - "&amp;SUM((G=$B24)*(P=AU$8))</f>
        <v>1 - 0</v>
      </c>
      <c r="AV24" s="25" t="str">
        <f t="array" ref="AV24">SUM((G=AV$8)*(P=$B24))&amp;" - "&amp;SUM((G=$B24)*(P=AV$8))</f>
        <v>0 - 0</v>
      </c>
      <c r="AW24" s="3671" t="str">
        <f t="array" ref="AW24">SUM((G=AW$8)*(P=$B24))&amp;" - "&amp;SUM((G=$B24)*(P=AW$8))</f>
        <v>0 - 0</v>
      </c>
      <c r="AX24" s="35" t="str">
        <f t="array" ref="AX24">SUM((G=AX$8)*(P=$B24))&amp;" - "&amp;SUM((G=$B24)*(P=AX$8))</f>
        <v>0 - 0</v>
      </c>
      <c r="AY24" s="12" t="str">
        <f t="array" ref="AY24">SUM((G=AY$8)*(P=$B24))&amp;" - "&amp;SUM((G=$B24)*(P=AY$8))</f>
        <v>0 - 0</v>
      </c>
      <c r="AZ24" s="12" t="str">
        <f t="array" ref="AZ24">SUM((G=AZ$8)*(P=$B24))&amp;" - "&amp;SUM((G=$B24)*(P=AZ$8))</f>
        <v>0 - 0</v>
      </c>
      <c r="BA24" s="12" t="str">
        <f t="array" ref="BA24">SUM((G=BA$8)*(P=$B24))&amp;" - "&amp;SUM((G=$B24)*(P=BA$8))</f>
        <v>0 - 1</v>
      </c>
      <c r="BB24" s="12" t="str">
        <f t="array" ref="BB24">SUM((G=BB$8)*(P=$B24))&amp;" - "&amp;SUM((G=$B24)*(P=BB$8))</f>
        <v>0 - 0</v>
      </c>
      <c r="BC24" s="12" t="str">
        <f t="array" ref="BC24">SUM((G=BC$8)*(P=$B24))&amp;" - "&amp;SUM((G=$B24)*(P=BC$8))</f>
        <v>0 - 0</v>
      </c>
      <c r="BD24" s="12" t="str">
        <f t="array" ref="BD24">SUM((G=BD$8)*(P=$B24))&amp;" - "&amp;SUM((G=$B24)*(P=BD$8))</f>
        <v>0 - 0</v>
      </c>
      <c r="BE24" s="12" t="str">
        <f t="array" ref="BE24">SUM((G=BE$8)*(P=$B24))&amp;" - "&amp;SUM((G=$B24)*(P=BE$8))</f>
        <v>0 - 1</v>
      </c>
      <c r="BF24" s="12" t="str">
        <f t="array" ref="BF24">SUM((G=BF$8)*(P=$B24))&amp;" - "&amp;SUM((G=$B24)*(P=BF$8))</f>
        <v>0 - 0</v>
      </c>
      <c r="BG24" s="12" t="str">
        <f t="array" ref="BG24">SUM((G=BG$8)*(P=$B24))&amp;" - "&amp;SUM((G=$B24)*(P=BG$8))</f>
        <v>0 - 0</v>
      </c>
      <c r="BH24" s="12" t="str">
        <f t="array" ref="BH24">SUM((G=BH$8)*(P=$B24))&amp;" - "&amp;SUM((G=$B24)*(P=BH$8))</f>
        <v>0 - 0</v>
      </c>
      <c r="BI24" s="12" t="str">
        <f t="array" ref="BI24">SUM((G=BI$8)*(P=$B24))&amp;" - "&amp;SUM((G=$B24)*(P=BI$8))</f>
        <v>0 - 0</v>
      </c>
      <c r="BJ24" s="12" t="str">
        <f t="array" ref="BJ24">SUM((G=BJ$8)*(P=$B24))&amp;" - "&amp;SUM((G=$B24)*(P=BJ$8))</f>
        <v>0 - 0</v>
      </c>
      <c r="BK24" s="12" t="str">
        <f t="array" ref="BK24">SUM((G=BK$8)*(P=$B24))&amp;" - "&amp;SUM((G=$B24)*(P=BK$8))</f>
        <v>0 - 0</v>
      </c>
      <c r="BL24" s="12" t="str">
        <f t="array" ref="BL24">SUM((G=BL$8)*(P=$B24))&amp;" - "&amp;SUM((G=$B24)*(P=BL$8))</f>
        <v>0 - 0</v>
      </c>
      <c r="BM24" s="12" t="str">
        <f t="array" ref="BM24">SUM((G=BM$8)*(P=$B24))&amp;" - "&amp;SUM((G=$B24)*(P=BM$8))</f>
        <v>0 - 0</v>
      </c>
      <c r="BN24" s="12" t="str">
        <f t="array" ref="BN24">SUM((G=BN$8)*(P=$B24))&amp;" - "&amp;SUM((G=$B24)*(P=BN$8))</f>
        <v>0 - 0</v>
      </c>
      <c r="BO24" s="12" t="str">
        <f t="array" ref="BO24">SUM((G=BO$8)*(P=$B24))&amp;" - "&amp;SUM((G=$B24)*(P=BO$8))</f>
        <v>0 - 0</v>
      </c>
      <c r="BP24" s="12" t="str">
        <f t="array" ref="BP24">SUM((G=BP$8)*(P=$B24))&amp;" - "&amp;SUM((G=$B24)*(P=BP$8))</f>
        <v>0 - 0</v>
      </c>
      <c r="BQ24" s="12" t="str">
        <f t="array" ref="BQ24">SUM((G=BQ$8)*(P=$B24))&amp;" - "&amp;SUM((G=$B24)*(P=BQ$8))</f>
        <v>0 - 1</v>
      </c>
      <c r="BR24" s="12" t="str">
        <f t="array" ref="BR24">SUM((G=BR$8)*(P=$B24))&amp;" - "&amp;SUM((G=$B24)*(P=BR$8))</f>
        <v>0 - 0</v>
      </c>
      <c r="BS24" s="12" t="str">
        <f t="array" ref="BS24">SUM((G=BS$8)*(P=$B24))&amp;" - "&amp;SUM((G=$B24)*(P=BS$8))</f>
        <v>0 - 0</v>
      </c>
      <c r="BT24" s="12" t="str">
        <f t="array" ref="BT24">SUM((G=BT$8)*(P=$B24))&amp;" - "&amp;SUM((G=$B24)*(P=BT$8))</f>
        <v>0 - 0</v>
      </c>
      <c r="BU24" s="12" t="str">
        <f t="array" ref="BU24">SUM((G=BU$8)*(P=$B24))&amp;" - "&amp;SUM((G=$B24)*(P=BU$8))</f>
        <v>0 - 0</v>
      </c>
      <c r="BV24" s="12" t="str">
        <f t="array" ref="BV24">SUM((G=BV$8)*(P=$B24))&amp;" - "&amp;SUM((G=$B24)*(P=BV$8))</f>
        <v>0 - 0</v>
      </c>
      <c r="BW24" s="12" t="str">
        <f t="array" ref="BW24">SUM((G=BW$8)*(P=$B24))&amp;" - "&amp;SUM((G=$B24)*(P=BW$8))</f>
        <v>0 - 0</v>
      </c>
      <c r="BX24" s="25" t="str">
        <f t="array" ref="BX24">SUM((G=BX$8)*(P=$B24))&amp;" - "&amp;SUM((G=$B24)*(P=BX$8))</f>
        <v>0 - 0</v>
      </c>
      <c r="BY24" s="25" t="str">
        <f t="array" ref="BY24">SUM((G=BY$8)*(P=$B24))&amp;" - "&amp;SUM((G=$B24)*(P=BY$8))</f>
        <v>0 - 0</v>
      </c>
      <c r="BZ24" s="21" t="str">
        <f t="shared" si="4"/>
        <v>FRED S.</v>
      </c>
      <c r="CA24" s="15"/>
    </row>
    <row r="25" spans="2:79" ht="11.1" customHeight="1" x14ac:dyDescent="0.2">
      <c r="B25" s="21" t="s">
        <v>151</v>
      </c>
      <c r="C25" s="35" t="str">
        <f t="array" ref="C25">SUM((G=C$8)*(P=$B25))&amp;" - "&amp;SUM((G=$B25)*(P=C$8))</f>
        <v>0 - 0</v>
      </c>
      <c r="D25" s="35" t="str">
        <f t="array" ref="D25">SUM((G=D$8)*(P=$B25))&amp;" - "&amp;SUM((G=$B25)*(P=D$8))</f>
        <v>0 - 0</v>
      </c>
      <c r="E25" s="12" t="str">
        <f t="array" ref="E25">SUM((G=E$8)*(P=$B25))&amp;" - "&amp;SUM((G=$B25)*(P=E$8))</f>
        <v>1 - 0</v>
      </c>
      <c r="F25" s="12" t="str">
        <f t="array" ref="F25">SUM((G=F$8)*(P=$B25))&amp;" - "&amp;SUM((G=$B25)*(P=F$8))</f>
        <v>1 - 0</v>
      </c>
      <c r="G25" s="12" t="str">
        <f t="array" ref="G25">SUM((G=G$8)*(P=$B25))&amp;" - "&amp;SUM((G=$B25)*(P=G$8))</f>
        <v>0 - 1</v>
      </c>
      <c r="H25" s="12" t="str">
        <f t="array" ref="H25">SUM((G=H$8)*(P=$B25))&amp;" - "&amp;SUM((G=$B25)*(P=H$8))</f>
        <v>0 - 1</v>
      </c>
      <c r="I25" s="12" t="str">
        <f t="array" ref="I25">SUM((G=I$8)*(P=$B25))&amp;" - "&amp;SUM((G=$B25)*(P=I$8))</f>
        <v>0 - 1</v>
      </c>
      <c r="J25" s="12" t="str">
        <f t="array" ref="J25">SUM((G=J$8)*(P=$B25))&amp;" - "&amp;SUM((G=$B25)*(P=J$8))</f>
        <v>0 - 0</v>
      </c>
      <c r="K25" s="12" t="str">
        <f t="array" ref="K25">SUM((G=K$8)*(P=$B25))&amp;" - "&amp;SUM((G=$B25)*(P=K$8))</f>
        <v>0 - 0</v>
      </c>
      <c r="L25" s="12" t="str">
        <f t="array" ref="L25">SUM((G=L$8)*(P=$B25))&amp;" - "&amp;SUM((G=$B25)*(P=L$8))</f>
        <v>1 - 0</v>
      </c>
      <c r="M25" s="12" t="str">
        <f t="array" ref="M25">SUM((G=M$8)*(P=$B25))&amp;" - "&amp;SUM((G=$B25)*(P=M$8))</f>
        <v>0 - 0</v>
      </c>
      <c r="N25" s="12" t="str">
        <f t="array" ref="N25">SUM((G=N$8)*(P=$B25))&amp;" - "&amp;SUM((G=$B25)*(P=N$8))</f>
        <v>0 - 0</v>
      </c>
      <c r="O25" s="12" t="str">
        <f t="array" ref="O25">SUM((G=O$8)*(P=$B25))&amp;" - "&amp;SUM((G=$B25)*(P=O$8))</f>
        <v>2 - 0</v>
      </c>
      <c r="P25" s="12" t="str">
        <f t="array" ref="P25">SUM((G=P$8)*(P=$B25))&amp;" - "&amp;SUM((G=$B25)*(P=P$8))</f>
        <v>0 - 0</v>
      </c>
      <c r="Q25" s="12" t="str">
        <f t="array" ref="Q25">SUM((G=Q$8)*(P=$B25))&amp;" - "&amp;SUM((G=$B25)*(P=Q$8))</f>
        <v>0 - 0</v>
      </c>
      <c r="R25" s="12" t="str">
        <f t="array" ref="R25">SUM((G=R$8)*(P=$B25))&amp;" - "&amp;SUM((G=$B25)*(P=R$8))</f>
        <v>1 - 1</v>
      </c>
      <c r="S25" s="12" t="str">
        <f t="array" ref="S25">SUM((G=S$8)*(P=$B25))&amp;" - "&amp;SUM((G=$B25)*(P=S$8))</f>
        <v>0 - 0</v>
      </c>
      <c r="T25" s="12" t="str">
        <f t="array" ref="T25">SUM((G=T$8)*(P=$B25))&amp;" - "&amp;SUM((G=$B25)*(P=T$8))</f>
        <v>0 - 0</v>
      </c>
      <c r="U25" s="12" t="str">
        <f t="array" ref="U25">SUM((G=U$8)*(P=$B25))&amp;" - "&amp;SUM((G=$B25)*(P=U$8))</f>
        <v>0 - 0</v>
      </c>
      <c r="V25" s="12" t="str">
        <f t="array" ref="V25">SUM((G=V$8)*(P=$B25))&amp;" - "&amp;SUM((G=$B25)*(P=V$8))</f>
        <v>0 - 0</v>
      </c>
      <c r="W25" s="12" t="str">
        <f t="array" ref="W25">SUM((G=W$8)*(P=$B25))&amp;" - "&amp;SUM((G=$B25)*(P=W$8))</f>
        <v>0 - 0</v>
      </c>
      <c r="X25" s="12" t="str">
        <f t="array" ref="X25">SUM((G=X$8)*(P=$B25))&amp;" - "&amp;SUM((G=$B25)*(P=X$8))</f>
        <v>0 - 0</v>
      </c>
      <c r="Y25" s="12" t="str">
        <f t="array" ref="Y25">SUM((G=Y$8)*(P=$B25))&amp;" - "&amp;SUM((G=$B25)*(P=Y$8))</f>
        <v>0 - 1</v>
      </c>
      <c r="Z25" s="12" t="str">
        <f t="array" ref="Z25">SUM((G=Z$8)*(P=$B25))&amp;" - "&amp;SUM((G=$B25)*(P=Z$8))</f>
        <v>0 - 0</v>
      </c>
      <c r="AA25" s="12" t="str">
        <f t="array" ref="AA25">SUM((G=AA$8)*(P=$B25))&amp;" - "&amp;SUM((G=$B25)*(P=AA$8))</f>
        <v>0 - 0</v>
      </c>
      <c r="AB25" s="12" t="str">
        <f t="array" ref="AB25">SUM((G=AB$8)*(P=$B25))&amp;" - "&amp;SUM((G=$B25)*(P=AB$8))</f>
        <v>0 - 0</v>
      </c>
      <c r="AC25" s="12" t="str">
        <f t="array" ref="AC25">SUM((G=AC$8)*(P=$B25))&amp;" - "&amp;SUM((G=$B25)*(P=AC$8))</f>
        <v>2 - 1</v>
      </c>
      <c r="AD25" s="12" t="str">
        <f t="array" ref="AD25">SUM((G=AD$8)*(P=$B25))&amp;" - "&amp;SUM((G=$B25)*(P=AD$8))</f>
        <v>0 - 0</v>
      </c>
      <c r="AE25" s="12" t="str">
        <f t="array" ref="AE25">SUM((G=AE$8)*(P=$B25))&amp;" - "&amp;SUM((G=$B25)*(P=AE$8))</f>
        <v>0 - 0</v>
      </c>
      <c r="AF25" s="12" t="str">
        <f t="array" ref="AF25">SUM((G=AF$8)*(P=$B25))&amp;" - "&amp;SUM((G=$B25)*(P=AF$8))</f>
        <v>0 - 0</v>
      </c>
      <c r="AG25" s="12" t="str">
        <f t="array" ref="AG25">SUM((G=AG$8)*(P=$B25))&amp;" - "&amp;SUM((G=$B25)*(P=AG$8))</f>
        <v>1 - 0</v>
      </c>
      <c r="AH25" s="12" t="str">
        <f t="array" ref="AH25">SUM((G=AH$8)*(P=$B25))&amp;" - "&amp;SUM((G=$B25)*(P=AH$8))</f>
        <v>0 - 0</v>
      </c>
      <c r="AI25" s="12" t="str">
        <f t="array" ref="AI25">SUM((G=AI$8)*(P=$B25))&amp;" - "&amp;SUM((G=$B25)*(P=AI$8))</f>
        <v>1 - 2</v>
      </c>
      <c r="AJ25" s="12" t="str">
        <f t="array" ref="AJ25">SUM((G=AJ$8)*(P=$B25))&amp;" - "&amp;SUM((G=$B25)*(P=AJ$8))</f>
        <v>0 - 0</v>
      </c>
      <c r="AK25" s="12" t="str">
        <f t="array" ref="AK25">SUM((G=AK$8)*(P=$B25))&amp;" - "&amp;SUM((G=$B25)*(P=AK$8))</f>
        <v>1 - 0</v>
      </c>
      <c r="AL25" s="12" t="str">
        <f t="array" ref="AL25">SUM((G=AL$8)*(P=$B25))&amp;" - "&amp;SUM((G=$B25)*(P=AL$8))</f>
        <v>2 - 0</v>
      </c>
      <c r="AM25" s="12" t="str">
        <f t="array" ref="AM25">SUM((G=AM$8)*(P=$B25))&amp;" - "&amp;SUM((G=$B25)*(P=AM$8))</f>
        <v>0 - 2</v>
      </c>
      <c r="AN25" s="12" t="str">
        <f t="array" ref="AN25">SUM((G=AN$8)*(P=$B25))&amp;" - "&amp;SUM((G=$B25)*(P=AN$8))</f>
        <v>0 - 0</v>
      </c>
      <c r="AO25" s="12" t="str">
        <f t="array" ref="AO25">SUM((G=AO$8)*(P=$B25))&amp;" - "&amp;SUM((G=$B25)*(P=AO$8))</f>
        <v>0 - 0</v>
      </c>
      <c r="AP25" s="12" t="str">
        <f t="array" ref="AP25">SUM((G=AP$8)*(P=$B25))&amp;" - "&amp;SUM((G=$B25)*(P=AP$8))</f>
        <v>0 - 0</v>
      </c>
      <c r="AQ25" s="12" t="str">
        <f t="array" ref="AQ25">SUM((G=AQ$8)*(P=$B25))&amp;" - "&amp;SUM((G=$B25)*(P=AQ$8))</f>
        <v>1 - 0</v>
      </c>
      <c r="AR25" s="12" t="str">
        <f t="array" ref="AR25">SUM((G=AR$8)*(P=$B25))&amp;" - "&amp;SUM((G=$B25)*(P=AR$8))</f>
        <v>0 - 0</v>
      </c>
      <c r="AS25" s="12" t="str">
        <f t="array" ref="AS25">SUM((G=AS$8)*(P=$B25))&amp;" - "&amp;SUM((G=$B25)*(P=AS$8))</f>
        <v>0 - 0</v>
      </c>
      <c r="AT25" s="25" t="str">
        <f t="array" ref="AT25">SUM((G=AT$8)*(P=$B25))&amp;" - "&amp;SUM((G=$B25)*(P=AT$8))</f>
        <v>0 - 1</v>
      </c>
      <c r="AU25" s="25" t="str">
        <f t="array" ref="AU25">SUM((G=AU$8)*(P=$B25))&amp;" - "&amp;SUM((G=$B25)*(P=AU$8))</f>
        <v>0 - 0</v>
      </c>
      <c r="AV25" s="25" t="str">
        <f t="array" ref="AV25">SUM((G=AV$8)*(P=$B25))&amp;" - "&amp;SUM((G=$B25)*(P=AV$8))</f>
        <v>0 - 0</v>
      </c>
      <c r="AW25" s="3671" t="str">
        <f t="array" ref="AW25">SUM((G=AW$8)*(P=$B25))&amp;" - "&amp;SUM((G=$B25)*(P=AW$8))</f>
        <v>0 - 1</v>
      </c>
      <c r="AX25" s="35" t="str">
        <f t="array" ref="AX25">SUM((G=AX$8)*(P=$B25))&amp;" - "&amp;SUM((G=$B25)*(P=AX$8))</f>
        <v>0 - 0</v>
      </c>
      <c r="AY25" s="12" t="str">
        <f t="array" ref="AY25">SUM((G=AY$8)*(P=$B25))&amp;" - "&amp;SUM((G=$B25)*(P=AY$8))</f>
        <v>0 - 0</v>
      </c>
      <c r="AZ25" s="12" t="str">
        <f t="array" ref="AZ25">SUM((G=AZ$8)*(P=$B25))&amp;" - "&amp;SUM((G=$B25)*(P=AZ$8))</f>
        <v>0 - 0</v>
      </c>
      <c r="BA25" s="12" t="str">
        <f t="array" ref="BA25">SUM((G=BA$8)*(P=$B25))&amp;" - "&amp;SUM((G=$B25)*(P=BA$8))</f>
        <v>0 - 0</v>
      </c>
      <c r="BB25" s="12" t="str">
        <f t="array" ref="BB25">SUM((G=BB$8)*(P=$B25))&amp;" - "&amp;SUM((G=$B25)*(P=BB$8))</f>
        <v>0 - 0</v>
      </c>
      <c r="BC25" s="12" t="str">
        <f t="array" ref="BC25">SUM((G=BC$8)*(P=$B25))&amp;" - "&amp;SUM((G=$B25)*(P=BC$8))</f>
        <v>0 - 0</v>
      </c>
      <c r="BD25" s="12" t="str">
        <f t="array" ref="BD25">SUM((G=BD$8)*(P=$B25))&amp;" - "&amp;SUM((G=$B25)*(P=BD$8))</f>
        <v>0 - 0</v>
      </c>
      <c r="BE25" s="12" t="str">
        <f t="array" ref="BE25">SUM((G=BE$8)*(P=$B25))&amp;" - "&amp;SUM((G=$B25)*(P=BE$8))</f>
        <v>0 - 0</v>
      </c>
      <c r="BF25" s="12" t="str">
        <f t="array" ref="BF25">SUM((G=BF$8)*(P=$B25))&amp;" - "&amp;SUM((G=$B25)*(P=BF$8))</f>
        <v>0 - 0</v>
      </c>
      <c r="BG25" s="12" t="str">
        <f t="array" ref="BG25">SUM((G=BG$8)*(P=$B25))&amp;" - "&amp;SUM((G=$B25)*(P=BG$8))</f>
        <v>0 - 0</v>
      </c>
      <c r="BH25" s="12" t="str">
        <f t="array" ref="BH25">SUM((G=BH$8)*(P=$B25))&amp;" - "&amp;SUM((G=$B25)*(P=BH$8))</f>
        <v>0 - 0</v>
      </c>
      <c r="BI25" s="12" t="str">
        <f t="array" ref="BI25">SUM((G=BI$8)*(P=$B25))&amp;" - "&amp;SUM((G=$B25)*(P=BI$8))</f>
        <v>0 - 0</v>
      </c>
      <c r="BJ25" s="12" t="str">
        <f t="array" ref="BJ25">SUM((G=BJ$8)*(P=$B25))&amp;" - "&amp;SUM((G=$B25)*(P=BJ$8))</f>
        <v>0 - 0</v>
      </c>
      <c r="BK25" s="12" t="str">
        <f t="array" ref="BK25">SUM((G=BK$8)*(P=$B25))&amp;" - "&amp;SUM((G=$B25)*(P=BK$8))</f>
        <v>0 - 0</v>
      </c>
      <c r="BL25" s="12" t="str">
        <f t="array" ref="BL25">SUM((G=BL$8)*(P=$B25))&amp;" - "&amp;SUM((G=$B25)*(P=BL$8))</f>
        <v>0 - 0</v>
      </c>
      <c r="BM25" s="12" t="str">
        <f t="array" ref="BM25">SUM((G=BM$8)*(P=$B25))&amp;" - "&amp;SUM((G=$B25)*(P=BM$8))</f>
        <v>0 - 0</v>
      </c>
      <c r="BN25" s="12" t="str">
        <f t="array" ref="BN25">SUM((G=BN$8)*(P=$B25))&amp;" - "&amp;SUM((G=$B25)*(P=BN$8))</f>
        <v>0 - 0</v>
      </c>
      <c r="BO25" s="12" t="str">
        <f t="array" ref="BO25">SUM((G=BO$8)*(P=$B25))&amp;" - "&amp;SUM((G=$B25)*(P=BO$8))</f>
        <v>0 - 0</v>
      </c>
      <c r="BP25" s="12" t="str">
        <f t="array" ref="BP25">SUM((G=BP$8)*(P=$B25))&amp;" - "&amp;SUM((G=$B25)*(P=BP$8))</f>
        <v>0 - 0</v>
      </c>
      <c r="BQ25" s="12" t="str">
        <f t="array" ref="BQ25">SUM((G=BQ$8)*(P=$B25))&amp;" - "&amp;SUM((G=$B25)*(P=BQ$8))</f>
        <v>0 - 0</v>
      </c>
      <c r="BR25" s="12" t="str">
        <f t="array" ref="BR25">SUM((G=BR$8)*(P=$B25))&amp;" - "&amp;SUM((G=$B25)*(P=BR$8))</f>
        <v>0 - 0</v>
      </c>
      <c r="BS25" s="12" t="str">
        <f t="array" ref="BS25">SUM((G=BS$8)*(P=$B25))&amp;" - "&amp;SUM((G=$B25)*(P=BS$8))</f>
        <v>0 - 0</v>
      </c>
      <c r="BT25" s="12" t="str">
        <f t="array" ref="BT25">SUM((G=BT$8)*(P=$B25))&amp;" - "&amp;SUM((G=$B25)*(P=BT$8))</f>
        <v>0 - 0</v>
      </c>
      <c r="BU25" s="12" t="str">
        <f t="array" ref="BU25">SUM((G=BU$8)*(P=$B25))&amp;" - "&amp;SUM((G=$B25)*(P=BU$8))</f>
        <v>0 - 0</v>
      </c>
      <c r="BV25" s="12" t="str">
        <f t="array" ref="BV25">SUM((G=BV$8)*(P=$B25))&amp;" - "&amp;SUM((G=$B25)*(P=BV$8))</f>
        <v>0 - 0</v>
      </c>
      <c r="BW25" s="12" t="str">
        <f t="array" ref="BW25">SUM((G=BW$8)*(P=$B25))&amp;" - "&amp;SUM((G=$B25)*(P=BW$8))</f>
        <v>0 - 0</v>
      </c>
      <c r="BX25" s="25" t="str">
        <f t="array" ref="BX25">SUM((G=BX$8)*(P=$B25))&amp;" - "&amp;SUM((G=$B25)*(P=BX$8))</f>
        <v>0 - 0</v>
      </c>
      <c r="BY25" s="25" t="str">
        <f t="array" ref="BY25">SUM((G=BY$8)*(P=$B25))&amp;" - "&amp;SUM((G=$B25)*(P=BY$8))</f>
        <v>0 - 0</v>
      </c>
      <c r="BZ25" s="21" t="str">
        <f t="shared" si="4"/>
        <v>GUICHON</v>
      </c>
      <c r="CA25" s="16"/>
    </row>
    <row r="26" spans="2:79" ht="11.1" customHeight="1" x14ac:dyDescent="0.2">
      <c r="B26" s="22" t="s">
        <v>95</v>
      </c>
      <c r="C26" s="35" t="str">
        <f t="array" ref="C26">SUM((G=C$8)*(P=$B26))&amp;" - "&amp;SUM((G=$B26)*(P=C$8))</f>
        <v>0 - 0</v>
      </c>
      <c r="D26" s="35" t="str">
        <f t="array" ref="D26">SUM((G=D$8)*(P=$B26))&amp;" - "&amp;SUM((G=$B26)*(P=D$8))</f>
        <v>0 - 0</v>
      </c>
      <c r="E26" s="12" t="str">
        <f t="array" ref="E26">SUM((G=E$8)*(P=$B26))&amp;" - "&amp;SUM((G=$B26)*(P=E$8))</f>
        <v>0 - 2</v>
      </c>
      <c r="F26" s="12" t="str">
        <f t="array" ref="F26">SUM((G=F$8)*(P=$B26))&amp;" - "&amp;SUM((G=$B26)*(P=F$8))</f>
        <v>0 - 0</v>
      </c>
      <c r="G26" s="12" t="str">
        <f t="array" ref="G26">SUM((G=G$8)*(P=$B26))&amp;" - "&amp;SUM((G=$B26)*(P=G$8))</f>
        <v>0 - 0</v>
      </c>
      <c r="H26" s="12" t="str">
        <f t="array" ref="H26">SUM((G=H$8)*(P=$B26))&amp;" - "&amp;SUM((G=$B26)*(P=H$8))</f>
        <v>0 - 1</v>
      </c>
      <c r="I26" s="12" t="str">
        <f t="array" ref="I26">SUM((G=I$8)*(P=$B26))&amp;" - "&amp;SUM((G=$B26)*(P=I$8))</f>
        <v>0 - 1</v>
      </c>
      <c r="J26" s="12" t="str">
        <f t="array" ref="J26">SUM((G=J$8)*(P=$B26))&amp;" - "&amp;SUM((G=$B26)*(P=J$8))</f>
        <v>1 - 0</v>
      </c>
      <c r="K26" s="12" t="str">
        <f t="array" ref="K26">SUM((G=K$8)*(P=$B26))&amp;" - "&amp;SUM((G=$B26)*(P=K$8))</f>
        <v>0 - 0</v>
      </c>
      <c r="L26" s="12" t="str">
        <f t="array" ref="L26">SUM((G=L$8)*(P=$B26))&amp;" - "&amp;SUM((G=$B26)*(P=L$8))</f>
        <v>0 - 0</v>
      </c>
      <c r="M26" s="12" t="str">
        <f t="array" ref="M26">SUM((G=M$8)*(P=$B26))&amp;" - "&amp;SUM((G=$B26)*(P=M$8))</f>
        <v>0 - 0</v>
      </c>
      <c r="N26" s="12" t="str">
        <f t="array" ref="N26">SUM((G=N$8)*(P=$B26))&amp;" - "&amp;SUM((G=$B26)*(P=N$8))</f>
        <v>0 - 0</v>
      </c>
      <c r="O26" s="12" t="str">
        <f t="array" ref="O26">SUM((G=O$8)*(P=$B26))&amp;" - "&amp;SUM((G=$B26)*(P=O$8))</f>
        <v>1 - 2</v>
      </c>
      <c r="P26" s="12" t="str">
        <f t="array" ref="P26">SUM((G=P$8)*(P=$B26))&amp;" - "&amp;SUM((G=$B26)*(P=P$8))</f>
        <v>0 - 0</v>
      </c>
      <c r="Q26" s="12" t="str">
        <f t="array" ref="Q26">SUM((G=Q$8)*(P=$B26))&amp;" - "&amp;SUM((G=$B26)*(P=Q$8))</f>
        <v>0 - 0</v>
      </c>
      <c r="R26" s="12" t="str">
        <f t="array" ref="R26">SUM((G=R$8)*(P=$B26))&amp;" - "&amp;SUM((G=$B26)*(P=R$8))</f>
        <v>1 - 0</v>
      </c>
      <c r="S26" s="12" t="str">
        <f t="array" ref="S26">SUM((G=S$8)*(P=$B26))&amp;" - "&amp;SUM((G=$B26)*(P=S$8))</f>
        <v>0 - 0</v>
      </c>
      <c r="T26" s="12" t="str">
        <f t="array" ref="T26">SUM((G=T$8)*(P=$B26))&amp;" - "&amp;SUM((G=$B26)*(P=T$8))</f>
        <v>0 - 0</v>
      </c>
      <c r="U26" s="12" t="str">
        <f t="array" ref="U26">SUM((G=U$8)*(P=$B26))&amp;" - "&amp;SUM((G=$B26)*(P=U$8))</f>
        <v>0 - 0</v>
      </c>
      <c r="V26" s="12" t="str">
        <f t="array" ref="V26">SUM((G=V$8)*(P=$B26))&amp;" - "&amp;SUM((G=$B26)*(P=V$8))</f>
        <v>0 - 0</v>
      </c>
      <c r="W26" s="12" t="str">
        <f t="array" ref="W26">SUM((G=W$8)*(P=$B26))&amp;" - "&amp;SUM((G=$B26)*(P=W$8))</f>
        <v>0 - 0</v>
      </c>
      <c r="X26" s="12" t="str">
        <f t="array" ref="X26">SUM((G=X$8)*(P=$B26))&amp;" - "&amp;SUM((G=$B26)*(P=X$8))</f>
        <v>0 - 0</v>
      </c>
      <c r="Y26" s="12" t="str">
        <f t="array" ref="Y26">SUM((G=Y$8)*(P=$B26))&amp;" - "&amp;SUM((G=$B26)*(P=Y$8))</f>
        <v>0 - 0</v>
      </c>
      <c r="Z26" s="12" t="str">
        <f t="array" ref="Z26">SUM((G=Z$8)*(P=$B26))&amp;" - "&amp;SUM((G=$B26)*(P=Z$8))</f>
        <v>0 - 0</v>
      </c>
      <c r="AA26" s="12" t="str">
        <f t="array" ref="AA26">SUM((G=AA$8)*(P=$B26))&amp;" - "&amp;SUM((G=$B26)*(P=AA$8))</f>
        <v>0 - 0</v>
      </c>
      <c r="AB26" s="12" t="str">
        <f t="array" ref="AB26">SUM((G=AB$8)*(P=$B26))&amp;" - "&amp;SUM((G=$B26)*(P=AB$8))</f>
        <v>0 - 0</v>
      </c>
      <c r="AC26" s="12" t="str">
        <f t="array" ref="AC26">SUM((G=AC$8)*(P=$B26))&amp;" - "&amp;SUM((G=$B26)*(P=AC$8))</f>
        <v>0 - 0</v>
      </c>
      <c r="AD26" s="12" t="str">
        <f t="array" ref="AD26">SUM((G=AD$8)*(P=$B26))&amp;" - "&amp;SUM((G=$B26)*(P=AD$8))</f>
        <v>0 - 0</v>
      </c>
      <c r="AE26" s="12" t="str">
        <f t="array" ref="AE26">SUM((G=AE$8)*(P=$B26))&amp;" - "&amp;SUM((G=$B26)*(P=AE$8))</f>
        <v>0 - 0</v>
      </c>
      <c r="AF26" s="12" t="str">
        <f t="array" ref="AF26">SUM((G=AF$8)*(P=$B26))&amp;" - "&amp;SUM((G=$B26)*(P=AF$8))</f>
        <v>0 - 0</v>
      </c>
      <c r="AG26" s="12" t="str">
        <f t="array" ref="AG26">SUM((G=AG$8)*(P=$B26))&amp;" - "&amp;SUM((G=$B26)*(P=AG$8))</f>
        <v>1 - 0</v>
      </c>
      <c r="AH26" s="12" t="str">
        <f t="array" ref="AH26">SUM((G=AH$8)*(P=$B26))&amp;" - "&amp;SUM((G=$B26)*(P=AH$8))</f>
        <v>0 - 0</v>
      </c>
      <c r="AI26" s="12" t="str">
        <f t="array" ref="AI26">SUM((G=AI$8)*(P=$B26))&amp;" - "&amp;SUM((G=$B26)*(P=AI$8))</f>
        <v>0 - 0</v>
      </c>
      <c r="AJ26" s="12" t="str">
        <f t="array" ref="AJ26">SUM((G=AJ$8)*(P=$B26))&amp;" - "&amp;SUM((G=$B26)*(P=AJ$8))</f>
        <v>1 - 0</v>
      </c>
      <c r="AK26" s="12" t="str">
        <f t="array" ref="AK26">SUM((G=AK$8)*(P=$B26))&amp;" - "&amp;SUM((G=$B26)*(P=AK$8))</f>
        <v>0 - 0</v>
      </c>
      <c r="AL26" s="12" t="str">
        <f t="array" ref="AL26">SUM((G=AL$8)*(P=$B26))&amp;" - "&amp;SUM((G=$B26)*(P=AL$8))</f>
        <v>0 - 2</v>
      </c>
      <c r="AM26" s="12" t="str">
        <f t="array" ref="AM26">SUM((G=AM$8)*(P=$B26))&amp;" - "&amp;SUM((G=$B26)*(P=AM$8))</f>
        <v>1 - 0</v>
      </c>
      <c r="AN26" s="12" t="str">
        <f t="array" ref="AN26">SUM((G=AN$8)*(P=$B26))&amp;" - "&amp;SUM((G=$B26)*(P=AN$8))</f>
        <v>0 - 1</v>
      </c>
      <c r="AO26" s="12" t="str">
        <f t="array" ref="AO26">SUM((G=AO$8)*(P=$B26))&amp;" - "&amp;SUM((G=$B26)*(P=AO$8))</f>
        <v>0 - 0</v>
      </c>
      <c r="AP26" s="12" t="str">
        <f t="array" ref="AP26">SUM((G=AP$8)*(P=$B26))&amp;" - "&amp;SUM((G=$B26)*(P=AP$8))</f>
        <v>0 - 0</v>
      </c>
      <c r="AQ26" s="12" t="str">
        <f t="array" ref="AQ26">SUM((G=AQ$8)*(P=$B26))&amp;" - "&amp;SUM((G=$B26)*(P=AQ$8))</f>
        <v>0 - 1</v>
      </c>
      <c r="AR26" s="12" t="str">
        <f t="array" ref="AR26">SUM((G=AR$8)*(P=$B26))&amp;" - "&amp;SUM((G=$B26)*(P=AR$8))</f>
        <v>0 - 0</v>
      </c>
      <c r="AS26" s="12" t="str">
        <f t="array" ref="AS26">SUM((G=AS$8)*(P=$B26))&amp;" - "&amp;SUM((G=$B26)*(P=AS$8))</f>
        <v>0 - 0</v>
      </c>
      <c r="AT26" s="25" t="str">
        <f t="array" ref="AT26">SUM((G=AT$8)*(P=$B26))&amp;" - "&amp;SUM((G=$B26)*(P=AT$8))</f>
        <v>0 - 0</v>
      </c>
      <c r="AU26" s="25" t="str">
        <f t="array" ref="AU26">SUM((G=AU$8)*(P=$B26))&amp;" - "&amp;SUM((G=$B26)*(P=AU$8))</f>
        <v>0 - 0</v>
      </c>
      <c r="AV26" s="25" t="str">
        <f t="array" ref="AV26">SUM((G=AV$8)*(P=$B26))&amp;" - "&amp;SUM((G=$B26)*(P=AV$8))</f>
        <v>0 - 0</v>
      </c>
      <c r="AW26" s="3671" t="str">
        <f t="array" ref="AW26">SUM((G=AW$8)*(P=$B26))&amp;" - "&amp;SUM((G=$B26)*(P=AW$8))</f>
        <v>0 - 0</v>
      </c>
      <c r="AX26" s="35" t="str">
        <f t="array" ref="AX26">SUM((G=AX$8)*(P=$B26))&amp;" - "&amp;SUM((G=$B26)*(P=AX$8))</f>
        <v>0 - 0</v>
      </c>
      <c r="AY26" s="12" t="str">
        <f t="array" ref="AY26">SUM((G=AY$8)*(P=$B26))&amp;" - "&amp;SUM((G=$B26)*(P=AY$8))</f>
        <v>0 - 0</v>
      </c>
      <c r="AZ26" s="12" t="str">
        <f t="array" ref="AZ26">SUM((G=AZ$8)*(P=$B26))&amp;" - "&amp;SUM((G=$B26)*(P=AZ$8))</f>
        <v>0 - 0</v>
      </c>
      <c r="BA26" s="12" t="str">
        <f t="array" ref="BA26">SUM((G=BA$8)*(P=$B26))&amp;" - "&amp;SUM((G=$B26)*(P=BA$8))</f>
        <v>0 - 0</v>
      </c>
      <c r="BB26" s="12" t="str">
        <f t="array" ref="BB26">SUM((G=BB$8)*(P=$B26))&amp;" - "&amp;SUM((G=$B26)*(P=BB$8))</f>
        <v>0 - 0</v>
      </c>
      <c r="BC26" s="12" t="str">
        <f t="array" ref="BC26">SUM((G=BC$8)*(P=$B26))&amp;" - "&amp;SUM((G=$B26)*(P=BC$8))</f>
        <v>0 - 0</v>
      </c>
      <c r="BD26" s="12" t="str">
        <f t="array" ref="BD26">SUM((G=BD$8)*(P=$B26))&amp;" - "&amp;SUM((G=$B26)*(P=BD$8))</f>
        <v>0 - 0</v>
      </c>
      <c r="BE26" s="12" t="str">
        <f t="array" ref="BE26">SUM((G=BE$8)*(P=$B26))&amp;" - "&amp;SUM((G=$B26)*(P=BE$8))</f>
        <v>0 - 0</v>
      </c>
      <c r="BF26" s="12" t="str">
        <f t="array" ref="BF26">SUM((G=BF$8)*(P=$B26))&amp;" - "&amp;SUM((G=$B26)*(P=BF$8))</f>
        <v>0 - 1</v>
      </c>
      <c r="BG26" s="12" t="str">
        <f t="array" ref="BG26">SUM((G=BG$8)*(P=$B26))&amp;" - "&amp;SUM((G=$B26)*(P=BG$8))</f>
        <v>0 - 0</v>
      </c>
      <c r="BH26" s="12" t="str">
        <f t="array" ref="BH26">SUM((G=BH$8)*(P=$B26))&amp;" - "&amp;SUM((G=$B26)*(P=BH$8))</f>
        <v>0 - 0</v>
      </c>
      <c r="BI26" s="12" t="str">
        <f t="array" ref="BI26">SUM((G=BI$8)*(P=$B26))&amp;" - "&amp;SUM((G=$B26)*(P=BI$8))</f>
        <v>0 - 0</v>
      </c>
      <c r="BJ26" s="12" t="str">
        <f t="array" ref="BJ26">SUM((G=BJ$8)*(P=$B26))&amp;" - "&amp;SUM((G=$B26)*(P=BJ$8))</f>
        <v>0 - 0</v>
      </c>
      <c r="BK26" s="12" t="str">
        <f t="array" ref="BK26">SUM((G=BK$8)*(P=$B26))&amp;" - "&amp;SUM((G=$B26)*(P=BK$8))</f>
        <v>0 - 0</v>
      </c>
      <c r="BL26" s="12" t="str">
        <f t="array" ref="BL26">SUM((G=BL$8)*(P=$B26))&amp;" - "&amp;SUM((G=$B26)*(P=BL$8))</f>
        <v>0 - 0</v>
      </c>
      <c r="BM26" s="12" t="str">
        <f t="array" ref="BM26">SUM((G=BM$8)*(P=$B26))&amp;" - "&amp;SUM((G=$B26)*(P=BM$8))</f>
        <v>0 - 0</v>
      </c>
      <c r="BN26" s="12" t="str">
        <f t="array" ref="BN26">SUM((G=BN$8)*(P=$B26))&amp;" - "&amp;SUM((G=$B26)*(P=BN$8))</f>
        <v>0 - 0</v>
      </c>
      <c r="BO26" s="12" t="str">
        <f t="array" ref="BO26">SUM((G=BO$8)*(P=$B26))&amp;" - "&amp;SUM((G=$B26)*(P=BO$8))</f>
        <v>0 - 0</v>
      </c>
      <c r="BP26" s="12" t="str">
        <f t="array" ref="BP26">SUM((G=BP$8)*(P=$B26))&amp;" - "&amp;SUM((G=$B26)*(P=BP$8))</f>
        <v>0 - 0</v>
      </c>
      <c r="BQ26" s="12" t="str">
        <f t="array" ref="BQ26">SUM((G=BQ$8)*(P=$B26))&amp;" - "&amp;SUM((G=$B26)*(P=BQ$8))</f>
        <v>0 - 0</v>
      </c>
      <c r="BR26" s="12" t="str">
        <f t="array" ref="BR26">SUM((G=BR$8)*(P=$B26))&amp;" - "&amp;SUM((G=$B26)*(P=BR$8))</f>
        <v>0 - 0</v>
      </c>
      <c r="BS26" s="12" t="str">
        <f t="array" ref="BS26">SUM((G=BS$8)*(P=$B26))&amp;" - "&amp;SUM((G=$B26)*(P=BS$8))</f>
        <v>0 - 0</v>
      </c>
      <c r="BT26" s="12" t="str">
        <f t="array" ref="BT26">SUM((G=BT$8)*(P=$B26))&amp;" - "&amp;SUM((G=$B26)*(P=BT$8))</f>
        <v>0 - 0</v>
      </c>
      <c r="BU26" s="12" t="str">
        <f t="array" ref="BU26">SUM((G=BU$8)*(P=$B26))&amp;" - "&amp;SUM((G=$B26)*(P=BU$8))</f>
        <v>0 - 0</v>
      </c>
      <c r="BV26" s="12" t="str">
        <f t="array" ref="BV26">SUM((G=BV$8)*(P=$B26))&amp;" - "&amp;SUM((G=$B26)*(P=BV$8))</f>
        <v>0 - 0</v>
      </c>
      <c r="BW26" s="12" t="str">
        <f t="array" ref="BW26">SUM((G=BW$8)*(P=$B26))&amp;" - "&amp;SUM((G=$B26)*(P=BW$8))</f>
        <v>0 - 0</v>
      </c>
      <c r="BX26" s="25" t="str">
        <f t="array" ref="BX26">SUM((G=BX$8)*(P=$B26))&amp;" - "&amp;SUM((G=$B26)*(P=BX$8))</f>
        <v>0 - 0</v>
      </c>
      <c r="BY26" s="25" t="str">
        <f t="array" ref="BY26">SUM((G=BY$8)*(P=$B26))&amp;" - "&amp;SUM((G=$B26)*(P=BY$8))</f>
        <v>0 - 0</v>
      </c>
      <c r="BZ26" s="21" t="str">
        <f t="shared" si="4"/>
        <v>HUGO</v>
      </c>
      <c r="CA26" s="16"/>
    </row>
    <row r="27" spans="2:79" ht="11.1" customHeight="1" x14ac:dyDescent="0.2">
      <c r="B27" s="22" t="s">
        <v>96</v>
      </c>
      <c r="C27" s="35" t="str">
        <f t="array" ref="C27">SUM((G=C$8)*(P=$B27))&amp;" - "&amp;SUM((G=$B27)*(P=C$8))</f>
        <v>0 - 0</v>
      </c>
      <c r="D27" s="35" t="str">
        <f t="array" ref="D27">SUM((G=D$8)*(P=$B27))&amp;" - "&amp;SUM((G=$B27)*(P=D$8))</f>
        <v>0 - 0</v>
      </c>
      <c r="E27" s="12" t="str">
        <f t="array" ref="E27">SUM((G=E$8)*(P=$B27))&amp;" - "&amp;SUM((G=$B27)*(P=E$8))</f>
        <v>0 - 0</v>
      </c>
      <c r="F27" s="12" t="str">
        <f t="array" ref="F27">SUM((G=F$8)*(P=$B27))&amp;" - "&amp;SUM((G=$B27)*(P=F$8))</f>
        <v>0 - 0</v>
      </c>
      <c r="G27" s="12" t="str">
        <f t="array" ref="G27">SUM((G=G$8)*(P=$B27))&amp;" - "&amp;SUM((G=$B27)*(P=G$8))</f>
        <v>1 - 0</v>
      </c>
      <c r="H27" s="12" t="str">
        <f t="array" ref="H27">SUM((G=H$8)*(P=$B27))&amp;" - "&amp;SUM((G=$B27)*(P=H$8))</f>
        <v>0 - 1</v>
      </c>
      <c r="I27" s="12" t="str">
        <f t="array" ref="I27">SUM((G=I$8)*(P=$B27))&amp;" - "&amp;SUM((G=$B27)*(P=I$8))</f>
        <v>1 - 1</v>
      </c>
      <c r="J27" s="12" t="str">
        <f t="array" ref="J27">SUM((G=J$8)*(P=$B27))&amp;" - "&amp;SUM((G=$B27)*(P=J$8))</f>
        <v>0 - 0</v>
      </c>
      <c r="K27" s="12" t="str">
        <f t="array" ref="K27">SUM((G=K$8)*(P=$B27))&amp;" - "&amp;SUM((G=$B27)*(P=K$8))</f>
        <v>0 - 1</v>
      </c>
      <c r="L27" s="12" t="str">
        <f t="array" ref="L27">SUM((G=L$8)*(P=$B27))&amp;" - "&amp;SUM((G=$B27)*(P=L$8))</f>
        <v>0 - 0</v>
      </c>
      <c r="M27" s="12" t="str">
        <f t="array" ref="M27">SUM((G=M$8)*(P=$B27))&amp;" - "&amp;SUM((G=$B27)*(P=M$8))</f>
        <v>0 - 0</v>
      </c>
      <c r="N27" s="12" t="str">
        <f t="array" ref="N27">SUM((G=N$8)*(P=$B27))&amp;" - "&amp;SUM((G=$B27)*(P=N$8))</f>
        <v>0 - 0</v>
      </c>
      <c r="O27" s="12" t="str">
        <f t="array" ref="O27">SUM((G=O$8)*(P=$B27))&amp;" - "&amp;SUM((G=$B27)*(P=O$8))</f>
        <v>0 - 0</v>
      </c>
      <c r="P27" s="12" t="str">
        <f t="array" ref="P27">SUM((G=P$8)*(P=$B27))&amp;" - "&amp;SUM((G=$B27)*(P=P$8))</f>
        <v>0 - 1</v>
      </c>
      <c r="Q27" s="12" t="str">
        <f t="array" ref="Q27">SUM((G=Q$8)*(P=$B27))&amp;" - "&amp;SUM((G=$B27)*(P=Q$8))</f>
        <v>2 - 0</v>
      </c>
      <c r="R27" s="12" t="str">
        <f t="array" ref="R27">SUM((G=R$8)*(P=$B27))&amp;" - "&amp;SUM((G=$B27)*(P=R$8))</f>
        <v>1 - 1</v>
      </c>
      <c r="S27" s="12" t="str">
        <f t="array" ref="S27">SUM((G=S$8)*(P=$B27))&amp;" - "&amp;SUM((G=$B27)*(P=S$8))</f>
        <v>0 - 0</v>
      </c>
      <c r="T27" s="12" t="str">
        <f t="array" ref="T27">SUM((G=T$8)*(P=$B27))&amp;" - "&amp;SUM((G=$B27)*(P=T$8))</f>
        <v>0 - 0</v>
      </c>
      <c r="U27" s="12" t="str">
        <f t="array" ref="U27">SUM((G=U$8)*(P=$B27))&amp;" - "&amp;SUM((G=$B27)*(P=U$8))</f>
        <v>0 - 0</v>
      </c>
      <c r="V27" s="12" t="str">
        <f t="array" ref="V27">SUM((G=V$8)*(P=$B27))&amp;" - "&amp;SUM((G=$B27)*(P=V$8))</f>
        <v>0 - 0</v>
      </c>
      <c r="W27" s="12" t="str">
        <f t="array" ref="W27">SUM((G=W$8)*(P=$B27))&amp;" - "&amp;SUM((G=$B27)*(P=W$8))</f>
        <v>0 - 0</v>
      </c>
      <c r="X27" s="12" t="str">
        <f t="array" ref="X27">SUM((G=X$8)*(P=$B27))&amp;" - "&amp;SUM((G=$B27)*(P=X$8))</f>
        <v>0 - 0</v>
      </c>
      <c r="Y27" s="12" t="str">
        <f t="array" ref="Y27">SUM((G=Y$8)*(P=$B27))&amp;" - "&amp;SUM((G=$B27)*(P=Y$8))</f>
        <v>0 - 1</v>
      </c>
      <c r="Z27" s="12" t="str">
        <f t="array" ref="Z27">SUM((G=Z$8)*(P=$B27))&amp;" - "&amp;SUM((G=$B27)*(P=Z$8))</f>
        <v>0 - 0</v>
      </c>
      <c r="AA27" s="12" t="str">
        <f t="array" ref="AA27">SUM((G=AA$8)*(P=$B27))&amp;" - "&amp;SUM((G=$B27)*(P=AA$8))</f>
        <v>0 - 0</v>
      </c>
      <c r="AB27" s="12" t="str">
        <f t="array" ref="AB27">SUM((G=AB$8)*(P=$B27))&amp;" - "&amp;SUM((G=$B27)*(P=AB$8))</f>
        <v>0 - 0</v>
      </c>
      <c r="AC27" s="12" t="str">
        <f t="array" ref="AC27">SUM((G=AC$8)*(P=$B27))&amp;" - "&amp;SUM((G=$B27)*(P=AC$8))</f>
        <v>0 - 2</v>
      </c>
      <c r="AD27" s="12" t="str">
        <f t="array" ref="AD27">SUM((G=AD$8)*(P=$B27))&amp;" - "&amp;SUM((G=$B27)*(P=AD$8))</f>
        <v>0 - 0</v>
      </c>
      <c r="AE27" s="12" t="str">
        <f t="array" ref="AE27">SUM((G=AE$8)*(P=$B27))&amp;" - "&amp;SUM((G=$B27)*(P=AE$8))</f>
        <v>0 - 0</v>
      </c>
      <c r="AF27" s="12" t="str">
        <f t="array" ref="AF27">SUM((G=AF$8)*(P=$B27))&amp;" - "&amp;SUM((G=$B27)*(P=AF$8))</f>
        <v>0 - 0</v>
      </c>
      <c r="AG27" s="12" t="str">
        <f t="array" ref="AG27">SUM((G=AG$8)*(P=$B27))&amp;" - "&amp;SUM((G=$B27)*(P=AG$8))</f>
        <v>1 - 0</v>
      </c>
      <c r="AH27" s="12" t="str">
        <f t="array" ref="AH27">SUM((G=AH$8)*(P=$B27))&amp;" - "&amp;SUM((G=$B27)*(P=AH$8))</f>
        <v>0 - 0</v>
      </c>
      <c r="AI27" s="12" t="str">
        <f t="array" ref="AI27">SUM((G=AI$8)*(P=$B27))&amp;" - "&amp;SUM((G=$B27)*(P=AI$8))</f>
        <v>0 - 2</v>
      </c>
      <c r="AJ27" s="12" t="str">
        <f t="array" ref="AJ27">SUM((G=AJ$8)*(P=$B27))&amp;" - "&amp;SUM((G=$B27)*(P=AJ$8))</f>
        <v>0 - 2</v>
      </c>
      <c r="AK27" s="12" t="str">
        <f t="array" ref="AK27">SUM((G=AK$8)*(P=$B27))&amp;" - "&amp;SUM((G=$B27)*(P=AK$8))</f>
        <v>0 - 0</v>
      </c>
      <c r="AL27" s="12" t="str">
        <f t="array" ref="AL27">SUM((G=AL$8)*(P=$B27))&amp;" - "&amp;SUM((G=$B27)*(P=AL$8))</f>
        <v>1 - 0</v>
      </c>
      <c r="AM27" s="12" t="str">
        <f t="array" ref="AM27">SUM((G=AM$8)*(P=$B27))&amp;" - "&amp;SUM((G=$B27)*(P=AM$8))</f>
        <v>0 - 1</v>
      </c>
      <c r="AN27" s="12" t="str">
        <f t="array" ref="AN27">SUM((G=AN$8)*(P=$B27))&amp;" - "&amp;SUM((G=$B27)*(P=AN$8))</f>
        <v>0 - 0</v>
      </c>
      <c r="AO27" s="12" t="str">
        <f t="array" ref="AO27">SUM((G=AO$8)*(P=$B27))&amp;" - "&amp;SUM((G=$B27)*(P=AO$8))</f>
        <v>0 - 0</v>
      </c>
      <c r="AP27" s="12" t="str">
        <f t="array" ref="AP27">SUM((G=AP$8)*(P=$B27))&amp;" - "&amp;SUM((G=$B27)*(P=AP$8))</f>
        <v>0 - 0</v>
      </c>
      <c r="AQ27" s="12" t="str">
        <f t="array" ref="AQ27">SUM((G=AQ$8)*(P=$B27))&amp;" - "&amp;SUM((G=$B27)*(P=AQ$8))</f>
        <v>0 - 0</v>
      </c>
      <c r="AR27" s="12" t="str">
        <f t="array" ref="AR27">SUM((G=AR$8)*(P=$B27))&amp;" - "&amp;SUM((G=$B27)*(P=AR$8))</f>
        <v>0 - 0</v>
      </c>
      <c r="AS27" s="12" t="str">
        <f t="array" ref="AS27">SUM((G=AS$8)*(P=$B27))&amp;" - "&amp;SUM((G=$B27)*(P=AS$8))</f>
        <v>0 - 0</v>
      </c>
      <c r="AT27" s="25" t="str">
        <f t="array" ref="AT27">SUM((G=AT$8)*(P=$B27))&amp;" - "&amp;SUM((G=$B27)*(P=AT$8))</f>
        <v>0 - 0</v>
      </c>
      <c r="AU27" s="25" t="str">
        <f t="array" ref="AU27">SUM((G=AU$8)*(P=$B27))&amp;" - "&amp;SUM((G=$B27)*(P=AU$8))</f>
        <v>0 - 0</v>
      </c>
      <c r="AV27" s="25" t="str">
        <f t="array" ref="AV27">SUM((G=AV$8)*(P=$B27))&amp;" - "&amp;SUM((G=$B27)*(P=AV$8))</f>
        <v>0 - 0</v>
      </c>
      <c r="AW27" s="3671" t="str">
        <f t="array" ref="AW27">SUM((G=AW$8)*(P=$B27))&amp;" - "&amp;SUM((G=$B27)*(P=AW$8))</f>
        <v>0 - 0</v>
      </c>
      <c r="AX27" s="35" t="str">
        <f t="array" ref="AX27">SUM((G=AX$8)*(P=$B27))&amp;" - "&amp;SUM((G=$B27)*(P=AX$8))</f>
        <v>0 - 0</v>
      </c>
      <c r="AY27" s="12" t="str">
        <f t="array" ref="AY27">SUM((G=AY$8)*(P=$B27))&amp;" - "&amp;SUM((G=$B27)*(P=AY$8))</f>
        <v>0 - 0</v>
      </c>
      <c r="AZ27" s="12" t="str">
        <f t="array" ref="AZ27">SUM((G=AZ$8)*(P=$B27))&amp;" - "&amp;SUM((G=$B27)*(P=AZ$8))</f>
        <v>0 - 0</v>
      </c>
      <c r="BA27" s="12" t="str">
        <f t="array" ref="BA27">SUM((G=BA$8)*(P=$B27))&amp;" - "&amp;SUM((G=$B27)*(P=BA$8))</f>
        <v>0 - 0</v>
      </c>
      <c r="BB27" s="12" t="str">
        <f t="array" ref="BB27">SUM((G=BB$8)*(P=$B27))&amp;" - "&amp;SUM((G=$B27)*(P=BB$8))</f>
        <v>0 - 0</v>
      </c>
      <c r="BC27" s="12" t="str">
        <f t="array" ref="BC27">SUM((G=BC$8)*(P=$B27))&amp;" - "&amp;SUM((G=$B27)*(P=BC$8))</f>
        <v>0 - 0</v>
      </c>
      <c r="BD27" s="12" t="str">
        <f t="array" ref="BD27">SUM((G=BD$8)*(P=$B27))&amp;" - "&amp;SUM((G=$B27)*(P=BD$8))</f>
        <v>0 - 0</v>
      </c>
      <c r="BE27" s="12" t="str">
        <f t="array" ref="BE27">SUM((G=BE$8)*(P=$B27))&amp;" - "&amp;SUM((G=$B27)*(P=BE$8))</f>
        <v>0 - 0</v>
      </c>
      <c r="BF27" s="12" t="str">
        <f t="array" ref="BF27">SUM((G=BF$8)*(P=$B27))&amp;" - "&amp;SUM((G=$B27)*(P=BF$8))</f>
        <v>0 - 0</v>
      </c>
      <c r="BG27" s="12" t="str">
        <f t="array" ref="BG27">SUM((G=BG$8)*(P=$B27))&amp;" - "&amp;SUM((G=$B27)*(P=BG$8))</f>
        <v>0 - 0</v>
      </c>
      <c r="BH27" s="12" t="str">
        <f t="array" ref="BH27">SUM((G=BH$8)*(P=$B27))&amp;" - "&amp;SUM((G=$B27)*(P=BH$8))</f>
        <v>0 - 0</v>
      </c>
      <c r="BI27" s="12" t="str">
        <f t="array" ref="BI27">SUM((G=BI$8)*(P=$B27))&amp;" - "&amp;SUM((G=$B27)*(P=BI$8))</f>
        <v>0 - 0</v>
      </c>
      <c r="BJ27" s="12" t="str">
        <f t="array" ref="BJ27">SUM((G=BJ$8)*(P=$B27))&amp;" - "&amp;SUM((G=$B27)*(P=BJ$8))</f>
        <v>0 - 0</v>
      </c>
      <c r="BK27" s="12" t="str">
        <f t="array" ref="BK27">SUM((G=BK$8)*(P=$B27))&amp;" - "&amp;SUM((G=$B27)*(P=BK$8))</f>
        <v>0 - 0</v>
      </c>
      <c r="BL27" s="12" t="str">
        <f t="array" ref="BL27">SUM((G=BL$8)*(P=$B27))&amp;" - "&amp;SUM((G=$B27)*(P=BL$8))</f>
        <v>0 - 0</v>
      </c>
      <c r="BM27" s="12" t="str">
        <f t="array" ref="BM27">SUM((G=BM$8)*(P=$B27))&amp;" - "&amp;SUM((G=$B27)*(P=BM$8))</f>
        <v>0 - 0</v>
      </c>
      <c r="BN27" s="12" t="str">
        <f t="array" ref="BN27">SUM((G=BN$8)*(P=$B27))&amp;" - "&amp;SUM((G=$B27)*(P=BN$8))</f>
        <v>0 - 0</v>
      </c>
      <c r="BO27" s="12" t="str">
        <f t="array" ref="BO27">SUM((G=BO$8)*(P=$B27))&amp;" - "&amp;SUM((G=$B27)*(P=BO$8))</f>
        <v>0 - 0</v>
      </c>
      <c r="BP27" s="12" t="str">
        <f t="array" ref="BP27">SUM((G=BP$8)*(P=$B27))&amp;" - "&amp;SUM((G=$B27)*(P=BP$8))</f>
        <v>0 - 0</v>
      </c>
      <c r="BQ27" s="12" t="str">
        <f t="array" ref="BQ27">SUM((G=BQ$8)*(P=$B27))&amp;" - "&amp;SUM((G=$B27)*(P=BQ$8))</f>
        <v>0 - 0</v>
      </c>
      <c r="BR27" s="12" t="str">
        <f t="array" ref="BR27">SUM((G=BR$8)*(P=$B27))&amp;" - "&amp;SUM((G=$B27)*(P=BR$8))</f>
        <v>0 - 0</v>
      </c>
      <c r="BS27" s="12" t="str">
        <f t="array" ref="BS27">SUM((G=BS$8)*(P=$B27))&amp;" - "&amp;SUM((G=$B27)*(P=BS$8))</f>
        <v>0 - 0</v>
      </c>
      <c r="BT27" s="12" t="str">
        <f t="array" ref="BT27">SUM((G=BT$8)*(P=$B27))&amp;" - "&amp;SUM((G=$B27)*(P=BT$8))</f>
        <v>0 - 0</v>
      </c>
      <c r="BU27" s="12" t="str">
        <f t="array" ref="BU27">SUM((G=BU$8)*(P=$B27))&amp;" - "&amp;SUM((G=$B27)*(P=BU$8))</f>
        <v>0 - 0</v>
      </c>
      <c r="BV27" s="12" t="str">
        <f t="array" ref="BV27">SUM((G=BV$8)*(P=$B27))&amp;" - "&amp;SUM((G=$B27)*(P=BV$8))</f>
        <v>0 - 0</v>
      </c>
      <c r="BW27" s="12" t="str">
        <f t="array" ref="BW27">SUM((G=BW$8)*(P=$B27))&amp;" - "&amp;SUM((G=$B27)*(P=BW$8))</f>
        <v>0 - 0</v>
      </c>
      <c r="BX27" s="25" t="str">
        <f t="array" ref="BX27">SUM((G=BX$8)*(P=$B27))&amp;" - "&amp;SUM((G=$B27)*(P=BX$8))</f>
        <v>0 - 0</v>
      </c>
      <c r="BY27" s="25" t="str">
        <f t="array" ref="BY27">SUM((G=BY$8)*(P=$B27))&amp;" - "&amp;SUM((G=$B27)*(P=BY$8))</f>
        <v>0 - 0</v>
      </c>
      <c r="BZ27" s="21" t="str">
        <f t="shared" si="4"/>
        <v>ISA</v>
      </c>
      <c r="CA27" s="16"/>
    </row>
    <row r="28" spans="2:79" ht="11.1" customHeight="1" x14ac:dyDescent="0.2">
      <c r="B28" s="22" t="s">
        <v>338</v>
      </c>
      <c r="C28" s="35" t="str">
        <f t="array" ref="C28">SUM((G=C$8)*(P=$B28))&amp;" - "&amp;SUM((G=$B28)*(P=C$8))</f>
        <v>0 - 0</v>
      </c>
      <c r="D28" s="35" t="str">
        <f t="array" ref="D28">SUM((G=D$8)*(P=$B28))&amp;" - "&amp;SUM((G=$B28)*(P=D$8))</f>
        <v>2 - 2</v>
      </c>
      <c r="E28" s="12" t="str">
        <f t="array" ref="E28">SUM((G=E$8)*(P=$B28))&amp;" - "&amp;SUM((G=$B28)*(P=E$8))</f>
        <v>0 - 0</v>
      </c>
      <c r="F28" s="12" t="str">
        <f t="array" ref="F28">SUM((G=F$8)*(P=$B28))&amp;" - "&amp;SUM((G=$B28)*(P=F$8))</f>
        <v>0 - 0</v>
      </c>
      <c r="G28" s="12" t="str">
        <f t="array" ref="G28">SUM((G=G$8)*(P=$B28))&amp;" - "&amp;SUM((G=$B28)*(P=G$8))</f>
        <v>1 - 0</v>
      </c>
      <c r="H28" s="12" t="str">
        <f t="array" ref="H28">SUM((G=H$8)*(P=$B28))&amp;" - "&amp;SUM((G=$B28)*(P=H$8))</f>
        <v>1 - 0</v>
      </c>
      <c r="I28" s="12" t="str">
        <f t="array" ref="I28">SUM((G=I$8)*(P=$B28))&amp;" - "&amp;SUM((G=$B28)*(P=I$8))</f>
        <v>4 - 1</v>
      </c>
      <c r="J28" s="12" t="str">
        <f t="array" ref="J28">SUM((G=J$8)*(P=$B28))&amp;" - "&amp;SUM((G=$B28)*(P=J$8))</f>
        <v>0 - 0</v>
      </c>
      <c r="K28" s="12" t="str">
        <f t="array" ref="K28">SUM((G=K$8)*(P=$B28))&amp;" - "&amp;SUM((G=$B28)*(P=K$8))</f>
        <v>0 - 0</v>
      </c>
      <c r="L28" s="12" t="str">
        <f t="array" ref="L28">SUM((G=L$8)*(P=$B28))&amp;" - "&amp;SUM((G=$B28)*(P=L$8))</f>
        <v>0 - 1</v>
      </c>
      <c r="M28" s="12" t="str">
        <f t="array" ref="M28">SUM((G=M$8)*(P=$B28))&amp;" - "&amp;SUM((G=$B28)*(P=M$8))</f>
        <v>0 - 0</v>
      </c>
      <c r="N28" s="12" t="str">
        <f t="array" ref="N28">SUM((G=N$8)*(P=$B28))&amp;" - "&amp;SUM((G=$B28)*(P=N$8))</f>
        <v>1 - 1</v>
      </c>
      <c r="O28" s="12" t="str">
        <f t="array" ref="O28">SUM((G=O$8)*(P=$B28))&amp;" - "&amp;SUM((G=$B28)*(P=O$8))</f>
        <v>5 - 0</v>
      </c>
      <c r="P28" s="12" t="str">
        <f t="array" ref="P28">SUM((G=P$8)*(P=$B28))&amp;" - "&amp;SUM((G=$B28)*(P=P$8))</f>
        <v>0 - 2</v>
      </c>
      <c r="Q28" s="12" t="str">
        <f t="array" ref="Q28">SUM((G=Q$8)*(P=$B28))&amp;" - "&amp;SUM((G=$B28)*(P=Q$8))</f>
        <v>4 - 3</v>
      </c>
      <c r="R28" s="12" t="str">
        <f t="array" ref="R28">SUM((G=R$8)*(P=$B28))&amp;" - "&amp;SUM((G=$B28)*(P=R$8))</f>
        <v>0 - 0</v>
      </c>
      <c r="S28" s="12" t="str">
        <f t="array" ref="S28">SUM((G=S$8)*(P=$B28))&amp;" - "&amp;SUM((G=$B28)*(P=S$8))</f>
        <v>0 - 0</v>
      </c>
      <c r="T28" s="12" t="str">
        <f t="array" ref="T28">SUM((G=T$8)*(P=$B28))&amp;" - "&amp;SUM((G=$B28)*(P=T$8))</f>
        <v>0 - 0</v>
      </c>
      <c r="U28" s="12" t="str">
        <f t="array" ref="U28">SUM((G=U$8)*(P=$B28))&amp;" - "&amp;SUM((G=$B28)*(P=U$8))</f>
        <v>0 - 0</v>
      </c>
      <c r="V28" s="12" t="str">
        <f t="array" ref="V28">SUM((G=V$8)*(P=$B28))&amp;" - "&amp;SUM((G=$B28)*(P=V$8))</f>
        <v>0 - 0</v>
      </c>
      <c r="W28" s="12" t="str">
        <f t="array" ref="W28">SUM((G=W$8)*(P=$B28))&amp;" - "&amp;SUM((G=$B28)*(P=W$8))</f>
        <v>0 - 0</v>
      </c>
      <c r="X28" s="12" t="str">
        <f t="array" ref="X28">SUM((G=X$8)*(P=$B28))&amp;" - "&amp;SUM((G=$B28)*(P=X$8))</f>
        <v>0 - 0</v>
      </c>
      <c r="Y28" s="12" t="str">
        <f t="array" ref="Y28">SUM((G=Y$8)*(P=$B28))&amp;" - "&amp;SUM((G=$B28)*(P=Y$8))</f>
        <v>3 - 3</v>
      </c>
      <c r="Z28" s="12" t="str">
        <f t="array" ref="Z28">SUM((G=Z$8)*(P=$B28))&amp;" - "&amp;SUM((G=$B28)*(P=Z$8))</f>
        <v>0 - 0</v>
      </c>
      <c r="AA28" s="12" t="str">
        <f t="array" ref="AA28">SUM((G=AA$8)*(P=$B28))&amp;" - "&amp;SUM((G=$B28)*(P=AA$8))</f>
        <v>0 - 0</v>
      </c>
      <c r="AB28" s="12" t="str">
        <f t="array" ref="AB28">SUM((G=AB$8)*(P=$B28))&amp;" - "&amp;SUM((G=$B28)*(P=AB$8))</f>
        <v>0 - 0</v>
      </c>
      <c r="AC28" s="12" t="str">
        <f t="array" ref="AC28">SUM((G=AC$8)*(P=$B28))&amp;" - "&amp;SUM((G=$B28)*(P=AC$8))</f>
        <v>1 - 4</v>
      </c>
      <c r="AD28" s="12" t="str">
        <f t="array" ref="AD28">SUM((G=AD$8)*(P=$B28))&amp;" - "&amp;SUM((G=$B28)*(P=AD$8))</f>
        <v>0 - 0</v>
      </c>
      <c r="AE28" s="12" t="str">
        <f t="array" ref="AE28">SUM((G=AE$8)*(P=$B28))&amp;" - "&amp;SUM((G=$B28)*(P=AE$8))</f>
        <v>0 - 2</v>
      </c>
      <c r="AF28" s="12" t="str">
        <f t="array" ref="AF28">SUM((G=AF$8)*(P=$B28))&amp;" - "&amp;SUM((G=$B28)*(P=AF$8))</f>
        <v>2 - 2</v>
      </c>
      <c r="AG28" s="12" t="str">
        <f t="array" ref="AG28">SUM((G=AG$8)*(P=$B28))&amp;" - "&amp;SUM((G=$B28)*(P=AG$8))</f>
        <v>1 - 2</v>
      </c>
      <c r="AH28" s="12" t="str">
        <f t="array" ref="AH28">SUM((G=AH$8)*(P=$B28))&amp;" - "&amp;SUM((G=$B28)*(P=AH$8))</f>
        <v>0 - 1</v>
      </c>
      <c r="AI28" s="12" t="str">
        <f t="array" ref="AI28">SUM((G=AI$8)*(P=$B28))&amp;" - "&amp;SUM((G=$B28)*(P=AI$8))</f>
        <v>1 - 0</v>
      </c>
      <c r="AJ28" s="12" t="str">
        <f t="array" ref="AJ28">SUM((G=AJ$8)*(P=$B28))&amp;" - "&amp;SUM((G=$B28)*(P=AJ$8))</f>
        <v>1 - 0</v>
      </c>
      <c r="AK28" s="12" t="str">
        <f t="array" ref="AK28">SUM((G=AK$8)*(P=$B28))&amp;" - "&amp;SUM((G=$B28)*(P=AK$8))</f>
        <v>0 - 1</v>
      </c>
      <c r="AL28" s="12" t="str">
        <f t="array" ref="AL28">SUM((G=AL$8)*(P=$B28))&amp;" - "&amp;SUM((G=$B28)*(P=AL$8))</f>
        <v>1 - 1</v>
      </c>
      <c r="AM28" s="12" t="str">
        <f t="array" ref="AM28">SUM((G=AM$8)*(P=$B28))&amp;" - "&amp;SUM((G=$B28)*(P=AM$8))</f>
        <v>4 - 3</v>
      </c>
      <c r="AN28" s="12" t="str">
        <f t="array" ref="AN28">SUM((G=AN$8)*(P=$B28))&amp;" - "&amp;SUM((G=$B28)*(P=AN$8))</f>
        <v>0 - 0</v>
      </c>
      <c r="AO28" s="12" t="str">
        <f t="array" ref="AO28">SUM((G=AO$8)*(P=$B28))&amp;" - "&amp;SUM((G=$B28)*(P=AO$8))</f>
        <v>0 - 0</v>
      </c>
      <c r="AP28" s="12" t="str">
        <f t="array" ref="AP28">SUM((G=AP$8)*(P=$B28))&amp;" - "&amp;SUM((G=$B28)*(P=AP$8))</f>
        <v>0 - 0</v>
      </c>
      <c r="AQ28" s="12" t="str">
        <f t="array" ref="AQ28">SUM((G=AQ$8)*(P=$B28))&amp;" - "&amp;SUM((G=$B28)*(P=AQ$8))</f>
        <v>0 - 0</v>
      </c>
      <c r="AR28" s="12" t="str">
        <f t="array" ref="AR28">SUM((G=AR$8)*(P=$B28))&amp;" - "&amp;SUM((G=$B28)*(P=AR$8))</f>
        <v>0 - 0</v>
      </c>
      <c r="AS28" s="12" t="str">
        <f t="array" ref="AS28">SUM((G=AS$8)*(P=$B28))&amp;" - "&amp;SUM((G=$B28)*(P=AS$8))</f>
        <v>0 - 0</v>
      </c>
      <c r="AT28" s="25" t="str">
        <f t="array" ref="AT28">SUM((G=AT$8)*(P=$B28))&amp;" - "&amp;SUM((G=$B28)*(P=AT$8))</f>
        <v>1 - 0</v>
      </c>
      <c r="AU28" s="25" t="str">
        <f t="array" ref="AU28">SUM((G=AU$8)*(P=$B28))&amp;" - "&amp;SUM((G=$B28)*(P=AU$8))</f>
        <v>1 - 2</v>
      </c>
      <c r="AV28" s="25" t="str">
        <f t="array" ref="AV28">SUM((G=AV$8)*(P=$B28))&amp;" - "&amp;SUM((G=$B28)*(P=AV$8))</f>
        <v>0 - 1</v>
      </c>
      <c r="AW28" s="3671" t="str">
        <f t="array" ref="AW28">SUM((G=AW$8)*(P=$B28))&amp;" - "&amp;SUM((G=$B28)*(P=AW$8))</f>
        <v>0 - 0</v>
      </c>
      <c r="AX28" s="35" t="str">
        <f t="array" ref="AX28">SUM((G=AX$8)*(P=$B28))&amp;" - "&amp;SUM((G=$B28)*(P=AX$8))</f>
        <v>0 - 0</v>
      </c>
      <c r="AY28" s="12" t="str">
        <f t="array" ref="AY28">SUM((G=AY$8)*(P=$B28))&amp;" - "&amp;SUM((G=$B28)*(P=AY$8))</f>
        <v>0 - 0</v>
      </c>
      <c r="AZ28" s="12" t="str">
        <f t="array" ref="AZ28">SUM((G=AZ$8)*(P=$B28))&amp;" - "&amp;SUM((G=$B28)*(P=AZ$8))</f>
        <v>0 - 0</v>
      </c>
      <c r="BA28" s="12" t="str">
        <f t="array" ref="BA28">SUM((G=BA$8)*(P=$B28))&amp;" - "&amp;SUM((G=$B28)*(P=BA$8))</f>
        <v>0 - 0</v>
      </c>
      <c r="BB28" s="12" t="str">
        <f t="array" ref="BB28">SUM((G=BB$8)*(P=$B28))&amp;" - "&amp;SUM((G=$B28)*(P=BB$8))</f>
        <v>0 - 0</v>
      </c>
      <c r="BC28" s="12" t="str">
        <f t="array" ref="BC28">SUM((G=BC$8)*(P=$B28))&amp;" - "&amp;SUM((G=$B28)*(P=BC$8))</f>
        <v>0 - 0</v>
      </c>
      <c r="BD28" s="12" t="str">
        <f t="array" ref="BD28">SUM((G=BD$8)*(P=$B28))&amp;" - "&amp;SUM((G=$B28)*(P=BD$8))</f>
        <v>0 - 0</v>
      </c>
      <c r="BE28" s="12" t="str">
        <f t="array" ref="BE28">SUM((G=BE$8)*(P=$B28))&amp;" - "&amp;SUM((G=$B28)*(P=BE$8))</f>
        <v>0 - 0</v>
      </c>
      <c r="BF28" s="12" t="str">
        <f t="array" ref="BF28">SUM((G=BF$8)*(P=$B28))&amp;" - "&amp;SUM((G=$B28)*(P=BF$8))</f>
        <v>0 - 0</v>
      </c>
      <c r="BG28" s="12" t="str">
        <f t="array" ref="BG28">SUM((G=BG$8)*(P=$B28))&amp;" - "&amp;SUM((G=$B28)*(P=BG$8))</f>
        <v>0 - 0</v>
      </c>
      <c r="BH28" s="12" t="str">
        <f t="array" ref="BH28">SUM((G=BH$8)*(P=$B28))&amp;" - "&amp;SUM((G=$B28)*(P=BH$8))</f>
        <v>0 - 0</v>
      </c>
      <c r="BI28" s="12" t="str">
        <f t="array" ref="BI28">SUM((G=BI$8)*(P=$B28))&amp;" - "&amp;SUM((G=$B28)*(P=BI$8))</f>
        <v>0 - 0</v>
      </c>
      <c r="BJ28" s="12" t="str">
        <f t="array" ref="BJ28">SUM((G=BJ$8)*(P=$B28))&amp;" - "&amp;SUM((G=$B28)*(P=BJ$8))</f>
        <v>0 - 0</v>
      </c>
      <c r="BK28" s="12" t="str">
        <f t="array" ref="BK28">SUM((G=BK$8)*(P=$B28))&amp;" - "&amp;SUM((G=$B28)*(P=BK$8))</f>
        <v>0 - 0</v>
      </c>
      <c r="BL28" s="12" t="str">
        <f t="array" ref="BL28">SUM((G=BL$8)*(P=$B28))&amp;" - "&amp;SUM((G=$B28)*(P=BL$8))</f>
        <v>0 - 0</v>
      </c>
      <c r="BM28" s="12" t="str">
        <f t="array" ref="BM28">SUM((G=BM$8)*(P=$B28))&amp;" - "&amp;SUM((G=$B28)*(P=BM$8))</f>
        <v>0 - 0</v>
      </c>
      <c r="BN28" s="12" t="str">
        <f t="array" ref="BN28">SUM((G=BN$8)*(P=$B28))&amp;" - "&amp;SUM((G=$B28)*(P=BN$8))</f>
        <v>0 - 0</v>
      </c>
      <c r="BO28" s="12" t="str">
        <f t="array" ref="BO28">SUM((G=BO$8)*(P=$B28))&amp;" - "&amp;SUM((G=$B28)*(P=BO$8))</f>
        <v>0 - 0</v>
      </c>
      <c r="BP28" s="12" t="str">
        <f t="array" ref="BP28">SUM((G=BP$8)*(P=$B28))&amp;" - "&amp;SUM((G=$B28)*(P=BP$8))</f>
        <v>0 - 0</v>
      </c>
      <c r="BQ28" s="12" t="str">
        <f t="array" ref="BQ28">SUM((G=BQ$8)*(P=$B28))&amp;" - "&amp;SUM((G=$B28)*(P=BQ$8))</f>
        <v>0 - 0</v>
      </c>
      <c r="BR28" s="12" t="str">
        <f t="array" ref="BR28">SUM((G=BR$8)*(P=$B28))&amp;" - "&amp;SUM((G=$B28)*(P=BR$8))</f>
        <v>0 - 0</v>
      </c>
      <c r="BS28" s="12" t="str">
        <f t="array" ref="BS28">SUM((G=BS$8)*(P=$B28))&amp;" - "&amp;SUM((G=$B28)*(P=BS$8))</f>
        <v>0 - 0</v>
      </c>
      <c r="BT28" s="12" t="str">
        <f t="array" ref="BT28">SUM((G=BT$8)*(P=$B28))&amp;" - "&amp;SUM((G=$B28)*(P=BT$8))</f>
        <v>0 - 0</v>
      </c>
      <c r="BU28" s="12" t="str">
        <f t="array" ref="BU28">SUM((G=BU$8)*(P=$B28))&amp;" - "&amp;SUM((G=$B28)*(P=BU$8))</f>
        <v>0 - 0</v>
      </c>
      <c r="BV28" s="12" t="str">
        <f t="array" ref="BV28">SUM((G=BV$8)*(P=$B28))&amp;" - "&amp;SUM((G=$B28)*(P=BV$8))</f>
        <v>0 - 0</v>
      </c>
      <c r="BW28" s="12" t="str">
        <f t="array" ref="BW28">SUM((G=BW$8)*(P=$B28))&amp;" - "&amp;SUM((G=$B28)*(P=BW$8))</f>
        <v>0 - 0</v>
      </c>
      <c r="BX28" s="25" t="str">
        <f t="array" ref="BX28">SUM((G=BX$8)*(P=$B28))&amp;" - "&amp;SUM((G=$B28)*(P=BX$8))</f>
        <v>0 - 0</v>
      </c>
      <c r="BY28" s="25" t="str">
        <f t="array" ref="BY28">SUM((G=BY$8)*(P=$B28))&amp;" - "&amp;SUM((G=$B28)*(P=BY$8))</f>
        <v>0 - 0</v>
      </c>
      <c r="BZ28" s="21" t="str">
        <f t="shared" si="4"/>
        <v>JEREMY</v>
      </c>
      <c r="CA28" s="16"/>
    </row>
    <row r="29" spans="2:79" ht="11.1" customHeight="1" x14ac:dyDescent="0.2">
      <c r="B29" s="22" t="s">
        <v>347</v>
      </c>
      <c r="C29" s="35" t="str">
        <f t="array" ref="C29">SUM((G=C$8)*(P=$B29))&amp;" - "&amp;SUM((G=$B29)*(P=C$8))</f>
        <v>0 - 0</v>
      </c>
      <c r="D29" s="35" t="str">
        <f t="array" ref="D29">SUM((G=D$8)*(P=$B29))&amp;" - "&amp;SUM((G=$B29)*(P=D$8))</f>
        <v>0 - 0</v>
      </c>
      <c r="E29" s="12" t="str">
        <f t="array" ref="E29">SUM((G=E$8)*(P=$B29))&amp;" - "&amp;SUM((G=$B29)*(P=E$8))</f>
        <v>0 - 0</v>
      </c>
      <c r="F29" s="12" t="str">
        <f t="array" ref="F29">SUM((G=F$8)*(P=$B29))&amp;" - "&amp;SUM((G=$B29)*(P=F$8))</f>
        <v>0 - 0</v>
      </c>
      <c r="G29" s="12" t="str">
        <f t="array" ref="G29">SUM((G=G$8)*(P=$B29))&amp;" - "&amp;SUM((G=$B29)*(P=G$8))</f>
        <v>0 - 0</v>
      </c>
      <c r="H29" s="12" t="str">
        <f t="array" ref="H29">SUM((G=H$8)*(P=$B29))&amp;" - "&amp;SUM((G=$B29)*(P=H$8))</f>
        <v>0 - 0</v>
      </c>
      <c r="I29" s="12" t="str">
        <f t="array" ref="I29">SUM((G=I$8)*(P=$B29))&amp;" - "&amp;SUM((G=$B29)*(P=I$8))</f>
        <v>2 - 0</v>
      </c>
      <c r="J29" s="12" t="str">
        <f t="array" ref="J29">SUM((G=J$8)*(P=$B29))&amp;" - "&amp;SUM((G=$B29)*(P=J$8))</f>
        <v>0 - 0</v>
      </c>
      <c r="K29" s="12" t="str">
        <f t="array" ref="K29">SUM((G=K$8)*(P=$B29))&amp;" - "&amp;SUM((G=$B29)*(P=K$8))</f>
        <v>0 - 0</v>
      </c>
      <c r="L29" s="12" t="str">
        <f t="array" ref="L29">SUM((G=L$8)*(P=$B29))&amp;" - "&amp;SUM((G=$B29)*(P=L$8))</f>
        <v>0 - 1</v>
      </c>
      <c r="M29" s="12" t="str">
        <f t="array" ref="M29">SUM((G=M$8)*(P=$B29))&amp;" - "&amp;SUM((G=$B29)*(P=M$8))</f>
        <v>0 - 0</v>
      </c>
      <c r="N29" s="12" t="str">
        <f t="array" ref="N29">SUM((G=N$8)*(P=$B29))&amp;" - "&amp;SUM((G=$B29)*(P=N$8))</f>
        <v>1 - 0</v>
      </c>
      <c r="O29" s="12" t="str">
        <f t="array" ref="O29">SUM((G=O$8)*(P=$B29))&amp;" - "&amp;SUM((G=$B29)*(P=O$8))</f>
        <v>2 - 1</v>
      </c>
      <c r="P29" s="12" t="str">
        <f t="array" ref="P29">SUM((G=P$8)*(P=$B29))&amp;" - "&amp;SUM((G=$B29)*(P=P$8))</f>
        <v>0 - 0</v>
      </c>
      <c r="Q29" s="12" t="str">
        <f t="array" ref="Q29">SUM((G=Q$8)*(P=$B29))&amp;" - "&amp;SUM((G=$B29)*(P=Q$8))</f>
        <v>2 - 0</v>
      </c>
      <c r="R29" s="12" t="str">
        <f t="array" ref="R29">SUM((G=R$8)*(P=$B29))&amp;" - "&amp;SUM((G=$B29)*(P=R$8))</f>
        <v>0 - 1</v>
      </c>
      <c r="S29" s="12" t="str">
        <f t="array" ref="S29">SUM((G=S$8)*(P=$B29))&amp;" - "&amp;SUM((G=$B29)*(P=S$8))</f>
        <v>0 - 0</v>
      </c>
      <c r="T29" s="12" t="str">
        <f t="array" ref="T29">SUM((G=T$8)*(P=$B29))&amp;" - "&amp;SUM((G=$B29)*(P=T$8))</f>
        <v>0 - 0</v>
      </c>
      <c r="U29" s="12" t="str">
        <f t="array" ref="U29">SUM((G=U$8)*(P=$B29))&amp;" - "&amp;SUM((G=$B29)*(P=U$8))</f>
        <v>0 - 0</v>
      </c>
      <c r="V29" s="12" t="str">
        <f t="array" ref="V29">SUM((G=V$8)*(P=$B29))&amp;" - "&amp;SUM((G=$B29)*(P=V$8))</f>
        <v>0 - 0</v>
      </c>
      <c r="W29" s="12" t="str">
        <f t="array" ref="W29">SUM((G=W$8)*(P=$B29))&amp;" - "&amp;SUM((G=$B29)*(P=W$8))</f>
        <v>0 - 0</v>
      </c>
      <c r="X29" s="12" t="str">
        <f t="array" ref="X29">SUM((G=X$8)*(P=$B29))&amp;" - "&amp;SUM((G=$B29)*(P=X$8))</f>
        <v>0 - 0</v>
      </c>
      <c r="Y29" s="12" t="str">
        <f t="array" ref="Y29">SUM((G=Y$8)*(P=$B29))&amp;" - "&amp;SUM((G=$B29)*(P=Y$8))</f>
        <v>0 - 0</v>
      </c>
      <c r="Z29" s="12" t="str">
        <f t="array" ref="Z29">SUM((G=Z$8)*(P=$B29))&amp;" - "&amp;SUM((G=$B29)*(P=Z$8))</f>
        <v>0 - 0</v>
      </c>
      <c r="AA29" s="12" t="str">
        <f t="array" ref="AA29">SUM((G=AA$8)*(P=$B29))&amp;" - "&amp;SUM((G=$B29)*(P=AA$8))</f>
        <v>0 - 0</v>
      </c>
      <c r="AB29" s="12" t="str">
        <f t="array" ref="AB29">SUM((G=AB$8)*(P=$B29))&amp;" - "&amp;SUM((G=$B29)*(P=AB$8))</f>
        <v>0 - 0</v>
      </c>
      <c r="AC29" s="12" t="str">
        <f t="array" ref="AC29">SUM((G=AC$8)*(P=$B29))&amp;" - "&amp;SUM((G=$B29)*(P=AC$8))</f>
        <v>0 - 2</v>
      </c>
      <c r="AD29" s="12" t="str">
        <f t="array" ref="AD29">SUM((G=AD$8)*(P=$B29))&amp;" - "&amp;SUM((G=$B29)*(P=AD$8))</f>
        <v>0 - 0</v>
      </c>
      <c r="AE29" s="12" t="str">
        <f t="array" ref="AE29">SUM((G=AE$8)*(P=$B29))&amp;" - "&amp;SUM((G=$B29)*(P=AE$8))</f>
        <v>0 - 0</v>
      </c>
      <c r="AF29" s="12" t="str">
        <f t="array" ref="AF29">SUM((G=AF$8)*(P=$B29))&amp;" - "&amp;SUM((G=$B29)*(P=AF$8))</f>
        <v>0 - 0</v>
      </c>
      <c r="AG29" s="12" t="str">
        <f t="array" ref="AG29">SUM((G=AG$8)*(P=$B29))&amp;" - "&amp;SUM((G=$B29)*(P=AG$8))</f>
        <v>0 - 0</v>
      </c>
      <c r="AH29" s="12" t="str">
        <f t="array" ref="AH29">SUM((G=AH$8)*(P=$B29))&amp;" - "&amp;SUM((G=$B29)*(P=AH$8))</f>
        <v>0 - 0</v>
      </c>
      <c r="AI29" s="12" t="str">
        <f t="array" ref="AI29">SUM((G=AI$8)*(P=$B29))&amp;" - "&amp;SUM((G=$B29)*(P=AI$8))</f>
        <v>0 - 0</v>
      </c>
      <c r="AJ29" s="12" t="str">
        <f t="array" ref="AJ29">SUM((G=AJ$8)*(P=$B29))&amp;" - "&amp;SUM((G=$B29)*(P=AJ$8))</f>
        <v>0 - 0</v>
      </c>
      <c r="AK29" s="12" t="str">
        <f t="array" ref="AK29">SUM((G=AK$8)*(P=$B29))&amp;" - "&amp;SUM((G=$B29)*(P=AK$8))</f>
        <v>1 - 0</v>
      </c>
      <c r="AL29" s="12" t="str">
        <f t="array" ref="AL29">SUM((G=AL$8)*(P=$B29))&amp;" - "&amp;SUM((G=$B29)*(P=AL$8))</f>
        <v>0 - 0</v>
      </c>
      <c r="AM29" s="12" t="str">
        <f t="array" ref="AM29">SUM((G=AM$8)*(P=$B29))&amp;" - "&amp;SUM((G=$B29)*(P=AM$8))</f>
        <v>1 - 1</v>
      </c>
      <c r="AN29" s="12" t="str">
        <f t="array" ref="AN29">SUM((G=AN$8)*(P=$B29))&amp;" - "&amp;SUM((G=$B29)*(P=AN$8))</f>
        <v>0 - 0</v>
      </c>
      <c r="AO29" s="12" t="str">
        <f t="array" ref="AO29">SUM((G=AO$8)*(P=$B29))&amp;" - "&amp;SUM((G=$B29)*(P=AO$8))</f>
        <v>0 - 0</v>
      </c>
      <c r="AP29" s="12" t="str">
        <f t="array" ref="AP29">SUM((G=AP$8)*(P=$B29))&amp;" - "&amp;SUM((G=$B29)*(P=AP$8))</f>
        <v>0 - 0</v>
      </c>
      <c r="AQ29" s="12" t="str">
        <f t="array" ref="AQ29">SUM((G=AQ$8)*(P=$B29))&amp;" - "&amp;SUM((G=$B29)*(P=AQ$8))</f>
        <v>0 - 0</v>
      </c>
      <c r="AR29" s="12" t="str">
        <f t="array" ref="AR29">SUM((G=AR$8)*(P=$B29))&amp;" - "&amp;SUM((G=$B29)*(P=AR$8))</f>
        <v>0 - 0</v>
      </c>
      <c r="AS29" s="12" t="str">
        <f t="array" ref="AS29">SUM((G=AS$8)*(P=$B29))&amp;" - "&amp;SUM((G=$B29)*(P=AS$8))</f>
        <v>0 - 0</v>
      </c>
      <c r="AT29" s="25" t="str">
        <f t="array" ref="AT29">SUM((G=AT$8)*(P=$B29))&amp;" - "&amp;SUM((G=$B29)*(P=AT$8))</f>
        <v>0 - 0</v>
      </c>
      <c r="AU29" s="25" t="str">
        <f t="array" ref="AU29">SUM((G=AU$8)*(P=$B29))&amp;" - "&amp;SUM((G=$B29)*(P=AU$8))</f>
        <v>0 - 1</v>
      </c>
      <c r="AV29" s="25" t="str">
        <f t="array" ref="AV29">SUM((G=AV$8)*(P=$B29))&amp;" - "&amp;SUM((G=$B29)*(P=AV$8))</f>
        <v>0 - 0</v>
      </c>
      <c r="AW29" s="3671" t="str">
        <f t="array" ref="AW29">SUM((G=AW$8)*(P=$B29))&amp;" - "&amp;SUM((G=$B29)*(P=AW$8))</f>
        <v>0 - 0</v>
      </c>
      <c r="AX29" s="35" t="str">
        <f t="array" ref="AX29">SUM((G=AX$8)*(P=$B29))&amp;" - "&amp;SUM((G=$B29)*(P=AX$8))</f>
        <v>0 - 0</v>
      </c>
      <c r="AY29" s="12" t="str">
        <f t="array" ref="AY29">SUM((G=AY$8)*(P=$B29))&amp;" - "&amp;SUM((G=$B29)*(P=AY$8))</f>
        <v>0 - 0</v>
      </c>
      <c r="AZ29" s="12" t="str">
        <f t="array" ref="AZ29">SUM((G=AZ$8)*(P=$B29))&amp;" - "&amp;SUM((G=$B29)*(P=AZ$8))</f>
        <v>0 - 0</v>
      </c>
      <c r="BA29" s="12" t="str">
        <f t="array" ref="BA29">SUM((G=BA$8)*(P=$B29))&amp;" - "&amp;SUM((G=$B29)*(P=BA$8))</f>
        <v>0 - 0</v>
      </c>
      <c r="BB29" s="12" t="str">
        <f t="array" ref="BB29">SUM((G=BB$8)*(P=$B29))&amp;" - "&amp;SUM((G=$B29)*(P=BB$8))</f>
        <v>0 - 0</v>
      </c>
      <c r="BC29" s="12" t="str">
        <f t="array" ref="BC29">SUM((G=BC$8)*(P=$B29))&amp;" - "&amp;SUM((G=$B29)*(P=BC$8))</f>
        <v>0 - 0</v>
      </c>
      <c r="BD29" s="12" t="str">
        <f t="array" ref="BD29">SUM((G=BD$8)*(P=$B29))&amp;" - "&amp;SUM((G=$B29)*(P=BD$8))</f>
        <v>0 - 0</v>
      </c>
      <c r="BE29" s="12" t="str">
        <f t="array" ref="BE29">SUM((G=BE$8)*(P=$B29))&amp;" - "&amp;SUM((G=$B29)*(P=BE$8))</f>
        <v>0 - 0</v>
      </c>
      <c r="BF29" s="12" t="str">
        <f t="array" ref="BF29">SUM((G=BF$8)*(P=$B29))&amp;" - "&amp;SUM((G=$B29)*(P=BF$8))</f>
        <v>0 - 0</v>
      </c>
      <c r="BG29" s="12" t="str">
        <f t="array" ref="BG29">SUM((G=BG$8)*(P=$B29))&amp;" - "&amp;SUM((G=$B29)*(P=BG$8))</f>
        <v>0 - 0</v>
      </c>
      <c r="BH29" s="12" t="str">
        <f t="array" ref="BH29">SUM((G=BH$8)*(P=$B29))&amp;" - "&amp;SUM((G=$B29)*(P=BH$8))</f>
        <v>0 - 0</v>
      </c>
      <c r="BI29" s="12" t="str">
        <f t="array" ref="BI29">SUM((G=BI$8)*(P=$B29))&amp;" - "&amp;SUM((G=$B29)*(P=BI$8))</f>
        <v>0 - 0</v>
      </c>
      <c r="BJ29" s="12" t="str">
        <f t="array" ref="BJ29">SUM((G=BJ$8)*(P=$B29))&amp;" - "&amp;SUM((G=$B29)*(P=BJ$8))</f>
        <v>0 - 0</v>
      </c>
      <c r="BK29" s="12" t="str">
        <f t="array" ref="BK29">SUM((G=BK$8)*(P=$B29))&amp;" - "&amp;SUM((G=$B29)*(P=BK$8))</f>
        <v>0 - 0</v>
      </c>
      <c r="BL29" s="12" t="str">
        <f t="array" ref="BL29">SUM((G=BL$8)*(P=$B29))&amp;" - "&amp;SUM((G=$B29)*(P=BL$8))</f>
        <v>0 - 0</v>
      </c>
      <c r="BM29" s="12" t="str">
        <f t="array" ref="BM29">SUM((G=BM$8)*(P=$B29))&amp;" - "&amp;SUM((G=$B29)*(P=BM$8))</f>
        <v>0 - 0</v>
      </c>
      <c r="BN29" s="12" t="str">
        <f t="array" ref="BN29">SUM((G=BN$8)*(P=$B29))&amp;" - "&amp;SUM((G=$B29)*(P=BN$8))</f>
        <v>0 - 0</v>
      </c>
      <c r="BO29" s="12" t="str">
        <f t="array" ref="BO29">SUM((G=BO$8)*(P=$B29))&amp;" - "&amp;SUM((G=$B29)*(P=BO$8))</f>
        <v>0 - 0</v>
      </c>
      <c r="BP29" s="12" t="str">
        <f t="array" ref="BP29">SUM((G=BP$8)*(P=$B29))&amp;" - "&amp;SUM((G=$B29)*(P=BP$8))</f>
        <v>0 - 0</v>
      </c>
      <c r="BQ29" s="12" t="str">
        <f t="array" ref="BQ29">SUM((G=BQ$8)*(P=$B29))&amp;" - "&amp;SUM((G=$B29)*(P=BQ$8))</f>
        <v>0 - 0</v>
      </c>
      <c r="BR29" s="12" t="str">
        <f t="array" ref="BR29">SUM((G=BR$8)*(P=$B29))&amp;" - "&amp;SUM((G=$B29)*(P=BR$8))</f>
        <v>0 - 0</v>
      </c>
      <c r="BS29" s="12" t="str">
        <f t="array" ref="BS29">SUM((G=BS$8)*(P=$B29))&amp;" - "&amp;SUM((G=$B29)*(P=BS$8))</f>
        <v>0 - 0</v>
      </c>
      <c r="BT29" s="12" t="str">
        <f t="array" ref="BT29">SUM((G=BT$8)*(P=$B29))&amp;" - "&amp;SUM((G=$B29)*(P=BT$8))</f>
        <v>0 - 0</v>
      </c>
      <c r="BU29" s="12" t="str">
        <f t="array" ref="BU29">SUM((G=BU$8)*(P=$B29))&amp;" - "&amp;SUM((G=$B29)*(P=BU$8))</f>
        <v>0 - 0</v>
      </c>
      <c r="BV29" s="12" t="str">
        <f t="array" ref="BV29">SUM((G=BV$8)*(P=$B29))&amp;" - "&amp;SUM((G=$B29)*(P=BV$8))</f>
        <v>0 - 0</v>
      </c>
      <c r="BW29" s="12" t="str">
        <f t="array" ref="BW29">SUM((G=BW$8)*(P=$B29))&amp;" - "&amp;SUM((G=$B29)*(P=BW$8))</f>
        <v>0 - 0</v>
      </c>
      <c r="BX29" s="25" t="str">
        <f t="array" ref="BX29">SUM((G=BX$8)*(P=$B29))&amp;" - "&amp;SUM((G=$B29)*(P=BX$8))</f>
        <v>0 - 0</v>
      </c>
      <c r="BY29" s="25" t="str">
        <f t="array" ref="BY29">SUM((G=BY$8)*(P=$B29))&amp;" - "&amp;SUM((G=$B29)*(P=BY$8))</f>
        <v>0 - 0</v>
      </c>
      <c r="BZ29" s="21" t="str">
        <f t="shared" si="4"/>
        <v>JEREMY D.</v>
      </c>
      <c r="CA29" s="16"/>
    </row>
    <row r="30" spans="2:79" ht="11.1" customHeight="1" x14ac:dyDescent="0.2">
      <c r="B30" s="22" t="s">
        <v>280</v>
      </c>
      <c r="C30" s="35" t="str">
        <f t="array" ref="C30">SUM((G=C$8)*(P=$B30))&amp;" - "&amp;SUM((G=$B30)*(P=C$8))</f>
        <v>0 - 0</v>
      </c>
      <c r="D30" s="35" t="str">
        <f t="array" ref="D30">SUM((G=D$8)*(P=$B30))&amp;" - "&amp;SUM((G=$B30)*(P=D$8))</f>
        <v>0 - 1</v>
      </c>
      <c r="E30" s="12" t="str">
        <f t="array" ref="E30">SUM((G=E$8)*(P=$B30))&amp;" - "&amp;SUM((G=$B30)*(P=E$8))</f>
        <v>0 - 0</v>
      </c>
      <c r="F30" s="12" t="str">
        <f t="array" ref="F30">SUM((G=F$8)*(P=$B30))&amp;" - "&amp;SUM((G=$B30)*(P=F$8))</f>
        <v>0 - 0</v>
      </c>
      <c r="G30" s="12" t="str">
        <f t="array" ref="G30">SUM((G=G$8)*(P=$B30))&amp;" - "&amp;SUM((G=$B30)*(P=G$8))</f>
        <v>3 - 0</v>
      </c>
      <c r="H30" s="12" t="str">
        <f t="array" ref="H30">SUM((G=H$8)*(P=$B30))&amp;" - "&amp;SUM((G=$B30)*(P=H$8))</f>
        <v>2 - 1</v>
      </c>
      <c r="I30" s="12" t="str">
        <f t="array" ref="I30">SUM((G=I$8)*(P=$B30))&amp;" - "&amp;SUM((G=$B30)*(P=I$8))</f>
        <v>0 - 1</v>
      </c>
      <c r="J30" s="12" t="str">
        <f t="array" ref="J30">SUM((G=J$8)*(P=$B30))&amp;" - "&amp;SUM((G=$B30)*(P=J$8))</f>
        <v>0 - 0</v>
      </c>
      <c r="K30" s="12" t="str">
        <f t="array" ref="K30">SUM((G=K$8)*(P=$B30))&amp;" - "&amp;SUM((G=$B30)*(P=K$8))</f>
        <v>0 - 0</v>
      </c>
      <c r="L30" s="12" t="str">
        <f t="array" ref="L30">SUM((G=L$8)*(P=$B30))&amp;" - "&amp;SUM((G=$B30)*(P=L$8))</f>
        <v>0 - 0</v>
      </c>
      <c r="M30" s="12" t="str">
        <f t="array" ref="M30">SUM((G=M$8)*(P=$B30))&amp;" - "&amp;SUM((G=$B30)*(P=M$8))</f>
        <v>0 - 0</v>
      </c>
      <c r="N30" s="12" t="str">
        <f t="array" ref="N30">SUM((G=N$8)*(P=$B30))&amp;" - "&amp;SUM((G=$B30)*(P=N$8))</f>
        <v>0 - 1</v>
      </c>
      <c r="O30" s="12" t="str">
        <f t="array" ref="O30">SUM((G=O$8)*(P=$B30))&amp;" - "&amp;SUM((G=$B30)*(P=O$8))</f>
        <v>2 - 1</v>
      </c>
      <c r="P30" s="12" t="str">
        <f t="array" ref="P30">SUM((G=P$8)*(P=$B30))&amp;" - "&amp;SUM((G=$B30)*(P=P$8))</f>
        <v>0 - 0</v>
      </c>
      <c r="Q30" s="12" t="str">
        <f t="array" ref="Q30">SUM((G=Q$8)*(P=$B30))&amp;" - "&amp;SUM((G=$B30)*(P=Q$8))</f>
        <v>1 - 1</v>
      </c>
      <c r="R30" s="12" t="str">
        <f t="array" ref="R30">SUM((G=R$8)*(P=$B30))&amp;" - "&amp;SUM((G=$B30)*(P=R$8))</f>
        <v>1 - 1</v>
      </c>
      <c r="S30" s="12" t="str">
        <f t="array" ref="S30">SUM((G=S$8)*(P=$B30))&amp;" - "&amp;SUM((G=$B30)*(P=S$8))</f>
        <v>0 - 0</v>
      </c>
      <c r="T30" s="12" t="str">
        <f t="array" ref="T30">SUM((G=T$8)*(P=$B30))&amp;" - "&amp;SUM((G=$B30)*(P=T$8))</f>
        <v>0 - 0</v>
      </c>
      <c r="U30" s="12" t="str">
        <f t="array" ref="U30">SUM((G=U$8)*(P=$B30))&amp;" - "&amp;SUM((G=$B30)*(P=U$8))</f>
        <v>0 - 0</v>
      </c>
      <c r="V30" s="12" t="str">
        <f t="array" ref="V30">SUM((G=V$8)*(P=$B30))&amp;" - "&amp;SUM((G=$B30)*(P=V$8))</f>
        <v>0 - 0</v>
      </c>
      <c r="W30" s="12" t="str">
        <f t="array" ref="W30">SUM((G=W$8)*(P=$B30))&amp;" - "&amp;SUM((G=$B30)*(P=W$8))</f>
        <v>0 - 0</v>
      </c>
      <c r="X30" s="12" t="str">
        <f t="array" ref="X30">SUM((G=X$8)*(P=$B30))&amp;" - "&amp;SUM((G=$B30)*(P=X$8))</f>
        <v>0 - 0</v>
      </c>
      <c r="Y30" s="12" t="str">
        <f t="array" ref="Y30">SUM((G=Y$8)*(P=$B30))&amp;" - "&amp;SUM((G=$B30)*(P=Y$8))</f>
        <v>0 - 2</v>
      </c>
      <c r="Z30" s="12" t="str">
        <f t="array" ref="Z30">SUM((G=Z$8)*(P=$B30))&amp;" - "&amp;SUM((G=$B30)*(P=Z$8))</f>
        <v>0 - 0</v>
      </c>
      <c r="AA30" s="12" t="str">
        <f t="array" ref="AA30">SUM((G=AA$8)*(P=$B30))&amp;" - "&amp;SUM((G=$B30)*(P=AA$8))</f>
        <v>0 - 0</v>
      </c>
      <c r="AB30" s="12" t="str">
        <f t="array" ref="AB30">SUM((G=AB$8)*(P=$B30))&amp;" - "&amp;SUM((G=$B30)*(P=AB$8))</f>
        <v>0 - 0</v>
      </c>
      <c r="AC30" s="12" t="str">
        <f t="array" ref="AC30">SUM((G=AC$8)*(P=$B30))&amp;" - "&amp;SUM((G=$B30)*(P=AC$8))</f>
        <v>0 - 0</v>
      </c>
      <c r="AD30" s="12" t="str">
        <f t="array" ref="AD30">SUM((G=AD$8)*(P=$B30))&amp;" - "&amp;SUM((G=$B30)*(P=AD$8))</f>
        <v>0 - 0</v>
      </c>
      <c r="AE30" s="12" t="str">
        <f t="array" ref="AE30">SUM((G=AE$8)*(P=$B30))&amp;" - "&amp;SUM((G=$B30)*(P=AE$8))</f>
        <v>0 - 0</v>
      </c>
      <c r="AF30" s="12" t="str">
        <f t="array" ref="AF30">SUM((G=AF$8)*(P=$B30))&amp;" - "&amp;SUM((G=$B30)*(P=AF$8))</f>
        <v>0 - 0</v>
      </c>
      <c r="AG30" s="12" t="str">
        <f t="array" ref="AG30">SUM((G=AG$8)*(P=$B30))&amp;" - "&amp;SUM((G=$B30)*(P=AG$8))</f>
        <v>0 - 3</v>
      </c>
      <c r="AH30" s="12" t="str">
        <f t="array" ref="AH30">SUM((G=AH$8)*(P=$B30))&amp;" - "&amp;SUM((G=$B30)*(P=AH$8))</f>
        <v>0 - 0</v>
      </c>
      <c r="AI30" s="12" t="str">
        <f t="array" ref="AI30">SUM((G=AI$8)*(P=$B30))&amp;" - "&amp;SUM((G=$B30)*(P=AI$8))</f>
        <v>0 - 0</v>
      </c>
      <c r="AJ30" s="12" t="str">
        <f t="array" ref="AJ30">SUM((G=AJ$8)*(P=$B30))&amp;" - "&amp;SUM((G=$B30)*(P=AJ$8))</f>
        <v>0 - 1</v>
      </c>
      <c r="AK30" s="12" t="str">
        <f t="array" ref="AK30">SUM((G=AK$8)*(P=$B30))&amp;" - "&amp;SUM((G=$B30)*(P=AK$8))</f>
        <v>0 - 0</v>
      </c>
      <c r="AL30" s="12" t="str">
        <f t="array" ref="AL30">SUM((G=AL$8)*(P=$B30))&amp;" - "&amp;SUM((G=$B30)*(P=AL$8))</f>
        <v>2 - 0</v>
      </c>
      <c r="AM30" s="12" t="str">
        <f t="array" ref="AM30">SUM((G=AM$8)*(P=$B30))&amp;" - "&amp;SUM((G=$B30)*(P=AM$8))</f>
        <v>2 - 0</v>
      </c>
      <c r="AN30" s="12" t="str">
        <f t="array" ref="AN30">SUM((G=AN$8)*(P=$B30))&amp;" - "&amp;SUM((G=$B30)*(P=AN$8))</f>
        <v>0 - 0</v>
      </c>
      <c r="AO30" s="12" t="str">
        <f t="array" ref="AO30">SUM((G=AO$8)*(P=$B30))&amp;" - "&amp;SUM((G=$B30)*(P=AO$8))</f>
        <v>0 - 0</v>
      </c>
      <c r="AP30" s="12" t="str">
        <f t="array" ref="AP30">SUM((G=AP$8)*(P=$B30))&amp;" - "&amp;SUM((G=$B30)*(P=AP$8))</f>
        <v>0 - 0</v>
      </c>
      <c r="AQ30" s="12" t="str">
        <f t="array" ref="AQ30">SUM((G=AQ$8)*(P=$B30))&amp;" - "&amp;SUM((G=$B30)*(P=AQ$8))</f>
        <v>0 - 0</v>
      </c>
      <c r="AR30" s="12" t="str">
        <f t="array" ref="AR30">SUM((G=AR$8)*(P=$B30))&amp;" - "&amp;SUM((G=$B30)*(P=AR$8))</f>
        <v>0 - 0</v>
      </c>
      <c r="AS30" s="12" t="str">
        <f t="array" ref="AS30">SUM((G=AS$8)*(P=$B30))&amp;" - "&amp;SUM((G=$B30)*(P=AS$8))</f>
        <v>0 - 0</v>
      </c>
      <c r="AT30" s="25" t="str">
        <f t="array" ref="AT30">SUM((G=AT$8)*(P=$B30))&amp;" - "&amp;SUM((G=$B30)*(P=AT$8))</f>
        <v>0 - 0</v>
      </c>
      <c r="AU30" s="25" t="str">
        <f t="array" ref="AU30">SUM((G=AU$8)*(P=$B30))&amp;" - "&amp;SUM((G=$B30)*(P=AU$8))</f>
        <v>0 - 0</v>
      </c>
      <c r="AV30" s="25" t="str">
        <f t="array" ref="AV30">SUM((G=AV$8)*(P=$B30))&amp;" - "&amp;SUM((G=$B30)*(P=AV$8))</f>
        <v>0 - 0</v>
      </c>
      <c r="AW30" s="3671" t="str">
        <f t="array" ref="AW30">SUM((G=AW$8)*(P=$B30))&amp;" - "&amp;SUM((G=$B30)*(P=AW$8))</f>
        <v>0 - 0</v>
      </c>
      <c r="AX30" s="35" t="str">
        <f t="array" ref="AX30">SUM((G=AX$8)*(P=$B30))&amp;" - "&amp;SUM((G=$B30)*(P=AX$8))</f>
        <v>0 - 0</v>
      </c>
      <c r="AY30" s="12" t="str">
        <f t="array" ref="AY30">SUM((G=AY$8)*(P=$B30))&amp;" - "&amp;SUM((G=$B30)*(P=AY$8))</f>
        <v>0 - 0</v>
      </c>
      <c r="AZ30" s="12" t="str">
        <f t="array" ref="AZ30">SUM((G=AZ$8)*(P=$B30))&amp;" - "&amp;SUM((G=$B30)*(P=AZ$8))</f>
        <v>0 - 0</v>
      </c>
      <c r="BA30" s="12" t="str">
        <f t="array" ref="BA30">SUM((G=BA$8)*(P=$B30))&amp;" - "&amp;SUM((G=$B30)*(P=BA$8))</f>
        <v>0 - 0</v>
      </c>
      <c r="BB30" s="12" t="str">
        <f t="array" ref="BB30">SUM((G=BB$8)*(P=$B30))&amp;" - "&amp;SUM((G=$B30)*(P=BB$8))</f>
        <v>0 - 0</v>
      </c>
      <c r="BC30" s="12" t="str">
        <f t="array" ref="BC30">SUM((G=BC$8)*(P=$B30))&amp;" - "&amp;SUM((G=$B30)*(P=BC$8))</f>
        <v>0 - 0</v>
      </c>
      <c r="BD30" s="12" t="str">
        <f t="array" ref="BD30">SUM((G=BD$8)*(P=$B30))&amp;" - "&amp;SUM((G=$B30)*(P=BD$8))</f>
        <v>0 - 0</v>
      </c>
      <c r="BE30" s="12" t="str">
        <f t="array" ref="BE30">SUM((G=BE$8)*(P=$B30))&amp;" - "&amp;SUM((G=$B30)*(P=BE$8))</f>
        <v>0 - 0</v>
      </c>
      <c r="BF30" s="12" t="str">
        <f t="array" ref="BF30">SUM((G=BF$8)*(P=$B30))&amp;" - "&amp;SUM((G=$B30)*(P=BF$8))</f>
        <v>0 - 0</v>
      </c>
      <c r="BG30" s="12" t="str">
        <f t="array" ref="BG30">SUM((G=BG$8)*(P=$B30))&amp;" - "&amp;SUM((G=$B30)*(P=BG$8))</f>
        <v>0 - 0</v>
      </c>
      <c r="BH30" s="12" t="str">
        <f t="array" ref="BH30">SUM((G=BH$8)*(P=$B30))&amp;" - "&amp;SUM((G=$B30)*(P=BH$8))</f>
        <v>0 - 0</v>
      </c>
      <c r="BI30" s="12" t="str">
        <f t="array" ref="BI30">SUM((G=BI$8)*(P=$B30))&amp;" - "&amp;SUM((G=$B30)*(P=BI$8))</f>
        <v>0 - 0</v>
      </c>
      <c r="BJ30" s="12" t="str">
        <f t="array" ref="BJ30">SUM((G=BJ$8)*(P=$B30))&amp;" - "&amp;SUM((G=$B30)*(P=BJ$8))</f>
        <v>0 - 0</v>
      </c>
      <c r="BK30" s="12" t="str">
        <f t="array" ref="BK30">SUM((G=BK$8)*(P=$B30))&amp;" - "&amp;SUM((G=$B30)*(P=BK$8))</f>
        <v>0 - 0</v>
      </c>
      <c r="BL30" s="12" t="str">
        <f t="array" ref="BL30">SUM((G=BL$8)*(P=$B30))&amp;" - "&amp;SUM((G=$B30)*(P=BL$8))</f>
        <v>0 - 0</v>
      </c>
      <c r="BM30" s="12" t="str">
        <f t="array" ref="BM30">SUM((G=BM$8)*(P=$B30))&amp;" - "&amp;SUM((G=$B30)*(P=BM$8))</f>
        <v>0 - 0</v>
      </c>
      <c r="BN30" s="12" t="str">
        <f t="array" ref="BN30">SUM((G=BN$8)*(P=$B30))&amp;" - "&amp;SUM((G=$B30)*(P=BN$8))</f>
        <v>0 - 0</v>
      </c>
      <c r="BO30" s="12" t="str">
        <f t="array" ref="BO30">SUM((G=BO$8)*(P=$B30))&amp;" - "&amp;SUM((G=$B30)*(P=BO$8))</f>
        <v>0 - 0</v>
      </c>
      <c r="BP30" s="12" t="str">
        <f t="array" ref="BP30">SUM((G=BP$8)*(P=$B30))&amp;" - "&amp;SUM((G=$B30)*(P=BP$8))</f>
        <v>0 - 0</v>
      </c>
      <c r="BQ30" s="12" t="str">
        <f t="array" ref="BQ30">SUM((G=BQ$8)*(P=$B30))&amp;" - "&amp;SUM((G=$B30)*(P=BQ$8))</f>
        <v>0 - 0</v>
      </c>
      <c r="BR30" s="12" t="str">
        <f t="array" ref="BR30">SUM((G=BR$8)*(P=$B30))&amp;" - "&amp;SUM((G=$B30)*(P=BR$8))</f>
        <v>0 - 0</v>
      </c>
      <c r="BS30" s="12" t="str">
        <f t="array" ref="BS30">SUM((G=BS$8)*(P=$B30))&amp;" - "&amp;SUM((G=$B30)*(P=BS$8))</f>
        <v>0 - 0</v>
      </c>
      <c r="BT30" s="12" t="str">
        <f t="array" ref="BT30">SUM((G=BT$8)*(P=$B30))&amp;" - "&amp;SUM((G=$B30)*(P=BT$8))</f>
        <v>0 - 0</v>
      </c>
      <c r="BU30" s="12" t="str">
        <f t="array" ref="BU30">SUM((G=BU$8)*(P=$B30))&amp;" - "&amp;SUM((G=$B30)*(P=BU$8))</f>
        <v>0 - 0</v>
      </c>
      <c r="BV30" s="12" t="str">
        <f t="array" ref="BV30">SUM((G=BV$8)*(P=$B30))&amp;" - "&amp;SUM((G=$B30)*(P=BV$8))</f>
        <v>0 - 0</v>
      </c>
      <c r="BW30" s="12" t="str">
        <f t="array" ref="BW30">SUM((G=BW$8)*(P=$B30))&amp;" - "&amp;SUM((G=$B30)*(P=BW$8))</f>
        <v>0 - 0</v>
      </c>
      <c r="BX30" s="25" t="str">
        <f t="array" ref="BX30">SUM((G=BX$8)*(P=$B30))&amp;" - "&amp;SUM((G=$B30)*(P=BX$8))</f>
        <v>0 - 0</v>
      </c>
      <c r="BY30" s="25" t="str">
        <f t="array" ref="BY30">SUM((G=BY$8)*(P=$B30))&amp;" - "&amp;SUM((G=$B30)*(P=BY$8))</f>
        <v>0 - 0</v>
      </c>
      <c r="BZ30" s="21" t="str">
        <f t="shared" si="4"/>
        <v>JEROME C.</v>
      </c>
      <c r="CA30" s="16"/>
    </row>
    <row r="31" spans="2:79" ht="11.1" customHeight="1" x14ac:dyDescent="0.2">
      <c r="B31" s="22" t="s">
        <v>97</v>
      </c>
      <c r="C31" s="35" t="str">
        <f t="array" ref="C31">SUM((G=C$8)*(P=$B31))&amp;" - "&amp;SUM((G=$B31)*(P=C$8))</f>
        <v>0 - 0</v>
      </c>
      <c r="D31" s="35" t="str">
        <f t="array" ref="D31">SUM((G=D$8)*(P=$B31))&amp;" - "&amp;SUM((G=$B31)*(P=D$8))</f>
        <v>2 - 2</v>
      </c>
      <c r="E31" s="12" t="str">
        <f t="array" ref="E31">SUM((G=E$8)*(P=$B31))&amp;" - "&amp;SUM((G=$B31)*(P=E$8))</f>
        <v>3 - 1</v>
      </c>
      <c r="F31" s="12" t="str">
        <f t="array" ref="F31">SUM((G=F$8)*(P=$B31))&amp;" - "&amp;SUM((G=$B31)*(P=F$8))</f>
        <v>0 - 0</v>
      </c>
      <c r="G31" s="12" t="str">
        <f t="array" ref="G31">SUM((G=G$8)*(P=$B31))&amp;" - "&amp;SUM((G=$B31)*(P=G$8))</f>
        <v>3 - 1</v>
      </c>
      <c r="H31" s="12" t="str">
        <f t="array" ref="H31">SUM((G=H$8)*(P=$B31))&amp;" - "&amp;SUM((G=$B31)*(P=H$8))</f>
        <v>5 - 6</v>
      </c>
      <c r="I31" s="12" t="str">
        <f t="array" ref="I31">SUM((G=I$8)*(P=$B31))&amp;" - "&amp;SUM((G=$B31)*(P=I$8))</f>
        <v>10 - 6</v>
      </c>
      <c r="J31" s="12" t="str">
        <f t="array" ref="J31">SUM((G=J$8)*(P=$B31))&amp;" - "&amp;SUM((G=$B31)*(P=J$8))</f>
        <v>1 - 1</v>
      </c>
      <c r="K31" s="12" t="str">
        <f t="array" ref="K31">SUM((G=K$8)*(P=$B31))&amp;" - "&amp;SUM((G=$B31)*(P=K$8))</f>
        <v>0 - 0</v>
      </c>
      <c r="L31" s="12" t="str">
        <f t="array" ref="L31">SUM((G=L$8)*(P=$B31))&amp;" - "&amp;SUM((G=$B31)*(P=L$8))</f>
        <v>7 - 4</v>
      </c>
      <c r="M31" s="12" t="str">
        <f t="array" ref="M31">SUM((G=M$8)*(P=$B31))&amp;" - "&amp;SUM((G=$B31)*(P=M$8))</f>
        <v>1 - 0</v>
      </c>
      <c r="N31" s="12" t="str">
        <f t="array" ref="N31">SUM((G=N$8)*(P=$B31))&amp;" - "&amp;SUM((G=$B31)*(P=N$8))</f>
        <v>3 - 4</v>
      </c>
      <c r="O31" s="12" t="str">
        <f t="array" ref="O31">SUM((G=O$8)*(P=$B31))&amp;" - "&amp;SUM((G=$B31)*(P=O$8))</f>
        <v>16 - 6</v>
      </c>
      <c r="P31" s="12" t="str">
        <f t="array" ref="P31">SUM((G=P$8)*(P=$B31))&amp;" - "&amp;SUM((G=$B31)*(P=P$8))</f>
        <v>0 - 1</v>
      </c>
      <c r="Q31" s="12" t="str">
        <f t="array" ref="Q31">SUM((G=Q$8)*(P=$B31))&amp;" - "&amp;SUM((G=$B31)*(P=Q$8))</f>
        <v>6 - 8</v>
      </c>
      <c r="R31" s="12" t="str">
        <f t="array" ref="R31">SUM((G=R$8)*(P=$B31))&amp;" - "&amp;SUM((G=$B31)*(P=R$8))</f>
        <v>4 - 3</v>
      </c>
      <c r="S31" s="12" t="str">
        <f t="array" ref="S31">SUM((G=S$8)*(P=$B31))&amp;" - "&amp;SUM((G=$B31)*(P=S$8))</f>
        <v>1 - 0</v>
      </c>
      <c r="T31" s="12" t="str">
        <f t="array" ref="T31">SUM((G=T$8)*(P=$B31))&amp;" - "&amp;SUM((G=$B31)*(P=T$8))</f>
        <v>0 - 0</v>
      </c>
      <c r="U31" s="12" t="str">
        <f t="array" ref="U31">SUM((G=U$8)*(P=$B31))&amp;" - "&amp;SUM((G=$B31)*(P=U$8))</f>
        <v>1 - 0</v>
      </c>
      <c r="V31" s="12" t="str">
        <f t="array" ref="V31">SUM((G=V$8)*(P=$B31))&amp;" - "&amp;SUM((G=$B31)*(P=V$8))</f>
        <v>3 - 3</v>
      </c>
      <c r="W31" s="12" t="str">
        <f t="array" ref="W31">SUM((G=W$8)*(P=$B31))&amp;" - "&amp;SUM((G=$B31)*(P=W$8))</f>
        <v>0 - 0</v>
      </c>
      <c r="X31" s="12" t="str">
        <f t="array" ref="X31">SUM((G=X$8)*(P=$B31))&amp;" - "&amp;SUM((G=$B31)*(P=X$8))</f>
        <v>2 - 0</v>
      </c>
      <c r="Y31" s="12" t="str">
        <f t="array" ref="Y31">SUM((G=Y$8)*(P=$B31))&amp;" - "&amp;SUM((G=$B31)*(P=Y$8))</f>
        <v>0 - 0</v>
      </c>
      <c r="Z31" s="12" t="str">
        <f t="array" ref="Z31">SUM((G=Z$8)*(P=$B31))&amp;" - "&amp;SUM((G=$B31)*(P=Z$8))</f>
        <v>0 - 0</v>
      </c>
      <c r="AA31" s="12" t="str">
        <f t="array" ref="AA31">SUM((G=AA$8)*(P=$B31))&amp;" - "&amp;SUM((G=$B31)*(P=AA$8))</f>
        <v>0 - 1</v>
      </c>
      <c r="AB31" s="12" t="str">
        <f t="array" ref="AB31">SUM((G=AB$8)*(P=$B31))&amp;" - "&amp;SUM((G=$B31)*(P=AB$8))</f>
        <v>0 - 0</v>
      </c>
      <c r="AC31" s="12" t="str">
        <f t="array" ref="AC31">SUM((G=AC$8)*(P=$B31))&amp;" - "&amp;SUM((G=$B31)*(P=AC$8))</f>
        <v>1 - 5</v>
      </c>
      <c r="AD31" s="12" t="str">
        <f t="array" ref="AD31">SUM((G=AD$8)*(P=$B31))&amp;" - "&amp;SUM((G=$B31)*(P=AD$8))</f>
        <v>0 - 0</v>
      </c>
      <c r="AE31" s="12" t="str">
        <f t="array" ref="AE31">SUM((G=AE$8)*(P=$B31))&amp;" - "&amp;SUM((G=$B31)*(P=AE$8))</f>
        <v>4 - 2</v>
      </c>
      <c r="AF31" s="12" t="str">
        <f t="array" ref="AF31">SUM((G=AF$8)*(P=$B31))&amp;" - "&amp;SUM((G=$B31)*(P=AF$8))</f>
        <v>4 - 5</v>
      </c>
      <c r="AG31" s="12" t="str">
        <f t="array" ref="AG31">SUM((G=AG$8)*(P=$B31))&amp;" - "&amp;SUM((G=$B31)*(P=AG$8))</f>
        <v>4 - 4</v>
      </c>
      <c r="AH31" s="12" t="str">
        <f t="array" ref="AH31">SUM((G=AH$8)*(P=$B31))&amp;" - "&amp;SUM((G=$B31)*(P=AH$8))</f>
        <v>1 - 1</v>
      </c>
      <c r="AI31" s="12" t="str">
        <f t="array" ref="AI31">SUM((G=AI$8)*(P=$B31))&amp;" - "&amp;SUM((G=$B31)*(P=AI$8))</f>
        <v>3 - 0</v>
      </c>
      <c r="AJ31" s="12" t="str">
        <f t="array" ref="AJ31">SUM((G=AJ$8)*(P=$B31))&amp;" - "&amp;SUM((G=$B31)*(P=AJ$8))</f>
        <v>5 - 2</v>
      </c>
      <c r="AK31" s="12" t="str">
        <f t="array" ref="AK31">SUM((G=AK$8)*(P=$B31))&amp;" - "&amp;SUM((G=$B31)*(P=AK$8))</f>
        <v>3 - 4</v>
      </c>
      <c r="AL31" s="12" t="str">
        <f t="array" ref="AL31">SUM((G=AL$8)*(P=$B31))&amp;" - "&amp;SUM((G=$B31)*(P=AL$8))</f>
        <v>5 - 3</v>
      </c>
      <c r="AM31" s="12" t="str">
        <f t="array" ref="AM31">SUM((G=AM$8)*(P=$B31))&amp;" - "&amp;SUM((G=$B31)*(P=AM$8))</f>
        <v>7 - 5</v>
      </c>
      <c r="AN31" s="12" t="str">
        <f t="array" ref="AN31">SUM((G=AN$8)*(P=$B31))&amp;" - "&amp;SUM((G=$B31)*(P=AN$8))</f>
        <v>0 - 0</v>
      </c>
      <c r="AO31" s="12" t="str">
        <f t="array" ref="AO31">SUM((G=AO$8)*(P=$B31))&amp;" - "&amp;SUM((G=$B31)*(P=AO$8))</f>
        <v>1 - 1</v>
      </c>
      <c r="AP31" s="12" t="str">
        <f t="array" ref="AP31">SUM((G=AP$8)*(P=$B31))&amp;" - "&amp;SUM((G=$B31)*(P=AP$8))</f>
        <v>0 - 0</v>
      </c>
      <c r="AQ31" s="12" t="str">
        <f t="array" ref="AQ31">SUM((G=AQ$8)*(P=$B31))&amp;" - "&amp;SUM((G=$B31)*(P=AQ$8))</f>
        <v>0 - 0</v>
      </c>
      <c r="AR31" s="12" t="str">
        <f t="array" ref="AR31">SUM((G=AR$8)*(P=$B31))&amp;" - "&amp;SUM((G=$B31)*(P=AR$8))</f>
        <v>0 - 0</v>
      </c>
      <c r="AS31" s="12" t="str">
        <f t="array" ref="AS31">SUM((G=AS$8)*(P=$B31))&amp;" - "&amp;SUM((G=$B31)*(P=AS$8))</f>
        <v>0 - 0</v>
      </c>
      <c r="AT31" s="25" t="str">
        <f t="array" ref="AT31">SUM((G=AT$8)*(P=$B31))&amp;" - "&amp;SUM((G=$B31)*(P=AT$8))</f>
        <v>1 - 1</v>
      </c>
      <c r="AU31" s="25" t="str">
        <f t="array" ref="AU31">SUM((G=AU$8)*(P=$B31))&amp;" - "&amp;SUM((G=$B31)*(P=AU$8))</f>
        <v>0 - 3</v>
      </c>
      <c r="AV31" s="25" t="str">
        <f t="array" ref="AV31">SUM((G=AV$8)*(P=$B31))&amp;" - "&amp;SUM((G=$B31)*(P=AV$8))</f>
        <v>0 - 0</v>
      </c>
      <c r="AW31" s="3671" t="str">
        <f t="array" ref="AW31">SUM((G=AW$8)*(P=$B31))&amp;" - "&amp;SUM((G=$B31)*(P=AW$8))</f>
        <v>0 - 0</v>
      </c>
      <c r="AX31" s="35" t="str">
        <f t="array" ref="AX31">SUM((G=AX$8)*(P=$B31))&amp;" - "&amp;SUM((G=$B31)*(P=AX$8))</f>
        <v>0 - 0</v>
      </c>
      <c r="AY31" s="12" t="str">
        <f t="array" ref="AY31">SUM((G=AY$8)*(P=$B31))&amp;" - "&amp;SUM((G=$B31)*(P=AY$8))</f>
        <v>0 - 0</v>
      </c>
      <c r="AZ31" s="12" t="str">
        <f t="array" ref="AZ31">SUM((G=AZ$8)*(P=$B31))&amp;" - "&amp;SUM((G=$B31)*(P=AZ$8))</f>
        <v>0 - 0</v>
      </c>
      <c r="BA31" s="12" t="str">
        <f t="array" ref="BA31">SUM((G=BA$8)*(P=$B31))&amp;" - "&amp;SUM((G=$B31)*(P=BA$8))</f>
        <v>0 - 0</v>
      </c>
      <c r="BB31" s="12" t="str">
        <f t="array" ref="BB31">SUM((G=BB$8)*(P=$B31))&amp;" - "&amp;SUM((G=$B31)*(P=BB$8))</f>
        <v>0 - 0</v>
      </c>
      <c r="BC31" s="12" t="str">
        <f t="array" ref="BC31">SUM((G=BC$8)*(P=$B31))&amp;" - "&amp;SUM((G=$B31)*(P=BC$8))</f>
        <v>0 - 0</v>
      </c>
      <c r="BD31" s="12" t="str">
        <f t="array" ref="BD31">SUM((G=BD$8)*(P=$B31))&amp;" - "&amp;SUM((G=$B31)*(P=BD$8))</f>
        <v>0 - 0</v>
      </c>
      <c r="BE31" s="12" t="str">
        <f t="array" ref="BE31">SUM((G=BE$8)*(P=$B31))&amp;" - "&amp;SUM((G=$B31)*(P=BE$8))</f>
        <v>0 - 0</v>
      </c>
      <c r="BF31" s="12" t="str">
        <f t="array" ref="BF31">SUM((G=BF$8)*(P=$B31))&amp;" - "&amp;SUM((G=$B31)*(P=BF$8))</f>
        <v>0 - 0</v>
      </c>
      <c r="BG31" s="12" t="str">
        <f t="array" ref="BG31">SUM((G=BG$8)*(P=$B31))&amp;" - "&amp;SUM((G=$B31)*(P=BG$8))</f>
        <v>0 - 0</v>
      </c>
      <c r="BH31" s="12" t="str">
        <f t="array" ref="BH31">SUM((G=BH$8)*(P=$B31))&amp;" - "&amp;SUM((G=$B31)*(P=BH$8))</f>
        <v>0 - 0</v>
      </c>
      <c r="BI31" s="12" t="str">
        <f t="array" ref="BI31">SUM((G=BI$8)*(P=$B31))&amp;" - "&amp;SUM((G=$B31)*(P=BI$8))</f>
        <v>0 - 1</v>
      </c>
      <c r="BJ31" s="12" t="str">
        <f t="array" ref="BJ31">SUM((G=BJ$8)*(P=$B31))&amp;" - "&amp;SUM((G=$B31)*(P=BJ$8))</f>
        <v>0 - 0</v>
      </c>
      <c r="BK31" s="12" t="str">
        <f t="array" ref="BK31">SUM((G=BK$8)*(P=$B31))&amp;" - "&amp;SUM((G=$B31)*(P=BK$8))</f>
        <v>0 - 0</v>
      </c>
      <c r="BL31" s="12" t="str">
        <f t="array" ref="BL31">SUM((G=BL$8)*(P=$B31))&amp;" - "&amp;SUM((G=$B31)*(P=BL$8))</f>
        <v>0 - 0</v>
      </c>
      <c r="BM31" s="12" t="str">
        <f t="array" ref="BM31">SUM((G=BM$8)*(P=$B31))&amp;" - "&amp;SUM((G=$B31)*(P=BM$8))</f>
        <v>0 - 0</v>
      </c>
      <c r="BN31" s="12" t="str">
        <f t="array" ref="BN31">SUM((G=BN$8)*(P=$B31))&amp;" - "&amp;SUM((G=$B31)*(P=BN$8))</f>
        <v>0 - 0</v>
      </c>
      <c r="BO31" s="12" t="str">
        <f t="array" ref="BO31">SUM((G=BO$8)*(P=$B31))&amp;" - "&amp;SUM((G=$B31)*(P=BO$8))</f>
        <v>0 - 0</v>
      </c>
      <c r="BP31" s="12" t="str">
        <f t="array" ref="BP31">SUM((G=BP$8)*(P=$B31))&amp;" - "&amp;SUM((G=$B31)*(P=BP$8))</f>
        <v>0 - 0</v>
      </c>
      <c r="BQ31" s="12" t="str">
        <f t="array" ref="BQ31">SUM((G=BQ$8)*(P=$B31))&amp;" - "&amp;SUM((G=$B31)*(P=BQ$8))</f>
        <v>0 - 0</v>
      </c>
      <c r="BR31" s="12" t="str">
        <f t="array" ref="BR31">SUM((G=BR$8)*(P=$B31))&amp;" - "&amp;SUM((G=$B31)*(P=BR$8))</f>
        <v>1 - 0</v>
      </c>
      <c r="BS31" s="12" t="str">
        <f t="array" ref="BS31">SUM((G=BS$8)*(P=$B31))&amp;" - "&amp;SUM((G=$B31)*(P=BS$8))</f>
        <v>0 - 0</v>
      </c>
      <c r="BT31" s="12" t="str">
        <f t="array" ref="BT31">SUM((G=BT$8)*(P=$B31))&amp;" - "&amp;SUM((G=$B31)*(P=BT$8))</f>
        <v>0 - 0</v>
      </c>
      <c r="BU31" s="12" t="str">
        <f t="array" ref="BU31">SUM((G=BU$8)*(P=$B31))&amp;" - "&amp;SUM((G=$B31)*(P=BU$8))</f>
        <v>0 - 0</v>
      </c>
      <c r="BV31" s="12" t="str">
        <f t="array" ref="BV31">SUM((G=BV$8)*(P=$B31))&amp;" - "&amp;SUM((G=$B31)*(P=BV$8))</f>
        <v>0 - 0</v>
      </c>
      <c r="BW31" s="12" t="str">
        <f t="array" ref="BW31">SUM((G=BW$8)*(P=$B31))&amp;" - "&amp;SUM((G=$B31)*(P=BW$8))</f>
        <v>0 - 0</v>
      </c>
      <c r="BX31" s="25" t="str">
        <f t="array" ref="BX31">SUM((G=BX$8)*(P=$B31))&amp;" - "&amp;SUM((G=$B31)*(P=BX$8))</f>
        <v>0 - 1</v>
      </c>
      <c r="BY31" s="25" t="str">
        <f t="array" ref="BY31">SUM((G=BY$8)*(P=$B31))&amp;" - "&amp;SUM((G=$B31)*(P=BY$8))</f>
        <v>0 - 0</v>
      </c>
      <c r="BZ31" s="21" t="str">
        <f t="shared" si="4"/>
        <v>JON</v>
      </c>
      <c r="CA31" s="15"/>
    </row>
    <row r="32" spans="2:79" ht="11.1" customHeight="1" x14ac:dyDescent="0.2">
      <c r="B32" s="22" t="s">
        <v>128</v>
      </c>
      <c r="C32" s="35" t="str">
        <f t="array" ref="C32">SUM((G=C$8)*(P=$B32))&amp;" - "&amp;SUM((G=$B32)*(P=C$8))</f>
        <v>0 - 0</v>
      </c>
      <c r="D32" s="35" t="str">
        <f t="array" ref="D32">SUM((G=D$8)*(P=$B32))&amp;" - "&amp;SUM((G=$B32)*(P=D$8))</f>
        <v>0 - 0</v>
      </c>
      <c r="E32" s="12" t="str">
        <f t="array" ref="E32">SUM((G=E$8)*(P=$B32))&amp;" - "&amp;SUM((G=$B32)*(P=E$8))</f>
        <v>2 - 0</v>
      </c>
      <c r="F32" s="12" t="str">
        <f t="array" ref="F32">SUM((G=F$8)*(P=$B32))&amp;" - "&amp;SUM((G=$B32)*(P=F$8))</f>
        <v>0 - 0</v>
      </c>
      <c r="G32" s="12" t="str">
        <f t="array" ref="G32">SUM((G=G$8)*(P=$B32))&amp;" - "&amp;SUM((G=$B32)*(P=G$8))</f>
        <v>0 - 0</v>
      </c>
      <c r="H32" s="12" t="str">
        <f t="array" ref="H32">SUM((G=H$8)*(P=$B32))&amp;" - "&amp;SUM((G=$B32)*(P=H$8))</f>
        <v>0 - 0</v>
      </c>
      <c r="I32" s="12" t="str">
        <f t="array" ref="I32">SUM((G=I$8)*(P=$B32))&amp;" - "&amp;SUM((G=$B32)*(P=I$8))</f>
        <v>1 - 1</v>
      </c>
      <c r="J32" s="12" t="str">
        <f t="array" ref="J32">SUM((G=J$8)*(P=$B32))&amp;" - "&amp;SUM((G=$B32)*(P=J$8))</f>
        <v>0 - 0</v>
      </c>
      <c r="K32" s="12" t="str">
        <f t="array" ref="K32">SUM((G=K$8)*(P=$B32))&amp;" - "&amp;SUM((G=$B32)*(P=K$8))</f>
        <v>0 - 0</v>
      </c>
      <c r="L32" s="12" t="str">
        <f t="array" ref="L32">SUM((G=L$8)*(P=$B32))&amp;" - "&amp;SUM((G=$B32)*(P=L$8))</f>
        <v>0 - 0</v>
      </c>
      <c r="M32" s="12" t="str">
        <f t="array" ref="M32">SUM((G=M$8)*(P=$B32))&amp;" - "&amp;SUM((G=$B32)*(P=M$8))</f>
        <v>0 - 0</v>
      </c>
      <c r="N32" s="12" t="str">
        <f t="array" ref="N32">SUM((G=N$8)*(P=$B32))&amp;" - "&amp;SUM((G=$B32)*(P=N$8))</f>
        <v>0 - 0</v>
      </c>
      <c r="O32" s="12" t="str">
        <f t="array" ref="O32">SUM((G=O$8)*(P=$B32))&amp;" - "&amp;SUM((G=$B32)*(P=O$8))</f>
        <v>0 - 0</v>
      </c>
      <c r="P32" s="12" t="str">
        <f t="array" ref="P32">SUM((G=P$8)*(P=$B32))&amp;" - "&amp;SUM((G=$B32)*(P=P$8))</f>
        <v>0 - 1</v>
      </c>
      <c r="Q32" s="12" t="str">
        <f t="array" ref="Q32">SUM((G=Q$8)*(P=$B32))&amp;" - "&amp;SUM((G=$B32)*(P=Q$8))</f>
        <v>0 - 0</v>
      </c>
      <c r="R32" s="12" t="str">
        <f t="array" ref="R32">SUM((G=R$8)*(P=$B32))&amp;" - "&amp;SUM((G=$B32)*(P=R$8))</f>
        <v>1 - 0</v>
      </c>
      <c r="S32" s="12" t="str">
        <f t="array" ref="S32">SUM((G=S$8)*(P=$B32))&amp;" - "&amp;SUM((G=$B32)*(P=S$8))</f>
        <v>0 - 0</v>
      </c>
      <c r="T32" s="12" t="str">
        <f t="array" ref="T32">SUM((G=T$8)*(P=$B32))&amp;" - "&amp;SUM((G=$B32)*(P=T$8))</f>
        <v>0 - 0</v>
      </c>
      <c r="U32" s="12" t="str">
        <f t="array" ref="U32">SUM((G=U$8)*(P=$B32))&amp;" - "&amp;SUM((G=$B32)*(P=U$8))</f>
        <v>0 - 0</v>
      </c>
      <c r="V32" s="12" t="str">
        <f t="array" ref="V32">SUM((G=V$8)*(P=$B32))&amp;" - "&amp;SUM((G=$B32)*(P=V$8))</f>
        <v>0 - 0</v>
      </c>
      <c r="W32" s="12" t="str">
        <f t="array" ref="W32">SUM((G=W$8)*(P=$B32))&amp;" - "&amp;SUM((G=$B32)*(P=W$8))</f>
        <v>0 - 0</v>
      </c>
      <c r="X32" s="12" t="str">
        <f t="array" ref="X32">SUM((G=X$8)*(P=$B32))&amp;" - "&amp;SUM((G=$B32)*(P=X$8))</f>
        <v>0 - 0</v>
      </c>
      <c r="Y32" s="12" t="str">
        <f t="array" ref="Y32">SUM((G=Y$8)*(P=$B32))&amp;" - "&amp;SUM((G=$B32)*(P=Y$8))</f>
        <v>0 - 0</v>
      </c>
      <c r="Z32" s="12" t="str">
        <f t="array" ref="Z32">SUM((G=Z$8)*(P=$B32))&amp;" - "&amp;SUM((G=$B32)*(P=Z$8))</f>
        <v>0 - 0</v>
      </c>
      <c r="AA32" s="12" t="str">
        <f t="array" ref="AA32">SUM((G=AA$8)*(P=$B32))&amp;" - "&amp;SUM((G=$B32)*(P=AA$8))</f>
        <v>0 - 0</v>
      </c>
      <c r="AB32" s="12" t="str">
        <f t="array" ref="AB32">SUM((G=AB$8)*(P=$B32))&amp;" - "&amp;SUM((G=$B32)*(P=AB$8))</f>
        <v>0 - 1</v>
      </c>
      <c r="AC32" s="12" t="str">
        <f t="array" ref="AC32">SUM((G=AC$8)*(P=$B32))&amp;" - "&amp;SUM((G=$B32)*(P=AC$8))</f>
        <v>0 - 0</v>
      </c>
      <c r="AD32" s="12" t="str">
        <f t="array" ref="AD32">SUM((G=AD$8)*(P=$B32))&amp;" - "&amp;SUM((G=$B32)*(P=AD$8))</f>
        <v>0 - 0</v>
      </c>
      <c r="AE32" s="12" t="str">
        <f t="array" ref="AE32">SUM((G=AE$8)*(P=$B32))&amp;" - "&amp;SUM((G=$B32)*(P=AE$8))</f>
        <v>0 - 0</v>
      </c>
      <c r="AF32" s="12" t="str">
        <f t="array" ref="AF32">SUM((G=AF$8)*(P=$B32))&amp;" - "&amp;SUM((G=$B32)*(P=AF$8))</f>
        <v>0 - 0</v>
      </c>
      <c r="AG32" s="12" t="str">
        <f t="array" ref="AG32">SUM((G=AG$8)*(P=$B32))&amp;" - "&amp;SUM((G=$B32)*(P=AG$8))</f>
        <v>0 - 0</v>
      </c>
      <c r="AH32" s="12" t="str">
        <f t="array" ref="AH32">SUM((G=AH$8)*(P=$B32))&amp;" - "&amp;SUM((G=$B32)*(P=AH$8))</f>
        <v>0 - 0</v>
      </c>
      <c r="AI32" s="12" t="str">
        <f t="array" ref="AI32">SUM((G=AI$8)*(P=$B32))&amp;" - "&amp;SUM((G=$B32)*(P=AI$8))</f>
        <v>0 - 1</v>
      </c>
      <c r="AJ32" s="12" t="str">
        <f t="array" ref="AJ32">SUM((G=AJ$8)*(P=$B32))&amp;" - "&amp;SUM((G=$B32)*(P=AJ$8))</f>
        <v>0 - 0</v>
      </c>
      <c r="AK32" s="12" t="str">
        <f t="array" ref="AK32">SUM((G=AK$8)*(P=$B32))&amp;" - "&amp;SUM((G=$B32)*(P=AK$8))</f>
        <v>1 - 0</v>
      </c>
      <c r="AL32" s="12" t="str">
        <f t="array" ref="AL32">SUM((G=AL$8)*(P=$B32))&amp;" - "&amp;SUM((G=$B32)*(P=AL$8))</f>
        <v>1 - 0</v>
      </c>
      <c r="AM32" s="12" t="str">
        <f t="array" ref="AM32">SUM((G=AM$8)*(P=$B32))&amp;" - "&amp;SUM((G=$B32)*(P=AM$8))</f>
        <v>0 - 0</v>
      </c>
      <c r="AN32" s="12" t="str">
        <f t="array" ref="AN32">SUM((G=AN$8)*(P=$B32))&amp;" - "&amp;SUM((G=$B32)*(P=AN$8))</f>
        <v>0 - 0</v>
      </c>
      <c r="AO32" s="12" t="str">
        <f t="array" ref="AO32">SUM((G=AO$8)*(P=$B32))&amp;" - "&amp;SUM((G=$B32)*(P=AO$8))</f>
        <v>0 - 0</v>
      </c>
      <c r="AP32" s="12" t="str">
        <f t="array" ref="AP32">SUM((G=AP$8)*(P=$B32))&amp;" - "&amp;SUM((G=$B32)*(P=AP$8))</f>
        <v>0 - 0</v>
      </c>
      <c r="AQ32" s="12" t="str">
        <f t="array" ref="AQ32">SUM((G=AQ$8)*(P=$B32))&amp;" - "&amp;SUM((G=$B32)*(P=AQ$8))</f>
        <v>0 - 0</v>
      </c>
      <c r="AR32" s="12" t="str">
        <f t="array" ref="AR32">SUM((G=AR$8)*(P=$B32))&amp;" - "&amp;SUM((G=$B32)*(P=AR$8))</f>
        <v>0 - 0</v>
      </c>
      <c r="AS32" s="12" t="str">
        <f t="array" ref="AS32">SUM((G=AS$8)*(P=$B32))&amp;" - "&amp;SUM((G=$B32)*(P=AS$8))</f>
        <v>0 - 0</v>
      </c>
      <c r="AT32" s="25" t="str">
        <f t="array" ref="AT32">SUM((G=AT$8)*(P=$B32))&amp;" - "&amp;SUM((G=$B32)*(P=AT$8))</f>
        <v>0 - 0</v>
      </c>
      <c r="AU32" s="25" t="str">
        <f t="array" ref="AU32">SUM((G=AU$8)*(P=$B32))&amp;" - "&amp;SUM((G=$B32)*(P=AU$8))</f>
        <v>0 - 0</v>
      </c>
      <c r="AV32" s="25" t="str">
        <f t="array" ref="AV32">SUM((G=AV$8)*(P=$B32))&amp;" - "&amp;SUM((G=$B32)*(P=AV$8))</f>
        <v>0 - 0</v>
      </c>
      <c r="AW32" s="3671" t="str">
        <f t="array" ref="AW32">SUM((G=AW$8)*(P=$B32))&amp;" - "&amp;SUM((G=$B32)*(P=AW$8))</f>
        <v>0 - 0</v>
      </c>
      <c r="AX32" s="35" t="str">
        <f t="array" ref="AX32">SUM((G=AX$8)*(P=$B32))&amp;" - "&amp;SUM((G=$B32)*(P=AX$8))</f>
        <v>0 - 0</v>
      </c>
      <c r="AY32" s="12" t="str">
        <f t="array" ref="AY32">SUM((G=AY$8)*(P=$B32))&amp;" - "&amp;SUM((G=$B32)*(P=AY$8))</f>
        <v>0 - 0</v>
      </c>
      <c r="AZ32" s="12" t="str">
        <f t="array" ref="AZ32">SUM((G=AZ$8)*(P=$B32))&amp;" - "&amp;SUM((G=$B32)*(P=AZ$8))</f>
        <v>0 - 0</v>
      </c>
      <c r="BA32" s="12" t="str">
        <f t="array" ref="BA32">SUM((G=BA$8)*(P=$B32))&amp;" - "&amp;SUM((G=$B32)*(P=BA$8))</f>
        <v>0 - 0</v>
      </c>
      <c r="BB32" s="12" t="str">
        <f t="array" ref="BB32">SUM((G=BB$8)*(P=$B32))&amp;" - "&amp;SUM((G=$B32)*(P=BB$8))</f>
        <v>0 - 0</v>
      </c>
      <c r="BC32" s="12" t="str">
        <f t="array" ref="BC32">SUM((G=BC$8)*(P=$B32))&amp;" - "&amp;SUM((G=$B32)*(P=BC$8))</f>
        <v>0 - 0</v>
      </c>
      <c r="BD32" s="12" t="str">
        <f t="array" ref="BD32">SUM((G=BD$8)*(P=$B32))&amp;" - "&amp;SUM((G=$B32)*(P=BD$8))</f>
        <v>0 - 0</v>
      </c>
      <c r="BE32" s="12" t="str">
        <f t="array" ref="BE32">SUM((G=BE$8)*(P=$B32))&amp;" - "&amp;SUM((G=$B32)*(P=BE$8))</f>
        <v>0 - 0</v>
      </c>
      <c r="BF32" s="12" t="str">
        <f t="array" ref="BF32">SUM((G=BF$8)*(P=$B32))&amp;" - "&amp;SUM((G=$B32)*(P=BF$8))</f>
        <v>0 - 0</v>
      </c>
      <c r="BG32" s="12" t="str">
        <f t="array" ref="BG32">SUM((G=BG$8)*(P=$B32))&amp;" - "&amp;SUM((G=$B32)*(P=BG$8))</f>
        <v>0 - 0</v>
      </c>
      <c r="BH32" s="12" t="str">
        <f t="array" ref="BH32">SUM((G=BH$8)*(P=$B32))&amp;" - "&amp;SUM((G=$B32)*(P=BH$8))</f>
        <v>0 - 0</v>
      </c>
      <c r="BI32" s="12" t="str">
        <f t="array" ref="BI32">SUM((G=BI$8)*(P=$B32))&amp;" - "&amp;SUM((G=$B32)*(P=BI$8))</f>
        <v>0 - 0</v>
      </c>
      <c r="BJ32" s="12" t="str">
        <f t="array" ref="BJ32">SUM((G=BJ$8)*(P=$B32))&amp;" - "&amp;SUM((G=$B32)*(P=BJ$8))</f>
        <v>0 - 0</v>
      </c>
      <c r="BK32" s="12" t="str">
        <f t="array" ref="BK32">SUM((G=BK$8)*(P=$B32))&amp;" - "&amp;SUM((G=$B32)*(P=BK$8))</f>
        <v>0 - 0</v>
      </c>
      <c r="BL32" s="12" t="str">
        <f t="array" ref="BL32">SUM((G=BL$8)*(P=$B32))&amp;" - "&amp;SUM((G=$B32)*(P=BL$8))</f>
        <v>0 - 0</v>
      </c>
      <c r="BM32" s="12" t="str">
        <f t="array" ref="BM32">SUM((G=BM$8)*(P=$B32))&amp;" - "&amp;SUM((G=$B32)*(P=BM$8))</f>
        <v>0 - 0</v>
      </c>
      <c r="BN32" s="12" t="str">
        <f t="array" ref="BN32">SUM((G=BN$8)*(P=$B32))&amp;" - "&amp;SUM((G=$B32)*(P=BN$8))</f>
        <v>0 - 0</v>
      </c>
      <c r="BO32" s="12" t="str">
        <f t="array" ref="BO32">SUM((G=BO$8)*(P=$B32))&amp;" - "&amp;SUM((G=$B32)*(P=BO$8))</f>
        <v>0 - 0</v>
      </c>
      <c r="BP32" s="12" t="str">
        <f t="array" ref="BP32">SUM((G=BP$8)*(P=$B32))&amp;" - "&amp;SUM((G=$B32)*(P=BP$8))</f>
        <v>0 - 0</v>
      </c>
      <c r="BQ32" s="12" t="str">
        <f t="array" ref="BQ32">SUM((G=BQ$8)*(P=$B32))&amp;" - "&amp;SUM((G=$B32)*(P=BQ$8))</f>
        <v>0 - 0</v>
      </c>
      <c r="BR32" s="12" t="str">
        <f t="array" ref="BR32">SUM((G=BR$8)*(P=$B32))&amp;" - "&amp;SUM((G=$B32)*(P=BR$8))</f>
        <v>0 - 0</v>
      </c>
      <c r="BS32" s="12" t="str">
        <f t="array" ref="BS32">SUM((G=BS$8)*(P=$B32))&amp;" - "&amp;SUM((G=$B32)*(P=BS$8))</f>
        <v>0 - 0</v>
      </c>
      <c r="BT32" s="12" t="str">
        <f t="array" ref="BT32">SUM((G=BT$8)*(P=$B32))&amp;" - "&amp;SUM((G=$B32)*(P=BT$8))</f>
        <v>0 - 0</v>
      </c>
      <c r="BU32" s="12" t="str">
        <f t="array" ref="BU32">SUM((G=BU$8)*(P=$B32))&amp;" - "&amp;SUM((G=$B32)*(P=BU$8))</f>
        <v>0 - 0</v>
      </c>
      <c r="BV32" s="12" t="str">
        <f t="array" ref="BV32">SUM((G=BV$8)*(P=$B32))&amp;" - "&amp;SUM((G=$B32)*(P=BV$8))</f>
        <v>0 - 0</v>
      </c>
      <c r="BW32" s="12" t="str">
        <f t="array" ref="BW32">SUM((G=BW$8)*(P=$B32))&amp;" - "&amp;SUM((G=$B32)*(P=BW$8))</f>
        <v>0 - 0</v>
      </c>
      <c r="BX32" s="25" t="str">
        <f t="array" ref="BX32">SUM((G=BX$8)*(P=$B32))&amp;" - "&amp;SUM((G=$B32)*(P=BX$8))</f>
        <v>0 - 0</v>
      </c>
      <c r="BY32" s="25" t="str">
        <f t="array" ref="BY32">SUM((G=BY$8)*(P=$B32))&amp;" - "&amp;SUM((G=$B32)*(P=BY$8))</f>
        <v>0 - 0</v>
      </c>
      <c r="BZ32" s="21" t="str">
        <f t="shared" si="4"/>
        <v>JOULS</v>
      </c>
      <c r="CA32" s="15"/>
    </row>
    <row r="33" spans="2:79" ht="11.1" customHeight="1" x14ac:dyDescent="0.2">
      <c r="B33" s="22" t="s">
        <v>148</v>
      </c>
      <c r="C33" s="35" t="str">
        <f t="array" ref="C33">SUM((G=C$8)*(P=$B33))&amp;" - "&amp;SUM((G=$B33)*(P=C$8))</f>
        <v>0 - 0</v>
      </c>
      <c r="D33" s="35" t="str">
        <f t="array" ref="D33">SUM((G=D$8)*(P=$B33))&amp;" - "&amp;SUM((G=$B33)*(P=D$8))</f>
        <v>0 - 1</v>
      </c>
      <c r="E33" s="12" t="str">
        <f t="array" ref="E33">SUM((G=E$8)*(P=$B33))&amp;" - "&amp;SUM((G=$B33)*(P=E$8))</f>
        <v>0 - 0</v>
      </c>
      <c r="F33" s="12" t="str">
        <f t="array" ref="F33">SUM((G=F$8)*(P=$B33))&amp;" - "&amp;SUM((G=$B33)*(P=F$8))</f>
        <v>0 - 0</v>
      </c>
      <c r="G33" s="12" t="str">
        <f t="array" ref="G33">SUM((G=G$8)*(P=$B33))&amp;" - "&amp;SUM((G=$B33)*(P=G$8))</f>
        <v>0 - 0</v>
      </c>
      <c r="H33" s="12" t="str">
        <f t="array" ref="H33">SUM((G=H$8)*(P=$B33))&amp;" - "&amp;SUM((G=$B33)*(P=H$8))</f>
        <v>0 - 0</v>
      </c>
      <c r="I33" s="12" t="str">
        <f t="array" ref="I33">SUM((G=I$8)*(P=$B33))&amp;" - "&amp;SUM((G=$B33)*(P=I$8))</f>
        <v>0 - 1</v>
      </c>
      <c r="J33" s="12" t="str">
        <f t="array" ref="J33">SUM((G=J$8)*(P=$B33))&amp;" - "&amp;SUM((G=$B33)*(P=J$8))</f>
        <v>0 - 0</v>
      </c>
      <c r="K33" s="12" t="str">
        <f t="array" ref="K33">SUM((G=K$8)*(P=$B33))&amp;" - "&amp;SUM((G=$B33)*(P=K$8))</f>
        <v>0 - 0</v>
      </c>
      <c r="L33" s="12" t="str">
        <f t="array" ref="L33">SUM((G=L$8)*(P=$B33))&amp;" - "&amp;SUM((G=$B33)*(P=L$8))</f>
        <v>0 - 1</v>
      </c>
      <c r="M33" s="12" t="str">
        <f t="array" ref="M33">SUM((G=M$8)*(P=$B33))&amp;" - "&amp;SUM((G=$B33)*(P=M$8))</f>
        <v>0 - 0</v>
      </c>
      <c r="N33" s="12" t="str">
        <f t="array" ref="N33">SUM((G=N$8)*(P=$B33))&amp;" - "&amp;SUM((G=$B33)*(P=N$8))</f>
        <v>0 - 2</v>
      </c>
      <c r="O33" s="12" t="str">
        <f t="array" ref="O33">SUM((G=O$8)*(P=$B33))&amp;" - "&amp;SUM((G=$B33)*(P=O$8))</f>
        <v>0 - 1</v>
      </c>
      <c r="P33" s="12" t="str">
        <f t="array" ref="P33">SUM((G=P$8)*(P=$B33))&amp;" - "&amp;SUM((G=$B33)*(P=P$8))</f>
        <v>0 - 0</v>
      </c>
      <c r="Q33" s="12" t="str">
        <f t="array" ref="Q33">SUM((G=Q$8)*(P=$B33))&amp;" - "&amp;SUM((G=$B33)*(P=Q$8))</f>
        <v>1 - 1</v>
      </c>
      <c r="R33" s="12" t="str">
        <f t="array" ref="R33">SUM((G=R$8)*(P=$B33))&amp;" - "&amp;SUM((G=$B33)*(P=R$8))</f>
        <v>0 - 2</v>
      </c>
      <c r="S33" s="12" t="str">
        <f t="array" ref="S33">SUM((G=S$8)*(P=$B33))&amp;" - "&amp;SUM((G=$B33)*(P=S$8))</f>
        <v>0 - 0</v>
      </c>
      <c r="T33" s="12" t="str">
        <f t="array" ref="T33">SUM((G=T$8)*(P=$B33))&amp;" - "&amp;SUM((G=$B33)*(P=T$8))</f>
        <v>0 - 0</v>
      </c>
      <c r="U33" s="12" t="str">
        <f t="array" ref="U33">SUM((G=U$8)*(P=$B33))&amp;" - "&amp;SUM((G=$B33)*(P=U$8))</f>
        <v>0 - 0</v>
      </c>
      <c r="V33" s="12" t="str">
        <f t="array" ref="V33">SUM((G=V$8)*(P=$B33))&amp;" - "&amp;SUM((G=$B33)*(P=V$8))</f>
        <v>0 - 0</v>
      </c>
      <c r="W33" s="12" t="str">
        <f t="array" ref="W33">SUM((G=W$8)*(P=$B33))&amp;" - "&amp;SUM((G=$B33)*(P=W$8))</f>
        <v>0 - 0</v>
      </c>
      <c r="X33" s="12" t="str">
        <f t="array" ref="X33">SUM((G=X$8)*(P=$B33))&amp;" - "&amp;SUM((G=$B33)*(P=X$8))</f>
        <v>0 - 0</v>
      </c>
      <c r="Y33" s="12" t="str">
        <f t="array" ref="Y33">SUM((G=Y$8)*(P=$B33))&amp;" - "&amp;SUM((G=$B33)*(P=Y$8))</f>
        <v>1 - 0</v>
      </c>
      <c r="Z33" s="12" t="str">
        <f t="array" ref="Z33">SUM((G=Z$8)*(P=$B33))&amp;" - "&amp;SUM((G=$B33)*(P=Z$8))</f>
        <v>0 - 0</v>
      </c>
      <c r="AA33" s="12" t="str">
        <f t="array" ref="AA33">SUM((G=AA$8)*(P=$B33))&amp;" - "&amp;SUM((G=$B33)*(P=AA$8))</f>
        <v>0 - 0</v>
      </c>
      <c r="AB33" s="12" t="str">
        <f t="array" ref="AB33">SUM((G=AB$8)*(P=$B33))&amp;" - "&amp;SUM((G=$B33)*(P=AB$8))</f>
        <v>0 - 0</v>
      </c>
      <c r="AC33" s="12" t="str">
        <f t="array" ref="AC33">SUM((G=AC$8)*(P=$B33))&amp;" - "&amp;SUM((G=$B33)*(P=AC$8))</f>
        <v>0 - 1</v>
      </c>
      <c r="AD33" s="12" t="str">
        <f t="array" ref="AD33">SUM((G=AD$8)*(P=$B33))&amp;" - "&amp;SUM((G=$B33)*(P=AD$8))</f>
        <v>0 - 0</v>
      </c>
      <c r="AE33" s="12" t="str">
        <f t="array" ref="AE33">SUM((G=AE$8)*(P=$B33))&amp;" - "&amp;SUM((G=$B33)*(P=AE$8))</f>
        <v>0 - 1</v>
      </c>
      <c r="AF33" s="12" t="str">
        <f t="array" ref="AF33">SUM((G=AF$8)*(P=$B33))&amp;" - "&amp;SUM((G=$B33)*(P=AF$8))</f>
        <v>0 - 0</v>
      </c>
      <c r="AG33" s="12" t="str">
        <f t="array" ref="AG33">SUM((G=AG$8)*(P=$B33))&amp;" - "&amp;SUM((G=$B33)*(P=AG$8))</f>
        <v>1 - 0</v>
      </c>
      <c r="AH33" s="12" t="str">
        <f t="array" ref="AH33">SUM((G=AH$8)*(P=$B33))&amp;" - "&amp;SUM((G=$B33)*(P=AH$8))</f>
        <v>0 - 0</v>
      </c>
      <c r="AI33" s="12" t="str">
        <f t="array" ref="AI33">SUM((G=AI$8)*(P=$B33))&amp;" - "&amp;SUM((G=$B33)*(P=AI$8))</f>
        <v>0 - 0</v>
      </c>
      <c r="AJ33" s="12" t="str">
        <f t="array" ref="AJ33">SUM((G=AJ$8)*(P=$B33))&amp;" - "&amp;SUM((G=$B33)*(P=AJ$8))</f>
        <v>0 - 0</v>
      </c>
      <c r="AK33" s="12" t="str">
        <f t="array" ref="AK33">SUM((G=AK$8)*(P=$B33))&amp;" - "&amp;SUM((G=$B33)*(P=AK$8))</f>
        <v>0 - 0</v>
      </c>
      <c r="AL33" s="12" t="str">
        <f t="array" ref="AL33">SUM((G=AL$8)*(P=$B33))&amp;" - "&amp;SUM((G=$B33)*(P=AL$8))</f>
        <v>1 - 0</v>
      </c>
      <c r="AM33" s="12" t="str">
        <f t="array" ref="AM33">SUM((G=AM$8)*(P=$B33))&amp;" - "&amp;SUM((G=$B33)*(P=AM$8))</f>
        <v>0 - 1</v>
      </c>
      <c r="AN33" s="12" t="str">
        <f t="array" ref="AN33">SUM((G=AN$8)*(P=$B33))&amp;" - "&amp;SUM((G=$B33)*(P=AN$8))</f>
        <v>0 - 0</v>
      </c>
      <c r="AO33" s="12" t="str">
        <f t="array" ref="AO33">SUM((G=AO$8)*(P=$B33))&amp;" - "&amp;SUM((G=$B33)*(P=AO$8))</f>
        <v>0 - 0</v>
      </c>
      <c r="AP33" s="12" t="str">
        <f t="array" ref="AP33">SUM((G=AP$8)*(P=$B33))&amp;" - "&amp;SUM((G=$B33)*(P=AP$8))</f>
        <v>0 - 0</v>
      </c>
      <c r="AQ33" s="12" t="str">
        <f t="array" ref="AQ33">SUM((G=AQ$8)*(P=$B33))&amp;" - "&amp;SUM((G=$B33)*(P=AQ$8))</f>
        <v>0 - 0</v>
      </c>
      <c r="AR33" s="12" t="str">
        <f t="array" ref="AR33">SUM((G=AR$8)*(P=$B33))&amp;" - "&amp;SUM((G=$B33)*(P=AR$8))</f>
        <v>0 - 0</v>
      </c>
      <c r="AS33" s="12" t="str">
        <f t="array" ref="AS33">SUM((G=AS$8)*(P=$B33))&amp;" - "&amp;SUM((G=$B33)*(P=AS$8))</f>
        <v>0 - 0</v>
      </c>
      <c r="AT33" s="25" t="str">
        <f t="array" ref="AT33">SUM((G=AT$8)*(P=$B33))&amp;" - "&amp;SUM((G=$B33)*(P=AT$8))</f>
        <v>0 - 0</v>
      </c>
      <c r="AU33" s="25" t="str">
        <f t="array" ref="AU33">SUM((G=AU$8)*(P=$B33))&amp;" - "&amp;SUM((G=$B33)*(P=AU$8))</f>
        <v>0 - 0</v>
      </c>
      <c r="AV33" s="25" t="str">
        <f t="array" ref="AV33">SUM((G=AV$8)*(P=$B33))&amp;" - "&amp;SUM((G=$B33)*(P=AV$8))</f>
        <v>0 - 0</v>
      </c>
      <c r="AW33" s="3671" t="str">
        <f t="array" ref="AW33">SUM((G=AW$8)*(P=$B33))&amp;" - "&amp;SUM((G=$B33)*(P=AW$8))</f>
        <v>0 - 0</v>
      </c>
      <c r="AX33" s="35" t="str">
        <f t="array" ref="AX33">SUM((G=AX$8)*(P=$B33))&amp;" - "&amp;SUM((G=$B33)*(P=AX$8))</f>
        <v>0 - 0</v>
      </c>
      <c r="AY33" s="12" t="str">
        <f t="array" ref="AY33">SUM((G=AY$8)*(P=$B33))&amp;" - "&amp;SUM((G=$B33)*(P=AY$8))</f>
        <v>0 - 0</v>
      </c>
      <c r="AZ33" s="12" t="str">
        <f t="array" ref="AZ33">SUM((G=AZ$8)*(P=$B33))&amp;" - "&amp;SUM((G=$B33)*(P=AZ$8))</f>
        <v>0 - 0</v>
      </c>
      <c r="BA33" s="12" t="str">
        <f t="array" ref="BA33">SUM((G=BA$8)*(P=$B33))&amp;" - "&amp;SUM((G=$B33)*(P=BA$8))</f>
        <v>0 - 0</v>
      </c>
      <c r="BB33" s="12" t="str">
        <f t="array" ref="BB33">SUM((G=BB$8)*(P=$B33))&amp;" - "&amp;SUM((G=$B33)*(P=BB$8))</f>
        <v>0 - 0</v>
      </c>
      <c r="BC33" s="12" t="str">
        <f t="array" ref="BC33">SUM((G=BC$8)*(P=$B33))&amp;" - "&amp;SUM((G=$B33)*(P=BC$8))</f>
        <v>0 - 0</v>
      </c>
      <c r="BD33" s="12" t="str">
        <f t="array" ref="BD33">SUM((G=BD$8)*(P=$B33))&amp;" - "&amp;SUM((G=$B33)*(P=BD$8))</f>
        <v>0 - 0</v>
      </c>
      <c r="BE33" s="12" t="str">
        <f t="array" ref="BE33">SUM((G=BE$8)*(P=$B33))&amp;" - "&amp;SUM((G=$B33)*(P=BE$8))</f>
        <v>0 - 0</v>
      </c>
      <c r="BF33" s="12" t="str">
        <f t="array" ref="BF33">SUM((G=BF$8)*(P=$B33))&amp;" - "&amp;SUM((G=$B33)*(P=BF$8))</f>
        <v>0 - 0</v>
      </c>
      <c r="BG33" s="12" t="str">
        <f t="array" ref="BG33">SUM((G=BG$8)*(P=$B33))&amp;" - "&amp;SUM((G=$B33)*(P=BG$8))</f>
        <v>0 - 0</v>
      </c>
      <c r="BH33" s="12" t="str">
        <f t="array" ref="BH33">SUM((G=BH$8)*(P=$B33))&amp;" - "&amp;SUM((G=$B33)*(P=BH$8))</f>
        <v>0 - 0</v>
      </c>
      <c r="BI33" s="12" t="str">
        <f t="array" ref="BI33">SUM((G=BI$8)*(P=$B33))&amp;" - "&amp;SUM((G=$B33)*(P=BI$8))</f>
        <v>0 - 0</v>
      </c>
      <c r="BJ33" s="12" t="str">
        <f t="array" ref="BJ33">SUM((G=BJ$8)*(P=$B33))&amp;" - "&amp;SUM((G=$B33)*(P=BJ$8))</f>
        <v>0 - 0</v>
      </c>
      <c r="BK33" s="12" t="str">
        <f t="array" ref="BK33">SUM((G=BK$8)*(P=$B33))&amp;" - "&amp;SUM((G=$B33)*(P=BK$8))</f>
        <v>0 - 0</v>
      </c>
      <c r="BL33" s="12" t="str">
        <f t="array" ref="BL33">SUM((G=BL$8)*(P=$B33))&amp;" - "&amp;SUM((G=$B33)*(P=BL$8))</f>
        <v>0 - 0</v>
      </c>
      <c r="BM33" s="12" t="str">
        <f t="array" ref="BM33">SUM((G=BM$8)*(P=$B33))&amp;" - "&amp;SUM((G=$B33)*(P=BM$8))</f>
        <v>0 - 0</v>
      </c>
      <c r="BN33" s="12" t="str">
        <f t="array" ref="BN33">SUM((G=BN$8)*(P=$B33))&amp;" - "&amp;SUM((G=$B33)*(P=BN$8))</f>
        <v>0 - 0</v>
      </c>
      <c r="BO33" s="12" t="str">
        <f t="array" ref="BO33">SUM((G=BO$8)*(P=$B33))&amp;" - "&amp;SUM((G=$B33)*(P=BO$8))</f>
        <v>0 - 0</v>
      </c>
      <c r="BP33" s="12" t="str">
        <f t="array" ref="BP33">SUM((G=BP$8)*(P=$B33))&amp;" - "&amp;SUM((G=$B33)*(P=BP$8))</f>
        <v>0 - 0</v>
      </c>
      <c r="BQ33" s="12" t="str">
        <f t="array" ref="BQ33">SUM((G=BQ$8)*(P=$B33))&amp;" - "&amp;SUM((G=$B33)*(P=BQ$8))</f>
        <v>0 - 0</v>
      </c>
      <c r="BR33" s="12" t="str">
        <f t="array" ref="BR33">SUM((G=BR$8)*(P=$B33))&amp;" - "&amp;SUM((G=$B33)*(P=BR$8))</f>
        <v>0 - 0</v>
      </c>
      <c r="BS33" s="12" t="str">
        <f t="array" ref="BS33">SUM((G=BS$8)*(P=$B33))&amp;" - "&amp;SUM((G=$B33)*(P=BS$8))</f>
        <v>0 - 0</v>
      </c>
      <c r="BT33" s="12" t="str">
        <f t="array" ref="BT33">SUM((G=BT$8)*(P=$B33))&amp;" - "&amp;SUM((G=$B33)*(P=BT$8))</f>
        <v>0 - 0</v>
      </c>
      <c r="BU33" s="12" t="str">
        <f t="array" ref="BU33">SUM((G=BU$8)*(P=$B33))&amp;" - "&amp;SUM((G=$B33)*(P=BU$8))</f>
        <v>0 - 0</v>
      </c>
      <c r="BV33" s="12" t="str">
        <f t="array" ref="BV33">SUM((G=BV$8)*(P=$B33))&amp;" - "&amp;SUM((G=$B33)*(P=BV$8))</f>
        <v>0 - 0</v>
      </c>
      <c r="BW33" s="12" t="str">
        <f t="array" ref="BW33">SUM((G=BW$8)*(P=$B33))&amp;" - "&amp;SUM((G=$B33)*(P=BW$8))</f>
        <v>0 - 0</v>
      </c>
      <c r="BX33" s="25" t="str">
        <f t="array" ref="BX33">SUM((G=BX$8)*(P=$B33))&amp;" - "&amp;SUM((G=$B33)*(P=BX$8))</f>
        <v>0 - 0</v>
      </c>
      <c r="BY33" s="25" t="str">
        <f t="array" ref="BY33">SUM((G=BY$8)*(P=$B33))&amp;" - "&amp;SUM((G=$B33)*(P=BY$8))</f>
        <v>1 - 0</v>
      </c>
      <c r="BZ33" s="21" t="str">
        <f t="shared" si="4"/>
        <v>JUDE</v>
      </c>
      <c r="CA33" s="15"/>
    </row>
    <row r="34" spans="2:79" ht="11.1" customHeight="1" x14ac:dyDescent="0.2">
      <c r="B34" s="22" t="s">
        <v>98</v>
      </c>
      <c r="C34" s="35" t="str">
        <f t="array" ref="C34">SUM((G=C$8)*(P=$B34))&amp;" - "&amp;SUM((G=$B34)*(P=C$8))</f>
        <v>0 - 0</v>
      </c>
      <c r="D34" s="35" t="str">
        <f t="array" ref="D34">SUM((G=D$8)*(P=$B34))&amp;" - "&amp;SUM((G=$B34)*(P=D$8))</f>
        <v>0 - 0</v>
      </c>
      <c r="E34" s="12" t="str">
        <f t="array" ref="E34">SUM((G=E$8)*(P=$B34))&amp;" - "&amp;SUM((G=$B34)*(P=E$8))</f>
        <v>0 - 1</v>
      </c>
      <c r="F34" s="12" t="str">
        <f t="array" ref="F34">SUM((G=F$8)*(P=$B34))&amp;" - "&amp;SUM((G=$B34)*(P=F$8))</f>
        <v>0 - 0</v>
      </c>
      <c r="G34" s="12" t="str">
        <f t="array" ref="G34">SUM((G=G$8)*(P=$B34))&amp;" - "&amp;SUM((G=$B34)*(P=G$8))</f>
        <v>1 - 0</v>
      </c>
      <c r="H34" s="12" t="str">
        <f t="array" ref="H34">SUM((G=H$8)*(P=$B34))&amp;" - "&amp;SUM((G=$B34)*(P=H$8))</f>
        <v>1 - 0</v>
      </c>
      <c r="I34" s="12" t="str">
        <f t="array" ref="I34">SUM((G=I$8)*(P=$B34))&amp;" - "&amp;SUM((G=$B34)*(P=I$8))</f>
        <v>0 - 0</v>
      </c>
      <c r="J34" s="12" t="str">
        <f t="array" ref="J34">SUM((G=J$8)*(P=$B34))&amp;" - "&amp;SUM((G=$B34)*(P=J$8))</f>
        <v>1 - 0</v>
      </c>
      <c r="K34" s="12" t="str">
        <f t="array" ref="K34">SUM((G=K$8)*(P=$B34))&amp;" - "&amp;SUM((G=$B34)*(P=K$8))</f>
        <v>0 - 0</v>
      </c>
      <c r="L34" s="12" t="str">
        <f t="array" ref="L34">SUM((G=L$8)*(P=$B34))&amp;" - "&amp;SUM((G=$B34)*(P=L$8))</f>
        <v>1 - 0</v>
      </c>
      <c r="M34" s="12" t="str">
        <f t="array" ref="M34">SUM((G=M$8)*(P=$B34))&amp;" - "&amp;SUM((G=$B34)*(P=M$8))</f>
        <v>1 - 0</v>
      </c>
      <c r="N34" s="12" t="str">
        <f t="array" ref="N34">SUM((G=N$8)*(P=$B34))&amp;" - "&amp;SUM((G=$B34)*(P=N$8))</f>
        <v>1 - 0</v>
      </c>
      <c r="O34" s="12" t="str">
        <f t="array" ref="O34">SUM((G=O$8)*(P=$B34))&amp;" - "&amp;SUM((G=$B34)*(P=O$8))</f>
        <v>0 - 0</v>
      </c>
      <c r="P34" s="12" t="str">
        <f t="array" ref="P34">SUM((G=P$8)*(P=$B34))&amp;" - "&amp;SUM((G=$B34)*(P=P$8))</f>
        <v>0 - 0</v>
      </c>
      <c r="Q34" s="12" t="str">
        <f t="array" ref="Q34">SUM((G=Q$8)*(P=$B34))&amp;" - "&amp;SUM((G=$B34)*(P=Q$8))</f>
        <v>1 - 2</v>
      </c>
      <c r="R34" s="12" t="str">
        <f t="array" ref="R34">SUM((G=R$8)*(P=$B34))&amp;" - "&amp;SUM((G=$B34)*(P=R$8))</f>
        <v>0 - 0</v>
      </c>
      <c r="S34" s="12" t="str">
        <f t="array" ref="S34">SUM((G=S$8)*(P=$B34))&amp;" - "&amp;SUM((G=$B34)*(P=S$8))</f>
        <v>0 - 0</v>
      </c>
      <c r="T34" s="12" t="str">
        <f t="array" ref="T34">SUM((G=T$8)*(P=$B34))&amp;" - "&amp;SUM((G=$B34)*(P=T$8))</f>
        <v>0 - 0</v>
      </c>
      <c r="U34" s="12" t="str">
        <f t="array" ref="U34">SUM((G=U$8)*(P=$B34))&amp;" - "&amp;SUM((G=$B34)*(P=U$8))</f>
        <v>0 - 0</v>
      </c>
      <c r="V34" s="12" t="str">
        <f t="array" ref="V34">SUM((G=V$8)*(P=$B34))&amp;" - "&amp;SUM((G=$B34)*(P=V$8))</f>
        <v>0 - 0</v>
      </c>
      <c r="W34" s="12" t="str">
        <f t="array" ref="W34">SUM((G=W$8)*(P=$B34))&amp;" - "&amp;SUM((G=$B34)*(P=W$8))</f>
        <v>0 - 0</v>
      </c>
      <c r="X34" s="12" t="str">
        <f t="array" ref="X34">SUM((G=X$8)*(P=$B34))&amp;" - "&amp;SUM((G=$B34)*(P=X$8))</f>
        <v>0 - 0</v>
      </c>
      <c r="Y34" s="12" t="str">
        <f t="array" ref="Y34">SUM((G=Y$8)*(P=$B34))&amp;" - "&amp;SUM((G=$B34)*(P=Y$8))</f>
        <v>0 - 0</v>
      </c>
      <c r="Z34" s="12" t="str">
        <f t="array" ref="Z34">SUM((G=Z$8)*(P=$B34))&amp;" - "&amp;SUM((G=$B34)*(P=Z$8))</f>
        <v>1 - 0</v>
      </c>
      <c r="AA34" s="12" t="str">
        <f t="array" ref="AA34">SUM((G=AA$8)*(P=$B34))&amp;" - "&amp;SUM((G=$B34)*(P=AA$8))</f>
        <v>0 - 0</v>
      </c>
      <c r="AB34" s="12" t="str">
        <f t="array" ref="AB34">SUM((G=AB$8)*(P=$B34))&amp;" - "&amp;SUM((G=$B34)*(P=AB$8))</f>
        <v>0 - 0</v>
      </c>
      <c r="AC34" s="12" t="str">
        <f t="array" ref="AC34">SUM((G=AC$8)*(P=$B34))&amp;" - "&amp;SUM((G=$B34)*(P=AC$8))</f>
        <v>2 - 0</v>
      </c>
      <c r="AD34" s="12" t="str">
        <f t="array" ref="AD34">SUM((G=AD$8)*(P=$B34))&amp;" - "&amp;SUM((G=$B34)*(P=AD$8))</f>
        <v>0 - 0</v>
      </c>
      <c r="AE34" s="12" t="str">
        <f t="array" ref="AE34">SUM((G=AE$8)*(P=$B34))&amp;" - "&amp;SUM((G=$B34)*(P=AE$8))</f>
        <v>0 - 0</v>
      </c>
      <c r="AF34" s="12" t="str">
        <f t="array" ref="AF34">SUM((G=AF$8)*(P=$B34))&amp;" - "&amp;SUM((G=$B34)*(P=AF$8))</f>
        <v>0 - 0</v>
      </c>
      <c r="AG34" s="12" t="str">
        <f t="array" ref="AG34">SUM((G=AG$8)*(P=$B34))&amp;" - "&amp;SUM((G=$B34)*(P=AG$8))</f>
        <v>1 - 0</v>
      </c>
      <c r="AH34" s="12" t="str">
        <f t="array" ref="AH34">SUM((G=AH$8)*(P=$B34))&amp;" - "&amp;SUM((G=$B34)*(P=AH$8))</f>
        <v>0 - 0</v>
      </c>
      <c r="AI34" s="12" t="str">
        <f t="array" ref="AI34">SUM((G=AI$8)*(P=$B34))&amp;" - "&amp;SUM((G=$B34)*(P=AI$8))</f>
        <v>0 - 0</v>
      </c>
      <c r="AJ34" s="12" t="str">
        <f t="array" ref="AJ34">SUM((G=AJ$8)*(P=$B34))&amp;" - "&amp;SUM((G=$B34)*(P=AJ$8))</f>
        <v>0 - 0</v>
      </c>
      <c r="AK34" s="12" t="str">
        <f t="array" ref="AK34">SUM((G=AK$8)*(P=$B34))&amp;" - "&amp;SUM((G=$B34)*(P=AK$8))</f>
        <v>2 - 0</v>
      </c>
      <c r="AL34" s="12" t="str">
        <f t="array" ref="AL34">SUM((G=AL$8)*(P=$B34))&amp;" - "&amp;SUM((G=$B34)*(P=AL$8))</f>
        <v>0 - 0</v>
      </c>
      <c r="AM34" s="12" t="str">
        <f t="array" ref="AM34">SUM((G=AM$8)*(P=$B34))&amp;" - "&amp;SUM((G=$B34)*(P=AM$8))</f>
        <v>1 - 0</v>
      </c>
      <c r="AN34" s="12" t="str">
        <f t="array" ref="AN34">SUM((G=AN$8)*(P=$B34))&amp;" - "&amp;SUM((G=$B34)*(P=AN$8))</f>
        <v>0 - 0</v>
      </c>
      <c r="AO34" s="12" t="str">
        <f t="array" ref="AO34">SUM((G=AO$8)*(P=$B34))&amp;" - "&amp;SUM((G=$B34)*(P=AO$8))</f>
        <v>0 - 0</v>
      </c>
      <c r="AP34" s="12" t="str">
        <f t="array" ref="AP34">SUM((G=AP$8)*(P=$B34))&amp;" - "&amp;SUM((G=$B34)*(P=AP$8))</f>
        <v>0 - 0</v>
      </c>
      <c r="AQ34" s="12" t="str">
        <f t="array" ref="AQ34">SUM((G=AQ$8)*(P=$B34))&amp;" - "&amp;SUM((G=$B34)*(P=AQ$8))</f>
        <v>1 - 0</v>
      </c>
      <c r="AR34" s="12" t="str">
        <f t="array" ref="AR34">SUM((G=AR$8)*(P=$B34))&amp;" - "&amp;SUM((G=$B34)*(P=AR$8))</f>
        <v>0 - 0</v>
      </c>
      <c r="AS34" s="12" t="str">
        <f t="array" ref="AS34">SUM((G=AS$8)*(P=$B34))&amp;" - "&amp;SUM((G=$B34)*(P=AS$8))</f>
        <v>0 - 0</v>
      </c>
      <c r="AT34" s="25" t="str">
        <f t="array" ref="AT34">SUM((G=AT$8)*(P=$B34))&amp;" - "&amp;SUM((G=$B34)*(P=AT$8))</f>
        <v>0 - 0</v>
      </c>
      <c r="AU34" s="25" t="str">
        <f t="array" ref="AU34">SUM((G=AU$8)*(P=$B34))&amp;" - "&amp;SUM((G=$B34)*(P=AU$8))</f>
        <v>0 - 0</v>
      </c>
      <c r="AV34" s="25" t="str">
        <f t="array" ref="AV34">SUM((G=AV$8)*(P=$B34))&amp;" - "&amp;SUM((G=$B34)*(P=AV$8))</f>
        <v>0 - 0</v>
      </c>
      <c r="AW34" s="3671" t="str">
        <f t="array" ref="AW34">SUM((G=AW$8)*(P=$B34))&amp;" - "&amp;SUM((G=$B34)*(P=AW$8))</f>
        <v>0 - 0</v>
      </c>
      <c r="AX34" s="35" t="str">
        <f t="array" ref="AX34">SUM((G=AX$8)*(P=$B34))&amp;" - "&amp;SUM((G=$B34)*(P=AX$8))</f>
        <v>0 - 0</v>
      </c>
      <c r="AY34" s="12" t="str">
        <f t="array" ref="AY34">SUM((G=AY$8)*(P=$B34))&amp;" - "&amp;SUM((G=$B34)*(P=AY$8))</f>
        <v>0 - 0</v>
      </c>
      <c r="AZ34" s="12" t="str">
        <f t="array" ref="AZ34">SUM((G=AZ$8)*(P=$B34))&amp;" - "&amp;SUM((G=$B34)*(P=AZ$8))</f>
        <v>0 - 0</v>
      </c>
      <c r="BA34" s="12" t="str">
        <f t="array" ref="BA34">SUM((G=BA$8)*(P=$B34))&amp;" - "&amp;SUM((G=$B34)*(P=BA$8))</f>
        <v>0 - 0</v>
      </c>
      <c r="BB34" s="12" t="str">
        <f t="array" ref="BB34">SUM((G=BB$8)*(P=$B34))&amp;" - "&amp;SUM((G=$B34)*(P=BB$8))</f>
        <v>0 - 0</v>
      </c>
      <c r="BC34" s="12" t="str">
        <f t="array" ref="BC34">SUM((G=BC$8)*(P=$B34))&amp;" - "&amp;SUM((G=$B34)*(P=BC$8))</f>
        <v>0 - 0</v>
      </c>
      <c r="BD34" s="12" t="str">
        <f t="array" ref="BD34">SUM((G=BD$8)*(P=$B34))&amp;" - "&amp;SUM((G=$B34)*(P=BD$8))</f>
        <v>0 - 0</v>
      </c>
      <c r="BE34" s="12" t="str">
        <f t="array" ref="BE34">SUM((G=BE$8)*(P=$B34))&amp;" - "&amp;SUM((G=$B34)*(P=BE$8))</f>
        <v>0 - 0</v>
      </c>
      <c r="BF34" s="12" t="str">
        <f t="array" ref="BF34">SUM((G=BF$8)*(P=$B34))&amp;" - "&amp;SUM((G=$B34)*(P=BF$8))</f>
        <v>0 - 0</v>
      </c>
      <c r="BG34" s="12" t="str">
        <f t="array" ref="BG34">SUM((G=BG$8)*(P=$B34))&amp;" - "&amp;SUM((G=$B34)*(P=BG$8))</f>
        <v>0 - 0</v>
      </c>
      <c r="BH34" s="12" t="str">
        <f t="array" ref="BH34">SUM((G=BH$8)*(P=$B34))&amp;" - "&amp;SUM((G=$B34)*(P=BH$8))</f>
        <v>0 - 0</v>
      </c>
      <c r="BI34" s="12" t="str">
        <f t="array" ref="BI34">SUM((G=BI$8)*(P=$B34))&amp;" - "&amp;SUM((G=$B34)*(P=BI$8))</f>
        <v>0 - 0</v>
      </c>
      <c r="BJ34" s="12" t="str">
        <f t="array" ref="BJ34">SUM((G=BJ$8)*(P=$B34))&amp;" - "&amp;SUM((G=$B34)*(P=BJ$8))</f>
        <v>0 - 0</v>
      </c>
      <c r="BK34" s="12" t="str">
        <f t="array" ref="BK34">SUM((G=BK$8)*(P=$B34))&amp;" - "&amp;SUM((G=$B34)*(P=BK$8))</f>
        <v>0 - 0</v>
      </c>
      <c r="BL34" s="12" t="str">
        <f t="array" ref="BL34">SUM((G=BL$8)*(P=$B34))&amp;" - "&amp;SUM((G=$B34)*(P=BL$8))</f>
        <v>0 - 0</v>
      </c>
      <c r="BM34" s="12" t="str">
        <f t="array" ref="BM34">SUM((G=BM$8)*(P=$B34))&amp;" - "&amp;SUM((G=$B34)*(P=BM$8))</f>
        <v>0 - 0</v>
      </c>
      <c r="BN34" s="12" t="str">
        <f t="array" ref="BN34">SUM((G=BN$8)*(P=$B34))&amp;" - "&amp;SUM((G=$B34)*(P=BN$8))</f>
        <v>0 - 0</v>
      </c>
      <c r="BO34" s="12" t="str">
        <f t="array" ref="BO34">SUM((G=BO$8)*(P=$B34))&amp;" - "&amp;SUM((G=$B34)*(P=BO$8))</f>
        <v>0 - 0</v>
      </c>
      <c r="BP34" s="12" t="str">
        <f t="array" ref="BP34">SUM((G=BP$8)*(P=$B34))&amp;" - "&amp;SUM((G=$B34)*(P=BP$8))</f>
        <v>0 - 0</v>
      </c>
      <c r="BQ34" s="12" t="str">
        <f t="array" ref="BQ34">SUM((G=BQ$8)*(P=$B34))&amp;" - "&amp;SUM((G=$B34)*(P=BQ$8))</f>
        <v>0 - 0</v>
      </c>
      <c r="BR34" s="12" t="str">
        <f t="array" ref="BR34">SUM((G=BR$8)*(P=$B34))&amp;" - "&amp;SUM((G=$B34)*(P=BR$8))</f>
        <v>0 - 0</v>
      </c>
      <c r="BS34" s="12" t="str">
        <f t="array" ref="BS34">SUM((G=BS$8)*(P=$B34))&amp;" - "&amp;SUM((G=$B34)*(P=BS$8))</f>
        <v>0 - 0</v>
      </c>
      <c r="BT34" s="12" t="str">
        <f t="array" ref="BT34">SUM((G=BT$8)*(P=$B34))&amp;" - "&amp;SUM((G=$B34)*(P=BT$8))</f>
        <v>0 - 0</v>
      </c>
      <c r="BU34" s="12" t="str">
        <f t="array" ref="BU34">SUM((G=BU$8)*(P=$B34))&amp;" - "&amp;SUM((G=$B34)*(P=BU$8))</f>
        <v>0 - 0</v>
      </c>
      <c r="BV34" s="12" t="str">
        <f t="array" ref="BV34">SUM((G=BV$8)*(P=$B34))&amp;" - "&amp;SUM((G=$B34)*(P=BV$8))</f>
        <v>0 - 0</v>
      </c>
      <c r="BW34" s="12" t="str">
        <f t="array" ref="BW34">SUM((G=BW$8)*(P=$B34))&amp;" - "&amp;SUM((G=$B34)*(P=BW$8))</f>
        <v>0 - 0</v>
      </c>
      <c r="BX34" s="25" t="str">
        <f t="array" ref="BX34">SUM((G=BX$8)*(P=$B34))&amp;" - "&amp;SUM((G=$B34)*(P=BX$8))</f>
        <v>0 - 0</v>
      </c>
      <c r="BY34" s="25" t="str">
        <f t="array" ref="BY34">SUM((G=BY$8)*(P=$B34))&amp;" - "&amp;SUM((G=$B34)*(P=BY$8))</f>
        <v>0 - 0</v>
      </c>
      <c r="BZ34" s="21" t="str">
        <f t="shared" si="4"/>
        <v>JULIE</v>
      </c>
      <c r="CA34" s="15"/>
    </row>
    <row r="35" spans="2:79" ht="11.1" customHeight="1" x14ac:dyDescent="0.2">
      <c r="B35" s="22" t="s">
        <v>185</v>
      </c>
      <c r="C35" s="12" t="str">
        <f t="array" ref="C35">SUM((G=C$8)*(P=$B35))&amp;" - "&amp;SUM((G=$B35)*(P=C$8))</f>
        <v>0 - 0</v>
      </c>
      <c r="D35" s="12" t="str">
        <f t="array" ref="D35">SUM((G=D$8)*(P=$B35))&amp;" - "&amp;SUM((G=$B35)*(P=D$8))</f>
        <v>2 - 2</v>
      </c>
      <c r="E35" s="12" t="str">
        <f t="array" ref="E35">SUM((G=E$8)*(P=$B35))&amp;" - "&amp;SUM((G=$B35)*(P=E$8))</f>
        <v>2 - 1</v>
      </c>
      <c r="F35" s="12" t="str">
        <f t="array" ref="F35">SUM((G=F$8)*(P=$B35))&amp;" - "&amp;SUM((G=$B35)*(P=F$8))</f>
        <v>0 - 1</v>
      </c>
      <c r="G35" s="12" t="str">
        <f t="array" ref="G35">SUM((G=G$8)*(P=$B35))&amp;" - "&amp;SUM((G=$B35)*(P=G$8))</f>
        <v>2 - 2</v>
      </c>
      <c r="H35" s="12" t="str">
        <f t="array" ref="H35">SUM((G=H$8)*(P=$B35))&amp;" - "&amp;SUM((G=$B35)*(P=H$8))</f>
        <v>3 - 3</v>
      </c>
      <c r="I35" s="12" t="str">
        <f t="array" ref="I35">SUM((G=I$8)*(P=$B35))&amp;" - "&amp;SUM((G=$B35)*(P=I$8))</f>
        <v>7 - 4</v>
      </c>
      <c r="J35" s="12" t="str">
        <f t="array" ref="J35">SUM((G=J$8)*(P=$B35))&amp;" - "&amp;SUM((G=$B35)*(P=J$8))</f>
        <v>0 - 0</v>
      </c>
      <c r="K35" s="12" t="str">
        <f t="array" ref="K35">SUM((G=K$8)*(P=$B35))&amp;" - "&amp;SUM((G=$B35)*(P=K$8))</f>
        <v>1 - 0</v>
      </c>
      <c r="L35" s="12" t="str">
        <f t="array" ref="L35">SUM((G=L$8)*(P=$B35))&amp;" - "&amp;SUM((G=$B35)*(P=L$8))</f>
        <v>7 - 4</v>
      </c>
      <c r="M35" s="12" t="str">
        <f t="array" ref="M35">SUM((G=M$8)*(P=$B35))&amp;" - "&amp;SUM((G=$B35)*(P=M$8))</f>
        <v>0 - 0</v>
      </c>
      <c r="N35" s="12" t="str">
        <f t="array" ref="N35">SUM((G=N$8)*(P=$B35))&amp;" - "&amp;SUM((G=$B35)*(P=N$8))</f>
        <v>3 - 0</v>
      </c>
      <c r="O35" s="12" t="str">
        <f t="array" ref="O35">SUM((G=O$8)*(P=$B35))&amp;" - "&amp;SUM((G=$B35)*(P=O$8))</f>
        <v>13 - 2</v>
      </c>
      <c r="P35" s="12" t="str">
        <f t="array" ref="P35">SUM((G=P$8)*(P=$B35))&amp;" - "&amp;SUM((G=$B35)*(P=P$8))</f>
        <v>0 - 1</v>
      </c>
      <c r="Q35" s="12" t="str">
        <f t="array" ref="Q35">SUM((G=Q$8)*(P=$B35))&amp;" - "&amp;SUM((G=$B35)*(P=Q$8))</f>
        <v>5 - 1</v>
      </c>
      <c r="R35" s="12" t="str">
        <f t="array" ref="R35">SUM((G=R$8)*(P=$B35))&amp;" - "&amp;SUM((G=$B35)*(P=R$8))</f>
        <v>5 - 0</v>
      </c>
      <c r="S35" s="12" t="str">
        <f t="array" ref="S35">SUM((G=S$8)*(P=$B35))&amp;" - "&amp;SUM((G=$B35)*(P=S$8))</f>
        <v>1 - 2</v>
      </c>
      <c r="T35" s="12" t="str">
        <f t="array" ref="T35">SUM((G=T$8)*(P=$B35))&amp;" - "&amp;SUM((G=$B35)*(P=T$8))</f>
        <v>0 - 0</v>
      </c>
      <c r="U35" s="12" t="str">
        <f t="array" ref="U35">SUM((G=U$8)*(P=$B35))&amp;" - "&amp;SUM((G=$B35)*(P=U$8))</f>
        <v>2 - 0</v>
      </c>
      <c r="V35" s="12" t="str">
        <f t="array" ref="V35">SUM((G=V$8)*(P=$B35))&amp;" - "&amp;SUM((G=$B35)*(P=V$8))</f>
        <v>4 - 1</v>
      </c>
      <c r="W35" s="12" t="str">
        <f t="array" ref="W35">SUM((G=W$8)*(P=$B35))&amp;" - "&amp;SUM((G=$B35)*(P=W$8))</f>
        <v>2 - 0</v>
      </c>
      <c r="X35" s="12" t="str">
        <f t="array" ref="X35">SUM((G=X$8)*(P=$B35))&amp;" - "&amp;SUM((G=$B35)*(P=X$8))</f>
        <v>0 - 0</v>
      </c>
      <c r="Y35" s="12" t="str">
        <f t="array" ref="Y35">SUM((G=Y$8)*(P=$B35))&amp;" - "&amp;SUM((G=$B35)*(P=Y$8))</f>
        <v>5 - 1</v>
      </c>
      <c r="Z35" s="12" t="str">
        <f t="array" ref="Z35">SUM((G=Z$8)*(P=$B35))&amp;" - "&amp;SUM((G=$B35)*(P=Z$8))</f>
        <v>0 - 0</v>
      </c>
      <c r="AA35" s="12" t="str">
        <f t="array" ref="AA35">SUM((G=AA$8)*(P=$B35))&amp;" - "&amp;SUM((G=$B35)*(P=AA$8))</f>
        <v>1 - 0</v>
      </c>
      <c r="AB35" s="12" t="str">
        <f t="array" ref="AB35">SUM((G=AB$8)*(P=$B35))&amp;" - "&amp;SUM((G=$B35)*(P=AB$8))</f>
        <v>0 - 2</v>
      </c>
      <c r="AC35" s="12"/>
      <c r="AD35" s="12" t="str">
        <f t="array" ref="AD35">SUM((G=AD$8)*(P=$B35))&amp;" - "&amp;SUM((G=$B35)*(P=AD$8))</f>
        <v>0 - 0</v>
      </c>
      <c r="AE35" s="12" t="str">
        <f t="array" ref="AE35">SUM((G=AE$8)*(P=$B35))&amp;" - "&amp;SUM((G=$B35)*(P=AE$8))</f>
        <v>3 - 0</v>
      </c>
      <c r="AF35" s="12" t="str">
        <f t="array" ref="AF35">SUM((G=AF$8)*(P=$B35))&amp;" - "&amp;SUM((G=$B35)*(P=AF$8))</f>
        <v>2 - 1</v>
      </c>
      <c r="AG35" s="12" t="str">
        <f t="array" ref="AG35">SUM((G=AG$8)*(P=$B35))&amp;" - "&amp;SUM((G=$B35)*(P=AG$8))</f>
        <v>7 - 2</v>
      </c>
      <c r="AH35" s="12" t="str">
        <f t="array" ref="AH35">SUM((G=AH$8)*(P=$B35))&amp;" - "&amp;SUM((G=$B35)*(P=AH$8))</f>
        <v>1 - 0</v>
      </c>
      <c r="AI35" s="12" t="str">
        <f t="array" ref="AI35">SUM((G=AI$8)*(P=$B35))&amp;" - "&amp;SUM((G=$B35)*(P=AI$8))</f>
        <v>1 - 2</v>
      </c>
      <c r="AJ35" s="12" t="str">
        <f t="array" ref="AJ35">SUM((G=AJ$8)*(P=$B35))&amp;" - "&amp;SUM((G=$B35)*(P=AJ$8))</f>
        <v>4 - 1</v>
      </c>
      <c r="AK35" s="12" t="str">
        <f t="array" ref="AK35">SUM((G=AK$8)*(P=$B35))&amp;" - "&amp;SUM((G=$B35)*(P=AK$8))</f>
        <v>5 - 3</v>
      </c>
      <c r="AL35" s="12" t="str">
        <f t="array" ref="AL35">SUM((G=AL$8)*(P=$B35))&amp;" - "&amp;SUM((G=$B35)*(P=AL$8))</f>
        <v>1 - 2</v>
      </c>
      <c r="AM35" s="12" t="str">
        <f t="array" ref="AM35">SUM((G=AM$8)*(P=$B35))&amp;" - "&amp;SUM((G=$B35)*(P=AM$8))</f>
        <v>7 - 3</v>
      </c>
      <c r="AN35" s="12" t="str">
        <f t="array" ref="AN35">SUM((G=AN$8)*(P=$B35))&amp;" - "&amp;SUM((G=$B35)*(P=AN$8))</f>
        <v>0 - 0</v>
      </c>
      <c r="AO35" s="12" t="str">
        <f t="array" ref="AO35">SUM((G=AO$8)*(P=$B35))&amp;" - "&amp;SUM((G=$B35)*(P=AO$8))</f>
        <v>0 - 0</v>
      </c>
      <c r="AP35" s="12" t="str">
        <f t="array" ref="AP35">SUM((G=AP$8)*(P=$B35))&amp;" - "&amp;SUM((G=$B35)*(P=AP$8))</f>
        <v>0 - 0</v>
      </c>
      <c r="AQ35" s="12" t="str">
        <f t="array" ref="AQ35">SUM((G=AQ$8)*(P=$B35))&amp;" - "&amp;SUM((G=$B35)*(P=AQ$8))</f>
        <v>2 - 0</v>
      </c>
      <c r="AR35" s="12" t="str">
        <f t="array" ref="AR35">SUM((G=AR$8)*(P=$B35))&amp;" - "&amp;SUM((G=$B35)*(P=AR$8))</f>
        <v>1 - 0</v>
      </c>
      <c r="AS35" s="12" t="str">
        <f t="array" ref="AS35">SUM((G=AS$8)*(P=$B35))&amp;" - "&amp;SUM((G=$B35)*(P=AS$8))</f>
        <v>0 - 0</v>
      </c>
      <c r="AT35" s="25" t="str">
        <f t="array" ref="AT35">SUM((G=AT$8)*(P=$B35))&amp;" - "&amp;SUM((G=$B35)*(P=AT$8))</f>
        <v>0 - 0</v>
      </c>
      <c r="AU35" s="25" t="str">
        <f t="array" ref="AU35">SUM((G=AU$8)*(P=$B35))&amp;" - "&amp;SUM((G=$B35)*(P=AU$8))</f>
        <v>1 - 0</v>
      </c>
      <c r="AV35" s="25" t="str">
        <f t="array" ref="AV35">SUM((G=AV$8)*(P=$B35))&amp;" - "&amp;SUM((G=$B35)*(P=AV$8))</f>
        <v>0 - 0</v>
      </c>
      <c r="AW35" s="3671" t="str">
        <f t="array" ref="AW35">SUM((G=AW$8)*(P=$B35))&amp;" - "&amp;SUM((G=$B35)*(P=AW$8))</f>
        <v>0 - 0</v>
      </c>
      <c r="AX35" s="12" t="str">
        <f t="array" ref="AX35">SUM((G=AX$8)*(P=$B35))&amp;" - "&amp;SUM((G=$B35)*(P=AX$8))</f>
        <v>0 - 0</v>
      </c>
      <c r="AY35" s="12" t="str">
        <f t="array" ref="AY35">SUM((G=AY$8)*(P=$B35))&amp;" - "&amp;SUM((G=$B35)*(P=AY$8))</f>
        <v>0 - 0</v>
      </c>
      <c r="AZ35" s="12" t="str">
        <f t="array" ref="AZ35">SUM((G=AZ$8)*(P=$B35))&amp;" - "&amp;SUM((G=$B35)*(P=AZ$8))</f>
        <v>0 - 0</v>
      </c>
      <c r="BA35" s="12" t="str">
        <f t="array" ref="BA35">SUM((G=BA$8)*(P=$B35))&amp;" - "&amp;SUM((G=$B35)*(P=BA$8))</f>
        <v>0 - 0</v>
      </c>
      <c r="BB35" s="12" t="str">
        <f t="array" ref="BB35">SUM((G=BB$8)*(P=$B35))&amp;" - "&amp;SUM((G=$B35)*(P=BB$8))</f>
        <v>0 - 0</v>
      </c>
      <c r="BC35" s="12" t="str">
        <f t="array" ref="BC35">SUM((G=BC$8)*(P=$B35))&amp;" - "&amp;SUM((G=$B35)*(P=BC$8))</f>
        <v>0 - 0</v>
      </c>
      <c r="BD35" s="12" t="str">
        <f t="array" ref="BD35">SUM((G=BD$8)*(P=$B35))&amp;" - "&amp;SUM((G=$B35)*(P=BD$8))</f>
        <v>0 - 0</v>
      </c>
      <c r="BE35" s="12" t="str">
        <f t="array" ref="BE35">SUM((G=BE$8)*(P=$B35))&amp;" - "&amp;SUM((G=$B35)*(P=BE$8))</f>
        <v>0 - 0</v>
      </c>
      <c r="BF35" s="12" t="str">
        <f t="array" ref="BF35">SUM((G=BF$8)*(P=$B35))&amp;" - "&amp;SUM((G=$B35)*(P=BF$8))</f>
        <v>0 - 0</v>
      </c>
      <c r="BG35" s="12" t="str">
        <f t="array" ref="BG35">SUM((G=BG$8)*(P=$B35))&amp;" - "&amp;SUM((G=$B35)*(P=BG$8))</f>
        <v>0 - 1</v>
      </c>
      <c r="BH35" s="12" t="str">
        <f t="array" ref="BH35">SUM((G=BH$8)*(P=$B35))&amp;" - "&amp;SUM((G=$B35)*(P=BH$8))</f>
        <v>0 - 0</v>
      </c>
      <c r="BI35" s="12" t="str">
        <f t="array" ref="BI35">SUM((G=BI$8)*(P=$B35))&amp;" - "&amp;SUM((G=$B35)*(P=BI$8))</f>
        <v>0 - 0</v>
      </c>
      <c r="BJ35" s="12" t="str">
        <f t="array" ref="BJ35">SUM((G=BJ$8)*(P=$B35))&amp;" - "&amp;SUM((G=$B35)*(P=BJ$8))</f>
        <v>0 - 0</v>
      </c>
      <c r="BK35" s="12" t="str">
        <f t="array" ref="BK35">SUM((G=BK$8)*(P=$B35))&amp;" - "&amp;SUM((G=$B35)*(P=BK$8))</f>
        <v>0 - 0</v>
      </c>
      <c r="BL35" s="12"/>
      <c r="BM35" s="12" t="str">
        <f t="array" ref="BM35">SUM((G=BM$8)*(P=$B35))&amp;" - "&amp;SUM((G=$B35)*(P=BM$8))</f>
        <v>0 - 0</v>
      </c>
      <c r="BN35" s="12" t="str">
        <f t="array" ref="BN35">SUM((G=BN$8)*(P=$B35))&amp;" - "&amp;SUM((G=$B35)*(P=BN$8))</f>
        <v>0 - 0</v>
      </c>
      <c r="BO35" s="12" t="str">
        <f t="array" ref="BO35">SUM((G=BO$8)*(P=$B35))&amp;" - "&amp;SUM((G=$B35)*(P=BO$8))</f>
        <v>0 - 0</v>
      </c>
      <c r="BP35" s="12" t="str">
        <f t="array" ref="BP35">SUM((G=BP$8)*(P=$B35))&amp;" - "&amp;SUM((G=$B35)*(P=BP$8))</f>
        <v>0 - 0</v>
      </c>
      <c r="BQ35" s="12" t="str">
        <f t="array" ref="BQ35">SUM((G=BQ$8)*(P=$B35))&amp;" - "&amp;SUM((G=$B35)*(P=BQ$8))</f>
        <v>0 - 0</v>
      </c>
      <c r="BR35" s="12" t="str">
        <f t="array" ref="BR35">SUM((G=BR$8)*(P=$B35))&amp;" - "&amp;SUM((G=$B35)*(P=BR$8))</f>
        <v>0 - 0</v>
      </c>
      <c r="BS35" s="12" t="str">
        <f t="array" ref="BS35">SUM((G=BS$8)*(P=$B35))&amp;" - "&amp;SUM((G=$B35)*(P=BS$8))</f>
        <v>0 - 0</v>
      </c>
      <c r="BT35" s="12" t="str">
        <f t="array" ref="BT35">SUM((G=BT$8)*(P=$B35))&amp;" - "&amp;SUM((G=$B35)*(P=BT$8))</f>
        <v>0 - 0</v>
      </c>
      <c r="BU35" s="12" t="str">
        <f t="array" ref="BU35">SUM((G=BU$8)*(P=$B35))&amp;" - "&amp;SUM((G=$B35)*(P=BU$8))</f>
        <v>0 - 0</v>
      </c>
      <c r="BV35" s="12" t="str">
        <f t="array" ref="BV35">SUM((G=BV$8)*(P=$B35))&amp;" - "&amp;SUM((G=$B35)*(P=BV$8))</f>
        <v>0 - 0</v>
      </c>
      <c r="BW35" s="12" t="str">
        <f t="array" ref="BW35">SUM((G=BW$8)*(P=$B35))&amp;" - "&amp;SUM((G=$B35)*(P=BW$8))</f>
        <v>0 - 0</v>
      </c>
      <c r="BX35" s="12" t="str">
        <f t="array" ref="BX35">SUM((G=BX$8)*(P=$B35))&amp;" - "&amp;SUM((G=$B35)*(P=BX$8))</f>
        <v>0 - 0</v>
      </c>
      <c r="BY35" s="12" t="str">
        <f t="array" ref="BY35">SUM((G=BY$8)*(P=$B35))&amp;" - "&amp;SUM((G=$B35)*(P=BY$8))</f>
        <v>0 - 0</v>
      </c>
      <c r="BZ35" s="21" t="str">
        <f t="shared" si="4"/>
        <v>KARL</v>
      </c>
      <c r="CA35" s="15"/>
    </row>
    <row r="36" spans="2:79" ht="11.1" customHeight="1" x14ac:dyDescent="0.2">
      <c r="B36" s="22" t="s">
        <v>341</v>
      </c>
      <c r="C36" s="12" t="str">
        <f t="array" ref="C36">SUM((G=C$8)*(P=$B36))&amp;" - "&amp;SUM((G=$B36)*(P=C$8))</f>
        <v>0 - 0</v>
      </c>
      <c r="D36" s="12" t="str">
        <f t="array" ref="D36">SUM((G=D$8)*(P=$B36))&amp;" - "&amp;SUM((G=$B36)*(P=D$8))</f>
        <v>1 - 0</v>
      </c>
      <c r="E36" s="12" t="str">
        <f t="array" ref="E36">SUM((G=E$8)*(P=$B36))&amp;" - "&amp;SUM((G=$B36)*(P=E$8))</f>
        <v>0 - 0</v>
      </c>
      <c r="F36" s="12" t="str">
        <f t="array" ref="F36">SUM((G=F$8)*(P=$B36))&amp;" - "&amp;SUM((G=$B36)*(P=F$8))</f>
        <v>0 - 0</v>
      </c>
      <c r="G36" s="12" t="str">
        <f t="array" ref="G36">SUM((G=G$8)*(P=$B36))&amp;" - "&amp;SUM((G=$B36)*(P=G$8))</f>
        <v>0 - 0</v>
      </c>
      <c r="H36" s="12" t="str">
        <f t="array" ref="H36">SUM((G=H$8)*(P=$B36))&amp;" - "&amp;SUM((G=$B36)*(P=H$8))</f>
        <v>0 - 0</v>
      </c>
      <c r="I36" s="12" t="str">
        <f t="array" ref="I36">SUM((G=I$8)*(P=$B36))&amp;" - "&amp;SUM((G=$B36)*(P=I$8))</f>
        <v>0 - 0</v>
      </c>
      <c r="J36" s="12" t="str">
        <f t="array" ref="J36">SUM((G=J$8)*(P=$B36))&amp;" - "&amp;SUM((G=$B36)*(P=J$8))</f>
        <v>0 - 0</v>
      </c>
      <c r="K36" s="12" t="str">
        <f t="array" ref="K36">SUM((G=K$8)*(P=$B36))&amp;" - "&amp;SUM((G=$B36)*(P=K$8))</f>
        <v>0 - 0</v>
      </c>
      <c r="L36" s="12" t="str">
        <f t="array" ref="L36">SUM((G=L$8)*(P=$B36))&amp;" - "&amp;SUM((G=$B36)*(P=L$8))</f>
        <v>0 - 0</v>
      </c>
      <c r="M36" s="12" t="str">
        <f t="array" ref="M36">SUM((G=M$8)*(P=$B36))&amp;" - "&amp;SUM((G=$B36)*(P=M$8))</f>
        <v>0 - 0</v>
      </c>
      <c r="N36" s="12" t="str">
        <f t="array" ref="N36">SUM((G=N$8)*(P=$B36))&amp;" - "&amp;SUM((G=$B36)*(P=N$8))</f>
        <v>0 - 0</v>
      </c>
      <c r="O36" s="12" t="str">
        <f t="array" ref="O36">SUM((G=O$8)*(P=$B36))&amp;" - "&amp;SUM((G=$B36)*(P=O$8))</f>
        <v>0 - 0</v>
      </c>
      <c r="P36" s="12" t="str">
        <f t="array" ref="P36">SUM((G=P$8)*(P=$B36))&amp;" - "&amp;SUM((G=$B36)*(P=P$8))</f>
        <v>0 - 0</v>
      </c>
      <c r="Q36" s="12" t="str">
        <f t="array" ref="Q36">SUM((G=Q$8)*(P=$B36))&amp;" - "&amp;SUM((G=$B36)*(P=Q$8))</f>
        <v>0 - 0</v>
      </c>
      <c r="R36" s="12" t="str">
        <f t="array" ref="R36">SUM((G=R$8)*(P=$B36))&amp;" - "&amp;SUM((G=$B36)*(P=R$8))</f>
        <v>0 - 0</v>
      </c>
      <c r="S36" s="12" t="str">
        <f t="array" ref="S36">SUM((G=S$8)*(P=$B36))&amp;" - "&amp;SUM((G=$B36)*(P=S$8))</f>
        <v>0 - 0</v>
      </c>
      <c r="T36" s="12" t="str">
        <f t="array" ref="T36">SUM((G=T$8)*(P=$B36))&amp;" - "&amp;SUM((G=$B36)*(P=T$8))</f>
        <v>0 - 0</v>
      </c>
      <c r="U36" s="12" t="str">
        <f t="array" ref="U36">SUM((G=U$8)*(P=$B36))&amp;" - "&amp;SUM((G=$B36)*(P=U$8))</f>
        <v>0 - 0</v>
      </c>
      <c r="V36" s="12" t="str">
        <f t="array" ref="V36">SUM((G=V$8)*(P=$B36))&amp;" - "&amp;SUM((G=$B36)*(P=V$8))</f>
        <v>0 - 0</v>
      </c>
      <c r="W36" s="12" t="str">
        <f t="array" ref="W36">SUM((G=W$8)*(P=$B36))&amp;" - "&amp;SUM((G=$B36)*(P=W$8))</f>
        <v>0 - 0</v>
      </c>
      <c r="X36" s="12" t="str">
        <f t="array" ref="X36">SUM((G=X$8)*(P=$B36))&amp;" - "&amp;SUM((G=$B36)*(P=X$8))</f>
        <v>0 - 0</v>
      </c>
      <c r="Y36" s="12" t="str">
        <f t="array" ref="Y36">SUM((G=Y$8)*(P=$B36))&amp;" - "&amp;SUM((G=$B36)*(P=Y$8))</f>
        <v>0 - 0</v>
      </c>
      <c r="Z36" s="12" t="str">
        <f t="array" ref="Z36">SUM((G=Z$8)*(P=$B36))&amp;" - "&amp;SUM((G=$B36)*(P=Z$8))</f>
        <v>0 - 0</v>
      </c>
      <c r="AA36" s="12" t="str">
        <f t="array" ref="AA36">SUM((G=AA$8)*(P=$B36))&amp;" - "&amp;SUM((G=$B36)*(P=AA$8))</f>
        <v>0 - 0</v>
      </c>
      <c r="AB36" s="12" t="str">
        <f t="array" ref="AB36">SUM((G=AB$8)*(P=$B36))&amp;" - "&amp;SUM((G=$B36)*(P=AB$8))</f>
        <v>0 - 0</v>
      </c>
      <c r="AC36" s="12" t="str">
        <f t="array" ref="AC36">SUM((G=AC$8)*(P=$B36))&amp;" - "&amp;SUM((G=$B36)*(P=AC$8))</f>
        <v>0 - 0</v>
      </c>
      <c r="AD36" s="12"/>
      <c r="AE36" s="12" t="str">
        <f t="array" ref="AE36">SUM((G=AE$8)*(P=$B36))&amp;" - "&amp;SUM((G=$B36)*(P=AE$8))</f>
        <v>0 - 0</v>
      </c>
      <c r="AF36" s="12" t="str">
        <f t="array" ref="AF36">SUM((G=AF$8)*(P=$B36))&amp;" - "&amp;SUM((G=$B36)*(P=AF$8))</f>
        <v>0 - 0</v>
      </c>
      <c r="AG36" s="12" t="str">
        <f t="array" ref="AG36">SUM((G=AG$8)*(P=$B36))&amp;" - "&amp;SUM((G=$B36)*(P=AG$8))</f>
        <v>0 - 0</v>
      </c>
      <c r="AH36" s="12" t="str">
        <f t="array" ref="AH36">SUM((G=AH$8)*(P=$B36))&amp;" - "&amp;SUM((G=$B36)*(P=AH$8))</f>
        <v>0 - 0</v>
      </c>
      <c r="AI36" s="12" t="str">
        <f t="array" ref="AI36">SUM((G=AI$8)*(P=$B36))&amp;" - "&amp;SUM((G=$B36)*(P=AI$8))</f>
        <v>0 - 0</v>
      </c>
      <c r="AJ36" s="12" t="str">
        <f t="array" ref="AJ36">SUM((G=AJ$8)*(P=$B36))&amp;" - "&amp;SUM((G=$B36)*(P=AJ$8))</f>
        <v>0 - 0</v>
      </c>
      <c r="AK36" s="12" t="str">
        <f t="array" ref="AK36">SUM((G=AK$8)*(P=$B36))&amp;" - "&amp;SUM((G=$B36)*(P=AK$8))</f>
        <v>0 - 0</v>
      </c>
      <c r="AL36" s="12" t="str">
        <f t="array" ref="AL36">SUM((G=AL$8)*(P=$B36))&amp;" - "&amp;SUM((G=$B36)*(P=AL$8))</f>
        <v>0 - 0</v>
      </c>
      <c r="AM36" s="12" t="str">
        <f t="array" ref="AM36">SUM((G=AM$8)*(P=$B36))&amp;" - "&amp;SUM((G=$B36)*(P=AM$8))</f>
        <v>0 - 0</v>
      </c>
      <c r="AN36" s="12" t="str">
        <f t="array" ref="AN36">SUM((G=AN$8)*(P=$B36))&amp;" - "&amp;SUM((G=$B36)*(P=AN$8))</f>
        <v>0 - 0</v>
      </c>
      <c r="AO36" s="12" t="str">
        <f t="array" ref="AO36">SUM((G=AO$8)*(P=$B36))&amp;" - "&amp;SUM((G=$B36)*(P=AO$8))</f>
        <v>0 - 0</v>
      </c>
      <c r="AP36" s="12" t="str">
        <f t="array" ref="AP36">SUM((G=AP$8)*(P=$B36))&amp;" - "&amp;SUM((G=$B36)*(P=AP$8))</f>
        <v>0 - 0</v>
      </c>
      <c r="AQ36" s="12" t="str">
        <f t="array" ref="AQ36">SUM((G=AQ$8)*(P=$B36))&amp;" - "&amp;SUM((G=$B36)*(P=AQ$8))</f>
        <v>0 - 0</v>
      </c>
      <c r="AR36" s="12" t="str">
        <f t="array" ref="AR36">SUM((G=AR$8)*(P=$B36))&amp;" - "&amp;SUM((G=$B36)*(P=AR$8))</f>
        <v>0 - 0</v>
      </c>
      <c r="AS36" s="12" t="str">
        <f t="array" ref="AS36">SUM((G=AS$8)*(P=$B36))&amp;" - "&amp;SUM((G=$B36)*(P=AS$8))</f>
        <v>0 - 0</v>
      </c>
      <c r="AT36" s="25" t="str">
        <f t="array" ref="AT36">SUM((G=AT$8)*(P=$B36))&amp;" - "&amp;SUM((G=$B36)*(P=AT$8))</f>
        <v>0 - 0</v>
      </c>
      <c r="AU36" s="25" t="str">
        <f t="array" ref="AU36">SUM((G=AU$8)*(P=$B36))&amp;" - "&amp;SUM((G=$B36)*(P=AU$8))</f>
        <v>0 - 0</v>
      </c>
      <c r="AV36" s="25" t="str">
        <f t="array" ref="AV36">SUM((G=AV$8)*(P=$B36))&amp;" - "&amp;SUM((G=$B36)*(P=AV$8))</f>
        <v>0 - 0</v>
      </c>
      <c r="AW36" s="3671" t="str">
        <f t="array" ref="AW36">SUM((G=AW$8)*(P=$B36))&amp;" - "&amp;SUM((G=$B36)*(P=AW$8))</f>
        <v>0 - 0</v>
      </c>
      <c r="AX36" s="12" t="str">
        <f t="array" ref="AX36">SUM((G=AX$8)*(P=$B36))&amp;" - "&amp;SUM((G=$B36)*(P=AX$8))</f>
        <v>0 - 0</v>
      </c>
      <c r="AY36" s="12" t="str">
        <f t="array" ref="AY36">SUM((G=AY$8)*(P=$B36))&amp;" - "&amp;SUM((G=$B36)*(P=AY$8))</f>
        <v>0 - 0</v>
      </c>
      <c r="AZ36" s="12" t="str">
        <f t="array" ref="AZ36">SUM((G=AZ$8)*(P=$B36))&amp;" - "&amp;SUM((G=$B36)*(P=AZ$8))</f>
        <v>0 - 0</v>
      </c>
      <c r="BA36" s="12" t="str">
        <f t="array" ref="BA36">SUM((G=BA$8)*(P=$B36))&amp;" - "&amp;SUM((G=$B36)*(P=BA$8))</f>
        <v>0 - 0</v>
      </c>
      <c r="BB36" s="12" t="str">
        <f t="array" ref="BB36">SUM((G=BB$8)*(P=$B36))&amp;" - "&amp;SUM((G=$B36)*(P=BB$8))</f>
        <v>0 - 0</v>
      </c>
      <c r="BC36" s="12" t="str">
        <f t="array" ref="BC36">SUM((G=BC$8)*(P=$B36))&amp;" - "&amp;SUM((G=$B36)*(P=BC$8))</f>
        <v>0 - 0</v>
      </c>
      <c r="BD36" s="12" t="str">
        <f t="array" ref="BD36">SUM((G=BD$8)*(P=$B36))&amp;" - "&amp;SUM((G=$B36)*(P=BD$8))</f>
        <v>0 - 0</v>
      </c>
      <c r="BE36" s="12" t="str">
        <f t="array" ref="BE36">SUM((G=BE$8)*(P=$B36))&amp;" - "&amp;SUM((G=$B36)*(P=BE$8))</f>
        <v>0 - 0</v>
      </c>
      <c r="BF36" s="12" t="str">
        <f t="array" ref="BF36">SUM((G=BF$8)*(P=$B36))&amp;" - "&amp;SUM((G=$B36)*(P=BF$8))</f>
        <v>0 - 0</v>
      </c>
      <c r="BG36" s="12" t="str">
        <f t="array" ref="BG36">SUM((G=BG$8)*(P=$B36))&amp;" - "&amp;SUM((G=$B36)*(P=BG$8))</f>
        <v>0 - 0</v>
      </c>
      <c r="BH36" s="12" t="str">
        <f t="array" ref="BH36">SUM((G=BH$8)*(P=$B36))&amp;" - "&amp;SUM((G=$B36)*(P=BH$8))</f>
        <v>0 - 0</v>
      </c>
      <c r="BI36" s="12" t="str">
        <f t="array" ref="BI36">SUM((G=BI$8)*(P=$B36))&amp;" - "&amp;SUM((G=$B36)*(P=BI$8))</f>
        <v>0 - 0</v>
      </c>
      <c r="BJ36" s="12" t="str">
        <f t="array" ref="BJ36">SUM((G=BJ$8)*(P=$B36))&amp;" - "&amp;SUM((G=$B36)*(P=BJ$8))</f>
        <v>0 - 0</v>
      </c>
      <c r="BK36" s="12" t="str">
        <f t="array" ref="BK36">SUM((G=BK$8)*(P=$B36))&amp;" - "&amp;SUM((G=$B36)*(P=BK$8))</f>
        <v>0 - 0</v>
      </c>
      <c r="BL36" s="12"/>
      <c r="BM36" s="12" t="str">
        <f t="array" ref="BM36">SUM((G=BM$8)*(P=$B36))&amp;" - "&amp;SUM((G=$B36)*(P=BM$8))</f>
        <v>0 - 0</v>
      </c>
      <c r="BN36" s="12" t="str">
        <f t="array" ref="BN36">SUM((G=BN$8)*(P=$B36))&amp;" - "&amp;SUM((G=$B36)*(P=BN$8))</f>
        <v>0 - 0</v>
      </c>
      <c r="BO36" s="12" t="str">
        <f t="array" ref="BO36">SUM((G=BO$8)*(P=$B36))&amp;" - "&amp;SUM((G=$B36)*(P=BO$8))</f>
        <v>0 - 0</v>
      </c>
      <c r="BP36" s="12" t="str">
        <f t="array" ref="BP36">SUM((G=BP$8)*(P=$B36))&amp;" - "&amp;SUM((G=$B36)*(P=BP$8))</f>
        <v>0 - 0</v>
      </c>
      <c r="BQ36" s="12" t="str">
        <f t="array" ref="BQ36">SUM((G=BQ$8)*(P=$B36))&amp;" - "&amp;SUM((G=$B36)*(P=BQ$8))</f>
        <v>0 - 0</v>
      </c>
      <c r="BR36" s="12" t="str">
        <f t="array" ref="BR36">SUM((G=BR$8)*(P=$B36))&amp;" - "&amp;SUM((G=$B36)*(P=BR$8))</f>
        <v>0 - 0</v>
      </c>
      <c r="BS36" s="12" t="str">
        <f t="array" ref="BS36">SUM((G=BS$8)*(P=$B36))&amp;" - "&amp;SUM((G=$B36)*(P=BS$8))</f>
        <v>0 - 0</v>
      </c>
      <c r="BT36" s="12" t="str">
        <f t="array" ref="BT36">SUM((G=BT$8)*(P=$B36))&amp;" - "&amp;SUM((G=$B36)*(P=BT$8))</f>
        <v>0 - 0</v>
      </c>
      <c r="BU36" s="12" t="str">
        <f t="array" ref="BU36">SUM((G=BU$8)*(P=$B36))&amp;" - "&amp;SUM((G=$B36)*(P=BU$8))</f>
        <v>0 - 0</v>
      </c>
      <c r="BV36" s="12" t="str">
        <f t="array" ref="BV36">SUM((G=BV$8)*(P=$B36))&amp;" - "&amp;SUM((G=$B36)*(P=BV$8))</f>
        <v>0 - 0</v>
      </c>
      <c r="BW36" s="12" t="str">
        <f t="array" ref="BW36">SUM((G=BW$8)*(P=$B36))&amp;" - "&amp;SUM((G=$B36)*(P=BW$8))</f>
        <v>0 - 0</v>
      </c>
      <c r="BX36" s="12" t="str">
        <f t="array" ref="BX36">SUM((G=BX$8)*(P=$B36))&amp;" - "&amp;SUM((G=$B36)*(P=BX$8))</f>
        <v>0 - 0</v>
      </c>
      <c r="BY36" s="12" t="str">
        <f t="array" ref="BY36">SUM((G=BY$8)*(P=$B36))&amp;" - "&amp;SUM((G=$B36)*(P=BY$8))</f>
        <v>0 - 0</v>
      </c>
      <c r="BZ36" s="21" t="str">
        <f t="shared" si="4"/>
        <v>LAURE</v>
      </c>
      <c r="CA36" s="15"/>
    </row>
    <row r="37" spans="2:79" ht="11.1" customHeight="1" x14ac:dyDescent="0.2">
      <c r="B37" s="22" t="s">
        <v>213</v>
      </c>
      <c r="C37" s="12" t="str">
        <f t="array" ref="C37">SUM((G=C$8)*(P=$B37))&amp;" - "&amp;SUM((G=$B37)*(P=C$8))</f>
        <v>0 - 0</v>
      </c>
      <c r="D37" s="12" t="str">
        <f t="array" ref="D37">SUM((G=D$8)*(P=$B37))&amp;" - "&amp;SUM((G=$B37)*(P=D$8))</f>
        <v>1 - 1</v>
      </c>
      <c r="E37" s="12" t="str">
        <f t="array" ref="E37">SUM((G=E$8)*(P=$B37))&amp;" - "&amp;SUM((G=$B37)*(P=E$8))</f>
        <v>1 - 0</v>
      </c>
      <c r="F37" s="12" t="str">
        <f t="array" ref="F37">SUM((G=F$8)*(P=$B37))&amp;" - "&amp;SUM((G=$B37)*(P=F$8))</f>
        <v>0 - 1</v>
      </c>
      <c r="G37" s="12" t="str">
        <f t="array" ref="G37">SUM((G=G$8)*(P=$B37))&amp;" - "&amp;SUM((G=$B37)*(P=G$8))</f>
        <v>2 - 3</v>
      </c>
      <c r="H37" s="12" t="str">
        <f t="array" ref="H37">SUM((G=H$8)*(P=$B37))&amp;" - "&amp;SUM((G=$B37)*(P=H$8))</f>
        <v>3 - 1</v>
      </c>
      <c r="I37" s="12" t="str">
        <f t="array" ref="I37">SUM((G=I$8)*(P=$B37))&amp;" - "&amp;SUM((G=$B37)*(P=I$8))</f>
        <v>3 - 4</v>
      </c>
      <c r="J37" s="12" t="str">
        <f t="array" ref="J37">SUM((G=J$8)*(P=$B37))&amp;" - "&amp;SUM((G=$B37)*(P=J$8))</f>
        <v>0 - 0</v>
      </c>
      <c r="K37" s="12" t="str">
        <f t="array" ref="K37">SUM((G=K$8)*(P=$B37))&amp;" - "&amp;SUM((G=$B37)*(P=K$8))</f>
        <v>0 - 0</v>
      </c>
      <c r="L37" s="12" t="str">
        <f t="array" ref="L37">SUM((G=L$8)*(P=$B37))&amp;" - "&amp;SUM((G=$B37)*(P=L$8))</f>
        <v>2 - 2</v>
      </c>
      <c r="M37" s="12" t="str">
        <f t="array" ref="M37">SUM((G=M$8)*(P=$B37))&amp;" - "&amp;SUM((G=$B37)*(P=M$8))</f>
        <v>0 - 0</v>
      </c>
      <c r="N37" s="12" t="str">
        <f t="array" ref="N37">SUM((G=N$8)*(P=$B37))&amp;" - "&amp;SUM((G=$B37)*(P=N$8))</f>
        <v>0 - 4</v>
      </c>
      <c r="O37" s="12" t="str">
        <f t="array" ref="O37">SUM((G=O$8)*(P=$B37))&amp;" - "&amp;SUM((G=$B37)*(P=O$8))</f>
        <v>3 - 3</v>
      </c>
      <c r="P37" s="12" t="str">
        <f t="array" ref="P37">SUM((G=P$8)*(P=$B37))&amp;" - "&amp;SUM((G=$B37)*(P=P$8))</f>
        <v>0 - 2</v>
      </c>
      <c r="Q37" s="12" t="str">
        <f t="array" ref="Q37">SUM((G=Q$8)*(P=$B37))&amp;" - "&amp;SUM((G=$B37)*(P=Q$8))</f>
        <v>4 - 6</v>
      </c>
      <c r="R37" s="12" t="str">
        <f t="array" ref="R37">SUM((G=R$8)*(P=$B37))&amp;" - "&amp;SUM((G=$B37)*(P=R$8))</f>
        <v>2 - 3</v>
      </c>
      <c r="S37" s="12" t="str">
        <f t="array" ref="S37">SUM((G=S$8)*(P=$B37))&amp;" - "&amp;SUM((G=$B37)*(P=S$8))</f>
        <v>0 - 0</v>
      </c>
      <c r="T37" s="12" t="str">
        <f t="array" ref="T37">SUM((G=T$8)*(P=$B37))&amp;" - "&amp;SUM((G=$B37)*(P=T$8))</f>
        <v>0 - 0</v>
      </c>
      <c r="U37" s="12" t="str">
        <f t="array" ref="U37">SUM((G=U$8)*(P=$B37))&amp;" - "&amp;SUM((G=$B37)*(P=U$8))</f>
        <v>0 - 0</v>
      </c>
      <c r="V37" s="12" t="str">
        <f t="array" ref="V37">SUM((G=V$8)*(P=$B37))&amp;" - "&amp;SUM((G=$B37)*(P=V$8))</f>
        <v>2 - 0</v>
      </c>
      <c r="W37" s="12" t="str">
        <f t="array" ref="W37">SUM((G=W$8)*(P=$B37))&amp;" - "&amp;SUM((G=$B37)*(P=W$8))</f>
        <v>0 - 0</v>
      </c>
      <c r="X37" s="12" t="str">
        <f t="array" ref="X37">SUM((G=X$8)*(P=$B37))&amp;" - "&amp;SUM((G=$B37)*(P=X$8))</f>
        <v>0 - 0</v>
      </c>
      <c r="Y37" s="12" t="str">
        <f t="array" ref="Y37">SUM((G=Y$8)*(P=$B37))&amp;" - "&amp;SUM((G=$B37)*(P=Y$8))</f>
        <v>2 - 4</v>
      </c>
      <c r="Z37" s="12" t="str">
        <f t="array" ref="Z37">SUM((G=Z$8)*(P=$B37))&amp;" - "&amp;SUM((G=$B37)*(P=Z$8))</f>
        <v>0 - 0</v>
      </c>
      <c r="AA37" s="12" t="str">
        <f t="array" ref="AA37">SUM((G=AA$8)*(P=$B37))&amp;" - "&amp;SUM((G=$B37)*(P=AA$8))</f>
        <v>1 - 0</v>
      </c>
      <c r="AB37" s="12" t="str">
        <f t="array" ref="AB37">SUM((G=AB$8)*(P=$B37))&amp;" - "&amp;SUM((G=$B37)*(P=AB$8))</f>
        <v>0 - 0</v>
      </c>
      <c r="AC37" s="12" t="str">
        <f t="array" ref="AC37">SUM((G=AC$8)*(P=$B37))&amp;" - "&amp;SUM((G=$B37)*(P=AC$8))</f>
        <v>0 - 3</v>
      </c>
      <c r="AD37" s="12" t="str">
        <f t="array" ref="AD37">SUM((G=AD$8)*(P=$B37))&amp;" - "&amp;SUM((G=$B37)*(P=AD$8))</f>
        <v>0 - 0</v>
      </c>
      <c r="AE37" s="12"/>
      <c r="AF37" s="12" t="str">
        <f t="array" ref="AF37">SUM((G=AF$8)*(P=$B37))&amp;" - "&amp;SUM((G=$B37)*(P=AF$8))</f>
        <v>1 - 0</v>
      </c>
      <c r="AG37" s="12" t="str">
        <f t="array" ref="AG37">SUM((G=AG$8)*(P=$B37))&amp;" - "&amp;SUM((G=$B37)*(P=AG$8))</f>
        <v>7 - 1</v>
      </c>
      <c r="AH37" s="12" t="str">
        <f t="array" ref="AH37">SUM((G=AH$8)*(P=$B37))&amp;" - "&amp;SUM((G=$B37)*(P=AH$8))</f>
        <v>1 - 2</v>
      </c>
      <c r="AI37" s="12" t="str">
        <f t="array" ref="AI37">SUM((G=AI$8)*(P=$B37))&amp;" - "&amp;SUM((G=$B37)*(P=AI$8))</f>
        <v>1 - 2</v>
      </c>
      <c r="AJ37" s="12" t="str">
        <f t="array" ref="AJ37">SUM((G=AJ$8)*(P=$B37))&amp;" - "&amp;SUM((G=$B37)*(P=AJ$8))</f>
        <v>0 - 2</v>
      </c>
      <c r="AK37" s="12" t="str">
        <f t="array" ref="AK37">SUM((G=AK$8)*(P=$B37))&amp;" - "&amp;SUM((G=$B37)*(P=AK$8))</f>
        <v>2 - 4</v>
      </c>
      <c r="AL37" s="12" t="str">
        <f t="array" ref="AL37">SUM((G=AL$8)*(P=$B37))&amp;" - "&amp;SUM((G=$B37)*(P=AL$8))</f>
        <v>0 - 2</v>
      </c>
      <c r="AM37" s="12" t="str">
        <f t="array" ref="AM37">SUM((G=AM$8)*(P=$B37))&amp;" - "&amp;SUM((G=$B37)*(P=AM$8))</f>
        <v>2 - 3</v>
      </c>
      <c r="AN37" s="12" t="str">
        <f t="array" ref="AN37">SUM((G=AN$8)*(P=$B37))&amp;" - "&amp;SUM((G=$B37)*(P=AN$8))</f>
        <v>0 - 0</v>
      </c>
      <c r="AO37" s="12" t="str">
        <f t="array" ref="AO37">SUM((G=AO$8)*(P=$B37))&amp;" - "&amp;SUM((G=$B37)*(P=AO$8))</f>
        <v>0 - 0</v>
      </c>
      <c r="AP37" s="12" t="str">
        <f t="array" ref="AP37">SUM((G=AP$8)*(P=$B37))&amp;" - "&amp;SUM((G=$B37)*(P=AP$8))</f>
        <v>0 - 0</v>
      </c>
      <c r="AQ37" s="12" t="str">
        <f t="array" ref="AQ37">SUM((G=AQ$8)*(P=$B37))&amp;" - "&amp;SUM((G=$B37)*(P=AQ$8))</f>
        <v>0 - 1</v>
      </c>
      <c r="AR37" s="12" t="str">
        <f t="array" ref="AR37">SUM((G=AR$8)*(P=$B37))&amp;" - "&amp;SUM((G=$B37)*(P=AR$8))</f>
        <v>0 - 0</v>
      </c>
      <c r="AS37" s="12" t="str">
        <f t="array" ref="AS37">SUM((G=AS$8)*(P=$B37))&amp;" - "&amp;SUM((G=$B37)*(P=AS$8))</f>
        <v>0 - 1</v>
      </c>
      <c r="AT37" s="25" t="str">
        <f t="array" ref="AT37">SUM((G=AT$8)*(P=$B37))&amp;" - "&amp;SUM((G=$B37)*(P=AT$8))</f>
        <v>0 - 0</v>
      </c>
      <c r="AU37" s="25" t="str">
        <f t="array" ref="AU37">SUM((G=AU$8)*(P=$B37))&amp;" - "&amp;SUM((G=$B37)*(P=AU$8))</f>
        <v>0 - 1</v>
      </c>
      <c r="AV37" s="25" t="str">
        <f t="array" ref="AV37">SUM((G=AV$8)*(P=$B37))&amp;" - "&amp;SUM((G=$B37)*(P=AV$8))</f>
        <v>0 - 0</v>
      </c>
      <c r="AW37" s="3671" t="str">
        <f t="array" ref="AW37">SUM((G=AW$8)*(P=$B37))&amp;" - "&amp;SUM((G=$B37)*(P=AW$8))</f>
        <v>0 - 0</v>
      </c>
      <c r="AX37" s="12" t="str">
        <f t="array" ref="AX37">SUM((G=AX$8)*(P=$B37))&amp;" - "&amp;SUM((G=$B37)*(P=AX$8))</f>
        <v>0 - 0</v>
      </c>
      <c r="AY37" s="12" t="str">
        <f t="array" ref="AY37">SUM((G=AY$8)*(P=$B37))&amp;" - "&amp;SUM((G=$B37)*(P=AY$8))</f>
        <v>0 - 0</v>
      </c>
      <c r="AZ37" s="12" t="str">
        <f t="array" ref="AZ37">SUM((G=AZ$8)*(P=$B37))&amp;" - "&amp;SUM((G=$B37)*(P=AZ$8))</f>
        <v>0 - 0</v>
      </c>
      <c r="BA37" s="12" t="str">
        <f t="array" ref="BA37">SUM((G=BA$8)*(P=$B37))&amp;" - "&amp;SUM((G=$B37)*(P=BA$8))</f>
        <v>0 - 0</v>
      </c>
      <c r="BB37" s="12" t="str">
        <f t="array" ref="BB37">SUM((G=BB$8)*(P=$B37))&amp;" - "&amp;SUM((G=$B37)*(P=BB$8))</f>
        <v>0 - 0</v>
      </c>
      <c r="BC37" s="12" t="str">
        <f t="array" ref="BC37">SUM((G=BC$8)*(P=$B37))&amp;" - "&amp;SUM((G=$B37)*(P=BC$8))</f>
        <v>0 - 0</v>
      </c>
      <c r="BD37" s="12" t="str">
        <f t="array" ref="BD37">SUM((G=BD$8)*(P=$B37))&amp;" - "&amp;SUM((G=$B37)*(P=BD$8))</f>
        <v>0 - 0</v>
      </c>
      <c r="BE37" s="12" t="str">
        <f t="array" ref="BE37">SUM((G=BE$8)*(P=$B37))&amp;" - "&amp;SUM((G=$B37)*(P=BE$8))</f>
        <v>0 - 0</v>
      </c>
      <c r="BF37" s="12" t="str">
        <f t="array" ref="BF37">SUM((G=BF$8)*(P=$B37))&amp;" - "&amp;SUM((G=$B37)*(P=BF$8))</f>
        <v>0 - 0</v>
      </c>
      <c r="BG37" s="12" t="str">
        <f t="array" ref="BG37">SUM((G=BG$8)*(P=$B37))&amp;" - "&amp;SUM((G=$B37)*(P=BG$8))</f>
        <v>0 - 0</v>
      </c>
      <c r="BH37" s="12" t="str">
        <f t="array" ref="BH37">SUM((G=BH$8)*(P=$B37))&amp;" - "&amp;SUM((G=$B37)*(P=BH$8))</f>
        <v>0 - 0</v>
      </c>
      <c r="BI37" s="12" t="str">
        <f t="array" ref="BI37">SUM((G=BI$8)*(P=$B37))&amp;" - "&amp;SUM((G=$B37)*(P=BI$8))</f>
        <v>0 - 0</v>
      </c>
      <c r="BJ37" s="12" t="str">
        <f t="array" ref="BJ37">SUM((G=BJ$8)*(P=$B37))&amp;" - "&amp;SUM((G=$B37)*(P=BJ$8))</f>
        <v>0 - 0</v>
      </c>
      <c r="BK37" s="12" t="str">
        <f t="array" ref="BK37">SUM((G=BK$8)*(P=$B37))&amp;" - "&amp;SUM((G=$B37)*(P=BK$8))</f>
        <v>0 - 0</v>
      </c>
      <c r="BL37" s="12"/>
      <c r="BM37" s="12" t="str">
        <f t="array" ref="BM37">SUM((G=BM$8)*(P=$B37))&amp;" - "&amp;SUM((G=$B37)*(P=BM$8))</f>
        <v>0 - 0</v>
      </c>
      <c r="BN37" s="12" t="str">
        <f t="array" ref="BN37">SUM((G=BN$8)*(P=$B37))&amp;" - "&amp;SUM((G=$B37)*(P=BN$8))</f>
        <v>0 - 0</v>
      </c>
      <c r="BO37" s="12" t="str">
        <f t="array" ref="BO37">SUM((G=BO$8)*(P=$B37))&amp;" - "&amp;SUM((G=$B37)*(P=BO$8))</f>
        <v>0 - 0</v>
      </c>
      <c r="BP37" s="12" t="str">
        <f t="array" ref="BP37">SUM((G=BP$8)*(P=$B37))&amp;" - "&amp;SUM((G=$B37)*(P=BP$8))</f>
        <v>0 - 0</v>
      </c>
      <c r="BQ37" s="12" t="str">
        <f t="array" ref="BQ37">SUM((G=BQ$8)*(P=$B37))&amp;" - "&amp;SUM((G=$B37)*(P=BQ$8))</f>
        <v>0 - 0</v>
      </c>
      <c r="BR37" s="12" t="str">
        <f t="array" ref="BR37">SUM((G=BR$8)*(P=$B37))&amp;" - "&amp;SUM((G=$B37)*(P=BR$8))</f>
        <v>1 - 0</v>
      </c>
      <c r="BS37" s="12" t="str">
        <f t="array" ref="BS37">SUM((G=BS$8)*(P=$B37))&amp;" - "&amp;SUM((G=$B37)*(P=BS$8))</f>
        <v>0 - 0</v>
      </c>
      <c r="BT37" s="12" t="str">
        <f t="array" ref="BT37">SUM((G=BT$8)*(P=$B37))&amp;" - "&amp;SUM((G=$B37)*(P=BT$8))</f>
        <v>0 - 0</v>
      </c>
      <c r="BU37" s="12" t="str">
        <f t="array" ref="BU37">SUM((G=BU$8)*(P=$B37))&amp;" - "&amp;SUM((G=$B37)*(P=BU$8))</f>
        <v>0 - 0</v>
      </c>
      <c r="BV37" s="12" t="str">
        <f t="array" ref="BV37">SUM((G=BV$8)*(P=$B37))&amp;" - "&amp;SUM((G=$B37)*(P=BV$8))</f>
        <v>0 - 0</v>
      </c>
      <c r="BW37" s="12" t="str">
        <f t="array" ref="BW37">SUM((G=BW$8)*(P=$B37))&amp;" - "&amp;SUM((G=$B37)*(P=BW$8))</f>
        <v>0 - 0</v>
      </c>
      <c r="BX37" s="12" t="str">
        <f t="array" ref="BX37">SUM((G=BX$8)*(P=$B37))&amp;" - "&amp;SUM((G=$B37)*(P=BX$8))</f>
        <v>0 - 0</v>
      </c>
      <c r="BY37" s="12" t="str">
        <f t="array" ref="BY37">SUM((G=BY$8)*(P=$B37))&amp;" - "&amp;SUM((G=$B37)*(P=BY$8))</f>
        <v>0 - 0</v>
      </c>
      <c r="BZ37" s="21" t="str">
        <f t="shared" si="4"/>
        <v>LOGAN</v>
      </c>
      <c r="CA37" s="15"/>
    </row>
    <row r="38" spans="2:79" ht="11.1" customHeight="1" x14ac:dyDescent="0.2">
      <c r="B38" s="22" t="s">
        <v>848</v>
      </c>
      <c r="C38" s="12" t="str">
        <f t="array" ref="C38">SUM((G=C$8)*(P=$B38))&amp;" - "&amp;SUM((G=$B38)*(P=C$8))</f>
        <v>0 - 0</v>
      </c>
      <c r="D38" s="12" t="str">
        <f t="array" ref="D38">SUM((G=D$8)*(P=$B38))&amp;" - "&amp;SUM((G=$B38)*(P=D$8))</f>
        <v>0 - 3</v>
      </c>
      <c r="E38" s="12" t="str">
        <f t="array" ref="E38">SUM((G=E$8)*(P=$B38))&amp;" - "&amp;SUM((G=$B38)*(P=E$8))</f>
        <v>0 - 0</v>
      </c>
      <c r="F38" s="12" t="str">
        <f t="array" ref="F38">SUM((G=F$8)*(P=$B38))&amp;" - "&amp;SUM((G=$B38)*(P=F$8))</f>
        <v>0 - 0</v>
      </c>
      <c r="G38" s="12" t="str">
        <f t="array" ref="G38">SUM((G=G$8)*(P=$B38))&amp;" - "&amp;SUM((G=$B38)*(P=G$8))</f>
        <v>0 - 1</v>
      </c>
      <c r="H38" s="12" t="str">
        <f t="array" ref="H38">SUM((G=H$8)*(P=$B38))&amp;" - "&amp;SUM((G=$B38)*(P=H$8))</f>
        <v>2 - 0</v>
      </c>
      <c r="I38" s="12" t="str">
        <f t="array" ref="I38">SUM((G=I$8)*(P=$B38))&amp;" - "&amp;SUM((G=$B38)*(P=I$8))</f>
        <v>2 - 0</v>
      </c>
      <c r="J38" s="12" t="str">
        <f t="array" ref="J38">SUM((G=J$8)*(P=$B38))&amp;" - "&amp;SUM((G=$B38)*(P=J$8))</f>
        <v>0 - 0</v>
      </c>
      <c r="K38" s="12" t="str">
        <f t="array" ref="K38">SUM((G=K$8)*(P=$B38))&amp;" - "&amp;SUM((G=$B38)*(P=K$8))</f>
        <v>0 - 0</v>
      </c>
      <c r="L38" s="12" t="str">
        <f t="array" ref="L38">SUM((G=L$8)*(P=$B38))&amp;" - "&amp;SUM((G=$B38)*(P=L$8))</f>
        <v>1 - 3</v>
      </c>
      <c r="M38" s="12" t="str">
        <f t="array" ref="M38">SUM((G=M$8)*(P=$B38))&amp;" - "&amp;SUM((G=$B38)*(P=M$8))</f>
        <v>0 - 0</v>
      </c>
      <c r="N38" s="12" t="str">
        <f t="array" ref="N38">SUM((G=N$8)*(P=$B38))&amp;" - "&amp;SUM((G=$B38)*(P=N$8))</f>
        <v>1 - 1</v>
      </c>
      <c r="O38" s="12" t="str">
        <f t="array" ref="O38">SUM((G=O$8)*(P=$B38))&amp;" - "&amp;SUM((G=$B38)*(P=O$8))</f>
        <v>7 - 1</v>
      </c>
      <c r="P38" s="12" t="str">
        <f t="array" ref="P38">SUM((G=P$8)*(P=$B38))&amp;" - "&amp;SUM((G=$B38)*(P=P$8))</f>
        <v>0 - 0</v>
      </c>
      <c r="Q38" s="12" t="str">
        <f t="array" ref="Q38">SUM((G=Q$8)*(P=$B38))&amp;" - "&amp;SUM((G=$B38)*(P=Q$8))</f>
        <v>3 - 1</v>
      </c>
      <c r="R38" s="12" t="str">
        <f t="array" ref="R38">SUM((G=R$8)*(P=$B38))&amp;" - "&amp;SUM((G=$B38)*(P=R$8))</f>
        <v>0 - 0</v>
      </c>
      <c r="S38" s="12" t="str">
        <f t="array" ref="S38">SUM((G=S$8)*(P=$B38))&amp;" - "&amp;SUM((G=$B38)*(P=S$8))</f>
        <v>0 - 0</v>
      </c>
      <c r="T38" s="12" t="str">
        <f t="array" ref="T38">SUM((G=T$8)*(P=$B38))&amp;" - "&amp;SUM((G=$B38)*(P=T$8))</f>
        <v>0 - 0</v>
      </c>
      <c r="U38" s="12" t="str">
        <f t="array" ref="U38">SUM((G=U$8)*(P=$B38))&amp;" - "&amp;SUM((G=$B38)*(P=U$8))</f>
        <v>0 - 0</v>
      </c>
      <c r="V38" s="12" t="str">
        <f t="array" ref="V38">SUM((G=V$8)*(P=$B38))&amp;" - "&amp;SUM((G=$B38)*(P=V$8))</f>
        <v>2 - 2</v>
      </c>
      <c r="W38" s="12" t="str">
        <f t="array" ref="W38">SUM((G=W$8)*(P=$B38))&amp;" - "&amp;SUM((G=$B38)*(P=W$8))</f>
        <v>0 - 0</v>
      </c>
      <c r="X38" s="12" t="str">
        <f t="array" ref="X38">SUM((G=X$8)*(P=$B38))&amp;" - "&amp;SUM((G=$B38)*(P=X$8))</f>
        <v>0 - 0</v>
      </c>
      <c r="Y38" s="12" t="str">
        <f t="array" ref="Y38">SUM((G=Y$8)*(P=$B38))&amp;" - "&amp;SUM((G=$B38)*(P=Y$8))</f>
        <v>5 - 4</v>
      </c>
      <c r="Z38" s="12" t="str">
        <f t="array" ref="Z38">SUM((G=Z$8)*(P=$B38))&amp;" - "&amp;SUM((G=$B38)*(P=Z$8))</f>
        <v>0 - 0</v>
      </c>
      <c r="AA38" s="12" t="str">
        <f t="array" ref="AA38">SUM((G=AA$8)*(P=$B38))&amp;" - "&amp;SUM((G=$B38)*(P=AA$8))</f>
        <v>0 - 0</v>
      </c>
      <c r="AB38" s="12" t="str">
        <f t="array" ref="AB38">SUM((G=AB$8)*(P=$B38))&amp;" - "&amp;SUM((G=$B38)*(P=AB$8))</f>
        <v>0 - 0</v>
      </c>
      <c r="AC38" s="12" t="str">
        <f t="array" ref="AC38">SUM((G=AC$8)*(P=$B38))&amp;" - "&amp;SUM((G=$B38)*(P=AC$8))</f>
        <v>1 - 2</v>
      </c>
      <c r="AD38" s="12" t="str">
        <f t="array" ref="AD38">SUM((G=AD$8)*(P=$B38))&amp;" - "&amp;SUM((G=$B38)*(P=AD$8))</f>
        <v>0 - 0</v>
      </c>
      <c r="AE38" s="12" t="str">
        <f t="array" ref="AE38">SUM((G=AE$8)*(P=$B38))&amp;" - "&amp;SUM((G=$B38)*(P=AE$8))</f>
        <v>0 - 1</v>
      </c>
      <c r="AF38" s="12"/>
      <c r="AG38" s="12" t="str">
        <f t="array" ref="AG38">SUM((G=AG$8)*(P=$B38))&amp;" - "&amp;SUM((G=$B38)*(P=AG$8))</f>
        <v>1 - 3</v>
      </c>
      <c r="AH38" s="12" t="str">
        <f t="array" ref="AH38">SUM((G=AH$8)*(P=$B38))&amp;" - "&amp;SUM((G=$B38)*(P=AH$8))</f>
        <v>0 - 0</v>
      </c>
      <c r="AI38" s="12" t="str">
        <f t="array" ref="AI38">SUM((G=AI$8)*(P=$B38))&amp;" - "&amp;SUM((G=$B38)*(P=AI$8))</f>
        <v>0 - 1</v>
      </c>
      <c r="AJ38" s="12" t="str">
        <f t="array" ref="AJ38">SUM((G=AJ$8)*(P=$B38))&amp;" - "&amp;SUM((G=$B38)*(P=AJ$8))</f>
        <v>3 - 1</v>
      </c>
      <c r="AK38" s="12" t="str">
        <f t="array" ref="AK38">SUM((G=AK$8)*(P=$B38))&amp;" - "&amp;SUM((G=$B38)*(P=AK$8))</f>
        <v>0 - 2</v>
      </c>
      <c r="AL38" s="12" t="str">
        <f t="array" ref="AL38">SUM((G=AL$8)*(P=$B38))&amp;" - "&amp;SUM((G=$B38)*(P=AL$8))</f>
        <v>4 - 0</v>
      </c>
      <c r="AM38" s="12" t="str">
        <f t="array" ref="AM38">SUM((G=AM$8)*(P=$B38))&amp;" - "&amp;SUM((G=$B38)*(P=AM$8))</f>
        <v>3 - 2</v>
      </c>
      <c r="AN38" s="12" t="str">
        <f t="array" ref="AN38">SUM((G=AN$8)*(P=$B38))&amp;" - "&amp;SUM((G=$B38)*(P=AN$8))</f>
        <v>0 - 0</v>
      </c>
      <c r="AO38" s="12" t="str">
        <f t="array" ref="AO38">SUM((G=AO$8)*(P=$B38))&amp;" - "&amp;SUM((G=$B38)*(P=AO$8))</f>
        <v>0 - 0</v>
      </c>
      <c r="AP38" s="12" t="str">
        <f t="array" ref="AP38">SUM((G=AP$8)*(P=$B38))&amp;" - "&amp;SUM((G=$B38)*(P=AP$8))</f>
        <v>0 - 0</v>
      </c>
      <c r="AQ38" s="12" t="str">
        <f t="array" ref="AQ38">SUM((G=AQ$8)*(P=$B38))&amp;" - "&amp;SUM((G=$B38)*(P=AQ$8))</f>
        <v>0 - 0</v>
      </c>
      <c r="AR38" s="12" t="str">
        <f t="array" ref="AR38">SUM((G=AR$8)*(P=$B38))&amp;" - "&amp;SUM((G=$B38)*(P=AR$8))</f>
        <v>0 - 0</v>
      </c>
      <c r="AS38" s="12" t="str">
        <f t="array" ref="AS38">SUM((G=AS$8)*(P=$B38))&amp;" - "&amp;SUM((G=$B38)*(P=AS$8))</f>
        <v>0 - 0</v>
      </c>
      <c r="AT38" s="25" t="str">
        <f t="array" ref="AT38">SUM((G=AT$8)*(P=$B38))&amp;" - "&amp;SUM((G=$B38)*(P=AT$8))</f>
        <v>1 - 0</v>
      </c>
      <c r="AU38" s="25" t="str">
        <f t="array" ref="AU38">SUM((G=AU$8)*(P=$B38))&amp;" - "&amp;SUM((G=$B38)*(P=AU$8))</f>
        <v>1 - 2</v>
      </c>
      <c r="AV38" s="25" t="str">
        <f t="array" ref="AV38">SUM((G=AV$8)*(P=$B38))&amp;" - "&amp;SUM((G=$B38)*(P=AV$8))</f>
        <v>0 - 0</v>
      </c>
      <c r="AW38" s="3671" t="str">
        <f t="array" ref="AW38">SUM((G=AW$8)*(P=$B38))&amp;" - "&amp;SUM((G=$B38)*(P=AW$8))</f>
        <v>0 - 0</v>
      </c>
      <c r="AX38" s="12" t="str">
        <f t="array" ref="AX38">SUM((G=AX$8)*(P=$B38))&amp;" - "&amp;SUM((G=$B38)*(P=AX$8))</f>
        <v>0 - 0</v>
      </c>
      <c r="AY38" s="12" t="str">
        <f t="array" ref="AY38">SUM((G=AY$8)*(P=$B38))&amp;" - "&amp;SUM((G=$B38)*(P=AY$8))</f>
        <v>0 - 0</v>
      </c>
      <c r="AZ38" s="12" t="str">
        <f t="array" ref="AZ38">SUM((G=AZ$8)*(P=$B38))&amp;" - "&amp;SUM((G=$B38)*(P=AZ$8))</f>
        <v>0 - 0</v>
      </c>
      <c r="BA38" s="12" t="str">
        <f t="array" ref="BA38">SUM((G=BA$8)*(P=$B38))&amp;" - "&amp;SUM((G=$B38)*(P=BA$8))</f>
        <v>0 - 0</v>
      </c>
      <c r="BB38" s="12" t="str">
        <f t="array" ref="BB38">SUM((G=BB$8)*(P=$B38))&amp;" - "&amp;SUM((G=$B38)*(P=BB$8))</f>
        <v>0 - 0</v>
      </c>
      <c r="BC38" s="12" t="str">
        <f t="array" ref="BC38">SUM((G=BC$8)*(P=$B38))&amp;" - "&amp;SUM((G=$B38)*(P=BC$8))</f>
        <v>0 - 0</v>
      </c>
      <c r="BD38" s="12" t="str">
        <f t="array" ref="BD38">SUM((G=BD$8)*(P=$B38))&amp;" - "&amp;SUM((G=$B38)*(P=BD$8))</f>
        <v>0 - 0</v>
      </c>
      <c r="BE38" s="12" t="str">
        <f t="array" ref="BE38">SUM((G=BE$8)*(P=$B38))&amp;" - "&amp;SUM((G=$B38)*(P=BE$8))</f>
        <v>0 - 0</v>
      </c>
      <c r="BF38" s="12" t="str">
        <f t="array" ref="BF38">SUM((G=BF$8)*(P=$B38))&amp;" - "&amp;SUM((G=$B38)*(P=BF$8))</f>
        <v>0 - 0</v>
      </c>
      <c r="BG38" s="12" t="str">
        <f t="array" ref="BG38">SUM((G=BG$8)*(P=$B38))&amp;" - "&amp;SUM((G=$B38)*(P=BG$8))</f>
        <v>0 - 0</v>
      </c>
      <c r="BH38" s="12" t="str">
        <f t="array" ref="BH38">SUM((G=BH$8)*(P=$B38))&amp;" - "&amp;SUM((G=$B38)*(P=BH$8))</f>
        <v>0 - 0</v>
      </c>
      <c r="BI38" s="12" t="str">
        <f t="array" ref="BI38">SUM((G=BI$8)*(P=$B38))&amp;" - "&amp;SUM((G=$B38)*(P=BI$8))</f>
        <v>0 - 0</v>
      </c>
      <c r="BJ38" s="12" t="str">
        <f t="array" ref="BJ38">SUM((G=BJ$8)*(P=$B38))&amp;" - "&amp;SUM((G=$B38)*(P=BJ$8))</f>
        <v>0 - 0</v>
      </c>
      <c r="BK38" s="12" t="str">
        <f t="array" ref="BK38">SUM((G=BK$8)*(P=$B38))&amp;" - "&amp;SUM((G=$B38)*(P=BK$8))</f>
        <v>0 - 0</v>
      </c>
      <c r="BL38" s="12"/>
      <c r="BM38" s="12" t="str">
        <f t="array" ref="BM38">SUM((G=BM$8)*(P=$B38))&amp;" - "&amp;SUM((G=$B38)*(P=BM$8))</f>
        <v>0 - 0</v>
      </c>
      <c r="BN38" s="12" t="str">
        <f t="array" ref="BN38">SUM((G=BN$8)*(P=$B38))&amp;" - "&amp;SUM((G=$B38)*(P=BN$8))</f>
        <v>0 - 0</v>
      </c>
      <c r="BO38" s="12" t="str">
        <f t="array" ref="BO38">SUM((G=BO$8)*(P=$B38))&amp;" - "&amp;SUM((G=$B38)*(P=BO$8))</f>
        <v>0 - 0</v>
      </c>
      <c r="BP38" s="12" t="str">
        <f t="array" ref="BP38">SUM((G=BP$8)*(P=$B38))&amp;" - "&amp;SUM((G=$B38)*(P=BP$8))</f>
        <v>0 - 0</v>
      </c>
      <c r="BQ38" s="12" t="str">
        <f t="array" ref="BQ38">SUM((G=BQ$8)*(P=$B38))&amp;" - "&amp;SUM((G=$B38)*(P=BQ$8))</f>
        <v>0 - 0</v>
      </c>
      <c r="BR38" s="12" t="str">
        <f t="array" ref="BR38">SUM((G=BR$8)*(P=$B38))&amp;" - "&amp;SUM((G=$B38)*(P=BR$8))</f>
        <v>0 - 0</v>
      </c>
      <c r="BS38" s="12" t="str">
        <f t="array" ref="BS38">SUM((G=BS$8)*(P=$B38))&amp;" - "&amp;SUM((G=$B38)*(P=BS$8))</f>
        <v>0 - 0</v>
      </c>
      <c r="BT38" s="12" t="str">
        <f t="array" ref="BT38">SUM((G=BT$8)*(P=$B38))&amp;" - "&amp;SUM((G=$B38)*(P=BT$8))</f>
        <v>0 - 0</v>
      </c>
      <c r="BU38" s="12" t="str">
        <f t="array" ref="BU38">SUM((G=BU$8)*(P=$B38))&amp;" - "&amp;SUM((G=$B38)*(P=BU$8))</f>
        <v>0 - 0</v>
      </c>
      <c r="BV38" s="12" t="str">
        <f t="array" ref="BV38">SUM((G=BV$8)*(P=$B38))&amp;" - "&amp;SUM((G=$B38)*(P=BV$8))</f>
        <v>0 - 0</v>
      </c>
      <c r="BW38" s="12" t="str">
        <f t="array" ref="BW38">SUM((G=BW$8)*(P=$B38))&amp;" - "&amp;SUM((G=$B38)*(P=BW$8))</f>
        <v>0 - 0</v>
      </c>
      <c r="BX38" s="12" t="str">
        <f t="array" ref="BX38">SUM((G=BX$8)*(P=$B38))&amp;" - "&amp;SUM((G=$B38)*(P=BX$8))</f>
        <v>0 - 0</v>
      </c>
      <c r="BY38" s="12" t="str">
        <f t="array" ref="BY38">SUM((G=BY$8)*(P=$B38))&amp;" - "&amp;SUM((G=$B38)*(P=BY$8))</f>
        <v>0 - 0</v>
      </c>
      <c r="BZ38" s="21" t="str">
        <f t="shared" si="4"/>
        <v>MANU</v>
      </c>
      <c r="CA38" s="15"/>
    </row>
    <row r="39" spans="2:79" ht="11.1" customHeight="1" x14ac:dyDescent="0.2">
      <c r="B39" s="22" t="s">
        <v>214</v>
      </c>
      <c r="C39" s="35" t="str">
        <f t="array" ref="C39">SUM((G=C$8)*(P=$B39))&amp;" - "&amp;SUM((G=$B39)*(P=C$8))</f>
        <v>0 - 0</v>
      </c>
      <c r="D39" s="35" t="str">
        <f t="array" ref="D39">SUM((G=D$8)*(P=$B39))&amp;" - "&amp;SUM((G=$B39)*(P=D$8))</f>
        <v>1 - 1</v>
      </c>
      <c r="E39" s="12" t="str">
        <f t="array" ref="E39">SUM((G=E$8)*(P=$B39))&amp;" - "&amp;SUM((G=$B39)*(P=E$8))</f>
        <v>0 - 1</v>
      </c>
      <c r="F39" s="12" t="str">
        <f t="array" ref="F39">SUM((G=F$8)*(P=$B39))&amp;" - "&amp;SUM((G=$B39)*(P=F$8))</f>
        <v>0 - 0</v>
      </c>
      <c r="G39" s="12" t="str">
        <f t="array" ref="G39">SUM((G=G$8)*(P=$B39))&amp;" - "&amp;SUM((G=$B39)*(P=G$8))</f>
        <v>1 - 3</v>
      </c>
      <c r="H39" s="12" t="str">
        <f t="array" ref="H39">SUM((G=H$8)*(P=$B39))&amp;" - "&amp;SUM((G=$B39)*(P=H$8))</f>
        <v>2 - 2</v>
      </c>
      <c r="I39" s="12" t="str">
        <f t="array" ref="I39">SUM((G=I$8)*(P=$B39))&amp;" - "&amp;SUM((G=$B39)*(P=I$8))</f>
        <v>2 - 7</v>
      </c>
      <c r="J39" s="12" t="str">
        <f t="array" ref="J39">SUM((G=J$8)*(P=$B39))&amp;" - "&amp;SUM((G=$B39)*(P=J$8))</f>
        <v>0 - 0</v>
      </c>
      <c r="K39" s="12" t="str">
        <f t="array" ref="K39">SUM((G=K$8)*(P=$B39))&amp;" - "&amp;SUM((G=$B39)*(P=K$8))</f>
        <v>0 - 0</v>
      </c>
      <c r="L39" s="12" t="str">
        <f t="array" ref="L39">SUM((G=L$8)*(P=$B39))&amp;" - "&amp;SUM((G=$B39)*(P=L$8))</f>
        <v>1 - 5</v>
      </c>
      <c r="M39" s="12" t="str">
        <f t="array" ref="M39">SUM((G=M$8)*(P=$B39))&amp;" - "&amp;SUM((G=$B39)*(P=M$8))</f>
        <v>1 - 0</v>
      </c>
      <c r="N39" s="12" t="str">
        <f t="array" ref="N39">SUM((G=N$8)*(P=$B39))&amp;" - "&amp;SUM((G=$B39)*(P=N$8))</f>
        <v>1 - 4</v>
      </c>
      <c r="O39" s="12" t="str">
        <f t="array" ref="O39">SUM((G=O$8)*(P=$B39))&amp;" - "&amp;SUM((G=$B39)*(P=O$8))</f>
        <v>7 - 4</v>
      </c>
      <c r="P39" s="12" t="str">
        <f t="array" ref="P39">SUM((G=P$8)*(P=$B39))&amp;" - "&amp;SUM((G=$B39)*(P=P$8))</f>
        <v>0 - 3</v>
      </c>
      <c r="Q39" s="12" t="str">
        <f t="array" ref="Q39">SUM((G=Q$8)*(P=$B39))&amp;" - "&amp;SUM((G=$B39)*(P=Q$8))</f>
        <v>6 - 8</v>
      </c>
      <c r="R39" s="12" t="str">
        <f t="array" ref="R39">SUM((G=R$8)*(P=$B39))&amp;" - "&amp;SUM((G=$B39)*(P=R$8))</f>
        <v>2 - 4</v>
      </c>
      <c r="S39" s="12" t="str">
        <f t="array" ref="S39">SUM((G=S$8)*(P=$B39))&amp;" - "&amp;SUM((G=$B39)*(P=S$8))</f>
        <v>0 - 1</v>
      </c>
      <c r="T39" s="12" t="str">
        <f t="array" ref="T39">SUM((G=T$8)*(P=$B39))&amp;" - "&amp;SUM((G=$B39)*(P=T$8))</f>
        <v>0 - 1</v>
      </c>
      <c r="U39" s="12" t="str">
        <f t="array" ref="U39">SUM((G=U$8)*(P=$B39))&amp;" - "&amp;SUM((G=$B39)*(P=U$8))</f>
        <v>0 - 1</v>
      </c>
      <c r="V39" s="12" t="str">
        <f t="array" ref="V39">SUM((G=V$8)*(P=$B39))&amp;" - "&amp;SUM((G=$B39)*(P=V$8))</f>
        <v>2 - 1</v>
      </c>
      <c r="W39" s="12" t="str">
        <f t="array" ref="W39">SUM((G=W$8)*(P=$B39))&amp;" - "&amp;SUM((G=$B39)*(P=W$8))</f>
        <v>0 - 0</v>
      </c>
      <c r="X39" s="12" t="str">
        <f t="array" ref="X39">SUM((G=X$8)*(P=$B39))&amp;" - "&amp;SUM((G=$B39)*(P=X$8))</f>
        <v>3 - 0</v>
      </c>
      <c r="Y39" s="12" t="str">
        <f t="array" ref="Y39">SUM((G=Y$8)*(P=$B39))&amp;" - "&amp;SUM((G=$B39)*(P=Y$8))</f>
        <v>4 - 4</v>
      </c>
      <c r="Z39" s="12" t="str">
        <f t="array" ref="Z39">SUM((G=Z$8)*(P=$B39))&amp;" - "&amp;SUM((G=$B39)*(P=Z$8))</f>
        <v>0 - 0</v>
      </c>
      <c r="AA39" s="12" t="str">
        <f t="array" ref="AA39">SUM((G=AA$8)*(P=$B39))&amp;" - "&amp;SUM((G=$B39)*(P=AA$8))</f>
        <v>0 - 1</v>
      </c>
      <c r="AB39" s="12" t="str">
        <f t="array" ref="AB39">SUM((G=AB$8)*(P=$B39))&amp;" - "&amp;SUM((G=$B39)*(P=AB$8))</f>
        <v>0 - 1</v>
      </c>
      <c r="AC39" s="12" t="str">
        <f t="array" ref="AC39">SUM((G=AC$8)*(P=$B39))&amp;" - "&amp;SUM((G=$B39)*(P=AC$8))</f>
        <v>2 - 7</v>
      </c>
      <c r="AD39" s="12" t="str">
        <f t="array" ref="AD39">SUM((G=AD$8)*(P=$B39))&amp;" - "&amp;SUM((G=$B39)*(P=AD$8))</f>
        <v>0 - 0</v>
      </c>
      <c r="AE39" s="12" t="str">
        <f t="array" ref="AE39">SUM((G=AE$8)*(P=$B39))&amp;" - "&amp;SUM((G=$B39)*(P=AE$8))</f>
        <v>1 - 7</v>
      </c>
      <c r="AF39" s="12" t="str">
        <f t="array" ref="AF39">SUM((G=AF$8)*(P=$B39))&amp;" - "&amp;SUM((G=$B39)*(P=AF$8))</f>
        <v>3 - 1</v>
      </c>
      <c r="AG39" s="12" t="str">
        <f t="array" ref="AG39">SUM((G=AG$8)*(P=$B39))&amp;" - "&amp;SUM((G=$B39)*(P=AG$8))</f>
        <v>0 - 0</v>
      </c>
      <c r="AH39" s="12" t="str">
        <f t="array" ref="AH39">SUM((G=AH$8)*(P=$B39))&amp;" - "&amp;SUM((G=$B39)*(P=AH$8))</f>
        <v>3 - 2</v>
      </c>
      <c r="AI39" s="12" t="str">
        <f t="array" ref="AI39">SUM((G=AI$8)*(P=$B39))&amp;" - "&amp;SUM((G=$B39)*(P=AI$8))</f>
        <v>1 - 0</v>
      </c>
      <c r="AJ39" s="12" t="str">
        <f t="array" ref="AJ39">SUM((G=AJ$8)*(P=$B39))&amp;" - "&amp;SUM((G=$B39)*(P=AJ$8))</f>
        <v>3 - 5</v>
      </c>
      <c r="AK39" s="12" t="str">
        <f t="array" ref="AK39">SUM((G=AK$8)*(P=$B39))&amp;" - "&amp;SUM((G=$B39)*(P=AK$8))</f>
        <v>5 - 4</v>
      </c>
      <c r="AL39" s="12" t="str">
        <f t="array" ref="AL39">SUM((G=AL$8)*(P=$B39))&amp;" - "&amp;SUM((G=$B39)*(P=AL$8))</f>
        <v>1 - 7</v>
      </c>
      <c r="AM39" s="12" t="str">
        <f t="array" ref="AM39">SUM((G=AM$8)*(P=$B39))&amp;" - "&amp;SUM((G=$B39)*(P=AM$8))</f>
        <v>4 - 5</v>
      </c>
      <c r="AN39" s="12" t="str">
        <f t="array" ref="AN39">SUM((G=AN$8)*(P=$B39))&amp;" - "&amp;SUM((G=$B39)*(P=AN$8))</f>
        <v>0 - 0</v>
      </c>
      <c r="AO39" s="12" t="str">
        <f t="array" ref="AO39">SUM((G=AO$8)*(P=$B39))&amp;" - "&amp;SUM((G=$B39)*(P=AO$8))</f>
        <v>0 - 0</v>
      </c>
      <c r="AP39" s="12" t="str">
        <f t="array" ref="AP39">SUM((G=AP$8)*(P=$B39))&amp;" - "&amp;SUM((G=$B39)*(P=AP$8))</f>
        <v>0 - 0</v>
      </c>
      <c r="AQ39" s="12" t="str">
        <f t="array" ref="AQ39">SUM((G=AQ$8)*(P=$B39))&amp;" - "&amp;SUM((G=$B39)*(P=AQ$8))</f>
        <v>0 - 0</v>
      </c>
      <c r="AR39" s="12" t="str">
        <f t="array" ref="AR39">SUM((G=AR$8)*(P=$B39))&amp;" - "&amp;SUM((G=$B39)*(P=AR$8))</f>
        <v>0 - 0</v>
      </c>
      <c r="AS39" s="12" t="str">
        <f t="array" ref="AS39">SUM((G=AS$8)*(P=$B39))&amp;" - "&amp;SUM((G=$B39)*(P=AS$8))</f>
        <v>1 - 0</v>
      </c>
      <c r="AT39" s="25" t="str">
        <f t="array" ref="AT39">SUM((G=AT$8)*(P=$B39))&amp;" - "&amp;SUM((G=$B39)*(P=AT$8))</f>
        <v>1 - 0</v>
      </c>
      <c r="AU39" s="25" t="str">
        <f t="array" ref="AU39">SUM((G=AU$8)*(P=$B39))&amp;" - "&amp;SUM((G=$B39)*(P=AU$8))</f>
        <v>2 - 0</v>
      </c>
      <c r="AV39" s="25" t="str">
        <f t="array" ref="AV39">SUM((G=AV$8)*(P=$B39))&amp;" - "&amp;SUM((G=$B39)*(P=AV$8))</f>
        <v>0 - 0</v>
      </c>
      <c r="AW39" s="3671" t="str">
        <f t="array" ref="AW39">SUM((G=AW$8)*(P=$B39))&amp;" - "&amp;SUM((G=$B39)*(P=AW$8))</f>
        <v>0 - 0</v>
      </c>
      <c r="AX39" s="35" t="str">
        <f t="array" ref="AX39">SUM((G=AX$8)*(P=$B39))&amp;" - "&amp;SUM((G=$B39)*(P=AX$8))</f>
        <v>0 - 0</v>
      </c>
      <c r="AY39" s="12" t="str">
        <f t="array" ref="AY39">SUM((G=AY$8)*(P=$B39))&amp;" - "&amp;SUM((G=$B39)*(P=AY$8))</f>
        <v>0 - 0</v>
      </c>
      <c r="AZ39" s="12" t="str">
        <f t="array" ref="AZ39">SUM((G=AZ$8)*(P=$B39))&amp;" - "&amp;SUM((G=$B39)*(P=AZ$8))</f>
        <v>0 - 0</v>
      </c>
      <c r="BA39" s="12" t="str">
        <f t="array" ref="BA39">SUM((G=BA$8)*(P=$B39))&amp;" - "&amp;SUM((G=$B39)*(P=BA$8))</f>
        <v>0 - 0</v>
      </c>
      <c r="BB39" s="12" t="str">
        <f t="array" ref="BB39">SUM((G=BB$8)*(P=$B39))&amp;" - "&amp;SUM((G=$B39)*(P=BB$8))</f>
        <v>0 - 0</v>
      </c>
      <c r="BC39" s="12" t="str">
        <f t="array" ref="BC39">SUM((G=BC$8)*(P=$B39))&amp;" - "&amp;SUM((G=$B39)*(P=BC$8))</f>
        <v>0 - 0</v>
      </c>
      <c r="BD39" s="12" t="str">
        <f t="array" ref="BD39">SUM((G=BD$8)*(P=$B39))&amp;" - "&amp;SUM((G=$B39)*(P=BD$8))</f>
        <v>0 - 0</v>
      </c>
      <c r="BE39" s="12" t="str">
        <f t="array" ref="BE39">SUM((G=BE$8)*(P=$B39))&amp;" - "&amp;SUM((G=$B39)*(P=BE$8))</f>
        <v>0 - 0</v>
      </c>
      <c r="BF39" s="12" t="str">
        <f t="array" ref="BF39">SUM((G=BF$8)*(P=$B39))&amp;" - "&amp;SUM((G=$B39)*(P=BF$8))</f>
        <v>0 - 0</v>
      </c>
      <c r="BG39" s="12" t="str">
        <f t="array" ref="BG39">SUM((G=BG$8)*(P=$B39))&amp;" - "&amp;SUM((G=$B39)*(P=BG$8))</f>
        <v>0 - 0</v>
      </c>
      <c r="BH39" s="12" t="str">
        <f t="array" ref="BH39">SUM((G=BH$8)*(P=$B39))&amp;" - "&amp;SUM((G=$B39)*(P=BH$8))</f>
        <v>0 - 0</v>
      </c>
      <c r="BI39" s="12" t="str">
        <f t="array" ref="BI39">SUM((G=BI$8)*(P=$B39))&amp;" - "&amp;SUM((G=$B39)*(P=BI$8))</f>
        <v>0 - 0</v>
      </c>
      <c r="BJ39" s="12" t="str">
        <f t="array" ref="BJ39">SUM((G=BJ$8)*(P=$B39))&amp;" - "&amp;SUM((G=$B39)*(P=BJ$8))</f>
        <v>0 - 0</v>
      </c>
      <c r="BK39" s="12" t="str">
        <f t="array" ref="BK39">SUM((G=BK$8)*(P=$B39))&amp;" - "&amp;SUM((G=$B39)*(P=BK$8))</f>
        <v>0 - 1</v>
      </c>
      <c r="BL39" s="12" t="str">
        <f t="array" ref="BL39">SUM((G=BL$8)*(P=$B39))&amp;" - "&amp;SUM((G=$B39)*(P=BL$8))</f>
        <v>0 - 0</v>
      </c>
      <c r="BM39" s="12" t="str">
        <f t="array" ref="BM39">SUM((G=BM$8)*(P=$B39))&amp;" - "&amp;SUM((G=$B39)*(P=BM$8))</f>
        <v>0 - 0</v>
      </c>
      <c r="BN39" s="12" t="str">
        <f t="array" ref="BN39">SUM((G=BN$8)*(P=$B39))&amp;" - "&amp;SUM((G=$B39)*(P=BN$8))</f>
        <v>0 - 0</v>
      </c>
      <c r="BO39" s="12" t="str">
        <f t="array" ref="BO39">SUM((G=BO$8)*(P=$B39))&amp;" - "&amp;SUM((G=$B39)*(P=BO$8))</f>
        <v>0 - 0</v>
      </c>
      <c r="BP39" s="12" t="str">
        <f t="array" ref="BP39">SUM((G=BP$8)*(P=$B39))&amp;" - "&amp;SUM((G=$B39)*(P=BP$8))</f>
        <v>0 - 0</v>
      </c>
      <c r="BQ39" s="12" t="str">
        <f t="array" ref="BQ39">SUM((G=BQ$8)*(P=$B39))&amp;" - "&amp;SUM((G=$B39)*(P=BQ$8))</f>
        <v>0 - 0</v>
      </c>
      <c r="BR39" s="12" t="str">
        <f t="array" ref="BR39">SUM((G=BR$8)*(P=$B39))&amp;" - "&amp;SUM((G=$B39)*(P=BR$8))</f>
        <v>1 - 0</v>
      </c>
      <c r="BS39" s="12" t="str">
        <f t="array" ref="BS39">SUM((G=BS$8)*(P=$B39))&amp;" - "&amp;SUM((G=$B39)*(P=BS$8))</f>
        <v>0 - 0</v>
      </c>
      <c r="BT39" s="12" t="str">
        <f t="array" ref="BT39">SUM((G=BT$8)*(P=$B39))&amp;" - "&amp;SUM((G=$B39)*(P=BT$8))</f>
        <v>0 - 0</v>
      </c>
      <c r="BU39" s="12" t="str">
        <f t="array" ref="BU39">SUM((G=BU$8)*(P=$B39))&amp;" - "&amp;SUM((G=$B39)*(P=BU$8))</f>
        <v>0 - 0</v>
      </c>
      <c r="BV39" s="12" t="str">
        <f t="array" ref="BV39">SUM((G=BV$8)*(P=$B39))&amp;" - "&amp;SUM((G=$B39)*(P=BV$8))</f>
        <v>0 - 0</v>
      </c>
      <c r="BW39" s="12" t="str">
        <f t="array" ref="BW39">SUM((G=BW$8)*(P=$B39))&amp;" - "&amp;SUM((G=$B39)*(P=BW$8))</f>
        <v>1 - 0</v>
      </c>
      <c r="BX39" s="25" t="str">
        <f t="array" ref="BX39">SUM((G=BX$8)*(P=$B39))&amp;" - "&amp;SUM((G=$B39)*(P=BX$8))</f>
        <v>0 - 0</v>
      </c>
      <c r="BY39" s="25" t="str">
        <f t="array" ref="BY39">SUM((G=BY$8)*(P=$B39))&amp;" - "&amp;SUM((G=$B39)*(P=BY$8))</f>
        <v>0 - 0</v>
      </c>
      <c r="BZ39" s="21" t="str">
        <f t="shared" si="4"/>
        <v>MATHIAS</v>
      </c>
      <c r="CA39" s="16"/>
    </row>
    <row r="40" spans="2:79" ht="11.1" customHeight="1" x14ac:dyDescent="0.2">
      <c r="B40" s="22" t="s">
        <v>200</v>
      </c>
      <c r="C40" s="35" t="str">
        <f t="array" ref="C40">SUM((G=C$8)*(P=$B40))&amp;" - "&amp;SUM((G=$B40)*(P=C$8))</f>
        <v>0 - 0</v>
      </c>
      <c r="D40" s="35" t="str">
        <f t="array" ref="D40">SUM((G=D$8)*(P=$B40))&amp;" - "&amp;SUM((G=$B40)*(P=D$8))</f>
        <v>1 - 0</v>
      </c>
      <c r="E40" s="12" t="str">
        <f t="array" ref="E40">SUM((G=E$8)*(P=$B40))&amp;" - "&amp;SUM((G=$B40)*(P=E$8))</f>
        <v>1 - 0</v>
      </c>
      <c r="F40" s="12" t="str">
        <f t="array" ref="F40">SUM((G=F$8)*(P=$B40))&amp;" - "&amp;SUM((G=$B40)*(P=F$8))</f>
        <v>0 - 0</v>
      </c>
      <c r="G40" s="12" t="str">
        <f t="array" ref="G40">SUM((G=G$8)*(P=$B40))&amp;" - "&amp;SUM((G=$B40)*(P=G$8))</f>
        <v>0 - 1</v>
      </c>
      <c r="H40" s="12" t="str">
        <f t="array" ref="H40">SUM((G=H$8)*(P=$B40))&amp;" - "&amp;SUM((G=$B40)*(P=H$8))</f>
        <v>4 - 1</v>
      </c>
      <c r="I40" s="12" t="str">
        <f t="array" ref="I40">SUM((G=I$8)*(P=$B40))&amp;" - "&amp;SUM((G=$B40)*(P=I$8))</f>
        <v>5 - 2</v>
      </c>
      <c r="J40" s="12" t="str">
        <f t="array" ref="J40">SUM((G=J$8)*(P=$B40))&amp;" - "&amp;SUM((G=$B40)*(P=J$8))</f>
        <v>0 - 0</v>
      </c>
      <c r="K40" s="12" t="str">
        <f t="array" ref="K40">SUM((G=K$8)*(P=$B40))&amp;" - "&amp;SUM((G=$B40)*(P=K$8))</f>
        <v>0 - 0</v>
      </c>
      <c r="L40" s="12" t="str">
        <f t="array" ref="L40">SUM((G=L$8)*(P=$B40))&amp;" - "&amp;SUM((G=$B40)*(P=L$8))</f>
        <v>0 - 2</v>
      </c>
      <c r="M40" s="12" t="str">
        <f t="array" ref="M40">SUM((G=M$8)*(P=$B40))&amp;" - "&amp;SUM((G=$B40)*(P=M$8))</f>
        <v>0 - 0</v>
      </c>
      <c r="N40" s="12" t="str">
        <f t="array" ref="N40">SUM((G=N$8)*(P=$B40))&amp;" - "&amp;SUM((G=$B40)*(P=N$8))</f>
        <v>2 - 2</v>
      </c>
      <c r="O40" s="12" t="str">
        <f t="array" ref="O40">SUM((G=O$8)*(P=$B40))&amp;" - "&amp;SUM((G=$B40)*(P=O$8))</f>
        <v>2 - 1</v>
      </c>
      <c r="P40" s="12" t="str">
        <f t="array" ref="P40">SUM((G=P$8)*(P=$B40))&amp;" - "&amp;SUM((G=$B40)*(P=P$8))</f>
        <v>1 - 0</v>
      </c>
      <c r="Q40" s="12" t="str">
        <f t="array" ref="Q40">SUM((G=Q$8)*(P=$B40))&amp;" - "&amp;SUM((G=$B40)*(P=Q$8))</f>
        <v>2 - 0</v>
      </c>
      <c r="R40" s="12" t="str">
        <f t="array" ref="R40">SUM((G=R$8)*(P=$B40))&amp;" - "&amp;SUM((G=$B40)*(P=R$8))</f>
        <v>3 - 2</v>
      </c>
      <c r="S40" s="12" t="str">
        <f t="array" ref="S40">SUM((G=S$8)*(P=$B40))&amp;" - "&amp;SUM((G=$B40)*(P=S$8))</f>
        <v>0 - 0</v>
      </c>
      <c r="T40" s="12" t="str">
        <f t="array" ref="T40">SUM((G=T$8)*(P=$B40))&amp;" - "&amp;SUM((G=$B40)*(P=T$8))</f>
        <v>0 - 0</v>
      </c>
      <c r="U40" s="12" t="str">
        <f t="array" ref="U40">SUM((G=U$8)*(P=$B40))&amp;" - "&amp;SUM((G=$B40)*(P=U$8))</f>
        <v>0 - 0</v>
      </c>
      <c r="V40" s="12" t="str">
        <f t="array" ref="V40">SUM((G=V$8)*(P=$B40))&amp;" - "&amp;SUM((G=$B40)*(P=V$8))</f>
        <v>1 - 0</v>
      </c>
      <c r="W40" s="12" t="str">
        <f t="array" ref="W40">SUM((G=W$8)*(P=$B40))&amp;" - "&amp;SUM((G=$B40)*(P=W$8))</f>
        <v>0 - 0</v>
      </c>
      <c r="X40" s="12" t="str">
        <f t="array" ref="X40">SUM((G=X$8)*(P=$B40))&amp;" - "&amp;SUM((G=$B40)*(P=X$8))</f>
        <v>0 - 0</v>
      </c>
      <c r="Y40" s="12" t="str">
        <f t="array" ref="Y40">SUM((G=Y$8)*(P=$B40))&amp;" - "&amp;SUM((G=$B40)*(P=Y$8))</f>
        <v>1 - 1</v>
      </c>
      <c r="Z40" s="12" t="str">
        <f t="array" ref="Z40">SUM((G=Z$8)*(P=$B40))&amp;" - "&amp;SUM((G=$B40)*(P=Z$8))</f>
        <v>0 - 0</v>
      </c>
      <c r="AA40" s="12" t="str">
        <f t="array" ref="AA40">SUM((G=AA$8)*(P=$B40))&amp;" - "&amp;SUM((G=$B40)*(P=AA$8))</f>
        <v>0 - 0</v>
      </c>
      <c r="AB40" s="12" t="str">
        <f t="array" ref="AB40">SUM((G=AB$8)*(P=$B40))&amp;" - "&amp;SUM((G=$B40)*(P=AB$8))</f>
        <v>0 - 0</v>
      </c>
      <c r="AC40" s="12" t="str">
        <f t="array" ref="AC40">SUM((G=AC$8)*(P=$B40))&amp;" - "&amp;SUM((G=$B40)*(P=AC$8))</f>
        <v>0 - 1</v>
      </c>
      <c r="AD40" s="12" t="str">
        <f t="array" ref="AD40">SUM((G=AD$8)*(P=$B40))&amp;" - "&amp;SUM((G=$B40)*(P=AD$8))</f>
        <v>0 - 0</v>
      </c>
      <c r="AE40" s="12" t="str">
        <f t="array" ref="AE40">SUM((G=AE$8)*(P=$B40))&amp;" - "&amp;SUM((G=$B40)*(P=AE$8))</f>
        <v>2 - 1</v>
      </c>
      <c r="AF40" s="12" t="str">
        <f t="array" ref="AF40">SUM((G=AF$8)*(P=$B40))&amp;" - "&amp;SUM((G=$B40)*(P=AF$8))</f>
        <v>0 - 0</v>
      </c>
      <c r="AG40" s="12" t="str">
        <f t="array" ref="AG40">SUM((G=AG$8)*(P=$B40))&amp;" - "&amp;SUM((G=$B40)*(P=AG$8))</f>
        <v>2 - 3</v>
      </c>
      <c r="AH40" s="12"/>
      <c r="AI40" s="12" t="str">
        <f t="array" ref="AI40">SUM((G=AI$8)*(P=$B40))&amp;" - "&amp;SUM((G=$B40)*(P=AI$8))</f>
        <v>2 - 0</v>
      </c>
      <c r="AJ40" s="12" t="str">
        <f t="array" ref="AJ40">SUM((G=AJ$8)*(P=$B40))&amp;" - "&amp;SUM((G=$B40)*(P=AJ$8))</f>
        <v>0 - 1</v>
      </c>
      <c r="AK40" s="12" t="str">
        <f t="array" ref="AK40">SUM((G=AK$8)*(P=$B40))&amp;" - "&amp;SUM((G=$B40)*(P=AK$8))</f>
        <v>1 - 2</v>
      </c>
      <c r="AL40" s="12" t="str">
        <f t="array" ref="AL40">SUM((G=AL$8)*(P=$B40))&amp;" - "&amp;SUM((G=$B40)*(P=AL$8))</f>
        <v>2 - 1</v>
      </c>
      <c r="AM40" s="12" t="str">
        <f t="array" ref="AM40">SUM((G=AM$8)*(P=$B40))&amp;" - "&amp;SUM((G=$B40)*(P=AM$8))</f>
        <v>2 - 0</v>
      </c>
      <c r="AN40" s="12" t="str">
        <f t="array" ref="AN40">SUM((G=AN$8)*(P=$B40))&amp;" - "&amp;SUM((G=$B40)*(P=AN$8))</f>
        <v>0 - 0</v>
      </c>
      <c r="AO40" s="12" t="str">
        <f t="array" ref="AO40">SUM((G=AO$8)*(P=$B40))&amp;" - "&amp;SUM((G=$B40)*(P=AO$8))</f>
        <v>0 - 0</v>
      </c>
      <c r="AP40" s="12" t="str">
        <f t="array" ref="AP40">SUM((G=AP$8)*(P=$B40))&amp;" - "&amp;SUM((G=$B40)*(P=AP$8))</f>
        <v>0 - 0</v>
      </c>
      <c r="AQ40" s="12" t="str">
        <f t="array" ref="AQ40">SUM((G=AQ$8)*(P=$B40))&amp;" - "&amp;SUM((G=$B40)*(P=AQ$8))</f>
        <v>0 - 0</v>
      </c>
      <c r="AR40" s="12" t="str">
        <f t="array" ref="AR40">SUM((G=AR$8)*(P=$B40))&amp;" - "&amp;SUM((G=$B40)*(P=AR$8))</f>
        <v>0 - 0</v>
      </c>
      <c r="AS40" s="12" t="str">
        <f t="array" ref="AS40">SUM((G=AS$8)*(P=$B40))&amp;" - "&amp;SUM((G=$B40)*(P=AS$8))</f>
        <v>0 - 0</v>
      </c>
      <c r="AT40" s="25" t="str">
        <f t="array" ref="AT40">SUM((G=AT$8)*(P=$B40))&amp;" - "&amp;SUM((G=$B40)*(P=AT$8))</f>
        <v>0 - 0</v>
      </c>
      <c r="AU40" s="25" t="str">
        <f t="array" ref="AU40">SUM((G=AU$8)*(P=$B40))&amp;" - "&amp;SUM((G=$B40)*(P=AU$8))</f>
        <v>0 - 0</v>
      </c>
      <c r="AV40" s="25" t="str">
        <f t="array" ref="AV40">SUM((G=AV$8)*(P=$B40))&amp;" - "&amp;SUM((G=$B40)*(P=AV$8))</f>
        <v>0 - 0</v>
      </c>
      <c r="AW40" s="3671" t="str">
        <f t="array" ref="AW40">SUM((G=AW$8)*(P=$B40))&amp;" - "&amp;SUM((G=$B40)*(P=AW$8))</f>
        <v>0 - 0</v>
      </c>
      <c r="AX40" s="35" t="str">
        <f t="array" ref="AX40">SUM((G=AX$8)*(P=$B40))&amp;" - "&amp;SUM((G=$B40)*(P=AX$8))</f>
        <v>0 - 0</v>
      </c>
      <c r="AY40" s="12" t="str">
        <f t="array" ref="AY40">SUM((G=AY$8)*(P=$B40))&amp;" - "&amp;SUM((G=$B40)*(P=AY$8))</f>
        <v>0 - 0</v>
      </c>
      <c r="AZ40" s="12" t="str">
        <f t="array" ref="AZ40">SUM((G=AZ$8)*(P=$B40))&amp;" - "&amp;SUM((G=$B40)*(P=AZ$8))</f>
        <v>0 - 0</v>
      </c>
      <c r="BA40" s="12" t="str">
        <f t="array" ref="BA40">SUM((G=BA$8)*(P=$B40))&amp;" - "&amp;SUM((G=$B40)*(P=BA$8))</f>
        <v>0 - 0</v>
      </c>
      <c r="BB40" s="12" t="str">
        <f t="array" ref="BB40">SUM((G=BB$8)*(P=$B40))&amp;" - "&amp;SUM((G=$B40)*(P=BB$8))</f>
        <v>0 - 0</v>
      </c>
      <c r="BC40" s="12" t="str">
        <f t="array" ref="BC40">SUM((G=BC$8)*(P=$B40))&amp;" - "&amp;SUM((G=$B40)*(P=BC$8))</f>
        <v>0 - 0</v>
      </c>
      <c r="BD40" s="12" t="str">
        <f t="array" ref="BD40">SUM((G=BD$8)*(P=$B40))&amp;" - "&amp;SUM((G=$B40)*(P=BD$8))</f>
        <v>0 - 0</v>
      </c>
      <c r="BE40" s="12" t="str">
        <f t="array" ref="BE40">SUM((G=BE$8)*(P=$B40))&amp;" - "&amp;SUM((G=$B40)*(P=BE$8))</f>
        <v>0 - 0</v>
      </c>
      <c r="BF40" s="12" t="str">
        <f t="array" ref="BF40">SUM((G=BF$8)*(P=$B40))&amp;" - "&amp;SUM((G=$B40)*(P=BF$8))</f>
        <v>0 - 0</v>
      </c>
      <c r="BG40" s="12" t="str">
        <f t="array" ref="BG40">SUM((G=BG$8)*(P=$B40))&amp;" - "&amp;SUM((G=$B40)*(P=BG$8))</f>
        <v>0 - 0</v>
      </c>
      <c r="BH40" s="12" t="str">
        <f t="array" ref="BH40">SUM((G=BH$8)*(P=$B40))&amp;" - "&amp;SUM((G=$B40)*(P=BH$8))</f>
        <v>0 - 0</v>
      </c>
      <c r="BI40" s="12" t="str">
        <f t="array" ref="BI40">SUM((G=BI$8)*(P=$B40))&amp;" - "&amp;SUM((G=$B40)*(P=BI$8))</f>
        <v>0 - 0</v>
      </c>
      <c r="BJ40" s="12" t="str">
        <f t="array" ref="BJ40">SUM((G=BJ$8)*(P=$B40))&amp;" - "&amp;SUM((G=$B40)*(P=BJ$8))</f>
        <v>0 - 0</v>
      </c>
      <c r="BK40" s="12" t="str">
        <f t="array" ref="BK40">SUM((G=BK$8)*(P=$B40))&amp;" - "&amp;SUM((G=$B40)*(P=BK$8))</f>
        <v>0 - 1</v>
      </c>
      <c r="BL40" s="12" t="str">
        <f t="array" ref="BL40">SUM((G=BL$8)*(P=$B40))&amp;" - "&amp;SUM((G=$B40)*(P=BL$8))</f>
        <v>0 - 0</v>
      </c>
      <c r="BM40" s="12" t="str">
        <f t="array" ref="BM40">SUM((G=BM$8)*(P=$B40))&amp;" - "&amp;SUM((G=$B40)*(P=BM$8))</f>
        <v>0 - 0</v>
      </c>
      <c r="BN40" s="12" t="str">
        <f t="array" ref="BN40">SUM((G=BN$8)*(P=$B40))&amp;" - "&amp;SUM((G=$B40)*(P=BN$8))</f>
        <v>0 - 0</v>
      </c>
      <c r="BO40" s="12" t="str">
        <f t="array" ref="BO40">SUM((G=BO$8)*(P=$B40))&amp;" - "&amp;SUM((G=$B40)*(P=BO$8))</f>
        <v>0 - 0</v>
      </c>
      <c r="BP40" s="12" t="str">
        <f t="array" ref="BP40">SUM((G=BP$8)*(P=$B40))&amp;" - "&amp;SUM((G=$B40)*(P=BP$8))</f>
        <v>0 - 0</v>
      </c>
      <c r="BQ40" s="12" t="str">
        <f t="array" ref="BQ40">SUM((G=BQ$8)*(P=$B40))&amp;" - "&amp;SUM((G=$B40)*(P=BQ$8))</f>
        <v>0 - 0</v>
      </c>
      <c r="BR40" s="12" t="str">
        <f t="array" ref="BR40">SUM((G=BR$8)*(P=$B40))&amp;" - "&amp;SUM((G=$B40)*(P=BR$8))</f>
        <v>0 - 0</v>
      </c>
      <c r="BS40" s="12" t="str">
        <f t="array" ref="BS40">SUM((G=BS$8)*(P=$B40))&amp;" - "&amp;SUM((G=$B40)*(P=BS$8))</f>
        <v>0 - 0</v>
      </c>
      <c r="BT40" s="12" t="str">
        <f t="array" ref="BT40">SUM((G=BT$8)*(P=$B40))&amp;" - "&amp;SUM((G=$B40)*(P=BT$8))</f>
        <v>0 - 0</v>
      </c>
      <c r="BU40" s="12" t="str">
        <f t="array" ref="BU40">SUM((G=BU$8)*(P=$B40))&amp;" - "&amp;SUM((G=$B40)*(P=BU$8))</f>
        <v>0 - 0</v>
      </c>
      <c r="BV40" s="12" t="str">
        <f t="array" ref="BV40">SUM((G=BV$8)*(P=$B40))&amp;" - "&amp;SUM((G=$B40)*(P=BV$8))</f>
        <v>0 - 0</v>
      </c>
      <c r="BW40" s="12" t="str">
        <f t="array" ref="BW40">SUM((G=BW$8)*(P=$B40))&amp;" - "&amp;SUM((G=$B40)*(P=BW$8))</f>
        <v>0 - 0</v>
      </c>
      <c r="BX40" s="25" t="str">
        <f t="array" ref="BX40">SUM((G=BX$8)*(P=$B40))&amp;" - "&amp;SUM((G=$B40)*(P=BX$8))</f>
        <v>0 - 0</v>
      </c>
      <c r="BY40" s="25" t="str">
        <f t="array" ref="BY40">SUM((G=BY$8)*(P=$B40))&amp;" - "&amp;SUM((G=$B40)*(P=BY$8))</f>
        <v>0 - 0</v>
      </c>
      <c r="BZ40" s="21" t="str">
        <f t="shared" si="4"/>
        <v>MATH T.</v>
      </c>
      <c r="CA40" s="16"/>
    </row>
    <row r="41" spans="2:79" ht="11.1" customHeight="1" x14ac:dyDescent="0.2">
      <c r="B41" s="22" t="s">
        <v>127</v>
      </c>
      <c r="C41" s="35" t="str">
        <f t="array" ref="C41">SUM((G=C$8)*(P=$B41))&amp;" - "&amp;SUM((G=$B41)*(P=C$8))</f>
        <v>0 - 0</v>
      </c>
      <c r="D41" s="35" t="str">
        <f t="array" ref="D41">SUM((G=D$8)*(P=$B41))&amp;" - "&amp;SUM((G=$B41)*(P=D$8))</f>
        <v>0 - 2</v>
      </c>
      <c r="E41" s="12" t="str">
        <f t="array" ref="E41">SUM((G=E$8)*(P=$B41))&amp;" - "&amp;SUM((G=$B41)*(P=E$8))</f>
        <v>1 - 1</v>
      </c>
      <c r="F41" s="12" t="str">
        <f t="array" ref="F41">SUM((G=F$8)*(P=$B41))&amp;" - "&amp;SUM((G=$B41)*(P=F$8))</f>
        <v>0 - 0</v>
      </c>
      <c r="G41" s="12" t="str">
        <f t="array" ref="G41">SUM((G=G$8)*(P=$B41))&amp;" - "&amp;SUM((G=$B41)*(P=G$8))</f>
        <v>0 - 1</v>
      </c>
      <c r="H41" s="12" t="str">
        <f t="array" ref="H41">SUM((G=H$8)*(P=$B41))&amp;" - "&amp;SUM((G=$B41)*(P=H$8))</f>
        <v>2 - 2</v>
      </c>
      <c r="I41" s="12" t="str">
        <f t="array" ref="I41">SUM((G=I$8)*(P=$B41))&amp;" - "&amp;SUM((G=$B41)*(P=I$8))</f>
        <v>5 - 0</v>
      </c>
      <c r="J41" s="12" t="str">
        <f t="array" ref="J41">SUM((G=J$8)*(P=$B41))&amp;" - "&amp;SUM((G=$B41)*(P=J$8))</f>
        <v>0 - 0</v>
      </c>
      <c r="K41" s="12" t="str">
        <f t="array" ref="K41">SUM((G=K$8)*(P=$B41))&amp;" - "&amp;SUM((G=$B41)*(P=K$8))</f>
        <v>0 - 1</v>
      </c>
      <c r="L41" s="12" t="str">
        <f t="array" ref="L41">SUM((G=L$8)*(P=$B41))&amp;" - "&amp;SUM((G=$B41)*(P=L$8))</f>
        <v>2 - 4</v>
      </c>
      <c r="M41" s="12" t="str">
        <f t="array" ref="M41">SUM((G=M$8)*(P=$B41))&amp;" - "&amp;SUM((G=$B41)*(P=M$8))</f>
        <v>0 - 0</v>
      </c>
      <c r="N41" s="12" t="str">
        <f t="array" ref="N41">SUM((G=N$8)*(P=$B41))&amp;" - "&amp;SUM((G=$B41)*(P=N$8))</f>
        <v>0 - 0</v>
      </c>
      <c r="O41" s="12" t="str">
        <f t="array" ref="O41">SUM((G=O$8)*(P=$B41))&amp;" - "&amp;SUM((G=$B41)*(P=O$8))</f>
        <v>9 - 0</v>
      </c>
      <c r="P41" s="12" t="str">
        <f t="array" ref="P41">SUM((G=P$8)*(P=$B41))&amp;" - "&amp;SUM((G=$B41)*(P=P$8))</f>
        <v>0 - 2</v>
      </c>
      <c r="Q41" s="12" t="str">
        <f t="array" ref="Q41">SUM((G=Q$8)*(P=$B41))&amp;" - "&amp;SUM((G=$B41)*(P=Q$8))</f>
        <v>0 - 2</v>
      </c>
      <c r="R41" s="12" t="str">
        <f t="array" ref="R41">SUM((G=R$8)*(P=$B41))&amp;" - "&amp;SUM((G=$B41)*(P=R$8))</f>
        <v>5 - 1</v>
      </c>
      <c r="S41" s="12" t="str">
        <f t="array" ref="S41">SUM((G=S$8)*(P=$B41))&amp;" - "&amp;SUM((G=$B41)*(P=S$8))</f>
        <v>2 - 1</v>
      </c>
      <c r="T41" s="12" t="str">
        <f t="array" ref="T41">SUM((G=T$8)*(P=$B41))&amp;" - "&amp;SUM((G=$B41)*(P=T$8))</f>
        <v>0 - 0</v>
      </c>
      <c r="U41" s="12" t="str">
        <f t="array" ref="U41">SUM((G=U$8)*(P=$B41))&amp;" - "&amp;SUM((G=$B41)*(P=U$8))</f>
        <v>2 - 0</v>
      </c>
      <c r="V41" s="12" t="str">
        <f t="array" ref="V41">SUM((G=V$8)*(P=$B41))&amp;" - "&amp;SUM((G=$B41)*(P=V$8))</f>
        <v>0 - 1</v>
      </c>
      <c r="W41" s="12" t="str">
        <f t="array" ref="W41">SUM((G=W$8)*(P=$B41))&amp;" - "&amp;SUM((G=$B41)*(P=W$8))</f>
        <v>0 - 0</v>
      </c>
      <c r="X41" s="12" t="str">
        <f t="array" ref="X41">SUM((G=X$8)*(P=$B41))&amp;" - "&amp;SUM((G=$B41)*(P=X$8))</f>
        <v>0 - 0</v>
      </c>
      <c r="Y41" s="12" t="str">
        <f t="array" ref="Y41">SUM((G=Y$8)*(P=$B41))&amp;" - "&amp;SUM((G=$B41)*(P=Y$8))</f>
        <v>0 - 3</v>
      </c>
      <c r="Z41" s="12" t="str">
        <f t="array" ref="Z41">SUM((G=Z$8)*(P=$B41))&amp;" - "&amp;SUM((G=$B41)*(P=Z$8))</f>
        <v>1 - 0</v>
      </c>
      <c r="AA41" s="12" t="str">
        <f t="array" ref="AA41">SUM((G=AA$8)*(P=$B41))&amp;" - "&amp;SUM((G=$B41)*(P=AA$8))</f>
        <v>0 - 0</v>
      </c>
      <c r="AB41" s="12" t="str">
        <f t="array" ref="AB41">SUM((G=AB$8)*(P=$B41))&amp;" - "&amp;SUM((G=$B41)*(P=AB$8))</f>
        <v>0 - 0</v>
      </c>
      <c r="AC41" s="12" t="str">
        <f t="array" ref="AC41">SUM((G=AC$8)*(P=$B41))&amp;" - "&amp;SUM((G=$B41)*(P=AC$8))</f>
        <v>2 - 1</v>
      </c>
      <c r="AD41" s="12" t="str">
        <f t="array" ref="AD41">SUM((G=AD$8)*(P=$B41))&amp;" - "&amp;SUM((G=$B41)*(P=AD$8))</f>
        <v>0 - 0</v>
      </c>
      <c r="AE41" s="12" t="str">
        <f t="array" ref="AE41">SUM((G=AE$8)*(P=$B41))&amp;" - "&amp;SUM((G=$B41)*(P=AE$8))</f>
        <v>2 - 1</v>
      </c>
      <c r="AF41" s="12" t="str">
        <f t="array" ref="AF41">SUM((G=AF$8)*(P=$B41))&amp;" - "&amp;SUM((G=$B41)*(P=AF$8))</f>
        <v>1 - 0</v>
      </c>
      <c r="AG41" s="12" t="str">
        <f t="array" ref="AG41">SUM((G=AG$8)*(P=$B41))&amp;" - "&amp;SUM((G=$B41)*(P=AG$8))</f>
        <v>0 - 1</v>
      </c>
      <c r="AH41" s="12" t="str">
        <f t="array" ref="AH41">SUM((G=AH$8)*(P=$B41))&amp;" - "&amp;SUM((G=$B41)*(P=AH$8))</f>
        <v>0 - 2</v>
      </c>
      <c r="AI41" s="12" t="str">
        <f t="array" ref="AI41">SUM((G=AI$8)*(P=$B41))&amp;" - "&amp;SUM((G=$B41)*(P=AI$8))</f>
        <v>0 - 0</v>
      </c>
      <c r="AJ41" s="12" t="str">
        <f t="array" ref="AJ41">SUM((G=AJ$8)*(P=$B41))&amp;" - "&amp;SUM((G=$B41)*(P=AJ$8))</f>
        <v>0 - 2</v>
      </c>
      <c r="AK41" s="12" t="str">
        <f t="array" ref="AK41">SUM((G=AK$8)*(P=$B41))&amp;" - "&amp;SUM((G=$B41)*(P=AK$8))</f>
        <v>3 - 0</v>
      </c>
      <c r="AL41" s="12" t="str">
        <f t="array" ref="AL41">SUM((G=AL$8)*(P=$B41))&amp;" - "&amp;SUM((G=$B41)*(P=AL$8))</f>
        <v>0 - 0</v>
      </c>
      <c r="AM41" s="12" t="str">
        <f t="array" ref="AM41">SUM((G=AM$8)*(P=$B41))&amp;" - "&amp;SUM((G=$B41)*(P=AM$8))</f>
        <v>1 - 2</v>
      </c>
      <c r="AN41" s="12" t="str">
        <f t="array" ref="AN41">SUM((G=AN$8)*(P=$B41))&amp;" - "&amp;SUM((G=$B41)*(P=AN$8))</f>
        <v>1 - 0</v>
      </c>
      <c r="AO41" s="12" t="str">
        <f t="array" ref="AO41">SUM((G=AO$8)*(P=$B41))&amp;" - "&amp;SUM((G=$B41)*(P=AO$8))</f>
        <v>0 - 0</v>
      </c>
      <c r="AP41" s="12" t="str">
        <f t="array" ref="AP41">SUM((G=AP$8)*(P=$B41))&amp;" - "&amp;SUM((G=$B41)*(P=AP$8))</f>
        <v>0 - 0</v>
      </c>
      <c r="AQ41" s="12" t="str">
        <f t="array" ref="AQ41">SUM((G=AQ$8)*(P=$B41))&amp;" - "&amp;SUM((G=$B41)*(P=AQ$8))</f>
        <v>0 - 0</v>
      </c>
      <c r="AR41" s="12" t="str">
        <f t="array" ref="AR41">SUM((G=AR$8)*(P=$B41))&amp;" - "&amp;SUM((G=$B41)*(P=AR$8))</f>
        <v>0 - 0</v>
      </c>
      <c r="AS41" s="12" t="str">
        <f t="array" ref="AS41">SUM((G=AS$8)*(P=$B41))&amp;" - "&amp;SUM((G=$B41)*(P=AS$8))</f>
        <v>0 - 0</v>
      </c>
      <c r="AT41" s="25" t="str">
        <f t="array" ref="AT41">SUM((G=AT$8)*(P=$B41))&amp;" - "&amp;SUM((G=$B41)*(P=AT$8))</f>
        <v>0 - 0</v>
      </c>
      <c r="AU41" s="25" t="str">
        <f t="array" ref="AU41">SUM((G=AU$8)*(P=$B41))&amp;" - "&amp;SUM((G=$B41)*(P=AU$8))</f>
        <v>0 - 0</v>
      </c>
      <c r="AV41" s="25" t="str">
        <f t="array" ref="AV41">SUM((G=AV$8)*(P=$B41))&amp;" - "&amp;SUM((G=$B41)*(P=AV$8))</f>
        <v>0 - 0</v>
      </c>
      <c r="AW41" s="3671" t="str">
        <f t="array" ref="AW41">SUM((G=AW$8)*(P=$B41))&amp;" - "&amp;SUM((G=$B41)*(P=AW$8))</f>
        <v>0 - 0</v>
      </c>
      <c r="AX41" s="35" t="str">
        <f t="array" ref="AX41">SUM((G=AX$8)*(P=$B41))&amp;" - "&amp;SUM((G=$B41)*(P=AX$8))</f>
        <v>0 - 0</v>
      </c>
      <c r="AY41" s="12" t="str">
        <f t="array" ref="AY41">SUM((G=AY$8)*(P=$B41))&amp;" - "&amp;SUM((G=$B41)*(P=AY$8))</f>
        <v>0 - 0</v>
      </c>
      <c r="AZ41" s="12" t="str">
        <f t="array" ref="AZ41">SUM((G=AZ$8)*(P=$B41))&amp;" - "&amp;SUM((G=$B41)*(P=AZ$8))</f>
        <v>0 - 0</v>
      </c>
      <c r="BA41" s="12" t="str">
        <f t="array" ref="BA41">SUM((G=BA$8)*(P=$B41))&amp;" - "&amp;SUM((G=$B41)*(P=BA$8))</f>
        <v>0 - 0</v>
      </c>
      <c r="BB41" s="12" t="str">
        <f t="array" ref="BB41">SUM((G=BB$8)*(P=$B41))&amp;" - "&amp;SUM((G=$B41)*(P=BB$8))</f>
        <v>0 - 0</v>
      </c>
      <c r="BC41" s="12" t="str">
        <f t="array" ref="BC41">SUM((G=BC$8)*(P=$B41))&amp;" - "&amp;SUM((G=$B41)*(P=BC$8))</f>
        <v>0 - 0</v>
      </c>
      <c r="BD41" s="12" t="str">
        <f t="array" ref="BD41">SUM((G=BD$8)*(P=$B41))&amp;" - "&amp;SUM((G=$B41)*(P=BD$8))</f>
        <v>0 - 0</v>
      </c>
      <c r="BE41" s="12" t="str">
        <f t="array" ref="BE41">SUM((G=BE$8)*(P=$B41))&amp;" - "&amp;SUM((G=$B41)*(P=BE$8))</f>
        <v>0 - 0</v>
      </c>
      <c r="BF41" s="12" t="str">
        <f t="array" ref="BF41">SUM((G=BF$8)*(P=$B41))&amp;" - "&amp;SUM((G=$B41)*(P=BF$8))</f>
        <v>0 - 0</v>
      </c>
      <c r="BG41" s="12" t="str">
        <f t="array" ref="BG41">SUM((G=BG$8)*(P=$B41))&amp;" - "&amp;SUM((G=$B41)*(P=BG$8))</f>
        <v>0 - 0</v>
      </c>
      <c r="BH41" s="12" t="str">
        <f t="array" ref="BH41">SUM((G=BH$8)*(P=$B41))&amp;" - "&amp;SUM((G=$B41)*(P=BH$8))</f>
        <v>0 - 0</v>
      </c>
      <c r="BI41" s="12" t="str">
        <f t="array" ref="BI41">SUM((G=BI$8)*(P=$B41))&amp;" - "&amp;SUM((G=$B41)*(P=BI$8))</f>
        <v>0 - 0</v>
      </c>
      <c r="BJ41" s="12" t="str">
        <f t="array" ref="BJ41">SUM((G=BJ$8)*(P=$B41))&amp;" - "&amp;SUM((G=$B41)*(P=BJ$8))</f>
        <v>0 - 0</v>
      </c>
      <c r="BK41" s="12" t="str">
        <f t="array" ref="BK41">SUM((G=BK$8)*(P=$B41))&amp;" - "&amp;SUM((G=$B41)*(P=BK$8))</f>
        <v>0 - 0</v>
      </c>
      <c r="BL41" s="12" t="str">
        <f t="array" ref="BL41">SUM((G=BL$8)*(P=$B41))&amp;" - "&amp;SUM((G=$B41)*(P=BL$8))</f>
        <v>0 - 0</v>
      </c>
      <c r="BM41" s="12" t="str">
        <f t="array" ref="BM41">SUM((G=BM$8)*(P=$B41))&amp;" - "&amp;SUM((G=$B41)*(P=BM$8))</f>
        <v>0 - 0</v>
      </c>
      <c r="BN41" s="12" t="str">
        <f t="array" ref="BN41">SUM((G=BN$8)*(P=$B41))&amp;" - "&amp;SUM((G=$B41)*(P=BN$8))</f>
        <v>0 - 0</v>
      </c>
      <c r="BO41" s="12" t="str">
        <f t="array" ref="BO41">SUM((G=BO$8)*(P=$B41))&amp;" - "&amp;SUM((G=$B41)*(P=BO$8))</f>
        <v>0 - 0</v>
      </c>
      <c r="BP41" s="12" t="str">
        <f t="array" ref="BP41">SUM((G=BP$8)*(P=$B41))&amp;" - "&amp;SUM((G=$B41)*(P=BP$8))</f>
        <v>0 - 0</v>
      </c>
      <c r="BQ41" s="12" t="str">
        <f t="array" ref="BQ41">SUM((G=BQ$8)*(P=$B41))&amp;" - "&amp;SUM((G=$B41)*(P=BQ$8))</f>
        <v>0 - 0</v>
      </c>
      <c r="BR41" s="12" t="str">
        <f t="array" ref="BR41">SUM((G=BR$8)*(P=$B41))&amp;" - "&amp;SUM((G=$B41)*(P=BR$8))</f>
        <v>0 - 0</v>
      </c>
      <c r="BS41" s="12" t="str">
        <f t="array" ref="BS41">SUM((G=BS$8)*(P=$B41))&amp;" - "&amp;SUM((G=$B41)*(P=BS$8))</f>
        <v>0 - 0</v>
      </c>
      <c r="BT41" s="12" t="str">
        <f t="array" ref="BT41">SUM((G=BT$8)*(P=$B41))&amp;" - "&amp;SUM((G=$B41)*(P=BT$8))</f>
        <v>0 - 0</v>
      </c>
      <c r="BU41" s="12" t="str">
        <f t="array" ref="BU41">SUM((G=BU$8)*(P=$B41))&amp;" - "&amp;SUM((G=$B41)*(P=BU$8))</f>
        <v>0 - 0</v>
      </c>
      <c r="BV41" s="12" t="str">
        <f t="array" ref="BV41">SUM((G=BV$8)*(P=$B41))&amp;" - "&amp;SUM((G=$B41)*(P=BV$8))</f>
        <v>0 - 0</v>
      </c>
      <c r="BW41" s="12" t="str">
        <f t="array" ref="BW41">SUM((G=BW$8)*(P=$B41))&amp;" - "&amp;SUM((G=$B41)*(P=BW$8))</f>
        <v>0 - 0</v>
      </c>
      <c r="BX41" s="25" t="str">
        <f t="array" ref="BX41">SUM((G=BX$8)*(P=$B41))&amp;" - "&amp;SUM((G=$B41)*(P=BX$8))</f>
        <v>0 - 0</v>
      </c>
      <c r="BY41" s="25" t="str">
        <f t="array" ref="BY41">SUM((G=BY$8)*(P=$B41))&amp;" - "&amp;SUM((G=$B41)*(P=BY$8))</f>
        <v>0 - 0</v>
      </c>
      <c r="BZ41" s="21" t="str">
        <f t="shared" ref="BZ41:BZ73" si="5">B41</f>
        <v>MAX</v>
      </c>
      <c r="CA41" s="16"/>
    </row>
    <row r="42" spans="2:79" ht="11.1" customHeight="1" x14ac:dyDescent="0.2">
      <c r="B42" s="22" t="s">
        <v>207</v>
      </c>
      <c r="C42" s="35" t="str">
        <f t="array" ref="C42">SUM((G=C$8)*(P=$B42))&amp;" - "&amp;SUM((G=$B42)*(P=C$8))</f>
        <v>0 - 0</v>
      </c>
      <c r="D42" s="35" t="str">
        <f t="array" ref="D42">SUM((G=D$8)*(P=$B42))&amp;" - "&amp;SUM((G=$B42)*(P=D$8))</f>
        <v>1 - 1</v>
      </c>
      <c r="E42" s="12" t="str">
        <f t="array" ref="E42">SUM((G=E$8)*(P=$B42))&amp;" - "&amp;SUM((G=$B42)*(P=E$8))</f>
        <v>0 - 0</v>
      </c>
      <c r="F42" s="12" t="str">
        <f t="array" ref="F42">SUM((G=F$8)*(P=$B42))&amp;" - "&amp;SUM((G=$B42)*(P=F$8))</f>
        <v>0 - 0</v>
      </c>
      <c r="G42" s="12" t="str">
        <f t="array" ref="G42">SUM((G=G$8)*(P=$B42))&amp;" - "&amp;SUM((G=$B42)*(P=G$8))</f>
        <v>1 - 1</v>
      </c>
      <c r="H42" s="12" t="str">
        <f t="array" ref="H42">SUM((G=H$8)*(P=$B42))&amp;" - "&amp;SUM((G=$B42)*(P=H$8))</f>
        <v>0 - 4</v>
      </c>
      <c r="I42" s="12" t="str">
        <f t="array" ref="I42">SUM((G=I$8)*(P=$B42))&amp;" - "&amp;SUM((G=$B42)*(P=I$8))</f>
        <v>5 - 2</v>
      </c>
      <c r="J42" s="12" t="str">
        <f t="array" ref="J42">SUM((G=J$8)*(P=$B42))&amp;" - "&amp;SUM((G=$B42)*(P=J$8))</f>
        <v>0 - 0</v>
      </c>
      <c r="K42" s="12" t="str">
        <f t="array" ref="K42">SUM((G=K$8)*(P=$B42))&amp;" - "&amp;SUM((G=$B42)*(P=K$8))</f>
        <v>0 - 0</v>
      </c>
      <c r="L42" s="12" t="str">
        <f t="array" ref="L42">SUM((G=L$8)*(P=$B42))&amp;" - "&amp;SUM((G=$B42)*(P=L$8))</f>
        <v>3 - 2</v>
      </c>
      <c r="M42" s="12" t="str">
        <f t="array" ref="M42">SUM((G=M$8)*(P=$B42))&amp;" - "&amp;SUM((G=$B42)*(P=M$8))</f>
        <v>0 - 0</v>
      </c>
      <c r="N42" s="12" t="str">
        <f t="array" ref="N42">SUM((G=N$8)*(P=$B42))&amp;" - "&amp;SUM((G=$B42)*(P=N$8))</f>
        <v>1 - 2</v>
      </c>
      <c r="O42" s="12" t="str">
        <f t="array" ref="O42">SUM((G=O$8)*(P=$B42))&amp;" - "&amp;SUM((G=$B42)*(P=O$8))</f>
        <v>9 - 0</v>
      </c>
      <c r="P42" s="12" t="str">
        <f t="array" ref="P42">SUM((G=P$8)*(P=$B42))&amp;" - "&amp;SUM((G=$B42)*(P=P$8))</f>
        <v>0 - 0</v>
      </c>
      <c r="Q42" s="12" t="str">
        <f t="array" ref="Q42">SUM((G=Q$8)*(P=$B42))&amp;" - "&amp;SUM((G=$B42)*(P=Q$8))</f>
        <v>3 - 3</v>
      </c>
      <c r="R42" s="12" t="str">
        <f t="array" ref="R42">SUM((G=R$8)*(P=$B42))&amp;" - "&amp;SUM((G=$B42)*(P=R$8))</f>
        <v>1 - 0</v>
      </c>
      <c r="S42" s="12" t="str">
        <f t="array" ref="S42">SUM((G=S$8)*(P=$B42))&amp;" - "&amp;SUM((G=$B42)*(P=S$8))</f>
        <v>0 - 0</v>
      </c>
      <c r="T42" s="12" t="str">
        <f t="array" ref="T42">SUM((G=T$8)*(P=$B42))&amp;" - "&amp;SUM((G=$B42)*(P=T$8))</f>
        <v>0 - 1</v>
      </c>
      <c r="U42" s="12" t="str">
        <f t="array" ref="U42">SUM((G=U$8)*(P=$B42))&amp;" - "&amp;SUM((G=$B42)*(P=U$8))</f>
        <v>2 - 0</v>
      </c>
      <c r="V42" s="12" t="str">
        <f t="array" ref="V42">SUM((G=V$8)*(P=$B42))&amp;" - "&amp;SUM((G=$B42)*(P=V$8))</f>
        <v>0 - 1</v>
      </c>
      <c r="W42" s="12" t="str">
        <f t="array" ref="W42">SUM((G=W$8)*(P=$B42))&amp;" - "&amp;SUM((G=$B42)*(P=W$8))</f>
        <v>0 - 0</v>
      </c>
      <c r="X42" s="12" t="str">
        <f t="array" ref="X42">SUM((G=X$8)*(P=$B42))&amp;" - "&amp;SUM((G=$B42)*(P=X$8))</f>
        <v>1 - 0</v>
      </c>
      <c r="Y42" s="12" t="str">
        <f t="array" ref="Y42">SUM((G=Y$8)*(P=$B42))&amp;" - "&amp;SUM((G=$B42)*(P=Y$8))</f>
        <v>2 - 5</v>
      </c>
      <c r="Z42" s="12" t="str">
        <f t="array" ref="Z42">SUM((G=Z$8)*(P=$B42))&amp;" - "&amp;SUM((G=$B42)*(P=Z$8))</f>
        <v>0 - 0</v>
      </c>
      <c r="AA42" s="12" t="str">
        <f t="array" ref="AA42">SUM((G=AA$8)*(P=$B42))&amp;" - "&amp;SUM((G=$B42)*(P=AA$8))</f>
        <v>0 - 0</v>
      </c>
      <c r="AB42" s="12" t="str">
        <f t="array" ref="AB42">SUM((G=AB$8)*(P=$B42))&amp;" - "&amp;SUM((G=$B42)*(P=AB$8))</f>
        <v>0 - 0</v>
      </c>
      <c r="AC42" s="12" t="str">
        <f t="array" ref="AC42">SUM((G=AC$8)*(P=$B42))&amp;" - "&amp;SUM((G=$B42)*(P=AC$8))</f>
        <v>1 - 4</v>
      </c>
      <c r="AD42" s="12" t="str">
        <f t="array" ref="AD42">SUM((G=AD$8)*(P=$B42))&amp;" - "&amp;SUM((G=$B42)*(P=AD$8))</f>
        <v>0 - 0</v>
      </c>
      <c r="AE42" s="12" t="str">
        <f t="array" ref="AE42">SUM((G=AE$8)*(P=$B42))&amp;" - "&amp;SUM((G=$B42)*(P=AE$8))</f>
        <v>2 - 0</v>
      </c>
      <c r="AF42" s="12" t="str">
        <f t="array" ref="AF42">SUM((G=AF$8)*(P=$B42))&amp;" - "&amp;SUM((G=$B42)*(P=AF$8))</f>
        <v>1 - 3</v>
      </c>
      <c r="AG42" s="12" t="str">
        <f t="array" ref="AG42">SUM((G=AG$8)*(P=$B42))&amp;" - "&amp;SUM((G=$B42)*(P=AG$8))</f>
        <v>5 - 3</v>
      </c>
      <c r="AH42" s="12" t="str">
        <f t="array" ref="AH42">SUM((G=AH$8)*(P=$B42))&amp;" - "&amp;SUM((G=$B42)*(P=AH$8))</f>
        <v>1 - 0</v>
      </c>
      <c r="AI42" s="12" t="str">
        <f t="array" ref="AI42">SUM((G=AI$8)*(P=$B42))&amp;" - "&amp;SUM((G=$B42)*(P=AI$8))</f>
        <v>2 - 0</v>
      </c>
      <c r="AJ42" s="12" t="str">
        <f t="array" ref="AJ42">SUM((G=AJ$8)*(P=$B42))&amp;" - "&amp;SUM((G=$B42)*(P=AJ$8))</f>
        <v>0 - 0</v>
      </c>
      <c r="AK42" s="12" t="str">
        <f t="array" ref="AK42">SUM((G=AK$8)*(P=$B42))&amp;" - "&amp;SUM((G=$B42)*(P=AK$8))</f>
        <v>4 - 3</v>
      </c>
      <c r="AL42" s="12" t="str">
        <f t="array" ref="AL42">SUM((G=AL$8)*(P=$B42))&amp;" - "&amp;SUM((G=$B42)*(P=AL$8))</f>
        <v>3 - 2</v>
      </c>
      <c r="AM42" s="12" t="str">
        <f t="array" ref="AM42">SUM((G=AM$8)*(P=$B42))&amp;" - "&amp;SUM((G=$B42)*(P=AM$8))</f>
        <v>5 - 2</v>
      </c>
      <c r="AN42" s="12" t="str">
        <f t="array" ref="AN42">SUM((G=AN$8)*(P=$B42))&amp;" - "&amp;SUM((G=$B42)*(P=AN$8))</f>
        <v>0 - 0</v>
      </c>
      <c r="AO42" s="12" t="str">
        <f t="array" ref="AO42">SUM((G=AO$8)*(P=$B42))&amp;" - "&amp;SUM((G=$B42)*(P=AO$8))</f>
        <v>0 - 1</v>
      </c>
      <c r="AP42" s="12" t="str">
        <f t="array" ref="AP42">SUM((G=AP$8)*(P=$B42))&amp;" - "&amp;SUM((G=$B42)*(P=AP$8))</f>
        <v>0 - 1</v>
      </c>
      <c r="AQ42" s="12" t="str">
        <f t="array" ref="AQ42">SUM((G=AQ$8)*(P=$B42))&amp;" - "&amp;SUM((G=$B42)*(P=AQ$8))</f>
        <v>0 - 0</v>
      </c>
      <c r="AR42" s="12" t="str">
        <f t="array" ref="AR42">SUM((G=AR$8)*(P=$B42))&amp;" - "&amp;SUM((G=$B42)*(P=AR$8))</f>
        <v>0 - 0</v>
      </c>
      <c r="AS42" s="12" t="str">
        <f t="array" ref="AS42">SUM((G=AS$8)*(P=$B42))&amp;" - "&amp;SUM((G=$B42)*(P=AS$8))</f>
        <v>0 - 0</v>
      </c>
      <c r="AT42" s="25" t="str">
        <f t="array" ref="AT42">SUM((G=AT$8)*(P=$B42))&amp;" - "&amp;SUM((G=$B42)*(P=AT$8))</f>
        <v>1 - 0</v>
      </c>
      <c r="AU42" s="25" t="str">
        <f t="array" ref="AU42">SUM((G=AU$8)*(P=$B42))&amp;" - "&amp;SUM((G=$B42)*(P=AU$8))</f>
        <v>1 - 2</v>
      </c>
      <c r="AV42" s="25" t="str">
        <f t="array" ref="AV42">SUM((G=AV$8)*(P=$B42))&amp;" - "&amp;SUM((G=$B42)*(P=AV$8))</f>
        <v>0 - 0</v>
      </c>
      <c r="AW42" s="3671" t="str">
        <f t="array" ref="AW42">SUM((G=AW$8)*(P=$B42))&amp;" - "&amp;SUM((G=$B42)*(P=AW$8))</f>
        <v>0 - 0</v>
      </c>
      <c r="AX42" s="35" t="str">
        <f t="array" ref="AX42">SUM((G=AX$8)*(P=$B42))&amp;" - "&amp;SUM((G=$B42)*(P=AX$8))</f>
        <v>0 - 0</v>
      </c>
      <c r="AY42" s="12" t="str">
        <f t="array" ref="AY42">SUM((G=AY$8)*(P=$B42))&amp;" - "&amp;SUM((G=$B42)*(P=AY$8))</f>
        <v>0 - 0</v>
      </c>
      <c r="AZ42" s="12" t="str">
        <f t="array" ref="AZ42">SUM((G=AZ$8)*(P=$B42))&amp;" - "&amp;SUM((G=$B42)*(P=AZ$8))</f>
        <v>0 - 0</v>
      </c>
      <c r="BA42" s="12" t="str">
        <f t="array" ref="BA42">SUM((G=BA$8)*(P=$B42))&amp;" - "&amp;SUM((G=$B42)*(P=BA$8))</f>
        <v>0 - 0</v>
      </c>
      <c r="BB42" s="12" t="str">
        <f t="array" ref="BB42">SUM((G=BB$8)*(P=$B42))&amp;" - "&amp;SUM((G=$B42)*(P=BB$8))</f>
        <v>0 - 0</v>
      </c>
      <c r="BC42" s="12" t="str">
        <f t="array" ref="BC42">SUM((G=BC$8)*(P=$B42))&amp;" - "&amp;SUM((G=$B42)*(P=BC$8))</f>
        <v>0 - 0</v>
      </c>
      <c r="BD42" s="12" t="str">
        <f t="array" ref="BD42">SUM((G=BD$8)*(P=$B42))&amp;" - "&amp;SUM((G=$B42)*(P=BD$8))</f>
        <v>0 - 0</v>
      </c>
      <c r="BE42" s="12" t="str">
        <f t="array" ref="BE42">SUM((G=BE$8)*(P=$B42))&amp;" - "&amp;SUM((G=$B42)*(P=BE$8))</f>
        <v>0 - 0</v>
      </c>
      <c r="BF42" s="12" t="str">
        <f t="array" ref="BF42">SUM((G=BF$8)*(P=$B42))&amp;" - "&amp;SUM((G=$B42)*(P=BF$8))</f>
        <v>0 - 0</v>
      </c>
      <c r="BG42" s="12" t="str">
        <f t="array" ref="BG42">SUM((G=BG$8)*(P=$B42))&amp;" - "&amp;SUM((G=$B42)*(P=BG$8))</f>
        <v>0 - 0</v>
      </c>
      <c r="BH42" s="12" t="str">
        <f t="array" ref="BH42">SUM((G=BH$8)*(P=$B42))&amp;" - "&amp;SUM((G=$B42)*(P=BH$8))</f>
        <v>0 - 0</v>
      </c>
      <c r="BI42" s="12" t="str">
        <f t="array" ref="BI42">SUM((G=BI$8)*(P=$B42))&amp;" - "&amp;SUM((G=$B42)*(P=BI$8))</f>
        <v>0 - 0</v>
      </c>
      <c r="BJ42" s="12" t="str">
        <f t="array" ref="BJ42">SUM((G=BJ$8)*(P=$B42))&amp;" - "&amp;SUM((G=$B42)*(P=BJ$8))</f>
        <v>0 - 0</v>
      </c>
      <c r="BK42" s="12" t="str">
        <f t="array" ref="BK42">SUM((G=BK$8)*(P=$B42))&amp;" - "&amp;SUM((G=$B42)*(P=BK$8))</f>
        <v>0 - 0</v>
      </c>
      <c r="BL42" s="12" t="str">
        <f t="array" ref="BL42">SUM((G=BL$8)*(P=$B42))&amp;" - "&amp;SUM((G=$B42)*(P=BL$8))</f>
        <v>0 - 0</v>
      </c>
      <c r="BM42" s="12" t="str">
        <f t="array" ref="BM42">SUM((G=BM$8)*(P=$B42))&amp;" - "&amp;SUM((G=$B42)*(P=BM$8))</f>
        <v>0 - 0</v>
      </c>
      <c r="BN42" s="12" t="str">
        <f t="array" ref="BN42">SUM((G=BN$8)*(P=$B42))&amp;" - "&amp;SUM((G=$B42)*(P=BN$8))</f>
        <v>0 - 0</v>
      </c>
      <c r="BO42" s="12" t="str">
        <f t="array" ref="BO42">SUM((G=BO$8)*(P=$B42))&amp;" - "&amp;SUM((G=$B42)*(P=BO$8))</f>
        <v>0 - 0</v>
      </c>
      <c r="BP42" s="12" t="str">
        <f t="array" ref="BP42">SUM((G=BP$8)*(P=$B42))&amp;" - "&amp;SUM((G=$B42)*(P=BP$8))</f>
        <v>0 - 0</v>
      </c>
      <c r="BQ42" s="12" t="str">
        <f t="array" ref="BQ42">SUM((G=BQ$8)*(P=$B42))&amp;" - "&amp;SUM((G=$B42)*(P=BQ$8))</f>
        <v>0 - 0</v>
      </c>
      <c r="BR42" s="12" t="str">
        <f t="array" ref="BR42">SUM((G=BR$8)*(P=$B42))&amp;" - "&amp;SUM((G=$B42)*(P=BR$8))</f>
        <v>0 - 0</v>
      </c>
      <c r="BS42" s="12" t="str">
        <f t="array" ref="BS42">SUM((G=BS$8)*(P=$B42))&amp;" - "&amp;SUM((G=$B42)*(P=BS$8))</f>
        <v>0 - 0</v>
      </c>
      <c r="BT42" s="12" t="str">
        <f t="array" ref="BT42">SUM((G=BT$8)*(P=$B42))&amp;" - "&amp;SUM((G=$B42)*(P=BT$8))</f>
        <v>0 - 0</v>
      </c>
      <c r="BU42" s="12" t="str">
        <f t="array" ref="BU42">SUM((G=BU$8)*(P=$B42))&amp;" - "&amp;SUM((G=$B42)*(P=BU$8))</f>
        <v>0 - 0</v>
      </c>
      <c r="BV42" s="12" t="str">
        <f t="array" ref="BV42">SUM((G=BV$8)*(P=$B42))&amp;" - "&amp;SUM((G=$B42)*(P=BV$8))</f>
        <v>0 - 0</v>
      </c>
      <c r="BW42" s="12" t="str">
        <f t="array" ref="BW42">SUM((G=BW$8)*(P=$B42))&amp;" - "&amp;SUM((G=$B42)*(P=BW$8))</f>
        <v>0 - 0</v>
      </c>
      <c r="BX42" s="25" t="str">
        <f t="array" ref="BX42">SUM((G=BX$8)*(P=$B42))&amp;" - "&amp;SUM((G=$B42)*(P=BX$8))</f>
        <v>0 - 0</v>
      </c>
      <c r="BY42" s="25" t="str">
        <f t="array" ref="BY42">SUM((G=BY$8)*(P=$B42))&amp;" - "&amp;SUM((G=$B42)*(P=BY$8))</f>
        <v>0 - 0</v>
      </c>
      <c r="BZ42" s="21" t="str">
        <f t="shared" si="5"/>
        <v>NIL</v>
      </c>
      <c r="CA42" s="16"/>
    </row>
    <row r="43" spans="2:79" ht="11.1" customHeight="1" x14ac:dyDescent="0.2">
      <c r="B43" s="22" t="s">
        <v>100</v>
      </c>
      <c r="C43" s="35" t="str">
        <f t="array" ref="C43">SUM((G=C$8)*(P=$B43))&amp;" - "&amp;SUM((G=$B43)*(P=C$8))</f>
        <v>0 - 0</v>
      </c>
      <c r="D43" s="35" t="str">
        <f t="array" ref="D43">SUM((G=D$8)*(P=$B43))&amp;" - "&amp;SUM((G=$B43)*(P=D$8))</f>
        <v>1 - 5</v>
      </c>
      <c r="E43" s="12" t="str">
        <f t="array" ref="E43">SUM((G=E$8)*(P=$B43))&amp;" - "&amp;SUM((G=$B43)*(P=E$8))</f>
        <v>0 - 0</v>
      </c>
      <c r="F43" s="12" t="str">
        <f t="array" ref="F43">SUM((G=F$8)*(P=$B43))&amp;" - "&amp;SUM((G=$B43)*(P=F$8))</f>
        <v>0 - 0</v>
      </c>
      <c r="G43" s="12" t="str">
        <f t="array" ref="G43">SUM((G=G$8)*(P=$B43))&amp;" - "&amp;SUM((G=$B43)*(P=G$8))</f>
        <v>1 - 2</v>
      </c>
      <c r="H43" s="12" t="str">
        <f t="array" ref="H43">SUM((G=H$8)*(P=$B43))&amp;" - "&amp;SUM((G=$B43)*(P=H$8))</f>
        <v>3 - 5</v>
      </c>
      <c r="I43" s="12" t="str">
        <f t="array" ref="I43">SUM((G=I$8)*(P=$B43))&amp;" - "&amp;SUM((G=$B43)*(P=I$8))</f>
        <v>7 - 5</v>
      </c>
      <c r="J43" s="12" t="str">
        <f t="array" ref="J43">SUM((G=J$8)*(P=$B43))&amp;" - "&amp;SUM((G=$B43)*(P=J$8))</f>
        <v>0 - 0</v>
      </c>
      <c r="K43" s="12" t="str">
        <f t="array" ref="K43">SUM((G=K$8)*(P=$B43))&amp;" - "&amp;SUM((G=$B43)*(P=K$8))</f>
        <v>0 - 0</v>
      </c>
      <c r="L43" s="12" t="str">
        <f t="array" ref="L43">SUM((G=L$8)*(P=$B43))&amp;" - "&amp;SUM((G=$B43)*(P=L$8))</f>
        <v>2 - 7</v>
      </c>
      <c r="M43" s="12" t="str">
        <f t="array" ref="M43">SUM((G=M$8)*(P=$B43))&amp;" - "&amp;SUM((G=$B43)*(P=M$8))</f>
        <v>0 - 1</v>
      </c>
      <c r="N43" s="12" t="str">
        <f t="array" ref="N43">SUM((G=N$8)*(P=$B43))&amp;" - "&amp;SUM((G=$B43)*(P=N$8))</f>
        <v>4 - 5</v>
      </c>
      <c r="O43" s="12" t="str">
        <f t="array" ref="O43">SUM((G=O$8)*(P=$B43))&amp;" - "&amp;SUM((G=$B43)*(P=O$8))</f>
        <v>15 - 2</v>
      </c>
      <c r="P43" s="12" t="str">
        <f t="array" ref="P43">SUM((G=P$8)*(P=$B43))&amp;" - "&amp;SUM((G=$B43)*(P=P$8))</f>
        <v>0 - 1</v>
      </c>
      <c r="Q43" s="12" t="str">
        <f t="array" ref="Q43">SUM((G=Q$8)*(P=$B43))&amp;" - "&amp;SUM((G=$B43)*(P=Q$8))</f>
        <v>10 - 7</v>
      </c>
      <c r="R43" s="12" t="str">
        <f t="array" ref="R43">SUM((G=R$8)*(P=$B43))&amp;" - "&amp;SUM((G=$B43)*(P=R$8))</f>
        <v>0 - 3</v>
      </c>
      <c r="S43" s="12" t="str">
        <f t="array" ref="S43">SUM((G=S$8)*(P=$B43))&amp;" - "&amp;SUM((G=$B43)*(P=S$8))</f>
        <v>0 - 1</v>
      </c>
      <c r="T43" s="12" t="str">
        <f t="array" ref="T43">SUM((G=T$8)*(P=$B43))&amp;" - "&amp;SUM((G=$B43)*(P=T$8))</f>
        <v>0 - 0</v>
      </c>
      <c r="U43" s="12" t="str">
        <f t="array" ref="U43">SUM((G=U$8)*(P=$B43))&amp;" - "&amp;SUM((G=$B43)*(P=U$8))</f>
        <v>0 - 0</v>
      </c>
      <c r="V43" s="12" t="str">
        <f t="array" ref="V43">SUM((G=V$8)*(P=$B43))&amp;" - "&amp;SUM((G=$B43)*(P=V$8))</f>
        <v>1 - 0</v>
      </c>
      <c r="W43" s="12" t="str">
        <f t="array" ref="W43">SUM((G=W$8)*(P=$B43))&amp;" - "&amp;SUM((G=$B43)*(P=W$8))</f>
        <v>0 - 1</v>
      </c>
      <c r="X43" s="12" t="str">
        <f t="array" ref="X43">SUM((G=X$8)*(P=$B43))&amp;" - "&amp;SUM((G=$B43)*(P=X$8))</f>
        <v>0 - 0</v>
      </c>
      <c r="Y43" s="12" t="str">
        <f t="array" ref="Y43">SUM((G=Y$8)*(P=$B43))&amp;" - "&amp;SUM((G=$B43)*(P=Y$8))</f>
        <v>4 - 3</v>
      </c>
      <c r="Z43" s="12" t="str">
        <f t="array" ref="Z43">SUM((G=Z$8)*(P=$B43))&amp;" - "&amp;SUM((G=$B43)*(P=Z$8))</f>
        <v>0 - 1</v>
      </c>
      <c r="AA43" s="12" t="str">
        <f t="array" ref="AA43">SUM((G=AA$8)*(P=$B43))&amp;" - "&amp;SUM((G=$B43)*(P=AA$8))</f>
        <v>0 - 0</v>
      </c>
      <c r="AB43" s="12" t="str">
        <f t="array" ref="AB43">SUM((G=AB$8)*(P=$B43))&amp;" - "&amp;SUM((G=$B43)*(P=AB$8))</f>
        <v>0 - 2</v>
      </c>
      <c r="AC43" s="12" t="str">
        <f t="array" ref="AC43">SUM((G=AC$8)*(P=$B43))&amp;" - "&amp;SUM((G=$B43)*(P=AC$8))</f>
        <v>3 - 5</v>
      </c>
      <c r="AD43" s="12" t="str">
        <f t="array" ref="AD43">SUM((G=AD$8)*(P=$B43))&amp;" - "&amp;SUM((G=$B43)*(P=AD$8))</f>
        <v>0 - 0</v>
      </c>
      <c r="AE43" s="12" t="str">
        <f t="array" ref="AE43">SUM((G=AE$8)*(P=$B43))&amp;" - "&amp;SUM((G=$B43)*(P=AE$8))</f>
        <v>4 - 2</v>
      </c>
      <c r="AF43" s="12" t="str">
        <f t="array" ref="AF43">SUM((G=AF$8)*(P=$B43))&amp;" - "&amp;SUM((G=$B43)*(P=AF$8))</f>
        <v>2 - 0</v>
      </c>
      <c r="AG43" s="12" t="str">
        <f t="array" ref="AG43">SUM((G=AG$8)*(P=$B43))&amp;" - "&amp;SUM((G=$B43)*(P=AG$8))</f>
        <v>4 - 5</v>
      </c>
      <c r="AH43" s="12" t="str">
        <f t="array" ref="AH43">SUM((G=AH$8)*(P=$B43))&amp;" - "&amp;SUM((G=$B43)*(P=AH$8))</f>
        <v>2 - 1</v>
      </c>
      <c r="AI43" s="12" t="str">
        <f t="array" ref="AI43">SUM((G=AI$8)*(P=$B43))&amp;" - "&amp;SUM((G=$B43)*(P=AI$8))</f>
        <v>0 - 3</v>
      </c>
      <c r="AJ43" s="12" t="str">
        <f t="array" ref="AJ43">SUM((G=AJ$8)*(P=$B43))&amp;" - "&amp;SUM((G=$B43)*(P=AJ$8))</f>
        <v>3 - 4</v>
      </c>
      <c r="AK43" s="12" t="str">
        <f t="array" ref="AK43">SUM((G=AK$8)*(P=$B43))&amp;" - "&amp;SUM((G=$B43)*(P=AK$8))</f>
        <v>0 - 0</v>
      </c>
      <c r="AL43" s="12" t="str">
        <f t="array" ref="AL43">SUM((G=AL$8)*(P=$B43))&amp;" - "&amp;SUM((G=$B43)*(P=AL$8))</f>
        <v>6 - 2</v>
      </c>
      <c r="AM43" s="12" t="str">
        <f t="array" ref="AM43">SUM((G=AM$8)*(P=$B43))&amp;" - "&amp;SUM((G=$B43)*(P=AM$8))</f>
        <v>8 - 3</v>
      </c>
      <c r="AN43" s="12" t="str">
        <f t="array" ref="AN43">SUM((G=AN$8)*(P=$B43))&amp;" - "&amp;SUM((G=$B43)*(P=AN$8))</f>
        <v>3 - 0</v>
      </c>
      <c r="AO43" s="12" t="str">
        <f t="array" ref="AO43">SUM((G=AO$8)*(P=$B43))&amp;" - "&amp;SUM((G=$B43)*(P=AO$8))</f>
        <v>0 - 0</v>
      </c>
      <c r="AP43" s="12" t="str">
        <f t="array" ref="AP43">SUM((G=AP$8)*(P=$B43))&amp;" - "&amp;SUM((G=$B43)*(P=AP$8))</f>
        <v>0 - 0</v>
      </c>
      <c r="AQ43" s="12" t="str">
        <f t="array" ref="AQ43">SUM((G=AQ$8)*(P=$B43))&amp;" - "&amp;SUM((G=$B43)*(P=AQ$8))</f>
        <v>1 - 1</v>
      </c>
      <c r="AR43" s="12" t="str">
        <f t="array" ref="AR43">SUM((G=AR$8)*(P=$B43))&amp;" - "&amp;SUM((G=$B43)*(P=AR$8))</f>
        <v>0 - 0</v>
      </c>
      <c r="AS43" s="12" t="str">
        <f t="array" ref="AS43">SUM((G=AS$8)*(P=$B43))&amp;" - "&amp;SUM((G=$B43)*(P=AS$8))</f>
        <v>0 - 0</v>
      </c>
      <c r="AT43" s="25" t="str">
        <f t="array" ref="AT43">SUM((G=AT$8)*(P=$B43))&amp;" - "&amp;SUM((G=$B43)*(P=AT$8))</f>
        <v>3 - 1</v>
      </c>
      <c r="AU43" s="25" t="str">
        <f t="array" ref="AU43">SUM((G=AU$8)*(P=$B43))&amp;" - "&amp;SUM((G=$B43)*(P=AU$8))</f>
        <v>0 - 1</v>
      </c>
      <c r="AV43" s="25" t="str">
        <f t="array" ref="AV43">SUM((G=AV$8)*(P=$B43))&amp;" - "&amp;SUM((G=$B43)*(P=AV$8))</f>
        <v>0 - 0</v>
      </c>
      <c r="AW43" s="3671" t="str">
        <f t="array" ref="AW43">SUM((G=AW$8)*(P=$B43))&amp;" - "&amp;SUM((G=$B43)*(P=AW$8))</f>
        <v>0 - 0</v>
      </c>
      <c r="AX43" s="35" t="str">
        <f t="array" ref="AX43">SUM((G=AX$8)*(P=$B43))&amp;" - "&amp;SUM((G=$B43)*(P=AX$8))</f>
        <v>0 - 0</v>
      </c>
      <c r="AY43" s="12" t="str">
        <f t="array" ref="AY43">SUM((G=AY$8)*(P=$B43))&amp;" - "&amp;SUM((G=$B43)*(P=AY$8))</f>
        <v>0 - 0</v>
      </c>
      <c r="AZ43" s="12" t="str">
        <f t="array" ref="AZ43">SUM((G=AZ$8)*(P=$B43))&amp;" - "&amp;SUM((G=$B43)*(P=AZ$8))</f>
        <v>0 - 0</v>
      </c>
      <c r="BA43" s="12" t="str">
        <f t="array" ref="BA43">SUM((G=BA$8)*(P=$B43))&amp;" - "&amp;SUM((G=$B43)*(P=BA$8))</f>
        <v>0 - 0</v>
      </c>
      <c r="BB43" s="12" t="str">
        <f t="array" ref="BB43">SUM((G=BB$8)*(P=$B43))&amp;" - "&amp;SUM((G=$B43)*(P=BB$8))</f>
        <v>0 - 0</v>
      </c>
      <c r="BC43" s="12" t="str">
        <f t="array" ref="BC43">SUM((G=BC$8)*(P=$B43))&amp;" - "&amp;SUM((G=$B43)*(P=BC$8))</f>
        <v>0 - 0</v>
      </c>
      <c r="BD43" s="12" t="str">
        <f t="array" ref="BD43">SUM((G=BD$8)*(P=$B43))&amp;" - "&amp;SUM((G=$B43)*(P=BD$8))</f>
        <v>0 - 0</v>
      </c>
      <c r="BE43" s="12" t="str">
        <f t="array" ref="BE43">SUM((G=BE$8)*(P=$B43))&amp;" - "&amp;SUM((G=$B43)*(P=BE$8))</f>
        <v>0 - 0</v>
      </c>
      <c r="BF43" s="12" t="str">
        <f t="array" ref="BF43">SUM((G=BF$8)*(P=$B43))&amp;" - "&amp;SUM((G=$B43)*(P=BF$8))</f>
        <v>0 - 0</v>
      </c>
      <c r="BG43" s="12" t="str">
        <f t="array" ref="BG43">SUM((G=BG$8)*(P=$B43))&amp;" - "&amp;SUM((G=$B43)*(P=BG$8))</f>
        <v>0 - 0</v>
      </c>
      <c r="BH43" s="12" t="str">
        <f t="array" ref="BH43">SUM((G=BH$8)*(P=$B43))&amp;" - "&amp;SUM((G=$B43)*(P=BH$8))</f>
        <v>0 - 0</v>
      </c>
      <c r="BI43" s="12" t="str">
        <f t="array" ref="BI43">SUM((G=BI$8)*(P=$B43))&amp;" - "&amp;SUM((G=$B43)*(P=BI$8))</f>
        <v>0 - 0</v>
      </c>
      <c r="BJ43" s="12" t="str">
        <f t="array" ref="BJ43">SUM((G=BJ$8)*(P=$B43))&amp;" - "&amp;SUM((G=$B43)*(P=BJ$8))</f>
        <v>0 - 0</v>
      </c>
      <c r="BK43" s="12" t="str">
        <f t="array" ref="BK43">SUM((G=BK$8)*(P=$B43))&amp;" - "&amp;SUM((G=$B43)*(P=BK$8))</f>
        <v>0 - 0</v>
      </c>
      <c r="BL43" s="12" t="str">
        <f t="array" ref="BL43">SUM((G=BL$8)*(P=$B43))&amp;" - "&amp;SUM((G=$B43)*(P=BL$8))</f>
        <v>0 - 0</v>
      </c>
      <c r="BM43" s="12" t="str">
        <f t="array" ref="BM43">SUM((G=BM$8)*(P=$B43))&amp;" - "&amp;SUM((G=$B43)*(P=BM$8))</f>
        <v>0 - 0</v>
      </c>
      <c r="BN43" s="12" t="str">
        <f t="array" ref="BN43">SUM((G=BN$8)*(P=$B43))&amp;" - "&amp;SUM((G=$B43)*(P=BN$8))</f>
        <v>0 - 0</v>
      </c>
      <c r="BO43" s="12" t="str">
        <f t="array" ref="BO43">SUM((G=BO$8)*(P=$B43))&amp;" - "&amp;SUM((G=$B43)*(P=BO$8))</f>
        <v>0 - 0</v>
      </c>
      <c r="BP43" s="12" t="str">
        <f t="array" ref="BP43">SUM((G=BP$8)*(P=$B43))&amp;" - "&amp;SUM((G=$B43)*(P=BP$8))</f>
        <v>0 - 0</v>
      </c>
      <c r="BQ43" s="12" t="str">
        <f t="array" ref="BQ43">SUM((G=BQ$8)*(P=$B43))&amp;" - "&amp;SUM((G=$B43)*(P=BQ$8))</f>
        <v>0 - 0</v>
      </c>
      <c r="BR43" s="12" t="str">
        <f t="array" ref="BR43">SUM((G=BR$8)*(P=$B43))&amp;" - "&amp;SUM((G=$B43)*(P=BR$8))</f>
        <v>0 - 0</v>
      </c>
      <c r="BS43" s="12" t="str">
        <f t="array" ref="BS43">SUM((G=BS$8)*(P=$B43))&amp;" - "&amp;SUM((G=$B43)*(P=BS$8))</f>
        <v>0 - 0</v>
      </c>
      <c r="BT43" s="12" t="str">
        <f t="array" ref="BT43">SUM((G=BT$8)*(P=$B43))&amp;" - "&amp;SUM((G=$B43)*(P=BT$8))</f>
        <v>0 - 0</v>
      </c>
      <c r="BU43" s="12" t="str">
        <f t="array" ref="BU43">SUM((G=BU$8)*(P=$B43))&amp;" - "&amp;SUM((G=$B43)*(P=BU$8))</f>
        <v>0 - 0</v>
      </c>
      <c r="BV43" s="12" t="str">
        <f t="array" ref="BV43">SUM((G=BV$8)*(P=$B43))&amp;" - "&amp;SUM((G=$B43)*(P=BV$8))</f>
        <v>0 - 0</v>
      </c>
      <c r="BW43" s="12" t="str">
        <f t="array" ref="BW43">SUM((G=BW$8)*(P=$B43))&amp;" - "&amp;SUM((G=$B43)*(P=BW$8))</f>
        <v>0 - 0</v>
      </c>
      <c r="BX43" s="25" t="str">
        <f t="array" ref="BX43">SUM((G=BX$8)*(P=$B43))&amp;" - "&amp;SUM((G=$B43)*(P=BX$8))</f>
        <v>0 - 0</v>
      </c>
      <c r="BY43" s="25" t="str">
        <f t="array" ref="BY43">SUM((G=BY$8)*(P=$B43))&amp;" - "&amp;SUM((G=$B43)*(P=BY$8))</f>
        <v>0 - 0</v>
      </c>
      <c r="BZ43" s="21" t="str">
        <f t="shared" si="5"/>
        <v>OLIV</v>
      </c>
      <c r="CA43" s="16"/>
    </row>
    <row r="44" spans="2:79" ht="11.1" customHeight="1" x14ac:dyDescent="0.2">
      <c r="B44" s="22" t="s">
        <v>101</v>
      </c>
      <c r="C44" s="35" t="str">
        <f t="array" ref="C44">SUM((G=C$8)*(P=$B44))&amp;" - "&amp;SUM((G=$B44)*(P=C$8))</f>
        <v>0 - 0</v>
      </c>
      <c r="D44" s="35" t="str">
        <f t="array" ref="D44">SUM((G=D$8)*(P=$B44))&amp;" - "&amp;SUM((G=$B44)*(P=D$8))</f>
        <v>1 - 3</v>
      </c>
      <c r="E44" s="12" t="str">
        <f t="array" ref="E44">SUM((G=E$8)*(P=$B44))&amp;" - "&amp;SUM((G=$B44)*(P=E$8))</f>
        <v>2 - 1</v>
      </c>
      <c r="F44" s="12" t="str">
        <f t="array" ref="F44">SUM((G=F$8)*(P=$B44))&amp;" - "&amp;SUM((G=$B44)*(P=F$8))</f>
        <v>0 - 1</v>
      </c>
      <c r="G44" s="12" t="str">
        <f t="array" ref="G44">SUM((G=G$8)*(P=$B44))&amp;" - "&amp;SUM((G=$B44)*(P=G$8))</f>
        <v>1 - 1</v>
      </c>
      <c r="H44" s="12" t="str">
        <f t="array" ref="H44">SUM((G=H$8)*(P=$B44))&amp;" - "&amp;SUM((G=$B44)*(P=H$8))</f>
        <v>3 - 2</v>
      </c>
      <c r="I44" s="12" t="str">
        <f t="array" ref="I44">SUM((G=I$8)*(P=$B44))&amp;" - "&amp;SUM((G=$B44)*(P=I$8))</f>
        <v>10 - 4</v>
      </c>
      <c r="J44" s="12" t="str">
        <f t="array" ref="J44">SUM((G=J$8)*(P=$B44))&amp;" - "&amp;SUM((G=$B44)*(P=J$8))</f>
        <v>0 - 1</v>
      </c>
      <c r="K44" s="12" t="str">
        <f t="array" ref="K44">SUM((G=K$8)*(P=$B44))&amp;" - "&amp;SUM((G=$B44)*(P=K$8))</f>
        <v>0 - 0</v>
      </c>
      <c r="L44" s="12" t="str">
        <f t="array" ref="L44">SUM((G=L$8)*(P=$B44))&amp;" - "&amp;SUM((G=$B44)*(P=L$8))</f>
        <v>4 - 4</v>
      </c>
      <c r="M44" s="12" t="str">
        <f t="array" ref="M44">SUM((G=M$8)*(P=$B44))&amp;" - "&amp;SUM((G=$B44)*(P=M$8))</f>
        <v>0 - 0</v>
      </c>
      <c r="N44" s="12" t="str">
        <f t="array" ref="N44">SUM((G=N$8)*(P=$B44))&amp;" - "&amp;SUM((G=$B44)*(P=N$8))</f>
        <v>3 - 3</v>
      </c>
      <c r="O44" s="12" t="str">
        <f t="array" ref="O44">SUM((G=O$8)*(P=$B44))&amp;" - "&amp;SUM((G=$B44)*(P=O$8))</f>
        <v>12 - 2</v>
      </c>
      <c r="P44" s="12" t="str">
        <f t="array" ref="P44">SUM((G=P$8)*(P=$B44))&amp;" - "&amp;SUM((G=$B44)*(P=P$8))</f>
        <v>1 - 0</v>
      </c>
      <c r="Q44" s="12" t="str">
        <f t="array" ref="Q44">SUM((G=Q$8)*(P=$B44))&amp;" - "&amp;SUM((G=$B44)*(P=Q$8))</f>
        <v>6 - 8</v>
      </c>
      <c r="R44" s="12" t="str">
        <f t="array" ref="R44">SUM((G=R$8)*(P=$B44))&amp;" - "&amp;SUM((G=$B44)*(P=R$8))</f>
        <v>4 - 2</v>
      </c>
      <c r="S44" s="12" t="str">
        <f t="array" ref="S44">SUM((G=S$8)*(P=$B44))&amp;" - "&amp;SUM((G=$B44)*(P=S$8))</f>
        <v>0 - 2</v>
      </c>
      <c r="T44" s="12" t="str">
        <f t="array" ref="T44">SUM((G=T$8)*(P=$B44))&amp;" - "&amp;SUM((G=$B44)*(P=T$8))</f>
        <v>2 - 0</v>
      </c>
      <c r="U44" s="12" t="str">
        <f t="array" ref="U44">SUM((G=U$8)*(P=$B44))&amp;" - "&amp;SUM((G=$B44)*(P=U$8))</f>
        <v>0 - 1</v>
      </c>
      <c r="V44" s="12" t="str">
        <f t="array" ref="V44">SUM((G=V$8)*(P=$B44))&amp;" - "&amp;SUM((G=$B44)*(P=V$8))</f>
        <v>1 - 1</v>
      </c>
      <c r="W44" s="12" t="str">
        <f t="array" ref="W44">SUM((G=W$8)*(P=$B44))&amp;" - "&amp;SUM((G=$B44)*(P=W$8))</f>
        <v>0 - 0</v>
      </c>
      <c r="X44" s="12" t="str">
        <f t="array" ref="X44">SUM((G=X$8)*(P=$B44))&amp;" - "&amp;SUM((G=$B44)*(P=X$8))</f>
        <v>0 - 2</v>
      </c>
      <c r="Y44" s="12" t="str">
        <f t="array" ref="Y44">SUM((G=Y$8)*(P=$B44))&amp;" - "&amp;SUM((G=$B44)*(P=Y$8))</f>
        <v>3 - 5</v>
      </c>
      <c r="Z44" s="12" t="str">
        <f t="array" ref="Z44">SUM((G=Z$8)*(P=$B44))&amp;" - "&amp;SUM((G=$B44)*(P=Z$8))</f>
        <v>0 - 1</v>
      </c>
      <c r="AA44" s="12" t="str">
        <f t="array" ref="AA44">SUM((G=AA$8)*(P=$B44))&amp;" - "&amp;SUM((G=$B44)*(P=AA$8))</f>
        <v>0 - 1</v>
      </c>
      <c r="AB44" s="12" t="str">
        <f t="array" ref="AB44">SUM((G=AB$8)*(P=$B44))&amp;" - "&amp;SUM((G=$B44)*(P=AB$8))</f>
        <v>0 - 0</v>
      </c>
      <c r="AC44" s="12" t="str">
        <f t="array" ref="AC44">SUM((G=AC$8)*(P=$B44))&amp;" - "&amp;SUM((G=$B44)*(P=AC$8))</f>
        <v>2 - 1</v>
      </c>
      <c r="AD44" s="12" t="str">
        <f t="array" ref="AD44">SUM((G=AD$8)*(P=$B44))&amp;" - "&amp;SUM((G=$B44)*(P=AD$8))</f>
        <v>0 - 0</v>
      </c>
      <c r="AE44" s="12" t="str">
        <f t="array" ref="AE44">SUM((G=AE$8)*(P=$B44))&amp;" - "&amp;SUM((G=$B44)*(P=AE$8))</f>
        <v>2 - 0</v>
      </c>
      <c r="AF44" s="12" t="str">
        <f t="array" ref="AF44">SUM((G=AF$8)*(P=$B44))&amp;" - "&amp;SUM((G=$B44)*(P=AF$8))</f>
        <v>0 - 4</v>
      </c>
      <c r="AG44" s="12" t="str">
        <f t="array" ref="AG44">SUM((G=AG$8)*(P=$B44))&amp;" - "&amp;SUM((G=$B44)*(P=AG$8))</f>
        <v>7 - 1</v>
      </c>
      <c r="AH44" s="12" t="str">
        <f t="array" ref="AH44">SUM((G=AH$8)*(P=$B44))&amp;" - "&amp;SUM((G=$B44)*(P=AH$8))</f>
        <v>1 - 2</v>
      </c>
      <c r="AI44" s="12" t="str">
        <f t="array" ref="AI44">SUM((G=AI$8)*(P=$B44))&amp;" - "&amp;SUM((G=$B44)*(P=AI$8))</f>
        <v>0 - 0</v>
      </c>
      <c r="AJ44" s="12" t="str">
        <f t="array" ref="AJ44">SUM((G=AJ$8)*(P=$B44))&amp;" - "&amp;SUM((G=$B44)*(P=AJ$8))</f>
        <v>2 - 3</v>
      </c>
      <c r="AK44" s="12" t="str">
        <f t="array" ref="AK44">SUM((G=AK$8)*(P=$B44))&amp;" - "&amp;SUM((G=$B44)*(P=AK$8))</f>
        <v>2 - 6</v>
      </c>
      <c r="AL44" s="12" t="str">
        <f t="array" ref="AL44">SUM((G=AL$8)*(P=$B44))&amp;" - "&amp;SUM((G=$B44)*(P=AL$8))</f>
        <v>0 - 0</v>
      </c>
      <c r="AM44" s="12" t="str">
        <f t="array" ref="AM44">SUM((G=AM$8)*(P=$B44))&amp;" - "&amp;SUM((G=$B44)*(P=AM$8))</f>
        <v>5 - 3</v>
      </c>
      <c r="AN44" s="12" t="str">
        <f t="array" ref="AN44">SUM((G=AN$8)*(P=$B44))&amp;" - "&amp;SUM((G=$B44)*(P=AN$8))</f>
        <v>0 - 1</v>
      </c>
      <c r="AO44" s="12" t="str">
        <f t="array" ref="AO44">SUM((G=AO$8)*(P=$B44))&amp;" - "&amp;SUM((G=$B44)*(P=AO$8))</f>
        <v>1 - 0</v>
      </c>
      <c r="AP44" s="12" t="str">
        <f t="array" ref="AP44">SUM((G=AP$8)*(P=$B44))&amp;" - "&amp;SUM((G=$B44)*(P=AP$8))</f>
        <v>0 - 0</v>
      </c>
      <c r="AQ44" s="12" t="str">
        <f t="array" ref="AQ44">SUM((G=AQ$8)*(P=$B44))&amp;" - "&amp;SUM((G=$B44)*(P=AQ$8))</f>
        <v>0 - 0</v>
      </c>
      <c r="AR44" s="12" t="str">
        <f t="array" ref="AR44">SUM((G=AR$8)*(P=$B44))&amp;" - "&amp;SUM((G=$B44)*(P=AR$8))</f>
        <v>0 - 0</v>
      </c>
      <c r="AS44" s="12" t="str">
        <f t="array" ref="AS44">SUM((G=AS$8)*(P=$B44))&amp;" - "&amp;SUM((G=$B44)*(P=AS$8))</f>
        <v>0 - 0</v>
      </c>
      <c r="AT44" s="25" t="str">
        <f t="array" ref="AT44">SUM((G=AT$8)*(P=$B44))&amp;" - "&amp;SUM((G=$B44)*(P=AT$8))</f>
        <v>1 - 1</v>
      </c>
      <c r="AU44" s="25" t="str">
        <f t="array" ref="AU44">SUM((G=AU$8)*(P=$B44))&amp;" - "&amp;SUM((G=$B44)*(P=AU$8))</f>
        <v>0 - 3</v>
      </c>
      <c r="AV44" s="25" t="str">
        <f t="array" ref="AV44">SUM((G=AV$8)*(P=$B44))&amp;" - "&amp;SUM((G=$B44)*(P=AV$8))</f>
        <v>0 - 0</v>
      </c>
      <c r="AW44" s="3671" t="str">
        <f t="array" ref="AW44">SUM((G=AW$8)*(P=$B44))&amp;" - "&amp;SUM((G=$B44)*(P=AW$8))</f>
        <v>0 - 0</v>
      </c>
      <c r="AX44" s="35" t="str">
        <f t="array" ref="AX44">SUM((G=AX$8)*(P=$B44))&amp;" - "&amp;SUM((G=$B44)*(P=AX$8))</f>
        <v>0 - 0</v>
      </c>
      <c r="AY44" s="12" t="str">
        <f t="array" ref="AY44">SUM((G=AY$8)*(P=$B44))&amp;" - "&amp;SUM((G=$B44)*(P=AY$8))</f>
        <v>0 - 0</v>
      </c>
      <c r="AZ44" s="12" t="str">
        <f t="array" ref="AZ44">SUM((G=AZ$8)*(P=$B44))&amp;" - "&amp;SUM((G=$B44)*(P=AZ$8))</f>
        <v>0 - 0</v>
      </c>
      <c r="BA44" s="12" t="str">
        <f t="array" ref="BA44">SUM((G=BA$8)*(P=$B44))&amp;" - "&amp;SUM((G=$B44)*(P=BA$8))</f>
        <v>0 - 0</v>
      </c>
      <c r="BB44" s="12" t="str">
        <f t="array" ref="BB44">SUM((G=BB$8)*(P=$B44))&amp;" - "&amp;SUM((G=$B44)*(P=BB$8))</f>
        <v>0 - 0</v>
      </c>
      <c r="BC44" s="12" t="str">
        <f t="array" ref="BC44">SUM((G=BC$8)*(P=$B44))&amp;" - "&amp;SUM((G=$B44)*(P=BC$8))</f>
        <v>0 - 0</v>
      </c>
      <c r="BD44" s="12" t="str">
        <f t="array" ref="BD44">SUM((G=BD$8)*(P=$B44))&amp;" - "&amp;SUM((G=$B44)*(P=BD$8))</f>
        <v>0 - 0</v>
      </c>
      <c r="BE44" s="12" t="str">
        <f t="array" ref="BE44">SUM((G=BE$8)*(P=$B44))&amp;" - "&amp;SUM((G=$B44)*(P=BE$8))</f>
        <v>0 - 0</v>
      </c>
      <c r="BF44" s="12" t="str">
        <f t="array" ref="BF44">SUM((G=BF$8)*(P=$B44))&amp;" - "&amp;SUM((G=$B44)*(P=BF$8))</f>
        <v>0 - 0</v>
      </c>
      <c r="BG44" s="12" t="str">
        <f t="array" ref="BG44">SUM((G=BG$8)*(P=$B44))&amp;" - "&amp;SUM((G=$B44)*(P=BG$8))</f>
        <v>1 - 0</v>
      </c>
      <c r="BH44" s="12" t="str">
        <f t="array" ref="BH44">SUM((G=BH$8)*(P=$B44))&amp;" - "&amp;SUM((G=$B44)*(P=BH$8))</f>
        <v>0 - 0</v>
      </c>
      <c r="BI44" s="12" t="str">
        <f t="array" ref="BI44">SUM((G=BI$8)*(P=$B44))&amp;" - "&amp;SUM((G=$B44)*(P=BI$8))</f>
        <v>0 - 0</v>
      </c>
      <c r="BJ44" s="12" t="str">
        <f t="array" ref="BJ44">SUM((G=BJ$8)*(P=$B44))&amp;" - "&amp;SUM((G=$B44)*(P=BJ$8))</f>
        <v>0 - 0</v>
      </c>
      <c r="BK44" s="12" t="str">
        <f t="array" ref="BK44">SUM((G=BK$8)*(P=$B44))&amp;" - "&amp;SUM((G=$B44)*(P=BK$8))</f>
        <v>0 - 0</v>
      </c>
      <c r="BL44" s="12" t="str">
        <f t="array" ref="BL44">SUM((G=BL$8)*(P=$B44))&amp;" - "&amp;SUM((G=$B44)*(P=BL$8))</f>
        <v>0 - 1</v>
      </c>
      <c r="BM44" s="12" t="str">
        <f t="array" ref="BM44">SUM((G=BM$8)*(P=$B44))&amp;" - "&amp;SUM((G=$B44)*(P=BM$8))</f>
        <v>0 - 0</v>
      </c>
      <c r="BN44" s="12" t="str">
        <f t="array" ref="BN44">SUM((G=BN$8)*(P=$B44))&amp;" - "&amp;SUM((G=$B44)*(P=BN$8))</f>
        <v>0 - 0</v>
      </c>
      <c r="BO44" s="12" t="str">
        <f t="array" ref="BO44">SUM((G=BO$8)*(P=$B44))&amp;" - "&amp;SUM((G=$B44)*(P=BO$8))</f>
        <v>0 - 0</v>
      </c>
      <c r="BP44" s="12" t="str">
        <f t="array" ref="BP44">SUM((G=BP$8)*(P=$B44))&amp;" - "&amp;SUM((G=$B44)*(P=BP$8))</f>
        <v>0 - 0</v>
      </c>
      <c r="BQ44" s="12" t="str">
        <f t="array" ref="BQ44">SUM((G=BQ$8)*(P=$B44))&amp;" - "&amp;SUM((G=$B44)*(P=BQ$8))</f>
        <v>0 - 0</v>
      </c>
      <c r="BR44" s="12" t="str">
        <f t="array" ref="BR44">SUM((G=BR$8)*(P=$B44))&amp;" - "&amp;SUM((G=$B44)*(P=BR$8))</f>
        <v>0 - 0</v>
      </c>
      <c r="BS44" s="12" t="str">
        <f t="array" ref="BS44">SUM((G=BS$8)*(P=$B44))&amp;" - "&amp;SUM((G=$B44)*(P=BS$8))</f>
        <v>0 - 0</v>
      </c>
      <c r="BT44" s="12" t="str">
        <f t="array" ref="BT44">SUM((G=BT$8)*(P=$B44))&amp;" - "&amp;SUM((G=$B44)*(P=BT$8))</f>
        <v>0 - 0</v>
      </c>
      <c r="BU44" s="12" t="str">
        <f t="array" ref="BU44">SUM((G=BU$8)*(P=$B44))&amp;" - "&amp;SUM((G=$B44)*(P=BU$8))</f>
        <v>0 - 0</v>
      </c>
      <c r="BV44" s="12" t="str">
        <f t="array" ref="BV44">SUM((G=BV$8)*(P=$B44))&amp;" - "&amp;SUM((G=$B44)*(P=BV$8))</f>
        <v>0 - 0</v>
      </c>
      <c r="BW44" s="12" t="str">
        <f t="array" ref="BW44">SUM((G=BW$8)*(P=$B44))&amp;" - "&amp;SUM((G=$B44)*(P=BW$8))</f>
        <v>0 - 0</v>
      </c>
      <c r="BX44" s="25" t="str">
        <f t="array" ref="BX44">SUM((G=BX$8)*(P=$B44))&amp;" - "&amp;SUM((G=$B44)*(P=BX$8))</f>
        <v>0 - 0</v>
      </c>
      <c r="BY44" s="25" t="str">
        <f t="array" ref="BY44">SUM((G=BY$8)*(P=$B44))&amp;" - "&amp;SUM((G=$B44)*(P=BY$8))</f>
        <v>0 - 0</v>
      </c>
      <c r="BZ44" s="21" t="str">
        <f t="shared" si="5"/>
        <v>PILOU</v>
      </c>
      <c r="CA44" s="16"/>
    </row>
    <row r="45" spans="2:79" ht="11.1" customHeight="1" x14ac:dyDescent="0.2">
      <c r="B45" s="22" t="s">
        <v>159</v>
      </c>
      <c r="C45" s="35" t="str">
        <f t="array" ref="C45">SUM((G=C$8)*(P=$B45))&amp;" - "&amp;SUM((G=$B45)*(P=C$8))</f>
        <v>1 - 0</v>
      </c>
      <c r="D45" s="35" t="str">
        <f t="array" ref="D45">SUM((G=D$8)*(P=$B45))&amp;" - "&amp;SUM((G=$B45)*(P=D$8))</f>
        <v>2 - 4</v>
      </c>
      <c r="E45" s="12" t="str">
        <f t="array" ref="E45">SUM((G=E$8)*(P=$B45))&amp;" - "&amp;SUM((G=$B45)*(P=E$8))</f>
        <v>4 - 2</v>
      </c>
      <c r="F45" s="12" t="str">
        <f t="array" ref="F45">SUM((G=F$8)*(P=$B45))&amp;" - "&amp;SUM((G=$B45)*(P=F$8))</f>
        <v>0 - 0</v>
      </c>
      <c r="G45" s="12" t="str">
        <f t="array" ref="G45">SUM((G=G$8)*(P=$B45))&amp;" - "&amp;SUM((G=$B45)*(P=G$8))</f>
        <v>2 - 2</v>
      </c>
      <c r="H45" s="12" t="str">
        <f t="array" ref="H45">SUM((G=H$8)*(P=$B45))&amp;" - "&amp;SUM((G=$B45)*(P=H$8))</f>
        <v>4 - 6</v>
      </c>
      <c r="I45" s="12" t="str">
        <f t="array" ref="I45">SUM((G=I$8)*(P=$B45))&amp;" - "&amp;SUM((G=$B45)*(P=I$8))</f>
        <v>14 - 7</v>
      </c>
      <c r="J45" s="12" t="str">
        <f t="array" ref="J45">SUM((G=J$8)*(P=$B45))&amp;" - "&amp;SUM((G=$B45)*(P=J$8))</f>
        <v>0 - 0</v>
      </c>
      <c r="K45" s="12" t="str">
        <f t="array" ref="K45">SUM((G=K$8)*(P=$B45))&amp;" - "&amp;SUM((G=$B45)*(P=K$8))</f>
        <v>1 - 1</v>
      </c>
      <c r="L45" s="12" t="str">
        <f t="array" ref="L45">SUM((G=L$8)*(P=$B45))&amp;" - "&amp;SUM((G=$B45)*(P=L$8))</f>
        <v>3 - 7</v>
      </c>
      <c r="M45" s="12" t="str">
        <f t="array" ref="M45">SUM((G=M$8)*(P=$B45))&amp;" - "&amp;SUM((G=$B45)*(P=M$8))</f>
        <v>0 - 0</v>
      </c>
      <c r="N45" s="12" t="str">
        <f t="array" ref="N45">SUM((G=N$8)*(P=$B45))&amp;" - "&amp;SUM((G=$B45)*(P=N$8))</f>
        <v>2 - 4</v>
      </c>
      <c r="O45" s="12" t="str">
        <f t="array" ref="O45">SUM((G=O$8)*(P=$B45))&amp;" - "&amp;SUM((G=$B45)*(P=O$8))</f>
        <v>13 - 11</v>
      </c>
      <c r="P45" s="12" t="str">
        <f t="array" ref="P45">SUM((G=P$8)*(P=$B45))&amp;" - "&amp;SUM((G=$B45)*(P=P$8))</f>
        <v>1 - 2</v>
      </c>
      <c r="Q45" s="12" t="str">
        <f t="array" ref="Q45">SUM((G=Q$8)*(P=$B45))&amp;" - "&amp;SUM((G=$B45)*(P=Q$8))</f>
        <v>6 - 9</v>
      </c>
      <c r="R45" s="12" t="str">
        <f t="array" ref="R45">SUM((G=R$8)*(P=$B45))&amp;" - "&amp;SUM((G=$B45)*(P=R$8))</f>
        <v>1 - 7</v>
      </c>
      <c r="S45" s="12" t="str">
        <f t="array" ref="S45">SUM((G=S$8)*(P=$B45))&amp;" - "&amp;SUM((G=$B45)*(P=S$8))</f>
        <v>2 - 0</v>
      </c>
      <c r="T45" s="12" t="str">
        <f t="array" ref="T45">SUM((G=T$8)*(P=$B45))&amp;" - "&amp;SUM((G=$B45)*(P=T$8))</f>
        <v>0 - 1</v>
      </c>
      <c r="U45" s="12" t="str">
        <f t="array" ref="U45">SUM((G=U$8)*(P=$B45))&amp;" - "&amp;SUM((G=$B45)*(P=U$8))</f>
        <v>1 - 0</v>
      </c>
      <c r="V45" s="12" t="str">
        <f t="array" ref="V45">SUM((G=V$8)*(P=$B45))&amp;" - "&amp;SUM((G=$B45)*(P=V$8))</f>
        <v>3 - 4</v>
      </c>
      <c r="W45" s="12" t="str">
        <f t="array" ref="W45">SUM((G=W$8)*(P=$B45))&amp;" - "&amp;SUM((G=$B45)*(P=W$8))</f>
        <v>1 - 1</v>
      </c>
      <c r="X45" s="12" t="str">
        <f t="array" ref="X45">SUM((G=X$8)*(P=$B45))&amp;" - "&amp;SUM((G=$B45)*(P=X$8))</f>
        <v>0 - 2</v>
      </c>
      <c r="Y45" s="12" t="str">
        <f t="array" ref="Y45">SUM((G=Y$8)*(P=$B45))&amp;" - "&amp;SUM((G=$B45)*(P=Y$8))</f>
        <v>5 - 7</v>
      </c>
      <c r="Z45" s="12" t="str">
        <f t="array" ref="Z45">SUM((G=Z$8)*(P=$B45))&amp;" - "&amp;SUM((G=$B45)*(P=Z$8))</f>
        <v>0 - 0</v>
      </c>
      <c r="AA45" s="12" t="str">
        <f t="array" ref="AA45">SUM((G=AA$8)*(P=$B45))&amp;" - "&amp;SUM((G=$B45)*(P=AA$8))</f>
        <v>1 - 0</v>
      </c>
      <c r="AB45" s="12" t="str">
        <f t="array" ref="AB45">SUM((G=AB$8)*(P=$B45))&amp;" - "&amp;SUM((G=$B45)*(P=AB$8))</f>
        <v>0 - 1</v>
      </c>
      <c r="AC45" s="12" t="str">
        <f t="array" ref="AC45">SUM((G=AC$8)*(P=$B45))&amp;" - "&amp;SUM((G=$B45)*(P=AC$8))</f>
        <v>3 - 7</v>
      </c>
      <c r="AD45" s="12" t="str">
        <f t="array" ref="AD45">SUM((G=AD$8)*(P=$B45))&amp;" - "&amp;SUM((G=$B45)*(P=AD$8))</f>
        <v>0 - 0</v>
      </c>
      <c r="AE45" s="12" t="str">
        <f t="array" ref="AE45">SUM((G=AE$8)*(P=$B45))&amp;" - "&amp;SUM((G=$B45)*(P=AE$8))</f>
        <v>3 - 2</v>
      </c>
      <c r="AF45" s="12" t="str">
        <f t="array" ref="AF45">SUM((G=AF$8)*(P=$B45))&amp;" - "&amp;SUM((G=$B45)*(P=AF$8))</f>
        <v>2 - 3</v>
      </c>
      <c r="AG45" s="12" t="str">
        <f t="array" ref="AG45">SUM((G=AG$8)*(P=$B45))&amp;" - "&amp;SUM((G=$B45)*(P=AG$8))</f>
        <v>5 - 4</v>
      </c>
      <c r="AH45" s="12" t="str">
        <f t="array" ref="AH45">SUM((G=AH$8)*(P=$B45))&amp;" - "&amp;SUM((G=$B45)*(P=AH$8))</f>
        <v>0 - 2</v>
      </c>
      <c r="AI45" s="12" t="str">
        <f t="array" ref="AI45">SUM((G=AI$8)*(P=$B45))&amp;" - "&amp;SUM((G=$B45)*(P=AI$8))</f>
        <v>2 - 1</v>
      </c>
      <c r="AJ45" s="12" t="str">
        <f t="array" ref="AJ45">SUM((G=AJ$8)*(P=$B45))&amp;" - "&amp;SUM((G=$B45)*(P=AJ$8))</f>
        <v>2 - 5</v>
      </c>
      <c r="AK45" s="12" t="str">
        <f t="array" ref="AK45">SUM((G=AK$8)*(P=$B45))&amp;" - "&amp;SUM((G=$B45)*(P=AK$8))</f>
        <v>3 - 8</v>
      </c>
      <c r="AL45" s="12" t="str">
        <f t="array" ref="AL45">SUM((G=AL$8)*(P=$B45))&amp;" - "&amp;SUM((G=$B45)*(P=AL$8))</f>
        <v>3 - 5</v>
      </c>
      <c r="AM45" s="12" t="str">
        <f t="array" ref="AM45">SUM((G=AM$8)*(P=$B45))&amp;" - "&amp;SUM((G=$B45)*(P=AM$8))</f>
        <v>0 - 0</v>
      </c>
      <c r="AN45" s="12" t="str">
        <f t="array" ref="AN45">SUM((G=AN$8)*(P=$B45))&amp;" - "&amp;SUM((G=$B45)*(P=AN$8))</f>
        <v>1 - 0</v>
      </c>
      <c r="AO45" s="12" t="str">
        <f t="array" ref="AO45">SUM((G=AO$8)*(P=$B45))&amp;" - "&amp;SUM((G=$B45)*(P=AO$8))</f>
        <v>0 - 0</v>
      </c>
      <c r="AP45" s="12" t="str">
        <f t="array" ref="AP45">SUM((G=AP$8)*(P=$B45))&amp;" - "&amp;SUM((G=$B45)*(P=AP$8))</f>
        <v>0 - 0</v>
      </c>
      <c r="AQ45" s="12" t="str">
        <f t="array" ref="AQ45">SUM((G=AQ$8)*(P=$B45))&amp;" - "&amp;SUM((G=$B45)*(P=AQ$8))</f>
        <v>0 - 1</v>
      </c>
      <c r="AR45" s="12" t="str">
        <f t="array" ref="AR45">SUM((G=AR$8)*(P=$B45))&amp;" - "&amp;SUM((G=$B45)*(P=AR$8))</f>
        <v>0 - 0</v>
      </c>
      <c r="AS45" s="12" t="str">
        <f t="array" ref="AS45">SUM((G=AS$8)*(P=$B45))&amp;" - "&amp;SUM((G=$B45)*(P=AS$8))</f>
        <v>0 - 0</v>
      </c>
      <c r="AT45" s="25" t="str">
        <f t="array" ref="AT45">SUM((G=AT$8)*(P=$B45))&amp;" - "&amp;SUM((G=$B45)*(P=AT$8))</f>
        <v>3 - 0</v>
      </c>
      <c r="AU45" s="25" t="str">
        <f t="array" ref="AU45">SUM((G=AU$8)*(P=$B45))&amp;" - "&amp;SUM((G=$B45)*(P=AU$8))</f>
        <v>1 - 4</v>
      </c>
      <c r="AV45" s="25" t="str">
        <f t="array" ref="AV45">SUM((G=AV$8)*(P=$B45))&amp;" - "&amp;SUM((G=$B45)*(P=AV$8))</f>
        <v>0 - 0</v>
      </c>
      <c r="AW45" s="3671" t="str">
        <f t="array" ref="AW45">SUM((G=AW$8)*(P=$B45))&amp;" - "&amp;SUM((G=$B45)*(P=AW$8))</f>
        <v>0 - 0</v>
      </c>
      <c r="AX45" s="35" t="str">
        <f t="array" ref="AX45">SUM((G=AX$8)*(P=$B45))&amp;" - "&amp;SUM((G=$B45)*(P=AX$8))</f>
        <v>0 - 1</v>
      </c>
      <c r="AY45" s="12" t="str">
        <f t="array" ref="AY45">SUM((G=AY$8)*(P=$B45))&amp;" - "&amp;SUM((G=$B45)*(P=AY$8))</f>
        <v>0 - 0</v>
      </c>
      <c r="AZ45" s="12" t="str">
        <f t="array" ref="AZ45">SUM((G=AZ$8)*(P=$B45))&amp;" - "&amp;SUM((G=$B45)*(P=AZ$8))</f>
        <v>0 - 0</v>
      </c>
      <c r="BA45" s="12" t="str">
        <f t="array" ref="BA45">SUM((G=BA$8)*(P=$B45))&amp;" - "&amp;SUM((G=$B45)*(P=BA$8))</f>
        <v>0 - 0</v>
      </c>
      <c r="BB45" s="12" t="str">
        <f t="array" ref="BB45">SUM((G=BB$8)*(P=$B45))&amp;" - "&amp;SUM((G=$B45)*(P=BB$8))</f>
        <v>0 - 0</v>
      </c>
      <c r="BC45" s="12" t="str">
        <f t="array" ref="BC45">SUM((G=BC$8)*(P=$B45))&amp;" - "&amp;SUM((G=$B45)*(P=BC$8))</f>
        <v>0 - 0</v>
      </c>
      <c r="BD45" s="12" t="str">
        <f t="array" ref="BD45">SUM((G=BD$8)*(P=$B45))&amp;" - "&amp;SUM((G=$B45)*(P=BD$8))</f>
        <v>0 - 0</v>
      </c>
      <c r="BE45" s="12" t="str">
        <f t="array" ref="BE45">SUM((G=BE$8)*(P=$B45))&amp;" - "&amp;SUM((G=$B45)*(P=BE$8))</f>
        <v>0 - 0</v>
      </c>
      <c r="BF45" s="12" t="str">
        <f t="array" ref="BF45">SUM((G=BF$8)*(P=$B45))&amp;" - "&amp;SUM((G=$B45)*(P=BF$8))</f>
        <v>0 - 0</v>
      </c>
      <c r="BG45" s="12" t="str">
        <f t="array" ref="BG45">SUM((G=BG$8)*(P=$B45))&amp;" - "&amp;SUM((G=$B45)*(P=BG$8))</f>
        <v>0 - 0</v>
      </c>
      <c r="BH45" s="12" t="str">
        <f t="array" ref="BH45">SUM((G=BH$8)*(P=$B45))&amp;" - "&amp;SUM((G=$B45)*(P=BH$8))</f>
        <v>0 - 0</v>
      </c>
      <c r="BI45" s="12" t="str">
        <f t="array" ref="BI45">SUM((G=BI$8)*(P=$B45))&amp;" - "&amp;SUM((G=$B45)*(P=BI$8))</f>
        <v>0 - 0</v>
      </c>
      <c r="BJ45" s="12" t="str">
        <f t="array" ref="BJ45">SUM((G=BJ$8)*(P=$B45))&amp;" - "&amp;SUM((G=$B45)*(P=BJ$8))</f>
        <v>0 - 0</v>
      </c>
      <c r="BK45" s="12" t="str">
        <f t="array" ref="BK45">SUM((G=BK$8)*(P=$B45))&amp;" - "&amp;SUM((G=$B45)*(P=BK$8))</f>
        <v>0 - 0</v>
      </c>
      <c r="BL45" s="12" t="str">
        <f t="array" ref="BL45">SUM((G=BL$8)*(P=$B45))&amp;" - "&amp;SUM((G=$B45)*(P=BL$8))</f>
        <v>0 - 0</v>
      </c>
      <c r="BM45" s="12" t="str">
        <f t="array" ref="BM45">SUM((G=BM$8)*(P=$B45))&amp;" - "&amp;SUM((G=$B45)*(P=BM$8))</f>
        <v>0 - 0</v>
      </c>
      <c r="BN45" s="12" t="str">
        <f t="array" ref="BN45">SUM((G=BN$8)*(P=$B45))&amp;" - "&amp;SUM((G=$B45)*(P=BN$8))</f>
        <v>0 - 2</v>
      </c>
      <c r="BO45" s="12" t="str">
        <f t="array" ref="BO45">SUM((G=BO$8)*(P=$B45))&amp;" - "&amp;SUM((G=$B45)*(P=BO$8))</f>
        <v>0 - 0</v>
      </c>
      <c r="BP45" s="12" t="str">
        <f t="array" ref="BP45">SUM((G=BP$8)*(P=$B45))&amp;" - "&amp;SUM((G=$B45)*(P=BP$8))</f>
        <v>0 - 0</v>
      </c>
      <c r="BQ45" s="12" t="str">
        <f t="array" ref="BQ45">SUM((G=BQ$8)*(P=$B45))&amp;" - "&amp;SUM((G=$B45)*(P=BQ$8))</f>
        <v>0 - 0</v>
      </c>
      <c r="BR45" s="12" t="str">
        <f t="array" ref="BR45">SUM((G=BR$8)*(P=$B45))&amp;" - "&amp;SUM((G=$B45)*(P=BR$8))</f>
        <v>0 - 1</v>
      </c>
      <c r="BS45" s="12" t="str">
        <f t="array" ref="BS45">SUM((G=BS$8)*(P=$B45))&amp;" - "&amp;SUM((G=$B45)*(P=BS$8))</f>
        <v>0 - 0</v>
      </c>
      <c r="BT45" s="12" t="str">
        <f t="array" ref="BT45">SUM((G=BT$8)*(P=$B45))&amp;" - "&amp;SUM((G=$B45)*(P=BT$8))</f>
        <v>0 - 0</v>
      </c>
      <c r="BU45" s="12" t="str">
        <f t="array" ref="BU45">SUM((G=BU$8)*(P=$B45))&amp;" - "&amp;SUM((G=$B45)*(P=BU$8))</f>
        <v>0 - 0</v>
      </c>
      <c r="BV45" s="12" t="str">
        <f t="array" ref="BV45">SUM((G=BV$8)*(P=$B45))&amp;" - "&amp;SUM((G=$B45)*(P=BV$8))</f>
        <v>0 - 0</v>
      </c>
      <c r="BW45" s="12" t="str">
        <f t="array" ref="BW45">SUM((G=BW$8)*(P=$B45))&amp;" - "&amp;SUM((G=$B45)*(P=BW$8))</f>
        <v>0 - 0</v>
      </c>
      <c r="BX45" s="25" t="str">
        <f t="array" ref="BX45">SUM((G=BX$8)*(P=$B45))&amp;" - "&amp;SUM((G=$B45)*(P=BX$8))</f>
        <v>0 - 0</v>
      </c>
      <c r="BY45" s="25" t="str">
        <f t="array" ref="BY45">SUM((G=BY$8)*(P=$B45))&amp;" - "&amp;SUM((G=$B45)*(P=BY$8))</f>
        <v>0 - 0</v>
      </c>
      <c r="BZ45" s="21" t="str">
        <f t="shared" si="5"/>
        <v>ROB</v>
      </c>
      <c r="CA45" s="16"/>
    </row>
    <row r="46" spans="2:79" ht="11.1" customHeight="1" x14ac:dyDescent="0.2">
      <c r="B46" s="22" t="s">
        <v>102</v>
      </c>
      <c r="C46" s="35" t="str">
        <f t="array" ref="C46">SUM((G=C$8)*(P=$B46))&amp;" - "&amp;SUM((G=$B46)*(P=C$8))</f>
        <v>0 - 0</v>
      </c>
      <c r="D46" s="35" t="str">
        <f t="array" ref="D46">SUM((G=D$8)*(P=$B46))&amp;" - "&amp;SUM((G=$B46)*(P=D$8))</f>
        <v>0 - 0</v>
      </c>
      <c r="E46" s="12" t="str">
        <f t="array" ref="E46">SUM((G=E$8)*(P=$B46))&amp;" - "&amp;SUM((G=$B46)*(P=E$8))</f>
        <v>1 - 0</v>
      </c>
      <c r="F46" s="12" t="str">
        <f t="array" ref="F46">SUM((G=F$8)*(P=$B46))&amp;" - "&amp;SUM((G=$B46)*(P=F$8))</f>
        <v>0 - 0</v>
      </c>
      <c r="G46" s="12" t="str">
        <f t="array" ref="G46">SUM((G=G$8)*(P=$B46))&amp;" - "&amp;SUM((G=$B46)*(P=G$8))</f>
        <v>0 - 3</v>
      </c>
      <c r="H46" s="12" t="str">
        <f t="array" ref="H46">SUM((G=H$8)*(P=$B46))&amp;" - "&amp;SUM((G=$B46)*(P=H$8))</f>
        <v>0 - 2</v>
      </c>
      <c r="I46" s="12" t="str">
        <f t="array" ref="I46">SUM((G=I$8)*(P=$B46))&amp;" - "&amp;SUM((G=$B46)*(P=I$8))</f>
        <v>0 - 2</v>
      </c>
      <c r="J46" s="12" t="str">
        <f t="array" ref="J46">SUM((G=J$8)*(P=$B46))&amp;" - "&amp;SUM((G=$B46)*(P=J$8))</f>
        <v>0 - 0</v>
      </c>
      <c r="K46" s="12" t="str">
        <f t="array" ref="K46">SUM((G=K$8)*(P=$B46))&amp;" - "&amp;SUM((G=$B46)*(P=K$8))</f>
        <v>0 - 0</v>
      </c>
      <c r="L46" s="12" t="str">
        <f t="array" ref="L46">SUM((G=L$8)*(P=$B46))&amp;" - "&amp;SUM((G=$B46)*(P=L$8))</f>
        <v>0 - 1</v>
      </c>
      <c r="M46" s="12" t="str">
        <f t="array" ref="M46">SUM((G=M$8)*(P=$B46))&amp;" - "&amp;SUM((G=$B46)*(P=M$8))</f>
        <v>0 - 0</v>
      </c>
      <c r="N46" s="12" t="str">
        <f t="array" ref="N46">SUM((G=N$8)*(P=$B46))&amp;" - "&amp;SUM((G=$B46)*(P=N$8))</f>
        <v>0 - 1</v>
      </c>
      <c r="O46" s="12" t="str">
        <f t="array" ref="O46">SUM((G=O$8)*(P=$B46))&amp;" - "&amp;SUM((G=$B46)*(P=O$8))</f>
        <v>2 - 0</v>
      </c>
      <c r="P46" s="12" t="str">
        <f t="array" ref="P46">SUM((G=P$8)*(P=$B46))&amp;" - "&amp;SUM((G=$B46)*(P=P$8))</f>
        <v>0 - 0</v>
      </c>
      <c r="Q46" s="12" t="str">
        <f t="array" ref="Q46">SUM((G=Q$8)*(P=$B46))&amp;" - "&amp;SUM((G=$B46)*(P=Q$8))</f>
        <v>0 - 1</v>
      </c>
      <c r="R46" s="12" t="str">
        <f t="array" ref="R46">SUM((G=R$8)*(P=$B46))&amp;" - "&amp;SUM((G=$B46)*(P=R$8))</f>
        <v>1 - 1</v>
      </c>
      <c r="S46" s="12" t="str">
        <f t="array" ref="S46">SUM((G=S$8)*(P=$B46))&amp;" - "&amp;SUM((G=$B46)*(P=S$8))</f>
        <v>0 - 0</v>
      </c>
      <c r="T46" s="12" t="str">
        <f t="array" ref="T46">SUM((G=T$8)*(P=$B46))&amp;" - "&amp;SUM((G=$B46)*(P=T$8))</f>
        <v>1 - 0</v>
      </c>
      <c r="U46" s="12" t="str">
        <f t="array" ref="U46">SUM((G=U$8)*(P=$B46))&amp;" - "&amp;SUM((G=$B46)*(P=U$8))</f>
        <v>0 - 0</v>
      </c>
      <c r="V46" s="12" t="str">
        <f t="array" ref="V46">SUM((G=V$8)*(P=$B46))&amp;" - "&amp;SUM((G=$B46)*(P=V$8))</f>
        <v>0 - 0</v>
      </c>
      <c r="W46" s="12" t="str">
        <f t="array" ref="W46">SUM((G=W$8)*(P=$B46))&amp;" - "&amp;SUM((G=$B46)*(P=W$8))</f>
        <v>0 - 0</v>
      </c>
      <c r="X46" s="12" t="str">
        <f t="array" ref="X46">SUM((G=X$8)*(P=$B46))&amp;" - "&amp;SUM((G=$B46)*(P=X$8))</f>
        <v>0 - 0</v>
      </c>
      <c r="Y46" s="12" t="str">
        <f t="array" ref="Y46">SUM((G=Y$8)*(P=$B46))&amp;" - "&amp;SUM((G=$B46)*(P=Y$8))</f>
        <v>0 - 0</v>
      </c>
      <c r="Z46" s="12" t="str">
        <f t="array" ref="Z46">SUM((G=Z$8)*(P=$B46))&amp;" - "&amp;SUM((G=$B46)*(P=Z$8))</f>
        <v>0 - 0</v>
      </c>
      <c r="AA46" s="12" t="str">
        <f t="array" ref="AA46">SUM((G=AA$8)*(P=$B46))&amp;" - "&amp;SUM((G=$B46)*(P=AA$8))</f>
        <v>0 - 0</v>
      </c>
      <c r="AB46" s="12" t="str">
        <f t="array" ref="AB46">SUM((G=AB$8)*(P=$B46))&amp;" - "&amp;SUM((G=$B46)*(P=AB$8))</f>
        <v>0 - 0</v>
      </c>
      <c r="AC46" s="12" t="str">
        <f t="array" ref="AC46">SUM((G=AC$8)*(P=$B46))&amp;" - "&amp;SUM((G=$B46)*(P=AC$8))</f>
        <v>0 - 0</v>
      </c>
      <c r="AD46" s="12" t="str">
        <f t="array" ref="AD46">SUM((G=AD$8)*(P=$B46))&amp;" - "&amp;SUM((G=$B46)*(P=AD$8))</f>
        <v>0 - 0</v>
      </c>
      <c r="AE46" s="12" t="str">
        <f t="array" ref="AE46">SUM((G=AE$8)*(P=$B46))&amp;" - "&amp;SUM((G=$B46)*(P=AE$8))</f>
        <v>0 - 0</v>
      </c>
      <c r="AF46" s="12" t="str">
        <f t="array" ref="AF46">SUM((G=AF$8)*(P=$B46))&amp;" - "&amp;SUM((G=$B46)*(P=AF$8))</f>
        <v>0 - 0</v>
      </c>
      <c r="AG46" s="12" t="str">
        <f t="array" ref="AG46">SUM((G=AG$8)*(P=$B46))&amp;" - "&amp;SUM((G=$B46)*(P=AG$8))</f>
        <v>0 - 0</v>
      </c>
      <c r="AH46" s="12" t="str">
        <f t="array" ref="AH46">SUM((G=AH$8)*(P=$B46))&amp;" - "&amp;SUM((G=$B46)*(P=AH$8))</f>
        <v>0 - 0</v>
      </c>
      <c r="AI46" s="12" t="str">
        <f t="array" ref="AI46">SUM((G=AI$8)*(P=$B46))&amp;" - "&amp;SUM((G=$B46)*(P=AI$8))</f>
        <v>0 - 1</v>
      </c>
      <c r="AJ46" s="12" t="str">
        <f t="array" ref="AJ46">SUM((G=AJ$8)*(P=$B46))&amp;" - "&amp;SUM((G=$B46)*(P=AJ$8))</f>
        <v>0 - 0</v>
      </c>
      <c r="AK46" s="12" t="str">
        <f t="array" ref="AK46">SUM((G=AK$8)*(P=$B46))&amp;" - "&amp;SUM((G=$B46)*(P=AK$8))</f>
        <v>0 - 3</v>
      </c>
      <c r="AL46" s="12" t="str">
        <f t="array" ref="AL46">SUM((G=AL$8)*(P=$B46))&amp;" - "&amp;SUM((G=$B46)*(P=AL$8))</f>
        <v>1 - 0</v>
      </c>
      <c r="AM46" s="12" t="str">
        <f t="array" ref="AM46">SUM((G=AM$8)*(P=$B46))&amp;" - "&amp;SUM((G=$B46)*(P=AM$8))</f>
        <v>0 - 1</v>
      </c>
      <c r="AN46" s="12" t="str">
        <f t="array" ref="AN46">SUM((G=AN$8)*(P=$B46))&amp;" - "&amp;SUM((G=$B46)*(P=AN$8))</f>
        <v>0 - 0</v>
      </c>
      <c r="AO46" s="12" t="str">
        <f t="array" ref="AO46">SUM((G=AO$8)*(P=$B46))&amp;" - "&amp;SUM((G=$B46)*(P=AO$8))</f>
        <v>0 - 0</v>
      </c>
      <c r="AP46" s="12" t="str">
        <f t="array" ref="AP46">SUM((G=AP$8)*(P=$B46))&amp;" - "&amp;SUM((G=$B46)*(P=AP$8))</f>
        <v>0 - 0</v>
      </c>
      <c r="AQ46" s="12" t="str">
        <f t="array" ref="AQ46">SUM((G=AQ$8)*(P=$B46))&amp;" - "&amp;SUM((G=$B46)*(P=AQ$8))</f>
        <v>0 - 0</v>
      </c>
      <c r="AR46" s="12" t="str">
        <f t="array" ref="AR46">SUM((G=AR$8)*(P=$B46))&amp;" - "&amp;SUM((G=$B46)*(P=AR$8))</f>
        <v>0 - 0</v>
      </c>
      <c r="AS46" s="12" t="str">
        <f t="array" ref="AS46">SUM((G=AS$8)*(P=$B46))&amp;" - "&amp;SUM((G=$B46)*(P=AS$8))</f>
        <v>0 - 0</v>
      </c>
      <c r="AT46" s="25" t="str">
        <f t="array" ref="AT46">SUM((G=AT$8)*(P=$B46))&amp;" - "&amp;SUM((G=$B46)*(P=AT$8))</f>
        <v>0 - 0</v>
      </c>
      <c r="AU46" s="25" t="str">
        <f t="array" ref="AU46">SUM((G=AU$8)*(P=$B46))&amp;" - "&amp;SUM((G=$B46)*(P=AU$8))</f>
        <v>0 - 0</v>
      </c>
      <c r="AV46" s="25" t="str">
        <f t="array" ref="AV46">SUM((G=AV$8)*(P=$B46))&amp;" - "&amp;SUM((G=$B46)*(P=AV$8))</f>
        <v>0 - 0</v>
      </c>
      <c r="AW46" s="3671" t="str">
        <f t="array" ref="AW46">SUM((G=AW$8)*(P=$B46))&amp;" - "&amp;SUM((G=$B46)*(P=AW$8))</f>
        <v>0 - 0</v>
      </c>
      <c r="AX46" s="35" t="str">
        <f t="array" ref="AX46">SUM((G=AX$8)*(P=$B46))&amp;" - "&amp;SUM((G=$B46)*(P=AX$8))</f>
        <v>1 - 0</v>
      </c>
      <c r="AY46" s="12" t="str">
        <f t="array" ref="AY46">SUM((G=AY$8)*(P=$B46))&amp;" - "&amp;SUM((G=$B46)*(P=AY$8))</f>
        <v>0 - 0</v>
      </c>
      <c r="AZ46" s="12" t="str">
        <f t="array" ref="AZ46">SUM((G=AZ$8)*(P=$B46))&amp;" - "&amp;SUM((G=$B46)*(P=AZ$8))</f>
        <v>0 - 0</v>
      </c>
      <c r="BA46" s="12" t="str">
        <f t="array" ref="BA46">SUM((G=BA$8)*(P=$B46))&amp;" - "&amp;SUM((G=$B46)*(P=BA$8))</f>
        <v>0 - 0</v>
      </c>
      <c r="BB46" s="12" t="str">
        <f t="array" ref="BB46">SUM((G=BB$8)*(P=$B46))&amp;" - "&amp;SUM((G=$B46)*(P=BB$8))</f>
        <v>0 - 0</v>
      </c>
      <c r="BC46" s="12" t="str">
        <f t="array" ref="BC46">SUM((G=BC$8)*(P=$B46))&amp;" - "&amp;SUM((G=$B46)*(P=BC$8))</f>
        <v>0 - 0</v>
      </c>
      <c r="BD46" s="12" t="str">
        <f t="array" ref="BD46">SUM((G=BD$8)*(P=$B46))&amp;" - "&amp;SUM((G=$B46)*(P=BD$8))</f>
        <v>0 - 0</v>
      </c>
      <c r="BE46" s="12" t="str">
        <f t="array" ref="BE46">SUM((G=BE$8)*(P=$B46))&amp;" - "&amp;SUM((G=$B46)*(P=BE$8))</f>
        <v>0 - 0</v>
      </c>
      <c r="BF46" s="12" t="str">
        <f t="array" ref="BF46">SUM((G=BF$8)*(P=$B46))&amp;" - "&amp;SUM((G=$B46)*(P=BF$8))</f>
        <v>0 - 0</v>
      </c>
      <c r="BG46" s="12" t="str">
        <f t="array" ref="BG46">SUM((G=BG$8)*(P=$B46))&amp;" - "&amp;SUM((G=$B46)*(P=BG$8))</f>
        <v>0 - 0</v>
      </c>
      <c r="BH46" s="12" t="str">
        <f t="array" ref="BH46">SUM((G=BH$8)*(P=$B46))&amp;" - "&amp;SUM((G=$B46)*(P=BH$8))</f>
        <v>0 - 0</v>
      </c>
      <c r="BI46" s="12" t="str">
        <f t="array" ref="BI46">SUM((G=BI$8)*(P=$B46))&amp;" - "&amp;SUM((G=$B46)*(P=BI$8))</f>
        <v>0 - 0</v>
      </c>
      <c r="BJ46" s="12" t="str">
        <f t="array" ref="BJ46">SUM((G=BJ$8)*(P=$B46))&amp;" - "&amp;SUM((G=$B46)*(P=BJ$8))</f>
        <v>0 - 0</v>
      </c>
      <c r="BK46" s="12" t="str">
        <f t="array" ref="BK46">SUM((G=BK$8)*(P=$B46))&amp;" - "&amp;SUM((G=$B46)*(P=BK$8))</f>
        <v>0 - 0</v>
      </c>
      <c r="BL46" s="12" t="str">
        <f t="array" ref="BL46">SUM((G=BL$8)*(P=$B46))&amp;" - "&amp;SUM((G=$B46)*(P=BL$8))</f>
        <v>0 - 0</v>
      </c>
      <c r="BM46" s="12" t="str">
        <f t="array" ref="BM46">SUM((G=BM$8)*(P=$B46))&amp;" - "&amp;SUM((G=$B46)*(P=BM$8))</f>
        <v>0 - 0</v>
      </c>
      <c r="BN46" s="12" t="str">
        <f t="array" ref="BN46">SUM((G=BN$8)*(P=$B46))&amp;" - "&amp;SUM((G=$B46)*(P=BN$8))</f>
        <v>0 - 0</v>
      </c>
      <c r="BO46" s="12" t="str">
        <f t="array" ref="BO46">SUM((G=BO$8)*(P=$B46))&amp;" - "&amp;SUM((G=$B46)*(P=BO$8))</f>
        <v>0 - 0</v>
      </c>
      <c r="BP46" s="12" t="str">
        <f t="array" ref="BP46">SUM((G=BP$8)*(P=$B46))&amp;" - "&amp;SUM((G=$B46)*(P=BP$8))</f>
        <v>0 - 0</v>
      </c>
      <c r="BQ46" s="12" t="str">
        <f t="array" ref="BQ46">SUM((G=BQ$8)*(P=$B46))&amp;" - "&amp;SUM((G=$B46)*(P=BQ$8))</f>
        <v>0 - 0</v>
      </c>
      <c r="BR46" s="12" t="str">
        <f t="array" ref="BR46">SUM((G=BR$8)*(P=$B46))&amp;" - "&amp;SUM((G=$B46)*(P=BR$8))</f>
        <v>0 - 0</v>
      </c>
      <c r="BS46" s="12" t="str">
        <f t="array" ref="BS46">SUM((G=BS$8)*(P=$B46))&amp;" - "&amp;SUM((G=$B46)*(P=BS$8))</f>
        <v>0 - 0</v>
      </c>
      <c r="BT46" s="12" t="str">
        <f t="array" ref="BT46">SUM((G=BT$8)*(P=$B46))&amp;" - "&amp;SUM((G=$B46)*(P=BT$8))</f>
        <v>0 - 0</v>
      </c>
      <c r="BU46" s="12" t="str">
        <f t="array" ref="BU46">SUM((G=BU$8)*(P=$B46))&amp;" - "&amp;SUM((G=$B46)*(P=BU$8))</f>
        <v>0 - 0</v>
      </c>
      <c r="BV46" s="12" t="str">
        <f t="array" ref="BV46">SUM((G=BV$8)*(P=$B46))&amp;" - "&amp;SUM((G=$B46)*(P=BV$8))</f>
        <v>0 - 0</v>
      </c>
      <c r="BW46" s="12" t="str">
        <f t="array" ref="BW46">SUM((G=BW$8)*(P=$B46))&amp;" - "&amp;SUM((G=$B46)*(P=BW$8))</f>
        <v>0 - 0</v>
      </c>
      <c r="BX46" s="25" t="str">
        <f t="array" ref="BX46">SUM((G=BX$8)*(P=$B46))&amp;" - "&amp;SUM((G=$B46)*(P=BX$8))</f>
        <v>0 - 0</v>
      </c>
      <c r="BY46" s="25" t="str">
        <f t="array" ref="BY46">SUM((G=BY$8)*(P=$B46))&amp;" - "&amp;SUM((G=$B46)*(P=BY$8))</f>
        <v>0 - 0</v>
      </c>
      <c r="BZ46" s="21" t="str">
        <f t="shared" si="5"/>
        <v>ROMAIN</v>
      </c>
      <c r="CA46" s="16"/>
    </row>
    <row r="47" spans="2:79" ht="11.1" customHeight="1" x14ac:dyDescent="0.2">
      <c r="B47" s="22" t="s">
        <v>916</v>
      </c>
      <c r="C47" s="35" t="str">
        <f t="array" ref="C47">SUM((G=C$8)*(P=$B47))&amp;" - "&amp;SUM((G=$B47)*(P=C$8))</f>
        <v>0 - 1</v>
      </c>
      <c r="D47" s="35" t="str">
        <f t="array" ref="D47">SUM((G=D$8)*(P=$B47))&amp;" - "&amp;SUM((G=$B47)*(P=D$8))</f>
        <v>0 - 0</v>
      </c>
      <c r="E47" s="12" t="str">
        <f t="array" ref="E47">SUM((G=E$8)*(P=$B47))&amp;" - "&amp;SUM((G=$B47)*(P=E$8))</f>
        <v>0 - 0</v>
      </c>
      <c r="F47" s="12" t="str">
        <f t="array" ref="F47">SUM((G=F$8)*(P=$B47))&amp;" - "&amp;SUM((G=$B47)*(P=F$8))</f>
        <v>0 - 0</v>
      </c>
      <c r="G47" s="12" t="str">
        <f t="array" ref="G47">SUM((G=G$8)*(P=$B47))&amp;" - "&amp;SUM((G=$B47)*(P=G$8))</f>
        <v>0 - 0</v>
      </c>
      <c r="H47" s="12" t="str">
        <f t="array" ref="H47">SUM((G=H$8)*(P=$B47))&amp;" - "&amp;SUM((G=$B47)*(P=H$8))</f>
        <v>0 - 0</v>
      </c>
      <c r="I47" s="12" t="str">
        <f t="array" ref="I47">SUM((G=I$8)*(P=$B47))&amp;" - "&amp;SUM((G=$B47)*(P=I$8))</f>
        <v>0 - 0</v>
      </c>
      <c r="J47" s="12" t="str">
        <f t="array" ref="J47">SUM((G=J$8)*(P=$B47))&amp;" - "&amp;SUM((G=$B47)*(P=J$8))</f>
        <v>0 - 0</v>
      </c>
      <c r="K47" s="12" t="str">
        <f t="array" ref="K47">SUM((G=K$8)*(P=$B47))&amp;" - "&amp;SUM((G=$B47)*(P=K$8))</f>
        <v>0 - 0</v>
      </c>
      <c r="L47" s="12" t="str">
        <f t="array" ref="L47">SUM((G=L$8)*(P=$B47))&amp;" - "&amp;SUM((G=$B47)*(P=L$8))</f>
        <v>0 - 1</v>
      </c>
      <c r="M47" s="12" t="str">
        <f t="array" ref="M47">SUM((G=M$8)*(P=$B47))&amp;" - "&amp;SUM((G=$B47)*(P=M$8))</f>
        <v>0 - 0</v>
      </c>
      <c r="N47" s="12" t="str">
        <f t="array" ref="N47">SUM((G=N$8)*(P=$B47))&amp;" - "&amp;SUM((G=$B47)*(P=N$8))</f>
        <v>0 - 0</v>
      </c>
      <c r="O47" s="12" t="str">
        <f t="array" ref="O47">SUM((G=O$8)*(P=$B47))&amp;" - "&amp;SUM((G=$B47)*(P=O$8))</f>
        <v>0 - 0</v>
      </c>
      <c r="P47" s="12" t="str">
        <f t="array" ref="P47">SUM((G=P$8)*(P=$B47))&amp;" - "&amp;SUM((G=$B47)*(P=P$8))</f>
        <v>0 - 0</v>
      </c>
      <c r="Q47" s="12" t="str">
        <f t="array" ref="Q47">SUM((G=Q$8)*(P=$B47))&amp;" - "&amp;SUM((G=$B47)*(P=Q$8))</f>
        <v>0 - 0</v>
      </c>
      <c r="R47" s="12" t="str">
        <f t="array" ref="R47">SUM((G=R$8)*(P=$B47))&amp;" - "&amp;SUM((G=$B47)*(P=R$8))</f>
        <v>0 - 0</v>
      </c>
      <c r="S47" s="12" t="str">
        <f t="array" ref="S47">SUM((G=S$8)*(P=$B47))&amp;" - "&amp;SUM((G=$B47)*(P=S$8))</f>
        <v>0 - 0</v>
      </c>
      <c r="T47" s="12" t="str">
        <f t="array" ref="T47">SUM((G=T$8)*(P=$B47))&amp;" - "&amp;SUM((G=$B47)*(P=T$8))</f>
        <v>0 - 0</v>
      </c>
      <c r="U47" s="12" t="str">
        <f t="array" ref="U47">SUM((G=U$8)*(P=$B47))&amp;" - "&amp;SUM((G=$B47)*(P=U$8))</f>
        <v>0 - 0</v>
      </c>
      <c r="V47" s="12" t="str">
        <f t="array" ref="V47">SUM((G=V$8)*(P=$B47))&amp;" - "&amp;SUM((G=$B47)*(P=V$8))</f>
        <v>0 - 0</v>
      </c>
      <c r="W47" s="12" t="str">
        <f t="array" ref="W47">SUM((G=W$8)*(P=$B47))&amp;" - "&amp;SUM((G=$B47)*(P=W$8))</f>
        <v>0 - 0</v>
      </c>
      <c r="X47" s="12" t="str">
        <f t="array" ref="X47">SUM((G=X$8)*(P=$B47))&amp;" - "&amp;SUM((G=$B47)*(P=X$8))</f>
        <v>0 - 0</v>
      </c>
      <c r="Y47" s="12" t="str">
        <f t="array" ref="Y47">SUM((G=Y$8)*(P=$B47))&amp;" - "&amp;SUM((G=$B47)*(P=Y$8))</f>
        <v>1 - 1</v>
      </c>
      <c r="Z47" s="12" t="str">
        <f t="array" ref="Z47">SUM((G=Z$8)*(P=$B47))&amp;" - "&amp;SUM((G=$B47)*(P=Z$8))</f>
        <v>0 - 0</v>
      </c>
      <c r="AA47" s="12" t="str">
        <f t="array" ref="AA47">SUM((G=AA$8)*(P=$B47))&amp;" - "&amp;SUM((G=$B47)*(P=AA$8))</f>
        <v>0 - 0</v>
      </c>
      <c r="AB47" s="12" t="str">
        <f t="array" ref="AB47">SUM((G=AB$8)*(P=$B47))&amp;" - "&amp;SUM((G=$B47)*(P=AB$8))</f>
        <v>0 - 0</v>
      </c>
      <c r="AC47" s="12" t="str">
        <f t="array" ref="AC47">SUM((G=AC$8)*(P=$B47))&amp;" - "&amp;SUM((G=$B47)*(P=AC$8))</f>
        <v>0 - 0</v>
      </c>
      <c r="AD47" s="12" t="str">
        <f t="array" ref="AD47">SUM((G=AD$8)*(P=$B47))&amp;" - "&amp;SUM((G=$B47)*(P=AD$8))</f>
        <v>0 - 0</v>
      </c>
      <c r="AE47" s="12" t="str">
        <f t="array" ref="AE47">SUM((G=AE$8)*(P=$B47))&amp;" - "&amp;SUM((G=$B47)*(P=AE$8))</f>
        <v>0 - 0</v>
      </c>
      <c r="AF47" s="12" t="str">
        <f t="array" ref="AF47">SUM((G=AF$8)*(P=$B47))&amp;" - "&amp;SUM((G=$B47)*(P=AF$8))</f>
        <v>0 - 0</v>
      </c>
      <c r="AG47" s="12" t="str">
        <f t="array" ref="AG47">SUM((G=AG$8)*(P=$B47))&amp;" - "&amp;SUM((G=$B47)*(P=AG$8))</f>
        <v>0 - 0</v>
      </c>
      <c r="AH47" s="12" t="str">
        <f t="array" ref="AH47">SUM((G=AH$8)*(P=$B47))&amp;" - "&amp;SUM((G=$B47)*(P=AH$8))</f>
        <v>0 - 0</v>
      </c>
      <c r="AI47" s="12" t="str">
        <f t="array" ref="AI47">SUM((G=AI$8)*(P=$B47))&amp;" - "&amp;SUM((G=$B47)*(P=AI$8))</f>
        <v>0 - 0</v>
      </c>
      <c r="AJ47" s="12" t="str">
        <f t="array" ref="AJ47">SUM((G=AJ$8)*(P=$B47))&amp;" - "&amp;SUM((G=$B47)*(P=AJ$8))</f>
        <v>1 - 0</v>
      </c>
      <c r="AK47" s="12" t="str">
        <f t="array" ref="AK47">SUM((G=AK$8)*(P=$B47))&amp;" - "&amp;SUM((G=$B47)*(P=AK$8))</f>
        <v>0 - 0</v>
      </c>
      <c r="AL47" s="12" t="str">
        <f t="array" ref="AL47">SUM((G=AL$8)*(P=$B47))&amp;" - "&amp;SUM((G=$B47)*(P=AL$8))</f>
        <v>0 - 1</v>
      </c>
      <c r="AM47" s="12" t="str">
        <f t="array" ref="AM47">SUM((G=AM$8)*(P=$B47))&amp;" - "&amp;SUM((G=$B47)*(P=AM$8))</f>
        <v>0 - 0</v>
      </c>
      <c r="AN47" s="12" t="str">
        <f t="array" ref="AN47">SUM((G=AN$8)*(P=$B47))&amp;" - "&amp;SUM((G=$B47)*(P=AN$8))</f>
        <v>0 - 0</v>
      </c>
      <c r="AO47" s="12" t="str">
        <f t="array" ref="AO47">SUM((G=AO$8)*(P=$B47))&amp;" - "&amp;SUM((G=$B47)*(P=AO$8))</f>
        <v>0 - 0</v>
      </c>
      <c r="AP47" s="12" t="str">
        <f t="array" ref="AP47">SUM((G=AP$8)*(P=$B47))&amp;" - "&amp;SUM((G=$B47)*(P=AP$8))</f>
        <v>0 - 0</v>
      </c>
      <c r="AQ47" s="12" t="str">
        <f t="array" ref="AQ47">SUM((G=AQ$8)*(P=$B47))&amp;" - "&amp;SUM((G=$B47)*(P=AQ$8))</f>
        <v>0 - 0</v>
      </c>
      <c r="AR47" s="12" t="str">
        <f t="array" ref="AR47">SUM((G=AR$8)*(P=$B47))&amp;" - "&amp;SUM((G=$B47)*(P=AR$8))</f>
        <v>0 - 0</v>
      </c>
      <c r="AS47" s="12" t="str">
        <f t="array" ref="AS47">SUM((G=AS$8)*(P=$B47))&amp;" - "&amp;SUM((G=$B47)*(P=AS$8))</f>
        <v>0 - 0</v>
      </c>
      <c r="AT47" s="25" t="str">
        <f t="array" ref="AT47">SUM((G=AT$8)*(P=$B47))&amp;" - "&amp;SUM((G=$B47)*(P=AT$8))</f>
        <v>0 - 0</v>
      </c>
      <c r="AU47" s="25" t="str">
        <f t="array" ref="AU47">SUM((G=AU$8)*(P=$B47))&amp;" - "&amp;SUM((G=$B47)*(P=AU$8))</f>
        <v>1 - 1</v>
      </c>
      <c r="AV47" s="25" t="str">
        <f t="array" ref="AV47">SUM((G=AV$8)*(P=$B47))&amp;" - "&amp;SUM((G=$B47)*(P=AV$8))</f>
        <v>0 - 0</v>
      </c>
      <c r="AW47" s="3671" t="str">
        <f t="array" ref="AW47">SUM((G=AW$8)*(P=$B47))&amp;" - "&amp;SUM((G=$B47)*(P=AW$8))</f>
        <v>0 - 0</v>
      </c>
      <c r="AX47" s="35" t="str">
        <f t="array" ref="AX47">SUM((G=AX$8)*(P=$B47))&amp;" - "&amp;SUM((G=$B47)*(P=AX$8))</f>
        <v>0 - 0</v>
      </c>
      <c r="AY47" s="12" t="str">
        <f t="array" ref="AY47">SUM((G=AY$8)*(P=$B47))&amp;" - "&amp;SUM((G=$B47)*(P=AY$8))</f>
        <v>0 - 0</v>
      </c>
      <c r="AZ47" s="12" t="str">
        <f t="array" ref="AZ47">SUM((G=AZ$8)*(P=$B47))&amp;" - "&amp;SUM((G=$B47)*(P=AZ$8))</f>
        <v>0 - 0</v>
      </c>
      <c r="BA47" s="12" t="str">
        <f t="array" ref="BA47">SUM((G=BA$8)*(P=$B47))&amp;" - "&amp;SUM((G=$B47)*(P=BA$8))</f>
        <v>0 - 0</v>
      </c>
      <c r="BB47" s="12" t="str">
        <f t="array" ref="BB47">SUM((G=BB$8)*(P=$B47))&amp;" - "&amp;SUM((G=$B47)*(P=BB$8))</f>
        <v>0 - 0</v>
      </c>
      <c r="BC47" s="12" t="str">
        <f t="array" ref="BC47">SUM((G=BC$8)*(P=$B47))&amp;" - "&amp;SUM((G=$B47)*(P=BC$8))</f>
        <v>0 - 0</v>
      </c>
      <c r="BD47" s="12" t="str">
        <f t="array" ref="BD47">SUM((G=BD$8)*(P=$B47))&amp;" - "&amp;SUM((G=$B47)*(P=BD$8))</f>
        <v>0 - 0</v>
      </c>
      <c r="BE47" s="12" t="str">
        <f t="array" ref="BE47">SUM((G=BE$8)*(P=$B47))&amp;" - "&amp;SUM((G=$B47)*(P=BE$8))</f>
        <v>0 - 0</v>
      </c>
      <c r="BF47" s="12" t="str">
        <f t="array" ref="BF47">SUM((G=BF$8)*(P=$B47))&amp;" - "&amp;SUM((G=$B47)*(P=BF$8))</f>
        <v>0 - 0</v>
      </c>
      <c r="BG47" s="12" t="str">
        <f t="array" ref="BG47">SUM((G=BG$8)*(P=$B47))&amp;" - "&amp;SUM((G=$B47)*(P=BG$8))</f>
        <v>0 - 0</v>
      </c>
      <c r="BH47" s="12" t="str">
        <f t="array" ref="BH47">SUM((G=BH$8)*(P=$B47))&amp;" - "&amp;SUM((G=$B47)*(P=BH$8))</f>
        <v>0 - 0</v>
      </c>
      <c r="BI47" s="12" t="str">
        <f t="array" ref="BI47">SUM((G=BI$8)*(P=$B47))&amp;" - "&amp;SUM((G=$B47)*(P=BI$8))</f>
        <v>0 - 0</v>
      </c>
      <c r="BJ47" s="12" t="str">
        <f t="array" ref="BJ47">SUM((G=BJ$8)*(P=$B47))&amp;" - "&amp;SUM((G=$B47)*(P=BJ$8))</f>
        <v>0 - 0</v>
      </c>
      <c r="BK47" s="12" t="str">
        <f t="array" ref="BK47">SUM((G=BK$8)*(P=$B47))&amp;" - "&amp;SUM((G=$B47)*(P=BK$8))</f>
        <v>0 - 0</v>
      </c>
      <c r="BL47" s="12" t="str">
        <f t="array" ref="BL47">SUM((G=BL$8)*(P=$B47))&amp;" - "&amp;SUM((G=$B47)*(P=BL$8))</f>
        <v>0 - 0</v>
      </c>
      <c r="BM47" s="12" t="str">
        <f t="array" ref="BM47">SUM((G=BM$8)*(P=$B47))&amp;" - "&amp;SUM((G=$B47)*(P=BM$8))</f>
        <v>0 - 0</v>
      </c>
      <c r="BN47" s="12" t="str">
        <f t="array" ref="BN47">SUM((G=BN$8)*(P=$B47))&amp;" - "&amp;SUM((G=$B47)*(P=BN$8))</f>
        <v>0 - 0</v>
      </c>
      <c r="BO47" s="12" t="str">
        <f t="array" ref="BO47">SUM((G=BO$8)*(P=$B47))&amp;" - "&amp;SUM((G=$B47)*(P=BO$8))</f>
        <v>0 - 0</v>
      </c>
      <c r="BP47" s="12" t="str">
        <f t="array" ref="BP47">SUM((G=BP$8)*(P=$B47))&amp;" - "&amp;SUM((G=$B47)*(P=BP$8))</f>
        <v>0 - 0</v>
      </c>
      <c r="BQ47" s="12" t="str">
        <f t="array" ref="BQ47">SUM((G=BQ$8)*(P=$B47))&amp;" - "&amp;SUM((G=$B47)*(P=BQ$8))</f>
        <v>0 - 0</v>
      </c>
      <c r="BR47" s="12" t="str">
        <f t="array" ref="BR47">SUM((G=BR$8)*(P=$B47))&amp;" - "&amp;SUM((G=$B47)*(P=BR$8))</f>
        <v>0 - 0</v>
      </c>
      <c r="BS47" s="12" t="str">
        <f t="array" ref="BS47">SUM((G=BS$8)*(P=$B47))&amp;" - "&amp;SUM((G=$B47)*(P=BS$8))</f>
        <v>0 - 0</v>
      </c>
      <c r="BT47" s="12" t="str">
        <f t="array" ref="BT47">SUM((G=BT$8)*(P=$B47))&amp;" - "&amp;SUM((G=$B47)*(P=BT$8))</f>
        <v>0 - 0</v>
      </c>
      <c r="BU47" s="12" t="str">
        <f t="array" ref="BU47">SUM((G=BU$8)*(P=$B47))&amp;" - "&amp;SUM((G=$B47)*(P=BU$8))</f>
        <v>0 - 0</v>
      </c>
      <c r="BV47" s="12" t="str">
        <f t="array" ref="BV47">SUM((G=BV$8)*(P=$B47))&amp;" - "&amp;SUM((G=$B47)*(P=BV$8))</f>
        <v>0 - 0</v>
      </c>
      <c r="BW47" s="12" t="str">
        <f t="array" ref="BW47">SUM((G=BW$8)*(P=$B47))&amp;" - "&amp;SUM((G=$B47)*(P=BW$8))</f>
        <v>0 - 0</v>
      </c>
      <c r="BX47" s="25" t="str">
        <f t="array" ref="BX47">SUM((G=BX$8)*(P=$B47))&amp;" - "&amp;SUM((G=$B47)*(P=BX$8))</f>
        <v>0 - 0</v>
      </c>
      <c r="BY47" s="25" t="str">
        <f t="array" ref="BY47">SUM((G=BY$8)*(P=$B47))&amp;" - "&amp;SUM((G=$B47)*(P=BY$8))</f>
        <v>0 - 0</v>
      </c>
      <c r="BZ47" s="21" t="str">
        <f t="shared" si="5"/>
        <v>RUBEN</v>
      </c>
      <c r="CA47" s="16"/>
    </row>
    <row r="48" spans="2:79" ht="11.1" customHeight="1" x14ac:dyDescent="0.2">
      <c r="B48" s="22" t="s">
        <v>935</v>
      </c>
      <c r="C48" s="35" t="str">
        <f t="array" ref="C48">SUM((G=C$8)*(P=$B48))&amp;" - "&amp;SUM((G=$B48)*(P=C$8))</f>
        <v>0 - 0</v>
      </c>
      <c r="D48" s="35" t="str">
        <f t="array" ref="D48">SUM((G=D$8)*(P=$B48))&amp;" - "&amp;SUM((G=$B48)*(P=D$8))</f>
        <v>0 - 0</v>
      </c>
      <c r="E48" s="12" t="str">
        <f t="array" ref="E48">SUM((G=E$8)*(P=$B48))&amp;" - "&amp;SUM((G=$B48)*(P=E$8))</f>
        <v>0 - 0</v>
      </c>
      <c r="F48" s="12" t="str">
        <f t="array" ref="F48">SUM((G=F$8)*(P=$B48))&amp;" - "&amp;SUM((G=$B48)*(P=F$8))</f>
        <v>0 - 0</v>
      </c>
      <c r="G48" s="12" t="str">
        <f t="array" ref="G48">SUM((G=G$8)*(P=$B48))&amp;" - "&amp;SUM((G=$B48)*(P=G$8))</f>
        <v>0 - 0</v>
      </c>
      <c r="H48" s="12" t="str">
        <f t="array" ref="H48">SUM((G=H$8)*(P=$B48))&amp;" - "&amp;SUM((G=$B48)*(P=H$8))</f>
        <v>0 - 0</v>
      </c>
      <c r="I48" s="12" t="str">
        <f t="array" ref="I48">SUM((G=I$8)*(P=$B48))&amp;" - "&amp;SUM((G=$B48)*(P=I$8))</f>
        <v>0 - 0</v>
      </c>
      <c r="J48" s="12" t="str">
        <f t="array" ref="J48">SUM((G=J$8)*(P=$B48))&amp;" - "&amp;SUM((G=$B48)*(P=J$8))</f>
        <v>0 - 0</v>
      </c>
      <c r="K48" s="12" t="str">
        <f t="array" ref="K48">SUM((G=K$8)*(P=$B48))&amp;" - "&amp;SUM((G=$B48)*(P=K$8))</f>
        <v>0 - 0</v>
      </c>
      <c r="L48" s="12" t="str">
        <f t="array" ref="L48">SUM((G=L$8)*(P=$B48))&amp;" - "&amp;SUM((G=$B48)*(P=L$8))</f>
        <v>0 - 0</v>
      </c>
      <c r="M48" s="12" t="str">
        <f t="array" ref="M48">SUM((G=M$8)*(P=$B48))&amp;" - "&amp;SUM((G=$B48)*(P=M$8))</f>
        <v>0 - 0</v>
      </c>
      <c r="N48" s="12" t="str">
        <f t="array" ref="N48">SUM((G=N$8)*(P=$B48))&amp;" - "&amp;SUM((G=$B48)*(P=N$8))</f>
        <v>0 - 0</v>
      </c>
      <c r="O48" s="12" t="str">
        <f t="array" ref="O48">SUM((G=O$8)*(P=$B48))&amp;" - "&amp;SUM((G=$B48)*(P=O$8))</f>
        <v>0 - 0</v>
      </c>
      <c r="P48" s="12" t="str">
        <f t="array" ref="P48">SUM((G=P$8)*(P=$B48))&amp;" - "&amp;SUM((G=$B48)*(P=P$8))</f>
        <v>0 - 0</v>
      </c>
      <c r="Q48" s="12" t="str">
        <f t="array" ref="Q48">SUM((G=Q$8)*(P=$B48))&amp;" - "&amp;SUM((G=$B48)*(P=Q$8))</f>
        <v>1 - 0</v>
      </c>
      <c r="R48" s="12" t="str">
        <f t="array" ref="R48">SUM((G=R$8)*(P=$B48))&amp;" - "&amp;SUM((G=$B48)*(P=R$8))</f>
        <v>0 - 0</v>
      </c>
      <c r="S48" s="12" t="str">
        <f t="array" ref="S48">SUM((G=S$8)*(P=$B48))&amp;" - "&amp;SUM((G=$B48)*(P=S$8))</f>
        <v>0 - 0</v>
      </c>
      <c r="T48" s="12" t="str">
        <f t="array" ref="T48">SUM((G=T$8)*(P=$B48))&amp;" - "&amp;SUM((G=$B48)*(P=T$8))</f>
        <v>0 - 0</v>
      </c>
      <c r="U48" s="12" t="str">
        <f t="array" ref="U48">SUM((G=U$8)*(P=$B48))&amp;" - "&amp;SUM((G=$B48)*(P=U$8))</f>
        <v>0 - 0</v>
      </c>
      <c r="V48" s="12" t="str">
        <f t="array" ref="V48">SUM((G=V$8)*(P=$B48))&amp;" - "&amp;SUM((G=$B48)*(P=V$8))</f>
        <v>0 - 0</v>
      </c>
      <c r="W48" s="12" t="str">
        <f t="array" ref="W48">SUM((G=W$8)*(P=$B48))&amp;" - "&amp;SUM((G=$B48)*(P=W$8))</f>
        <v>0 - 0</v>
      </c>
      <c r="X48" s="12" t="str">
        <f t="array" ref="X48">SUM((G=X$8)*(P=$B48))&amp;" - "&amp;SUM((G=$B48)*(P=X$8))</f>
        <v>0 - 0</v>
      </c>
      <c r="Y48" s="12" t="str">
        <f t="array" ref="Y48">SUM((G=Y$8)*(P=$B48))&amp;" - "&amp;SUM((G=$B48)*(P=Y$8))</f>
        <v>0 - 0</v>
      </c>
      <c r="Z48" s="12" t="str">
        <f t="array" ref="Z48">SUM((G=Z$8)*(P=$B48))&amp;" - "&amp;SUM((G=$B48)*(P=Z$8))</f>
        <v>0 - 0</v>
      </c>
      <c r="AA48" s="12" t="str">
        <f t="array" ref="AA48">SUM((G=AA$8)*(P=$B48))&amp;" - "&amp;SUM((G=$B48)*(P=AA$8))</f>
        <v>0 - 0</v>
      </c>
      <c r="AB48" s="12" t="str">
        <f t="array" ref="AB48">SUM((G=AB$8)*(P=$B48))&amp;" - "&amp;SUM((G=$B48)*(P=AB$8))</f>
        <v>0 - 0</v>
      </c>
      <c r="AC48" s="12" t="str">
        <f t="array" ref="AC48">SUM((G=AC$8)*(P=$B48))&amp;" - "&amp;SUM((G=$B48)*(P=AC$8))</f>
        <v>0 - 0</v>
      </c>
      <c r="AD48" s="12" t="str">
        <f t="array" ref="AD48">SUM((G=AD$8)*(P=$B48))&amp;" - "&amp;SUM((G=$B48)*(P=AD$8))</f>
        <v>0 - 0</v>
      </c>
      <c r="AE48" s="12" t="str">
        <f t="array" ref="AE48">SUM((G=AE$8)*(P=$B48))&amp;" - "&amp;SUM((G=$B48)*(P=AE$8))</f>
        <v>0 - 0</v>
      </c>
      <c r="AF48" s="12" t="str">
        <f t="array" ref="AF48">SUM((G=AF$8)*(P=$B48))&amp;" - "&amp;SUM((G=$B48)*(P=AF$8))</f>
        <v>0 - 0</v>
      </c>
      <c r="AG48" s="12" t="str">
        <f t="array" ref="AG48">SUM((G=AG$8)*(P=$B48))&amp;" - "&amp;SUM((G=$B48)*(P=AG$8))</f>
        <v>0 - 0</v>
      </c>
      <c r="AH48" s="12" t="str">
        <f t="array" ref="AH48">SUM((G=AH$8)*(P=$B48))&amp;" - "&amp;SUM((G=$B48)*(P=AH$8))</f>
        <v>0 - 0</v>
      </c>
      <c r="AI48" s="12" t="str">
        <f t="array" ref="AI48">SUM((G=AI$8)*(P=$B48))&amp;" - "&amp;SUM((G=$B48)*(P=AI$8))</f>
        <v>0 - 0</v>
      </c>
      <c r="AJ48" s="12" t="str">
        <f t="array" ref="AJ48">SUM((G=AJ$8)*(P=$B48))&amp;" - "&amp;SUM((G=$B48)*(P=AJ$8))</f>
        <v>1 - 0</v>
      </c>
      <c r="AK48" s="12" t="str">
        <f t="array" ref="AK48">SUM((G=AK$8)*(P=$B48))&amp;" - "&amp;SUM((G=$B48)*(P=AK$8))</f>
        <v>0 - 0</v>
      </c>
      <c r="AL48" s="12" t="str">
        <f t="array" ref="AL48">SUM((G=AL$8)*(P=$B48))&amp;" - "&amp;SUM((G=$B48)*(P=AL$8))</f>
        <v>0 - 0</v>
      </c>
      <c r="AM48" s="12" t="str">
        <f t="array" ref="AM48">SUM((G=AM$8)*(P=$B48))&amp;" - "&amp;SUM((G=$B48)*(P=AM$8))</f>
        <v>0 - 0</v>
      </c>
      <c r="AN48" s="12" t="str">
        <f t="array" ref="AN48">SUM((G=AN$8)*(P=$B48))&amp;" - "&amp;SUM((G=$B48)*(P=AN$8))</f>
        <v>0 - 0</v>
      </c>
      <c r="AO48" s="12" t="str">
        <f t="array" ref="AO48">SUM((G=AO$8)*(P=$B48))&amp;" - "&amp;SUM((G=$B48)*(P=AO$8))</f>
        <v>0 - 0</v>
      </c>
      <c r="AP48" s="12" t="str">
        <f t="array" ref="AP48">SUM((G=AP$8)*(P=$B48))&amp;" - "&amp;SUM((G=$B48)*(P=AP$8))</f>
        <v>0 - 0</v>
      </c>
      <c r="AQ48" s="12" t="str">
        <f t="array" ref="AQ48">SUM((G=AQ$8)*(P=$B48))&amp;" - "&amp;SUM((G=$B48)*(P=AQ$8))</f>
        <v>0 - 0</v>
      </c>
      <c r="AR48" s="12" t="str">
        <f t="array" ref="AR48">SUM((G=AR$8)*(P=$B48))&amp;" - "&amp;SUM((G=$B48)*(P=AR$8))</f>
        <v>0 - 0</v>
      </c>
      <c r="AS48" s="12" t="str">
        <f t="array" ref="AS48">SUM((G=AS$8)*(P=$B48))&amp;" - "&amp;SUM((G=$B48)*(P=AS$8))</f>
        <v>0 - 0</v>
      </c>
      <c r="AT48" s="25" t="str">
        <f t="array" ref="AT48">SUM((G=AT$8)*(P=$B48))&amp;" - "&amp;SUM((G=$B48)*(P=AT$8))</f>
        <v>0 - 0</v>
      </c>
      <c r="AU48" s="25" t="str">
        <f t="array" ref="AU48">SUM((G=AU$8)*(P=$B48))&amp;" - "&amp;SUM((G=$B48)*(P=AU$8))</f>
        <v>0 - 0</v>
      </c>
      <c r="AV48" s="25" t="str">
        <f t="array" ref="AV48">SUM((G=AV$8)*(P=$B48))&amp;" - "&amp;SUM((G=$B48)*(P=AV$8))</f>
        <v>0 - 0</v>
      </c>
      <c r="AW48" s="3671" t="str">
        <f t="array" ref="AW48">SUM((G=AW$8)*(P=$B48))&amp;" - "&amp;SUM((G=$B48)*(P=AW$8))</f>
        <v>0 - 0</v>
      </c>
      <c r="AX48" s="35" t="str">
        <f t="array" ref="AX48">SUM((G=AX$8)*(P=$B48))&amp;" - "&amp;SUM((G=$B48)*(P=AX$8))</f>
        <v>0 - 0</v>
      </c>
      <c r="AY48" s="12" t="str">
        <f t="array" ref="AY48">SUM((G=AY$8)*(P=$B48))&amp;" - "&amp;SUM((G=$B48)*(P=AY$8))</f>
        <v>0 - 0</v>
      </c>
      <c r="AZ48" s="12" t="str">
        <f t="array" ref="AZ48">SUM((G=AZ$8)*(P=$B48))&amp;" - "&amp;SUM((G=$B48)*(P=AZ$8))</f>
        <v>0 - 0</v>
      </c>
      <c r="BA48" s="12" t="str">
        <f t="array" ref="BA48">SUM((G=BA$8)*(P=$B48))&amp;" - "&amp;SUM((G=$B48)*(P=BA$8))</f>
        <v>0 - 0</v>
      </c>
      <c r="BB48" s="12" t="str">
        <f t="array" ref="BB48">SUM((G=BB$8)*(P=$B48))&amp;" - "&amp;SUM((G=$B48)*(P=BB$8))</f>
        <v>0 - 0</v>
      </c>
      <c r="BC48" s="12" t="str">
        <f t="array" ref="BC48">SUM((G=BC$8)*(P=$B48))&amp;" - "&amp;SUM((G=$B48)*(P=BC$8))</f>
        <v>0 - 0</v>
      </c>
      <c r="BD48" s="12" t="str">
        <f t="array" ref="BD48">SUM((G=BD$8)*(P=$B48))&amp;" - "&amp;SUM((G=$B48)*(P=BD$8))</f>
        <v>0 - 0</v>
      </c>
      <c r="BE48" s="12" t="str">
        <f t="array" ref="BE48">SUM((G=BE$8)*(P=$B48))&amp;" - "&amp;SUM((G=$B48)*(P=BE$8))</f>
        <v>0 - 0</v>
      </c>
      <c r="BF48" s="12" t="str">
        <f t="array" ref="BF48">SUM((G=BF$8)*(P=$B48))&amp;" - "&amp;SUM((G=$B48)*(P=BF$8))</f>
        <v>0 - 0</v>
      </c>
      <c r="BG48" s="12" t="str">
        <f t="array" ref="BG48">SUM((G=BG$8)*(P=$B48))&amp;" - "&amp;SUM((G=$B48)*(P=BG$8))</f>
        <v>0 - 0</v>
      </c>
      <c r="BH48" s="12" t="str">
        <f t="array" ref="BH48">SUM((G=BH$8)*(P=$B48))&amp;" - "&amp;SUM((G=$B48)*(P=BH$8))</f>
        <v>0 - 0</v>
      </c>
      <c r="BI48" s="12" t="str">
        <f t="array" ref="BI48">SUM((G=BI$8)*(P=$B48))&amp;" - "&amp;SUM((G=$B48)*(P=BI$8))</f>
        <v>0 - 0</v>
      </c>
      <c r="BJ48" s="12" t="str">
        <f t="array" ref="BJ48">SUM((G=BJ$8)*(P=$B48))&amp;" - "&amp;SUM((G=$B48)*(P=BJ$8))</f>
        <v>0 - 0</v>
      </c>
      <c r="BK48" s="12" t="str">
        <f t="array" ref="BK48">SUM((G=BK$8)*(P=$B48))&amp;" - "&amp;SUM((G=$B48)*(P=BK$8))</f>
        <v>0 - 0</v>
      </c>
      <c r="BL48" s="12" t="str">
        <f t="array" ref="BL48">SUM((G=BL$8)*(P=$B48))&amp;" - "&amp;SUM((G=$B48)*(P=BL$8))</f>
        <v>0 - 0</v>
      </c>
      <c r="BM48" s="12" t="str">
        <f t="array" ref="BM48">SUM((G=BM$8)*(P=$B48))&amp;" - "&amp;SUM((G=$B48)*(P=BM$8))</f>
        <v>0 - 0</v>
      </c>
      <c r="BN48" s="12" t="str">
        <f t="array" ref="BN48">SUM((G=BN$8)*(P=$B48))&amp;" - "&amp;SUM((G=$B48)*(P=BN$8))</f>
        <v>0 - 0</v>
      </c>
      <c r="BO48" s="12" t="str">
        <f t="array" ref="BO48">SUM((G=BO$8)*(P=$B48))&amp;" - "&amp;SUM((G=$B48)*(P=BO$8))</f>
        <v>0 - 0</v>
      </c>
      <c r="BP48" s="12" t="str">
        <f t="array" ref="BP48">SUM((G=BP$8)*(P=$B48))&amp;" - "&amp;SUM((G=$B48)*(P=BP$8))</f>
        <v>0 - 0</v>
      </c>
      <c r="BQ48" s="12" t="str">
        <f t="array" ref="BQ48">SUM((G=BQ$8)*(P=$B48))&amp;" - "&amp;SUM((G=$B48)*(P=BQ$8))</f>
        <v>0 - 0</v>
      </c>
      <c r="BR48" s="12" t="str">
        <f t="array" ref="BR48">SUM((G=BR$8)*(P=$B48))&amp;" - "&amp;SUM((G=$B48)*(P=BR$8))</f>
        <v>0 - 0</v>
      </c>
      <c r="BS48" s="12" t="str">
        <f t="array" ref="BS48">SUM((G=BS$8)*(P=$B48))&amp;" - "&amp;SUM((G=$B48)*(P=BS$8))</f>
        <v>0 - 0</v>
      </c>
      <c r="BT48" s="12" t="str">
        <f t="array" ref="BT48">SUM((G=BT$8)*(P=$B48))&amp;" - "&amp;SUM((G=$B48)*(P=BT$8))</f>
        <v>0 - 0</v>
      </c>
      <c r="BU48" s="12" t="str">
        <f t="array" ref="BU48">SUM((G=BU$8)*(P=$B48))&amp;" - "&amp;SUM((G=$B48)*(P=BU$8))</f>
        <v>0 - 0</v>
      </c>
      <c r="BV48" s="12" t="str">
        <f t="array" ref="BV48">SUM((G=BV$8)*(P=$B48))&amp;" - "&amp;SUM((G=$B48)*(P=BV$8))</f>
        <v>0 - 0</v>
      </c>
      <c r="BW48" s="12" t="str">
        <f t="array" ref="BW48">SUM((G=BW$8)*(P=$B48))&amp;" - "&amp;SUM((G=$B48)*(P=BW$8))</f>
        <v>0 - 0</v>
      </c>
      <c r="BX48" s="25" t="str">
        <f t="array" ref="BX48">SUM((G=BX$8)*(P=$B48))&amp;" - "&amp;SUM((G=$B48)*(P=BX$8))</f>
        <v>0 - 0</v>
      </c>
      <c r="BY48" s="25" t="str">
        <f t="array" ref="BY48">SUM((G=BY$8)*(P=$B48))&amp;" - "&amp;SUM((G=$B48)*(P=BY$8))</f>
        <v>0 - 0</v>
      </c>
      <c r="BZ48" s="21" t="str">
        <f t="shared" si="5"/>
        <v>SEBASTIEN</v>
      </c>
      <c r="CA48" s="16"/>
    </row>
    <row r="49" spans="2:79" ht="11.1" customHeight="1" x14ac:dyDescent="0.2">
      <c r="B49" s="22" t="s">
        <v>103</v>
      </c>
      <c r="C49" s="35" t="str">
        <f t="array" ref="C49">SUM((G=C$8)*(P=$B49))&amp;" - "&amp;SUM((G=$B49)*(P=C$8))</f>
        <v>0 - 0</v>
      </c>
      <c r="D49" s="35" t="str">
        <f t="array" ref="D49">SUM((G=D$8)*(P=$B49))&amp;" - "&amp;SUM((G=$B49)*(P=D$8))</f>
        <v>0 - 0</v>
      </c>
      <c r="E49" s="12" t="str">
        <f t="array" ref="E49">SUM((G=E$8)*(P=$B49))&amp;" - "&amp;SUM((G=$B49)*(P=E$8))</f>
        <v>0 - 0</v>
      </c>
      <c r="F49" s="12" t="str">
        <f t="array" ref="F49">SUM((G=F$8)*(P=$B49))&amp;" - "&amp;SUM((G=$B49)*(P=F$8))</f>
        <v>0 - 0</v>
      </c>
      <c r="G49" s="12" t="str">
        <f t="array" ref="G49">SUM((G=G$8)*(P=$B49))&amp;" - "&amp;SUM((G=$B49)*(P=G$8))</f>
        <v>0 - 0</v>
      </c>
      <c r="H49" s="12" t="str">
        <f t="array" ref="H49">SUM((G=H$8)*(P=$B49))&amp;" - "&amp;SUM((G=$B49)*(P=H$8))</f>
        <v>1 - 1</v>
      </c>
      <c r="I49" s="12" t="str">
        <f t="array" ref="I49">SUM((G=I$8)*(P=$B49))&amp;" - "&amp;SUM((G=$B49)*(P=I$8))</f>
        <v>1 - 0</v>
      </c>
      <c r="J49" s="12" t="str">
        <f t="array" ref="J49">SUM((G=J$8)*(P=$B49))&amp;" - "&amp;SUM((G=$B49)*(P=J$8))</f>
        <v>1 - 0</v>
      </c>
      <c r="K49" s="12" t="str">
        <f t="array" ref="K49">SUM((G=K$8)*(P=$B49))&amp;" - "&amp;SUM((G=$B49)*(P=K$8))</f>
        <v>0 - 0</v>
      </c>
      <c r="L49" s="12" t="str">
        <f t="array" ref="L49">SUM((G=L$8)*(P=$B49))&amp;" - "&amp;SUM((G=$B49)*(P=L$8))</f>
        <v>0 - 0</v>
      </c>
      <c r="M49" s="12" t="str">
        <f t="array" ref="M49">SUM((G=M$8)*(P=$B49))&amp;" - "&amp;SUM((G=$B49)*(P=M$8))</f>
        <v>0 - 0</v>
      </c>
      <c r="N49" s="12" t="str">
        <f t="array" ref="N49">SUM((G=N$8)*(P=$B49))&amp;" - "&amp;SUM((G=$B49)*(P=N$8))</f>
        <v>0 - 0</v>
      </c>
      <c r="O49" s="12" t="str">
        <f t="array" ref="O49">SUM((G=O$8)*(P=$B49))&amp;" - "&amp;SUM((G=$B49)*(P=O$8))</f>
        <v>2 - 1</v>
      </c>
      <c r="P49" s="12" t="str">
        <f t="array" ref="P49">SUM((G=P$8)*(P=$B49))&amp;" - "&amp;SUM((G=$B49)*(P=P$8))</f>
        <v>0 - 0</v>
      </c>
      <c r="Q49" s="12" t="str">
        <f t="array" ref="Q49">SUM((G=Q$8)*(P=$B49))&amp;" - "&amp;SUM((G=$B49)*(P=Q$8))</f>
        <v>0 - 0</v>
      </c>
      <c r="R49" s="12" t="str">
        <f t="array" ref="R49">SUM((G=R$8)*(P=$B49))&amp;" - "&amp;SUM((G=$B49)*(P=R$8))</f>
        <v>0 - 1</v>
      </c>
      <c r="S49" s="12" t="str">
        <f t="array" ref="S49">SUM((G=S$8)*(P=$B49))&amp;" - "&amp;SUM((G=$B49)*(P=S$8))</f>
        <v>0 - 1</v>
      </c>
      <c r="T49" s="12" t="str">
        <f t="array" ref="T49">SUM((G=T$8)*(P=$B49))&amp;" - "&amp;SUM((G=$B49)*(P=T$8))</f>
        <v>1 - 0</v>
      </c>
      <c r="U49" s="12" t="str">
        <f t="array" ref="U49">SUM((G=U$8)*(P=$B49))&amp;" - "&amp;SUM((G=$B49)*(P=U$8))</f>
        <v>0 - 0</v>
      </c>
      <c r="V49" s="12" t="str">
        <f t="array" ref="V49">SUM((G=V$8)*(P=$B49))&amp;" - "&amp;SUM((G=$B49)*(P=V$8))</f>
        <v>0 - 0</v>
      </c>
      <c r="W49" s="12" t="str">
        <f t="array" ref="W49">SUM((G=W$8)*(P=$B49))&amp;" - "&amp;SUM((G=$B49)*(P=W$8))</f>
        <v>0 - 0</v>
      </c>
      <c r="X49" s="12" t="str">
        <f t="array" ref="X49">SUM((G=X$8)*(P=$B49))&amp;" - "&amp;SUM((G=$B49)*(P=X$8))</f>
        <v>0 - 0</v>
      </c>
      <c r="Y49" s="12" t="str">
        <f t="array" ref="Y49">SUM((G=Y$8)*(P=$B49))&amp;" - "&amp;SUM((G=$B49)*(P=Y$8))</f>
        <v>0 - 0</v>
      </c>
      <c r="Z49" s="12" t="str">
        <f t="array" ref="Z49">SUM((G=Z$8)*(P=$B49))&amp;" - "&amp;SUM((G=$B49)*(P=Z$8))</f>
        <v>0 - 0</v>
      </c>
      <c r="AA49" s="12" t="str">
        <f t="array" ref="AA49">SUM((G=AA$8)*(P=$B49))&amp;" - "&amp;SUM((G=$B49)*(P=AA$8))</f>
        <v>0 - 0</v>
      </c>
      <c r="AB49" s="12" t="str">
        <f t="array" ref="AB49">SUM((G=AB$8)*(P=$B49))&amp;" - "&amp;SUM((G=$B49)*(P=AB$8))</f>
        <v>0 - 1</v>
      </c>
      <c r="AC49" s="12" t="str">
        <f t="array" ref="AC49">SUM((G=AC$8)*(P=$B49))&amp;" - "&amp;SUM((G=$B49)*(P=AC$8))</f>
        <v>0 - 2</v>
      </c>
      <c r="AD49" s="12" t="str">
        <f t="array" ref="AD49">SUM((G=AD$8)*(P=$B49))&amp;" - "&amp;SUM((G=$B49)*(P=AD$8))</f>
        <v>0 - 0</v>
      </c>
      <c r="AE49" s="12" t="str">
        <f t="array" ref="AE49">SUM((G=AE$8)*(P=$B49))&amp;" - "&amp;SUM((G=$B49)*(P=AE$8))</f>
        <v>1 - 0</v>
      </c>
      <c r="AF49" s="12" t="str">
        <f t="array" ref="AF49">SUM((G=AF$8)*(P=$B49))&amp;" - "&amp;SUM((G=$B49)*(P=AF$8))</f>
        <v>0 - 0</v>
      </c>
      <c r="AG49" s="12" t="str">
        <f t="array" ref="AG49">SUM((G=AG$8)*(P=$B49))&amp;" - "&amp;SUM((G=$B49)*(P=AG$8))</f>
        <v>0 - 0</v>
      </c>
      <c r="AH49" s="12" t="str">
        <f t="array" ref="AH49">SUM((G=AH$8)*(P=$B49))&amp;" - "&amp;SUM((G=$B49)*(P=AH$8))</f>
        <v>0 - 0</v>
      </c>
      <c r="AI49" s="12" t="str">
        <f t="array" ref="AI49">SUM((G=AI$8)*(P=$B49))&amp;" - "&amp;SUM((G=$B49)*(P=AI$8))</f>
        <v>0 - 0</v>
      </c>
      <c r="AJ49" s="12" t="str">
        <f t="array" ref="AJ49">SUM((G=AJ$8)*(P=$B49))&amp;" - "&amp;SUM((G=$B49)*(P=AJ$8))</f>
        <v>0 - 0</v>
      </c>
      <c r="AK49" s="12" t="str">
        <f t="array" ref="AK49">SUM((G=AK$8)*(P=$B49))&amp;" - "&amp;SUM((G=$B49)*(P=AK$8))</f>
        <v>1 - 1</v>
      </c>
      <c r="AL49" s="12" t="str">
        <f t="array" ref="AL49">SUM((G=AL$8)*(P=$B49))&amp;" - "&amp;SUM((G=$B49)*(P=AL$8))</f>
        <v>0 - 0</v>
      </c>
      <c r="AM49" s="12" t="str">
        <f t="array" ref="AM49">SUM((G=AM$8)*(P=$B49))&amp;" - "&amp;SUM((G=$B49)*(P=AM$8))</f>
        <v>1 - 0</v>
      </c>
      <c r="AN49" s="12" t="str">
        <f t="array" ref="AN49">SUM((G=AN$8)*(P=$B49))&amp;" - "&amp;SUM((G=$B49)*(P=AN$8))</f>
        <v>0 - 0</v>
      </c>
      <c r="AO49" s="12" t="str">
        <f t="array" ref="AO49">SUM((G=AO$8)*(P=$B49))&amp;" - "&amp;SUM((G=$B49)*(P=AO$8))</f>
        <v>0 - 0</v>
      </c>
      <c r="AP49" s="12" t="str">
        <f t="array" ref="AP49">SUM((G=AP$8)*(P=$B49))&amp;" - "&amp;SUM((G=$B49)*(P=AP$8))</f>
        <v>0 - 0</v>
      </c>
      <c r="AQ49" s="12" t="str">
        <f t="array" ref="AQ49">SUM((G=AQ$8)*(P=$B49))&amp;" - "&amp;SUM((G=$B49)*(P=AQ$8))</f>
        <v>0 - 0</v>
      </c>
      <c r="AR49" s="12" t="str">
        <f t="array" ref="AR49">SUM((G=AR$8)*(P=$B49))&amp;" - "&amp;SUM((G=$B49)*(P=AR$8))</f>
        <v>0 - 0</v>
      </c>
      <c r="AS49" s="12" t="str">
        <f t="array" ref="AS49">SUM((G=AS$8)*(P=$B49))&amp;" - "&amp;SUM((G=$B49)*(P=AS$8))</f>
        <v>0 - 0</v>
      </c>
      <c r="AT49" s="25" t="str">
        <f t="array" ref="AT49">SUM((G=AT$8)*(P=$B49))&amp;" - "&amp;SUM((G=$B49)*(P=AT$8))</f>
        <v>0 - 1</v>
      </c>
      <c r="AU49" s="25" t="str">
        <f t="array" ref="AU49">SUM((G=AU$8)*(P=$B49))&amp;" - "&amp;SUM((G=$B49)*(P=AU$8))</f>
        <v>0 - 0</v>
      </c>
      <c r="AV49" s="25" t="str">
        <f t="array" ref="AV49">SUM((G=AV$8)*(P=$B49))&amp;" - "&amp;SUM((G=$B49)*(P=AV$8))</f>
        <v>0 - 0</v>
      </c>
      <c r="AW49" s="3671" t="str">
        <f t="array" ref="AW49">SUM((G=AW$8)*(P=$B49))&amp;" - "&amp;SUM((G=$B49)*(P=AW$8))</f>
        <v>0 - 0</v>
      </c>
      <c r="AX49" s="35" t="str">
        <f t="array" ref="AX49">SUM((G=AX$8)*(P=$B49))&amp;" - "&amp;SUM((G=$B49)*(P=AX$8))</f>
        <v>0 - 0</v>
      </c>
      <c r="AY49" s="12" t="str">
        <f t="array" ref="AY49">SUM((G=AY$8)*(P=$B49))&amp;" - "&amp;SUM((G=$B49)*(P=AY$8))</f>
        <v>0 - 0</v>
      </c>
      <c r="AZ49" s="12" t="str">
        <f t="array" ref="AZ49">SUM((G=AZ$8)*(P=$B49))&amp;" - "&amp;SUM((G=$B49)*(P=AZ$8))</f>
        <v>0 - 0</v>
      </c>
      <c r="BA49" s="12" t="str">
        <f t="array" ref="BA49">SUM((G=BA$8)*(P=$B49))&amp;" - "&amp;SUM((G=$B49)*(P=BA$8))</f>
        <v>0 - 0</v>
      </c>
      <c r="BB49" s="12" t="str">
        <f t="array" ref="BB49">SUM((G=BB$8)*(P=$B49))&amp;" - "&amp;SUM((G=$B49)*(P=BB$8))</f>
        <v>0 - 0</v>
      </c>
      <c r="BC49" s="12" t="str">
        <f t="array" ref="BC49">SUM((G=BC$8)*(P=$B49))&amp;" - "&amp;SUM((G=$B49)*(P=BC$8))</f>
        <v>0 - 0</v>
      </c>
      <c r="BD49" s="12" t="str">
        <f t="array" ref="BD49">SUM((G=BD$8)*(P=$B49))&amp;" - "&amp;SUM((G=$B49)*(P=BD$8))</f>
        <v>0 - 0</v>
      </c>
      <c r="BE49" s="12" t="str">
        <f t="array" ref="BE49">SUM((G=BE$8)*(P=$B49))&amp;" - "&amp;SUM((G=$B49)*(P=BE$8))</f>
        <v>0 - 0</v>
      </c>
      <c r="BF49" s="12" t="str">
        <f t="array" ref="BF49">SUM((G=BF$8)*(P=$B49))&amp;" - "&amp;SUM((G=$B49)*(P=BF$8))</f>
        <v>0 - 0</v>
      </c>
      <c r="BG49" s="12" t="str">
        <f t="array" ref="BG49">SUM((G=BG$8)*(P=$B49))&amp;" - "&amp;SUM((G=$B49)*(P=BG$8))</f>
        <v>0 - 0</v>
      </c>
      <c r="BH49" s="12" t="str">
        <f t="array" ref="BH49">SUM((G=BH$8)*(P=$B49))&amp;" - "&amp;SUM((G=$B49)*(P=BH$8))</f>
        <v>0 - 0</v>
      </c>
      <c r="BI49" s="12" t="str">
        <f t="array" ref="BI49">SUM((G=BI$8)*(P=$B49))&amp;" - "&amp;SUM((G=$B49)*(P=BI$8))</f>
        <v>0 - 0</v>
      </c>
      <c r="BJ49" s="12" t="str">
        <f t="array" ref="BJ49">SUM((G=BJ$8)*(P=$B49))&amp;" - "&amp;SUM((G=$B49)*(P=BJ$8))</f>
        <v>0 - 0</v>
      </c>
      <c r="BK49" s="12" t="str">
        <f t="array" ref="BK49">SUM((G=BK$8)*(P=$B49))&amp;" - "&amp;SUM((G=$B49)*(P=BK$8))</f>
        <v>0 - 0</v>
      </c>
      <c r="BL49" s="12" t="str">
        <f t="array" ref="BL49">SUM((G=BL$8)*(P=$B49))&amp;" - "&amp;SUM((G=$B49)*(P=BL$8))</f>
        <v>0 - 0</v>
      </c>
      <c r="BM49" s="12" t="str">
        <f t="array" ref="BM49">SUM((G=BM$8)*(P=$B49))&amp;" - "&amp;SUM((G=$B49)*(P=BM$8))</f>
        <v>0 - 0</v>
      </c>
      <c r="BN49" s="12" t="str">
        <f t="array" ref="BN49">SUM((G=BN$8)*(P=$B49))&amp;" - "&amp;SUM((G=$B49)*(P=BN$8))</f>
        <v>0 - 0</v>
      </c>
      <c r="BO49" s="12" t="str">
        <f t="array" ref="BO49">SUM((G=BO$8)*(P=$B49))&amp;" - "&amp;SUM((G=$B49)*(P=BO$8))</f>
        <v>0 - 0</v>
      </c>
      <c r="BP49" s="12" t="str">
        <f t="array" ref="BP49">SUM((G=BP$8)*(P=$B49))&amp;" - "&amp;SUM((G=$B49)*(P=BP$8))</f>
        <v>0 - 0</v>
      </c>
      <c r="BQ49" s="12" t="str">
        <f t="array" ref="BQ49">SUM((G=BQ$8)*(P=$B49))&amp;" - "&amp;SUM((G=$B49)*(P=BQ$8))</f>
        <v>0 - 0</v>
      </c>
      <c r="BR49" s="12" t="str">
        <f t="array" ref="BR49">SUM((G=BR$8)*(P=$B49))&amp;" - "&amp;SUM((G=$B49)*(P=BR$8))</f>
        <v>0 - 0</v>
      </c>
      <c r="BS49" s="12" t="str">
        <f t="array" ref="BS49">SUM((G=BS$8)*(P=$B49))&amp;" - "&amp;SUM((G=$B49)*(P=BS$8))</f>
        <v>0 - 0</v>
      </c>
      <c r="BT49" s="12" t="str">
        <f t="array" ref="BT49">SUM((G=BT$8)*(P=$B49))&amp;" - "&amp;SUM((G=$B49)*(P=BT$8))</f>
        <v>0 - 0</v>
      </c>
      <c r="BU49" s="12" t="str">
        <f t="array" ref="BU49">SUM((G=BU$8)*(P=$B49))&amp;" - "&amp;SUM((G=$B49)*(P=BU$8))</f>
        <v>0 - 0</v>
      </c>
      <c r="BV49" s="12" t="str">
        <f t="array" ref="BV49">SUM((G=BV$8)*(P=$B49))&amp;" - "&amp;SUM((G=$B49)*(P=BV$8))</f>
        <v>0 - 0</v>
      </c>
      <c r="BW49" s="12" t="str">
        <f t="array" ref="BW49">SUM((G=BW$8)*(P=$B49))&amp;" - "&amp;SUM((G=$B49)*(P=BW$8))</f>
        <v>0 - 0</v>
      </c>
      <c r="BX49" s="25" t="str">
        <f t="array" ref="BX49">SUM((G=BX$8)*(P=$B49))&amp;" - "&amp;SUM((G=$B49)*(P=BX$8))</f>
        <v>0 - 0</v>
      </c>
      <c r="BY49" s="25" t="str">
        <f t="array" ref="BY49">SUM((G=BY$8)*(P=$B49))&amp;" - "&amp;SUM((G=$B49)*(P=BY$8))</f>
        <v>0 - 0</v>
      </c>
      <c r="BZ49" s="21" t="str">
        <f t="shared" si="5"/>
        <v>THOMAS J.</v>
      </c>
      <c r="CA49" s="16"/>
    </row>
    <row r="50" spans="2:79" ht="11.1" customHeight="1" x14ac:dyDescent="0.2">
      <c r="B50" s="22" t="s">
        <v>299</v>
      </c>
      <c r="C50" s="35" t="str">
        <f t="array" ref="C50">SUM((G=C$8)*(P=$B50))&amp;" - "&amp;SUM((G=$B50)*(P=C$8))</f>
        <v>0 - 0</v>
      </c>
      <c r="D50" s="35" t="str">
        <f t="array" ref="D50">SUM((G=D$8)*(P=$B50))&amp;" - "&amp;SUM((G=$B50)*(P=D$8))</f>
        <v>0 - 0</v>
      </c>
      <c r="E50" s="12" t="str">
        <f t="array" ref="E50">SUM((G=E$8)*(P=$B50))&amp;" - "&amp;SUM((G=$B50)*(P=E$8))</f>
        <v>0 - 0</v>
      </c>
      <c r="F50" s="12" t="str">
        <f t="array" ref="F50">SUM((G=F$8)*(P=$B50))&amp;" - "&amp;SUM((G=$B50)*(P=F$8))</f>
        <v>0 - 0</v>
      </c>
      <c r="G50" s="12" t="str">
        <f t="array" ref="G50">SUM((G=G$8)*(P=$B50))&amp;" - "&amp;SUM((G=$B50)*(P=G$8))</f>
        <v>0 - 0</v>
      </c>
      <c r="H50" s="12" t="str">
        <f t="array" ref="H50">SUM((G=H$8)*(P=$B50))&amp;" - "&amp;SUM((G=$B50)*(P=H$8))</f>
        <v>1 - 1</v>
      </c>
      <c r="I50" s="12" t="str">
        <f t="array" ref="I50">SUM((G=I$8)*(P=$B50))&amp;" - "&amp;SUM((G=$B50)*(P=I$8))</f>
        <v>0 - 0</v>
      </c>
      <c r="J50" s="12" t="str">
        <f t="array" ref="J50">SUM((G=J$8)*(P=$B50))&amp;" - "&amp;SUM((G=$B50)*(P=J$8))</f>
        <v>0 - 0</v>
      </c>
      <c r="K50" s="12" t="str">
        <f t="array" ref="K50">SUM((G=K$8)*(P=$B50))&amp;" - "&amp;SUM((G=$B50)*(P=K$8))</f>
        <v>1 - 0</v>
      </c>
      <c r="L50" s="12" t="str">
        <f t="array" ref="L50">SUM((G=L$8)*(P=$B50))&amp;" - "&amp;SUM((G=$B50)*(P=L$8))</f>
        <v>1 - 0</v>
      </c>
      <c r="M50" s="12" t="str">
        <f t="array" ref="M50">SUM((G=M$8)*(P=$B50))&amp;" - "&amp;SUM((G=$B50)*(P=M$8))</f>
        <v>0 - 0</v>
      </c>
      <c r="N50" s="12" t="str">
        <f t="array" ref="N50">SUM((G=N$8)*(P=$B50))&amp;" - "&amp;SUM((G=$B50)*(P=N$8))</f>
        <v>0 - 0</v>
      </c>
      <c r="O50" s="12" t="str">
        <f t="array" ref="O50">SUM((G=O$8)*(P=$B50))&amp;" - "&amp;SUM((G=$B50)*(P=O$8))</f>
        <v>0 - 0</v>
      </c>
      <c r="P50" s="12" t="str">
        <f t="array" ref="P50">SUM((G=P$8)*(P=$B50))&amp;" - "&amp;SUM((G=$B50)*(P=P$8))</f>
        <v>0 - 0</v>
      </c>
      <c r="Q50" s="12" t="str">
        <f t="array" ref="Q50">SUM((G=Q$8)*(P=$B50))&amp;" - "&amp;SUM((G=$B50)*(P=Q$8))</f>
        <v>0 - 0</v>
      </c>
      <c r="R50" s="12" t="str">
        <f t="array" ref="R50">SUM((G=R$8)*(P=$B50))&amp;" - "&amp;SUM((G=$B50)*(P=R$8))</f>
        <v>0 - 0</v>
      </c>
      <c r="S50" s="12" t="str">
        <f t="array" ref="S50">SUM((G=S$8)*(P=$B50))&amp;" - "&amp;SUM((G=$B50)*(P=S$8))</f>
        <v>0 - 0</v>
      </c>
      <c r="T50" s="12" t="str">
        <f t="array" ref="T50">SUM((G=T$8)*(P=$B50))&amp;" - "&amp;SUM((G=$B50)*(P=T$8))</f>
        <v>0 - 0</v>
      </c>
      <c r="U50" s="12" t="str">
        <f t="array" ref="U50">SUM((G=U$8)*(P=$B50))&amp;" - "&amp;SUM((G=$B50)*(P=U$8))</f>
        <v>0 - 0</v>
      </c>
      <c r="V50" s="12" t="str">
        <f t="array" ref="V50">SUM((G=V$8)*(P=$B50))&amp;" - "&amp;SUM((G=$B50)*(P=V$8))</f>
        <v>0 - 0</v>
      </c>
      <c r="W50" s="12" t="str">
        <f t="array" ref="W50">SUM((G=W$8)*(P=$B50))&amp;" - "&amp;SUM((G=$B50)*(P=W$8))</f>
        <v>0 - 0</v>
      </c>
      <c r="X50" s="12" t="str">
        <f t="array" ref="X50">SUM((G=X$8)*(P=$B50))&amp;" - "&amp;SUM((G=$B50)*(P=X$8))</f>
        <v>0 - 0</v>
      </c>
      <c r="Y50" s="12" t="str">
        <f t="array" ref="Y50">SUM((G=Y$8)*(P=$B50))&amp;" - "&amp;SUM((G=$B50)*(P=Y$8))</f>
        <v>0 - 0</v>
      </c>
      <c r="Z50" s="12" t="str">
        <f t="array" ref="Z50">SUM((G=Z$8)*(P=$B50))&amp;" - "&amp;SUM((G=$B50)*(P=Z$8))</f>
        <v>0 - 0</v>
      </c>
      <c r="AA50" s="12" t="str">
        <f t="array" ref="AA50">SUM((G=AA$8)*(P=$B50))&amp;" - "&amp;SUM((G=$B50)*(P=AA$8))</f>
        <v>0 - 0</v>
      </c>
      <c r="AB50" s="12" t="str">
        <f t="array" ref="AB50">SUM((G=AB$8)*(P=$B50))&amp;" - "&amp;SUM((G=$B50)*(P=AB$8))</f>
        <v>0 - 0</v>
      </c>
      <c r="AC50" s="12" t="str">
        <f t="array" ref="AC50">SUM((G=AC$8)*(P=$B50))&amp;" - "&amp;SUM((G=$B50)*(P=AC$8))</f>
        <v>0 - 1</v>
      </c>
      <c r="AD50" s="12" t="str">
        <f t="array" ref="AD50">SUM((G=AD$8)*(P=$B50))&amp;" - "&amp;SUM((G=$B50)*(P=AD$8))</f>
        <v>0 - 0</v>
      </c>
      <c r="AE50" s="12" t="str">
        <f t="array" ref="AE50">SUM((G=AE$8)*(P=$B50))&amp;" - "&amp;SUM((G=$B50)*(P=AE$8))</f>
        <v>0 - 0</v>
      </c>
      <c r="AF50" s="12" t="str">
        <f t="array" ref="AF50">SUM((G=AF$8)*(P=$B50))&amp;" - "&amp;SUM((G=$B50)*(P=AF$8))</f>
        <v>0 - 0</v>
      </c>
      <c r="AG50" s="12" t="str">
        <f t="array" ref="AG50">SUM((G=AG$8)*(P=$B50))&amp;" - "&amp;SUM((G=$B50)*(P=AG$8))</f>
        <v>0 - 0</v>
      </c>
      <c r="AH50" s="12" t="str">
        <f t="array" ref="AH50">SUM((G=AH$8)*(P=$B50))&amp;" - "&amp;SUM((G=$B50)*(P=AH$8))</f>
        <v>0 - 0</v>
      </c>
      <c r="AI50" s="12" t="str">
        <f t="array" ref="AI50">SUM((G=AI$8)*(P=$B50))&amp;" - "&amp;SUM((G=$B50)*(P=AI$8))</f>
        <v>0 - 0</v>
      </c>
      <c r="AJ50" s="12" t="str">
        <f t="array" ref="AJ50">SUM((G=AJ$8)*(P=$B50))&amp;" - "&amp;SUM((G=$B50)*(P=AJ$8))</f>
        <v>0 - 0</v>
      </c>
      <c r="AK50" s="12" t="str">
        <f t="array" ref="AK50">SUM((G=AK$8)*(P=$B50))&amp;" - "&amp;SUM((G=$B50)*(P=AK$8))</f>
        <v>0 - 0</v>
      </c>
      <c r="AL50" s="12" t="str">
        <f t="array" ref="AL50">SUM((G=AL$8)*(P=$B50))&amp;" - "&amp;SUM((G=$B50)*(P=AL$8))</f>
        <v>0 - 0</v>
      </c>
      <c r="AM50" s="12" t="str">
        <f t="array" ref="AM50">SUM((G=AM$8)*(P=$B50))&amp;" - "&amp;SUM((G=$B50)*(P=AM$8))</f>
        <v>0 - 0</v>
      </c>
      <c r="AN50" s="12" t="str">
        <f t="array" ref="AN50">SUM((G=AN$8)*(P=$B50))&amp;" - "&amp;SUM((G=$B50)*(P=AN$8))</f>
        <v>0 - 0</v>
      </c>
      <c r="AO50" s="12" t="str">
        <f t="array" ref="AO50">SUM((G=AO$8)*(P=$B50))&amp;" - "&amp;SUM((G=$B50)*(P=AO$8))</f>
        <v>0 - 0</v>
      </c>
      <c r="AP50" s="12" t="str">
        <f t="array" ref="AP50">SUM((G=AP$8)*(P=$B50))&amp;" - "&amp;SUM((G=$B50)*(P=AP$8))</f>
        <v>0 - 0</v>
      </c>
      <c r="AQ50" s="12" t="str">
        <f t="array" ref="AQ50">SUM((G=AQ$8)*(P=$B50))&amp;" - "&amp;SUM((G=$B50)*(P=AQ$8))</f>
        <v>0 - 0</v>
      </c>
      <c r="AR50" s="12" t="str">
        <f t="array" ref="AR50">SUM((G=AR$8)*(P=$B50))&amp;" - "&amp;SUM((G=$B50)*(P=AR$8))</f>
        <v>0 - 0</v>
      </c>
      <c r="AS50" s="12" t="str">
        <f t="array" ref="AS50">SUM((G=AS$8)*(P=$B50))&amp;" - "&amp;SUM((G=$B50)*(P=AS$8))</f>
        <v>0 - 0</v>
      </c>
      <c r="AT50" s="25" t="str">
        <f t="array" ref="AT50">SUM((G=AT$8)*(P=$B50))&amp;" - "&amp;SUM((G=$B50)*(P=AT$8))</f>
        <v>0 - 0</v>
      </c>
      <c r="AU50" s="25" t="str">
        <f t="array" ref="AU50">SUM((G=AU$8)*(P=$B50))&amp;" - "&amp;SUM((G=$B50)*(P=AU$8))</f>
        <v>0 - 0</v>
      </c>
      <c r="AV50" s="25" t="str">
        <f t="array" ref="AV50">SUM((G=AV$8)*(P=$B50))&amp;" - "&amp;SUM((G=$B50)*(P=AV$8))</f>
        <v>0 - 0</v>
      </c>
      <c r="AW50" s="3671" t="str">
        <f t="array" ref="AW50">SUM((G=AW$8)*(P=$B50))&amp;" - "&amp;SUM((G=$B50)*(P=AW$8))</f>
        <v>0 - 0</v>
      </c>
      <c r="AX50" s="35" t="str">
        <f t="array" ref="AX50">SUM((G=AX$8)*(P=$B50))&amp;" - "&amp;SUM((G=$B50)*(P=AX$8))</f>
        <v>0 - 0</v>
      </c>
      <c r="AY50" s="12" t="str">
        <f t="array" ref="AY50">SUM((G=AY$8)*(P=$B50))&amp;" - "&amp;SUM((G=$B50)*(P=AY$8))</f>
        <v>0 - 0</v>
      </c>
      <c r="AZ50" s="12" t="str">
        <f t="array" ref="AZ50">SUM((G=AZ$8)*(P=$B50))&amp;" - "&amp;SUM((G=$B50)*(P=AZ$8))</f>
        <v>0 - 0</v>
      </c>
      <c r="BA50" s="12" t="str">
        <f t="array" ref="BA50">SUM((G=BA$8)*(P=$B50))&amp;" - "&amp;SUM((G=$B50)*(P=BA$8))</f>
        <v>0 - 0</v>
      </c>
      <c r="BB50" s="12" t="str">
        <f t="array" ref="BB50">SUM((G=BB$8)*(P=$B50))&amp;" - "&amp;SUM((G=$B50)*(P=BB$8))</f>
        <v>0 - 0</v>
      </c>
      <c r="BC50" s="12" t="str">
        <f t="array" ref="BC50">SUM((G=BC$8)*(P=$B50))&amp;" - "&amp;SUM((G=$B50)*(P=BC$8))</f>
        <v>0 - 0</v>
      </c>
      <c r="BD50" s="12" t="str">
        <f t="array" ref="BD50">SUM((G=BD$8)*(P=$B50))&amp;" - "&amp;SUM((G=$B50)*(P=BD$8))</f>
        <v>0 - 0</v>
      </c>
      <c r="BE50" s="12" t="str">
        <f t="array" ref="BE50">SUM((G=BE$8)*(P=$B50))&amp;" - "&amp;SUM((G=$B50)*(P=BE$8))</f>
        <v>0 - 0</v>
      </c>
      <c r="BF50" s="12" t="str">
        <f t="array" ref="BF50">SUM((G=BF$8)*(P=$B50))&amp;" - "&amp;SUM((G=$B50)*(P=BF$8))</f>
        <v>0 - 0</v>
      </c>
      <c r="BG50" s="12" t="str">
        <f t="array" ref="BG50">SUM((G=BG$8)*(P=$B50))&amp;" - "&amp;SUM((G=$B50)*(P=BG$8))</f>
        <v>0 - 0</v>
      </c>
      <c r="BH50" s="12" t="str">
        <f t="array" ref="BH50">SUM((G=BH$8)*(P=$B50))&amp;" - "&amp;SUM((G=$B50)*(P=BH$8))</f>
        <v>0 - 0</v>
      </c>
      <c r="BI50" s="12" t="str">
        <f t="array" ref="BI50">SUM((G=BI$8)*(P=$B50))&amp;" - "&amp;SUM((G=$B50)*(P=BI$8))</f>
        <v>0 - 0</v>
      </c>
      <c r="BJ50" s="12" t="str">
        <f t="array" ref="BJ50">SUM((G=BJ$8)*(P=$B50))&amp;" - "&amp;SUM((G=$B50)*(P=BJ$8))</f>
        <v>0 - 0</v>
      </c>
      <c r="BK50" s="12" t="str">
        <f t="array" ref="BK50">SUM((G=BK$8)*(P=$B50))&amp;" - "&amp;SUM((G=$B50)*(P=BK$8))</f>
        <v>0 - 0</v>
      </c>
      <c r="BL50" s="12" t="str">
        <f t="array" ref="BL50">SUM((G=BL$8)*(P=$B50))&amp;" - "&amp;SUM((G=$B50)*(P=BL$8))</f>
        <v>0 - 0</v>
      </c>
      <c r="BM50" s="12" t="str">
        <f t="array" ref="BM50">SUM((G=BM$8)*(P=$B50))&amp;" - "&amp;SUM((G=$B50)*(P=BM$8))</f>
        <v>0 - 0</v>
      </c>
      <c r="BN50" s="12" t="str">
        <f t="array" ref="BN50">SUM((G=BN$8)*(P=$B50))&amp;" - "&amp;SUM((G=$B50)*(P=BN$8))</f>
        <v>0 - 0</v>
      </c>
      <c r="BO50" s="12" t="str">
        <f t="array" ref="BO50">SUM((G=BO$8)*(P=$B50))&amp;" - "&amp;SUM((G=$B50)*(P=BO$8))</f>
        <v>0 - 0</v>
      </c>
      <c r="BP50" s="12" t="str">
        <f t="array" ref="BP50">SUM((G=BP$8)*(P=$B50))&amp;" - "&amp;SUM((G=$B50)*(P=BP$8))</f>
        <v>0 - 0</v>
      </c>
      <c r="BQ50" s="12" t="str">
        <f t="array" ref="BQ50">SUM((G=BQ$8)*(P=$B50))&amp;" - "&amp;SUM((G=$B50)*(P=BQ$8))</f>
        <v>0 - 0</v>
      </c>
      <c r="BR50" s="12" t="str">
        <f t="array" ref="BR50">SUM((G=BR$8)*(P=$B50))&amp;" - "&amp;SUM((G=$B50)*(P=BR$8))</f>
        <v>0 - 0</v>
      </c>
      <c r="BS50" s="12" t="str">
        <f t="array" ref="BS50">SUM((G=BS$8)*(P=$B50))&amp;" - "&amp;SUM((G=$B50)*(P=BS$8))</f>
        <v>0 - 0</v>
      </c>
      <c r="BT50" s="12" t="str">
        <f t="array" ref="BT50">SUM((G=BT$8)*(P=$B50))&amp;" - "&amp;SUM((G=$B50)*(P=BT$8))</f>
        <v>0 - 0</v>
      </c>
      <c r="BU50" s="12" t="str">
        <f t="array" ref="BU50">SUM((G=BU$8)*(P=$B50))&amp;" - "&amp;SUM((G=$B50)*(P=BU$8))</f>
        <v>0 - 0</v>
      </c>
      <c r="BV50" s="12" t="str">
        <f t="array" ref="BV50">SUM((G=BV$8)*(P=$B50))&amp;" - "&amp;SUM((G=$B50)*(P=BV$8))</f>
        <v>0 - 0</v>
      </c>
      <c r="BW50" s="12" t="str">
        <f t="array" ref="BW50">SUM((G=BW$8)*(P=$B50))&amp;" - "&amp;SUM((G=$B50)*(P=BW$8))</f>
        <v>0 - 0</v>
      </c>
      <c r="BX50" s="25" t="str">
        <f t="array" ref="BX50">SUM((G=BX$8)*(P=$B50))&amp;" - "&amp;SUM((G=$B50)*(P=BX$8))</f>
        <v>0 - 0</v>
      </c>
      <c r="BY50" s="25" t="str">
        <f t="array" ref="BY50">SUM((G=BY$8)*(P=$B50))&amp;" - "&amp;SUM((G=$B50)*(P=BY$8))</f>
        <v>0 - 0</v>
      </c>
      <c r="BZ50" s="21" t="str">
        <f t="shared" si="5"/>
        <v>THOMAS S.</v>
      </c>
      <c r="CA50" s="16"/>
    </row>
    <row r="51" spans="2:79" ht="11.1" customHeight="1" x14ac:dyDescent="0.2">
      <c r="B51" s="22" t="s">
        <v>158</v>
      </c>
      <c r="C51" s="35" t="str">
        <f t="array" ref="C51">SUM((G=C$8)*(P=$B51))&amp;" - "&amp;SUM((G=$B51)*(P=C$8))</f>
        <v>0 - 0</v>
      </c>
      <c r="D51" s="35" t="str">
        <f t="array" ref="D51">SUM((G=D$8)*(P=$B51))&amp;" - "&amp;SUM((G=$B51)*(P=D$8))</f>
        <v>0 - 0</v>
      </c>
      <c r="E51" s="12" t="str">
        <f t="array" ref="E51">SUM((G=E$8)*(P=$B51))&amp;" - "&amp;SUM((G=$B51)*(P=E$8))</f>
        <v>0 - 0</v>
      </c>
      <c r="F51" s="12" t="str">
        <f t="array" ref="F51">SUM((G=F$8)*(P=$B51))&amp;" - "&amp;SUM((G=$B51)*(P=F$8))</f>
        <v>0 - 0</v>
      </c>
      <c r="G51" s="12" t="str">
        <f t="array" ref="G51">SUM((G=G$8)*(P=$B51))&amp;" - "&amp;SUM((G=$B51)*(P=G$8))</f>
        <v>0 - 0</v>
      </c>
      <c r="H51" s="12" t="str">
        <f t="array" ref="H51">SUM((G=H$8)*(P=$B51))&amp;" - "&amp;SUM((G=$B51)*(P=H$8))</f>
        <v>0 - 0</v>
      </c>
      <c r="I51" s="12" t="str">
        <f t="array" ref="I51">SUM((G=I$8)*(P=$B51))&amp;" - "&amp;SUM((G=$B51)*(P=I$8))</f>
        <v>0 - 0</v>
      </c>
      <c r="J51" s="12" t="str">
        <f t="array" ref="J51">SUM((G=J$8)*(P=$B51))&amp;" - "&amp;SUM((G=$B51)*(P=J$8))</f>
        <v>0 - 0</v>
      </c>
      <c r="K51" s="12" t="str">
        <f t="array" ref="K51">SUM((G=K$8)*(P=$B51))&amp;" - "&amp;SUM((G=$B51)*(P=K$8))</f>
        <v>0 - 0</v>
      </c>
      <c r="L51" s="12" t="str">
        <f t="array" ref="L51">SUM((G=L$8)*(P=$B51))&amp;" - "&amp;SUM((G=$B51)*(P=L$8))</f>
        <v>0 - 0</v>
      </c>
      <c r="M51" s="12" t="str">
        <f t="array" ref="M51">SUM((G=M$8)*(P=$B51))&amp;" - "&amp;SUM((G=$B51)*(P=M$8))</f>
        <v>0 - 0</v>
      </c>
      <c r="N51" s="12" t="str">
        <f t="array" ref="N51">SUM((G=N$8)*(P=$B51))&amp;" - "&amp;SUM((G=$B51)*(P=N$8))</f>
        <v>1 - 0</v>
      </c>
      <c r="O51" s="12" t="str">
        <f t="array" ref="O51">SUM((G=O$8)*(P=$B51))&amp;" - "&amp;SUM((G=$B51)*(P=O$8))</f>
        <v>0 - 0</v>
      </c>
      <c r="P51" s="12" t="str">
        <f t="array" ref="P51">SUM((G=P$8)*(P=$B51))&amp;" - "&amp;SUM((G=$B51)*(P=P$8))</f>
        <v>0 - 0</v>
      </c>
      <c r="Q51" s="12" t="str">
        <f t="array" ref="Q51">SUM((G=Q$8)*(P=$B51))&amp;" - "&amp;SUM((G=$B51)*(P=Q$8))</f>
        <v>0 - 0</v>
      </c>
      <c r="R51" s="12" t="str">
        <f t="array" ref="R51">SUM((G=R$8)*(P=$B51))&amp;" - "&amp;SUM((G=$B51)*(P=R$8))</f>
        <v>0 - 0</v>
      </c>
      <c r="S51" s="12" t="str">
        <f t="array" ref="S51">SUM((G=S$8)*(P=$B51))&amp;" - "&amp;SUM((G=$B51)*(P=S$8))</f>
        <v>0 - 0</v>
      </c>
      <c r="T51" s="12" t="str">
        <f t="array" ref="T51">SUM((G=T$8)*(P=$B51))&amp;" - "&amp;SUM((G=$B51)*(P=T$8))</f>
        <v>0 - 0</v>
      </c>
      <c r="U51" s="12" t="str">
        <f t="array" ref="U51">SUM((G=U$8)*(P=$B51))&amp;" - "&amp;SUM((G=$B51)*(P=U$8))</f>
        <v>0 - 0</v>
      </c>
      <c r="V51" s="12" t="str">
        <f t="array" ref="V51">SUM((G=V$8)*(P=$B51))&amp;" - "&amp;SUM((G=$B51)*(P=V$8))</f>
        <v>0 - 0</v>
      </c>
      <c r="W51" s="12" t="str">
        <f t="array" ref="W51">SUM((G=W$8)*(P=$B51))&amp;" - "&amp;SUM((G=$B51)*(P=W$8))</f>
        <v>0 - 0</v>
      </c>
      <c r="X51" s="12" t="str">
        <f t="array" ref="X51">SUM((G=X$8)*(P=$B51))&amp;" - "&amp;SUM((G=$B51)*(P=X$8))</f>
        <v>0 - 0</v>
      </c>
      <c r="Y51" s="12" t="str">
        <f t="array" ref="Y51">SUM((G=Y$8)*(P=$B51))&amp;" - "&amp;SUM((G=$B51)*(P=Y$8))</f>
        <v>0 - 0</v>
      </c>
      <c r="Z51" s="12" t="str">
        <f t="array" ref="Z51">SUM((G=Z$8)*(P=$B51))&amp;" - "&amp;SUM((G=$B51)*(P=Z$8))</f>
        <v>0 - 0</v>
      </c>
      <c r="AA51" s="12" t="str">
        <f t="array" ref="AA51">SUM((G=AA$8)*(P=$B51))&amp;" - "&amp;SUM((G=$B51)*(P=AA$8))</f>
        <v>0 - 0</v>
      </c>
      <c r="AB51" s="12" t="str">
        <f t="array" ref="AB51">SUM((G=AB$8)*(P=$B51))&amp;" - "&amp;SUM((G=$B51)*(P=AB$8))</f>
        <v>0 - 0</v>
      </c>
      <c r="AC51" s="12" t="str">
        <f t="array" ref="AC51">SUM((G=AC$8)*(P=$B51))&amp;" - "&amp;SUM((G=$B51)*(P=AC$8))</f>
        <v>0 - 0</v>
      </c>
      <c r="AD51" s="12" t="str">
        <f t="array" ref="AD51">SUM((G=AD$8)*(P=$B51))&amp;" - "&amp;SUM((G=$B51)*(P=AD$8))</f>
        <v>0 - 0</v>
      </c>
      <c r="AE51" s="12" t="str">
        <f t="array" ref="AE51">SUM((G=AE$8)*(P=$B51))&amp;" - "&amp;SUM((G=$B51)*(P=AE$8))</f>
        <v>1 - 0</v>
      </c>
      <c r="AF51" s="12" t="str">
        <f t="array" ref="AF51">SUM((G=AF$8)*(P=$B51))&amp;" - "&amp;SUM((G=$B51)*(P=AF$8))</f>
        <v>0 - 0</v>
      </c>
      <c r="AG51" s="12" t="str">
        <f t="array" ref="AG51">SUM((G=AG$8)*(P=$B51))&amp;" - "&amp;SUM((G=$B51)*(P=AG$8))</f>
        <v>0 - 1</v>
      </c>
      <c r="AH51" s="12" t="str">
        <f t="array" ref="AH51">SUM((G=AH$8)*(P=$B51))&amp;" - "&amp;SUM((G=$B51)*(P=AH$8))</f>
        <v>0 - 0</v>
      </c>
      <c r="AI51" s="12" t="str">
        <f t="array" ref="AI51">SUM((G=AI$8)*(P=$B51))&amp;" - "&amp;SUM((G=$B51)*(P=AI$8))</f>
        <v>0 - 0</v>
      </c>
      <c r="AJ51" s="12" t="str">
        <f t="array" ref="AJ51">SUM((G=AJ$8)*(P=$B51))&amp;" - "&amp;SUM((G=$B51)*(P=AJ$8))</f>
        <v>0 - 0</v>
      </c>
      <c r="AK51" s="12" t="str">
        <f t="array" ref="AK51">SUM((G=AK$8)*(P=$B51))&amp;" - "&amp;SUM((G=$B51)*(P=AK$8))</f>
        <v>0 - 0</v>
      </c>
      <c r="AL51" s="12" t="str">
        <f t="array" ref="AL51">SUM((G=AL$8)*(P=$B51))&amp;" - "&amp;SUM((G=$B51)*(P=AL$8))</f>
        <v>0 - 0</v>
      </c>
      <c r="AM51" s="12" t="str">
        <f t="array" ref="AM51">SUM((G=AM$8)*(P=$B51))&amp;" - "&amp;SUM((G=$B51)*(P=AM$8))</f>
        <v>0 - 0</v>
      </c>
      <c r="AN51" s="12" t="str">
        <f t="array" ref="AN51">SUM((G=AN$8)*(P=$B51))&amp;" - "&amp;SUM((G=$B51)*(P=AN$8))</f>
        <v>0 - 0</v>
      </c>
      <c r="AO51" s="12" t="str">
        <f t="array" ref="AO51">SUM((G=AO$8)*(P=$B51))&amp;" - "&amp;SUM((G=$B51)*(P=AO$8))</f>
        <v>0 - 0</v>
      </c>
      <c r="AP51" s="12" t="str">
        <f t="array" ref="AP51">SUM((G=AP$8)*(P=$B51))&amp;" - "&amp;SUM((G=$B51)*(P=AP$8))</f>
        <v>0 - 0</v>
      </c>
      <c r="AQ51" s="12" t="str">
        <f t="array" ref="AQ51">SUM((G=AQ$8)*(P=$B51))&amp;" - "&amp;SUM((G=$B51)*(P=AQ$8))</f>
        <v>0 - 0</v>
      </c>
      <c r="AR51" s="12" t="str">
        <f t="array" ref="AR51">SUM((G=AR$8)*(P=$B51))&amp;" - "&amp;SUM((G=$B51)*(P=AR$8))</f>
        <v>0 - 0</v>
      </c>
      <c r="AS51" s="12" t="str">
        <f t="array" ref="AS51">SUM((G=AS$8)*(P=$B51))&amp;" - "&amp;SUM((G=$B51)*(P=AS$8))</f>
        <v>0 - 0</v>
      </c>
      <c r="AT51" s="25" t="str">
        <f t="array" ref="AT51">SUM((G=AT$8)*(P=$B51))&amp;" - "&amp;SUM((G=$B51)*(P=AT$8))</f>
        <v>0 - 0</v>
      </c>
      <c r="AU51" s="25" t="str">
        <f t="array" ref="AU51">SUM((G=AU$8)*(P=$B51))&amp;" - "&amp;SUM((G=$B51)*(P=AU$8))</f>
        <v>0 - 0</v>
      </c>
      <c r="AV51" s="25" t="str">
        <f t="array" ref="AV51">SUM((G=AV$8)*(P=$B51))&amp;" - "&amp;SUM((G=$B51)*(P=AV$8))</f>
        <v>0 - 0</v>
      </c>
      <c r="AW51" s="3671" t="str">
        <f t="array" ref="AW51">SUM((G=AW$8)*(P=$B51))&amp;" - "&amp;SUM((G=$B51)*(P=AW$8))</f>
        <v>0 - 0</v>
      </c>
      <c r="AX51" s="35" t="str">
        <f t="array" ref="AX51">SUM((G=AX$8)*(P=$B51))&amp;" - "&amp;SUM((G=$B51)*(P=AX$8))</f>
        <v>0 - 0</v>
      </c>
      <c r="AY51" s="12" t="str">
        <f t="array" ref="AY51">SUM((G=AY$8)*(P=$B51))&amp;" - "&amp;SUM((G=$B51)*(P=AY$8))</f>
        <v>0 - 0</v>
      </c>
      <c r="AZ51" s="12" t="str">
        <f t="array" ref="AZ51">SUM((G=AZ$8)*(P=$B51))&amp;" - "&amp;SUM((G=$B51)*(P=AZ$8))</f>
        <v>0 - 0</v>
      </c>
      <c r="BA51" s="12" t="str">
        <f t="array" ref="BA51">SUM((G=BA$8)*(P=$B51))&amp;" - "&amp;SUM((G=$B51)*(P=BA$8))</f>
        <v>0 - 0</v>
      </c>
      <c r="BB51" s="12" t="str">
        <f t="array" ref="BB51">SUM((G=BB$8)*(P=$B51))&amp;" - "&amp;SUM((G=$B51)*(P=BB$8))</f>
        <v>0 - 0</v>
      </c>
      <c r="BC51" s="12" t="str">
        <f t="array" ref="BC51">SUM((G=BC$8)*(P=$B51))&amp;" - "&amp;SUM((G=$B51)*(P=BC$8))</f>
        <v>0 - 0</v>
      </c>
      <c r="BD51" s="12" t="str">
        <f t="array" ref="BD51">SUM((G=BD$8)*(P=$B51))&amp;" - "&amp;SUM((G=$B51)*(P=BD$8))</f>
        <v>0 - 0</v>
      </c>
      <c r="BE51" s="12" t="str">
        <f t="array" ref="BE51">SUM((G=BE$8)*(P=$B51))&amp;" - "&amp;SUM((G=$B51)*(P=BE$8))</f>
        <v>0 - 0</v>
      </c>
      <c r="BF51" s="12" t="str">
        <f t="array" ref="BF51">SUM((G=BF$8)*(P=$B51))&amp;" - "&amp;SUM((G=$B51)*(P=BF$8))</f>
        <v>0 - 0</v>
      </c>
      <c r="BG51" s="12" t="str">
        <f t="array" ref="BG51">SUM((G=BG$8)*(P=$B51))&amp;" - "&amp;SUM((G=$B51)*(P=BG$8))</f>
        <v>0 - 0</v>
      </c>
      <c r="BH51" s="12" t="str">
        <f t="array" ref="BH51">SUM((G=BH$8)*(P=$B51))&amp;" - "&amp;SUM((G=$B51)*(P=BH$8))</f>
        <v>0 - 0</v>
      </c>
      <c r="BI51" s="12" t="str">
        <f t="array" ref="BI51">SUM((G=BI$8)*(P=$B51))&amp;" - "&amp;SUM((G=$B51)*(P=BI$8))</f>
        <v>0 - 0</v>
      </c>
      <c r="BJ51" s="12" t="str">
        <f t="array" ref="BJ51">SUM((G=BJ$8)*(P=$B51))&amp;" - "&amp;SUM((G=$B51)*(P=BJ$8))</f>
        <v>0 - 0</v>
      </c>
      <c r="BK51" s="12" t="str">
        <f t="array" ref="BK51">SUM((G=BK$8)*(P=$B51))&amp;" - "&amp;SUM((G=$B51)*(P=BK$8))</f>
        <v>0 - 0</v>
      </c>
      <c r="BL51" s="12" t="str">
        <f t="array" ref="BL51">SUM((G=BL$8)*(P=$B51))&amp;" - "&amp;SUM((G=$B51)*(P=BL$8))</f>
        <v>0 - 0</v>
      </c>
      <c r="BM51" s="12" t="str">
        <f t="array" ref="BM51">SUM((G=BM$8)*(P=$B51))&amp;" - "&amp;SUM((G=$B51)*(P=BM$8))</f>
        <v>0 - 0</v>
      </c>
      <c r="BN51" s="12" t="str">
        <f t="array" ref="BN51">SUM((G=BN$8)*(P=$B51))&amp;" - "&amp;SUM((G=$B51)*(P=BN$8))</f>
        <v>0 - 0</v>
      </c>
      <c r="BO51" s="12" t="str">
        <f t="array" ref="BO51">SUM((G=BO$8)*(P=$B51))&amp;" - "&amp;SUM((G=$B51)*(P=BO$8))</f>
        <v>0 - 0</v>
      </c>
      <c r="BP51" s="12" t="str">
        <f t="array" ref="BP51">SUM((G=BP$8)*(P=$B51))&amp;" - "&amp;SUM((G=$B51)*(P=BP$8))</f>
        <v>0 - 0</v>
      </c>
      <c r="BQ51" s="12" t="str">
        <f t="array" ref="BQ51">SUM((G=BQ$8)*(P=$B51))&amp;" - "&amp;SUM((G=$B51)*(P=BQ$8))</f>
        <v>0 - 0</v>
      </c>
      <c r="BR51" s="12" t="str">
        <f t="array" ref="BR51">SUM((G=BR$8)*(P=$B51))&amp;" - "&amp;SUM((G=$B51)*(P=BR$8))</f>
        <v>0 - 0</v>
      </c>
      <c r="BS51" s="12" t="str">
        <f t="array" ref="BS51">SUM((G=BS$8)*(P=$B51))&amp;" - "&amp;SUM((G=$B51)*(P=BS$8))</f>
        <v>0 - 0</v>
      </c>
      <c r="BT51" s="12" t="str">
        <f t="array" ref="BT51">SUM((G=BT$8)*(P=$B51))&amp;" - "&amp;SUM((G=$B51)*(P=BT$8))</f>
        <v>0 - 0</v>
      </c>
      <c r="BU51" s="12" t="str">
        <f t="array" ref="BU51">SUM((G=BU$8)*(P=$B51))&amp;" - "&amp;SUM((G=$B51)*(P=BU$8))</f>
        <v>0 - 0</v>
      </c>
      <c r="BV51" s="12" t="str">
        <f t="array" ref="BV51">SUM((G=BV$8)*(P=$B51))&amp;" - "&amp;SUM((G=$B51)*(P=BV$8))</f>
        <v>0 - 0</v>
      </c>
      <c r="BW51" s="12" t="str">
        <f t="array" ref="BW51">SUM((G=BW$8)*(P=$B51))&amp;" - "&amp;SUM((G=$B51)*(P=BW$8))</f>
        <v>0 - 0</v>
      </c>
      <c r="BX51" s="25" t="str">
        <f t="array" ref="BX51">SUM((G=BX$8)*(P=$B51))&amp;" - "&amp;SUM((G=$B51)*(P=BX$8))</f>
        <v>0 - 0</v>
      </c>
      <c r="BY51" s="25" t="str">
        <f t="array" ref="BY51">SUM((G=BY$8)*(P=$B51))&amp;" - "&amp;SUM((G=$B51)*(P=BY$8))</f>
        <v>0 - 0</v>
      </c>
      <c r="BZ51" s="21" t="str">
        <f t="shared" si="5"/>
        <v>TOAT'S</v>
      </c>
      <c r="CA51" s="16"/>
    </row>
    <row r="52" spans="2:79" ht="11.1" customHeight="1" x14ac:dyDescent="0.2">
      <c r="B52" s="22" t="s">
        <v>104</v>
      </c>
      <c r="C52" s="838" t="str">
        <f t="array" ref="C52">SUM((G=C$8)*(P=$B52))&amp;" - "&amp;SUM((G=$B52)*(P=C$8))</f>
        <v>0 - 0</v>
      </c>
      <c r="D52" s="838" t="str">
        <f t="array" ref="D52">SUM((G=D$8)*(P=$B52))&amp;" - "&amp;SUM((G=$B52)*(P=D$8))</f>
        <v>0 - 0</v>
      </c>
      <c r="E52" s="839" t="str">
        <f t="array" ref="E52">SUM((G=E$8)*(P=$B52))&amp;" - "&amp;SUM((G=$B52)*(P=E$8))</f>
        <v>0 - 0</v>
      </c>
      <c r="F52" s="839" t="str">
        <f t="array" ref="F52">SUM((G=F$8)*(P=$B52))&amp;" - "&amp;SUM((G=$B52)*(P=F$8))</f>
        <v>0 - 0</v>
      </c>
      <c r="G52" s="839" t="str">
        <f t="array" ref="G52">SUM((G=G$8)*(P=$B52))&amp;" - "&amp;SUM((G=$B52)*(P=G$8))</f>
        <v>2 - 1</v>
      </c>
      <c r="H52" s="839" t="str">
        <f t="array" ref="H52">SUM((G=H$8)*(P=$B52))&amp;" - "&amp;SUM((G=$B52)*(P=H$8))</f>
        <v>0 - 0</v>
      </c>
      <c r="I52" s="839" t="str">
        <f t="array" ref="I52">SUM((G=I$8)*(P=$B52))&amp;" - "&amp;SUM((G=$B52)*(P=I$8))</f>
        <v>1 - 1</v>
      </c>
      <c r="J52" s="839" t="str">
        <f t="array" ref="J52">SUM((G=J$8)*(P=$B52))&amp;" - "&amp;SUM((G=$B52)*(P=J$8))</f>
        <v>1 - 1</v>
      </c>
      <c r="K52" s="839" t="str">
        <f t="array" ref="K52">SUM((G=K$8)*(P=$B52))&amp;" - "&amp;SUM((G=$B52)*(P=K$8))</f>
        <v>0 - 0</v>
      </c>
      <c r="L52" s="839" t="str">
        <f t="array" ref="L52">SUM((G=L$8)*(P=$B52))&amp;" - "&amp;SUM((G=$B52)*(P=L$8))</f>
        <v>1 - 3</v>
      </c>
      <c r="M52" s="839" t="str">
        <f t="array" ref="M52">SUM((G=M$8)*(P=$B52))&amp;" - "&amp;SUM((G=$B52)*(P=M$8))</f>
        <v>1 - 0</v>
      </c>
      <c r="N52" s="839" t="str">
        <f t="array" ref="N52">SUM((G=N$8)*(P=$B52))&amp;" - "&amp;SUM((G=$B52)*(P=N$8))</f>
        <v>0 - 1</v>
      </c>
      <c r="O52" s="839" t="str">
        <f t="array" ref="O52">SUM((G=O$8)*(P=$B52))&amp;" - "&amp;SUM((G=$B52)*(P=O$8))</f>
        <v>2 - 0</v>
      </c>
      <c r="P52" s="839" t="str">
        <f t="array" ref="P52">SUM((G=P$8)*(P=$B52))&amp;" - "&amp;SUM((G=$B52)*(P=P$8))</f>
        <v>0 - 0</v>
      </c>
      <c r="Q52" s="839" t="str">
        <f t="array" ref="Q52">SUM((G=Q$8)*(P=$B52))&amp;" - "&amp;SUM((G=$B52)*(P=Q$8))</f>
        <v>2 - 1</v>
      </c>
      <c r="R52" s="839" t="str">
        <f t="array" ref="R52">SUM((G=R$8)*(P=$B52))&amp;" - "&amp;SUM((G=$B52)*(P=R$8))</f>
        <v>1 - 1</v>
      </c>
      <c r="S52" s="839" t="str">
        <f t="array" ref="S52">SUM((G=S$8)*(P=$B52))&amp;" - "&amp;SUM((G=$B52)*(P=S$8))</f>
        <v>1 - 0</v>
      </c>
      <c r="T52" s="839" t="str">
        <f t="array" ref="T52">SUM((G=T$8)*(P=$B52))&amp;" - "&amp;SUM((G=$B52)*(P=T$8))</f>
        <v>0 - 0</v>
      </c>
      <c r="U52" s="839" t="str">
        <f t="array" ref="U52">SUM((G=U$8)*(P=$B52))&amp;" - "&amp;SUM((G=$B52)*(P=U$8))</f>
        <v>0 - 0</v>
      </c>
      <c r="V52" s="839" t="str">
        <f t="array" ref="V52">SUM((G=V$8)*(P=$B52))&amp;" - "&amp;SUM((G=$B52)*(P=V$8))</f>
        <v>0 - 1</v>
      </c>
      <c r="W52" s="839" t="str">
        <f t="array" ref="W52">SUM((G=W$8)*(P=$B52))&amp;" - "&amp;SUM((G=$B52)*(P=W$8))</f>
        <v>0 - 0</v>
      </c>
      <c r="X52" s="839" t="str">
        <f t="array" ref="X52">SUM((G=X$8)*(P=$B52))&amp;" - "&amp;SUM((G=$B52)*(P=X$8))</f>
        <v>0 - 0</v>
      </c>
      <c r="Y52" s="839" t="str">
        <f t="array" ref="Y52">SUM((G=Y$8)*(P=$B52))&amp;" - "&amp;SUM((G=$B52)*(P=Y$8))</f>
        <v>1 - 1</v>
      </c>
      <c r="Z52" s="839" t="str">
        <f t="array" ref="Z52">SUM((G=Z$8)*(P=$B52))&amp;" - "&amp;SUM((G=$B52)*(P=Z$8))</f>
        <v>0 - 0</v>
      </c>
      <c r="AA52" s="839" t="str">
        <f t="array" ref="AA52">SUM((G=AA$8)*(P=$B52))&amp;" - "&amp;SUM((G=$B52)*(P=AA$8))</f>
        <v>0 - 0</v>
      </c>
      <c r="AB52" s="839" t="str">
        <f t="array" ref="AB52">SUM((G=AB$8)*(P=$B52))&amp;" - "&amp;SUM((G=$B52)*(P=AB$8))</f>
        <v>0 - 0</v>
      </c>
      <c r="AC52" s="839" t="str">
        <f t="array" ref="AC52">SUM((G=AC$8)*(P=$B52))&amp;" - "&amp;SUM((G=$B52)*(P=AC$8))</f>
        <v>0 - 0</v>
      </c>
      <c r="AD52" s="839" t="str">
        <f t="array" ref="AD52">SUM((G=AD$8)*(P=$B52))&amp;" - "&amp;SUM((G=$B52)*(P=AD$8))</f>
        <v>0 - 0</v>
      </c>
      <c r="AE52" s="839" t="str">
        <f t="array" ref="AE52">SUM((G=AE$8)*(P=$B52))&amp;" - "&amp;SUM((G=$B52)*(P=AE$8))</f>
        <v>0 - 0</v>
      </c>
      <c r="AF52" s="839" t="str">
        <f t="array" ref="AF52">SUM((G=AF$8)*(P=$B52))&amp;" - "&amp;SUM((G=$B52)*(P=AF$8))</f>
        <v>0 - 1</v>
      </c>
      <c r="AG52" s="839" t="str">
        <f t="array" ref="AG52">SUM((G=AG$8)*(P=$B52))&amp;" - "&amp;SUM((G=$B52)*(P=AG$8))</f>
        <v>0 - 1</v>
      </c>
      <c r="AH52" s="839" t="str">
        <f t="array" ref="AH52">SUM((G=AH$8)*(P=$B52))&amp;" - "&amp;SUM((G=$B52)*(P=AH$8))</f>
        <v>0 - 0</v>
      </c>
      <c r="AI52" s="839" t="str">
        <f t="array" ref="AI52">SUM((G=AI$8)*(P=$B52))&amp;" - "&amp;SUM((G=$B52)*(P=AI$8))</f>
        <v>0 - 0</v>
      </c>
      <c r="AJ52" s="839" t="str">
        <f t="array" ref="AJ52">SUM((G=AJ$8)*(P=$B52))&amp;" - "&amp;SUM((G=$B52)*(P=AJ$8))</f>
        <v>0 - 1</v>
      </c>
      <c r="AK52" s="839" t="str">
        <f t="array" ref="AK52">SUM((G=AK$8)*(P=$B52))&amp;" - "&amp;SUM((G=$B52)*(P=AK$8))</f>
        <v>1 - 3</v>
      </c>
      <c r="AL52" s="839" t="str">
        <f t="array" ref="AL52">SUM((G=AL$8)*(P=$B52))&amp;" - "&amp;SUM((G=$B52)*(P=AL$8))</f>
        <v>1 - 1</v>
      </c>
      <c r="AM52" s="839" t="str">
        <f t="array" ref="AM52">SUM((G=AM$8)*(P=$B52))&amp;" - "&amp;SUM((G=$B52)*(P=AM$8))</f>
        <v>0 - 3</v>
      </c>
      <c r="AN52" s="839" t="str">
        <f t="array" ref="AN52">SUM((G=AN$8)*(P=$B52))&amp;" - "&amp;SUM((G=$B52)*(P=AN$8))</f>
        <v>0 - 0</v>
      </c>
      <c r="AO52" s="839" t="str">
        <f t="array" ref="AO52">SUM((G=AO$8)*(P=$B52))&amp;" - "&amp;SUM((G=$B52)*(P=AO$8))</f>
        <v>0 - 0</v>
      </c>
      <c r="AP52" s="839" t="str">
        <f t="array" ref="AP52">SUM((G=AP$8)*(P=$B52))&amp;" - "&amp;SUM((G=$B52)*(P=AP$8))</f>
        <v>0 - 0</v>
      </c>
      <c r="AQ52" s="839" t="str">
        <f t="array" ref="AQ52">SUM((G=AQ$8)*(P=$B52))&amp;" - "&amp;SUM((G=$B52)*(P=AQ$8))</f>
        <v>1 - 0</v>
      </c>
      <c r="AR52" s="839" t="str">
        <f t="array" ref="AR52">SUM((G=AR$8)*(P=$B52))&amp;" - "&amp;SUM((G=$B52)*(P=AR$8))</f>
        <v>0 - 0</v>
      </c>
      <c r="AS52" s="839" t="str">
        <f t="array" ref="AS52">SUM((G=AS$8)*(P=$B52))&amp;" - "&amp;SUM((G=$B52)*(P=AS$8))</f>
        <v>0 - 0</v>
      </c>
      <c r="AT52" s="840" t="str">
        <f t="array" ref="AT52">SUM((G=AT$8)*(P=$B52))&amp;" - "&amp;SUM((G=$B52)*(P=AT$8))</f>
        <v>0 - 0</v>
      </c>
      <c r="AU52" s="840" t="str">
        <f t="array" ref="AU52">SUM((G=AU$8)*(P=$B52))&amp;" - "&amp;SUM((G=$B52)*(P=AU$8))</f>
        <v>1 - 0</v>
      </c>
      <c r="AV52" s="840" t="str">
        <f t="array" ref="AV52">SUM((G=AV$8)*(P=$B52))&amp;" - "&amp;SUM((G=$B52)*(P=AV$8))</f>
        <v>0 - 0</v>
      </c>
      <c r="AW52" s="3672" t="str">
        <f t="array" ref="AW52">SUM((G=AW$8)*(P=$B52))&amp;" - "&amp;SUM((G=$B52)*(P=AW$8))</f>
        <v>0 - 0</v>
      </c>
      <c r="AX52" s="838" t="str">
        <f t="array" ref="AX52">SUM((G=AX$8)*(P=$B52))&amp;" - "&amp;SUM((G=$B52)*(P=AX$8))</f>
        <v>0 - 0</v>
      </c>
      <c r="AY52" s="839" t="str">
        <f t="array" ref="AY52">SUM((G=AY$8)*(P=$B52))&amp;" - "&amp;SUM((G=$B52)*(P=AY$8))</f>
        <v>0 - 0</v>
      </c>
      <c r="AZ52" s="839" t="str">
        <f t="array" ref="AZ52">SUM((G=AZ$8)*(P=$B52))&amp;" - "&amp;SUM((G=$B52)*(P=AZ$8))</f>
        <v>0 - 0</v>
      </c>
      <c r="BA52" s="839" t="str">
        <f t="array" ref="BA52">SUM((G=BA$8)*(P=$B52))&amp;" - "&amp;SUM((G=$B52)*(P=BA$8))</f>
        <v>0 - 0</v>
      </c>
      <c r="BB52" s="839" t="str">
        <f t="array" ref="BB52">SUM((G=BB$8)*(P=$B52))&amp;" - "&amp;SUM((G=$B52)*(P=BB$8))</f>
        <v>0 - 0</v>
      </c>
      <c r="BC52" s="839" t="str">
        <f t="array" ref="BC52">SUM((G=BC$8)*(P=$B52))&amp;" - "&amp;SUM((G=$B52)*(P=BC$8))</f>
        <v>0 - 0</v>
      </c>
      <c r="BD52" s="839" t="str">
        <f t="array" ref="BD52">SUM((G=BD$8)*(P=$B52))&amp;" - "&amp;SUM((G=$B52)*(P=BD$8))</f>
        <v>0 - 0</v>
      </c>
      <c r="BE52" s="839" t="str">
        <f t="array" ref="BE52">SUM((G=BE$8)*(P=$B52))&amp;" - "&amp;SUM((G=$B52)*(P=BE$8))</f>
        <v>0 - 0</v>
      </c>
      <c r="BF52" s="839" t="str">
        <f t="array" ref="BF52">SUM((G=BF$8)*(P=$B52))&amp;" - "&amp;SUM((G=$B52)*(P=BF$8))</f>
        <v>1 - 0</v>
      </c>
      <c r="BG52" s="839" t="str">
        <f t="array" ref="BG52">SUM((G=BG$8)*(P=$B52))&amp;" - "&amp;SUM((G=$B52)*(P=BG$8))</f>
        <v>0 - 0</v>
      </c>
      <c r="BH52" s="839" t="str">
        <f t="array" ref="BH52">SUM((G=BH$8)*(P=$B52))&amp;" - "&amp;SUM((G=$B52)*(P=BH$8))</f>
        <v>0 - 0</v>
      </c>
      <c r="BI52" s="839" t="str">
        <f t="array" ref="BI52">SUM((G=BI$8)*(P=$B52))&amp;" - "&amp;SUM((G=$B52)*(P=BI$8))</f>
        <v>0 - 0</v>
      </c>
      <c r="BJ52" s="839" t="str">
        <f t="array" ref="BJ52">SUM((G=BJ$8)*(P=$B52))&amp;" - "&amp;SUM((G=$B52)*(P=BJ$8))</f>
        <v>0 - 0</v>
      </c>
      <c r="BK52" s="839" t="str">
        <f t="array" ref="BK52">SUM((G=BK$8)*(P=$B52))&amp;" - "&amp;SUM((G=$B52)*(P=BK$8))</f>
        <v>0 - 0</v>
      </c>
      <c r="BL52" s="839" t="str">
        <f t="array" ref="BL52">SUM((G=BL$8)*(P=$B52))&amp;" - "&amp;SUM((G=$B52)*(P=BL$8))</f>
        <v>1 - 1</v>
      </c>
      <c r="BM52" s="839" t="str">
        <f t="array" ref="BM52">SUM((G=BM$8)*(P=$B52))&amp;" - "&amp;SUM((G=$B52)*(P=BM$8))</f>
        <v>0 - 0</v>
      </c>
      <c r="BN52" s="839" t="str">
        <f t="array" ref="BN52">SUM((G=BN$8)*(P=$B52))&amp;" - "&amp;SUM((G=$B52)*(P=BN$8))</f>
        <v>0 - 0</v>
      </c>
      <c r="BO52" s="839" t="str">
        <f t="array" ref="BO52">SUM((G=BO$8)*(P=$B52))&amp;" - "&amp;SUM((G=$B52)*(P=BO$8))</f>
        <v>0 - 0</v>
      </c>
      <c r="BP52" s="839" t="str">
        <f t="array" ref="BP52">SUM((G=BP$8)*(P=$B52))&amp;" - "&amp;SUM((G=$B52)*(P=BP$8))</f>
        <v>0 - 0</v>
      </c>
      <c r="BQ52" s="839" t="str">
        <f t="array" ref="BQ52">SUM((G=BQ$8)*(P=$B52))&amp;" - "&amp;SUM((G=$B52)*(P=BQ$8))</f>
        <v>0 - 0</v>
      </c>
      <c r="BR52" s="839" t="str">
        <f t="array" ref="BR52">SUM((G=BR$8)*(P=$B52))&amp;" - "&amp;SUM((G=$B52)*(P=BR$8))</f>
        <v>1 - 0</v>
      </c>
      <c r="BS52" s="839" t="str">
        <f t="array" ref="BS52">SUM((G=BS$8)*(P=$B52))&amp;" - "&amp;SUM((G=$B52)*(P=BS$8))</f>
        <v>0 - 0</v>
      </c>
      <c r="BT52" s="839" t="str">
        <f t="array" ref="BT52">SUM((G=BT$8)*(P=$B52))&amp;" - "&amp;SUM((G=$B52)*(P=BT$8))</f>
        <v>0 - 1</v>
      </c>
      <c r="BU52" s="839" t="str">
        <f t="array" ref="BU52">SUM((G=BU$8)*(P=$B52))&amp;" - "&amp;SUM((G=$B52)*(P=BU$8))</f>
        <v>0 - 0</v>
      </c>
      <c r="BV52" s="839" t="str">
        <f t="array" ref="BV52">SUM((G=BV$8)*(P=$B52))&amp;" - "&amp;SUM((G=$B52)*(P=BV$8))</f>
        <v>0 - 0</v>
      </c>
      <c r="BW52" s="839" t="str">
        <f t="array" ref="BW52">SUM((G=BW$8)*(P=$B52))&amp;" - "&amp;SUM((G=$B52)*(P=BW$8))</f>
        <v>0 - 0</v>
      </c>
      <c r="BX52" s="840" t="str">
        <f t="array" ref="BX52">SUM((G=BX$8)*(P=$B52))&amp;" - "&amp;SUM((G=$B52)*(P=BX$8))</f>
        <v>0 - 0</v>
      </c>
      <c r="BY52" s="840" t="str">
        <f t="array" ref="BY52">SUM((G=BY$8)*(P=$B52))&amp;" - "&amp;SUM((G=$B52)*(P=BY$8))</f>
        <v>0 - 0</v>
      </c>
      <c r="BZ52" s="21" t="str">
        <f t="shared" si="5"/>
        <v>TOMY</v>
      </c>
      <c r="CA52" s="16"/>
    </row>
    <row r="53" spans="2:79" ht="11.1" customHeight="1" x14ac:dyDescent="0.2">
      <c r="B53" s="22" t="s">
        <v>857</v>
      </c>
      <c r="C53" s="838" t="str">
        <f t="array" ref="C53">SUM((G=C$8)*(P=$B53))&amp;" - "&amp;SUM((G=$B53)*(P=C$8))</f>
        <v>0 - 1</v>
      </c>
      <c r="D53" s="838" t="str">
        <f t="array" ref="D53">SUM((G=D$8)*(P=$B53))&amp;" - "&amp;SUM((G=$B53)*(P=D$8))</f>
        <v>0 - 0</v>
      </c>
      <c r="E53" s="839" t="str">
        <f t="array" ref="E53">SUM((G=E$8)*(P=$B53))&amp;" - "&amp;SUM((G=$B53)*(P=E$8))</f>
        <v>0 - 0</v>
      </c>
      <c r="F53" s="839" t="str">
        <f t="array" ref="F53">SUM((G=F$8)*(P=$B53))&amp;" - "&amp;SUM((G=$B53)*(P=F$8))</f>
        <v>0 - 0</v>
      </c>
      <c r="G53" s="839" t="str">
        <f t="array" ref="G53">SUM((G=G$8)*(P=$B53))&amp;" - "&amp;SUM((G=$B53)*(P=G$8))</f>
        <v>0 - 0</v>
      </c>
      <c r="H53" s="839" t="str">
        <f t="array" ref="H53">SUM((G=H$8)*(P=$B53))&amp;" - "&amp;SUM((G=$B53)*(P=H$8))</f>
        <v>0 - 0</v>
      </c>
      <c r="I53" s="839" t="str">
        <f t="array" ref="I53">SUM((G=I$8)*(P=$B53))&amp;" - "&amp;SUM((G=$B53)*(P=I$8))</f>
        <v>1 - 1</v>
      </c>
      <c r="J53" s="839" t="str">
        <f t="array" ref="J53">SUM((G=J$8)*(P=$B53))&amp;" - "&amp;SUM((G=$B53)*(P=J$8))</f>
        <v>0 - 0</v>
      </c>
      <c r="K53" s="839" t="str">
        <f t="array" ref="K53">SUM((G=K$8)*(P=$B53))&amp;" - "&amp;SUM((G=$B53)*(P=K$8))</f>
        <v>0 - 0</v>
      </c>
      <c r="L53" s="839" t="str">
        <f t="array" ref="L53">SUM((G=L$8)*(P=$B53))&amp;" - "&amp;SUM((G=$B53)*(P=L$8))</f>
        <v>0 - 0</v>
      </c>
      <c r="M53" s="839" t="str">
        <f t="array" ref="M53">SUM((G=M$8)*(P=$B53))&amp;" - "&amp;SUM((G=$B53)*(P=M$8))</f>
        <v>0 - 0</v>
      </c>
      <c r="N53" s="839" t="str">
        <f t="array" ref="N53">SUM((G=N$8)*(P=$B53))&amp;" - "&amp;SUM((G=$B53)*(P=N$8))</f>
        <v>0 - 0</v>
      </c>
      <c r="O53" s="839" t="str">
        <f t="array" ref="O53">SUM((G=O$8)*(P=$B53))&amp;" - "&amp;SUM((G=$B53)*(P=O$8))</f>
        <v>5 - 0</v>
      </c>
      <c r="P53" s="839" t="str">
        <f t="array" ref="P53">SUM((G=P$8)*(P=$B53))&amp;" - "&amp;SUM((G=$B53)*(P=P$8))</f>
        <v>0 - 0</v>
      </c>
      <c r="Q53" s="839" t="str">
        <f t="array" ref="Q53">SUM((G=Q$8)*(P=$B53))&amp;" - "&amp;SUM((G=$B53)*(P=Q$8))</f>
        <v>5 - 1</v>
      </c>
      <c r="R53" s="839" t="str">
        <f t="array" ref="R53">SUM((G=R$8)*(P=$B53))&amp;" - "&amp;SUM((G=$B53)*(P=R$8))</f>
        <v>0 - 1</v>
      </c>
      <c r="S53" s="839" t="str">
        <f t="array" ref="S53">SUM((G=S$8)*(P=$B53))&amp;" - "&amp;SUM((G=$B53)*(P=S$8))</f>
        <v>0 - 0</v>
      </c>
      <c r="T53" s="839" t="str">
        <f t="array" ref="T53">SUM((G=T$8)*(P=$B53))&amp;" - "&amp;SUM((G=$B53)*(P=T$8))</f>
        <v>0 - 0</v>
      </c>
      <c r="U53" s="839" t="str">
        <f t="array" ref="U53">SUM((G=U$8)*(P=$B53))&amp;" - "&amp;SUM((G=$B53)*(P=U$8))</f>
        <v>0 - 0</v>
      </c>
      <c r="V53" s="839" t="str">
        <f t="array" ref="V53">SUM((G=V$8)*(P=$B53))&amp;" - "&amp;SUM((G=$B53)*(P=V$8))</f>
        <v>2 - 1</v>
      </c>
      <c r="W53" s="839" t="str">
        <f t="array" ref="W53">SUM((G=W$8)*(P=$B53))&amp;" - "&amp;SUM((G=$B53)*(P=W$8))</f>
        <v>1 - 0</v>
      </c>
      <c r="X53" s="839" t="str">
        <f t="array" ref="X53">SUM((G=X$8)*(P=$B53))&amp;" - "&amp;SUM((G=$B53)*(P=X$8))</f>
        <v>0 - 0</v>
      </c>
      <c r="Y53" s="839" t="str">
        <f t="array" ref="Y53">SUM((G=Y$8)*(P=$B53))&amp;" - "&amp;SUM((G=$B53)*(P=Y$8))</f>
        <v>3 - 0</v>
      </c>
      <c r="Z53" s="839" t="str">
        <f t="array" ref="Z53">SUM((G=Z$8)*(P=$B53))&amp;" - "&amp;SUM((G=$B53)*(P=Z$8))</f>
        <v>0 - 0</v>
      </c>
      <c r="AA53" s="839" t="str">
        <f t="array" ref="AA53">SUM((G=AA$8)*(P=$B53))&amp;" - "&amp;SUM((G=$B53)*(P=AA$8))</f>
        <v>0 - 0</v>
      </c>
      <c r="AB53" s="839" t="str">
        <f t="array" ref="AB53">SUM((G=AB$8)*(P=$B53))&amp;" - "&amp;SUM((G=$B53)*(P=AB$8))</f>
        <v>0 - 0</v>
      </c>
      <c r="AC53" s="839" t="str">
        <f t="array" ref="AC53">SUM((G=AC$8)*(P=$B53))&amp;" - "&amp;SUM((G=$B53)*(P=AC$8))</f>
        <v>0 - 1</v>
      </c>
      <c r="AD53" s="839" t="str">
        <f t="array" ref="AD53">SUM((G=AD$8)*(P=$B53))&amp;" - "&amp;SUM((G=$B53)*(P=AD$8))</f>
        <v>0 - 0</v>
      </c>
      <c r="AE53" s="839" t="str">
        <f t="array" ref="AE53">SUM((G=AE$8)*(P=$B53))&amp;" - "&amp;SUM((G=$B53)*(P=AE$8))</f>
        <v>1 - 0</v>
      </c>
      <c r="AF53" s="839" t="str">
        <f t="array" ref="AF53">SUM((G=AF$8)*(P=$B53))&amp;" - "&amp;SUM((G=$B53)*(P=AF$8))</f>
        <v>2 - 1</v>
      </c>
      <c r="AG53" s="839" t="str">
        <f t="array" ref="AG53">SUM((G=AG$8)*(P=$B53))&amp;" - "&amp;SUM((G=$B53)*(P=AG$8))</f>
        <v>0 - 2</v>
      </c>
      <c r="AH53" s="839" t="str">
        <f t="array" ref="AH53">SUM((G=AH$8)*(P=$B53))&amp;" - "&amp;SUM((G=$B53)*(P=AH$8))</f>
        <v>0 - 0</v>
      </c>
      <c r="AI53" s="839" t="str">
        <f t="array" ref="AI53">SUM((G=AI$8)*(P=$B53))&amp;" - "&amp;SUM((G=$B53)*(P=AI$8))</f>
        <v>0 - 0</v>
      </c>
      <c r="AJ53" s="839" t="str">
        <f t="array" ref="AJ53">SUM((G=AJ$8)*(P=$B53))&amp;" - "&amp;SUM((G=$B53)*(P=AJ$8))</f>
        <v>2 - 1</v>
      </c>
      <c r="AK53" s="839" t="str">
        <f t="array" ref="AK53">SUM((G=AK$8)*(P=$B53))&amp;" - "&amp;SUM((G=$B53)*(P=AK$8))</f>
        <v>1 - 0</v>
      </c>
      <c r="AL53" s="839" t="str">
        <f t="array" ref="AL53">SUM((G=AL$8)*(P=$B53))&amp;" - "&amp;SUM((G=$B53)*(P=AL$8))</f>
        <v>3 - 0</v>
      </c>
      <c r="AM53" s="839" t="str">
        <f t="array" ref="AM53">SUM((G=AM$8)*(P=$B53))&amp;" - "&amp;SUM((G=$B53)*(P=AM$8))</f>
        <v>4 - 1</v>
      </c>
      <c r="AN53" s="839" t="str">
        <f t="array" ref="AN53">SUM((G=AN$8)*(P=$B53))&amp;" - "&amp;SUM((G=$B53)*(P=AN$8))</f>
        <v>0 - 0</v>
      </c>
      <c r="AO53" s="839" t="str">
        <f t="array" ref="AO53">SUM((G=AO$8)*(P=$B53))&amp;" - "&amp;SUM((G=$B53)*(P=AO$8))</f>
        <v>1 - 1</v>
      </c>
      <c r="AP53" s="839" t="str">
        <f t="array" ref="AP53">SUM((G=AP$8)*(P=$B53))&amp;" - "&amp;SUM((G=$B53)*(P=AP$8))</f>
        <v>0 - 0</v>
      </c>
      <c r="AQ53" s="839" t="str">
        <f t="array" ref="AQ53">SUM((G=AQ$8)*(P=$B53))&amp;" - "&amp;SUM((G=$B53)*(P=AQ$8))</f>
        <v>0 - 0</v>
      </c>
      <c r="AR53" s="839" t="str">
        <f t="array" ref="AR53">SUM((G=AR$8)*(P=$B53))&amp;" - "&amp;SUM((G=$B53)*(P=AR$8))</f>
        <v>0 - 0</v>
      </c>
      <c r="AS53" s="839" t="str">
        <f t="array" ref="AS53">SUM((G=AS$8)*(P=$B53))&amp;" - "&amp;SUM((G=$B53)*(P=AS$8))</f>
        <v>0 - 0</v>
      </c>
      <c r="AT53" s="840" t="str">
        <f t="array" ref="AT53">SUM((G=AT$8)*(P=$B53))&amp;" - "&amp;SUM((G=$B53)*(P=AT$8))</f>
        <v>0 - 1</v>
      </c>
      <c r="AU53" s="840" t="str">
        <f t="array" ref="AU53">SUM((G=AU$8)*(P=$B53))&amp;" - "&amp;SUM((G=$B53)*(P=AU$8))</f>
        <v>0 - 0</v>
      </c>
      <c r="AV53" s="840" t="str">
        <f t="array" ref="AV53">SUM((G=AV$8)*(P=$B53))&amp;" - "&amp;SUM((G=$B53)*(P=AV$8))</f>
        <v>0 - 0</v>
      </c>
      <c r="AW53" s="3672" t="str">
        <f t="array" ref="AW53">SUM((G=AW$8)*(P=$B53))&amp;" - "&amp;SUM((G=$B53)*(P=AW$8))</f>
        <v>0 - 0</v>
      </c>
      <c r="AX53" s="838" t="str">
        <f t="array" ref="AX53">SUM((G=AX$8)*(P=$B53))&amp;" - "&amp;SUM((G=$B53)*(P=AX$8))</f>
        <v>0 - 0</v>
      </c>
      <c r="AY53" s="839" t="str">
        <f t="array" ref="AY53">SUM((G=AY$8)*(P=$B53))&amp;" - "&amp;SUM((G=$B53)*(P=AY$8))</f>
        <v>0 - 0</v>
      </c>
      <c r="AZ53" s="839" t="str">
        <f t="array" ref="AZ53">SUM((G=AZ$8)*(P=$B53))&amp;" - "&amp;SUM((G=$B53)*(P=AZ$8))</f>
        <v>0 - 0</v>
      </c>
      <c r="BA53" s="839" t="str">
        <f t="array" ref="BA53">SUM((G=BA$8)*(P=$B53))&amp;" - "&amp;SUM((G=$B53)*(P=BA$8))</f>
        <v>0 - 0</v>
      </c>
      <c r="BB53" s="839" t="str">
        <f t="array" ref="BB53">SUM((G=BB$8)*(P=$B53))&amp;" - "&amp;SUM((G=$B53)*(P=BB$8))</f>
        <v>0 - 0</v>
      </c>
      <c r="BC53" s="839" t="str">
        <f t="array" ref="BC53">SUM((G=BC$8)*(P=$B53))&amp;" - "&amp;SUM((G=$B53)*(P=BC$8))</f>
        <v>0 - 0</v>
      </c>
      <c r="BD53" s="839" t="str">
        <f t="array" ref="BD53">SUM((G=BD$8)*(P=$B53))&amp;" - "&amp;SUM((G=$B53)*(P=BD$8))</f>
        <v>0 - 0</v>
      </c>
      <c r="BE53" s="839" t="str">
        <f t="array" ref="BE53">SUM((G=BE$8)*(P=$B53))&amp;" - "&amp;SUM((G=$B53)*(P=BE$8))</f>
        <v>0 - 0</v>
      </c>
      <c r="BF53" s="839" t="str">
        <f t="array" ref="BF53">SUM((G=BF$8)*(P=$B53))&amp;" - "&amp;SUM((G=$B53)*(P=BF$8))</f>
        <v>0 - 0</v>
      </c>
      <c r="BG53" s="839" t="str">
        <f t="array" ref="BG53">SUM((G=BG$8)*(P=$B53))&amp;" - "&amp;SUM((G=$B53)*(P=BG$8))</f>
        <v>0 - 0</v>
      </c>
      <c r="BH53" s="839" t="str">
        <f t="array" ref="BH53">SUM((G=BH$8)*(P=$B53))&amp;" - "&amp;SUM((G=$B53)*(P=BH$8))</f>
        <v>0 - 0</v>
      </c>
      <c r="BI53" s="839" t="str">
        <f t="array" ref="BI53">SUM((G=BI$8)*(P=$B53))&amp;" - "&amp;SUM((G=$B53)*(P=BI$8))</f>
        <v>0 - 0</v>
      </c>
      <c r="BJ53" s="839" t="str">
        <f t="array" ref="BJ53">SUM((G=BJ$8)*(P=$B53))&amp;" - "&amp;SUM((G=$B53)*(P=BJ$8))</f>
        <v>0 - 0</v>
      </c>
      <c r="BK53" s="839" t="str">
        <f t="array" ref="BK53">SUM((G=BK$8)*(P=$B53))&amp;" - "&amp;SUM((G=$B53)*(P=BK$8))</f>
        <v>0 - 0</v>
      </c>
      <c r="BL53" s="839" t="str">
        <f t="array" ref="BL53">SUM((G=BL$8)*(P=$B53))&amp;" - "&amp;SUM((G=$B53)*(P=BL$8))</f>
        <v>0 - 0</v>
      </c>
      <c r="BM53" s="839" t="str">
        <f t="array" ref="BM53">SUM((G=BM$8)*(P=$B53))&amp;" - "&amp;SUM((G=$B53)*(P=BM$8))</f>
        <v>0 - 0</v>
      </c>
      <c r="BN53" s="839" t="str">
        <f t="array" ref="BN53">SUM((G=BN$8)*(P=$B53))&amp;" - "&amp;SUM((G=$B53)*(P=BN$8))</f>
        <v>0 - 0</v>
      </c>
      <c r="BO53" s="839" t="str">
        <f t="array" ref="BO53">SUM((G=BO$8)*(P=$B53))&amp;" - "&amp;SUM((G=$B53)*(P=BO$8))</f>
        <v>0 - 0</v>
      </c>
      <c r="BP53" s="839" t="str">
        <f t="array" ref="BP53">SUM((G=BP$8)*(P=$B53))&amp;" - "&amp;SUM((G=$B53)*(P=BP$8))</f>
        <v>0 - 0</v>
      </c>
      <c r="BQ53" s="839" t="str">
        <f t="array" ref="BQ53">SUM((G=BQ$8)*(P=$B53))&amp;" - "&amp;SUM((G=$B53)*(P=BQ$8))</f>
        <v>0 - 0</v>
      </c>
      <c r="BR53" s="839" t="str">
        <f t="array" ref="BR53">SUM((G=BR$8)*(P=$B53))&amp;" - "&amp;SUM((G=$B53)*(P=BR$8))</f>
        <v>0 - 0</v>
      </c>
      <c r="BS53" s="839" t="str">
        <f t="array" ref="BS53">SUM((G=BS$8)*(P=$B53))&amp;" - "&amp;SUM((G=$B53)*(P=BS$8))</f>
        <v>0 - 0</v>
      </c>
      <c r="BT53" s="839" t="str">
        <f t="array" ref="BT53">SUM((G=BT$8)*(P=$B53))&amp;" - "&amp;SUM((G=$B53)*(P=BT$8))</f>
        <v>0 - 0</v>
      </c>
      <c r="BU53" s="839" t="str">
        <f t="array" ref="BU53">SUM((G=BU$8)*(P=$B53))&amp;" - "&amp;SUM((G=$B53)*(P=BU$8))</f>
        <v>0 - 0</v>
      </c>
      <c r="BV53" s="839" t="str">
        <f t="array" ref="BV53">SUM((G=BV$8)*(P=$B53))&amp;" - "&amp;SUM((G=$B53)*(P=BV$8))</f>
        <v>0 - 0</v>
      </c>
      <c r="BW53" s="839" t="str">
        <f t="array" ref="BW53">SUM((G=BW$8)*(P=$B53))&amp;" - "&amp;SUM((G=$B53)*(P=BW$8))</f>
        <v>0 - 0</v>
      </c>
      <c r="BX53" s="840" t="str">
        <f t="array" ref="BX53">SUM((G=BX$8)*(P=$B53))&amp;" - "&amp;SUM((G=$B53)*(P=BX$8))</f>
        <v>0 - 0</v>
      </c>
      <c r="BY53" s="840" t="str">
        <f t="array" ref="BY53">SUM((G=BY$8)*(P=$B53))&amp;" - "&amp;SUM((G=$B53)*(P=BY$8))</f>
        <v>0 - 0</v>
      </c>
      <c r="BZ53" s="21" t="str">
        <f t="shared" si="5"/>
        <v>VINCENT</v>
      </c>
      <c r="CA53" s="16"/>
    </row>
    <row r="54" spans="2:79" ht="11.1" customHeight="1" thickBot="1" x14ac:dyDescent="0.25">
      <c r="B54" s="22" t="s">
        <v>911</v>
      </c>
      <c r="C54" s="838" t="str">
        <f t="array" ref="C54">SUM((G=C$8)*(P=$B54))&amp;" - "&amp;SUM((G=$B54)*(P=C$8))</f>
        <v>0 - 0</v>
      </c>
      <c r="D54" s="838" t="str">
        <f t="array" ref="D54">SUM((G=D$8)*(P=$B54))&amp;" - "&amp;SUM((G=$B54)*(P=D$8))</f>
        <v>0 - 0</v>
      </c>
      <c r="E54" s="839" t="str">
        <f t="array" ref="E54">SUM((G=E$8)*(P=$B54))&amp;" - "&amp;SUM((G=$B54)*(P=E$8))</f>
        <v>0 - 0</v>
      </c>
      <c r="F54" s="839" t="str">
        <f t="array" ref="F54">SUM((G=F$8)*(P=$B54))&amp;" - "&amp;SUM((G=$B54)*(P=F$8))</f>
        <v>0 - 0</v>
      </c>
      <c r="G54" s="839" t="str">
        <f t="array" ref="G54">SUM((G=G$8)*(P=$B54))&amp;" - "&amp;SUM((G=$B54)*(P=G$8))</f>
        <v>0 - 0</v>
      </c>
      <c r="H54" s="839" t="str">
        <f t="array" ref="H54">SUM((G=H$8)*(P=$B54))&amp;" - "&amp;SUM((G=$B54)*(P=H$8))</f>
        <v>0 - 0</v>
      </c>
      <c r="I54" s="839" t="str">
        <f t="array" ref="I54">SUM((G=I$8)*(P=$B54))&amp;" - "&amp;SUM((G=$B54)*(P=I$8))</f>
        <v>0 - 0</v>
      </c>
      <c r="J54" s="839" t="str">
        <f t="array" ref="J54">SUM((G=J$8)*(P=$B54))&amp;" - "&amp;SUM((G=$B54)*(P=J$8))</f>
        <v>0 - 0</v>
      </c>
      <c r="K54" s="839" t="str">
        <f t="array" ref="K54">SUM((G=K$8)*(P=$B54))&amp;" - "&amp;SUM((G=$B54)*(P=K$8))</f>
        <v>0 - 0</v>
      </c>
      <c r="L54" s="839" t="str">
        <f t="array" ref="L54">SUM((G=L$8)*(P=$B54))&amp;" - "&amp;SUM((G=$B54)*(P=L$8))</f>
        <v>0 - 0</v>
      </c>
      <c r="M54" s="839" t="str">
        <f t="array" ref="M54">SUM((G=M$8)*(P=$B54))&amp;" - "&amp;SUM((G=$B54)*(P=M$8))</f>
        <v>0 - 0</v>
      </c>
      <c r="N54" s="839" t="str">
        <f t="array" ref="N54">SUM((G=N$8)*(P=$B54))&amp;" - "&amp;SUM((G=$B54)*(P=N$8))</f>
        <v>0 - 0</v>
      </c>
      <c r="O54" s="839" t="str">
        <f t="array" ref="O54">SUM((G=O$8)*(P=$B54))&amp;" - "&amp;SUM((G=$B54)*(P=O$8))</f>
        <v>0 - 0</v>
      </c>
      <c r="P54" s="839" t="str">
        <f t="array" ref="P54">SUM((G=P$8)*(P=$B54))&amp;" - "&amp;SUM((G=$B54)*(P=P$8))</f>
        <v>0 - 0</v>
      </c>
      <c r="Q54" s="839" t="str">
        <f t="array" ref="Q54">SUM((G=Q$8)*(P=$B54))&amp;" - "&amp;SUM((G=$B54)*(P=Q$8))</f>
        <v>0 - 0</v>
      </c>
      <c r="R54" s="839" t="str">
        <f t="array" ref="R54">SUM((G=R$8)*(P=$B54))&amp;" - "&amp;SUM((G=$B54)*(P=R$8))</f>
        <v>0 - 0</v>
      </c>
      <c r="S54" s="839" t="str">
        <f t="array" ref="S54">SUM((G=S$8)*(P=$B54))&amp;" - "&amp;SUM((G=$B54)*(P=S$8))</f>
        <v>0 - 0</v>
      </c>
      <c r="T54" s="839" t="str">
        <f t="array" ref="T54">SUM((G=T$8)*(P=$B54))&amp;" - "&amp;SUM((G=$B54)*(P=T$8))</f>
        <v>0 - 0</v>
      </c>
      <c r="U54" s="839" t="str">
        <f t="array" ref="U54">SUM((G=U$8)*(P=$B54))&amp;" - "&amp;SUM((G=$B54)*(P=U$8))</f>
        <v>0 - 0</v>
      </c>
      <c r="V54" s="839" t="str">
        <f t="array" ref="V54">SUM((G=V$8)*(P=$B54))&amp;" - "&amp;SUM((G=$B54)*(P=V$8))</f>
        <v>1 - 0</v>
      </c>
      <c r="W54" s="839" t="str">
        <f t="array" ref="W54">SUM((G=W$8)*(P=$B54))&amp;" - "&amp;SUM((G=$B54)*(P=W$8))</f>
        <v>0 - 0</v>
      </c>
      <c r="X54" s="839" t="str">
        <f t="array" ref="X54">SUM((G=X$8)*(P=$B54))&amp;" - "&amp;SUM((G=$B54)*(P=X$8))</f>
        <v>0 - 0</v>
      </c>
      <c r="Y54" s="839" t="str">
        <f t="array" ref="Y54">SUM((G=Y$8)*(P=$B54))&amp;" - "&amp;SUM((G=$B54)*(P=Y$8))</f>
        <v>0 - 0</v>
      </c>
      <c r="Z54" s="839" t="str">
        <f t="array" ref="Z54">SUM((G=Z$8)*(P=$B54))&amp;" - "&amp;SUM((G=$B54)*(P=Z$8))</f>
        <v>0 - 0</v>
      </c>
      <c r="AA54" s="839" t="str">
        <f t="array" ref="AA54">SUM((G=AA$8)*(P=$B54))&amp;" - "&amp;SUM((G=$B54)*(P=AA$8))</f>
        <v>0 - 0</v>
      </c>
      <c r="AB54" s="839" t="str">
        <f t="array" ref="AB54">SUM((G=AB$8)*(P=$B54))&amp;" - "&amp;SUM((G=$B54)*(P=AB$8))</f>
        <v>0 - 0</v>
      </c>
      <c r="AC54" s="839" t="str">
        <f t="array" ref="AC54">SUM((G=AC$8)*(P=$B54))&amp;" - "&amp;SUM((G=$B54)*(P=AC$8))</f>
        <v>0 - 0</v>
      </c>
      <c r="AD54" s="839" t="str">
        <f t="array" ref="AD54">SUM((G=AD$8)*(P=$B54))&amp;" - "&amp;SUM((G=$B54)*(P=AD$8))</f>
        <v>0 - 0</v>
      </c>
      <c r="AE54" s="839" t="str">
        <f t="array" ref="AE54">SUM((G=AE$8)*(P=$B54))&amp;" - "&amp;SUM((G=$B54)*(P=AE$8))</f>
        <v>0 - 0</v>
      </c>
      <c r="AF54" s="839" t="str">
        <f t="array" ref="AF54">SUM((G=AF$8)*(P=$B54))&amp;" - "&amp;SUM((G=$B54)*(P=AF$8))</f>
        <v>0 - 0</v>
      </c>
      <c r="AG54" s="839" t="str">
        <f t="array" ref="AG54">SUM((G=AG$8)*(P=$B54))&amp;" - "&amp;SUM((G=$B54)*(P=AG$8))</f>
        <v>0 - 0</v>
      </c>
      <c r="AH54" s="839" t="str">
        <f t="array" ref="AH54">SUM((G=AH$8)*(P=$B54))&amp;" - "&amp;SUM((G=$B54)*(P=AH$8))</f>
        <v>0 - 0</v>
      </c>
      <c r="AI54" s="839" t="str">
        <f t="array" ref="AI54">SUM((G=AI$8)*(P=$B54))&amp;" - "&amp;SUM((G=$B54)*(P=AI$8))</f>
        <v>0 - 0</v>
      </c>
      <c r="AJ54" s="839" t="str">
        <f t="array" ref="AJ54">SUM((G=AJ$8)*(P=$B54))&amp;" - "&amp;SUM((G=$B54)*(P=AJ$8))</f>
        <v>0 - 0</v>
      </c>
      <c r="AK54" s="839" t="str">
        <f t="array" ref="AK54">SUM((G=AK$8)*(P=$B54))&amp;" - "&amp;SUM((G=$B54)*(P=AK$8))</f>
        <v>0 - 0</v>
      </c>
      <c r="AL54" s="839" t="str">
        <f t="array" ref="AL54">SUM((G=AL$8)*(P=$B54))&amp;" - "&amp;SUM((G=$B54)*(P=AL$8))</f>
        <v>0 - 0</v>
      </c>
      <c r="AM54" s="839" t="str">
        <f t="array" ref="AM54">SUM((G=AM$8)*(P=$B54))&amp;" - "&amp;SUM((G=$B54)*(P=AM$8))</f>
        <v>0 - 0</v>
      </c>
      <c r="AN54" s="839" t="str">
        <f t="array" ref="AN54">SUM((G=AN$8)*(P=$B54))&amp;" - "&amp;SUM((G=$B54)*(P=AN$8))</f>
        <v>0 - 0</v>
      </c>
      <c r="AO54" s="839" t="str">
        <f t="array" ref="AO54">SUM((G=AO$8)*(P=$B54))&amp;" - "&amp;SUM((G=$B54)*(P=AO$8))</f>
        <v>0 - 0</v>
      </c>
      <c r="AP54" s="839" t="str">
        <f t="array" ref="AP54">SUM((G=AP$8)*(P=$B54))&amp;" - "&amp;SUM((G=$B54)*(P=AP$8))</f>
        <v>0 - 0</v>
      </c>
      <c r="AQ54" s="839" t="str">
        <f t="array" ref="AQ54">SUM((G=AQ$8)*(P=$B54))&amp;" - "&amp;SUM((G=$B54)*(P=AQ$8))</f>
        <v>0 - 0</v>
      </c>
      <c r="AR54" s="839" t="str">
        <f t="array" ref="AR54">SUM((G=AR$8)*(P=$B54))&amp;" - "&amp;SUM((G=$B54)*(P=AR$8))</f>
        <v>0 - 0</v>
      </c>
      <c r="AS54" s="839" t="str">
        <f t="array" ref="AS54">SUM((G=AS$8)*(P=$B54))&amp;" - "&amp;SUM((G=$B54)*(P=AS$8))</f>
        <v>0 - 0</v>
      </c>
      <c r="AT54" s="840" t="str">
        <f t="array" ref="AT54">SUM((G=AT$8)*(P=$B54))&amp;" - "&amp;SUM((G=$B54)*(P=AT$8))</f>
        <v>0 - 0</v>
      </c>
      <c r="AU54" s="840" t="str">
        <f t="array" ref="AU54">SUM((G=AU$8)*(P=$B54))&amp;" - "&amp;SUM((G=$B54)*(P=AU$8))</f>
        <v>0 - 0</v>
      </c>
      <c r="AV54" s="840" t="str">
        <f t="array" ref="AV54">SUM((G=AV$8)*(P=$B54))&amp;" - "&amp;SUM((G=$B54)*(P=AV$8))</f>
        <v>0 - 0</v>
      </c>
      <c r="AW54" s="3672" t="str">
        <f t="array" ref="AW54">SUM((G=AW$8)*(P=$B54))&amp;" - "&amp;SUM((G=$B54)*(P=AW$8))</f>
        <v>0 - 0</v>
      </c>
      <c r="AX54" s="838" t="str">
        <f t="array" ref="AX54">SUM((G=AX$8)*(P=$B54))&amp;" - "&amp;SUM((G=$B54)*(P=AX$8))</f>
        <v>0 - 0</v>
      </c>
      <c r="AY54" s="839" t="str">
        <f t="array" ref="AY54">SUM((G=AY$8)*(P=$B54))&amp;" - "&amp;SUM((G=$B54)*(P=AY$8))</f>
        <v>0 - 0</v>
      </c>
      <c r="AZ54" s="839" t="str">
        <f t="array" ref="AZ54">SUM((G=AZ$8)*(P=$B54))&amp;" - "&amp;SUM((G=$B54)*(P=AZ$8))</f>
        <v>0 - 0</v>
      </c>
      <c r="BA54" s="839" t="str">
        <f t="array" ref="BA54">SUM((G=BA$8)*(P=$B54))&amp;" - "&amp;SUM((G=$B54)*(P=BA$8))</f>
        <v>0 - 0</v>
      </c>
      <c r="BB54" s="839" t="str">
        <f t="array" ref="BB54">SUM((G=BB$8)*(P=$B54))&amp;" - "&amp;SUM((G=$B54)*(P=BB$8))</f>
        <v>0 - 0</v>
      </c>
      <c r="BC54" s="839" t="str">
        <f t="array" ref="BC54">SUM((G=BC$8)*(P=$B54))&amp;" - "&amp;SUM((G=$B54)*(P=BC$8))</f>
        <v>0 - 0</v>
      </c>
      <c r="BD54" s="839" t="str">
        <f t="array" ref="BD54">SUM((G=BD$8)*(P=$B54))&amp;" - "&amp;SUM((G=$B54)*(P=BD$8))</f>
        <v>0 - 0</v>
      </c>
      <c r="BE54" s="839" t="str">
        <f t="array" ref="BE54">SUM((G=BE$8)*(P=$B54))&amp;" - "&amp;SUM((G=$B54)*(P=BE$8))</f>
        <v>0 - 0</v>
      </c>
      <c r="BF54" s="839" t="str">
        <f t="array" ref="BF54">SUM((G=BF$8)*(P=$B54))&amp;" - "&amp;SUM((G=$B54)*(P=BF$8))</f>
        <v>0 - 0</v>
      </c>
      <c r="BG54" s="839" t="str">
        <f t="array" ref="BG54">SUM((G=BG$8)*(P=$B54))&amp;" - "&amp;SUM((G=$B54)*(P=BG$8))</f>
        <v>0 - 0</v>
      </c>
      <c r="BH54" s="839" t="str">
        <f t="array" ref="BH54">SUM((G=BH$8)*(P=$B54))&amp;" - "&amp;SUM((G=$B54)*(P=BH$8))</f>
        <v>0 - 0</v>
      </c>
      <c r="BI54" s="839" t="str">
        <f t="array" ref="BI54">SUM((G=BI$8)*(P=$B54))&amp;" - "&amp;SUM((G=$B54)*(P=BI$8))</f>
        <v>0 - 0</v>
      </c>
      <c r="BJ54" s="839" t="str">
        <f t="array" ref="BJ54">SUM((G=BJ$8)*(P=$B54))&amp;" - "&amp;SUM((G=$B54)*(P=BJ$8))</f>
        <v>0 - 0</v>
      </c>
      <c r="BK54" s="839" t="str">
        <f t="array" ref="BK54">SUM((G=BK$8)*(P=$B54))&amp;" - "&amp;SUM((G=$B54)*(P=BK$8))</f>
        <v>0 - 0</v>
      </c>
      <c r="BL54" s="839" t="str">
        <f t="array" ref="BL54">SUM((G=BL$8)*(P=$B54))&amp;" - "&amp;SUM((G=$B54)*(P=BL$8))</f>
        <v>0 - 0</v>
      </c>
      <c r="BM54" s="839" t="str">
        <f t="array" ref="BM54">SUM((G=BM$8)*(P=$B54))&amp;" - "&amp;SUM((G=$B54)*(P=BM$8))</f>
        <v>0 - 0</v>
      </c>
      <c r="BN54" s="839" t="str">
        <f t="array" ref="BN54">SUM((G=BN$8)*(P=$B54))&amp;" - "&amp;SUM((G=$B54)*(P=BN$8))</f>
        <v>0 - 0</v>
      </c>
      <c r="BO54" s="839" t="str">
        <f t="array" ref="BO54">SUM((G=BO$8)*(P=$B54))&amp;" - "&amp;SUM((G=$B54)*(P=BO$8))</f>
        <v>0 - 0</v>
      </c>
      <c r="BP54" s="839" t="str">
        <f t="array" ref="BP54">SUM((G=BP$8)*(P=$B54))&amp;" - "&amp;SUM((G=$B54)*(P=BP$8))</f>
        <v>0 - 0</v>
      </c>
      <c r="BQ54" s="839" t="str">
        <f t="array" ref="BQ54">SUM((G=BQ$8)*(P=$B54))&amp;" - "&amp;SUM((G=$B54)*(P=BQ$8))</f>
        <v>0 - 0</v>
      </c>
      <c r="BR54" s="839" t="str">
        <f t="array" ref="BR54">SUM((G=BR$8)*(P=$B54))&amp;" - "&amp;SUM((G=$B54)*(P=BR$8))</f>
        <v>0 - 0</v>
      </c>
      <c r="BS54" s="839" t="str">
        <f t="array" ref="BS54">SUM((G=BS$8)*(P=$B54))&amp;" - "&amp;SUM((G=$B54)*(P=BS$8))</f>
        <v>0 - 0</v>
      </c>
      <c r="BT54" s="839" t="str">
        <f t="array" ref="BT54">SUM((G=BT$8)*(P=$B54))&amp;" - "&amp;SUM((G=$B54)*(P=BT$8))</f>
        <v>0 - 0</v>
      </c>
      <c r="BU54" s="839" t="str">
        <f t="array" ref="BU54">SUM((G=BU$8)*(P=$B54))&amp;" - "&amp;SUM((G=$B54)*(P=BU$8))</f>
        <v>0 - 0</v>
      </c>
      <c r="BV54" s="839" t="str">
        <f t="array" ref="BV54">SUM((G=BV$8)*(P=$B54))&amp;" - "&amp;SUM((G=$B54)*(P=BV$8))</f>
        <v>0 - 0</v>
      </c>
      <c r="BW54" s="839" t="str">
        <f t="array" ref="BW54">SUM((G=BW$8)*(P=$B54))&amp;" - "&amp;SUM((G=$B54)*(P=BW$8))</f>
        <v>0 - 0</v>
      </c>
      <c r="BX54" s="840" t="str">
        <f t="array" ref="BX54">SUM((G=BX$8)*(P=$B54))&amp;" - "&amp;SUM((G=$B54)*(P=BX$8))</f>
        <v>0 - 0</v>
      </c>
      <c r="BY54" s="840" t="str">
        <f t="array" ref="BY54">SUM((G=BY$8)*(P=$B54))&amp;" - "&amp;SUM((G=$B54)*(P=BY$8))</f>
        <v>0 - 0</v>
      </c>
      <c r="BZ54" s="21" t="str">
        <f t="shared" si="5"/>
        <v>WILLIAM D.</v>
      </c>
      <c r="CA54" s="16"/>
    </row>
    <row r="55" spans="2:79" ht="11.1" customHeight="1" thickTop="1" x14ac:dyDescent="0.2">
      <c r="B55" s="3772" t="s">
        <v>161</v>
      </c>
      <c r="C55" s="3773" t="str">
        <f t="array" ref="C55">SUM((G=C$8)*(P=$B55))&amp;" - "&amp;SUM((G=$B55)*(P=C$8))</f>
        <v>0 - 0</v>
      </c>
      <c r="D55" s="3773" t="str">
        <f t="array" ref="D55">SUM((G=D$8)*(P=$B55))&amp;" - "&amp;SUM((G=$B55)*(P=D$8))</f>
        <v>0 - 0</v>
      </c>
      <c r="E55" s="3774" t="str">
        <f t="array" ref="E55">SUM((G=E$8)*(P=$B55))&amp;" - "&amp;SUM((G=$B55)*(P=E$8))</f>
        <v>0 - 0</v>
      </c>
      <c r="F55" s="3774" t="str">
        <f t="array" ref="F55">SUM((G=F$8)*(P=$B55))&amp;" - "&amp;SUM((G=$B55)*(P=F$8))</f>
        <v>0 - 0</v>
      </c>
      <c r="G55" s="3774" t="str">
        <f t="array" ref="G55">SUM((G=G$8)*(P=$B55))&amp;" - "&amp;SUM((G=$B55)*(P=G$8))</f>
        <v>0 - 0</v>
      </c>
      <c r="H55" s="3774" t="str">
        <f t="array" ref="H55">SUM((G=H$8)*(P=$B55))&amp;" - "&amp;SUM((G=$B55)*(P=H$8))</f>
        <v>0 - 0</v>
      </c>
      <c r="I55" s="3774" t="str">
        <f t="array" ref="I55">SUM((G=I$8)*(P=$B55))&amp;" - "&amp;SUM((G=$B55)*(P=I$8))</f>
        <v>0 - 0</v>
      </c>
      <c r="J55" s="3774" t="str">
        <f t="array" ref="J55">SUM((G=J$8)*(P=$B55))&amp;" - "&amp;SUM((G=$B55)*(P=J$8))</f>
        <v>0 - 0</v>
      </c>
      <c r="K55" s="3774" t="str">
        <f t="array" ref="K55">SUM((G=K$8)*(P=$B55))&amp;" - "&amp;SUM((G=$B55)*(P=K$8))</f>
        <v>0 - 0</v>
      </c>
      <c r="L55" s="3774" t="str">
        <f t="array" ref="L55">SUM((G=L$8)*(P=$B55))&amp;" - "&amp;SUM((G=$B55)*(P=L$8))</f>
        <v>0 - 0</v>
      </c>
      <c r="M55" s="3774" t="str">
        <f t="array" ref="M55">SUM((G=M$8)*(P=$B55))&amp;" - "&amp;SUM((G=$B55)*(P=M$8))</f>
        <v>0 - 0</v>
      </c>
      <c r="N55" s="3774" t="str">
        <f t="array" ref="N55">SUM((G=N$8)*(P=$B55))&amp;" - "&amp;SUM((G=$B55)*(P=N$8))</f>
        <v>0 - 0</v>
      </c>
      <c r="O55" s="3774" t="str">
        <f t="array" ref="O55">SUM((G=O$8)*(P=$B55))&amp;" - "&amp;SUM((G=$B55)*(P=O$8))</f>
        <v>0 - 0</v>
      </c>
      <c r="P55" s="3774" t="str">
        <f t="array" ref="P55">SUM((G=P$8)*(P=$B55))&amp;" - "&amp;SUM((G=$B55)*(P=P$8))</f>
        <v>0 - 0</v>
      </c>
      <c r="Q55" s="3774" t="str">
        <f t="array" ref="Q55">SUM((G=Q$8)*(P=$B55))&amp;" - "&amp;SUM((G=$B55)*(P=Q$8))</f>
        <v>0 - 0</v>
      </c>
      <c r="R55" s="3774" t="str">
        <f t="array" ref="R55">SUM((G=R$8)*(P=$B55))&amp;" - "&amp;SUM((G=$B55)*(P=R$8))</f>
        <v>0 - 0</v>
      </c>
      <c r="S55" s="3774" t="str">
        <f t="array" ref="S55">SUM((G=S$8)*(P=$B55))&amp;" - "&amp;SUM((G=$B55)*(P=S$8))</f>
        <v>1 - 0</v>
      </c>
      <c r="T55" s="3774" t="str">
        <f t="array" ref="T55">SUM((G=T$8)*(P=$B55))&amp;" - "&amp;SUM((G=$B55)*(P=T$8))</f>
        <v>0 - 0</v>
      </c>
      <c r="U55" s="3774" t="str">
        <f t="array" ref="U55">SUM((G=U$8)*(P=$B55))&amp;" - "&amp;SUM((G=$B55)*(P=U$8))</f>
        <v>0 - 0</v>
      </c>
      <c r="V55" s="3774" t="str">
        <f t="array" ref="V55">SUM((G=V$8)*(P=$B55))&amp;" - "&amp;SUM((G=$B55)*(P=V$8))</f>
        <v>0 - 0</v>
      </c>
      <c r="W55" s="3774" t="str">
        <f t="array" ref="W55">SUM((G=W$8)*(P=$B55))&amp;" - "&amp;SUM((G=$B55)*(P=W$8))</f>
        <v>0 - 0</v>
      </c>
      <c r="X55" s="3774" t="str">
        <f t="array" ref="X55">SUM((G=X$8)*(P=$B55))&amp;" - "&amp;SUM((G=$B55)*(P=X$8))</f>
        <v>0 - 0</v>
      </c>
      <c r="Y55" s="3774" t="str">
        <f t="array" ref="Y55">SUM((G=Y$8)*(P=$B55))&amp;" - "&amp;SUM((G=$B55)*(P=Y$8))</f>
        <v>0 - 0</v>
      </c>
      <c r="Z55" s="3774" t="str">
        <f t="array" ref="Z55">SUM((G=Z$8)*(P=$B55))&amp;" - "&amp;SUM((G=$B55)*(P=Z$8))</f>
        <v>0 - 0</v>
      </c>
      <c r="AA55" s="3774" t="str">
        <f t="array" ref="AA55">SUM((G=AA$8)*(P=$B55))&amp;" - "&amp;SUM((G=$B55)*(P=AA$8))</f>
        <v>0 - 0</v>
      </c>
      <c r="AB55" s="3774" t="str">
        <f t="array" ref="AB55">SUM((G=AB$8)*(P=$B55))&amp;" - "&amp;SUM((G=$B55)*(P=AB$8))</f>
        <v>0 - 0</v>
      </c>
      <c r="AC55" s="3774" t="str">
        <f t="array" ref="AC55">SUM((G=AC$8)*(P=$B55))&amp;" - "&amp;SUM((G=$B55)*(P=AC$8))</f>
        <v>0 - 0</v>
      </c>
      <c r="AD55" s="3774" t="str">
        <f t="array" ref="AD55">SUM((G=AD$8)*(P=$B55))&amp;" - "&amp;SUM((G=$B55)*(P=AD$8))</f>
        <v>0 - 0</v>
      </c>
      <c r="AE55" s="3774" t="str">
        <f t="array" ref="AE55">SUM((G=AE$8)*(P=$B55))&amp;" - "&amp;SUM((G=$B55)*(P=AE$8))</f>
        <v>0 - 0</v>
      </c>
      <c r="AF55" s="3774" t="str">
        <f t="array" ref="AF55">SUM((G=AF$8)*(P=$B55))&amp;" - "&amp;SUM((G=$B55)*(P=AF$8))</f>
        <v>0 - 0</v>
      </c>
      <c r="AG55" s="3774" t="str">
        <f t="array" ref="AG55">SUM((G=AG$8)*(P=$B55))&amp;" - "&amp;SUM((G=$B55)*(P=AG$8))</f>
        <v>0 - 0</v>
      </c>
      <c r="AH55" s="3774" t="str">
        <f t="array" ref="AH55">SUM((G=AH$8)*(P=$B55))&amp;" - "&amp;SUM((G=$B55)*(P=AH$8))</f>
        <v>0 - 0</v>
      </c>
      <c r="AI55" s="3774" t="str">
        <f t="array" ref="AI55">SUM((G=AI$8)*(P=$B55))&amp;" - "&amp;SUM((G=$B55)*(P=AI$8))</f>
        <v>0 - 0</v>
      </c>
      <c r="AJ55" s="3774" t="str">
        <f t="array" ref="AJ55">SUM((G=AJ$8)*(P=$B55))&amp;" - "&amp;SUM((G=$B55)*(P=AJ$8))</f>
        <v>0 - 0</v>
      </c>
      <c r="AK55" s="3774" t="str">
        <f t="array" ref="AK55">SUM((G=AK$8)*(P=$B55))&amp;" - "&amp;SUM((G=$B55)*(P=AK$8))</f>
        <v>0 - 0</v>
      </c>
      <c r="AL55" s="3774" t="str">
        <f t="array" ref="AL55">SUM((G=AL$8)*(P=$B55))&amp;" - "&amp;SUM((G=$B55)*(P=AL$8))</f>
        <v>0 - 0</v>
      </c>
      <c r="AM55" s="3774" t="str">
        <f t="array" ref="AM55">SUM((G=AM$8)*(P=$B55))&amp;" - "&amp;SUM((G=$B55)*(P=AM$8))</f>
        <v>0 - 0</v>
      </c>
      <c r="AN55" s="3774" t="str">
        <f t="array" ref="AN55">SUM((G=AN$8)*(P=$B55))&amp;" - "&amp;SUM((G=$B55)*(P=AN$8))</f>
        <v>0 - 0</v>
      </c>
      <c r="AO55" s="3774" t="str">
        <f t="array" ref="AO55">SUM((G=AO$8)*(P=$B55))&amp;" - "&amp;SUM((G=$B55)*(P=AO$8))</f>
        <v>0 - 0</v>
      </c>
      <c r="AP55" s="3774" t="str">
        <f t="array" ref="AP55">SUM((G=AP$8)*(P=$B55))&amp;" - "&amp;SUM((G=$B55)*(P=AP$8))</f>
        <v>0 - 0</v>
      </c>
      <c r="AQ55" s="3774" t="str">
        <f t="array" ref="AQ55">SUM((G=AQ$8)*(P=$B55))&amp;" - "&amp;SUM((G=$B55)*(P=AQ$8))</f>
        <v>0 - 0</v>
      </c>
      <c r="AR55" s="3774" t="str">
        <f t="array" ref="AR55">SUM((G=AR$8)*(P=$B55))&amp;" - "&amp;SUM((G=$B55)*(P=AR$8))</f>
        <v>0 - 0</v>
      </c>
      <c r="AS55" s="3774" t="str">
        <f t="array" ref="AS55">SUM((G=AS$8)*(P=$B55))&amp;" - "&amp;SUM((G=$B55)*(P=AS$8))</f>
        <v>0 - 0</v>
      </c>
      <c r="AT55" s="3775" t="str">
        <f t="array" ref="AT55">SUM((G=AT$8)*(P=$B55))&amp;" - "&amp;SUM((G=$B55)*(P=AT$8))</f>
        <v>0 - 0</v>
      </c>
      <c r="AU55" s="3775" t="str">
        <f t="array" ref="AU55">SUM((G=AU$8)*(P=$B55))&amp;" - "&amp;SUM((G=$B55)*(P=AU$8))</f>
        <v>0 - 0</v>
      </c>
      <c r="AV55" s="3775" t="str">
        <f t="array" ref="AV55">SUM((G=AV$8)*(P=$B55))&amp;" - "&amp;SUM((G=$B55)*(P=AV$8))</f>
        <v>0 - 0</v>
      </c>
      <c r="AW55" s="3776" t="str">
        <f t="array" ref="AW55">SUM((G=AW$8)*(P=$B55))&amp;" - "&amp;SUM((G=$B55)*(P=AW$8))</f>
        <v>0 - 0</v>
      </c>
      <c r="AX55" s="3773" t="str">
        <f t="array" ref="AX55">SUM((G=AX$8)*(P=$B55))&amp;" - "&amp;SUM((G=$B55)*(P=AX$8))</f>
        <v>0 - 0</v>
      </c>
      <c r="AY55" s="3774" t="str">
        <f t="array" ref="AY55">SUM((G=AY$8)*(P=$B55))&amp;" - "&amp;SUM((G=$B55)*(P=AY$8))</f>
        <v>0 - 0</v>
      </c>
      <c r="AZ55" s="3774" t="str">
        <f t="array" ref="AZ55">SUM((G=AZ$8)*(P=$B55))&amp;" - "&amp;SUM((G=$B55)*(P=AZ$8))</f>
        <v>0 - 0</v>
      </c>
      <c r="BA55" s="3774" t="str">
        <f t="array" ref="BA55">SUM((G=BA$8)*(P=$B55))&amp;" - "&amp;SUM((G=$B55)*(P=BA$8))</f>
        <v>0 - 0</v>
      </c>
      <c r="BB55" s="3774" t="str">
        <f t="array" ref="BB55">SUM((G=BB$8)*(P=$B55))&amp;" - "&amp;SUM((G=$B55)*(P=BB$8))</f>
        <v>0 - 0</v>
      </c>
      <c r="BC55" s="3774" t="str">
        <f t="array" ref="BC55">SUM((G=BC$8)*(P=$B55))&amp;" - "&amp;SUM((G=$B55)*(P=BC$8))</f>
        <v>0 - 0</v>
      </c>
      <c r="BD55" s="3774" t="str">
        <f t="array" ref="BD55">SUM((G=BD$8)*(P=$B55))&amp;" - "&amp;SUM((G=$B55)*(P=BD$8))</f>
        <v>0 - 0</v>
      </c>
      <c r="BE55" s="3774" t="str">
        <f t="array" ref="BE55">SUM((G=BE$8)*(P=$B55))&amp;" - "&amp;SUM((G=$B55)*(P=BE$8))</f>
        <v>1 - 0</v>
      </c>
      <c r="BF55" s="3774" t="str">
        <f t="array" ref="BF55">SUM((G=BF$8)*(P=$B55))&amp;" - "&amp;SUM((G=$B55)*(P=BF$8))</f>
        <v>0 - 0</v>
      </c>
      <c r="BG55" s="3774" t="str">
        <f t="array" ref="BG55">SUM((G=BG$8)*(P=$B55))&amp;" - "&amp;SUM((G=$B55)*(P=BG$8))</f>
        <v>0 - 0</v>
      </c>
      <c r="BH55" s="3774" t="str">
        <f t="array" ref="BH55">SUM((G=BH$8)*(P=$B55))&amp;" - "&amp;SUM((G=$B55)*(P=BH$8))</f>
        <v>0 - 0</v>
      </c>
      <c r="BI55" s="3774" t="str">
        <f t="array" ref="BI55">SUM((G=BI$8)*(P=$B55))&amp;" - "&amp;SUM((G=$B55)*(P=BI$8))</f>
        <v>0 - 0</v>
      </c>
      <c r="BJ55" s="3774" t="str">
        <f t="array" ref="BJ55">SUM((G=BJ$8)*(P=$B55))&amp;" - "&amp;SUM((G=$B55)*(P=BJ$8))</f>
        <v>0 - 0</v>
      </c>
      <c r="BK55" s="3774" t="str">
        <f t="array" ref="BK55">SUM((G=BK$8)*(P=$B55))&amp;" - "&amp;SUM((G=$B55)*(P=BK$8))</f>
        <v>0 - 0</v>
      </c>
      <c r="BL55" s="3774" t="str">
        <f t="array" ref="BL55">SUM((G=BL$8)*(P=$B55))&amp;" - "&amp;SUM((G=$B55)*(P=BL$8))</f>
        <v>0 - 0</v>
      </c>
      <c r="BM55" s="3774" t="str">
        <f t="array" ref="BM55">SUM((G=BM$8)*(P=$B55))&amp;" - "&amp;SUM((G=$B55)*(P=BM$8))</f>
        <v>0 - 0</v>
      </c>
      <c r="BN55" s="3774" t="str">
        <f t="array" ref="BN55">SUM((G=BN$8)*(P=$B55))&amp;" - "&amp;SUM((G=$B55)*(P=BN$8))</f>
        <v>0 - 0</v>
      </c>
      <c r="BO55" s="3774" t="str">
        <f t="array" ref="BO55">SUM((G=BO$8)*(P=$B55))&amp;" - "&amp;SUM((G=$B55)*(P=BO$8))</f>
        <v>0 - 0</v>
      </c>
      <c r="BP55" s="3774" t="str">
        <f t="array" ref="BP55">SUM((G=BP$8)*(P=$B55))&amp;" - "&amp;SUM((G=$B55)*(P=BP$8))</f>
        <v>0 - 0</v>
      </c>
      <c r="BQ55" s="3774" t="str">
        <f t="array" ref="BQ55">SUM((G=BQ$8)*(P=$B55))&amp;" - "&amp;SUM((G=$B55)*(P=BQ$8))</f>
        <v>0 - 0</v>
      </c>
      <c r="BR55" s="3774" t="str">
        <f t="array" ref="BR55">SUM((G=BR$8)*(P=$B55))&amp;" - "&amp;SUM((G=$B55)*(P=BR$8))</f>
        <v>0 - 0</v>
      </c>
      <c r="BS55" s="3774" t="str">
        <f t="array" ref="BS55">SUM((G=BS$8)*(P=$B55))&amp;" - "&amp;SUM((G=$B55)*(P=BS$8))</f>
        <v>0 - 0</v>
      </c>
      <c r="BT55" s="3774" t="str">
        <f t="array" ref="BT55">SUM((G=BT$8)*(P=$B55))&amp;" - "&amp;SUM((G=$B55)*(P=BT$8))</f>
        <v>0 - 0</v>
      </c>
      <c r="BU55" s="3774" t="str">
        <f t="array" ref="BU55">SUM((G=BU$8)*(P=$B55))&amp;" - "&amp;SUM((G=$B55)*(P=BU$8))</f>
        <v>0 - 0</v>
      </c>
      <c r="BV55" s="3774" t="str">
        <f t="array" ref="BV55">SUM((G=BV$8)*(P=$B55))&amp;" - "&amp;SUM((G=$B55)*(P=BV$8))</f>
        <v>0 - 0</v>
      </c>
      <c r="BW55" s="3774" t="str">
        <f t="array" ref="BW55">SUM((G=BW$8)*(P=$B55))&amp;" - "&amp;SUM((G=$B55)*(P=BW$8))</f>
        <v>0 - 0</v>
      </c>
      <c r="BX55" s="3775" t="str">
        <f t="array" ref="BX55">SUM((G=BX$8)*(P=$B55))&amp;" - "&amp;SUM((G=$B55)*(P=BX$8))</f>
        <v>0 - 0</v>
      </c>
      <c r="BY55" s="3775" t="str">
        <f t="array" ref="BY55">SUM((G=BY$8)*(P=$B55))&amp;" - "&amp;SUM((G=$B55)*(P=BY$8))</f>
        <v>0 - 0</v>
      </c>
      <c r="BZ55" s="3772" t="str">
        <f t="shared" si="5"/>
        <v>ANGELIQUE</v>
      </c>
      <c r="CA55" s="15"/>
    </row>
    <row r="56" spans="2:79" ht="11.1" customHeight="1" x14ac:dyDescent="0.2">
      <c r="B56" s="21" t="s">
        <v>150</v>
      </c>
      <c r="C56" s="35" t="str">
        <f t="array" ref="C56">SUM((G=C$8)*(P=$B56))&amp;" - "&amp;SUM((G=$B56)*(P=C$8))</f>
        <v>0 - 0</v>
      </c>
      <c r="D56" s="35" t="str">
        <f t="array" ref="D56">SUM((G=D$8)*(P=$B56))&amp;" - "&amp;SUM((G=$B56)*(P=D$8))</f>
        <v>0 - 0</v>
      </c>
      <c r="E56" s="12" t="str">
        <f t="array" ref="E56">SUM((G=E$8)*(P=$B56))&amp;" - "&amp;SUM((G=$B56)*(P=E$8))</f>
        <v>0 - 0</v>
      </c>
      <c r="F56" s="12" t="str">
        <f t="array" ref="F56">SUM((G=F$8)*(P=$B56))&amp;" - "&amp;SUM((G=$B56)*(P=F$8))</f>
        <v>0 - 0</v>
      </c>
      <c r="G56" s="12" t="str">
        <f t="array" ref="G56">SUM((G=G$8)*(P=$B56))&amp;" - "&amp;SUM((G=$B56)*(P=G$8))</f>
        <v>0 - 0</v>
      </c>
      <c r="H56" s="12" t="str">
        <f t="array" ref="H56">SUM((G=H$8)*(P=$B56))&amp;" - "&amp;SUM((G=$B56)*(P=H$8))</f>
        <v>0 - 0</v>
      </c>
      <c r="I56" s="12" t="str">
        <f t="array" ref="I56">SUM((G=I$8)*(P=$B56))&amp;" - "&amp;SUM((G=$B56)*(P=I$8))</f>
        <v>0 - 0</v>
      </c>
      <c r="J56" s="12" t="str">
        <f t="array" ref="J56">SUM((G=J$8)*(P=$B56))&amp;" - "&amp;SUM((G=$B56)*(P=J$8))</f>
        <v>0 - 0</v>
      </c>
      <c r="K56" s="12" t="str">
        <f t="array" ref="K56">SUM((G=K$8)*(P=$B56))&amp;" - "&amp;SUM((G=$B56)*(P=K$8))</f>
        <v>0 - 0</v>
      </c>
      <c r="L56" s="12" t="str">
        <f t="array" ref="L56">SUM((G=L$8)*(P=$B56))&amp;" - "&amp;SUM((G=$B56)*(P=L$8))</f>
        <v>0 - 0</v>
      </c>
      <c r="M56" s="12" t="str">
        <f t="array" ref="M56">SUM((G=M$8)*(P=$B56))&amp;" - "&amp;SUM((G=$B56)*(P=M$8))</f>
        <v>0 - 0</v>
      </c>
      <c r="N56" s="12" t="str">
        <f t="array" ref="N56">SUM((G=N$8)*(P=$B56))&amp;" - "&amp;SUM((G=$B56)*(P=N$8))</f>
        <v>0 - 0</v>
      </c>
      <c r="O56" s="12" t="str">
        <f t="array" ref="O56">SUM((G=O$8)*(P=$B56))&amp;" - "&amp;SUM((G=$B56)*(P=O$8))</f>
        <v>1 - 0</v>
      </c>
      <c r="P56" s="12" t="str">
        <f t="array" ref="P56">SUM((G=P$8)*(P=$B56))&amp;" - "&amp;SUM((G=$B56)*(P=P$8))</f>
        <v>0 - 0</v>
      </c>
      <c r="Q56" s="12" t="str">
        <f t="array" ref="Q56">SUM((G=Q$8)*(P=$B56))&amp;" - "&amp;SUM((G=$B56)*(P=Q$8))</f>
        <v>0 - 0</v>
      </c>
      <c r="R56" s="12" t="str">
        <f t="array" ref="R56">SUM((G=R$8)*(P=$B56))&amp;" - "&amp;SUM((G=$B56)*(P=R$8))</f>
        <v>0 - 0</v>
      </c>
      <c r="S56" s="12" t="str">
        <f t="array" ref="S56">SUM((G=S$8)*(P=$B56))&amp;" - "&amp;SUM((G=$B56)*(P=S$8))</f>
        <v>0 - 0</v>
      </c>
      <c r="T56" s="12" t="str">
        <f t="array" ref="T56">SUM((G=T$8)*(P=$B56))&amp;" - "&amp;SUM((G=$B56)*(P=T$8))</f>
        <v>0 - 0</v>
      </c>
      <c r="U56" s="12" t="str">
        <f t="array" ref="U56">SUM((G=U$8)*(P=$B56))&amp;" - "&amp;SUM((G=$B56)*(P=U$8))</f>
        <v>0 - 0</v>
      </c>
      <c r="V56" s="12" t="str">
        <f t="array" ref="V56">SUM((G=V$8)*(P=$B56))&amp;" - "&amp;SUM((G=$B56)*(P=V$8))</f>
        <v>0 - 0</v>
      </c>
      <c r="W56" s="12" t="str">
        <f t="array" ref="W56">SUM((G=W$8)*(P=$B56))&amp;" - "&amp;SUM((G=$B56)*(P=W$8))</f>
        <v>0 - 0</v>
      </c>
      <c r="X56" s="12" t="str">
        <f t="array" ref="X56">SUM((G=X$8)*(P=$B56))&amp;" - "&amp;SUM((G=$B56)*(P=X$8))</f>
        <v>0 - 0</v>
      </c>
      <c r="Y56" s="12" t="str">
        <f t="array" ref="Y56">SUM((G=Y$8)*(P=$B56))&amp;" - "&amp;SUM((G=$B56)*(P=Y$8))</f>
        <v>0 - 0</v>
      </c>
      <c r="Z56" s="12" t="str">
        <f t="array" ref="Z56">SUM((G=Z$8)*(P=$B56))&amp;" - "&amp;SUM((G=$B56)*(P=Z$8))</f>
        <v>0 - 0</v>
      </c>
      <c r="AA56" s="12" t="str">
        <f t="array" ref="AA56">SUM((G=AA$8)*(P=$B56))&amp;" - "&amp;SUM((G=$B56)*(P=AA$8))</f>
        <v>0 - 0</v>
      </c>
      <c r="AB56" s="12" t="str">
        <f t="array" ref="AB56">SUM((G=AB$8)*(P=$B56))&amp;" - "&amp;SUM((G=$B56)*(P=AB$8))</f>
        <v>0 - 0</v>
      </c>
      <c r="AC56" s="12" t="str">
        <f t="array" ref="AC56">SUM((G=AC$8)*(P=$B56))&amp;" - "&amp;SUM((G=$B56)*(P=AC$8))</f>
        <v>0 - 0</v>
      </c>
      <c r="AD56" s="12" t="str">
        <f t="array" ref="AD56">SUM((G=AD$8)*(P=$B56))&amp;" - "&amp;SUM((G=$B56)*(P=AD$8))</f>
        <v>0 - 0</v>
      </c>
      <c r="AE56" s="12" t="str">
        <f t="array" ref="AE56">SUM((G=AE$8)*(P=$B56))&amp;" - "&amp;SUM((G=$B56)*(P=AE$8))</f>
        <v>0 - 0</v>
      </c>
      <c r="AF56" s="12" t="str">
        <f t="array" ref="AF56">SUM((G=AF$8)*(P=$B56))&amp;" - "&amp;SUM((G=$B56)*(P=AF$8))</f>
        <v>0 - 0</v>
      </c>
      <c r="AG56" s="12" t="str">
        <f t="array" ref="AG56">SUM((G=AG$8)*(P=$B56))&amp;" - "&amp;SUM((G=$B56)*(P=AG$8))</f>
        <v>0 - 0</v>
      </c>
      <c r="AH56" s="12" t="str">
        <f t="array" ref="AH56">SUM((G=AH$8)*(P=$B56))&amp;" - "&amp;SUM((G=$B56)*(P=AH$8))</f>
        <v>0 - 0</v>
      </c>
      <c r="AI56" s="12" t="str">
        <f t="array" ref="AI56">SUM((G=AI$8)*(P=$B56))&amp;" - "&amp;SUM((G=$B56)*(P=AI$8))</f>
        <v>0 - 0</v>
      </c>
      <c r="AJ56" s="12" t="str">
        <f t="array" ref="AJ56">SUM((G=AJ$8)*(P=$B56))&amp;" - "&amp;SUM((G=$B56)*(P=AJ$8))</f>
        <v>0 - 0</v>
      </c>
      <c r="AK56" s="12" t="str">
        <f t="array" ref="AK56">SUM((G=AK$8)*(P=$B56))&amp;" - "&amp;SUM((G=$B56)*(P=AK$8))</f>
        <v>0 - 0</v>
      </c>
      <c r="AL56" s="12" t="str">
        <f t="array" ref="AL56">SUM((G=AL$8)*(P=$B56))&amp;" - "&amp;SUM((G=$B56)*(P=AL$8))</f>
        <v>0 - 0</v>
      </c>
      <c r="AM56" s="12" t="str">
        <f t="array" ref="AM56">SUM((G=AM$8)*(P=$B56))&amp;" - "&amp;SUM((G=$B56)*(P=AM$8))</f>
        <v>1 - 0</v>
      </c>
      <c r="AN56" s="12" t="str">
        <f t="array" ref="AN56">SUM((G=AN$8)*(P=$B56))&amp;" - "&amp;SUM((G=$B56)*(P=AN$8))</f>
        <v>0 - 1</v>
      </c>
      <c r="AO56" s="12" t="str">
        <f t="array" ref="AO56">SUM((G=AO$8)*(P=$B56))&amp;" - "&amp;SUM((G=$B56)*(P=AO$8))</f>
        <v>0 - 0</v>
      </c>
      <c r="AP56" s="12" t="str">
        <f t="array" ref="AP56">SUM((G=AP$8)*(P=$B56))&amp;" - "&amp;SUM((G=$B56)*(P=AP$8))</f>
        <v>0 - 0</v>
      </c>
      <c r="AQ56" s="12" t="str">
        <f t="array" ref="AQ56">SUM((G=AQ$8)*(P=$B56))&amp;" - "&amp;SUM((G=$B56)*(P=AQ$8))</f>
        <v>0 - 0</v>
      </c>
      <c r="AR56" s="12" t="str">
        <f t="array" ref="AR56">SUM((G=AR$8)*(P=$B56))&amp;" - "&amp;SUM((G=$B56)*(P=AR$8))</f>
        <v>0 - 0</v>
      </c>
      <c r="AS56" s="12" t="str">
        <f t="array" ref="AS56">SUM((G=AS$8)*(P=$B56))&amp;" - "&amp;SUM((G=$B56)*(P=AS$8))</f>
        <v>0 - 0</v>
      </c>
      <c r="AT56" s="25" t="str">
        <f t="array" ref="AT56">SUM((G=AT$8)*(P=$B56))&amp;" - "&amp;SUM((G=$B56)*(P=AT$8))</f>
        <v>0 - 0</v>
      </c>
      <c r="AU56" s="25" t="str">
        <f t="array" ref="AU56">SUM((G=AU$8)*(P=$B56))&amp;" - "&amp;SUM((G=$B56)*(P=AU$8))</f>
        <v>0 - 0</v>
      </c>
      <c r="AV56" s="25" t="str">
        <f t="array" ref="AV56">SUM((G=AV$8)*(P=$B56))&amp;" - "&amp;SUM((G=$B56)*(P=AV$8))</f>
        <v>0 - 0</v>
      </c>
      <c r="AW56" s="3671" t="str">
        <f t="array" ref="AW56">SUM((G=AW$8)*(P=$B56))&amp;" - "&amp;SUM((G=$B56)*(P=AW$8))</f>
        <v>0 - 0</v>
      </c>
      <c r="AX56" s="35" t="str">
        <f t="array" ref="AX56">SUM((G=AX$8)*(P=$B56))&amp;" - "&amp;SUM((G=$B56)*(P=AX$8))</f>
        <v>0 - 0</v>
      </c>
      <c r="AY56" s="12" t="str">
        <f t="array" ref="AY56">SUM((G=AY$8)*(P=$B56))&amp;" - "&amp;SUM((G=$B56)*(P=AY$8))</f>
        <v>0 - 0</v>
      </c>
      <c r="AZ56" s="12" t="str">
        <f t="array" ref="AZ56">SUM((G=AZ$8)*(P=$B56))&amp;" - "&amp;SUM((G=$B56)*(P=AZ$8))</f>
        <v>0 - 0</v>
      </c>
      <c r="BA56" s="12" t="str">
        <f t="array" ref="BA56">SUM((G=BA$8)*(P=$B56))&amp;" - "&amp;SUM((G=$B56)*(P=BA$8))</f>
        <v>0 - 0</v>
      </c>
      <c r="BB56" s="12" t="str">
        <f t="array" ref="BB56">SUM((G=BB$8)*(P=$B56))&amp;" - "&amp;SUM((G=$B56)*(P=BB$8))</f>
        <v>0 - 0</v>
      </c>
      <c r="BC56" s="12" t="str">
        <f t="array" ref="BC56">SUM((G=BC$8)*(P=$B56))&amp;" - "&amp;SUM((G=$B56)*(P=BC$8))</f>
        <v>0 - 0</v>
      </c>
      <c r="BD56" s="12" t="str">
        <f t="array" ref="BD56">SUM((G=BD$8)*(P=$B56))&amp;" - "&amp;SUM((G=$B56)*(P=BD$8))</f>
        <v>0 - 0</v>
      </c>
      <c r="BE56" s="12" t="str">
        <f t="array" ref="BE56">SUM((G=BE$8)*(P=$B56))&amp;" - "&amp;SUM((G=$B56)*(P=BE$8))</f>
        <v>0 - 0</v>
      </c>
      <c r="BF56" s="12" t="str">
        <f t="array" ref="BF56">SUM((G=BF$8)*(P=$B56))&amp;" - "&amp;SUM((G=$B56)*(P=BF$8))</f>
        <v>0 - 0</v>
      </c>
      <c r="BG56" s="12" t="str">
        <f t="array" ref="BG56">SUM((G=BG$8)*(P=$B56))&amp;" - "&amp;SUM((G=$B56)*(P=BG$8))</f>
        <v>0 - 0</v>
      </c>
      <c r="BH56" s="12" t="str">
        <f t="array" ref="BH56">SUM((G=BH$8)*(P=$B56))&amp;" - "&amp;SUM((G=$B56)*(P=BH$8))</f>
        <v>0 - 0</v>
      </c>
      <c r="BI56" s="12" t="str">
        <f t="array" ref="BI56">SUM((G=BI$8)*(P=$B56))&amp;" - "&amp;SUM((G=$B56)*(P=BI$8))</f>
        <v>0 - 0</v>
      </c>
      <c r="BJ56" s="12" t="str">
        <f t="array" ref="BJ56">SUM((G=BJ$8)*(P=$B56))&amp;" - "&amp;SUM((G=$B56)*(P=BJ$8))</f>
        <v>0 - 0</v>
      </c>
      <c r="BK56" s="12" t="str">
        <f t="array" ref="BK56">SUM((G=BK$8)*(P=$B56))&amp;" - "&amp;SUM((G=$B56)*(P=BK$8))</f>
        <v>0 - 0</v>
      </c>
      <c r="BL56" s="12" t="str">
        <f t="array" ref="BL56">SUM((G=BL$8)*(P=$B56))&amp;" - "&amp;SUM((G=$B56)*(P=BL$8))</f>
        <v>0 - 0</v>
      </c>
      <c r="BM56" s="12" t="str">
        <f t="array" ref="BM56">SUM((G=BM$8)*(P=$B56))&amp;" - "&amp;SUM((G=$B56)*(P=BM$8))</f>
        <v>0 - 0</v>
      </c>
      <c r="BN56" s="12" t="str">
        <f t="array" ref="BN56">SUM((G=BN$8)*(P=$B56))&amp;" - "&amp;SUM((G=$B56)*(P=BN$8))</f>
        <v>0 - 0</v>
      </c>
      <c r="BO56" s="12" t="str">
        <f t="array" ref="BO56">SUM((G=BO$8)*(P=$B56))&amp;" - "&amp;SUM((G=$B56)*(P=BO$8))</f>
        <v>0 - 0</v>
      </c>
      <c r="BP56" s="12" t="str">
        <f t="array" ref="BP56">SUM((G=BP$8)*(P=$B56))&amp;" - "&amp;SUM((G=$B56)*(P=BP$8))</f>
        <v>0 - 0</v>
      </c>
      <c r="BQ56" s="12" t="str">
        <f t="array" ref="BQ56">SUM((G=BQ$8)*(P=$B56))&amp;" - "&amp;SUM((G=$B56)*(P=BQ$8))</f>
        <v>0 - 0</v>
      </c>
      <c r="BR56" s="12" t="str">
        <f t="array" ref="BR56">SUM((G=BR$8)*(P=$B56))&amp;" - "&amp;SUM((G=$B56)*(P=BR$8))</f>
        <v>0 - 0</v>
      </c>
      <c r="BS56" s="12" t="str">
        <f t="array" ref="BS56">SUM((G=BS$8)*(P=$B56))&amp;" - "&amp;SUM((G=$B56)*(P=BS$8))</f>
        <v>0 - 0</v>
      </c>
      <c r="BT56" s="12" t="str">
        <f t="array" ref="BT56">SUM((G=BT$8)*(P=$B56))&amp;" - "&amp;SUM((G=$B56)*(P=BT$8))</f>
        <v>0 - 0</v>
      </c>
      <c r="BU56" s="12" t="str">
        <f t="array" ref="BU56">SUM((G=BU$8)*(P=$B56))&amp;" - "&amp;SUM((G=$B56)*(P=BU$8))</f>
        <v>0 - 0</v>
      </c>
      <c r="BV56" s="12" t="str">
        <f t="array" ref="BV56">SUM((G=BV$8)*(P=$B56))&amp;" - "&amp;SUM((G=$B56)*(P=BV$8))</f>
        <v>0 - 0</v>
      </c>
      <c r="BW56" s="12" t="str">
        <f t="array" ref="BW56">SUM((G=BW$8)*(P=$B56))&amp;" - "&amp;SUM((G=$B56)*(P=BW$8))</f>
        <v>0 - 0</v>
      </c>
      <c r="BX56" s="25" t="str">
        <f t="array" ref="BX56">SUM((G=BX$8)*(P=$B56))&amp;" - "&amp;SUM((G=$B56)*(P=BX$8))</f>
        <v>0 - 0</v>
      </c>
      <c r="BY56" s="25" t="str">
        <f t="array" ref="BY56">SUM((G=BY$8)*(P=$B56))&amp;" - "&amp;SUM((G=$B56)*(P=BY$8))</f>
        <v>0 - 0</v>
      </c>
      <c r="BZ56" s="21" t="str">
        <f t="shared" si="5"/>
        <v>BAPTISTE</v>
      </c>
      <c r="CA56" s="15"/>
    </row>
    <row r="57" spans="2:79" ht="11.1" customHeight="1" x14ac:dyDescent="0.2">
      <c r="B57" s="21" t="s">
        <v>309</v>
      </c>
      <c r="C57" s="35" t="str">
        <f t="array" ref="C57">SUM((G=C$8)*(P=$B57))&amp;" - "&amp;SUM((G=$B57)*(P=C$8))</f>
        <v>0 - 0</v>
      </c>
      <c r="D57" s="35" t="str">
        <f t="array" ref="D57">SUM((G=D$8)*(P=$B57))&amp;" - "&amp;SUM((G=$B57)*(P=D$8))</f>
        <v>0 - 0</v>
      </c>
      <c r="E57" s="12" t="str">
        <f t="array" ref="E57">SUM((G=E$8)*(P=$B57))&amp;" - "&amp;SUM((G=$B57)*(P=E$8))</f>
        <v>0 - 0</v>
      </c>
      <c r="F57" s="12" t="str">
        <f t="array" ref="F57">SUM((G=F$8)*(P=$B57))&amp;" - "&amp;SUM((G=$B57)*(P=F$8))</f>
        <v>0 - 0</v>
      </c>
      <c r="G57" s="12" t="str">
        <f t="array" ref="G57">SUM((G=G$8)*(P=$B57))&amp;" - "&amp;SUM((G=$B57)*(P=G$8))</f>
        <v>0 - 0</v>
      </c>
      <c r="H57" s="12" t="str">
        <f t="array" ref="H57">SUM((G=H$8)*(P=$B57))&amp;" - "&amp;SUM((G=$B57)*(P=H$8))</f>
        <v>0 - 0</v>
      </c>
      <c r="I57" s="12" t="str">
        <f t="array" ref="I57">SUM((G=I$8)*(P=$B57))&amp;" - "&amp;SUM((G=$B57)*(P=I$8))</f>
        <v>0 - 0</v>
      </c>
      <c r="J57" s="12" t="str">
        <f t="array" ref="J57">SUM((G=J$8)*(P=$B57))&amp;" - "&amp;SUM((G=$B57)*(P=J$8))</f>
        <v>0 - 0</v>
      </c>
      <c r="K57" s="12" t="str">
        <f t="array" ref="K57">SUM((G=K$8)*(P=$B57))&amp;" - "&amp;SUM((G=$B57)*(P=K$8))</f>
        <v>0 - 0</v>
      </c>
      <c r="L57" s="12" t="str">
        <f t="array" ref="L57">SUM((G=L$8)*(P=$B57))&amp;" - "&amp;SUM((G=$B57)*(P=L$8))</f>
        <v>0 - 0</v>
      </c>
      <c r="M57" s="12" t="str">
        <f t="array" ref="M57">SUM((G=M$8)*(P=$B57))&amp;" - "&amp;SUM((G=$B57)*(P=M$8))</f>
        <v>0 - 0</v>
      </c>
      <c r="N57" s="12" t="str">
        <f t="array" ref="N57">SUM((G=N$8)*(P=$B57))&amp;" - "&amp;SUM((G=$B57)*(P=N$8))</f>
        <v>0 - 0</v>
      </c>
      <c r="O57" s="12" t="str">
        <f t="array" ref="O57">SUM((G=O$8)*(P=$B57))&amp;" - "&amp;SUM((G=$B57)*(P=O$8))</f>
        <v>1 - 0</v>
      </c>
      <c r="P57" s="12" t="str">
        <f t="array" ref="P57">SUM((G=P$8)*(P=$B57))&amp;" - "&amp;SUM((G=$B57)*(P=P$8))</f>
        <v>0 - 0</v>
      </c>
      <c r="Q57" s="12" t="str">
        <f t="array" ref="Q57">SUM((G=Q$8)*(P=$B57))&amp;" - "&amp;SUM((G=$B57)*(P=Q$8))</f>
        <v>0 - 0</v>
      </c>
      <c r="R57" s="12" t="str">
        <f t="array" ref="R57">SUM((G=R$8)*(P=$B57))&amp;" - "&amp;SUM((G=$B57)*(P=R$8))</f>
        <v>0 - 0</v>
      </c>
      <c r="S57" s="12" t="str">
        <f t="array" ref="S57">SUM((G=S$8)*(P=$B57))&amp;" - "&amp;SUM((G=$B57)*(P=S$8))</f>
        <v>0 - 0</v>
      </c>
      <c r="T57" s="12" t="str">
        <f t="array" ref="T57">SUM((G=T$8)*(P=$B57))&amp;" - "&amp;SUM((G=$B57)*(P=T$8))</f>
        <v>0 - 0</v>
      </c>
      <c r="U57" s="12" t="str">
        <f t="array" ref="U57">SUM((G=U$8)*(P=$B57))&amp;" - "&amp;SUM((G=$B57)*(P=U$8))</f>
        <v>0 - 0</v>
      </c>
      <c r="V57" s="12" t="str">
        <f t="array" ref="V57">SUM((G=V$8)*(P=$B57))&amp;" - "&amp;SUM((G=$B57)*(P=V$8))</f>
        <v>0 - 0</v>
      </c>
      <c r="W57" s="12" t="str">
        <f t="array" ref="W57">SUM((G=W$8)*(P=$B57))&amp;" - "&amp;SUM((G=$B57)*(P=W$8))</f>
        <v>0 - 0</v>
      </c>
      <c r="X57" s="12" t="str">
        <f t="array" ref="X57">SUM((G=X$8)*(P=$B57))&amp;" - "&amp;SUM((G=$B57)*(P=X$8))</f>
        <v>0 - 0</v>
      </c>
      <c r="Y57" s="12" t="str">
        <f t="array" ref="Y57">SUM((G=Y$8)*(P=$B57))&amp;" - "&amp;SUM((G=$B57)*(P=Y$8))</f>
        <v>0 - 0</v>
      </c>
      <c r="Z57" s="12" t="str">
        <f t="array" ref="Z57">SUM((G=Z$8)*(P=$B57))&amp;" - "&amp;SUM((G=$B57)*(P=Z$8))</f>
        <v>0 - 0</v>
      </c>
      <c r="AA57" s="12" t="str">
        <f t="array" ref="AA57">SUM((G=AA$8)*(P=$B57))&amp;" - "&amp;SUM((G=$B57)*(P=AA$8))</f>
        <v>0 - 0</v>
      </c>
      <c r="AB57" s="12" t="str">
        <f t="array" ref="AB57">SUM((G=AB$8)*(P=$B57))&amp;" - "&amp;SUM((G=$B57)*(P=AB$8))</f>
        <v>0 - 0</v>
      </c>
      <c r="AC57" s="12" t="str">
        <f t="array" ref="AC57">SUM((G=AC$8)*(P=$B57))&amp;" - "&amp;SUM((G=$B57)*(P=AC$8))</f>
        <v>0 - 0</v>
      </c>
      <c r="AD57" s="12" t="str">
        <f t="array" ref="AD57">SUM((G=AD$8)*(P=$B57))&amp;" - "&amp;SUM((G=$B57)*(P=AD$8))</f>
        <v>0 - 0</v>
      </c>
      <c r="AE57" s="12" t="str">
        <f t="array" ref="AE57">SUM((G=AE$8)*(P=$B57))&amp;" - "&amp;SUM((G=$B57)*(P=AE$8))</f>
        <v>0 - 0</v>
      </c>
      <c r="AF57" s="12" t="str">
        <f t="array" ref="AF57">SUM((G=AF$8)*(P=$B57))&amp;" - "&amp;SUM((G=$B57)*(P=AF$8))</f>
        <v>0 - 0</v>
      </c>
      <c r="AG57" s="12" t="str">
        <f t="array" ref="AG57">SUM((G=AG$8)*(P=$B57))&amp;" - "&amp;SUM((G=$B57)*(P=AG$8))</f>
        <v>0 - 0</v>
      </c>
      <c r="AH57" s="12" t="str">
        <f t="array" ref="AH57">SUM((G=AH$8)*(P=$B57))&amp;" - "&amp;SUM((G=$B57)*(P=AH$8))</f>
        <v>0 - 0</v>
      </c>
      <c r="AI57" s="12" t="str">
        <f t="array" ref="AI57">SUM((G=AI$8)*(P=$B57))&amp;" - "&amp;SUM((G=$B57)*(P=AI$8))</f>
        <v>0 - 0</v>
      </c>
      <c r="AJ57" s="12" t="str">
        <f t="array" ref="AJ57">SUM((G=AJ$8)*(P=$B57))&amp;" - "&amp;SUM((G=$B57)*(P=AJ$8))</f>
        <v>0 - 0</v>
      </c>
      <c r="AK57" s="12" t="str">
        <f t="array" ref="AK57">SUM((G=AK$8)*(P=$B57))&amp;" - "&amp;SUM((G=$B57)*(P=AK$8))</f>
        <v>0 - 0</v>
      </c>
      <c r="AL57" s="12" t="str">
        <f t="array" ref="AL57">SUM((G=AL$8)*(P=$B57))&amp;" - "&amp;SUM((G=$B57)*(P=AL$8))</f>
        <v>0 - 0</v>
      </c>
      <c r="AM57" s="12" t="str">
        <f t="array" ref="AM57">SUM((G=AM$8)*(P=$B57))&amp;" - "&amp;SUM((G=$B57)*(P=AM$8))</f>
        <v>0 - 0</v>
      </c>
      <c r="AN57" s="12" t="str">
        <f t="array" ref="AN57">SUM((G=AN$8)*(P=$B57))&amp;" - "&amp;SUM((G=$B57)*(P=AN$8))</f>
        <v>0 - 0</v>
      </c>
      <c r="AO57" s="12" t="str">
        <f t="array" ref="AO57">SUM((G=AO$8)*(P=$B57))&amp;" - "&amp;SUM((G=$B57)*(P=AO$8))</f>
        <v>0 - 0</v>
      </c>
      <c r="AP57" s="12" t="str">
        <f t="array" ref="AP57">SUM((G=AP$8)*(P=$B57))&amp;" - "&amp;SUM((G=$B57)*(P=AP$8))</f>
        <v>0 - 0</v>
      </c>
      <c r="AQ57" s="12" t="str">
        <f t="array" ref="AQ57">SUM((G=AQ$8)*(P=$B57))&amp;" - "&amp;SUM((G=$B57)*(P=AQ$8))</f>
        <v>0 - 0</v>
      </c>
      <c r="AR57" s="12" t="str">
        <f t="array" ref="AR57">SUM((G=AR$8)*(P=$B57))&amp;" - "&amp;SUM((G=$B57)*(P=AR$8))</f>
        <v>0 - 0</v>
      </c>
      <c r="AS57" s="12" t="str">
        <f t="array" ref="AS57">SUM((G=AS$8)*(P=$B57))&amp;" - "&amp;SUM((G=$B57)*(P=AS$8))</f>
        <v>0 - 0</v>
      </c>
      <c r="AT57" s="25" t="str">
        <f t="array" ref="AT57">SUM((G=AT$8)*(P=$B57))&amp;" - "&amp;SUM((G=$B57)*(P=AT$8))</f>
        <v>0 - 0</v>
      </c>
      <c r="AU57" s="25" t="str">
        <f t="array" ref="AU57">SUM((G=AU$8)*(P=$B57))&amp;" - "&amp;SUM((G=$B57)*(P=AU$8))</f>
        <v>0 - 0</v>
      </c>
      <c r="AV57" s="25" t="str">
        <f t="array" ref="AV57">SUM((G=AV$8)*(P=$B57))&amp;" - "&amp;SUM((G=$B57)*(P=AV$8))</f>
        <v>0 - 0</v>
      </c>
      <c r="AW57" s="3671" t="str">
        <f t="array" ref="AW57">SUM((G=AW$8)*(P=$B57))&amp;" - "&amp;SUM((G=$B57)*(P=AW$8))</f>
        <v>0 - 0</v>
      </c>
      <c r="AX57" s="35" t="str">
        <f t="array" ref="AX57">SUM((G=AX$8)*(P=$B57))&amp;" - "&amp;SUM((G=$B57)*(P=AX$8))</f>
        <v>0 - 0</v>
      </c>
      <c r="AY57" s="12" t="str">
        <f t="array" ref="AY57">SUM((G=AY$8)*(P=$B57))&amp;" - "&amp;SUM((G=$B57)*(P=AY$8))</f>
        <v>0 - 0</v>
      </c>
      <c r="AZ57" s="12" t="str">
        <f t="array" ref="AZ57">SUM((G=AZ$8)*(P=$B57))&amp;" - "&amp;SUM((G=$B57)*(P=AZ$8))</f>
        <v>0 - 0</v>
      </c>
      <c r="BA57" s="12" t="str">
        <f t="array" ref="BA57">SUM((G=BA$8)*(P=$B57))&amp;" - "&amp;SUM((G=$B57)*(P=BA$8))</f>
        <v>0 - 0</v>
      </c>
      <c r="BB57" s="12" t="str">
        <f t="array" ref="BB57">SUM((G=BB$8)*(P=$B57))&amp;" - "&amp;SUM((G=$B57)*(P=BB$8))</f>
        <v>0 - 0</v>
      </c>
      <c r="BC57" s="12" t="str">
        <f t="array" ref="BC57">SUM((G=BC$8)*(P=$B57))&amp;" - "&amp;SUM((G=$B57)*(P=BC$8))</f>
        <v>0 - 0</v>
      </c>
      <c r="BD57" s="12" t="str">
        <f t="array" ref="BD57">SUM((G=BD$8)*(P=$B57))&amp;" - "&amp;SUM((G=$B57)*(P=BD$8))</f>
        <v>0 - 0</v>
      </c>
      <c r="BE57" s="12" t="str">
        <f t="array" ref="BE57">SUM((G=BE$8)*(P=$B57))&amp;" - "&amp;SUM((G=$B57)*(P=BE$8))</f>
        <v>0 - 0</v>
      </c>
      <c r="BF57" s="12" t="str">
        <f t="array" ref="BF57">SUM((G=BF$8)*(P=$B57))&amp;" - "&amp;SUM((G=$B57)*(P=BF$8))</f>
        <v>0 - 0</v>
      </c>
      <c r="BG57" s="12" t="str">
        <f t="array" ref="BG57">SUM((G=BG$8)*(P=$B57))&amp;" - "&amp;SUM((G=$B57)*(P=BG$8))</f>
        <v>0 - 0</v>
      </c>
      <c r="BH57" s="12" t="str">
        <f t="array" ref="BH57">SUM((G=BH$8)*(P=$B57))&amp;" - "&amp;SUM((G=$B57)*(P=BH$8))</f>
        <v>0 - 0</v>
      </c>
      <c r="BI57" s="12" t="str">
        <f t="array" ref="BI57">SUM((G=BI$8)*(P=$B57))&amp;" - "&amp;SUM((G=$B57)*(P=BI$8))</f>
        <v>0 - 0</v>
      </c>
      <c r="BJ57" s="12" t="str">
        <f t="array" ref="BJ57">SUM((G=BJ$8)*(P=$B57))&amp;" - "&amp;SUM((G=$B57)*(P=BJ$8))</f>
        <v>0 - 0</v>
      </c>
      <c r="BK57" s="12" t="str">
        <f t="array" ref="BK57">SUM((G=BK$8)*(P=$B57))&amp;" - "&amp;SUM((G=$B57)*(P=BK$8))</f>
        <v>0 - 0</v>
      </c>
      <c r="BL57" s="12" t="str">
        <f t="array" ref="BL57">SUM((G=BL$8)*(P=$B57))&amp;" - "&amp;SUM((G=$B57)*(P=BL$8))</f>
        <v>0 - 0</v>
      </c>
      <c r="BM57" s="12" t="str">
        <f t="array" ref="BM57">SUM((G=BM$8)*(P=$B57))&amp;" - "&amp;SUM((G=$B57)*(P=BM$8))</f>
        <v>0 - 0</v>
      </c>
      <c r="BN57" s="12" t="str">
        <f t="array" ref="BN57">SUM((G=BN$8)*(P=$B57))&amp;" - "&amp;SUM((G=$B57)*(P=BN$8))</f>
        <v>0 - 0</v>
      </c>
      <c r="BO57" s="12" t="str">
        <f t="array" ref="BO57">SUM((G=BO$8)*(P=$B57))&amp;" - "&amp;SUM((G=$B57)*(P=BO$8))</f>
        <v>0 - 0</v>
      </c>
      <c r="BP57" s="12" t="str">
        <f t="array" ref="BP57">SUM((G=BP$8)*(P=$B57))&amp;" - "&amp;SUM((G=$B57)*(P=BP$8))</f>
        <v>0 - 0</v>
      </c>
      <c r="BQ57" s="12" t="str">
        <f t="array" ref="BQ57">SUM((G=BQ$8)*(P=$B57))&amp;" - "&amp;SUM((G=$B57)*(P=BQ$8))</f>
        <v>0 - 0</v>
      </c>
      <c r="BR57" s="12" t="str">
        <f t="array" ref="BR57">SUM((G=BR$8)*(P=$B57))&amp;" - "&amp;SUM((G=$B57)*(P=BR$8))</f>
        <v>0 - 0</v>
      </c>
      <c r="BS57" s="12" t="str">
        <f t="array" ref="BS57">SUM((G=BS$8)*(P=$B57))&amp;" - "&amp;SUM((G=$B57)*(P=BS$8))</f>
        <v>0 - 0</v>
      </c>
      <c r="BT57" s="12" t="str">
        <f t="array" ref="BT57">SUM((G=BT$8)*(P=$B57))&amp;" - "&amp;SUM((G=$B57)*(P=BT$8))</f>
        <v>0 - 0</v>
      </c>
      <c r="BU57" s="12" t="str">
        <f t="array" ref="BU57">SUM((G=BU$8)*(P=$B57))&amp;" - "&amp;SUM((G=$B57)*(P=BU$8))</f>
        <v>0 - 0</v>
      </c>
      <c r="BV57" s="12" t="str">
        <f t="array" ref="BV57">SUM((G=BV$8)*(P=$B57))&amp;" - "&amp;SUM((G=$B57)*(P=BV$8))</f>
        <v>0 - 0</v>
      </c>
      <c r="BW57" s="12" t="str">
        <f t="array" ref="BW57">SUM((G=BW$8)*(P=$B57))&amp;" - "&amp;SUM((G=$B57)*(P=BW$8))</f>
        <v>0 - 0</v>
      </c>
      <c r="BX57" s="25" t="str">
        <f t="array" ref="BX57">SUM((G=BX$8)*(P=$B57))&amp;" - "&amp;SUM((G=$B57)*(P=BX$8))</f>
        <v>0 - 0</v>
      </c>
      <c r="BY57" s="25" t="str">
        <f t="array" ref="BY57">SUM((G=BY$8)*(P=$B57))&amp;" - "&amp;SUM((G=$B57)*(P=BY$8))</f>
        <v>0 - 0</v>
      </c>
      <c r="BZ57" s="21" t="str">
        <f t="shared" si="5"/>
        <v>CATHY</v>
      </c>
      <c r="CA57" s="15"/>
    </row>
    <row r="58" spans="2:79" ht="11.1" customHeight="1" x14ac:dyDescent="0.2">
      <c r="B58" s="21" t="s">
        <v>171</v>
      </c>
      <c r="C58" s="13" t="str">
        <f t="array" ref="C58">SUM((G=C$8)*(P=$B58))&amp;" - "&amp;SUM((G=$B58)*(P=C$8))</f>
        <v>0 - 0</v>
      </c>
      <c r="D58" s="13" t="str">
        <f t="array" ref="D58">SUM((G=D$8)*(P=$B58))&amp;" - "&amp;SUM((G=$B58)*(P=D$8))</f>
        <v>0 - 0</v>
      </c>
      <c r="E58" s="13" t="str">
        <f t="array" ref="E58">SUM((G=E$8)*(P=$B58))&amp;" - "&amp;SUM((G=$B58)*(P=E$8))</f>
        <v>0 - 0</v>
      </c>
      <c r="F58" s="13" t="str">
        <f t="array" ref="F58">SUM((G=F$8)*(P=$B58))&amp;" - "&amp;SUM((G=$B58)*(P=F$8))</f>
        <v>0 - 0</v>
      </c>
      <c r="G58" s="12" t="str">
        <f t="array" ref="G58">SUM((G=G$8)*(P=$B58))&amp;" - "&amp;SUM((G=$B58)*(P=G$8))</f>
        <v>0 - 0</v>
      </c>
      <c r="H58" s="12" t="str">
        <f t="array" ref="H58">SUM((G=H$8)*(P=$B58))&amp;" - "&amp;SUM((G=$B58)*(P=H$8))</f>
        <v>0 - 0</v>
      </c>
      <c r="I58" s="12" t="str">
        <f t="array" ref="I58">SUM((G=I$8)*(P=$B58))&amp;" - "&amp;SUM((G=$B58)*(P=I$8))</f>
        <v>0 - 0</v>
      </c>
      <c r="J58" s="12" t="str">
        <f t="array" ref="J58">SUM((G=J$8)*(P=$B58))&amp;" - "&amp;SUM((G=$B58)*(P=J$8))</f>
        <v>0 - 0</v>
      </c>
      <c r="K58" s="12" t="str">
        <f t="array" ref="K58">SUM((G=K$8)*(P=$B58))&amp;" - "&amp;SUM((G=$B58)*(P=K$8))</f>
        <v>0 - 0</v>
      </c>
      <c r="L58" s="12" t="str">
        <f t="array" ref="L58">SUM((G=L$8)*(P=$B58))&amp;" - "&amp;SUM((G=$B58)*(P=L$8))</f>
        <v>0 - 0</v>
      </c>
      <c r="M58" s="12" t="str">
        <f t="array" ref="M58">SUM((G=M$8)*(P=$B58))&amp;" - "&amp;SUM((G=$B58)*(P=M$8))</f>
        <v>0 - 0</v>
      </c>
      <c r="N58" s="12" t="str">
        <f t="array" ref="N58">SUM((G=N$8)*(P=$B58))&amp;" - "&amp;SUM((G=$B58)*(P=N$8))</f>
        <v>0 - 0</v>
      </c>
      <c r="O58" s="12" t="str">
        <f t="array" ref="O58">SUM((G=O$8)*(P=$B58))&amp;" - "&amp;SUM((G=$B58)*(P=O$8))</f>
        <v>0 - 0</v>
      </c>
      <c r="P58" s="12" t="str">
        <f t="array" ref="P58">SUM((G=P$8)*(P=$B58))&amp;" - "&amp;SUM((G=$B58)*(P=P$8))</f>
        <v>1 - 0</v>
      </c>
      <c r="Q58" s="12" t="str">
        <f t="array" ref="Q58">SUM((G=Q$8)*(P=$B58))&amp;" - "&amp;SUM((G=$B58)*(P=Q$8))</f>
        <v>0 - 0</v>
      </c>
      <c r="R58" s="12" t="str">
        <f t="array" ref="R58">SUM((G=R$8)*(P=$B58))&amp;" - "&amp;SUM((G=$B58)*(P=R$8))</f>
        <v>0 - 0</v>
      </c>
      <c r="S58" s="12" t="str">
        <f t="array" ref="S58">SUM((G=S$8)*(P=$B58))&amp;" - "&amp;SUM((G=$B58)*(P=S$8))</f>
        <v>0 - 0</v>
      </c>
      <c r="T58" s="12" t="str">
        <f t="array" ref="T58">SUM((G=T$8)*(P=$B58))&amp;" - "&amp;SUM((G=$B58)*(P=T$8))</f>
        <v>0 - 0</v>
      </c>
      <c r="U58" s="12" t="str">
        <f t="array" ref="U58">SUM((G=U$8)*(P=$B58))&amp;" - "&amp;SUM((G=$B58)*(P=U$8))</f>
        <v>0 - 0</v>
      </c>
      <c r="V58" s="12" t="str">
        <f t="array" ref="V58">SUM((G=V$8)*(P=$B58))&amp;" - "&amp;SUM((G=$B58)*(P=V$8))</f>
        <v>0 - 0</v>
      </c>
      <c r="W58" s="12" t="str">
        <f t="array" ref="W58">SUM((G=W$8)*(P=$B58))&amp;" - "&amp;SUM((G=$B58)*(P=W$8))</f>
        <v>0 - 0</v>
      </c>
      <c r="X58" s="12" t="str">
        <f t="array" ref="X58">SUM((G=X$8)*(P=$B58))&amp;" - "&amp;SUM((G=$B58)*(P=X$8))</f>
        <v>0 - 0</v>
      </c>
      <c r="Y58" s="12" t="str">
        <f t="array" ref="Y58">SUM((G=Y$8)*(P=$B58))&amp;" - "&amp;SUM((G=$B58)*(P=Y$8))</f>
        <v>0 - 0</v>
      </c>
      <c r="Z58" s="12" t="str">
        <f t="array" ref="Z58">SUM((G=Z$8)*(P=$B58))&amp;" - "&amp;SUM((G=$B58)*(P=Z$8))</f>
        <v>0 - 0</v>
      </c>
      <c r="AA58" s="12" t="str">
        <f t="array" ref="AA58">SUM((G=AA$8)*(P=$B58))&amp;" - "&amp;SUM((G=$B58)*(P=AA$8))</f>
        <v>0 - 0</v>
      </c>
      <c r="AB58" s="12" t="str">
        <f t="array" ref="AB58">SUM((G=AB$8)*(P=$B58))&amp;" - "&amp;SUM((G=$B58)*(P=AB$8))</f>
        <v>0 - 0</v>
      </c>
      <c r="AC58" s="12" t="str">
        <f t="array" ref="AC58">SUM((G=AC$8)*(P=$B58))&amp;" - "&amp;SUM((G=$B58)*(P=AC$8))</f>
        <v>0 - 0</v>
      </c>
      <c r="AD58" s="12" t="str">
        <f t="array" ref="AD58">SUM((G=AD$8)*(P=$B58))&amp;" - "&amp;SUM((G=$B58)*(P=AD$8))</f>
        <v>0 - 0</v>
      </c>
      <c r="AE58" s="12" t="str">
        <f t="array" ref="AE58">SUM((G=AE$8)*(P=$B58))&amp;" - "&amp;SUM((G=$B58)*(P=AE$8))</f>
        <v>0 - 0</v>
      </c>
      <c r="AF58" s="12" t="str">
        <f t="array" ref="AF58">SUM((G=AF$8)*(P=$B58))&amp;" - "&amp;SUM((G=$B58)*(P=AF$8))</f>
        <v>0 - 0</v>
      </c>
      <c r="AG58" s="12" t="str">
        <f t="array" ref="AG58">SUM((G=AG$8)*(P=$B58))&amp;" - "&amp;SUM((G=$B58)*(P=AG$8))</f>
        <v>0 - 0</v>
      </c>
      <c r="AH58" s="12" t="str">
        <f t="array" ref="AH58">SUM((G=AH$8)*(P=$B58))&amp;" - "&amp;SUM((G=$B58)*(P=AH$8))</f>
        <v>0 - 0</v>
      </c>
      <c r="AI58" s="12" t="str">
        <f t="array" ref="AI58">SUM((G=AI$8)*(P=$B58))&amp;" - "&amp;SUM((G=$B58)*(P=AI$8))</f>
        <v>0 - 0</v>
      </c>
      <c r="AJ58" s="12" t="str">
        <f t="array" ref="AJ58">SUM((G=AJ$8)*(P=$B58))&amp;" - "&amp;SUM((G=$B58)*(P=AJ$8))</f>
        <v>0 - 0</v>
      </c>
      <c r="AK58" s="12" t="str">
        <f t="array" ref="AK58">SUM((G=AK$8)*(P=$B58))&amp;" - "&amp;SUM((G=$B58)*(P=AK$8))</f>
        <v>0 - 0</v>
      </c>
      <c r="AL58" s="12" t="str">
        <f t="array" ref="AL58">SUM((G=AL$8)*(P=$B58))&amp;" - "&amp;SUM((G=$B58)*(P=AL$8))</f>
        <v>0 - 0</v>
      </c>
      <c r="AM58" s="12" t="str">
        <f t="array" ref="AM58">SUM((G=AM$8)*(P=$B58))&amp;" - "&amp;SUM((G=$B58)*(P=AM$8))</f>
        <v>0 - 0</v>
      </c>
      <c r="AN58" s="12" t="str">
        <f t="array" ref="AN58">SUM((G=AN$8)*(P=$B58))&amp;" - "&amp;SUM((G=$B58)*(P=AN$8))</f>
        <v>0 - 0</v>
      </c>
      <c r="AO58" s="12" t="str">
        <f t="array" ref="AO58">SUM((G=AO$8)*(P=$B58))&amp;" - "&amp;SUM((G=$B58)*(P=AO$8))</f>
        <v>0 - 0</v>
      </c>
      <c r="AP58" s="12" t="str">
        <f t="array" ref="AP58">SUM((G=AP$8)*(P=$B58))&amp;" - "&amp;SUM((G=$B58)*(P=AP$8))</f>
        <v>0 - 0</v>
      </c>
      <c r="AQ58" s="12" t="str">
        <f t="array" ref="AQ58">SUM((G=AQ$8)*(P=$B58))&amp;" - "&amp;SUM((G=$B58)*(P=AQ$8))</f>
        <v>0 - 0</v>
      </c>
      <c r="AR58" s="12" t="str">
        <f t="array" ref="AR58">SUM((G=AR$8)*(P=$B58))&amp;" - "&amp;SUM((G=$B58)*(P=AR$8))</f>
        <v>0 - 0</v>
      </c>
      <c r="AS58" s="12" t="str">
        <f t="array" ref="AS58">SUM((G=AS$8)*(P=$B58))&amp;" - "&amp;SUM((G=$B58)*(P=AS$8))</f>
        <v>0 - 0</v>
      </c>
      <c r="AT58" s="25" t="str">
        <f t="array" ref="AT58">SUM((G=AT$8)*(P=$B58))&amp;" - "&amp;SUM((G=$B58)*(P=AT$8))</f>
        <v>0 - 0</v>
      </c>
      <c r="AU58" s="25" t="str">
        <f t="array" ref="AU58">SUM((G=AU$8)*(P=$B58))&amp;" - "&amp;SUM((G=$B58)*(P=AU$8))</f>
        <v>0 - 0</v>
      </c>
      <c r="AV58" s="25" t="str">
        <f t="array" ref="AV58">SUM((G=AV$8)*(P=$B58))&amp;" - "&amp;SUM((G=$B58)*(P=AV$8))</f>
        <v>0 - 0</v>
      </c>
      <c r="AW58" s="3671" t="str">
        <f t="array" ref="AW58">SUM((G=AW$8)*(P=$B58))&amp;" - "&amp;SUM((G=$B58)*(P=AW$8))</f>
        <v>0 - 0</v>
      </c>
      <c r="AX58" s="13" t="str">
        <f t="array" ref="AX58">SUM((G=AX$8)*(P=$B58))&amp;" - "&amp;SUM((G=$B58)*(P=AX$8))</f>
        <v>0 - 0</v>
      </c>
      <c r="AY58" s="13" t="str">
        <f t="array" ref="AY58">SUM((G=AY$8)*(P=$B58))&amp;" - "&amp;SUM((G=$B58)*(P=AY$8))</f>
        <v>0 - 0</v>
      </c>
      <c r="AZ58" s="12"/>
      <c r="BA58" s="12"/>
      <c r="BB58" s="12" t="str">
        <f t="array" ref="BB58">SUM((G=BB$8)*(P=$B58))&amp;" - "&amp;SUM((G=$B58)*(P=BB$8))</f>
        <v>0 - 0</v>
      </c>
      <c r="BC58" s="12" t="str">
        <f t="array" ref="BC58">SUM((G=BC$8)*(P=$B58))&amp;" - "&amp;SUM((G=$B58)*(P=BC$8))</f>
        <v>0 - 0</v>
      </c>
      <c r="BD58" s="12" t="str">
        <f t="array" ref="BD58">SUM((G=BD$8)*(P=$B58))&amp;" - "&amp;SUM((G=$B58)*(P=BD$8))</f>
        <v>0 - 0</v>
      </c>
      <c r="BE58" s="12" t="str">
        <f t="array" ref="BE58">SUM((G=BE$8)*(P=$B58))&amp;" - "&amp;SUM((G=$B58)*(P=BE$8))</f>
        <v>0 - 0</v>
      </c>
      <c r="BF58" s="12" t="str">
        <f t="array" ref="BF58">SUM((G=BF$8)*(P=$B58))&amp;" - "&amp;SUM((G=$B58)*(P=BF$8))</f>
        <v>0 - 0</v>
      </c>
      <c r="BG58" s="12" t="str">
        <f t="array" ref="BG58">SUM((G=BG$8)*(P=$B58))&amp;" - "&amp;SUM((G=$B58)*(P=BG$8))</f>
        <v>0 - 0</v>
      </c>
      <c r="BH58" s="12" t="str">
        <f t="array" ref="BH58">SUM((G=BH$8)*(P=$B58))&amp;" - "&amp;SUM((G=$B58)*(P=BH$8))</f>
        <v>0 - 0</v>
      </c>
      <c r="BI58" s="12" t="str">
        <f t="array" ref="BI58">SUM((G=BI$8)*(P=$B58))&amp;" - "&amp;SUM((G=$B58)*(P=BI$8))</f>
        <v>0 - 0</v>
      </c>
      <c r="BJ58" s="12" t="str">
        <f t="array" ref="BJ58">SUM((G=BJ$8)*(P=$B58))&amp;" - "&amp;SUM((G=$B58)*(P=BJ$8))</f>
        <v>0 - 0</v>
      </c>
      <c r="BK58" s="12" t="str">
        <f t="array" ref="BK58">SUM((G=BK$8)*(P=$B58))&amp;" - "&amp;SUM((G=$B58)*(P=BK$8))</f>
        <v>0 - 0</v>
      </c>
      <c r="BL58" s="12" t="str">
        <f t="array" ref="BL58">SUM((G=BL$8)*(P=$B58))&amp;" - "&amp;SUM((G=$B58)*(P=BL$8))</f>
        <v>0 - 0</v>
      </c>
      <c r="BM58" s="12" t="str">
        <f t="array" ref="BM58">SUM((G=BM$8)*(P=$B58))&amp;" - "&amp;SUM((G=$B58)*(P=BM$8))</f>
        <v>0 - 0</v>
      </c>
      <c r="BN58" s="12" t="str">
        <f t="array" ref="BN58">SUM((G=BN$8)*(P=$B58))&amp;" - "&amp;SUM((G=$B58)*(P=BN$8))</f>
        <v>0 - 0</v>
      </c>
      <c r="BO58" s="12" t="str">
        <f t="array" ref="BO58">SUM((G=BO$8)*(P=$B58))&amp;" - "&amp;SUM((G=$B58)*(P=BO$8))</f>
        <v>0 - 0</v>
      </c>
      <c r="BP58" s="12" t="str">
        <f t="array" ref="BP58">SUM((G=BP$8)*(P=$B58))&amp;" - "&amp;SUM((G=$B58)*(P=BP$8))</f>
        <v>0 - 0</v>
      </c>
      <c r="BQ58" s="12" t="str">
        <f t="array" ref="BQ58">SUM((G=BQ$8)*(P=$B58))&amp;" - "&amp;SUM((G=$B58)*(P=BQ$8))</f>
        <v>0 - 0</v>
      </c>
      <c r="BR58" s="12" t="str">
        <f t="array" ref="BR58">SUM((G=BR$8)*(P=$B58))&amp;" - "&amp;SUM((G=$B58)*(P=BR$8))</f>
        <v>0 - 0</v>
      </c>
      <c r="BS58" s="12" t="str">
        <f t="array" ref="BS58">SUM((G=BS$8)*(P=$B58))&amp;" - "&amp;SUM((G=$B58)*(P=BS$8))</f>
        <v>0 - 0</v>
      </c>
      <c r="BT58" s="12" t="str">
        <f t="array" ref="BT58">SUM((G=BT$8)*(P=$B58))&amp;" - "&amp;SUM((G=$B58)*(P=BT$8))</f>
        <v>0 - 0</v>
      </c>
      <c r="BU58" s="12" t="str">
        <f t="array" ref="BU58">SUM((G=BU$8)*(P=$B58))&amp;" - "&amp;SUM((G=$B58)*(P=BU$8))</f>
        <v>0 - 0</v>
      </c>
      <c r="BV58" s="12" t="str">
        <f t="array" ref="BV58">SUM((G=BV$8)*(P=$B58))&amp;" - "&amp;SUM((G=$B58)*(P=BV$8))</f>
        <v>0 - 0</v>
      </c>
      <c r="BW58" s="12" t="str">
        <f t="array" ref="BW58">SUM((G=BW$8)*(P=$B58))&amp;" - "&amp;SUM((G=$B58)*(P=BW$8))</f>
        <v>0 - 0</v>
      </c>
      <c r="BX58" s="12" t="str">
        <f t="array" ref="BX58">SUM((G=BX$8)*(P=$B58))&amp;" - "&amp;SUM((G=$B58)*(P=BX$8))</f>
        <v>0 - 0</v>
      </c>
      <c r="BY58" s="12" t="str">
        <f t="array" ref="BY58">SUM((G=BY$8)*(P=$B58))&amp;" - "&amp;SUM((G=$B58)*(P=BY$8))</f>
        <v>0 - 0</v>
      </c>
      <c r="BZ58" s="21" t="str">
        <f t="shared" si="5"/>
        <v>CELIA</v>
      </c>
      <c r="CA58" s="15"/>
    </row>
    <row r="59" spans="2:79" ht="11.1" customHeight="1" x14ac:dyDescent="0.2">
      <c r="B59" s="21" t="s">
        <v>317</v>
      </c>
      <c r="C59" s="13" t="str">
        <f t="array" ref="C59">SUM((G=C$8)*(P=$B59))&amp;" - "&amp;SUM((G=$B59)*(P=C$8))</f>
        <v>0 - 0</v>
      </c>
      <c r="D59" s="13" t="str">
        <f t="array" ref="D59">SUM((G=D$8)*(P=$B59))&amp;" - "&amp;SUM((G=$B59)*(P=D$8))</f>
        <v>0 - 0</v>
      </c>
      <c r="E59" s="13" t="str">
        <f t="array" ref="E59">SUM((G=E$8)*(P=$B59))&amp;" - "&amp;SUM((G=$B59)*(P=E$8))</f>
        <v>0 - 0</v>
      </c>
      <c r="F59" s="13" t="str">
        <f t="array" ref="F59">SUM((G=F$8)*(P=$B59))&amp;" - "&amp;SUM((G=$B59)*(P=F$8))</f>
        <v>0 - 0</v>
      </c>
      <c r="G59" s="12" t="str">
        <f t="array" ref="G59">SUM((G=G$8)*(P=$B59))&amp;" - "&amp;SUM((G=$B59)*(P=G$8))</f>
        <v>0 - 0</v>
      </c>
      <c r="H59" s="12" t="str">
        <f t="array" ref="H59">SUM((G=H$8)*(P=$B59))&amp;" - "&amp;SUM((G=$B59)*(P=H$8))</f>
        <v>0 - 0</v>
      </c>
      <c r="I59" s="12" t="str">
        <f t="array" ref="I59">SUM((G=I$8)*(P=$B59))&amp;" - "&amp;SUM((G=$B59)*(P=I$8))</f>
        <v>0 - 0</v>
      </c>
      <c r="J59" s="12" t="str">
        <f t="array" ref="J59">SUM((G=J$8)*(P=$B59))&amp;" - "&amp;SUM((G=$B59)*(P=J$8))</f>
        <v>0 - 0</v>
      </c>
      <c r="K59" s="12" t="str">
        <f t="array" ref="K59">SUM((G=K$8)*(P=$B59))&amp;" - "&amp;SUM((G=$B59)*(P=K$8))</f>
        <v>0 - 0</v>
      </c>
      <c r="L59" s="12" t="str">
        <f t="array" ref="L59">SUM((G=L$8)*(P=$B59))&amp;" - "&amp;SUM((G=$B59)*(P=L$8))</f>
        <v>0 - 0</v>
      </c>
      <c r="M59" s="12" t="str">
        <f t="array" ref="M59">SUM((G=M$8)*(P=$B59))&amp;" - "&amp;SUM((G=$B59)*(P=M$8))</f>
        <v>0 - 0</v>
      </c>
      <c r="N59" s="12" t="str">
        <f t="array" ref="N59">SUM((G=N$8)*(P=$B59))&amp;" - "&amp;SUM((G=$B59)*(P=N$8))</f>
        <v>0 - 0</v>
      </c>
      <c r="O59" s="12" t="str">
        <f t="array" ref="O59">SUM((G=O$8)*(P=$B59))&amp;" - "&amp;SUM((G=$B59)*(P=O$8))</f>
        <v>0 - 0</v>
      </c>
      <c r="P59" s="12" t="str">
        <f t="array" ref="P59">SUM((G=P$8)*(P=$B59))&amp;" - "&amp;SUM((G=$B59)*(P=P$8))</f>
        <v>0 - 0</v>
      </c>
      <c r="Q59" s="12" t="str">
        <f t="array" ref="Q59">SUM((G=Q$8)*(P=$B59))&amp;" - "&amp;SUM((G=$B59)*(P=Q$8))</f>
        <v>0 - 0</v>
      </c>
      <c r="R59" s="12" t="str">
        <f t="array" ref="R59">SUM((G=R$8)*(P=$B59))&amp;" - "&amp;SUM((G=$B59)*(P=R$8))</f>
        <v>1 - 0</v>
      </c>
      <c r="S59" s="12" t="str">
        <f t="array" ref="S59">SUM((G=S$8)*(P=$B59))&amp;" - "&amp;SUM((G=$B59)*(P=S$8))</f>
        <v>0 - 0</v>
      </c>
      <c r="T59" s="12" t="str">
        <f t="array" ref="T59">SUM((G=T$8)*(P=$B59))&amp;" - "&amp;SUM((G=$B59)*(P=T$8))</f>
        <v>0 - 0</v>
      </c>
      <c r="U59" s="12" t="str">
        <f t="array" ref="U59">SUM((G=U$8)*(P=$B59))&amp;" - "&amp;SUM((G=$B59)*(P=U$8))</f>
        <v>0 - 0</v>
      </c>
      <c r="V59" s="12" t="str">
        <f t="array" ref="V59">SUM((G=V$8)*(P=$B59))&amp;" - "&amp;SUM((G=$B59)*(P=V$8))</f>
        <v>0 - 0</v>
      </c>
      <c r="W59" s="12" t="str">
        <f t="array" ref="W59">SUM((G=W$8)*(P=$B59))&amp;" - "&amp;SUM((G=$B59)*(P=W$8))</f>
        <v>0 - 0</v>
      </c>
      <c r="X59" s="12" t="str">
        <f t="array" ref="X59">SUM((G=X$8)*(P=$B59))&amp;" - "&amp;SUM((G=$B59)*(P=X$8))</f>
        <v>0 - 0</v>
      </c>
      <c r="Y59" s="12" t="str">
        <f t="array" ref="Y59">SUM((G=Y$8)*(P=$B59))&amp;" - "&amp;SUM((G=$B59)*(P=Y$8))</f>
        <v>0 - 0</v>
      </c>
      <c r="Z59" s="12" t="str">
        <f t="array" ref="Z59">SUM((G=Z$8)*(P=$B59))&amp;" - "&amp;SUM((G=$B59)*(P=Z$8))</f>
        <v>0 - 0</v>
      </c>
      <c r="AA59" s="12" t="str">
        <f t="array" ref="AA59">SUM((G=AA$8)*(P=$B59))&amp;" - "&amp;SUM((G=$B59)*(P=AA$8))</f>
        <v>0 - 0</v>
      </c>
      <c r="AB59" s="12" t="str">
        <f t="array" ref="AB59">SUM((G=AB$8)*(P=$B59))&amp;" - "&amp;SUM((G=$B59)*(P=AB$8))</f>
        <v>0 - 0</v>
      </c>
      <c r="AC59" s="12" t="str">
        <f t="array" ref="AC59">SUM((G=AC$8)*(P=$B59))&amp;" - "&amp;SUM((G=$B59)*(P=AC$8))</f>
        <v>0 - 0</v>
      </c>
      <c r="AD59" s="12" t="str">
        <f t="array" ref="AD59">SUM((G=AD$8)*(P=$B59))&amp;" - "&amp;SUM((G=$B59)*(P=AD$8))</f>
        <v>0 - 0</v>
      </c>
      <c r="AE59" s="12" t="str">
        <f t="array" ref="AE59">SUM((G=AE$8)*(P=$B59))&amp;" - "&amp;SUM((G=$B59)*(P=AE$8))</f>
        <v>0 - 0</v>
      </c>
      <c r="AF59" s="12" t="str">
        <f t="array" ref="AF59">SUM((G=AF$8)*(P=$B59))&amp;" - "&amp;SUM((G=$B59)*(P=AF$8))</f>
        <v>0 - 0</v>
      </c>
      <c r="AG59" s="12" t="str">
        <f t="array" ref="AG59">SUM((G=AG$8)*(P=$B59))&amp;" - "&amp;SUM((G=$B59)*(P=AG$8))</f>
        <v>0 - 0</v>
      </c>
      <c r="AH59" s="12" t="str">
        <f t="array" ref="AH59">SUM((G=AH$8)*(P=$B59))&amp;" - "&amp;SUM((G=$B59)*(P=AH$8))</f>
        <v>0 - 0</v>
      </c>
      <c r="AI59" s="12" t="str">
        <f t="array" ref="AI59">SUM((G=AI$8)*(P=$B59))&amp;" - "&amp;SUM((G=$B59)*(P=AI$8))</f>
        <v>0 - 0</v>
      </c>
      <c r="AJ59" s="12" t="str">
        <f t="array" ref="AJ59">SUM((G=AJ$8)*(P=$B59))&amp;" - "&amp;SUM((G=$B59)*(P=AJ$8))</f>
        <v>0 - 0</v>
      </c>
      <c r="AK59" s="12" t="str">
        <f t="array" ref="AK59">SUM((G=AK$8)*(P=$B59))&amp;" - "&amp;SUM((G=$B59)*(P=AK$8))</f>
        <v>0 - 0</v>
      </c>
      <c r="AL59" s="12" t="str">
        <f t="array" ref="AL59">SUM((G=AL$8)*(P=$B59))&amp;" - "&amp;SUM((G=$B59)*(P=AL$8))</f>
        <v>0 - 0</v>
      </c>
      <c r="AM59" s="12" t="str">
        <f t="array" ref="AM59">SUM((G=AM$8)*(P=$B59))&amp;" - "&amp;SUM((G=$B59)*(P=AM$8))</f>
        <v>0 - 0</v>
      </c>
      <c r="AN59" s="12" t="str">
        <f t="array" ref="AN59">SUM((G=AN$8)*(P=$B59))&amp;" - "&amp;SUM((G=$B59)*(P=AN$8))</f>
        <v>0 - 0</v>
      </c>
      <c r="AO59" s="12" t="str">
        <f t="array" ref="AO59">SUM((G=AO$8)*(P=$B59))&amp;" - "&amp;SUM((G=$B59)*(P=AO$8))</f>
        <v>0 - 0</v>
      </c>
      <c r="AP59" s="12" t="str">
        <f t="array" ref="AP59">SUM((G=AP$8)*(P=$B59))&amp;" - "&amp;SUM((G=$B59)*(P=AP$8))</f>
        <v>0 - 0</v>
      </c>
      <c r="AQ59" s="12" t="str">
        <f t="array" ref="AQ59">SUM((G=AQ$8)*(P=$B59))&amp;" - "&amp;SUM((G=$B59)*(P=AQ$8))</f>
        <v>0 - 0</v>
      </c>
      <c r="AR59" s="12" t="str">
        <f t="array" ref="AR59">SUM((G=AR$8)*(P=$B59))&amp;" - "&amp;SUM((G=$B59)*(P=AR$8))</f>
        <v>0 - 0</v>
      </c>
      <c r="AS59" s="12" t="str">
        <f t="array" ref="AS59">SUM((G=AS$8)*(P=$B59))&amp;" - "&amp;SUM((G=$B59)*(P=AS$8))</f>
        <v>0 - 0</v>
      </c>
      <c r="AT59" s="25" t="str">
        <f t="array" ref="AT59">SUM((G=AT$8)*(P=$B59))&amp;" - "&amp;SUM((G=$B59)*(P=AT$8))</f>
        <v>0 - 0</v>
      </c>
      <c r="AU59" s="25" t="str">
        <f t="array" ref="AU59">SUM((G=AU$8)*(P=$B59))&amp;" - "&amp;SUM((G=$B59)*(P=AU$8))</f>
        <v>0 - 0</v>
      </c>
      <c r="AV59" s="25" t="str">
        <f t="array" ref="AV59">SUM((G=AV$8)*(P=$B59))&amp;" - "&amp;SUM((G=$B59)*(P=AV$8))</f>
        <v>0 - 0</v>
      </c>
      <c r="AW59" s="3671" t="str">
        <f t="array" ref="AW59">SUM((G=AW$8)*(P=$B59))&amp;" - "&amp;SUM((G=$B59)*(P=AW$8))</f>
        <v>0 - 0</v>
      </c>
      <c r="AX59" s="13" t="str">
        <f t="array" ref="AX59">SUM((G=AX$8)*(P=$B59))&amp;" - "&amp;SUM((G=$B59)*(P=AX$8))</f>
        <v>0 - 0</v>
      </c>
      <c r="AY59" s="13" t="str">
        <f t="array" ref="AY59">SUM((G=AY$8)*(P=$B59))&amp;" - "&amp;SUM((G=$B59)*(P=AY$8))</f>
        <v>0 - 0</v>
      </c>
      <c r="AZ59" s="12"/>
      <c r="BA59" s="12"/>
      <c r="BB59" s="12" t="str">
        <f t="array" ref="BB59">SUM((G=BB$8)*(P=$B59))&amp;" - "&amp;SUM((G=$B59)*(P=BB$8))</f>
        <v>0 - 0</v>
      </c>
      <c r="BC59" s="12" t="str">
        <f t="array" ref="BC59">SUM((G=BC$8)*(P=$B59))&amp;" - "&amp;SUM((G=$B59)*(P=BC$8))</f>
        <v>0 - 0</v>
      </c>
      <c r="BD59" s="12" t="str">
        <f t="array" ref="BD59">SUM((G=BD$8)*(P=$B59))&amp;" - "&amp;SUM((G=$B59)*(P=BD$8))</f>
        <v>0 - 0</v>
      </c>
      <c r="BE59" s="12" t="str">
        <f t="array" ref="BE59">SUM((G=BE$8)*(P=$B59))&amp;" - "&amp;SUM((G=$B59)*(P=BE$8))</f>
        <v>0 - 0</v>
      </c>
      <c r="BF59" s="12" t="str">
        <f t="array" ref="BF59">SUM((G=BF$8)*(P=$B59))&amp;" - "&amp;SUM((G=$B59)*(P=BF$8))</f>
        <v>0 - 0</v>
      </c>
      <c r="BG59" s="12" t="str">
        <f t="array" ref="BG59">SUM((G=BG$8)*(P=$B59))&amp;" - "&amp;SUM((G=$B59)*(P=BG$8))</f>
        <v>0 - 0</v>
      </c>
      <c r="BH59" s="12" t="str">
        <f t="array" ref="BH59">SUM((G=BH$8)*(P=$B59))&amp;" - "&amp;SUM((G=$B59)*(P=BH$8))</f>
        <v>0 - 0</v>
      </c>
      <c r="BI59" s="12" t="str">
        <f t="array" ref="BI59">SUM((G=BI$8)*(P=$B59))&amp;" - "&amp;SUM((G=$B59)*(P=BI$8))</f>
        <v>0 - 0</v>
      </c>
      <c r="BJ59" s="12" t="str">
        <f t="array" ref="BJ59">SUM((G=BJ$8)*(P=$B59))&amp;" - "&amp;SUM((G=$B59)*(P=BJ$8))</f>
        <v>0 - 0</v>
      </c>
      <c r="BK59" s="12" t="str">
        <f t="array" ref="BK59">SUM((G=BK$8)*(P=$B59))&amp;" - "&amp;SUM((G=$B59)*(P=BK$8))</f>
        <v>0 - 0</v>
      </c>
      <c r="BL59" s="12" t="str">
        <f t="array" ref="BL59">SUM((G=BL$8)*(P=$B59))&amp;" - "&amp;SUM((G=$B59)*(P=BL$8))</f>
        <v>0 - 0</v>
      </c>
      <c r="BM59" s="12" t="str">
        <f t="array" ref="BM59">SUM((G=BM$8)*(P=$B59))&amp;" - "&amp;SUM((G=$B59)*(P=BM$8))</f>
        <v>0 - 0</v>
      </c>
      <c r="BN59" s="12" t="str">
        <f t="array" ref="BN59">SUM((G=BN$8)*(P=$B59))&amp;" - "&amp;SUM((G=$B59)*(P=BN$8))</f>
        <v>0 - 0</v>
      </c>
      <c r="BO59" s="12" t="str">
        <f t="array" ref="BO59">SUM((G=BO$8)*(P=$B59))&amp;" - "&amp;SUM((G=$B59)*(P=BO$8))</f>
        <v>0 - 0</v>
      </c>
      <c r="BP59" s="12" t="str">
        <f t="array" ref="BP59">SUM((G=BP$8)*(P=$B59))&amp;" - "&amp;SUM((G=$B59)*(P=BP$8))</f>
        <v>0 - 0</v>
      </c>
      <c r="BQ59" s="12" t="str">
        <f t="array" ref="BQ59">SUM((G=BQ$8)*(P=$B59))&amp;" - "&amp;SUM((G=$B59)*(P=BQ$8))</f>
        <v>0 - 0</v>
      </c>
      <c r="BR59" s="12" t="str">
        <f t="array" ref="BR59">SUM((G=BR$8)*(P=$B59))&amp;" - "&amp;SUM((G=$B59)*(P=BR$8))</f>
        <v>0 - 0</v>
      </c>
      <c r="BS59" s="12" t="str">
        <f t="array" ref="BS59">SUM((G=BS$8)*(P=$B59))&amp;" - "&amp;SUM((G=$B59)*(P=BS$8))</f>
        <v>0 - 0</v>
      </c>
      <c r="BT59" s="12" t="str">
        <f t="array" ref="BT59">SUM((G=BT$8)*(P=$B59))&amp;" - "&amp;SUM((G=$B59)*(P=BT$8))</f>
        <v>0 - 0</v>
      </c>
      <c r="BU59" s="12" t="str">
        <f t="array" ref="BU59">SUM((G=BU$8)*(P=$B59))&amp;" - "&amp;SUM((G=$B59)*(P=BU$8))</f>
        <v>0 - 0</v>
      </c>
      <c r="BV59" s="12" t="str">
        <f t="array" ref="BV59">SUM((G=BV$8)*(P=$B59))&amp;" - "&amp;SUM((G=$B59)*(P=BV$8))</f>
        <v>0 - 0</v>
      </c>
      <c r="BW59" s="12" t="str">
        <f t="array" ref="BW59">SUM((G=BW$8)*(P=$B59))&amp;" - "&amp;SUM((G=$B59)*(P=BW$8))</f>
        <v>0 - 0</v>
      </c>
      <c r="BX59" s="12" t="str">
        <f t="array" ref="BX59">SUM((G=BX$8)*(P=$B59))&amp;" - "&amp;SUM((G=$B59)*(P=BX$8))</f>
        <v>0 - 0</v>
      </c>
      <c r="BY59" s="12" t="str">
        <f t="array" ref="BY59">SUM((G=BY$8)*(P=$B59))&amp;" - "&amp;SUM((G=$B59)*(P=BY$8))</f>
        <v>0 - 0</v>
      </c>
      <c r="BZ59" s="21" t="str">
        <f t="shared" si="5"/>
        <v>CHRISTOPHE</v>
      </c>
      <c r="CA59" s="15"/>
    </row>
    <row r="60" spans="2:79" ht="11.1" customHeight="1" x14ac:dyDescent="0.2">
      <c r="B60" s="21" t="s">
        <v>113</v>
      </c>
      <c r="C60" s="35" t="str">
        <f t="array" ref="C60">SUM((G=C$8)*(P=$B60))&amp;" - "&amp;SUM((G=$B60)*(P=C$8))</f>
        <v>0 - 0</v>
      </c>
      <c r="D60" s="35" t="str">
        <f t="array" ref="D60">SUM((G=D$8)*(P=$B60))&amp;" - "&amp;SUM((G=$B60)*(P=D$8))</f>
        <v>0 - 0</v>
      </c>
      <c r="E60" s="12" t="str">
        <f t="array" ref="E60">SUM((G=E$8)*(P=$B60))&amp;" - "&amp;SUM((G=$B60)*(P=E$8))</f>
        <v>0 - 0</v>
      </c>
      <c r="F60" s="12" t="str">
        <f t="array" ref="F60">SUM((G=F$8)*(P=$B60))&amp;" - "&amp;SUM((G=$B60)*(P=F$8))</f>
        <v>0 - 0</v>
      </c>
      <c r="G60" s="12" t="str">
        <f t="array" ref="G60">SUM((G=G$8)*(P=$B60))&amp;" - "&amp;SUM((G=$B60)*(P=G$8))</f>
        <v>0 - 0</v>
      </c>
      <c r="H60" s="12" t="str">
        <f t="array" ref="H60">SUM((G=H$8)*(P=$B60))&amp;" - "&amp;SUM((G=$B60)*(P=H$8))</f>
        <v>0 - 0</v>
      </c>
      <c r="I60" s="12" t="str">
        <f t="array" ref="I60">SUM((G=I$8)*(P=$B60))&amp;" - "&amp;SUM((G=$B60)*(P=I$8))</f>
        <v>0 - 0</v>
      </c>
      <c r="J60" s="12" t="str">
        <f t="array" ref="J60">SUM((G=J$8)*(P=$B60))&amp;" - "&amp;SUM((G=$B60)*(P=J$8))</f>
        <v>0 - 0</v>
      </c>
      <c r="K60" s="12" t="str">
        <f t="array" ref="K60">SUM((G=K$8)*(P=$B60))&amp;" - "&amp;SUM((G=$B60)*(P=K$8))</f>
        <v>0 - 0</v>
      </c>
      <c r="L60" s="12" t="str">
        <f t="array" ref="L60">SUM((G=L$8)*(P=$B60))&amp;" - "&amp;SUM((G=$B60)*(P=L$8))</f>
        <v>0 - 0</v>
      </c>
      <c r="M60" s="12" t="str">
        <f t="array" ref="M60">SUM((G=M$8)*(P=$B60))&amp;" - "&amp;SUM((G=$B60)*(P=M$8))</f>
        <v>0 - 0</v>
      </c>
      <c r="N60" s="12" t="str">
        <f t="array" ref="N60">SUM((G=N$8)*(P=$B60))&amp;" - "&amp;SUM((G=$B60)*(P=N$8))</f>
        <v>0 - 0</v>
      </c>
      <c r="O60" s="12" t="str">
        <f t="array" ref="O60">SUM((G=O$8)*(P=$B60))&amp;" - "&amp;SUM((G=$B60)*(P=O$8))</f>
        <v>0 - 0</v>
      </c>
      <c r="P60" s="12" t="str">
        <f t="array" ref="P60">SUM((G=P$8)*(P=$B60))&amp;" - "&amp;SUM((G=$B60)*(P=P$8))</f>
        <v>0 - 0</v>
      </c>
      <c r="Q60" s="12" t="str">
        <f t="array" ref="Q60">SUM((G=Q$8)*(P=$B60))&amp;" - "&amp;SUM((G=$B60)*(P=Q$8))</f>
        <v>1 - 0</v>
      </c>
      <c r="R60" s="12" t="str">
        <f t="array" ref="R60">SUM((G=R$8)*(P=$B60))&amp;" - "&amp;SUM((G=$B60)*(P=R$8))</f>
        <v>0 - 0</v>
      </c>
      <c r="S60" s="12" t="str">
        <f t="array" ref="S60">SUM((G=S$8)*(P=$B60))&amp;" - "&amp;SUM((G=$B60)*(P=S$8))</f>
        <v>0 - 0</v>
      </c>
      <c r="T60" s="12" t="str">
        <f t="array" ref="T60">SUM((G=T$8)*(P=$B60))&amp;" - "&amp;SUM((G=$B60)*(P=T$8))</f>
        <v>0 - 0</v>
      </c>
      <c r="U60" s="12" t="str">
        <f t="array" ref="U60">SUM((G=U$8)*(P=$B60))&amp;" - "&amp;SUM((G=$B60)*(P=U$8))</f>
        <v>0 - 0</v>
      </c>
      <c r="V60" s="12" t="str">
        <f t="array" ref="V60">SUM((G=V$8)*(P=$B60))&amp;" - "&amp;SUM((G=$B60)*(P=V$8))</f>
        <v>0 - 0</v>
      </c>
      <c r="W60" s="12" t="str">
        <f t="array" ref="W60">SUM((G=W$8)*(P=$B60))&amp;" - "&amp;SUM((G=$B60)*(P=W$8))</f>
        <v>0 - 0</v>
      </c>
      <c r="X60" s="12" t="str">
        <f t="array" ref="X60">SUM((G=X$8)*(P=$B60))&amp;" - "&amp;SUM((G=$B60)*(P=X$8))</f>
        <v>0 - 0</v>
      </c>
      <c r="Y60" s="12" t="str">
        <f t="array" ref="Y60">SUM((G=Y$8)*(P=$B60))&amp;" - "&amp;SUM((G=$B60)*(P=Y$8))</f>
        <v>0 - 0</v>
      </c>
      <c r="Z60" s="12" t="str">
        <f t="array" ref="Z60">SUM((G=Z$8)*(P=$B60))&amp;" - "&amp;SUM((G=$B60)*(P=Z$8))</f>
        <v>0 - 0</v>
      </c>
      <c r="AA60" s="12" t="str">
        <f t="array" ref="AA60">SUM((G=AA$8)*(P=$B60))&amp;" - "&amp;SUM((G=$B60)*(P=AA$8))</f>
        <v>0 - 0</v>
      </c>
      <c r="AB60" s="12" t="str">
        <f t="array" ref="AB60">SUM((G=AB$8)*(P=$B60))&amp;" - "&amp;SUM((G=$B60)*(P=AB$8))</f>
        <v>0 - 0</v>
      </c>
      <c r="AC60" s="12" t="str">
        <f t="array" ref="AC60">SUM((G=AC$8)*(P=$B60))&amp;" - "&amp;SUM((G=$B60)*(P=AC$8))</f>
        <v>0 - 0</v>
      </c>
      <c r="AD60" s="12" t="str">
        <f t="array" ref="AD60">SUM((G=AD$8)*(P=$B60))&amp;" - "&amp;SUM((G=$B60)*(P=AD$8))</f>
        <v>0 - 0</v>
      </c>
      <c r="AE60" s="12" t="str">
        <f t="array" ref="AE60">SUM((G=AE$8)*(P=$B60))&amp;" - "&amp;SUM((G=$B60)*(P=AE$8))</f>
        <v>0 - 0</v>
      </c>
      <c r="AF60" s="12" t="str">
        <f t="array" ref="AF60">SUM((G=AF$8)*(P=$B60))&amp;" - "&amp;SUM((G=$B60)*(P=AF$8))</f>
        <v>0 - 0</v>
      </c>
      <c r="AG60" s="12" t="str">
        <f t="array" ref="AG60">SUM((G=AG$8)*(P=$B60))&amp;" - "&amp;SUM((G=$B60)*(P=AG$8))</f>
        <v>0 - 0</v>
      </c>
      <c r="AH60" s="12" t="str">
        <f t="array" ref="AH60">SUM((G=AH$8)*(P=$B60))&amp;" - "&amp;SUM((G=$B60)*(P=AH$8))</f>
        <v>0 - 0</v>
      </c>
      <c r="AI60" s="12" t="str">
        <f t="array" ref="AI60">SUM((G=AI$8)*(P=$B60))&amp;" - "&amp;SUM((G=$B60)*(P=AI$8))</f>
        <v>0 - 0</v>
      </c>
      <c r="AJ60" s="12" t="str">
        <f t="array" ref="AJ60">SUM((G=AJ$8)*(P=$B60))&amp;" - "&amp;SUM((G=$B60)*(P=AJ$8))</f>
        <v>0 - 0</v>
      </c>
      <c r="AK60" s="12" t="str">
        <f t="array" ref="AK60">SUM((G=AK$8)*(P=$B60))&amp;" - "&amp;SUM((G=$B60)*(P=AK$8))</f>
        <v>0 - 0</v>
      </c>
      <c r="AL60" s="12" t="str">
        <f t="array" ref="AL60">SUM((G=AL$8)*(P=$B60))&amp;" - "&amp;SUM((G=$B60)*(P=AL$8))</f>
        <v>0 - 0</v>
      </c>
      <c r="AM60" s="12" t="str">
        <f t="array" ref="AM60">SUM((G=AM$8)*(P=$B60))&amp;" - "&amp;SUM((G=$B60)*(P=AM$8))</f>
        <v>0 - 0</v>
      </c>
      <c r="AN60" s="12" t="str">
        <f t="array" ref="AN60">SUM((G=AN$8)*(P=$B60))&amp;" - "&amp;SUM((G=$B60)*(P=AN$8))</f>
        <v>0 - 0</v>
      </c>
      <c r="AO60" s="12" t="str">
        <f t="array" ref="AO60">SUM((G=AO$8)*(P=$B60))&amp;" - "&amp;SUM((G=$B60)*(P=AO$8))</f>
        <v>0 - 0</v>
      </c>
      <c r="AP60" s="12" t="str">
        <f t="array" ref="AP60">SUM((G=AP$8)*(P=$B60))&amp;" - "&amp;SUM((G=$B60)*(P=AP$8))</f>
        <v>0 - 0</v>
      </c>
      <c r="AQ60" s="12" t="str">
        <f t="array" ref="AQ60">SUM((G=AQ$8)*(P=$B60))&amp;" - "&amp;SUM((G=$B60)*(P=AQ$8))</f>
        <v>0 - 0</v>
      </c>
      <c r="AR60" s="12" t="str">
        <f t="array" ref="AR60">SUM((G=AR$8)*(P=$B60))&amp;" - "&amp;SUM((G=$B60)*(P=AR$8))</f>
        <v>0 - 0</v>
      </c>
      <c r="AS60" s="12" t="str">
        <f t="array" ref="AS60">SUM((G=AS$8)*(P=$B60))&amp;" - "&amp;SUM((G=$B60)*(P=AS$8))</f>
        <v>0 - 0</v>
      </c>
      <c r="AT60" s="25" t="str">
        <f t="array" ref="AT60">SUM((G=AT$8)*(P=$B60))&amp;" - "&amp;SUM((G=$B60)*(P=AT$8))</f>
        <v>0 - 0</v>
      </c>
      <c r="AU60" s="25" t="str">
        <f t="array" ref="AU60">SUM((G=AU$8)*(P=$B60))&amp;" - "&amp;SUM((G=$B60)*(P=AU$8))</f>
        <v>0 - 0</v>
      </c>
      <c r="AV60" s="25" t="str">
        <f t="array" ref="AV60">SUM((G=AV$8)*(P=$B60))&amp;" - "&amp;SUM((G=$B60)*(P=AV$8))</f>
        <v>0 - 0</v>
      </c>
      <c r="AW60" s="3671" t="str">
        <f t="array" ref="AW60">SUM((G=AW$8)*(P=$B60))&amp;" - "&amp;SUM((G=$B60)*(P=AW$8))</f>
        <v>0 - 0</v>
      </c>
      <c r="AX60" s="35" t="str">
        <f t="array" ref="AX60">SUM((G=AX$8)*(P=$B60))&amp;" - "&amp;SUM((G=$B60)*(P=AX$8))</f>
        <v>0 - 0</v>
      </c>
      <c r="AY60" s="12" t="str">
        <f t="array" ref="AY60">SUM((G=AY$8)*(P=$B60))&amp;" - "&amp;SUM((G=$B60)*(P=AY$8))</f>
        <v>0 - 0</v>
      </c>
      <c r="AZ60" s="12" t="str">
        <f t="array" ref="AZ60">SUM((G=AZ$8)*(P=$B60))&amp;" - "&amp;SUM((G=$B60)*(P=AZ$8))</f>
        <v>0 - 0</v>
      </c>
      <c r="BA60" s="12" t="str">
        <f t="array" ref="BA60">SUM((G=BA$8)*(P=$B60))&amp;" - "&amp;SUM((G=$B60)*(P=BA$8))</f>
        <v>0 - 0</v>
      </c>
      <c r="BB60" s="12" t="str">
        <f t="array" ref="BB60">SUM((G=BB$8)*(P=$B60))&amp;" - "&amp;SUM((G=$B60)*(P=BB$8))</f>
        <v>0 - 0</v>
      </c>
      <c r="BC60" s="12" t="str">
        <f t="array" ref="BC60">SUM((G=BC$8)*(P=$B60))&amp;" - "&amp;SUM((G=$B60)*(P=BC$8))</f>
        <v>0 - 0</v>
      </c>
      <c r="BD60" s="12" t="str">
        <f t="array" ref="BD60">SUM((G=BD$8)*(P=$B60))&amp;" - "&amp;SUM((G=$B60)*(P=BD$8))</f>
        <v>0 - 0</v>
      </c>
      <c r="BE60" s="12" t="str">
        <f t="array" ref="BE60">SUM((G=BE$8)*(P=$B60))&amp;" - "&amp;SUM((G=$B60)*(P=BE$8))</f>
        <v>0 - 0</v>
      </c>
      <c r="BF60" s="12" t="str">
        <f t="array" ref="BF60">SUM((G=BF$8)*(P=$B60))&amp;" - "&amp;SUM((G=$B60)*(P=BF$8))</f>
        <v>0 - 0</v>
      </c>
      <c r="BG60" s="12" t="str">
        <f t="array" ref="BG60">SUM((G=BG$8)*(P=$B60))&amp;" - "&amp;SUM((G=$B60)*(P=BG$8))</f>
        <v>0 - 0</v>
      </c>
      <c r="BH60" s="12" t="str">
        <f t="array" ref="BH60">SUM((G=BH$8)*(P=$B60))&amp;" - "&amp;SUM((G=$B60)*(P=BH$8))</f>
        <v>0 - 0</v>
      </c>
      <c r="BI60" s="12" t="str">
        <f t="array" ref="BI60">SUM((G=BI$8)*(P=$B60))&amp;" - "&amp;SUM((G=$B60)*(P=BI$8))</f>
        <v>0 - 0</v>
      </c>
      <c r="BJ60" s="12" t="str">
        <f t="array" ref="BJ60">SUM((G=BJ$8)*(P=$B60))&amp;" - "&amp;SUM((G=$B60)*(P=BJ$8))</f>
        <v>0 - 0</v>
      </c>
      <c r="BK60" s="12" t="str">
        <f t="array" ref="BK60">SUM((G=BK$8)*(P=$B60))&amp;" - "&amp;SUM((G=$B60)*(P=BK$8))</f>
        <v>0 - 0</v>
      </c>
      <c r="BL60" s="12" t="str">
        <f t="array" ref="BL60">SUM((G=BL$8)*(P=$B60))&amp;" - "&amp;SUM((G=$B60)*(P=BL$8))</f>
        <v>0 - 0</v>
      </c>
      <c r="BM60" s="12" t="str">
        <f t="array" ref="BM60">SUM((G=BM$8)*(P=$B60))&amp;" - "&amp;SUM((G=$B60)*(P=BM$8))</f>
        <v>0 - 0</v>
      </c>
      <c r="BN60" s="12" t="str">
        <f t="array" ref="BN60">SUM((G=BN$8)*(P=$B60))&amp;" - "&amp;SUM((G=$B60)*(P=BN$8))</f>
        <v>0 - 0</v>
      </c>
      <c r="BO60" s="12" t="str">
        <f t="array" ref="BO60">SUM((G=BO$8)*(P=$B60))&amp;" - "&amp;SUM((G=$B60)*(P=BO$8))</f>
        <v>0 - 0</v>
      </c>
      <c r="BP60" s="12" t="str">
        <f t="array" ref="BP60">SUM((G=BP$8)*(P=$B60))&amp;" - "&amp;SUM((G=$B60)*(P=BP$8))</f>
        <v>0 - 0</v>
      </c>
      <c r="BQ60" s="12" t="str">
        <f t="array" ref="BQ60">SUM((G=BQ$8)*(P=$B60))&amp;" - "&amp;SUM((G=$B60)*(P=BQ$8))</f>
        <v>0 - 0</v>
      </c>
      <c r="BR60" s="12" t="str">
        <f t="array" ref="BR60">SUM((G=BR$8)*(P=$B60))&amp;" - "&amp;SUM((G=$B60)*(P=BR$8))</f>
        <v>0 - 0</v>
      </c>
      <c r="BS60" s="12" t="str">
        <f t="array" ref="BS60">SUM((G=BS$8)*(P=$B60))&amp;" - "&amp;SUM((G=$B60)*(P=BS$8))</f>
        <v>0 - 0</v>
      </c>
      <c r="BT60" s="12" t="str">
        <f t="array" ref="BT60">SUM((G=BT$8)*(P=$B60))&amp;" - "&amp;SUM((G=$B60)*(P=BT$8))</f>
        <v>0 - 0</v>
      </c>
      <c r="BU60" s="12" t="str">
        <f t="array" ref="BU60">SUM((G=BU$8)*(P=$B60))&amp;" - "&amp;SUM((G=$B60)*(P=BU$8))</f>
        <v>0 - 0</v>
      </c>
      <c r="BV60" s="12" t="str">
        <f t="array" ref="BV60">SUM((G=BV$8)*(P=$B60))&amp;" - "&amp;SUM((G=$B60)*(P=BV$8))</f>
        <v>0 - 0</v>
      </c>
      <c r="BW60" s="12" t="str">
        <f t="array" ref="BW60">SUM((G=BW$8)*(P=$B60))&amp;" - "&amp;SUM((G=$B60)*(P=BW$8))</f>
        <v>0 - 0</v>
      </c>
      <c r="BX60" s="25" t="str">
        <f t="array" ref="BX60">SUM((G=BX$8)*(P=$B60))&amp;" - "&amp;SUM((G=$B60)*(P=BX$8))</f>
        <v>0 - 0</v>
      </c>
      <c r="BY60" s="25" t="str">
        <f t="array" ref="BY60">SUM((G=BY$8)*(P=$B60))&amp;" - "&amp;SUM((G=$B60)*(P=BY$8))</f>
        <v>0 - 0</v>
      </c>
      <c r="BZ60" s="21" t="str">
        <f t="shared" si="5"/>
        <v>CORINNE</v>
      </c>
      <c r="CA60" s="15"/>
    </row>
    <row r="61" spans="2:79" ht="11.1" customHeight="1" x14ac:dyDescent="0.2">
      <c r="B61" s="21" t="s">
        <v>265</v>
      </c>
      <c r="C61" s="35" t="str">
        <f t="array" ref="C61">SUM((G=C$8)*(P=$B61))&amp;" - "&amp;SUM((G=$B61)*(P=C$8))</f>
        <v>0 - 0</v>
      </c>
      <c r="D61" s="35" t="str">
        <f t="array" ref="D61">SUM((G=D$8)*(P=$B61))&amp;" - "&amp;SUM((G=$B61)*(P=D$8))</f>
        <v>0 - 0</v>
      </c>
      <c r="E61" s="12" t="str">
        <f t="array" ref="E61">SUM((G=E$8)*(P=$B61))&amp;" - "&amp;SUM((G=$B61)*(P=E$8))</f>
        <v>0 - 0</v>
      </c>
      <c r="F61" s="12" t="str">
        <f t="array" ref="F61">SUM((G=F$8)*(P=$B61))&amp;" - "&amp;SUM((G=$B61)*(P=F$8))</f>
        <v>0 - 0</v>
      </c>
      <c r="G61" s="12" t="str">
        <f t="array" ref="G61">SUM((G=G$8)*(P=$B61))&amp;" - "&amp;SUM((G=$B61)*(P=G$8))</f>
        <v>0 - 0</v>
      </c>
      <c r="H61" s="12" t="str">
        <f t="array" ref="H61">SUM((G=H$8)*(P=$B61))&amp;" - "&amp;SUM((G=$B61)*(P=H$8))</f>
        <v>0 - 0</v>
      </c>
      <c r="I61" s="12" t="str">
        <f t="array" ref="I61">SUM((G=I$8)*(P=$B61))&amp;" - "&amp;SUM((G=$B61)*(P=I$8))</f>
        <v>0 - 0</v>
      </c>
      <c r="J61" s="12" t="str">
        <f t="array" ref="J61">SUM((G=J$8)*(P=$B61))&amp;" - "&amp;SUM((G=$B61)*(P=J$8))</f>
        <v>0 - 0</v>
      </c>
      <c r="K61" s="12" t="str">
        <f t="array" ref="K61">SUM((G=K$8)*(P=$B61))&amp;" - "&amp;SUM((G=$B61)*(P=K$8))</f>
        <v>0 - 0</v>
      </c>
      <c r="L61" s="12" t="str">
        <f t="array" ref="L61">SUM((G=L$8)*(P=$B61))&amp;" - "&amp;SUM((G=$B61)*(P=L$8))</f>
        <v>0 - 0</v>
      </c>
      <c r="M61" s="12" t="str">
        <f t="array" ref="M61">SUM((G=M$8)*(P=$B61))&amp;" - "&amp;SUM((G=$B61)*(P=M$8))</f>
        <v>0 - 0</v>
      </c>
      <c r="N61" s="12" t="str">
        <f t="array" ref="N61">SUM((G=N$8)*(P=$B61))&amp;" - "&amp;SUM((G=$B61)*(P=N$8))</f>
        <v>0 - 0</v>
      </c>
      <c r="O61" s="12" t="str">
        <f t="array" ref="O61">SUM((G=O$8)*(P=$B61))&amp;" - "&amp;SUM((G=$B61)*(P=O$8))</f>
        <v>0 - 0</v>
      </c>
      <c r="P61" s="12" t="str">
        <f t="array" ref="P61">SUM((G=P$8)*(P=$B61))&amp;" - "&amp;SUM((G=$B61)*(P=P$8))</f>
        <v>0 - 0</v>
      </c>
      <c r="Q61" s="12" t="str">
        <f t="array" ref="Q61">SUM((G=Q$8)*(P=$B61))&amp;" - "&amp;SUM((G=$B61)*(P=Q$8))</f>
        <v>1 - 0</v>
      </c>
      <c r="R61" s="12" t="str">
        <f t="array" ref="R61">SUM((G=R$8)*(P=$B61))&amp;" - "&amp;SUM((G=$B61)*(P=R$8))</f>
        <v>0 - 0</v>
      </c>
      <c r="S61" s="12" t="str">
        <f t="array" ref="S61">SUM((G=S$8)*(P=$B61))&amp;" - "&amp;SUM((G=$B61)*(P=S$8))</f>
        <v>0 - 0</v>
      </c>
      <c r="T61" s="12" t="str">
        <f t="array" ref="T61">SUM((G=T$8)*(P=$B61))&amp;" - "&amp;SUM((G=$B61)*(P=T$8))</f>
        <v>0 - 0</v>
      </c>
      <c r="U61" s="12" t="str">
        <f t="array" ref="U61">SUM((G=U$8)*(P=$B61))&amp;" - "&amp;SUM((G=$B61)*(P=U$8))</f>
        <v>0 - 0</v>
      </c>
      <c r="V61" s="12" t="str">
        <f t="array" ref="V61">SUM((G=V$8)*(P=$B61))&amp;" - "&amp;SUM((G=$B61)*(P=V$8))</f>
        <v>0 - 0</v>
      </c>
      <c r="W61" s="12" t="str">
        <f t="array" ref="W61">SUM((G=W$8)*(P=$B61))&amp;" - "&amp;SUM((G=$B61)*(P=W$8))</f>
        <v>0 - 0</v>
      </c>
      <c r="X61" s="12" t="str">
        <f t="array" ref="X61">SUM((G=X$8)*(P=$B61))&amp;" - "&amp;SUM((G=$B61)*(P=X$8))</f>
        <v>0 - 0</v>
      </c>
      <c r="Y61" s="12" t="str">
        <f t="array" ref="Y61">SUM((G=Y$8)*(P=$B61))&amp;" - "&amp;SUM((G=$B61)*(P=Y$8))</f>
        <v>0 - 0</v>
      </c>
      <c r="Z61" s="12" t="str">
        <f t="array" ref="Z61">SUM((G=Z$8)*(P=$B61))&amp;" - "&amp;SUM((G=$B61)*(P=Z$8))</f>
        <v>0 - 0</v>
      </c>
      <c r="AA61" s="12" t="str">
        <f t="array" ref="AA61">SUM((G=AA$8)*(P=$B61))&amp;" - "&amp;SUM((G=$B61)*(P=AA$8))</f>
        <v>0 - 0</v>
      </c>
      <c r="AB61" s="12" t="str">
        <f t="array" ref="AB61">SUM((G=AB$8)*(P=$B61))&amp;" - "&amp;SUM((G=$B61)*(P=AB$8))</f>
        <v>0 - 0</v>
      </c>
      <c r="AC61" s="12" t="str">
        <f t="array" ref="AC61">SUM((G=AC$8)*(P=$B61))&amp;" - "&amp;SUM((G=$B61)*(P=AC$8))</f>
        <v>0 - 0</v>
      </c>
      <c r="AD61" s="12" t="str">
        <f t="array" ref="AD61">SUM((G=AD$8)*(P=$B61))&amp;" - "&amp;SUM((G=$B61)*(P=AD$8))</f>
        <v>0 - 0</v>
      </c>
      <c r="AE61" s="12" t="str">
        <f t="array" ref="AE61">SUM((G=AE$8)*(P=$B61))&amp;" - "&amp;SUM((G=$B61)*(P=AE$8))</f>
        <v>0 - 0</v>
      </c>
      <c r="AF61" s="12" t="str">
        <f t="array" ref="AF61">SUM((G=AF$8)*(P=$B61))&amp;" - "&amp;SUM((G=$B61)*(P=AF$8))</f>
        <v>0 - 0</v>
      </c>
      <c r="AG61" s="12" t="str">
        <f t="array" ref="AG61">SUM((G=AG$8)*(P=$B61))&amp;" - "&amp;SUM((G=$B61)*(P=AG$8))</f>
        <v>0 - 0</v>
      </c>
      <c r="AH61" s="12" t="str">
        <f t="array" ref="AH61">SUM((G=AH$8)*(P=$B61))&amp;" - "&amp;SUM((G=$B61)*(P=AH$8))</f>
        <v>0 - 0</v>
      </c>
      <c r="AI61" s="12" t="str">
        <f t="array" ref="AI61">SUM((G=AI$8)*(P=$B61))&amp;" - "&amp;SUM((G=$B61)*(P=AI$8))</f>
        <v>0 - 0</v>
      </c>
      <c r="AJ61" s="12" t="str">
        <f t="array" ref="AJ61">SUM((G=AJ$8)*(P=$B61))&amp;" - "&amp;SUM((G=$B61)*(P=AJ$8))</f>
        <v>0 - 0</v>
      </c>
      <c r="AK61" s="12" t="str">
        <f t="array" ref="AK61">SUM((G=AK$8)*(P=$B61))&amp;" - "&amp;SUM((G=$B61)*(P=AK$8))</f>
        <v>0 - 0</v>
      </c>
      <c r="AL61" s="12" t="str">
        <f t="array" ref="AL61">SUM((G=AL$8)*(P=$B61))&amp;" - "&amp;SUM((G=$B61)*(P=AL$8))</f>
        <v>0 - 0</v>
      </c>
      <c r="AM61" s="12" t="str">
        <f t="array" ref="AM61">SUM((G=AM$8)*(P=$B61))&amp;" - "&amp;SUM((G=$B61)*(P=AM$8))</f>
        <v>0 - 0</v>
      </c>
      <c r="AN61" s="12" t="str">
        <f t="array" ref="AN61">SUM((G=AN$8)*(P=$B61))&amp;" - "&amp;SUM((G=$B61)*(P=AN$8))</f>
        <v>0 - 0</v>
      </c>
      <c r="AO61" s="12" t="str">
        <f t="array" ref="AO61">SUM((G=AO$8)*(P=$B61))&amp;" - "&amp;SUM((G=$B61)*(P=AO$8))</f>
        <v>0 - 0</v>
      </c>
      <c r="AP61" s="12" t="str">
        <f t="array" ref="AP61">SUM((G=AP$8)*(P=$B61))&amp;" - "&amp;SUM((G=$B61)*(P=AP$8))</f>
        <v>0 - 0</v>
      </c>
      <c r="AQ61" s="12" t="str">
        <f t="array" ref="AQ61">SUM((G=AQ$8)*(P=$B61))&amp;" - "&amp;SUM((G=$B61)*(P=AQ$8))</f>
        <v>0 - 0</v>
      </c>
      <c r="AR61" s="12" t="str">
        <f t="array" ref="AR61">SUM((G=AR$8)*(P=$B61))&amp;" - "&amp;SUM((G=$B61)*(P=AR$8))</f>
        <v>0 - 0</v>
      </c>
      <c r="AS61" s="12" t="str">
        <f t="array" ref="AS61">SUM((G=AS$8)*(P=$B61))&amp;" - "&amp;SUM((G=$B61)*(P=AS$8))</f>
        <v>0 - 0</v>
      </c>
      <c r="AT61" s="25" t="str">
        <f t="array" ref="AT61">SUM((G=AT$8)*(P=$B61))&amp;" - "&amp;SUM((G=$B61)*(P=AT$8))</f>
        <v>0 - 0</v>
      </c>
      <c r="AU61" s="25" t="str">
        <f t="array" ref="AU61">SUM((G=AU$8)*(P=$B61))&amp;" - "&amp;SUM((G=$B61)*(P=AU$8))</f>
        <v>0 - 0</v>
      </c>
      <c r="AV61" s="25" t="str">
        <f t="array" ref="AV61">SUM((G=AV$8)*(P=$B61))&amp;" - "&amp;SUM((G=$B61)*(P=AV$8))</f>
        <v>0 - 0</v>
      </c>
      <c r="AW61" s="3671" t="str">
        <f t="array" ref="AW61">SUM((G=AW$8)*(P=$B61))&amp;" - "&amp;SUM((G=$B61)*(P=AW$8))</f>
        <v>0 - 0</v>
      </c>
      <c r="AX61" s="35" t="str">
        <f t="array" ref="AX61">SUM((G=AX$8)*(P=$B61))&amp;" - "&amp;SUM((G=$B61)*(P=AX$8))</f>
        <v>0 - 0</v>
      </c>
      <c r="AY61" s="12" t="str">
        <f t="array" ref="AY61">SUM((G=AY$8)*(P=$B61))&amp;" - "&amp;SUM((G=$B61)*(P=AY$8))</f>
        <v>0 - 0</v>
      </c>
      <c r="AZ61" s="12" t="str">
        <f t="array" ref="AZ61">SUM((G=AZ$8)*(P=$B61))&amp;" - "&amp;SUM((G=$B61)*(P=AZ$8))</f>
        <v>0 - 0</v>
      </c>
      <c r="BA61" s="12" t="str">
        <f t="array" ref="BA61">SUM((G=BA$8)*(P=$B61))&amp;" - "&amp;SUM((G=$B61)*(P=BA$8))</f>
        <v>0 - 0</v>
      </c>
      <c r="BB61" s="12" t="str">
        <f t="array" ref="BB61">SUM((G=BB$8)*(P=$B61))&amp;" - "&amp;SUM((G=$B61)*(P=BB$8))</f>
        <v>0 - 0</v>
      </c>
      <c r="BC61" s="12" t="str">
        <f t="array" ref="BC61">SUM((G=BC$8)*(P=$B61))&amp;" - "&amp;SUM((G=$B61)*(P=BC$8))</f>
        <v>0 - 0</v>
      </c>
      <c r="BD61" s="12" t="str">
        <f t="array" ref="BD61">SUM((G=BD$8)*(P=$B61))&amp;" - "&amp;SUM((G=$B61)*(P=BD$8))</f>
        <v>0 - 0</v>
      </c>
      <c r="BE61" s="12" t="str">
        <f t="array" ref="BE61">SUM((G=BE$8)*(P=$B61))&amp;" - "&amp;SUM((G=$B61)*(P=BE$8))</f>
        <v>0 - 0</v>
      </c>
      <c r="BF61" s="12" t="str">
        <f t="array" ref="BF61">SUM((G=BF$8)*(P=$B61))&amp;" - "&amp;SUM((G=$B61)*(P=BF$8))</f>
        <v>0 - 0</v>
      </c>
      <c r="BG61" s="12" t="str">
        <f t="array" ref="BG61">SUM((G=BG$8)*(P=$B61))&amp;" - "&amp;SUM((G=$B61)*(P=BG$8))</f>
        <v>0 - 0</v>
      </c>
      <c r="BH61" s="12" t="str">
        <f t="array" ref="BH61">SUM((G=BH$8)*(P=$B61))&amp;" - "&amp;SUM((G=$B61)*(P=BH$8))</f>
        <v>0 - 0</v>
      </c>
      <c r="BI61" s="12" t="str">
        <f t="array" ref="BI61">SUM((G=BI$8)*(P=$B61))&amp;" - "&amp;SUM((G=$B61)*(P=BI$8))</f>
        <v>0 - 0</v>
      </c>
      <c r="BJ61" s="12" t="str">
        <f t="array" ref="BJ61">SUM((G=BJ$8)*(P=$B61))&amp;" - "&amp;SUM((G=$B61)*(P=BJ$8))</f>
        <v>0 - 0</v>
      </c>
      <c r="BK61" s="12" t="str">
        <f t="array" ref="BK61">SUM((G=BK$8)*(P=$B61))&amp;" - "&amp;SUM((G=$B61)*(P=BK$8))</f>
        <v>0 - 0</v>
      </c>
      <c r="BL61" s="12" t="str">
        <f t="array" ref="BL61">SUM((G=BL$8)*(P=$B61))&amp;" - "&amp;SUM((G=$B61)*(P=BL$8))</f>
        <v>0 - 0</v>
      </c>
      <c r="BM61" s="12" t="str">
        <f t="array" ref="BM61">SUM((G=BM$8)*(P=$B61))&amp;" - "&amp;SUM((G=$B61)*(P=BM$8))</f>
        <v>0 - 0</v>
      </c>
      <c r="BN61" s="12" t="str">
        <f t="array" ref="BN61">SUM((G=BN$8)*(P=$B61))&amp;" - "&amp;SUM((G=$B61)*(P=BN$8))</f>
        <v>0 - 0</v>
      </c>
      <c r="BO61" s="12" t="str">
        <f t="array" ref="BO61">SUM((G=BO$8)*(P=$B61))&amp;" - "&amp;SUM((G=$B61)*(P=BO$8))</f>
        <v>0 - 0</v>
      </c>
      <c r="BP61" s="12" t="str">
        <f t="array" ref="BP61">SUM((G=BP$8)*(P=$B61))&amp;" - "&amp;SUM((G=$B61)*(P=BP$8))</f>
        <v>0 - 0</v>
      </c>
      <c r="BQ61" s="12" t="str">
        <f t="array" ref="BQ61">SUM((G=BQ$8)*(P=$B61))&amp;" - "&amp;SUM((G=$B61)*(P=BQ$8))</f>
        <v>0 - 0</v>
      </c>
      <c r="BR61" s="12" t="str">
        <f t="array" ref="BR61">SUM((G=BR$8)*(P=$B61))&amp;" - "&amp;SUM((G=$B61)*(P=BR$8))</f>
        <v>0 - 0</v>
      </c>
      <c r="BS61" s="12" t="str">
        <f t="array" ref="BS61">SUM((G=BS$8)*(P=$B61))&amp;" - "&amp;SUM((G=$B61)*(P=BS$8))</f>
        <v>0 - 0</v>
      </c>
      <c r="BT61" s="12" t="str">
        <f t="array" ref="BT61">SUM((G=BT$8)*(P=$B61))&amp;" - "&amp;SUM((G=$B61)*(P=BT$8))</f>
        <v>0 - 0</v>
      </c>
      <c r="BU61" s="12" t="str">
        <f t="array" ref="BU61">SUM((G=BU$8)*(P=$B61))&amp;" - "&amp;SUM((G=$B61)*(P=BU$8))</f>
        <v>0 - 0</v>
      </c>
      <c r="BV61" s="12" t="str">
        <f t="array" ref="BV61">SUM((G=BV$8)*(P=$B61))&amp;" - "&amp;SUM((G=$B61)*(P=BV$8))</f>
        <v>0 - 0</v>
      </c>
      <c r="BW61" s="12" t="str">
        <f t="array" ref="BW61">SUM((G=BW$8)*(P=$B61))&amp;" - "&amp;SUM((G=$B61)*(P=BW$8))</f>
        <v>0 - 0</v>
      </c>
      <c r="BX61" s="25" t="str">
        <f t="array" ref="BX61">SUM((G=BX$8)*(P=$B61))&amp;" - "&amp;SUM((G=$B61)*(P=BX$8))</f>
        <v>0 - 0</v>
      </c>
      <c r="BY61" s="25" t="str">
        <f t="array" ref="BY61">SUM((G=BY$8)*(P=$B61))&amp;" - "&amp;SUM((G=$B61)*(P=BY$8))</f>
        <v>0 - 0</v>
      </c>
      <c r="BZ61" s="21" t="str">
        <f t="shared" si="5"/>
        <v>CYRIL D.</v>
      </c>
      <c r="CA61" s="15"/>
    </row>
    <row r="62" spans="2:79" ht="11.1" customHeight="1" x14ac:dyDescent="0.2">
      <c r="B62" s="21" t="s">
        <v>116</v>
      </c>
      <c r="C62" s="35" t="str">
        <f t="array" ref="C62">SUM((G=C$8)*(P=$B62))&amp;" - "&amp;SUM((G=$B62)*(P=C$8))</f>
        <v>0 - 0</v>
      </c>
      <c r="D62" s="35" t="str">
        <f t="array" ref="D62">SUM((G=D$8)*(P=$B62))&amp;" - "&amp;SUM((G=$B62)*(P=D$8))</f>
        <v>0 - 0</v>
      </c>
      <c r="E62" s="12" t="str">
        <f t="array" ref="E62">SUM((G=E$8)*(P=$B62))&amp;" - "&amp;SUM((G=$B62)*(P=E$8))</f>
        <v>0 - 0</v>
      </c>
      <c r="F62" s="12" t="str">
        <f t="array" ref="F62">SUM((G=F$8)*(P=$B62))&amp;" - "&amp;SUM((G=$B62)*(P=F$8))</f>
        <v>0 - 0</v>
      </c>
      <c r="G62" s="12" t="str">
        <f t="array" ref="G62">SUM((G=G$8)*(P=$B62))&amp;" - "&amp;SUM((G=$B62)*(P=G$8))</f>
        <v>0 - 0</v>
      </c>
      <c r="H62" s="12" t="str">
        <f t="array" ref="H62">SUM((G=H$8)*(P=$B62))&amp;" - "&amp;SUM((G=$B62)*(P=H$8))</f>
        <v>0 - 0</v>
      </c>
      <c r="I62" s="12" t="str">
        <f t="array" ref="I62">SUM((G=I$8)*(P=$B62))&amp;" - "&amp;SUM((G=$B62)*(P=I$8))</f>
        <v>0 - 0</v>
      </c>
      <c r="J62" s="12" t="str">
        <f t="array" ref="J62">SUM((G=J$8)*(P=$B62))&amp;" - "&amp;SUM((G=$B62)*(P=J$8))</f>
        <v>1 - 0</v>
      </c>
      <c r="K62" s="12" t="str">
        <f t="array" ref="K62">SUM((G=K$8)*(P=$B62))&amp;" - "&amp;SUM((G=$B62)*(P=K$8))</f>
        <v>0 - 0</v>
      </c>
      <c r="L62" s="12" t="str">
        <f t="array" ref="L62">SUM((G=L$8)*(P=$B62))&amp;" - "&amp;SUM((G=$B62)*(P=L$8))</f>
        <v>0 - 0</v>
      </c>
      <c r="M62" s="12" t="str">
        <f t="array" ref="M62">SUM((G=M$8)*(P=$B62))&amp;" - "&amp;SUM((G=$B62)*(P=M$8))</f>
        <v>0 - 0</v>
      </c>
      <c r="N62" s="12" t="str">
        <f t="array" ref="N62">SUM((G=N$8)*(P=$B62))&amp;" - "&amp;SUM((G=$B62)*(P=N$8))</f>
        <v>0 - 0</v>
      </c>
      <c r="O62" s="12" t="str">
        <f t="array" ref="O62">SUM((G=O$8)*(P=$B62))&amp;" - "&amp;SUM((G=$B62)*(P=O$8))</f>
        <v>0 - 0</v>
      </c>
      <c r="P62" s="12" t="str">
        <f t="array" ref="P62">SUM((G=P$8)*(P=$B62))&amp;" - "&amp;SUM((G=$B62)*(P=P$8))</f>
        <v>0 - 0</v>
      </c>
      <c r="Q62" s="12" t="str">
        <f t="array" ref="Q62">SUM((G=Q$8)*(P=$B62))&amp;" - "&amp;SUM((G=$B62)*(P=Q$8))</f>
        <v>0 - 0</v>
      </c>
      <c r="R62" s="12" t="str">
        <f t="array" ref="R62">SUM((G=R$8)*(P=$B62))&amp;" - "&amp;SUM((G=$B62)*(P=R$8))</f>
        <v>0 - 0</v>
      </c>
      <c r="S62" s="12" t="str">
        <f t="array" ref="S62">SUM((G=S$8)*(P=$B62))&amp;" - "&amp;SUM((G=$B62)*(P=S$8))</f>
        <v>0 - 0</v>
      </c>
      <c r="T62" s="12" t="str">
        <f t="array" ref="T62">SUM((G=T$8)*(P=$B62))&amp;" - "&amp;SUM((G=$B62)*(P=T$8))</f>
        <v>0 - 0</v>
      </c>
      <c r="U62" s="12" t="str">
        <f t="array" ref="U62">SUM((G=U$8)*(P=$B62))&amp;" - "&amp;SUM((G=$B62)*(P=U$8))</f>
        <v>0 - 0</v>
      </c>
      <c r="V62" s="12" t="str">
        <f t="array" ref="V62">SUM((G=V$8)*(P=$B62))&amp;" - "&amp;SUM((G=$B62)*(P=V$8))</f>
        <v>0 - 0</v>
      </c>
      <c r="W62" s="12" t="str">
        <f t="array" ref="W62">SUM((G=W$8)*(P=$B62))&amp;" - "&amp;SUM((G=$B62)*(P=W$8))</f>
        <v>0 - 0</v>
      </c>
      <c r="X62" s="12" t="str">
        <f t="array" ref="X62">SUM((G=X$8)*(P=$B62))&amp;" - "&amp;SUM((G=$B62)*(P=X$8))</f>
        <v>0 - 0</v>
      </c>
      <c r="Y62" s="12" t="str">
        <f t="array" ref="Y62">SUM((G=Y$8)*(P=$B62))&amp;" - "&amp;SUM((G=$B62)*(P=Y$8))</f>
        <v>0 - 0</v>
      </c>
      <c r="Z62" s="12" t="str">
        <f t="array" ref="Z62">SUM((G=Z$8)*(P=$B62))&amp;" - "&amp;SUM((G=$B62)*(P=Z$8))</f>
        <v>0 - 0</v>
      </c>
      <c r="AA62" s="12" t="str">
        <f t="array" ref="AA62">SUM((G=AA$8)*(P=$B62))&amp;" - "&amp;SUM((G=$B62)*(P=AA$8))</f>
        <v>0 - 0</v>
      </c>
      <c r="AB62" s="12" t="str">
        <f t="array" ref="AB62">SUM((G=AB$8)*(P=$B62))&amp;" - "&amp;SUM((G=$B62)*(P=AB$8))</f>
        <v>0 - 0</v>
      </c>
      <c r="AC62" s="12" t="str">
        <f t="array" ref="AC62">SUM((G=AC$8)*(P=$B62))&amp;" - "&amp;SUM((G=$B62)*(P=AC$8))</f>
        <v>0 - 0</v>
      </c>
      <c r="AD62" s="12" t="str">
        <f t="array" ref="AD62">SUM((G=AD$8)*(P=$B62))&amp;" - "&amp;SUM((G=$B62)*(P=AD$8))</f>
        <v>0 - 0</v>
      </c>
      <c r="AE62" s="12" t="str">
        <f t="array" ref="AE62">SUM((G=AE$8)*(P=$B62))&amp;" - "&amp;SUM((G=$B62)*(P=AE$8))</f>
        <v>0 - 0</v>
      </c>
      <c r="AF62" s="12" t="str">
        <f t="array" ref="AF62">SUM((G=AF$8)*(P=$B62))&amp;" - "&amp;SUM((G=$B62)*(P=AF$8))</f>
        <v>0 - 0</v>
      </c>
      <c r="AG62" s="12" t="str">
        <f t="array" ref="AG62">SUM((G=AG$8)*(P=$B62))&amp;" - "&amp;SUM((G=$B62)*(P=AG$8))</f>
        <v>0 - 0</v>
      </c>
      <c r="AH62" s="12" t="str">
        <f t="array" ref="AH62">SUM((G=AH$8)*(P=$B62))&amp;" - "&amp;SUM((G=$B62)*(P=AH$8))</f>
        <v>0 - 0</v>
      </c>
      <c r="AI62" s="12" t="str">
        <f t="array" ref="AI62">SUM((G=AI$8)*(P=$B62))&amp;" - "&amp;SUM((G=$B62)*(P=AI$8))</f>
        <v>0 - 0</v>
      </c>
      <c r="AJ62" s="12" t="str">
        <f t="array" ref="AJ62">SUM((G=AJ$8)*(P=$B62))&amp;" - "&amp;SUM((G=$B62)*(P=AJ$8))</f>
        <v>0 - 0</v>
      </c>
      <c r="AK62" s="12" t="str">
        <f t="array" ref="AK62">SUM((G=AK$8)*(P=$B62))&amp;" - "&amp;SUM((G=$B62)*(P=AK$8))</f>
        <v>0 - 0</v>
      </c>
      <c r="AL62" s="12" t="str">
        <f t="array" ref="AL62">SUM((G=AL$8)*(P=$B62))&amp;" - "&amp;SUM((G=$B62)*(P=AL$8))</f>
        <v>0 - 0</v>
      </c>
      <c r="AM62" s="12" t="str">
        <f t="array" ref="AM62">SUM((G=AM$8)*(P=$B62))&amp;" - "&amp;SUM((G=$B62)*(P=AM$8))</f>
        <v>0 - 0</v>
      </c>
      <c r="AN62" s="12" t="str">
        <f t="array" ref="AN62">SUM((G=AN$8)*(P=$B62))&amp;" - "&amp;SUM((G=$B62)*(P=AN$8))</f>
        <v>0 - 0</v>
      </c>
      <c r="AO62" s="12" t="str">
        <f t="array" ref="AO62">SUM((G=AO$8)*(P=$B62))&amp;" - "&amp;SUM((G=$B62)*(P=AO$8))</f>
        <v>0 - 0</v>
      </c>
      <c r="AP62" s="12" t="str">
        <f t="array" ref="AP62">SUM((G=AP$8)*(P=$B62))&amp;" - "&amp;SUM((G=$B62)*(P=AP$8))</f>
        <v>0 - 0</v>
      </c>
      <c r="AQ62" s="12" t="str">
        <f t="array" ref="AQ62">SUM((G=AQ$8)*(P=$B62))&amp;" - "&amp;SUM((G=$B62)*(P=AQ$8))</f>
        <v>0 - 0</v>
      </c>
      <c r="AR62" s="12" t="str">
        <f t="array" ref="AR62">SUM((G=AR$8)*(P=$B62))&amp;" - "&amp;SUM((G=$B62)*(P=AR$8))</f>
        <v>0 - 0</v>
      </c>
      <c r="AS62" s="12" t="str">
        <f t="array" ref="AS62">SUM((G=AS$8)*(P=$B62))&amp;" - "&amp;SUM((G=$B62)*(P=AS$8))</f>
        <v>0 - 0</v>
      </c>
      <c r="AT62" s="25" t="str">
        <f t="array" ref="AT62">SUM((G=AT$8)*(P=$B62))&amp;" - "&amp;SUM((G=$B62)*(P=AT$8))</f>
        <v>0 - 0</v>
      </c>
      <c r="AU62" s="25" t="str">
        <f t="array" ref="AU62">SUM((G=AU$8)*(P=$B62))&amp;" - "&amp;SUM((G=$B62)*(P=AU$8))</f>
        <v>0 - 0</v>
      </c>
      <c r="AV62" s="25" t="str">
        <f t="array" ref="AV62">SUM((G=AV$8)*(P=$B62))&amp;" - "&amp;SUM((G=$B62)*(P=AV$8))</f>
        <v>0 - 0</v>
      </c>
      <c r="AW62" s="3671" t="str">
        <f t="array" ref="AW62">SUM((G=AW$8)*(P=$B62))&amp;" - "&amp;SUM((G=$B62)*(P=AW$8))</f>
        <v>0 - 0</v>
      </c>
      <c r="AX62" s="35" t="str">
        <f t="array" ref="AX62">SUM((G=AX$8)*(P=$B62))&amp;" - "&amp;SUM((G=$B62)*(P=AX$8))</f>
        <v>0 - 0</v>
      </c>
      <c r="AY62" s="12" t="str">
        <f t="array" ref="AY62">SUM((G=AY$8)*(P=$B62))&amp;" - "&amp;SUM((G=$B62)*(P=AY$8))</f>
        <v>0 - 0</v>
      </c>
      <c r="AZ62" s="12" t="str">
        <f t="array" ref="AZ62">SUM((G=AZ$8)*(P=$B62))&amp;" - "&amp;SUM((G=$B62)*(P=AZ$8))</f>
        <v>0 - 0</v>
      </c>
      <c r="BA62" s="12" t="str">
        <f t="array" ref="BA62">SUM((G=BA$8)*(P=$B62))&amp;" - "&amp;SUM((G=$B62)*(P=BA$8))</f>
        <v>0 - 0</v>
      </c>
      <c r="BB62" s="12" t="str">
        <f t="array" ref="BB62">SUM((G=BB$8)*(P=$B62))&amp;" - "&amp;SUM((G=$B62)*(P=BB$8))</f>
        <v>0 - 0</v>
      </c>
      <c r="BC62" s="12" t="str">
        <f t="array" ref="BC62">SUM((G=BC$8)*(P=$B62))&amp;" - "&amp;SUM((G=$B62)*(P=BC$8))</f>
        <v>0 - 0</v>
      </c>
      <c r="BD62" s="12" t="str">
        <f t="array" ref="BD62">SUM((G=BD$8)*(P=$B62))&amp;" - "&amp;SUM((G=$B62)*(P=BD$8))</f>
        <v>0 - 0</v>
      </c>
      <c r="BE62" s="12" t="str">
        <f t="array" ref="BE62">SUM((G=BE$8)*(P=$B62))&amp;" - "&amp;SUM((G=$B62)*(P=BE$8))</f>
        <v>0 - 0</v>
      </c>
      <c r="BF62" s="12" t="str">
        <f t="array" ref="BF62">SUM((G=BF$8)*(P=$B62))&amp;" - "&amp;SUM((G=$B62)*(P=BF$8))</f>
        <v>0 - 0</v>
      </c>
      <c r="BG62" s="12" t="str">
        <f t="array" ref="BG62">SUM((G=BG$8)*(P=$B62))&amp;" - "&amp;SUM((G=$B62)*(P=BG$8))</f>
        <v>0 - 0</v>
      </c>
      <c r="BH62" s="12" t="str">
        <f t="array" ref="BH62">SUM((G=BH$8)*(P=$B62))&amp;" - "&amp;SUM((G=$B62)*(P=BH$8))</f>
        <v>0 - 0</v>
      </c>
      <c r="BI62" s="12" t="str">
        <f t="array" ref="BI62">SUM((G=BI$8)*(P=$B62))&amp;" - "&amp;SUM((G=$B62)*(P=BI$8))</f>
        <v>0 - 0</v>
      </c>
      <c r="BJ62" s="12" t="str">
        <f t="array" ref="BJ62">SUM((G=BJ$8)*(P=$B62))&amp;" - "&amp;SUM((G=$B62)*(P=BJ$8))</f>
        <v>0 - 0</v>
      </c>
      <c r="BK62" s="12" t="str">
        <f t="array" ref="BK62">SUM((G=BK$8)*(P=$B62))&amp;" - "&amp;SUM((G=$B62)*(P=BK$8))</f>
        <v>0 - 0</v>
      </c>
      <c r="BL62" s="12" t="str">
        <f t="array" ref="BL62">SUM((G=BL$8)*(P=$B62))&amp;" - "&amp;SUM((G=$B62)*(P=BL$8))</f>
        <v>0 - 0</v>
      </c>
      <c r="BM62" s="12" t="str">
        <f t="array" ref="BM62">SUM((G=BM$8)*(P=$B62))&amp;" - "&amp;SUM((G=$B62)*(P=BM$8))</f>
        <v>0 - 0</v>
      </c>
      <c r="BN62" s="12" t="str">
        <f t="array" ref="BN62">SUM((G=BN$8)*(P=$B62))&amp;" - "&amp;SUM((G=$B62)*(P=BN$8))</f>
        <v>0 - 0</v>
      </c>
      <c r="BO62" s="12" t="str">
        <f t="array" ref="BO62">SUM((G=BO$8)*(P=$B62))&amp;" - "&amp;SUM((G=$B62)*(P=BO$8))</f>
        <v>0 - 0</v>
      </c>
      <c r="BP62" s="12" t="str">
        <f t="array" ref="BP62">SUM((G=BP$8)*(P=$B62))&amp;" - "&amp;SUM((G=$B62)*(P=BP$8))</f>
        <v>0 - 0</v>
      </c>
      <c r="BQ62" s="12" t="str">
        <f t="array" ref="BQ62">SUM((G=BQ$8)*(P=$B62))&amp;" - "&amp;SUM((G=$B62)*(P=BQ$8))</f>
        <v>0 - 0</v>
      </c>
      <c r="BR62" s="12" t="str">
        <f t="array" ref="BR62">SUM((G=BR$8)*(P=$B62))&amp;" - "&amp;SUM((G=$B62)*(P=BR$8))</f>
        <v>0 - 0</v>
      </c>
      <c r="BS62" s="12" t="str">
        <f t="array" ref="BS62">SUM((G=BS$8)*(P=$B62))&amp;" - "&amp;SUM((G=$B62)*(P=BS$8))</f>
        <v>0 - 0</v>
      </c>
      <c r="BT62" s="12" t="str">
        <f t="array" ref="BT62">SUM((G=BT$8)*(P=$B62))&amp;" - "&amp;SUM((G=$B62)*(P=BT$8))</f>
        <v>0 - 0</v>
      </c>
      <c r="BU62" s="12" t="str">
        <f t="array" ref="BU62">SUM((G=BU$8)*(P=$B62))&amp;" - "&amp;SUM((G=$B62)*(P=BU$8))</f>
        <v>0 - 0</v>
      </c>
      <c r="BV62" s="12" t="str">
        <f t="array" ref="BV62">SUM((G=BV$8)*(P=$B62))&amp;" - "&amp;SUM((G=$B62)*(P=BV$8))</f>
        <v>0 - 0</v>
      </c>
      <c r="BW62" s="12" t="str">
        <f t="array" ref="BW62">SUM((G=BW$8)*(P=$B62))&amp;" - "&amp;SUM((G=$B62)*(P=BW$8))</f>
        <v>0 - 0</v>
      </c>
      <c r="BX62" s="25" t="str">
        <f t="array" ref="BX62">SUM((G=BX$8)*(P=$B62))&amp;" - "&amp;SUM((G=$B62)*(P=BX$8))</f>
        <v>0 - 0</v>
      </c>
      <c r="BY62" s="25" t="str">
        <f t="array" ref="BY62">SUM((G=BY$8)*(P=$B62))&amp;" - "&amp;SUM((G=$B62)*(P=BY$8))</f>
        <v>0 - 0</v>
      </c>
      <c r="BZ62" s="21" t="str">
        <f t="shared" si="5"/>
        <v>ELISA</v>
      </c>
      <c r="CA62" s="14"/>
    </row>
    <row r="63" spans="2:79" ht="11.1" customHeight="1" x14ac:dyDescent="0.2">
      <c r="B63" s="21" t="s">
        <v>170</v>
      </c>
      <c r="C63" s="35" t="str">
        <f t="array" ref="C63">SUM((G=C$8)*(P=$B63))&amp;" - "&amp;SUM((G=$B63)*(P=C$8))</f>
        <v>0 - 0</v>
      </c>
      <c r="D63" s="35" t="str">
        <f t="array" ref="D63">SUM((G=D$8)*(P=$B63))&amp;" - "&amp;SUM((G=$B63)*(P=D$8))</f>
        <v>0 - 0</v>
      </c>
      <c r="E63" s="12" t="str">
        <f t="array" ref="E63">SUM((G=E$8)*(P=$B63))&amp;" - "&amp;SUM((G=$B63)*(P=E$8))</f>
        <v>0 - 0</v>
      </c>
      <c r="F63" s="12" t="str">
        <f t="array" ref="F63">SUM((G=F$8)*(P=$B63))&amp;" - "&amp;SUM((G=$B63)*(P=F$8))</f>
        <v>0 - 0</v>
      </c>
      <c r="G63" s="12" t="str">
        <f t="array" ref="G63">SUM((G=G$8)*(P=$B63))&amp;" - "&amp;SUM((G=$B63)*(P=G$8))</f>
        <v>0 - 0</v>
      </c>
      <c r="H63" s="12" t="str">
        <f t="array" ref="H63">SUM((G=H$8)*(P=$B63))&amp;" - "&amp;SUM((G=$B63)*(P=H$8))</f>
        <v>0 - 0</v>
      </c>
      <c r="I63" s="12" t="str">
        <f t="array" ref="I63">SUM((G=I$8)*(P=$B63))&amp;" - "&amp;SUM((G=$B63)*(P=I$8))</f>
        <v>0 - 0</v>
      </c>
      <c r="J63" s="12" t="str">
        <f t="array" ref="J63">SUM((G=J$8)*(P=$B63))&amp;" - "&amp;SUM((G=$B63)*(P=J$8))</f>
        <v>0 - 0</v>
      </c>
      <c r="K63" s="12" t="str">
        <f t="array" ref="K63">SUM((G=K$8)*(P=$B63))&amp;" - "&amp;SUM((G=$B63)*(P=K$8))</f>
        <v>0 - 0</v>
      </c>
      <c r="L63" s="12" t="str">
        <f t="array" ref="L63">SUM((G=L$8)*(P=$B63))&amp;" - "&amp;SUM((G=$B63)*(P=L$8))</f>
        <v>0 - 0</v>
      </c>
      <c r="M63" s="12" t="str">
        <f t="array" ref="M63">SUM((G=M$8)*(P=$B63))&amp;" - "&amp;SUM((G=$B63)*(P=M$8))</f>
        <v>0 - 0</v>
      </c>
      <c r="N63" s="12" t="str">
        <f t="array" ref="N63">SUM((G=N$8)*(P=$B63))&amp;" - "&amp;SUM((G=$B63)*(P=N$8))</f>
        <v>0 - 0</v>
      </c>
      <c r="O63" s="12" t="str">
        <f t="array" ref="O63">SUM((G=O$8)*(P=$B63))&amp;" - "&amp;SUM((G=$B63)*(P=O$8))</f>
        <v>0 - 0</v>
      </c>
      <c r="P63" s="12" t="str">
        <f t="array" ref="P63">SUM((G=P$8)*(P=$B63))&amp;" - "&amp;SUM((G=$B63)*(P=P$8))</f>
        <v>0 - 0</v>
      </c>
      <c r="Q63" s="12" t="str">
        <f t="array" ref="Q63">SUM((G=Q$8)*(P=$B63))&amp;" - "&amp;SUM((G=$B63)*(P=Q$8))</f>
        <v>0 - 0</v>
      </c>
      <c r="R63" s="12" t="str">
        <f t="array" ref="R63">SUM((G=R$8)*(P=$B63))&amp;" - "&amp;SUM((G=$B63)*(P=R$8))</f>
        <v>1 - 0</v>
      </c>
      <c r="S63" s="12" t="str">
        <f t="array" ref="S63">SUM((G=S$8)*(P=$B63))&amp;" - "&amp;SUM((G=$B63)*(P=S$8))</f>
        <v>0 - 0</v>
      </c>
      <c r="T63" s="12" t="str">
        <f t="array" ref="T63">SUM((G=T$8)*(P=$B63))&amp;" - "&amp;SUM((G=$B63)*(P=T$8))</f>
        <v>0 - 0</v>
      </c>
      <c r="U63" s="12" t="str">
        <f t="array" ref="U63">SUM((G=U$8)*(P=$B63))&amp;" - "&amp;SUM((G=$B63)*(P=U$8))</f>
        <v>0 - 0</v>
      </c>
      <c r="V63" s="12" t="str">
        <f t="array" ref="V63">SUM((G=V$8)*(P=$B63))&amp;" - "&amp;SUM((G=$B63)*(P=V$8))</f>
        <v>0 - 0</v>
      </c>
      <c r="W63" s="12" t="str">
        <f t="array" ref="W63">SUM((G=W$8)*(P=$B63))&amp;" - "&amp;SUM((G=$B63)*(P=W$8))</f>
        <v>0 - 0</v>
      </c>
      <c r="X63" s="12" t="str">
        <f t="array" ref="X63">SUM((G=X$8)*(P=$B63))&amp;" - "&amp;SUM((G=$B63)*(P=X$8))</f>
        <v>0 - 0</v>
      </c>
      <c r="Y63" s="12" t="str">
        <f t="array" ref="Y63">SUM((G=Y$8)*(P=$B63))&amp;" - "&amp;SUM((G=$B63)*(P=Y$8))</f>
        <v>0 - 0</v>
      </c>
      <c r="Z63" s="12" t="str">
        <f t="array" ref="Z63">SUM((G=Z$8)*(P=$B63))&amp;" - "&amp;SUM((G=$B63)*(P=Z$8))</f>
        <v>0 - 0</v>
      </c>
      <c r="AA63" s="12" t="str">
        <f t="array" ref="AA63">SUM((G=AA$8)*(P=$B63))&amp;" - "&amp;SUM((G=$B63)*(P=AA$8))</f>
        <v>0 - 0</v>
      </c>
      <c r="AB63" s="12" t="str">
        <f t="array" ref="AB63">SUM((G=AB$8)*(P=$B63))&amp;" - "&amp;SUM((G=$B63)*(P=AB$8))</f>
        <v>0 - 0</v>
      </c>
      <c r="AC63" s="12" t="str">
        <f t="array" ref="AC63">SUM((G=AC$8)*(P=$B63))&amp;" - "&amp;SUM((G=$B63)*(P=AC$8))</f>
        <v>0 - 0</v>
      </c>
      <c r="AD63" s="12" t="str">
        <f t="array" ref="AD63">SUM((G=AD$8)*(P=$B63))&amp;" - "&amp;SUM((G=$B63)*(P=AD$8))</f>
        <v>0 - 0</v>
      </c>
      <c r="AE63" s="12" t="str">
        <f t="array" ref="AE63">SUM((G=AE$8)*(P=$B63))&amp;" - "&amp;SUM((G=$B63)*(P=AE$8))</f>
        <v>0 - 0</v>
      </c>
      <c r="AF63" s="12" t="str">
        <f t="array" ref="AF63">SUM((G=AF$8)*(P=$B63))&amp;" - "&amp;SUM((G=$B63)*(P=AF$8))</f>
        <v>0 - 0</v>
      </c>
      <c r="AG63" s="12" t="str">
        <f t="array" ref="AG63">SUM((G=AG$8)*(P=$B63))&amp;" - "&amp;SUM((G=$B63)*(P=AG$8))</f>
        <v>0 - 0</v>
      </c>
      <c r="AH63" s="12" t="str">
        <f t="array" ref="AH63">SUM((G=AH$8)*(P=$B63))&amp;" - "&amp;SUM((G=$B63)*(P=AH$8))</f>
        <v>0 - 0</v>
      </c>
      <c r="AI63" s="12" t="str">
        <f t="array" ref="AI63">SUM((G=AI$8)*(P=$B63))&amp;" - "&amp;SUM((G=$B63)*(P=AI$8))</f>
        <v>0 - 0</v>
      </c>
      <c r="AJ63" s="12" t="str">
        <f t="array" ref="AJ63">SUM((G=AJ$8)*(P=$B63))&amp;" - "&amp;SUM((G=$B63)*(P=AJ$8))</f>
        <v>0 - 0</v>
      </c>
      <c r="AK63" s="12" t="str">
        <f t="array" ref="AK63">SUM((G=AK$8)*(P=$B63))&amp;" - "&amp;SUM((G=$B63)*(P=AK$8))</f>
        <v>0 - 0</v>
      </c>
      <c r="AL63" s="12" t="str">
        <f t="array" ref="AL63">SUM((G=AL$8)*(P=$B63))&amp;" - "&amp;SUM((G=$B63)*(P=AL$8))</f>
        <v>0 - 0</v>
      </c>
      <c r="AM63" s="12" t="str">
        <f t="array" ref="AM63">SUM((G=AM$8)*(P=$B63))&amp;" - "&amp;SUM((G=$B63)*(P=AM$8))</f>
        <v>0 - 0</v>
      </c>
      <c r="AN63" s="12" t="str">
        <f t="array" ref="AN63">SUM((G=AN$8)*(P=$B63))&amp;" - "&amp;SUM((G=$B63)*(P=AN$8))</f>
        <v>0 - 0</v>
      </c>
      <c r="AO63" s="12" t="str">
        <f t="array" ref="AO63">SUM((G=AO$8)*(P=$B63))&amp;" - "&amp;SUM((G=$B63)*(P=AO$8))</f>
        <v>0 - 0</v>
      </c>
      <c r="AP63" s="12" t="str">
        <f t="array" ref="AP63">SUM((G=AP$8)*(P=$B63))&amp;" - "&amp;SUM((G=$B63)*(P=AP$8))</f>
        <v>0 - 0</v>
      </c>
      <c r="AQ63" s="12" t="str">
        <f t="array" ref="AQ63">SUM((G=AQ$8)*(P=$B63))&amp;" - "&amp;SUM((G=$B63)*(P=AQ$8))</f>
        <v>0 - 0</v>
      </c>
      <c r="AR63" s="12" t="str">
        <f t="array" ref="AR63">SUM((G=AR$8)*(P=$B63))&amp;" - "&amp;SUM((G=$B63)*(P=AR$8))</f>
        <v>0 - 0</v>
      </c>
      <c r="AS63" s="12" t="str">
        <f t="array" ref="AS63">SUM((G=AS$8)*(P=$B63))&amp;" - "&amp;SUM((G=$B63)*(P=AS$8))</f>
        <v>0 - 0</v>
      </c>
      <c r="AT63" s="25" t="str">
        <f t="array" ref="AT63">SUM((G=AT$8)*(P=$B63))&amp;" - "&amp;SUM((G=$B63)*(P=AT$8))</f>
        <v>0 - 0</v>
      </c>
      <c r="AU63" s="25" t="str">
        <f t="array" ref="AU63">SUM((G=AU$8)*(P=$B63))&amp;" - "&amp;SUM((G=$B63)*(P=AU$8))</f>
        <v>0 - 0</v>
      </c>
      <c r="AV63" s="25" t="str">
        <f t="array" ref="AV63">SUM((G=AV$8)*(P=$B63))&amp;" - "&amp;SUM((G=$B63)*(P=AV$8))</f>
        <v>0 - 0</v>
      </c>
      <c r="AW63" s="3671" t="str">
        <f t="array" ref="AW63">SUM((G=AW$8)*(P=$B63))&amp;" - "&amp;SUM((G=$B63)*(P=AW$8))</f>
        <v>0 - 1</v>
      </c>
      <c r="AX63" s="35" t="str">
        <f t="array" ref="AX63">SUM((G=AX$8)*(P=$B63))&amp;" - "&amp;SUM((G=$B63)*(P=AX$8))</f>
        <v>0 - 0</v>
      </c>
      <c r="AY63" s="12" t="str">
        <f t="array" ref="AY63">SUM((G=AY$8)*(P=$B63))&amp;" - "&amp;SUM((G=$B63)*(P=AY$8))</f>
        <v>0 - 0</v>
      </c>
      <c r="AZ63" s="12" t="str">
        <f t="array" ref="AZ63">SUM((G=AZ$8)*(P=$B63))&amp;" - "&amp;SUM((G=$B63)*(P=AZ$8))</f>
        <v>0 - 0</v>
      </c>
      <c r="BA63" s="12" t="str">
        <f t="array" ref="BA63">SUM((G=BA$8)*(P=$B63))&amp;" - "&amp;SUM((G=$B63)*(P=BA$8))</f>
        <v>0 - 0</v>
      </c>
      <c r="BB63" s="12" t="str">
        <f t="array" ref="BB63">SUM((G=BB$8)*(P=$B63))&amp;" - "&amp;SUM((G=$B63)*(P=BB$8))</f>
        <v>0 - 0</v>
      </c>
      <c r="BC63" s="12" t="str">
        <f t="array" ref="BC63">SUM((G=BC$8)*(P=$B63))&amp;" - "&amp;SUM((G=$B63)*(P=BC$8))</f>
        <v>0 - 0</v>
      </c>
      <c r="BD63" s="12" t="str">
        <f t="array" ref="BD63">SUM((G=BD$8)*(P=$B63))&amp;" - "&amp;SUM((G=$B63)*(P=BD$8))</f>
        <v>0 - 0</v>
      </c>
      <c r="BE63" s="12" t="str">
        <f t="array" ref="BE63">SUM((G=BE$8)*(P=$B63))&amp;" - "&amp;SUM((G=$B63)*(P=BE$8))</f>
        <v>0 - 0</v>
      </c>
      <c r="BF63" s="12" t="str">
        <f t="array" ref="BF63">SUM((G=BF$8)*(P=$B63))&amp;" - "&amp;SUM((G=$B63)*(P=BF$8))</f>
        <v>0 - 0</v>
      </c>
      <c r="BG63" s="12" t="str">
        <f t="array" ref="BG63">SUM((G=BG$8)*(P=$B63))&amp;" - "&amp;SUM((G=$B63)*(P=BG$8))</f>
        <v>0 - 0</v>
      </c>
      <c r="BH63" s="12" t="str">
        <f t="array" ref="BH63">SUM((G=BH$8)*(P=$B63))&amp;" - "&amp;SUM((G=$B63)*(P=BH$8))</f>
        <v>0 - 0</v>
      </c>
      <c r="BI63" s="12" t="str">
        <f t="array" ref="BI63">SUM((G=BI$8)*(P=$B63))&amp;" - "&amp;SUM((G=$B63)*(P=BI$8))</f>
        <v>0 - 0</v>
      </c>
      <c r="BJ63" s="12" t="str">
        <f t="array" ref="BJ63">SUM((G=BJ$8)*(P=$B63))&amp;" - "&amp;SUM((G=$B63)*(P=BJ$8))</f>
        <v>0 - 0</v>
      </c>
      <c r="BK63" s="12" t="str">
        <f t="array" ref="BK63">SUM((G=BK$8)*(P=$B63))&amp;" - "&amp;SUM((G=$B63)*(P=BK$8))</f>
        <v>0 - 0</v>
      </c>
      <c r="BL63" s="12" t="str">
        <f t="array" ref="BL63">SUM((G=BL$8)*(P=$B63))&amp;" - "&amp;SUM((G=$B63)*(P=BL$8))</f>
        <v>0 - 0</v>
      </c>
      <c r="BM63" s="12" t="str">
        <f t="array" ref="BM63">SUM((G=BM$8)*(P=$B63))&amp;" - "&amp;SUM((G=$B63)*(P=BM$8))</f>
        <v>0 - 0</v>
      </c>
      <c r="BN63" s="12" t="str">
        <f t="array" ref="BN63">SUM((G=BN$8)*(P=$B63))&amp;" - "&amp;SUM((G=$B63)*(P=BN$8))</f>
        <v>0 - 0</v>
      </c>
      <c r="BO63" s="12" t="str">
        <f t="array" ref="BO63">SUM((G=BO$8)*(P=$B63))&amp;" - "&amp;SUM((G=$B63)*(P=BO$8))</f>
        <v>0 - 0</v>
      </c>
      <c r="BP63" s="12" t="str">
        <f t="array" ref="BP63">SUM((G=BP$8)*(P=$B63))&amp;" - "&amp;SUM((G=$B63)*(P=BP$8))</f>
        <v>0 - 0</v>
      </c>
      <c r="BQ63" s="12" t="str">
        <f t="array" ref="BQ63">SUM((G=BQ$8)*(P=$B63))&amp;" - "&amp;SUM((G=$B63)*(P=BQ$8))</f>
        <v>0 - 0</v>
      </c>
      <c r="BR63" s="12" t="str">
        <f t="array" ref="BR63">SUM((G=BR$8)*(P=$B63))&amp;" - "&amp;SUM((G=$B63)*(P=BR$8))</f>
        <v>0 - 0</v>
      </c>
      <c r="BS63" s="12" t="str">
        <f t="array" ref="BS63">SUM((G=BS$8)*(P=$B63))&amp;" - "&amp;SUM((G=$B63)*(P=BS$8))</f>
        <v>0 - 0</v>
      </c>
      <c r="BT63" s="12" t="str">
        <f t="array" ref="BT63">SUM((G=BT$8)*(P=$B63))&amp;" - "&amp;SUM((G=$B63)*(P=BT$8))</f>
        <v>0 - 0</v>
      </c>
      <c r="BU63" s="12" t="str">
        <f t="array" ref="BU63">SUM((G=BU$8)*(P=$B63))&amp;" - "&amp;SUM((G=$B63)*(P=BU$8))</f>
        <v>0 - 0</v>
      </c>
      <c r="BV63" s="12" t="str">
        <f t="array" ref="BV63">SUM((G=BV$8)*(P=$B63))&amp;" - "&amp;SUM((G=$B63)*(P=BV$8))</f>
        <v>0 - 0</v>
      </c>
      <c r="BW63" s="12" t="str">
        <f t="array" ref="BW63">SUM((G=BW$8)*(P=$B63))&amp;" - "&amp;SUM((G=$B63)*(P=BW$8))</f>
        <v>0 - 0</v>
      </c>
      <c r="BX63" s="25" t="str">
        <f t="array" ref="BX63">SUM((G=BX$8)*(P=$B63))&amp;" - "&amp;SUM((G=$B63)*(P=BX$8))</f>
        <v>0 - 0</v>
      </c>
      <c r="BY63" s="25" t="str">
        <f t="array" ref="BY63">SUM((G=BY$8)*(P=$B63))&amp;" - "&amp;SUM((G=$B63)*(P=BY$8))</f>
        <v>0 - 0</v>
      </c>
      <c r="BZ63" s="21" t="str">
        <f t="shared" si="5"/>
        <v>ELISE</v>
      </c>
      <c r="CA63" s="14"/>
    </row>
    <row r="64" spans="2:79" ht="11.1" customHeight="1" x14ac:dyDescent="0.2">
      <c r="B64" s="21" t="s">
        <v>91</v>
      </c>
      <c r="C64" s="35" t="str">
        <f t="array" ref="C64">SUM((G=C$8)*(P=$B64))&amp;" - "&amp;SUM((G=$B64)*(P=C$8))</f>
        <v>0 - 0</v>
      </c>
      <c r="D64" s="35" t="str">
        <f t="array" ref="D64">SUM((G=D$8)*(P=$B64))&amp;" - "&amp;SUM((G=$B64)*(P=D$8))</f>
        <v>0 - 0</v>
      </c>
      <c r="E64" s="12" t="str">
        <f t="array" ref="E64">SUM((G=E$8)*(P=$B64))&amp;" - "&amp;SUM((G=$B64)*(P=E$8))</f>
        <v>0 - 0</v>
      </c>
      <c r="F64" s="12" t="str">
        <f t="array" ref="F64">SUM((G=F$8)*(P=$B64))&amp;" - "&amp;SUM((G=$B64)*(P=F$8))</f>
        <v>0 - 0</v>
      </c>
      <c r="G64" s="12" t="str">
        <f t="array" ref="G64">SUM((G=G$8)*(P=$B64))&amp;" - "&amp;SUM((G=$B64)*(P=G$8))</f>
        <v>0 - 0</v>
      </c>
      <c r="H64" s="12" t="str">
        <f t="array" ref="H64">SUM((G=H$8)*(P=$B64))&amp;" - "&amp;SUM((G=$B64)*(P=H$8))</f>
        <v>0 - 0</v>
      </c>
      <c r="I64" s="12" t="str">
        <f t="array" ref="I64">SUM((G=I$8)*(P=$B64))&amp;" - "&amp;SUM((G=$B64)*(P=I$8))</f>
        <v>0 - 0</v>
      </c>
      <c r="J64" s="12" t="str">
        <f t="array" ref="J64">SUM((G=J$8)*(P=$B64))&amp;" - "&amp;SUM((G=$B64)*(P=J$8))</f>
        <v>0 - 0</v>
      </c>
      <c r="K64" s="12" t="str">
        <f t="array" ref="K64">SUM((G=K$8)*(P=$B64))&amp;" - "&amp;SUM((G=$B64)*(P=K$8))</f>
        <v>0 - 0</v>
      </c>
      <c r="L64" s="12" t="str">
        <f t="array" ref="L64">SUM((G=L$8)*(P=$B64))&amp;" - "&amp;SUM((G=$B64)*(P=L$8))</f>
        <v>0 - 0</v>
      </c>
      <c r="M64" s="12" t="str">
        <f t="array" ref="M64">SUM((G=M$8)*(P=$B64))&amp;" - "&amp;SUM((G=$B64)*(P=M$8))</f>
        <v>0 - 0</v>
      </c>
      <c r="N64" s="12" t="str">
        <f t="array" ref="N64">SUM((G=N$8)*(P=$B64))&amp;" - "&amp;SUM((G=$B64)*(P=N$8))</f>
        <v>0 - 0</v>
      </c>
      <c r="O64" s="12" t="str">
        <f t="array" ref="O64">SUM((G=O$8)*(P=$B64))&amp;" - "&amp;SUM((G=$B64)*(P=O$8))</f>
        <v>0 - 0</v>
      </c>
      <c r="P64" s="12" t="str">
        <f t="array" ref="P64">SUM((G=P$8)*(P=$B64))&amp;" - "&amp;SUM((G=$B64)*(P=P$8))</f>
        <v>0 - 0</v>
      </c>
      <c r="Q64" s="12" t="str">
        <f t="array" ref="Q64">SUM((G=Q$8)*(P=$B64))&amp;" - "&amp;SUM((G=$B64)*(P=Q$8))</f>
        <v>0 - 0</v>
      </c>
      <c r="R64" s="12" t="str">
        <f t="array" ref="R64">SUM((G=R$8)*(P=$B64))&amp;" - "&amp;SUM((G=$B64)*(P=R$8))</f>
        <v>0 - 0</v>
      </c>
      <c r="S64" s="12" t="str">
        <f t="array" ref="S64">SUM((G=S$8)*(P=$B64))&amp;" - "&amp;SUM((G=$B64)*(P=S$8))</f>
        <v>0 - 0</v>
      </c>
      <c r="T64" s="12" t="str">
        <f t="array" ref="T64">SUM((G=T$8)*(P=$B64))&amp;" - "&amp;SUM((G=$B64)*(P=T$8))</f>
        <v>1 - 0</v>
      </c>
      <c r="U64" s="12" t="str">
        <f t="array" ref="U64">SUM((G=U$8)*(P=$B64))&amp;" - "&amp;SUM((G=$B64)*(P=U$8))</f>
        <v>0 - 0</v>
      </c>
      <c r="V64" s="12" t="str">
        <f t="array" ref="V64">SUM((G=V$8)*(P=$B64))&amp;" - "&amp;SUM((G=$B64)*(P=V$8))</f>
        <v>0 - 0</v>
      </c>
      <c r="W64" s="12" t="str">
        <f t="array" ref="W64">SUM((G=W$8)*(P=$B64))&amp;" - "&amp;SUM((G=$B64)*(P=W$8))</f>
        <v>0 - 0</v>
      </c>
      <c r="X64" s="12" t="str">
        <f t="array" ref="X64">SUM((G=X$8)*(P=$B64))&amp;" - "&amp;SUM((G=$B64)*(P=X$8))</f>
        <v>0 - 0</v>
      </c>
      <c r="Y64" s="12" t="str">
        <f t="array" ref="Y64">SUM((G=Y$8)*(P=$B64))&amp;" - "&amp;SUM((G=$B64)*(P=Y$8))</f>
        <v>0 - 0</v>
      </c>
      <c r="Z64" s="12" t="str">
        <f t="array" ref="Z64">SUM((G=Z$8)*(P=$B64))&amp;" - "&amp;SUM((G=$B64)*(P=Z$8))</f>
        <v>0 - 0</v>
      </c>
      <c r="AA64" s="12" t="str">
        <f t="array" ref="AA64">SUM((G=AA$8)*(P=$B64))&amp;" - "&amp;SUM((G=$B64)*(P=AA$8))</f>
        <v>0 - 0</v>
      </c>
      <c r="AB64" s="12" t="str">
        <f t="array" ref="AB64">SUM((G=AB$8)*(P=$B64))&amp;" - "&amp;SUM((G=$B64)*(P=AB$8))</f>
        <v>0 - 0</v>
      </c>
      <c r="AC64" s="12" t="str">
        <f t="array" ref="AC64">SUM((G=AC$8)*(P=$B64))&amp;" - "&amp;SUM((G=$B64)*(P=AC$8))</f>
        <v>0 - 0</v>
      </c>
      <c r="AD64" s="12" t="str">
        <f t="array" ref="AD64">SUM((G=AD$8)*(P=$B64))&amp;" - "&amp;SUM((G=$B64)*(P=AD$8))</f>
        <v>0 - 0</v>
      </c>
      <c r="AE64" s="12" t="str">
        <f t="array" ref="AE64">SUM((G=AE$8)*(P=$B64))&amp;" - "&amp;SUM((G=$B64)*(P=AE$8))</f>
        <v>0 - 0</v>
      </c>
      <c r="AF64" s="12" t="str">
        <f t="array" ref="AF64">SUM((G=AF$8)*(P=$B64))&amp;" - "&amp;SUM((G=$B64)*(P=AF$8))</f>
        <v>0 - 0</v>
      </c>
      <c r="AG64" s="12" t="str">
        <f t="array" ref="AG64">SUM((G=AG$8)*(P=$B64))&amp;" - "&amp;SUM((G=$B64)*(P=AG$8))</f>
        <v>0 - 0</v>
      </c>
      <c r="AH64" s="12" t="str">
        <f t="array" ref="AH64">SUM((G=AH$8)*(P=$B64))&amp;" - "&amp;SUM((G=$B64)*(P=AH$8))</f>
        <v>0 - 0</v>
      </c>
      <c r="AI64" s="12" t="str">
        <f t="array" ref="AI64">SUM((G=AI$8)*(P=$B64))&amp;" - "&amp;SUM((G=$B64)*(P=AI$8))</f>
        <v>0 - 0</v>
      </c>
      <c r="AJ64" s="12" t="str">
        <f t="array" ref="AJ64">SUM((G=AJ$8)*(P=$B64))&amp;" - "&amp;SUM((G=$B64)*(P=AJ$8))</f>
        <v>0 - 0</v>
      </c>
      <c r="AK64" s="12" t="str">
        <f t="array" ref="AK64">SUM((G=AK$8)*(P=$B64))&amp;" - "&amp;SUM((G=$B64)*(P=AK$8))</f>
        <v>0 - 0</v>
      </c>
      <c r="AL64" s="12" t="str">
        <f t="array" ref="AL64">SUM((G=AL$8)*(P=$B64))&amp;" - "&amp;SUM((G=$B64)*(P=AL$8))</f>
        <v>0 - 0</v>
      </c>
      <c r="AM64" s="12" t="str">
        <f t="array" ref="AM64">SUM((G=AM$8)*(P=$B64))&amp;" - "&amp;SUM((G=$B64)*(P=AM$8))</f>
        <v>0 - 0</v>
      </c>
      <c r="AN64" s="12" t="str">
        <f t="array" ref="AN64">SUM((G=AN$8)*(P=$B64))&amp;" - "&amp;SUM((G=$B64)*(P=AN$8))</f>
        <v>0 - 0</v>
      </c>
      <c r="AO64" s="12" t="str">
        <f t="array" ref="AO64">SUM((G=AO$8)*(P=$B64))&amp;" - "&amp;SUM((G=$B64)*(P=AO$8))</f>
        <v>0 - 0</v>
      </c>
      <c r="AP64" s="12" t="str">
        <f t="array" ref="AP64">SUM((G=AP$8)*(P=$B64))&amp;" - "&amp;SUM((G=$B64)*(P=AP$8))</f>
        <v>0 - 0</v>
      </c>
      <c r="AQ64" s="12" t="str">
        <f t="array" ref="AQ64">SUM((G=AQ$8)*(P=$B64))&amp;" - "&amp;SUM((G=$B64)*(P=AQ$8))</f>
        <v>0 - 0</v>
      </c>
      <c r="AR64" s="12" t="str">
        <f t="array" ref="AR64">SUM((G=AR$8)*(P=$B64))&amp;" - "&amp;SUM((G=$B64)*(P=AR$8))</f>
        <v>0 - 0</v>
      </c>
      <c r="AS64" s="12" t="str">
        <f t="array" ref="AS64">SUM((G=AS$8)*(P=$B64))&amp;" - "&amp;SUM((G=$B64)*(P=AS$8))</f>
        <v>0 - 0</v>
      </c>
      <c r="AT64" s="25" t="str">
        <f t="array" ref="AT64">SUM((G=AT$8)*(P=$B64))&amp;" - "&amp;SUM((G=$B64)*(P=AT$8))</f>
        <v>0 - 1</v>
      </c>
      <c r="AU64" s="25" t="str">
        <f t="array" ref="AU64">SUM((G=AU$8)*(P=$B64))&amp;" - "&amp;SUM((G=$B64)*(P=AU$8))</f>
        <v>0 - 0</v>
      </c>
      <c r="AV64" s="25" t="str">
        <f t="array" ref="AV64">SUM((G=AV$8)*(P=$B64))&amp;" - "&amp;SUM((G=$B64)*(P=AV$8))</f>
        <v>0 - 0</v>
      </c>
      <c r="AW64" s="3671" t="str">
        <f t="array" ref="AW64">SUM((G=AW$8)*(P=$B64))&amp;" - "&amp;SUM((G=$B64)*(P=AW$8))</f>
        <v>0 - 0</v>
      </c>
      <c r="AX64" s="35" t="str">
        <f t="array" ref="AX64">SUM((G=AX$8)*(P=$B64))&amp;" - "&amp;SUM((G=$B64)*(P=AX$8))</f>
        <v>0 - 0</v>
      </c>
      <c r="AY64" s="12" t="str">
        <f t="array" ref="AY64">SUM((G=AY$8)*(P=$B64))&amp;" - "&amp;SUM((G=$B64)*(P=AY$8))</f>
        <v>0 - 0</v>
      </c>
      <c r="AZ64" s="12" t="str">
        <f t="array" ref="AZ64">SUM((G=AZ$8)*(P=$B64))&amp;" - "&amp;SUM((G=$B64)*(P=AZ$8))</f>
        <v>0 - 0</v>
      </c>
      <c r="BA64" s="12" t="str">
        <f t="array" ref="BA64">SUM((G=BA$8)*(P=$B64))&amp;" - "&amp;SUM((G=$B64)*(P=BA$8))</f>
        <v>0 - 0</v>
      </c>
      <c r="BB64" s="12" t="str">
        <f t="array" ref="BB64">SUM((G=BB$8)*(P=$B64))&amp;" - "&amp;SUM((G=$B64)*(P=BB$8))</f>
        <v>0 - 0</v>
      </c>
      <c r="BC64" s="12" t="str">
        <f t="array" ref="BC64">SUM((G=BC$8)*(P=$B64))&amp;" - "&amp;SUM((G=$B64)*(P=BC$8))</f>
        <v>0 - 0</v>
      </c>
      <c r="BD64" s="12" t="str">
        <f t="array" ref="BD64">SUM((G=BD$8)*(P=$B64))&amp;" - "&amp;SUM((G=$B64)*(P=BD$8))</f>
        <v>0 - 0</v>
      </c>
      <c r="BE64" s="12" t="str">
        <f t="array" ref="BE64">SUM((G=BE$8)*(P=$B64))&amp;" - "&amp;SUM((G=$B64)*(P=BE$8))</f>
        <v>0 - 0</v>
      </c>
      <c r="BF64" s="12" t="str">
        <f t="array" ref="BF64">SUM((G=BF$8)*(P=$B64))&amp;" - "&amp;SUM((G=$B64)*(P=BF$8))</f>
        <v>0 - 0</v>
      </c>
      <c r="BG64" s="12" t="str">
        <f t="array" ref="BG64">SUM((G=BG$8)*(P=$B64))&amp;" - "&amp;SUM((G=$B64)*(P=BG$8))</f>
        <v>0 - 0</v>
      </c>
      <c r="BH64" s="12" t="str">
        <f t="array" ref="BH64">SUM((G=BH$8)*(P=$B64))&amp;" - "&amp;SUM((G=$B64)*(P=BH$8))</f>
        <v>0 - 0</v>
      </c>
      <c r="BI64" s="12" t="str">
        <f t="array" ref="BI64">SUM((G=BI$8)*(P=$B64))&amp;" - "&amp;SUM((G=$B64)*(P=BI$8))</f>
        <v>0 - 0</v>
      </c>
      <c r="BJ64" s="12" t="str">
        <f t="array" ref="BJ64">SUM((G=BJ$8)*(P=$B64))&amp;" - "&amp;SUM((G=$B64)*(P=BJ$8))</f>
        <v>0 - 0</v>
      </c>
      <c r="BK64" s="12" t="str">
        <f t="array" ref="BK64">SUM((G=BK$8)*(P=$B64))&amp;" - "&amp;SUM((G=$B64)*(P=BK$8))</f>
        <v>0 - 0</v>
      </c>
      <c r="BL64" s="12" t="str">
        <f t="array" ref="BL64">SUM((G=BL$8)*(P=$B64))&amp;" - "&amp;SUM((G=$B64)*(P=BL$8))</f>
        <v>0 - 0</v>
      </c>
      <c r="BM64" s="12" t="str">
        <f t="array" ref="BM64">SUM((G=BM$8)*(P=$B64))&amp;" - "&amp;SUM((G=$B64)*(P=BM$8))</f>
        <v>0 - 0</v>
      </c>
      <c r="BN64" s="12" t="str">
        <f t="array" ref="BN64">SUM((G=BN$8)*(P=$B64))&amp;" - "&amp;SUM((G=$B64)*(P=BN$8))</f>
        <v>0 - 0</v>
      </c>
      <c r="BO64" s="12" t="str">
        <f t="array" ref="BO64">SUM((G=BO$8)*(P=$B64))&amp;" - "&amp;SUM((G=$B64)*(P=BO$8))</f>
        <v>0 - 0</v>
      </c>
      <c r="BP64" s="12" t="str">
        <f t="array" ref="BP64">SUM((G=BP$8)*(P=$B64))&amp;" - "&amp;SUM((G=$B64)*(P=BP$8))</f>
        <v>0 - 0</v>
      </c>
      <c r="BQ64" s="12" t="str">
        <f t="array" ref="BQ64">SUM((G=BQ$8)*(P=$B64))&amp;" - "&amp;SUM((G=$B64)*(P=BQ$8))</f>
        <v>0 - 0</v>
      </c>
      <c r="BR64" s="12" t="str">
        <f t="array" ref="BR64">SUM((G=BR$8)*(P=$B64))&amp;" - "&amp;SUM((G=$B64)*(P=BR$8))</f>
        <v>0 - 0</v>
      </c>
      <c r="BS64" s="12" t="str">
        <f t="array" ref="BS64">SUM((G=BS$8)*(P=$B64))&amp;" - "&amp;SUM((G=$B64)*(P=BS$8))</f>
        <v>0 - 0</v>
      </c>
      <c r="BT64" s="12" t="str">
        <f t="array" ref="BT64">SUM((G=BT$8)*(P=$B64))&amp;" - "&amp;SUM((G=$B64)*(P=BT$8))</f>
        <v>0 - 0</v>
      </c>
      <c r="BU64" s="12" t="str">
        <f t="array" ref="BU64">SUM((G=BU$8)*(P=$B64))&amp;" - "&amp;SUM((G=$B64)*(P=BU$8))</f>
        <v>0 - 0</v>
      </c>
      <c r="BV64" s="12" t="str">
        <f t="array" ref="BV64">SUM((G=BV$8)*(P=$B64))&amp;" - "&amp;SUM((G=$B64)*(P=BV$8))</f>
        <v>0 - 0</v>
      </c>
      <c r="BW64" s="12" t="str">
        <f t="array" ref="BW64">SUM((G=BW$8)*(P=$B64))&amp;" - "&amp;SUM((G=$B64)*(P=BW$8))</f>
        <v>0 - 0</v>
      </c>
      <c r="BX64" s="25" t="str">
        <f t="array" ref="BX64">SUM((G=BX$8)*(P=$B64))&amp;" - "&amp;SUM((G=$B64)*(P=BX$8))</f>
        <v>0 - 0</v>
      </c>
      <c r="BY64" s="25" t="str">
        <f t="array" ref="BY64">SUM((G=BY$8)*(P=$B64))&amp;" - "&amp;SUM((G=$B64)*(P=BY$8))</f>
        <v>0 - 0</v>
      </c>
      <c r="BZ64" s="21" t="str">
        <f t="shared" si="5"/>
        <v>FLORA</v>
      </c>
      <c r="CA64" s="15"/>
    </row>
    <row r="65" spans="2:79" ht="11.1" customHeight="1" x14ac:dyDescent="0.2">
      <c r="B65" s="21" t="s">
        <v>112</v>
      </c>
      <c r="C65" s="35" t="str">
        <f t="array" ref="C65">SUM((G=C$8)*(P=$B65))&amp;" - "&amp;SUM((G=$B65)*(P=C$8))</f>
        <v>0 - 0</v>
      </c>
      <c r="D65" s="35" t="str">
        <f t="array" ref="D65">SUM((G=D$8)*(P=$B65))&amp;" - "&amp;SUM((G=$B65)*(P=D$8))</f>
        <v>0 - 0</v>
      </c>
      <c r="E65" s="12" t="str">
        <f t="array" ref="E65">SUM((G=E$8)*(P=$B65))&amp;" - "&amp;SUM((G=$B65)*(P=E$8))</f>
        <v>0 - 1</v>
      </c>
      <c r="F65" s="12" t="str">
        <f t="array" ref="F65">SUM((G=F$8)*(P=$B65))&amp;" - "&amp;SUM((G=$B65)*(P=F$8))</f>
        <v>0 - 0</v>
      </c>
      <c r="G65" s="12" t="str">
        <f t="array" ref="G65">SUM((G=G$8)*(P=$B65))&amp;" - "&amp;SUM((G=$B65)*(P=G$8))</f>
        <v>0 - 0</v>
      </c>
      <c r="H65" s="12" t="str">
        <f t="array" ref="H65">SUM((G=H$8)*(P=$B65))&amp;" - "&amp;SUM((G=$B65)*(P=H$8))</f>
        <v>0 - 1</v>
      </c>
      <c r="I65" s="12" t="str">
        <f t="array" ref="I65">SUM((G=I$8)*(P=$B65))&amp;" - "&amp;SUM((G=$B65)*(P=I$8))</f>
        <v>0 - 0</v>
      </c>
      <c r="J65" s="12" t="str">
        <f t="array" ref="J65">SUM((G=J$8)*(P=$B65))&amp;" - "&amp;SUM((G=$B65)*(P=J$8))</f>
        <v>0 - 0</v>
      </c>
      <c r="K65" s="12" t="str">
        <f t="array" ref="K65">SUM((G=K$8)*(P=$B65))&amp;" - "&amp;SUM((G=$B65)*(P=K$8))</f>
        <v>0 - 0</v>
      </c>
      <c r="L65" s="12" t="str">
        <f t="array" ref="L65">SUM((G=L$8)*(P=$B65))&amp;" - "&amp;SUM((G=$B65)*(P=L$8))</f>
        <v>0 - 0</v>
      </c>
      <c r="M65" s="12" t="str">
        <f t="array" ref="M65">SUM((G=M$8)*(P=$B65))&amp;" - "&amp;SUM((G=$B65)*(P=M$8))</f>
        <v>0 - 0</v>
      </c>
      <c r="N65" s="12" t="str">
        <f t="array" ref="N65">SUM((G=N$8)*(P=$B65))&amp;" - "&amp;SUM((G=$B65)*(P=N$8))</f>
        <v>0 - 0</v>
      </c>
      <c r="O65" s="12" t="str">
        <f t="array" ref="O65">SUM((G=O$8)*(P=$B65))&amp;" - "&amp;SUM((G=$B65)*(P=O$8))</f>
        <v>0 - 0</v>
      </c>
      <c r="P65" s="12" t="str">
        <f t="array" ref="P65">SUM((G=P$8)*(P=$B65))&amp;" - "&amp;SUM((G=$B65)*(P=P$8))</f>
        <v>0 - 0</v>
      </c>
      <c r="Q65" s="12" t="str">
        <f t="array" ref="Q65">SUM((G=Q$8)*(P=$B65))&amp;" - "&amp;SUM((G=$B65)*(P=Q$8))</f>
        <v>0 - 0</v>
      </c>
      <c r="R65" s="12" t="str">
        <f t="array" ref="R65">SUM((G=R$8)*(P=$B65))&amp;" - "&amp;SUM((G=$B65)*(P=R$8))</f>
        <v>0 - 0</v>
      </c>
      <c r="S65" s="12" t="str">
        <f t="array" ref="S65">SUM((G=S$8)*(P=$B65))&amp;" - "&amp;SUM((G=$B65)*(P=S$8))</f>
        <v>0 - 0</v>
      </c>
      <c r="T65" s="12" t="str">
        <f t="array" ref="T65">SUM((G=T$8)*(P=$B65))&amp;" - "&amp;SUM((G=$B65)*(P=T$8))</f>
        <v>0 - 0</v>
      </c>
      <c r="U65" s="12" t="str">
        <f t="array" ref="U65">SUM((G=U$8)*(P=$B65))&amp;" - "&amp;SUM((G=$B65)*(P=U$8))</f>
        <v>0 - 0</v>
      </c>
      <c r="V65" s="12" t="str">
        <f t="array" ref="V65">SUM((G=V$8)*(P=$B65))&amp;" - "&amp;SUM((G=$B65)*(P=V$8))</f>
        <v>0 - 0</v>
      </c>
      <c r="W65" s="12" t="str">
        <f t="array" ref="W65">SUM((G=W$8)*(P=$B65))&amp;" - "&amp;SUM((G=$B65)*(P=W$8))</f>
        <v>0 - 0</v>
      </c>
      <c r="X65" s="12" t="str">
        <f t="array" ref="X65">SUM((G=X$8)*(P=$B65))&amp;" - "&amp;SUM((G=$B65)*(P=X$8))</f>
        <v>0 - 0</v>
      </c>
      <c r="Y65" s="12" t="str">
        <f t="array" ref="Y65">SUM((G=Y$8)*(P=$B65))&amp;" - "&amp;SUM((G=$B65)*(P=Y$8))</f>
        <v>0 - 0</v>
      </c>
      <c r="Z65" s="12" t="str">
        <f t="array" ref="Z65">SUM((G=Z$8)*(P=$B65))&amp;" - "&amp;SUM((G=$B65)*(P=Z$8))</f>
        <v>0 - 0</v>
      </c>
      <c r="AA65" s="12" t="str">
        <f t="array" ref="AA65">SUM((G=AA$8)*(P=$B65))&amp;" - "&amp;SUM((G=$B65)*(P=AA$8))</f>
        <v>0 - 0</v>
      </c>
      <c r="AB65" s="12" t="str">
        <f t="array" ref="AB65">SUM((G=AB$8)*(P=$B65))&amp;" - "&amp;SUM((G=$B65)*(P=AB$8))</f>
        <v>0 - 0</v>
      </c>
      <c r="AC65" s="12" t="str">
        <f t="array" ref="AC65">SUM((G=AC$8)*(P=$B65))&amp;" - "&amp;SUM((G=$B65)*(P=AC$8))</f>
        <v>1 - 0</v>
      </c>
      <c r="AD65" s="12" t="str">
        <f t="array" ref="AD65">SUM((G=AD$8)*(P=$B65))&amp;" - "&amp;SUM((G=$B65)*(P=AD$8))</f>
        <v>0 - 0</v>
      </c>
      <c r="AE65" s="12" t="str">
        <f t="array" ref="AE65">SUM((G=AE$8)*(P=$B65))&amp;" - "&amp;SUM((G=$B65)*(P=AE$8))</f>
        <v>0 - 0</v>
      </c>
      <c r="AF65" s="12" t="str">
        <f t="array" ref="AF65">SUM((G=AF$8)*(P=$B65))&amp;" - "&amp;SUM((G=$B65)*(P=AF$8))</f>
        <v>0 - 0</v>
      </c>
      <c r="AG65" s="12" t="str">
        <f t="array" ref="AG65">SUM((G=AG$8)*(P=$B65))&amp;" - "&amp;SUM((G=$B65)*(P=AG$8))</f>
        <v>0 - 0</v>
      </c>
      <c r="AH65" s="12" t="str">
        <f t="array" ref="AH65">SUM((G=AH$8)*(P=$B65))&amp;" - "&amp;SUM((G=$B65)*(P=AH$8))</f>
        <v>0 - 0</v>
      </c>
      <c r="AI65" s="12" t="str">
        <f t="array" ref="AI65">SUM((G=AI$8)*(P=$B65))&amp;" - "&amp;SUM((G=$B65)*(P=AI$8))</f>
        <v>0 - 0</v>
      </c>
      <c r="AJ65" s="12" t="str">
        <f t="array" ref="AJ65">SUM((G=AJ$8)*(P=$B65))&amp;" - "&amp;SUM((G=$B65)*(P=AJ$8))</f>
        <v>0 - 0</v>
      </c>
      <c r="AK65" s="12" t="str">
        <f t="array" ref="AK65">SUM((G=AK$8)*(P=$B65))&amp;" - "&amp;SUM((G=$B65)*(P=AK$8))</f>
        <v>0 - 0</v>
      </c>
      <c r="AL65" s="12" t="str">
        <f t="array" ref="AL65">SUM((G=AL$8)*(P=$B65))&amp;" - "&amp;SUM((G=$B65)*(P=AL$8))</f>
        <v>0 - 1</v>
      </c>
      <c r="AM65" s="12" t="str">
        <f t="array" ref="AM65">SUM((G=AM$8)*(P=$B65))&amp;" - "&amp;SUM((G=$B65)*(P=AM$8))</f>
        <v>0 - 0</v>
      </c>
      <c r="AN65" s="12" t="str">
        <f t="array" ref="AN65">SUM((G=AN$8)*(P=$B65))&amp;" - "&amp;SUM((G=$B65)*(P=AN$8))</f>
        <v>0 - 0</v>
      </c>
      <c r="AO65" s="12" t="str">
        <f t="array" ref="AO65">SUM((G=AO$8)*(P=$B65))&amp;" - "&amp;SUM((G=$B65)*(P=AO$8))</f>
        <v>0 - 0</v>
      </c>
      <c r="AP65" s="12" t="str">
        <f t="array" ref="AP65">SUM((G=AP$8)*(P=$B65))&amp;" - "&amp;SUM((G=$B65)*(P=AP$8))</f>
        <v>0 - 0</v>
      </c>
      <c r="AQ65" s="12" t="str">
        <f t="array" ref="AQ65">SUM((G=AQ$8)*(P=$B65))&amp;" - "&amp;SUM((G=$B65)*(P=AQ$8))</f>
        <v>0 - 0</v>
      </c>
      <c r="AR65" s="12" t="str">
        <f t="array" ref="AR65">SUM((G=AR$8)*(P=$B65))&amp;" - "&amp;SUM((G=$B65)*(P=AR$8))</f>
        <v>0 - 0</v>
      </c>
      <c r="AS65" s="12" t="str">
        <f t="array" ref="AS65">SUM((G=AS$8)*(P=$B65))&amp;" - "&amp;SUM((G=$B65)*(P=AS$8))</f>
        <v>0 - 0</v>
      </c>
      <c r="AT65" s="25" t="str">
        <f t="array" ref="AT65">SUM((G=AT$8)*(P=$B65))&amp;" - "&amp;SUM((G=$B65)*(P=AT$8))</f>
        <v>0 - 0</v>
      </c>
      <c r="AU65" s="25" t="str">
        <f t="array" ref="AU65">SUM((G=AU$8)*(P=$B65))&amp;" - "&amp;SUM((G=$B65)*(P=AU$8))</f>
        <v>0 - 0</v>
      </c>
      <c r="AV65" s="25" t="str">
        <f t="array" ref="AV65">SUM((G=AV$8)*(P=$B65))&amp;" - "&amp;SUM((G=$B65)*(P=AV$8))</f>
        <v>0 - 0</v>
      </c>
      <c r="AW65" s="3671" t="str">
        <f t="array" ref="AW65">SUM((G=AW$8)*(P=$B65))&amp;" - "&amp;SUM((G=$B65)*(P=AW$8))</f>
        <v>0 - 0</v>
      </c>
      <c r="AX65" s="35" t="str">
        <f t="array" ref="AX65">SUM((G=AX$8)*(P=$B65))&amp;" - "&amp;SUM((G=$B65)*(P=AX$8))</f>
        <v>0 - 0</v>
      </c>
      <c r="AY65" s="12" t="str">
        <f t="array" ref="AY65">SUM((G=AY$8)*(P=$B65))&amp;" - "&amp;SUM((G=$B65)*(P=AY$8))</f>
        <v>0 - 0</v>
      </c>
      <c r="AZ65" s="12" t="str">
        <f t="array" ref="AZ65">SUM((G=AZ$8)*(P=$B65))&amp;" - "&amp;SUM((G=$B65)*(P=AZ$8))</f>
        <v>0 - 0</v>
      </c>
      <c r="BA65" s="12" t="str">
        <f t="array" ref="BA65">SUM((G=BA$8)*(P=$B65))&amp;" - "&amp;SUM((G=$B65)*(P=BA$8))</f>
        <v>0 - 0</v>
      </c>
      <c r="BB65" s="12" t="str">
        <f t="array" ref="BB65">SUM((G=BB$8)*(P=$B65))&amp;" - "&amp;SUM((G=$B65)*(P=BB$8))</f>
        <v>0 - 0</v>
      </c>
      <c r="BC65" s="12" t="str">
        <f t="array" ref="BC65">SUM((G=BC$8)*(P=$B65))&amp;" - "&amp;SUM((G=$B65)*(P=BC$8))</f>
        <v>0 - 0</v>
      </c>
      <c r="BD65" s="12" t="str">
        <f t="array" ref="BD65">SUM((G=BD$8)*(P=$B65))&amp;" - "&amp;SUM((G=$B65)*(P=BD$8))</f>
        <v>0 - 0</v>
      </c>
      <c r="BE65" s="12" t="str">
        <f t="array" ref="BE65">SUM((G=BE$8)*(P=$B65))&amp;" - "&amp;SUM((G=$B65)*(P=BE$8))</f>
        <v>0 - 0</v>
      </c>
      <c r="BF65" s="12" t="str">
        <f t="array" ref="BF65">SUM((G=BF$8)*(P=$B65))&amp;" - "&amp;SUM((G=$B65)*(P=BF$8))</f>
        <v>0 - 0</v>
      </c>
      <c r="BG65" s="12" t="str">
        <f t="array" ref="BG65">SUM((G=BG$8)*(P=$B65))&amp;" - "&amp;SUM((G=$B65)*(P=BG$8))</f>
        <v>0 - 0</v>
      </c>
      <c r="BH65" s="12" t="str">
        <f t="array" ref="BH65">SUM((G=BH$8)*(P=$B65))&amp;" - "&amp;SUM((G=$B65)*(P=BH$8))</f>
        <v>0 - 0</v>
      </c>
      <c r="BI65" s="12" t="str">
        <f t="array" ref="BI65">SUM((G=BI$8)*(P=$B65))&amp;" - "&amp;SUM((G=$B65)*(P=BI$8))</f>
        <v>0 - 0</v>
      </c>
      <c r="BJ65" s="12" t="str">
        <f t="array" ref="BJ65">SUM((G=BJ$8)*(P=$B65))&amp;" - "&amp;SUM((G=$B65)*(P=BJ$8))</f>
        <v>0 - 0</v>
      </c>
      <c r="BK65" s="12" t="str">
        <f t="array" ref="BK65">SUM((G=BK$8)*(P=$B65))&amp;" - "&amp;SUM((G=$B65)*(P=BK$8))</f>
        <v>0 - 0</v>
      </c>
      <c r="BL65" s="12" t="str">
        <f t="array" ref="BL65">SUM((G=BL$8)*(P=$B65))&amp;" - "&amp;SUM((G=$B65)*(P=BL$8))</f>
        <v>0 - 0</v>
      </c>
      <c r="BM65" s="12" t="str">
        <f t="array" ref="BM65">SUM((G=BM$8)*(P=$B65))&amp;" - "&amp;SUM((G=$B65)*(P=BM$8))</f>
        <v>0 - 0</v>
      </c>
      <c r="BN65" s="12" t="str">
        <f t="array" ref="BN65">SUM((G=BN$8)*(P=$B65))&amp;" - "&amp;SUM((G=$B65)*(P=BN$8))</f>
        <v>0 - 0</v>
      </c>
      <c r="BO65" s="12" t="str">
        <f t="array" ref="BO65">SUM((G=BO$8)*(P=$B65))&amp;" - "&amp;SUM((G=$B65)*(P=BO$8))</f>
        <v>0 - 0</v>
      </c>
      <c r="BP65" s="12" t="str">
        <f t="array" ref="BP65">SUM((G=BP$8)*(P=$B65))&amp;" - "&amp;SUM((G=$B65)*(P=BP$8))</f>
        <v>0 - 0</v>
      </c>
      <c r="BQ65" s="12" t="str">
        <f t="array" ref="BQ65">SUM((G=BQ$8)*(P=$B65))&amp;" - "&amp;SUM((G=$B65)*(P=BQ$8))</f>
        <v>0 - 0</v>
      </c>
      <c r="BR65" s="12" t="str">
        <f t="array" ref="BR65">SUM((G=BR$8)*(P=$B65))&amp;" - "&amp;SUM((G=$B65)*(P=BR$8))</f>
        <v>0 - 0</v>
      </c>
      <c r="BS65" s="12" t="str">
        <f t="array" ref="BS65">SUM((G=BS$8)*(P=$B65))&amp;" - "&amp;SUM((G=$B65)*(P=BS$8))</f>
        <v>0 - 0</v>
      </c>
      <c r="BT65" s="12" t="str">
        <f t="array" ref="BT65">SUM((G=BT$8)*(P=$B65))&amp;" - "&amp;SUM((G=$B65)*(P=BT$8))</f>
        <v>0 - 0</v>
      </c>
      <c r="BU65" s="12" t="str">
        <f t="array" ref="BU65">SUM((G=BU$8)*(P=$B65))&amp;" - "&amp;SUM((G=$B65)*(P=BU$8))</f>
        <v>0 - 0</v>
      </c>
      <c r="BV65" s="12" t="str">
        <f t="array" ref="BV65">SUM((G=BV$8)*(P=$B65))&amp;" - "&amp;SUM((G=$B65)*(P=BV$8))</f>
        <v>0 - 0</v>
      </c>
      <c r="BW65" s="12" t="str">
        <f t="array" ref="BW65">SUM((G=BW$8)*(P=$B65))&amp;" - "&amp;SUM((G=$B65)*(P=BW$8))</f>
        <v>0 - 0</v>
      </c>
      <c r="BX65" s="25" t="str">
        <f t="array" ref="BX65">SUM((G=BX$8)*(P=$B65))&amp;" - "&amp;SUM((G=$B65)*(P=BX$8))</f>
        <v>0 - 0</v>
      </c>
      <c r="BY65" s="25" t="str">
        <f t="array" ref="BY65">SUM((G=BY$8)*(P=$B65))&amp;" - "&amp;SUM((G=$B65)*(P=BY$8))</f>
        <v>0 - 0</v>
      </c>
      <c r="BZ65" s="21" t="str">
        <f t="shared" si="5"/>
        <v>FREDOUILLE</v>
      </c>
      <c r="CA65" s="15"/>
    </row>
    <row r="66" spans="2:79" ht="11.1" customHeight="1" x14ac:dyDescent="0.2">
      <c r="B66" s="21" t="s">
        <v>115</v>
      </c>
      <c r="C66" s="35" t="str">
        <f t="array" ref="C66">SUM((G=C$8)*(P=$B66))&amp;" - "&amp;SUM((G=$B66)*(P=C$8))</f>
        <v>0 - 0</v>
      </c>
      <c r="D66" s="35" t="str">
        <f t="array" ref="D66">SUM((G=D$8)*(P=$B66))&amp;" - "&amp;SUM((G=$B66)*(P=D$8))</f>
        <v>0 - 0</v>
      </c>
      <c r="E66" s="12" t="str">
        <f t="array" ref="E66">SUM((G=E$8)*(P=$B66))&amp;" - "&amp;SUM((G=$B66)*(P=E$8))</f>
        <v>0 - 0</v>
      </c>
      <c r="F66" s="12" t="str">
        <f t="array" ref="F66">SUM((G=F$8)*(P=$B66))&amp;" - "&amp;SUM((G=$B66)*(P=F$8))</f>
        <v>0 - 0</v>
      </c>
      <c r="G66" s="12" t="str">
        <f t="array" ref="G66">SUM((G=G$8)*(P=$B66))&amp;" - "&amp;SUM((G=$B66)*(P=G$8))</f>
        <v>0 - 0</v>
      </c>
      <c r="H66" s="12" t="str">
        <f t="array" ref="H66">SUM((G=H$8)*(P=$B66))&amp;" - "&amp;SUM((G=$B66)*(P=H$8))</f>
        <v>0 - 0</v>
      </c>
      <c r="I66" s="12" t="str">
        <f t="array" ref="I66">SUM((G=I$8)*(P=$B66))&amp;" - "&amp;SUM((G=$B66)*(P=I$8))</f>
        <v>0 - 0</v>
      </c>
      <c r="J66" s="12" t="str">
        <f t="array" ref="J66">SUM((G=J$8)*(P=$B66))&amp;" - "&amp;SUM((G=$B66)*(P=J$8))</f>
        <v>0 - 0</v>
      </c>
      <c r="K66" s="12" t="str">
        <f t="array" ref="K66">SUM((G=K$8)*(P=$B66))&amp;" - "&amp;SUM((G=$B66)*(P=K$8))</f>
        <v>0 - 0</v>
      </c>
      <c r="L66" s="12" t="str">
        <f t="array" ref="L66">SUM((G=L$8)*(P=$B66))&amp;" - "&amp;SUM((G=$B66)*(P=L$8))</f>
        <v>0 - 0</v>
      </c>
      <c r="M66" s="12" t="str">
        <f t="array" ref="M66">SUM((G=M$8)*(P=$B66))&amp;" - "&amp;SUM((G=$B66)*(P=M$8))</f>
        <v>0 - 0</v>
      </c>
      <c r="N66" s="12" t="str">
        <f t="array" ref="N66">SUM((G=N$8)*(P=$B66))&amp;" - "&amp;SUM((G=$B66)*(P=N$8))</f>
        <v>0 - 0</v>
      </c>
      <c r="O66" s="12" t="str">
        <f t="array" ref="O66">SUM((G=O$8)*(P=$B66))&amp;" - "&amp;SUM((G=$B66)*(P=O$8))</f>
        <v>0 - 0</v>
      </c>
      <c r="P66" s="12" t="str">
        <f t="array" ref="P66">SUM((G=P$8)*(P=$B66))&amp;" - "&amp;SUM((G=$B66)*(P=P$8))</f>
        <v>0 - 0</v>
      </c>
      <c r="Q66" s="12" t="str">
        <f t="array" ref="Q66">SUM((G=Q$8)*(P=$B66))&amp;" - "&amp;SUM((G=$B66)*(P=Q$8))</f>
        <v>1 - 0</v>
      </c>
      <c r="R66" s="12" t="str">
        <f t="array" ref="R66">SUM((G=R$8)*(P=$B66))&amp;" - "&amp;SUM((G=$B66)*(P=R$8))</f>
        <v>0 - 0</v>
      </c>
      <c r="S66" s="12" t="str">
        <f t="array" ref="S66">SUM((G=S$8)*(P=$B66))&amp;" - "&amp;SUM((G=$B66)*(P=S$8))</f>
        <v>0 - 0</v>
      </c>
      <c r="T66" s="12" t="str">
        <f t="array" ref="T66">SUM((G=T$8)*(P=$B66))&amp;" - "&amp;SUM((G=$B66)*(P=T$8))</f>
        <v>0 - 0</v>
      </c>
      <c r="U66" s="12" t="str">
        <f t="array" ref="U66">SUM((G=U$8)*(P=$B66))&amp;" - "&amp;SUM((G=$B66)*(P=U$8))</f>
        <v>0 - 0</v>
      </c>
      <c r="V66" s="12" t="str">
        <f t="array" ref="V66">SUM((G=V$8)*(P=$B66))&amp;" - "&amp;SUM((G=$B66)*(P=V$8))</f>
        <v>0 - 0</v>
      </c>
      <c r="W66" s="12" t="str">
        <f t="array" ref="W66">SUM((G=W$8)*(P=$B66))&amp;" - "&amp;SUM((G=$B66)*(P=W$8))</f>
        <v>0 - 0</v>
      </c>
      <c r="X66" s="12" t="str">
        <f t="array" ref="X66">SUM((G=X$8)*(P=$B66))&amp;" - "&amp;SUM((G=$B66)*(P=X$8))</f>
        <v>0 - 0</v>
      </c>
      <c r="Y66" s="12" t="str">
        <f t="array" ref="Y66">SUM((G=Y$8)*(P=$B66))&amp;" - "&amp;SUM((G=$B66)*(P=Y$8))</f>
        <v>0 - 0</v>
      </c>
      <c r="Z66" s="12" t="str">
        <f t="array" ref="Z66">SUM((G=Z$8)*(P=$B66))&amp;" - "&amp;SUM((G=$B66)*(P=Z$8))</f>
        <v>0 - 0</v>
      </c>
      <c r="AA66" s="12" t="str">
        <f t="array" ref="AA66">SUM((G=AA$8)*(P=$B66))&amp;" - "&amp;SUM((G=$B66)*(P=AA$8))</f>
        <v>0 - 0</v>
      </c>
      <c r="AB66" s="12" t="str">
        <f t="array" ref="AB66">SUM((G=AB$8)*(P=$B66))&amp;" - "&amp;SUM((G=$B66)*(P=AB$8))</f>
        <v>0 - 0</v>
      </c>
      <c r="AC66" s="12" t="str">
        <f t="array" ref="AC66">SUM((G=AC$8)*(P=$B66))&amp;" - "&amp;SUM((G=$B66)*(P=AC$8))</f>
        <v>0 - 0</v>
      </c>
      <c r="AD66" s="12" t="str">
        <f t="array" ref="AD66">SUM((G=AD$8)*(P=$B66))&amp;" - "&amp;SUM((G=$B66)*(P=AD$8))</f>
        <v>0 - 0</v>
      </c>
      <c r="AE66" s="12" t="str">
        <f t="array" ref="AE66">SUM((G=AE$8)*(P=$B66))&amp;" - "&amp;SUM((G=$B66)*(P=AE$8))</f>
        <v>0 - 0</v>
      </c>
      <c r="AF66" s="12" t="str">
        <f t="array" ref="AF66">SUM((G=AF$8)*(P=$B66))&amp;" - "&amp;SUM((G=$B66)*(P=AF$8))</f>
        <v>0 - 0</v>
      </c>
      <c r="AG66" s="12" t="str">
        <f t="array" ref="AG66">SUM((G=AG$8)*(P=$B66))&amp;" - "&amp;SUM((G=$B66)*(P=AG$8))</f>
        <v>0 - 0</v>
      </c>
      <c r="AH66" s="12" t="str">
        <f t="array" ref="AH66">SUM((G=AH$8)*(P=$B66))&amp;" - "&amp;SUM((G=$B66)*(P=AH$8))</f>
        <v>0 - 0</v>
      </c>
      <c r="AI66" s="12" t="str">
        <f t="array" ref="AI66">SUM((G=AI$8)*(P=$B66))&amp;" - "&amp;SUM((G=$B66)*(P=AI$8))</f>
        <v>0 - 0</v>
      </c>
      <c r="AJ66" s="12" t="str">
        <f t="array" ref="AJ66">SUM((G=AJ$8)*(P=$B66))&amp;" - "&amp;SUM((G=$B66)*(P=AJ$8))</f>
        <v>0 - 0</v>
      </c>
      <c r="AK66" s="12" t="str">
        <f t="array" ref="AK66">SUM((G=AK$8)*(P=$B66))&amp;" - "&amp;SUM((G=$B66)*(P=AK$8))</f>
        <v>0 - 0</v>
      </c>
      <c r="AL66" s="12" t="str">
        <f t="array" ref="AL66">SUM((G=AL$8)*(P=$B66))&amp;" - "&amp;SUM((G=$B66)*(P=AL$8))</f>
        <v>0 - 0</v>
      </c>
      <c r="AM66" s="12" t="str">
        <f t="array" ref="AM66">SUM((G=AM$8)*(P=$B66))&amp;" - "&amp;SUM((G=$B66)*(P=AM$8))</f>
        <v>0 - 0</v>
      </c>
      <c r="AN66" s="12" t="str">
        <f t="array" ref="AN66">SUM((G=AN$8)*(P=$B66))&amp;" - "&amp;SUM((G=$B66)*(P=AN$8))</f>
        <v>0 - 0</v>
      </c>
      <c r="AO66" s="12" t="str">
        <f t="array" ref="AO66">SUM((G=AO$8)*(P=$B66))&amp;" - "&amp;SUM((G=$B66)*(P=AO$8))</f>
        <v>0 - 0</v>
      </c>
      <c r="AP66" s="12" t="str">
        <f t="array" ref="AP66">SUM((G=AP$8)*(P=$B66))&amp;" - "&amp;SUM((G=$B66)*(P=AP$8))</f>
        <v>0 - 0</v>
      </c>
      <c r="AQ66" s="12" t="str">
        <f t="array" ref="AQ66">SUM((G=AQ$8)*(P=$B66))&amp;" - "&amp;SUM((G=$B66)*(P=AQ$8))</f>
        <v>0 - 0</v>
      </c>
      <c r="AR66" s="12" t="str">
        <f t="array" ref="AR66">SUM((G=AR$8)*(P=$B66))&amp;" - "&amp;SUM((G=$B66)*(P=AR$8))</f>
        <v>0 - 0</v>
      </c>
      <c r="AS66" s="12" t="str">
        <f t="array" ref="AS66">SUM((G=AS$8)*(P=$B66))&amp;" - "&amp;SUM((G=$B66)*(P=AS$8))</f>
        <v>0 - 0</v>
      </c>
      <c r="AT66" s="25" t="str">
        <f t="array" ref="AT66">SUM((G=AT$8)*(P=$B66))&amp;" - "&amp;SUM((G=$B66)*(P=AT$8))</f>
        <v>0 - 0</v>
      </c>
      <c r="AU66" s="25" t="str">
        <f t="array" ref="AU66">SUM((G=AU$8)*(P=$B66))&amp;" - "&amp;SUM((G=$B66)*(P=AU$8))</f>
        <v>0 - 0</v>
      </c>
      <c r="AV66" s="25" t="str">
        <f t="array" ref="AV66">SUM((G=AV$8)*(P=$B66))&amp;" - "&amp;SUM((G=$B66)*(P=AV$8))</f>
        <v>0 - 0</v>
      </c>
      <c r="AW66" s="3671" t="str">
        <f t="array" ref="AW66">SUM((G=AW$8)*(P=$B66))&amp;" - "&amp;SUM((G=$B66)*(P=AW$8))</f>
        <v>0 - 0</v>
      </c>
      <c r="AX66" s="35" t="str">
        <f t="array" ref="AX66">SUM((G=AX$8)*(P=$B66))&amp;" - "&amp;SUM((G=$B66)*(P=AX$8))</f>
        <v>0 - 0</v>
      </c>
      <c r="AY66" s="12" t="str">
        <f t="array" ref="AY66">SUM((G=AY$8)*(P=$B66))&amp;" - "&amp;SUM((G=$B66)*(P=AY$8))</f>
        <v>0 - 0</v>
      </c>
      <c r="AZ66" s="12" t="str">
        <f t="array" ref="AZ66">SUM((G=AZ$8)*(P=$B66))&amp;" - "&amp;SUM((G=$B66)*(P=AZ$8))</f>
        <v>0 - 0</v>
      </c>
      <c r="BA66" s="12" t="str">
        <f t="array" ref="BA66">SUM((G=BA$8)*(P=$B66))&amp;" - "&amp;SUM((G=$B66)*(P=BA$8))</f>
        <v>0 - 0</v>
      </c>
      <c r="BB66" s="12" t="str">
        <f t="array" ref="BB66">SUM((G=BB$8)*(P=$B66))&amp;" - "&amp;SUM((G=$B66)*(P=BB$8))</f>
        <v>0 - 0</v>
      </c>
      <c r="BC66" s="12" t="str">
        <f t="array" ref="BC66">SUM((G=BC$8)*(P=$B66))&amp;" - "&amp;SUM((G=$B66)*(P=BC$8))</f>
        <v>0 - 0</v>
      </c>
      <c r="BD66" s="12" t="str">
        <f t="array" ref="BD66">SUM((G=BD$8)*(P=$B66))&amp;" - "&amp;SUM((G=$B66)*(P=BD$8))</f>
        <v>0 - 0</v>
      </c>
      <c r="BE66" s="12" t="str">
        <f t="array" ref="BE66">SUM((G=BE$8)*(P=$B66))&amp;" - "&amp;SUM((G=$B66)*(P=BE$8))</f>
        <v>0 - 0</v>
      </c>
      <c r="BF66" s="12" t="str">
        <f t="array" ref="BF66">SUM((G=BF$8)*(P=$B66))&amp;" - "&amp;SUM((G=$B66)*(P=BF$8))</f>
        <v>0 - 0</v>
      </c>
      <c r="BG66" s="12" t="str">
        <f t="array" ref="BG66">SUM((G=BG$8)*(P=$B66))&amp;" - "&amp;SUM((G=$B66)*(P=BG$8))</f>
        <v>0 - 0</v>
      </c>
      <c r="BH66" s="12" t="str">
        <f t="array" ref="BH66">SUM((G=BH$8)*(P=$B66))&amp;" - "&amp;SUM((G=$B66)*(P=BH$8))</f>
        <v>0 - 0</v>
      </c>
      <c r="BI66" s="12" t="str">
        <f t="array" ref="BI66">SUM((G=BI$8)*(P=$B66))&amp;" - "&amp;SUM((G=$B66)*(P=BI$8))</f>
        <v>0 - 0</v>
      </c>
      <c r="BJ66" s="12" t="str">
        <f t="array" ref="BJ66">SUM((G=BJ$8)*(P=$B66))&amp;" - "&amp;SUM((G=$B66)*(P=BJ$8))</f>
        <v>0 - 0</v>
      </c>
      <c r="BK66" s="12" t="str">
        <f t="array" ref="BK66">SUM((G=BK$8)*(P=$B66))&amp;" - "&amp;SUM((G=$B66)*(P=BK$8))</f>
        <v>0 - 0</v>
      </c>
      <c r="BL66" s="12" t="str">
        <f t="array" ref="BL66">SUM((G=BL$8)*(P=$B66))&amp;" - "&amp;SUM((G=$B66)*(P=BL$8))</f>
        <v>0 - 0</v>
      </c>
      <c r="BM66" s="12" t="str">
        <f t="array" ref="BM66">SUM((G=BM$8)*(P=$B66))&amp;" - "&amp;SUM((G=$B66)*(P=BM$8))</f>
        <v>0 - 0</v>
      </c>
      <c r="BN66" s="12" t="str">
        <f t="array" ref="BN66">SUM((G=BN$8)*(P=$B66))&amp;" - "&amp;SUM((G=$B66)*(P=BN$8))</f>
        <v>0 - 0</v>
      </c>
      <c r="BO66" s="12" t="str">
        <f t="array" ref="BO66">SUM((G=BO$8)*(P=$B66))&amp;" - "&amp;SUM((G=$B66)*(P=BO$8))</f>
        <v>0 - 0</v>
      </c>
      <c r="BP66" s="12" t="str">
        <f t="array" ref="BP66">SUM((G=BP$8)*(P=$B66))&amp;" - "&amp;SUM((G=$B66)*(P=BP$8))</f>
        <v>0 - 0</v>
      </c>
      <c r="BQ66" s="12" t="str">
        <f t="array" ref="BQ66">SUM((G=BQ$8)*(P=$B66))&amp;" - "&amp;SUM((G=$B66)*(P=BQ$8))</f>
        <v>0 - 0</v>
      </c>
      <c r="BR66" s="12" t="str">
        <f t="array" ref="BR66">SUM((G=BR$8)*(P=$B66))&amp;" - "&amp;SUM((G=$B66)*(P=BR$8))</f>
        <v>0 - 0</v>
      </c>
      <c r="BS66" s="12" t="str">
        <f t="array" ref="BS66">SUM((G=BS$8)*(P=$B66))&amp;" - "&amp;SUM((G=$B66)*(P=BS$8))</f>
        <v>0 - 0</v>
      </c>
      <c r="BT66" s="12" t="str">
        <f t="array" ref="BT66">SUM((G=BT$8)*(P=$B66))&amp;" - "&amp;SUM((G=$B66)*(P=BT$8))</f>
        <v>0 - 0</v>
      </c>
      <c r="BU66" s="12" t="str">
        <f t="array" ref="BU66">SUM((G=BU$8)*(P=$B66))&amp;" - "&amp;SUM((G=$B66)*(P=BU$8))</f>
        <v>0 - 0</v>
      </c>
      <c r="BV66" s="12" t="str">
        <f t="array" ref="BV66">SUM((G=BV$8)*(P=$B66))&amp;" - "&amp;SUM((G=$B66)*(P=BV$8))</f>
        <v>0 - 0</v>
      </c>
      <c r="BW66" s="12" t="str">
        <f t="array" ref="BW66">SUM((G=BW$8)*(P=$B66))&amp;" - "&amp;SUM((G=$B66)*(P=BW$8))</f>
        <v>0 - 0</v>
      </c>
      <c r="BX66" s="25" t="str">
        <f t="array" ref="BX66">SUM((G=BX$8)*(P=$B66))&amp;" - "&amp;SUM((G=$B66)*(P=BX$8))</f>
        <v>0 - 0</v>
      </c>
      <c r="BY66" s="25" t="str">
        <f t="array" ref="BY66">SUM((G=BY$8)*(P=$B66))&amp;" - "&amp;SUM((G=$B66)*(P=BY$8))</f>
        <v>0 - 0</v>
      </c>
      <c r="BZ66" s="21" t="str">
        <f t="shared" si="5"/>
        <v>GEOFFROY</v>
      </c>
      <c r="CA66" s="16"/>
    </row>
    <row r="67" spans="2:79" ht="11.1" customHeight="1" x14ac:dyDescent="0.2">
      <c r="B67" s="22" t="s">
        <v>294</v>
      </c>
      <c r="C67" s="35" t="str">
        <f t="array" ref="C67">SUM((G=C$8)*(P=$B67))&amp;" - "&amp;SUM((G=$B67)*(P=C$8))</f>
        <v>0 - 0</v>
      </c>
      <c r="D67" s="35" t="str">
        <f t="array" ref="D67">SUM((G=D$8)*(P=$B67))&amp;" - "&amp;SUM((G=$B67)*(P=D$8))</f>
        <v>0 - 0</v>
      </c>
      <c r="E67" s="12" t="str">
        <f t="array" ref="E67">SUM((G=E$8)*(P=$B67))&amp;" - "&amp;SUM((G=$B67)*(P=E$8))</f>
        <v>0 - 0</v>
      </c>
      <c r="F67" s="12" t="str">
        <f t="array" ref="F67">SUM((G=F$8)*(P=$B67))&amp;" - "&amp;SUM((G=$B67)*(P=F$8))</f>
        <v>0 - 0</v>
      </c>
      <c r="G67" s="12" t="str">
        <f t="array" ref="G67">SUM((G=G$8)*(P=$B67))&amp;" - "&amp;SUM((G=$B67)*(P=G$8))</f>
        <v>0 - 0</v>
      </c>
      <c r="H67" s="12" t="str">
        <f t="array" ref="H67">SUM((G=H$8)*(P=$B67))&amp;" - "&amp;SUM((G=$B67)*(P=H$8))</f>
        <v>0 - 0</v>
      </c>
      <c r="I67" s="12" t="str">
        <f t="array" ref="I67">SUM((G=I$8)*(P=$B67))&amp;" - "&amp;SUM((G=$B67)*(P=I$8))</f>
        <v>0 - 0</v>
      </c>
      <c r="J67" s="12" t="str">
        <f t="array" ref="J67">SUM((G=J$8)*(P=$B67))&amp;" - "&amp;SUM((G=$B67)*(P=J$8))</f>
        <v>0 - 0</v>
      </c>
      <c r="K67" s="12" t="str">
        <f t="array" ref="K67">SUM((G=K$8)*(P=$B67))&amp;" - "&amp;SUM((G=$B67)*(P=K$8))</f>
        <v>0 - 0</v>
      </c>
      <c r="L67" s="12" t="str">
        <f t="array" ref="L67">SUM((G=L$8)*(P=$B67))&amp;" - "&amp;SUM((G=$B67)*(P=L$8))</f>
        <v>0 - 0</v>
      </c>
      <c r="M67" s="12" t="str">
        <f t="array" ref="M67">SUM((G=M$8)*(P=$B67))&amp;" - "&amp;SUM((G=$B67)*(P=M$8))</f>
        <v>0 - 0</v>
      </c>
      <c r="N67" s="12" t="str">
        <f t="array" ref="N67">SUM((G=N$8)*(P=$B67))&amp;" - "&amp;SUM((G=$B67)*(P=N$8))</f>
        <v>0 - 0</v>
      </c>
      <c r="O67" s="12" t="str">
        <f t="array" ref="O67">SUM((G=O$8)*(P=$B67))&amp;" - "&amp;SUM((G=$B67)*(P=O$8))</f>
        <v>0 - 0</v>
      </c>
      <c r="P67" s="12" t="str">
        <f t="array" ref="P67">SUM((G=P$8)*(P=$B67))&amp;" - "&amp;SUM((G=$B67)*(P=P$8))</f>
        <v>0 - 0</v>
      </c>
      <c r="Q67" s="12" t="str">
        <f t="array" ref="Q67">SUM((G=Q$8)*(P=$B67))&amp;" - "&amp;SUM((G=$B67)*(P=Q$8))</f>
        <v>0 - 0</v>
      </c>
      <c r="R67" s="12" t="str">
        <f t="array" ref="R67">SUM((G=R$8)*(P=$B67))&amp;" - "&amp;SUM((G=$B67)*(P=R$8))</f>
        <v>0 - 0</v>
      </c>
      <c r="S67" s="12" t="str">
        <f t="array" ref="S67">SUM((G=S$8)*(P=$B67))&amp;" - "&amp;SUM((G=$B67)*(P=S$8))</f>
        <v>0 - 0</v>
      </c>
      <c r="T67" s="12" t="str">
        <f t="array" ref="T67">SUM((G=T$8)*(P=$B67))&amp;" - "&amp;SUM((G=$B67)*(P=T$8))</f>
        <v>0 - 0</v>
      </c>
      <c r="U67" s="12" t="str">
        <f t="array" ref="U67">SUM((G=U$8)*(P=$B67))&amp;" - "&amp;SUM((G=$B67)*(P=U$8))</f>
        <v>0 - 0</v>
      </c>
      <c r="V67" s="12" t="str">
        <f t="array" ref="V67">SUM((G=V$8)*(P=$B67))&amp;" - "&amp;SUM((G=$B67)*(P=V$8))</f>
        <v>0 - 0</v>
      </c>
      <c r="W67" s="12" t="str">
        <f t="array" ref="W67">SUM((G=W$8)*(P=$B67))&amp;" - "&amp;SUM((G=$B67)*(P=W$8))</f>
        <v>0 - 0</v>
      </c>
      <c r="X67" s="12" t="str">
        <f t="array" ref="X67">SUM((G=X$8)*(P=$B67))&amp;" - "&amp;SUM((G=$B67)*(P=X$8))</f>
        <v>0 - 0</v>
      </c>
      <c r="Y67" s="12" t="str">
        <f t="array" ref="Y67">SUM((G=Y$8)*(P=$B67))&amp;" - "&amp;SUM((G=$B67)*(P=Y$8))</f>
        <v>1 - 0</v>
      </c>
      <c r="Z67" s="12" t="str">
        <f t="array" ref="Z67">SUM((G=Z$8)*(P=$B67))&amp;" - "&amp;SUM((G=$B67)*(P=Z$8))</f>
        <v>0 - 0</v>
      </c>
      <c r="AA67" s="12" t="str">
        <f t="array" ref="AA67">SUM((G=AA$8)*(P=$B67))&amp;" - "&amp;SUM((G=$B67)*(P=AA$8))</f>
        <v>0 - 0</v>
      </c>
      <c r="AB67" s="12" t="str">
        <f t="array" ref="AB67">SUM((G=AB$8)*(P=$B67))&amp;" - "&amp;SUM((G=$B67)*(P=AB$8))</f>
        <v>0 - 0</v>
      </c>
      <c r="AC67" s="12" t="str">
        <f t="array" ref="AC67">SUM((G=AC$8)*(P=$B67))&amp;" - "&amp;SUM((G=$B67)*(P=AC$8))</f>
        <v>0 - 0</v>
      </c>
      <c r="AD67" s="12" t="str">
        <f t="array" ref="AD67">SUM((G=AD$8)*(P=$B67))&amp;" - "&amp;SUM((G=$B67)*(P=AD$8))</f>
        <v>0 - 0</v>
      </c>
      <c r="AE67" s="12" t="str">
        <f t="array" ref="AE67">SUM((G=AE$8)*(P=$B67))&amp;" - "&amp;SUM((G=$B67)*(P=AE$8))</f>
        <v>0 - 0</v>
      </c>
      <c r="AF67" s="12" t="str">
        <f t="array" ref="AF67">SUM((G=AF$8)*(P=$B67))&amp;" - "&amp;SUM((G=$B67)*(P=AF$8))</f>
        <v>0 - 0</v>
      </c>
      <c r="AG67" s="12" t="str">
        <f t="array" ref="AG67">SUM((G=AG$8)*(P=$B67))&amp;" - "&amp;SUM((G=$B67)*(P=AG$8))</f>
        <v>0 - 0</v>
      </c>
      <c r="AH67" s="12" t="str">
        <f t="array" ref="AH67">SUM((G=AH$8)*(P=$B67))&amp;" - "&amp;SUM((G=$B67)*(P=AH$8))</f>
        <v>0 - 0</v>
      </c>
      <c r="AI67" s="12" t="str">
        <f t="array" ref="AI67">SUM((G=AI$8)*(P=$B67))&amp;" - "&amp;SUM((G=$B67)*(P=AI$8))</f>
        <v>0 - 0</v>
      </c>
      <c r="AJ67" s="12" t="str">
        <f t="array" ref="AJ67">SUM((G=AJ$8)*(P=$B67))&amp;" - "&amp;SUM((G=$B67)*(P=AJ$8))</f>
        <v>0 - 0</v>
      </c>
      <c r="AK67" s="12" t="str">
        <f t="array" ref="AK67">SUM((G=AK$8)*(P=$B67))&amp;" - "&amp;SUM((G=$B67)*(P=AK$8))</f>
        <v>0 - 0</v>
      </c>
      <c r="AL67" s="12" t="str">
        <f t="array" ref="AL67">SUM((G=AL$8)*(P=$B67))&amp;" - "&amp;SUM((G=$B67)*(P=AL$8))</f>
        <v>0 - 0</v>
      </c>
      <c r="AM67" s="12" t="str">
        <f t="array" ref="AM67">SUM((G=AM$8)*(P=$B67))&amp;" - "&amp;SUM((G=$B67)*(P=AM$8))</f>
        <v>0 - 0</v>
      </c>
      <c r="AN67" s="12" t="str">
        <f t="array" ref="AN67">SUM((G=AN$8)*(P=$B67))&amp;" - "&amp;SUM((G=$B67)*(P=AN$8))</f>
        <v>0 - 0</v>
      </c>
      <c r="AO67" s="12" t="str">
        <f t="array" ref="AO67">SUM((G=AO$8)*(P=$B67))&amp;" - "&amp;SUM((G=$B67)*(P=AO$8))</f>
        <v>0 - 0</v>
      </c>
      <c r="AP67" s="12" t="str">
        <f t="array" ref="AP67">SUM((G=AP$8)*(P=$B67))&amp;" - "&amp;SUM((G=$B67)*(P=AP$8))</f>
        <v>0 - 0</v>
      </c>
      <c r="AQ67" s="12" t="str">
        <f t="array" ref="AQ67">SUM((G=AQ$8)*(P=$B67))&amp;" - "&amp;SUM((G=$B67)*(P=AQ$8))</f>
        <v>0 - 0</v>
      </c>
      <c r="AR67" s="12" t="str">
        <f t="array" ref="AR67">SUM((G=AR$8)*(P=$B67))&amp;" - "&amp;SUM((G=$B67)*(P=AR$8))</f>
        <v>0 - 0</v>
      </c>
      <c r="AS67" s="12" t="str">
        <f t="array" ref="AS67">SUM((G=AS$8)*(P=$B67))&amp;" - "&amp;SUM((G=$B67)*(P=AS$8))</f>
        <v>0 - 0</v>
      </c>
      <c r="AT67" s="25" t="str">
        <f t="array" ref="AT67">SUM((G=AT$8)*(P=$B67))&amp;" - "&amp;SUM((G=$B67)*(P=AT$8))</f>
        <v>0 - 0</v>
      </c>
      <c r="AU67" s="25" t="str">
        <f t="array" ref="AU67">SUM((G=AU$8)*(P=$B67))&amp;" - "&amp;SUM((G=$B67)*(P=AU$8))</f>
        <v>0 - 0</v>
      </c>
      <c r="AV67" s="25" t="str">
        <f t="array" ref="AV67">SUM((G=AV$8)*(P=$B67))&amp;" - "&amp;SUM((G=$B67)*(P=AV$8))</f>
        <v>0 - 0</v>
      </c>
      <c r="AW67" s="3671" t="str">
        <f t="array" ref="AW67">SUM((G=AW$8)*(P=$B67))&amp;" - "&amp;SUM((G=$B67)*(P=AW$8))</f>
        <v>0 - 0</v>
      </c>
      <c r="AX67" s="35" t="str">
        <f t="array" ref="AX67">SUM((G=AX$8)*(P=$B67))&amp;" - "&amp;SUM((G=$B67)*(P=AX$8))</f>
        <v>0 - 0</v>
      </c>
      <c r="AY67" s="12" t="str">
        <f t="array" ref="AY67">SUM((G=AY$8)*(P=$B67))&amp;" - "&amp;SUM((G=$B67)*(P=AY$8))</f>
        <v>0 - 0</v>
      </c>
      <c r="AZ67" s="12" t="str">
        <f t="array" ref="AZ67">SUM((G=AZ$8)*(P=$B67))&amp;" - "&amp;SUM((G=$B67)*(P=AZ$8))</f>
        <v>0 - 0</v>
      </c>
      <c r="BA67" s="12" t="str">
        <f t="array" ref="BA67">SUM((G=BA$8)*(P=$B67))&amp;" - "&amp;SUM((G=$B67)*(P=BA$8))</f>
        <v>0 - 0</v>
      </c>
      <c r="BB67" s="12" t="str">
        <f t="array" ref="BB67">SUM((G=BB$8)*(P=$B67))&amp;" - "&amp;SUM((G=$B67)*(P=BB$8))</f>
        <v>0 - 0</v>
      </c>
      <c r="BC67" s="12" t="str">
        <f t="array" ref="BC67">SUM((G=BC$8)*(P=$B67))&amp;" - "&amp;SUM((G=$B67)*(P=BC$8))</f>
        <v>0 - 0</v>
      </c>
      <c r="BD67" s="12" t="str">
        <f t="array" ref="BD67">SUM((G=BD$8)*(P=$B67))&amp;" - "&amp;SUM((G=$B67)*(P=BD$8))</f>
        <v>0 - 0</v>
      </c>
      <c r="BE67" s="12" t="str">
        <f t="array" ref="BE67">SUM((G=BE$8)*(P=$B67))&amp;" - "&amp;SUM((G=$B67)*(P=BE$8))</f>
        <v>0 - 0</v>
      </c>
      <c r="BF67" s="12" t="str">
        <f t="array" ref="BF67">SUM((G=BF$8)*(P=$B67))&amp;" - "&amp;SUM((G=$B67)*(P=BF$8))</f>
        <v>0 - 0</v>
      </c>
      <c r="BG67" s="12" t="str">
        <f t="array" ref="BG67">SUM((G=BG$8)*(P=$B67))&amp;" - "&amp;SUM((G=$B67)*(P=BG$8))</f>
        <v>0 - 0</v>
      </c>
      <c r="BH67" s="12" t="str">
        <f t="array" ref="BH67">SUM((G=BH$8)*(P=$B67))&amp;" - "&amp;SUM((G=$B67)*(P=BH$8))</f>
        <v>0 - 0</v>
      </c>
      <c r="BI67" s="12" t="str">
        <f t="array" ref="BI67">SUM((G=BI$8)*(P=$B67))&amp;" - "&amp;SUM((G=$B67)*(P=BI$8))</f>
        <v>0 - 0</v>
      </c>
      <c r="BJ67" s="12" t="str">
        <f t="array" ref="BJ67">SUM((G=BJ$8)*(P=$B67))&amp;" - "&amp;SUM((G=$B67)*(P=BJ$8))</f>
        <v>0 - 0</v>
      </c>
      <c r="BK67" s="12" t="str">
        <f t="array" ref="BK67">SUM((G=BK$8)*(P=$B67))&amp;" - "&amp;SUM((G=$B67)*(P=BK$8))</f>
        <v>0 - 0</v>
      </c>
      <c r="BL67" s="12" t="str">
        <f t="array" ref="BL67">SUM((G=BL$8)*(P=$B67))&amp;" - "&amp;SUM((G=$B67)*(P=BL$8))</f>
        <v>0 - 0</v>
      </c>
      <c r="BM67" s="12" t="str">
        <f t="array" ref="BM67">SUM((G=BM$8)*(P=$B67))&amp;" - "&amp;SUM((G=$B67)*(P=BM$8))</f>
        <v>0 - 0</v>
      </c>
      <c r="BN67" s="12" t="str">
        <f t="array" ref="BN67">SUM((G=BN$8)*(P=$B67))&amp;" - "&amp;SUM((G=$B67)*(P=BN$8))</f>
        <v>0 - 0</v>
      </c>
      <c r="BO67" s="12" t="str">
        <f t="array" ref="BO67">SUM((G=BO$8)*(P=$B67))&amp;" - "&amp;SUM((G=$B67)*(P=BO$8))</f>
        <v>0 - 0</v>
      </c>
      <c r="BP67" s="12" t="str">
        <f t="array" ref="BP67">SUM((G=BP$8)*(P=$B67))&amp;" - "&amp;SUM((G=$B67)*(P=BP$8))</f>
        <v>0 - 0</v>
      </c>
      <c r="BQ67" s="12" t="str">
        <f t="array" ref="BQ67">SUM((G=BQ$8)*(P=$B67))&amp;" - "&amp;SUM((G=$B67)*(P=BQ$8))</f>
        <v>0 - 0</v>
      </c>
      <c r="BR67" s="12" t="str">
        <f t="array" ref="BR67">SUM((G=BR$8)*(P=$B67))&amp;" - "&amp;SUM((G=$B67)*(P=BR$8))</f>
        <v>0 - 0</v>
      </c>
      <c r="BS67" s="12" t="str">
        <f t="array" ref="BS67">SUM((G=BS$8)*(P=$B67))&amp;" - "&amp;SUM((G=$B67)*(P=BS$8))</f>
        <v>0 - 0</v>
      </c>
      <c r="BT67" s="12" t="str">
        <f t="array" ref="BT67">SUM((G=BT$8)*(P=$B67))&amp;" - "&amp;SUM((G=$B67)*(P=BT$8))</f>
        <v>0 - 0</v>
      </c>
      <c r="BU67" s="12" t="str">
        <f t="array" ref="BU67">SUM((G=BU$8)*(P=$B67))&amp;" - "&amp;SUM((G=$B67)*(P=BU$8))</f>
        <v>0 - 0</v>
      </c>
      <c r="BV67" s="12" t="str">
        <f t="array" ref="BV67">SUM((G=BV$8)*(P=$B67))&amp;" - "&amp;SUM((G=$B67)*(P=BV$8))</f>
        <v>0 - 0</v>
      </c>
      <c r="BW67" s="12" t="str">
        <f t="array" ref="BW67">SUM((G=BW$8)*(P=$B67))&amp;" - "&amp;SUM((G=$B67)*(P=BW$8))</f>
        <v>0 - 0</v>
      </c>
      <c r="BX67" s="25" t="str">
        <f t="array" ref="BX67">SUM((G=BX$8)*(P=$B67))&amp;" - "&amp;SUM((G=$B67)*(P=BX$8))</f>
        <v>0 - 0</v>
      </c>
      <c r="BY67" s="25" t="str">
        <f t="array" ref="BY67">SUM((G=BY$8)*(P=$B67))&amp;" - "&amp;SUM((G=$B67)*(P=BY$8))</f>
        <v>0 - 0</v>
      </c>
      <c r="BZ67" s="21" t="str">
        <f t="shared" si="5"/>
        <v>JEAN-BAPTISTE</v>
      </c>
      <c r="CA67" s="16"/>
    </row>
    <row r="68" spans="2:79" ht="11.1" customHeight="1" x14ac:dyDescent="0.2">
      <c r="B68" s="22" t="s">
        <v>204</v>
      </c>
      <c r="C68" s="35" t="str">
        <f t="array" ref="C68">SUM((G=C$8)*(P=$B68))&amp;" - "&amp;SUM((G=$B68)*(P=C$8))</f>
        <v>0 - 0</v>
      </c>
      <c r="D68" s="35" t="str">
        <f t="array" ref="D68">SUM((G=D$8)*(P=$B68))&amp;" - "&amp;SUM((G=$B68)*(P=D$8))</f>
        <v>0 - 0</v>
      </c>
      <c r="E68" s="12" t="str">
        <f t="array" ref="E68">SUM((G=E$8)*(P=$B68))&amp;" - "&amp;SUM((G=$B68)*(P=E$8))</f>
        <v>0 - 0</v>
      </c>
      <c r="F68" s="12" t="str">
        <f t="array" ref="F68">SUM((G=F$8)*(P=$B68))&amp;" - "&amp;SUM((G=$B68)*(P=F$8))</f>
        <v>0 - 0</v>
      </c>
      <c r="G68" s="12" t="str">
        <f t="array" ref="G68">SUM((G=G$8)*(P=$B68))&amp;" - "&amp;SUM((G=$B68)*(P=G$8))</f>
        <v>0 - 0</v>
      </c>
      <c r="H68" s="12" t="str">
        <f t="array" ref="H68">SUM((G=H$8)*(P=$B68))&amp;" - "&amp;SUM((G=$B68)*(P=H$8))</f>
        <v>0 - 0</v>
      </c>
      <c r="I68" s="12" t="str">
        <f t="array" ref="I68">SUM((G=I$8)*(P=$B68))&amp;" - "&amp;SUM((G=$B68)*(P=I$8))</f>
        <v>0 - 0</v>
      </c>
      <c r="J68" s="12" t="str">
        <f t="array" ref="J68">SUM((G=J$8)*(P=$B68))&amp;" - "&amp;SUM((G=$B68)*(P=J$8))</f>
        <v>0 - 0</v>
      </c>
      <c r="K68" s="12" t="str">
        <f t="array" ref="K68">SUM((G=K$8)*(P=$B68))&amp;" - "&amp;SUM((G=$B68)*(P=K$8))</f>
        <v>0 - 0</v>
      </c>
      <c r="L68" s="12" t="str">
        <f t="array" ref="L68">SUM((G=L$8)*(P=$B68))&amp;" - "&amp;SUM((G=$B68)*(P=L$8))</f>
        <v>0 - 0</v>
      </c>
      <c r="M68" s="12" t="str">
        <f t="array" ref="M68">SUM((G=M$8)*(P=$B68))&amp;" - "&amp;SUM((G=$B68)*(P=M$8))</f>
        <v>0 - 0</v>
      </c>
      <c r="N68" s="12" t="str">
        <f t="array" ref="N68">SUM((G=N$8)*(P=$B68))&amp;" - "&amp;SUM((G=$B68)*(P=N$8))</f>
        <v>0 - 0</v>
      </c>
      <c r="O68" s="12" t="str">
        <f t="array" ref="O68">SUM((G=O$8)*(P=$B68))&amp;" - "&amp;SUM((G=$B68)*(P=O$8))</f>
        <v>0 - 0</v>
      </c>
      <c r="P68" s="12" t="str">
        <f t="array" ref="P68">SUM((G=P$8)*(P=$B68))&amp;" - "&amp;SUM((G=$B68)*(P=P$8))</f>
        <v>0 - 0</v>
      </c>
      <c r="Q68" s="12" t="str">
        <f t="array" ref="Q68">SUM((G=Q$8)*(P=$B68))&amp;" - "&amp;SUM((G=$B68)*(P=Q$8))</f>
        <v>1 - 0</v>
      </c>
      <c r="R68" s="12" t="str">
        <f t="array" ref="R68">SUM((G=R$8)*(P=$B68))&amp;" - "&amp;SUM((G=$B68)*(P=R$8))</f>
        <v>0 - 0</v>
      </c>
      <c r="S68" s="12" t="str">
        <f t="array" ref="S68">SUM((G=S$8)*(P=$B68))&amp;" - "&amp;SUM((G=$B68)*(P=S$8))</f>
        <v>0 - 0</v>
      </c>
      <c r="T68" s="12" t="str">
        <f t="array" ref="T68">SUM((G=T$8)*(P=$B68))&amp;" - "&amp;SUM((G=$B68)*(P=T$8))</f>
        <v>0 - 0</v>
      </c>
      <c r="U68" s="12" t="str">
        <f t="array" ref="U68">SUM((G=U$8)*(P=$B68))&amp;" - "&amp;SUM((G=$B68)*(P=U$8))</f>
        <v>0 - 0</v>
      </c>
      <c r="V68" s="12" t="str">
        <f t="array" ref="V68">SUM((G=V$8)*(P=$B68))&amp;" - "&amp;SUM((G=$B68)*(P=V$8))</f>
        <v>0 - 0</v>
      </c>
      <c r="W68" s="12" t="str">
        <f t="array" ref="W68">SUM((G=W$8)*(P=$B68))&amp;" - "&amp;SUM((G=$B68)*(P=W$8))</f>
        <v>0 - 0</v>
      </c>
      <c r="X68" s="12" t="str">
        <f t="array" ref="X68">SUM((G=X$8)*(P=$B68))&amp;" - "&amp;SUM((G=$B68)*(P=X$8))</f>
        <v>0 - 0</v>
      </c>
      <c r="Y68" s="12" t="str">
        <f t="array" ref="Y68">SUM((G=Y$8)*(P=$B68))&amp;" - "&amp;SUM((G=$B68)*(P=Y$8))</f>
        <v>0 - 0</v>
      </c>
      <c r="Z68" s="12" t="str">
        <f t="array" ref="Z68">SUM((G=Z$8)*(P=$B68))&amp;" - "&amp;SUM((G=$B68)*(P=Z$8))</f>
        <v>0 - 0</v>
      </c>
      <c r="AA68" s="12" t="str">
        <f t="array" ref="AA68">SUM((G=AA$8)*(P=$B68))&amp;" - "&amp;SUM((G=$B68)*(P=AA$8))</f>
        <v>0 - 0</v>
      </c>
      <c r="AB68" s="12" t="str">
        <f t="array" ref="AB68">SUM((G=AB$8)*(P=$B68))&amp;" - "&amp;SUM((G=$B68)*(P=AB$8))</f>
        <v>0 - 0</v>
      </c>
      <c r="AC68" s="12" t="str">
        <f t="array" ref="AC68">SUM((G=AC$8)*(P=$B68))&amp;" - "&amp;SUM((G=$B68)*(P=AC$8))</f>
        <v>0 - 0</v>
      </c>
      <c r="AD68" s="12" t="str">
        <f t="array" ref="AD68">SUM((G=AD$8)*(P=$B68))&amp;" - "&amp;SUM((G=$B68)*(P=AD$8))</f>
        <v>0 - 0</v>
      </c>
      <c r="AE68" s="12" t="str">
        <f t="array" ref="AE68">SUM((G=AE$8)*(P=$B68))&amp;" - "&amp;SUM((G=$B68)*(P=AE$8))</f>
        <v>0 - 0</v>
      </c>
      <c r="AF68" s="12" t="str">
        <f t="array" ref="AF68">SUM((G=AF$8)*(P=$B68))&amp;" - "&amp;SUM((G=$B68)*(P=AF$8))</f>
        <v>0 - 0</v>
      </c>
      <c r="AG68" s="12" t="str">
        <f t="array" ref="AG68">SUM((G=AG$8)*(P=$B68))&amp;" - "&amp;SUM((G=$B68)*(P=AG$8))</f>
        <v>0 - 0</v>
      </c>
      <c r="AH68" s="12" t="str">
        <f t="array" ref="AH68">SUM((G=AH$8)*(P=$B68))&amp;" - "&amp;SUM((G=$B68)*(P=AH$8))</f>
        <v>0 - 0</v>
      </c>
      <c r="AI68" s="12" t="str">
        <f t="array" ref="AI68">SUM((G=AI$8)*(P=$B68))&amp;" - "&amp;SUM((G=$B68)*(P=AI$8))</f>
        <v>0 - 0</v>
      </c>
      <c r="AJ68" s="12" t="str">
        <f t="array" ref="AJ68">SUM((G=AJ$8)*(P=$B68))&amp;" - "&amp;SUM((G=$B68)*(P=AJ$8))</f>
        <v>0 - 0</v>
      </c>
      <c r="AK68" s="12" t="str">
        <f t="array" ref="AK68">SUM((G=AK$8)*(P=$B68))&amp;" - "&amp;SUM((G=$B68)*(P=AK$8))</f>
        <v>0 - 0</v>
      </c>
      <c r="AL68" s="12" t="str">
        <f t="array" ref="AL68">SUM((G=AL$8)*(P=$B68))&amp;" - "&amp;SUM((G=$B68)*(P=AL$8))</f>
        <v>0 - 0</v>
      </c>
      <c r="AM68" s="12" t="str">
        <f t="array" ref="AM68">SUM((G=AM$8)*(P=$B68))&amp;" - "&amp;SUM((G=$B68)*(P=AM$8))</f>
        <v>0 - 0</v>
      </c>
      <c r="AN68" s="12" t="str">
        <f t="array" ref="AN68">SUM((G=AN$8)*(P=$B68))&amp;" - "&amp;SUM((G=$B68)*(P=AN$8))</f>
        <v>0 - 0</v>
      </c>
      <c r="AO68" s="12" t="str">
        <f t="array" ref="AO68">SUM((G=AO$8)*(P=$B68))&amp;" - "&amp;SUM((G=$B68)*(P=AO$8))</f>
        <v>0 - 0</v>
      </c>
      <c r="AP68" s="12" t="str">
        <f t="array" ref="AP68">SUM((G=AP$8)*(P=$B68))&amp;" - "&amp;SUM((G=$B68)*(P=AP$8))</f>
        <v>0 - 0</v>
      </c>
      <c r="AQ68" s="12" t="str">
        <f t="array" ref="AQ68">SUM((G=AQ$8)*(P=$B68))&amp;" - "&amp;SUM((G=$B68)*(P=AQ$8))</f>
        <v>0 - 0</v>
      </c>
      <c r="AR68" s="12" t="str">
        <f t="array" ref="AR68">SUM((G=AR$8)*(P=$B68))&amp;" - "&amp;SUM((G=$B68)*(P=AR$8))</f>
        <v>0 - 0</v>
      </c>
      <c r="AS68" s="12" t="str">
        <f t="array" ref="AS68">SUM((G=AS$8)*(P=$B68))&amp;" - "&amp;SUM((G=$B68)*(P=AS$8))</f>
        <v>0 - 0</v>
      </c>
      <c r="AT68" s="25" t="str">
        <f t="array" ref="AT68">SUM((G=AT$8)*(P=$B68))&amp;" - "&amp;SUM((G=$B68)*(P=AT$8))</f>
        <v>0 - 0</v>
      </c>
      <c r="AU68" s="25" t="str">
        <f t="array" ref="AU68">SUM((G=AU$8)*(P=$B68))&amp;" - "&amp;SUM((G=$B68)*(P=AU$8))</f>
        <v>0 - 0</v>
      </c>
      <c r="AV68" s="25" t="str">
        <f t="array" ref="AV68">SUM((G=AV$8)*(P=$B68))&amp;" - "&amp;SUM((G=$B68)*(P=AV$8))</f>
        <v>0 - 0</v>
      </c>
      <c r="AW68" s="3671" t="str">
        <f t="array" ref="AW68">SUM((G=AW$8)*(P=$B68))&amp;" - "&amp;SUM((G=$B68)*(P=AW$8))</f>
        <v>0 - 0</v>
      </c>
      <c r="AX68" s="35" t="str">
        <f t="array" ref="AX68">SUM((G=AX$8)*(P=$B68))&amp;" - "&amp;SUM((G=$B68)*(P=AX$8))</f>
        <v>0 - 0</v>
      </c>
      <c r="AY68" s="12" t="str">
        <f t="array" ref="AY68">SUM((G=AY$8)*(P=$B68))&amp;" - "&amp;SUM((G=$B68)*(P=AY$8))</f>
        <v>0 - 0</v>
      </c>
      <c r="AZ68" s="12" t="str">
        <f t="array" ref="AZ68">SUM((G=AZ$8)*(P=$B68))&amp;" - "&amp;SUM((G=$B68)*(P=AZ$8))</f>
        <v>0 - 0</v>
      </c>
      <c r="BA68" s="12" t="str">
        <f t="array" ref="BA68">SUM((G=BA$8)*(P=$B68))&amp;" - "&amp;SUM((G=$B68)*(P=BA$8))</f>
        <v>0 - 0</v>
      </c>
      <c r="BB68" s="12" t="str">
        <f t="array" ref="BB68">SUM((G=BB$8)*(P=$B68))&amp;" - "&amp;SUM((G=$B68)*(P=BB$8))</f>
        <v>0 - 0</v>
      </c>
      <c r="BC68" s="12" t="str">
        <f t="array" ref="BC68">SUM((G=BC$8)*(P=$B68))&amp;" - "&amp;SUM((G=$B68)*(P=BC$8))</f>
        <v>0 - 0</v>
      </c>
      <c r="BD68" s="12" t="str">
        <f t="array" ref="BD68">SUM((G=BD$8)*(P=$B68))&amp;" - "&amp;SUM((G=$B68)*(P=BD$8))</f>
        <v>0 - 0</v>
      </c>
      <c r="BE68" s="12" t="str">
        <f t="array" ref="BE68">SUM((G=BE$8)*(P=$B68))&amp;" - "&amp;SUM((G=$B68)*(P=BE$8))</f>
        <v>0 - 0</v>
      </c>
      <c r="BF68" s="12" t="str">
        <f t="array" ref="BF68">SUM((G=BF$8)*(P=$B68))&amp;" - "&amp;SUM((G=$B68)*(P=BF$8))</f>
        <v>0 - 0</v>
      </c>
      <c r="BG68" s="12" t="str">
        <f t="array" ref="BG68">SUM((G=BG$8)*(P=$B68))&amp;" - "&amp;SUM((G=$B68)*(P=BG$8))</f>
        <v>0 - 0</v>
      </c>
      <c r="BH68" s="12" t="str">
        <f t="array" ref="BH68">SUM((G=BH$8)*(P=$B68))&amp;" - "&amp;SUM((G=$B68)*(P=BH$8))</f>
        <v>0 - 0</v>
      </c>
      <c r="BI68" s="12" t="str">
        <f t="array" ref="BI68">SUM((G=BI$8)*(P=$B68))&amp;" - "&amp;SUM((G=$B68)*(P=BI$8))</f>
        <v>0 - 0</v>
      </c>
      <c r="BJ68" s="12" t="str">
        <f t="array" ref="BJ68">SUM((G=BJ$8)*(P=$B68))&amp;" - "&amp;SUM((G=$B68)*(P=BJ$8))</f>
        <v>0 - 0</v>
      </c>
      <c r="BK68" s="12" t="str">
        <f t="array" ref="BK68">SUM((G=BK$8)*(P=$B68))&amp;" - "&amp;SUM((G=$B68)*(P=BK$8))</f>
        <v>0 - 0</v>
      </c>
      <c r="BL68" s="12" t="str">
        <f t="array" ref="BL68">SUM((G=BL$8)*(P=$B68))&amp;" - "&amp;SUM((G=$B68)*(P=BL$8))</f>
        <v>0 - 0</v>
      </c>
      <c r="BM68" s="12" t="str">
        <f t="array" ref="BM68">SUM((G=BM$8)*(P=$B68))&amp;" - "&amp;SUM((G=$B68)*(P=BM$8))</f>
        <v>0 - 0</v>
      </c>
      <c r="BN68" s="12" t="str">
        <f t="array" ref="BN68">SUM((G=BN$8)*(P=$B68))&amp;" - "&amp;SUM((G=$B68)*(P=BN$8))</f>
        <v>0 - 0</v>
      </c>
      <c r="BO68" s="12" t="str">
        <f t="array" ref="BO68">SUM((G=BO$8)*(P=$B68))&amp;" - "&amp;SUM((G=$B68)*(P=BO$8))</f>
        <v>0 - 0</v>
      </c>
      <c r="BP68" s="12" t="str">
        <f t="array" ref="BP68">SUM((G=BP$8)*(P=$B68))&amp;" - "&amp;SUM((G=$B68)*(P=BP$8))</f>
        <v>0 - 0</v>
      </c>
      <c r="BQ68" s="12" t="str">
        <f t="array" ref="BQ68">SUM((G=BQ$8)*(P=$B68))&amp;" - "&amp;SUM((G=$B68)*(P=BQ$8))</f>
        <v>0 - 0</v>
      </c>
      <c r="BR68" s="12" t="str">
        <f t="array" ref="BR68">SUM((G=BR$8)*(P=$B68))&amp;" - "&amp;SUM((G=$B68)*(P=BR$8))</f>
        <v>0 - 0</v>
      </c>
      <c r="BS68" s="12" t="str">
        <f t="array" ref="BS68">SUM((G=BS$8)*(P=$B68))&amp;" - "&amp;SUM((G=$B68)*(P=BS$8))</f>
        <v>0 - 0</v>
      </c>
      <c r="BT68" s="12" t="str">
        <f t="array" ref="BT68">SUM((G=BT$8)*(P=$B68))&amp;" - "&amp;SUM((G=$B68)*(P=BT$8))</f>
        <v>0 - 0</v>
      </c>
      <c r="BU68" s="12" t="str">
        <f t="array" ref="BU68">SUM((G=BU$8)*(P=$B68))&amp;" - "&amp;SUM((G=$B68)*(P=BU$8))</f>
        <v>0 - 0</v>
      </c>
      <c r="BV68" s="12" t="str">
        <f t="array" ref="BV68">SUM((G=BV$8)*(P=$B68))&amp;" - "&amp;SUM((G=$B68)*(P=BV$8))</f>
        <v>0 - 0</v>
      </c>
      <c r="BW68" s="12" t="str">
        <f t="array" ref="BW68">SUM((G=BW$8)*(P=$B68))&amp;" - "&amp;SUM((G=$B68)*(P=BW$8))</f>
        <v>0 - 0</v>
      </c>
      <c r="BX68" s="25" t="str">
        <f t="array" ref="BX68">SUM((G=BX$8)*(P=$B68))&amp;" - "&amp;SUM((G=$B68)*(P=BX$8))</f>
        <v>0 - 0</v>
      </c>
      <c r="BY68" s="25" t="str">
        <f t="array" ref="BY68">SUM((G=BY$8)*(P=$B68))&amp;" - "&amp;SUM((G=$B68)*(P=BY$8))</f>
        <v>0 - 0</v>
      </c>
      <c r="BZ68" s="21" t="str">
        <f t="shared" si="5"/>
        <v>JEAN-PHILIPPE</v>
      </c>
      <c r="CA68" s="16"/>
    </row>
    <row r="69" spans="2:79" ht="11.1" customHeight="1" x14ac:dyDescent="0.2">
      <c r="B69" s="22" t="s">
        <v>335</v>
      </c>
      <c r="C69" s="35" t="str">
        <f t="array" ref="C69">SUM((G=C$8)*(P=$B69))&amp;" - "&amp;SUM((G=$B69)*(P=C$8))</f>
        <v>0 - 0</v>
      </c>
      <c r="D69" s="35" t="str">
        <f t="array" ref="D69">SUM((G=D$8)*(P=$B69))&amp;" - "&amp;SUM((G=$B69)*(P=D$8))</f>
        <v>0 - 0</v>
      </c>
      <c r="E69" s="12" t="str">
        <f t="array" ref="E69">SUM((G=E$8)*(P=$B69))&amp;" - "&amp;SUM((G=$B69)*(P=E$8))</f>
        <v>0 - 0</v>
      </c>
      <c r="F69" s="12" t="str">
        <f t="array" ref="F69">SUM((G=F$8)*(P=$B69))&amp;" - "&amp;SUM((G=$B69)*(P=F$8))</f>
        <v>0 - 0</v>
      </c>
      <c r="G69" s="12" t="str">
        <f t="array" ref="G69">SUM((G=G$8)*(P=$B69))&amp;" - "&amp;SUM((G=$B69)*(P=G$8))</f>
        <v>0 - 0</v>
      </c>
      <c r="H69" s="12" t="str">
        <f t="array" ref="H69">SUM((G=H$8)*(P=$B69))&amp;" - "&amp;SUM((G=$B69)*(P=H$8))</f>
        <v>0 - 1</v>
      </c>
      <c r="I69" s="12" t="str">
        <f t="array" ref="I69">SUM((G=I$8)*(P=$B69))&amp;" - "&amp;SUM((G=$B69)*(P=I$8))</f>
        <v>0 - 0</v>
      </c>
      <c r="J69" s="12" t="str">
        <f t="array" ref="J69">SUM((G=J$8)*(P=$B69))&amp;" - "&amp;SUM((G=$B69)*(P=J$8))</f>
        <v>0 - 0</v>
      </c>
      <c r="K69" s="12" t="str">
        <f t="array" ref="K69">SUM((G=K$8)*(P=$B69))&amp;" - "&amp;SUM((G=$B69)*(P=K$8))</f>
        <v>0 - 0</v>
      </c>
      <c r="L69" s="12" t="str">
        <f t="array" ref="L69">SUM((G=L$8)*(P=$B69))&amp;" - "&amp;SUM((G=$B69)*(P=L$8))</f>
        <v>0 - 0</v>
      </c>
      <c r="M69" s="12" t="str">
        <f t="array" ref="M69">SUM((G=M$8)*(P=$B69))&amp;" - "&amp;SUM((G=$B69)*(P=M$8))</f>
        <v>0 - 0</v>
      </c>
      <c r="N69" s="12" t="str">
        <f t="array" ref="N69">SUM((G=N$8)*(P=$B69))&amp;" - "&amp;SUM((G=$B69)*(P=N$8))</f>
        <v>0 - 0</v>
      </c>
      <c r="O69" s="12" t="str">
        <f t="array" ref="O69">SUM((G=O$8)*(P=$B69))&amp;" - "&amp;SUM((G=$B69)*(P=O$8))</f>
        <v>0 - 0</v>
      </c>
      <c r="P69" s="12" t="str">
        <f t="array" ref="P69">SUM((G=P$8)*(P=$B69))&amp;" - "&amp;SUM((G=$B69)*(P=P$8))</f>
        <v>0 - 0</v>
      </c>
      <c r="Q69" s="12" t="str">
        <f t="array" ref="Q69">SUM((G=Q$8)*(P=$B69))&amp;" - "&amp;SUM((G=$B69)*(P=Q$8))</f>
        <v>0 - 0</v>
      </c>
      <c r="R69" s="12" t="str">
        <f t="array" ref="R69">SUM((G=R$8)*(P=$B69))&amp;" - "&amp;SUM((G=$B69)*(P=R$8))</f>
        <v>0 - 0</v>
      </c>
      <c r="S69" s="12" t="str">
        <f t="array" ref="S69">SUM((G=S$8)*(P=$B69))&amp;" - "&amp;SUM((G=$B69)*(P=S$8))</f>
        <v>0 - 0</v>
      </c>
      <c r="T69" s="12" t="str">
        <f t="array" ref="T69">SUM((G=T$8)*(P=$B69))&amp;" - "&amp;SUM((G=$B69)*(P=T$8))</f>
        <v>0 - 0</v>
      </c>
      <c r="U69" s="12" t="str">
        <f t="array" ref="U69">SUM((G=U$8)*(P=$B69))&amp;" - "&amp;SUM((G=$B69)*(P=U$8))</f>
        <v>0 - 0</v>
      </c>
      <c r="V69" s="12" t="str">
        <f t="array" ref="V69">SUM((G=V$8)*(P=$B69))&amp;" - "&amp;SUM((G=$B69)*(P=V$8))</f>
        <v>0 - 0</v>
      </c>
      <c r="W69" s="12" t="str">
        <f t="array" ref="W69">SUM((G=W$8)*(P=$B69))&amp;" - "&amp;SUM((G=$B69)*(P=W$8))</f>
        <v>0 - 0</v>
      </c>
      <c r="X69" s="12" t="str">
        <f t="array" ref="X69">SUM((G=X$8)*(P=$B69))&amp;" - "&amp;SUM((G=$B69)*(P=X$8))</f>
        <v>0 - 0</v>
      </c>
      <c r="Y69" s="12" t="str">
        <f t="array" ref="Y69">SUM((G=Y$8)*(P=$B69))&amp;" - "&amp;SUM((G=$B69)*(P=Y$8))</f>
        <v>0 - 0</v>
      </c>
      <c r="Z69" s="12" t="str">
        <f t="array" ref="Z69">SUM((G=Z$8)*(P=$B69))&amp;" - "&amp;SUM((G=$B69)*(P=Z$8))</f>
        <v>0 - 0</v>
      </c>
      <c r="AA69" s="12" t="str">
        <f t="array" ref="AA69">SUM((G=AA$8)*(P=$B69))&amp;" - "&amp;SUM((G=$B69)*(P=AA$8))</f>
        <v>0 - 0</v>
      </c>
      <c r="AB69" s="12" t="str">
        <f t="array" ref="AB69">SUM((G=AB$8)*(P=$B69))&amp;" - "&amp;SUM((G=$B69)*(P=AB$8))</f>
        <v>0 - 0</v>
      </c>
      <c r="AC69" s="12" t="str">
        <f t="array" ref="AC69">SUM((G=AC$8)*(P=$B69))&amp;" - "&amp;SUM((G=$B69)*(P=AC$8))</f>
        <v>0 - 0</v>
      </c>
      <c r="AD69" s="12" t="str">
        <f t="array" ref="AD69">SUM((G=AD$8)*(P=$B69))&amp;" - "&amp;SUM((G=$B69)*(P=AD$8))</f>
        <v>0 - 0</v>
      </c>
      <c r="AE69" s="12" t="str">
        <f t="array" ref="AE69">SUM((G=AE$8)*(P=$B69))&amp;" - "&amp;SUM((G=$B69)*(P=AE$8))</f>
        <v>0 - 0</v>
      </c>
      <c r="AF69" s="12" t="str">
        <f t="array" ref="AF69">SUM((G=AF$8)*(P=$B69))&amp;" - "&amp;SUM((G=$B69)*(P=AF$8))</f>
        <v>0 - 0</v>
      </c>
      <c r="AG69" s="12" t="str">
        <f t="array" ref="AG69">SUM((G=AG$8)*(P=$B69))&amp;" - "&amp;SUM((G=$B69)*(P=AG$8))</f>
        <v>1 - 0</v>
      </c>
      <c r="AH69" s="12" t="str">
        <f t="array" ref="AH69">SUM((G=AH$8)*(P=$B69))&amp;" - "&amp;SUM((G=$B69)*(P=AH$8))</f>
        <v>1 - 0</v>
      </c>
      <c r="AI69" s="12" t="str">
        <f t="array" ref="AI69">SUM((G=AI$8)*(P=$B69))&amp;" - "&amp;SUM((G=$B69)*(P=AI$8))</f>
        <v>0 - 0</v>
      </c>
      <c r="AJ69" s="12" t="str">
        <f t="array" ref="AJ69">SUM((G=AJ$8)*(P=$B69))&amp;" - "&amp;SUM((G=$B69)*(P=AJ$8))</f>
        <v>0 - 0</v>
      </c>
      <c r="AK69" s="12" t="str">
        <f t="array" ref="AK69">SUM((G=AK$8)*(P=$B69))&amp;" - "&amp;SUM((G=$B69)*(P=AK$8))</f>
        <v>0 - 0</v>
      </c>
      <c r="AL69" s="12" t="str">
        <f t="array" ref="AL69">SUM((G=AL$8)*(P=$B69))&amp;" - "&amp;SUM((G=$B69)*(P=AL$8))</f>
        <v>0 - 0</v>
      </c>
      <c r="AM69" s="12" t="str">
        <f t="array" ref="AM69">SUM((G=AM$8)*(P=$B69))&amp;" - "&amp;SUM((G=$B69)*(P=AM$8))</f>
        <v>0 - 0</v>
      </c>
      <c r="AN69" s="12" t="str">
        <f t="array" ref="AN69">SUM((G=AN$8)*(P=$B69))&amp;" - "&amp;SUM((G=$B69)*(P=AN$8))</f>
        <v>0 - 0</v>
      </c>
      <c r="AO69" s="12" t="str">
        <f t="array" ref="AO69">SUM((G=AO$8)*(P=$B69))&amp;" - "&amp;SUM((G=$B69)*(P=AO$8))</f>
        <v>0 - 0</v>
      </c>
      <c r="AP69" s="12" t="str">
        <f t="array" ref="AP69">SUM((G=AP$8)*(P=$B69))&amp;" - "&amp;SUM((G=$B69)*(P=AP$8))</f>
        <v>0 - 0</v>
      </c>
      <c r="AQ69" s="12" t="str">
        <f t="array" ref="AQ69">SUM((G=AQ$8)*(P=$B69))&amp;" - "&amp;SUM((G=$B69)*(P=AQ$8))</f>
        <v>0 - 0</v>
      </c>
      <c r="AR69" s="12" t="str">
        <f t="array" ref="AR69">SUM((G=AR$8)*(P=$B69))&amp;" - "&amp;SUM((G=$B69)*(P=AR$8))</f>
        <v>0 - 0</v>
      </c>
      <c r="AS69" s="12" t="str">
        <f t="array" ref="AS69">SUM((G=AS$8)*(P=$B69))&amp;" - "&amp;SUM((G=$B69)*(P=AS$8))</f>
        <v>0 - 0</v>
      </c>
      <c r="AT69" s="25" t="str">
        <f t="array" ref="AT69">SUM((G=AT$8)*(P=$B69))&amp;" - "&amp;SUM((G=$B69)*(P=AT$8))</f>
        <v>0 - 0</v>
      </c>
      <c r="AU69" s="25" t="str">
        <f t="array" ref="AU69">SUM((G=AU$8)*(P=$B69))&amp;" - "&amp;SUM((G=$B69)*(P=AU$8))</f>
        <v>0 - 0</v>
      </c>
      <c r="AV69" s="25" t="str">
        <f t="array" ref="AV69">SUM((G=AV$8)*(P=$B69))&amp;" - "&amp;SUM((G=$B69)*(P=AV$8))</f>
        <v>0 - 0</v>
      </c>
      <c r="AW69" s="3671" t="str">
        <f t="array" ref="AW69">SUM((G=AW$8)*(P=$B69))&amp;" - "&amp;SUM((G=$B69)*(P=AW$8))</f>
        <v>0 - 0</v>
      </c>
      <c r="AX69" s="35" t="str">
        <f t="array" ref="AX69">SUM((G=AX$8)*(P=$B69))&amp;" - "&amp;SUM((G=$B69)*(P=AX$8))</f>
        <v>0 - 0</v>
      </c>
      <c r="AY69" s="12" t="str">
        <f t="array" ref="AY69">SUM((G=AY$8)*(P=$B69))&amp;" - "&amp;SUM((G=$B69)*(P=AY$8))</f>
        <v>0 - 0</v>
      </c>
      <c r="AZ69" s="12" t="str">
        <f t="array" ref="AZ69">SUM((G=AZ$8)*(P=$B69))&amp;" - "&amp;SUM((G=$B69)*(P=AZ$8))</f>
        <v>0 - 0</v>
      </c>
      <c r="BA69" s="12" t="str">
        <f t="array" ref="BA69">SUM((G=BA$8)*(P=$B69))&amp;" - "&amp;SUM((G=$B69)*(P=BA$8))</f>
        <v>0 - 0</v>
      </c>
      <c r="BB69" s="12" t="str">
        <f t="array" ref="BB69">SUM((G=BB$8)*(P=$B69))&amp;" - "&amp;SUM((G=$B69)*(P=BB$8))</f>
        <v>0 - 0</v>
      </c>
      <c r="BC69" s="12" t="str">
        <f t="array" ref="BC69">SUM((G=BC$8)*(P=$B69))&amp;" - "&amp;SUM((G=$B69)*(P=BC$8))</f>
        <v>0 - 0</v>
      </c>
      <c r="BD69" s="12" t="str">
        <f t="array" ref="BD69">SUM((G=BD$8)*(P=$B69))&amp;" - "&amp;SUM((G=$B69)*(P=BD$8))</f>
        <v>0 - 0</v>
      </c>
      <c r="BE69" s="12" t="str">
        <f t="array" ref="BE69">SUM((G=BE$8)*(P=$B69))&amp;" - "&amp;SUM((G=$B69)*(P=BE$8))</f>
        <v>0 - 0</v>
      </c>
      <c r="BF69" s="12" t="str">
        <f t="array" ref="BF69">SUM((G=BF$8)*(P=$B69))&amp;" - "&amp;SUM((G=$B69)*(P=BF$8))</f>
        <v>0 - 0</v>
      </c>
      <c r="BG69" s="12" t="str">
        <f t="array" ref="BG69">SUM((G=BG$8)*(P=$B69))&amp;" - "&amp;SUM((G=$B69)*(P=BG$8))</f>
        <v>0 - 0</v>
      </c>
      <c r="BH69" s="12" t="str">
        <f t="array" ref="BH69">SUM((G=BH$8)*(P=$B69))&amp;" - "&amp;SUM((G=$B69)*(P=BH$8))</f>
        <v>0 - 0</v>
      </c>
      <c r="BI69" s="12" t="str">
        <f t="array" ref="BI69">SUM((G=BI$8)*(P=$B69))&amp;" - "&amp;SUM((G=$B69)*(P=BI$8))</f>
        <v>0 - 0</v>
      </c>
      <c r="BJ69" s="12" t="str">
        <f t="array" ref="BJ69">SUM((G=BJ$8)*(P=$B69))&amp;" - "&amp;SUM((G=$B69)*(P=BJ$8))</f>
        <v>0 - 0</v>
      </c>
      <c r="BK69" s="12" t="str">
        <f t="array" ref="BK69">SUM((G=BK$8)*(P=$B69))&amp;" - "&amp;SUM((G=$B69)*(P=BK$8))</f>
        <v>0 - 0</v>
      </c>
      <c r="BL69" s="12" t="str">
        <f t="array" ref="BL69">SUM((G=BL$8)*(P=$B69))&amp;" - "&amp;SUM((G=$B69)*(P=BL$8))</f>
        <v>0 - 0</v>
      </c>
      <c r="BM69" s="12" t="str">
        <f t="array" ref="BM69">SUM((G=BM$8)*(P=$B69))&amp;" - "&amp;SUM((G=$B69)*(P=BM$8))</f>
        <v>0 - 0</v>
      </c>
      <c r="BN69" s="12" t="str">
        <f t="array" ref="BN69">SUM((G=BN$8)*(P=$B69))&amp;" - "&amp;SUM((G=$B69)*(P=BN$8))</f>
        <v>0 - 0</v>
      </c>
      <c r="BO69" s="12" t="str">
        <f t="array" ref="BO69">SUM((G=BO$8)*(P=$B69))&amp;" - "&amp;SUM((G=$B69)*(P=BO$8))</f>
        <v>0 - 0</v>
      </c>
      <c r="BP69" s="12" t="str">
        <f t="array" ref="BP69">SUM((G=BP$8)*(P=$B69))&amp;" - "&amp;SUM((G=$B69)*(P=BP$8))</f>
        <v>0 - 0</v>
      </c>
      <c r="BQ69" s="12" t="str">
        <f t="array" ref="BQ69">SUM((G=BQ$8)*(P=$B69))&amp;" - "&amp;SUM((G=$B69)*(P=BQ$8))</f>
        <v>0 - 0</v>
      </c>
      <c r="BR69" s="12" t="str">
        <f t="array" ref="BR69">SUM((G=BR$8)*(P=$B69))&amp;" - "&amp;SUM((G=$B69)*(P=BR$8))</f>
        <v>0 - 0</v>
      </c>
      <c r="BS69" s="12" t="str">
        <f t="array" ref="BS69">SUM((G=BS$8)*(P=$B69))&amp;" - "&amp;SUM((G=$B69)*(P=BS$8))</f>
        <v>0 - 0</v>
      </c>
      <c r="BT69" s="12" t="str">
        <f t="array" ref="BT69">SUM((G=BT$8)*(P=$B69))&amp;" - "&amp;SUM((G=$B69)*(P=BT$8))</f>
        <v>0 - 0</v>
      </c>
      <c r="BU69" s="12" t="str">
        <f t="array" ref="BU69">SUM((G=BU$8)*(P=$B69))&amp;" - "&amp;SUM((G=$B69)*(P=BU$8))</f>
        <v>0 - 0</v>
      </c>
      <c r="BV69" s="12" t="str">
        <f t="array" ref="BV69">SUM((G=BV$8)*(P=$B69))&amp;" - "&amp;SUM((G=$B69)*(P=BV$8))</f>
        <v>0 - 0</v>
      </c>
      <c r="BW69" s="12" t="str">
        <f t="array" ref="BW69">SUM((G=BW$8)*(P=$B69))&amp;" - "&amp;SUM((G=$B69)*(P=BW$8))</f>
        <v>0 - 0</v>
      </c>
      <c r="BX69" s="25" t="str">
        <f t="array" ref="BX69">SUM((G=BX$8)*(P=$B69))&amp;" - "&amp;SUM((G=$B69)*(P=BX$8))</f>
        <v>0 - 0</v>
      </c>
      <c r="BY69" s="25" t="str">
        <f t="array" ref="BY69">SUM((G=BY$8)*(P=$B69))&amp;" - "&amp;SUM((G=$B69)*(P=BY$8))</f>
        <v>0 - 0</v>
      </c>
      <c r="BZ69" s="21" t="str">
        <f t="shared" si="5"/>
        <v>JONATHAN B.</v>
      </c>
      <c r="CA69" s="15"/>
    </row>
    <row r="70" spans="2:79" ht="11.1" customHeight="1" x14ac:dyDescent="0.2">
      <c r="B70" s="22" t="s">
        <v>312</v>
      </c>
      <c r="C70" s="12" t="str">
        <f t="array" ref="C70">SUM((G=C$8)*(P=$B70))&amp;" - "&amp;SUM((G=$B70)*(P=C$8))</f>
        <v>0 - 0</v>
      </c>
      <c r="D70" s="12" t="str">
        <f t="array" ref="D70">SUM((G=D$8)*(P=$B70))&amp;" - "&amp;SUM((G=$B70)*(P=D$8))</f>
        <v>0 - 0</v>
      </c>
      <c r="E70" s="12" t="str">
        <f t="array" ref="E70">SUM((G=E$8)*(P=$B70))&amp;" - "&amp;SUM((G=$B70)*(P=E$8))</f>
        <v>0 - 0</v>
      </c>
      <c r="F70" s="12" t="str">
        <f t="array" ref="F70">SUM((G=F$8)*(P=$B70))&amp;" - "&amp;SUM((G=$B70)*(P=F$8))</f>
        <v>0 - 0</v>
      </c>
      <c r="G70" s="12" t="str">
        <f t="array" ref="G70">SUM((G=G$8)*(P=$B70))&amp;" - "&amp;SUM((G=$B70)*(P=G$8))</f>
        <v>0 - 0</v>
      </c>
      <c r="H70" s="12" t="str">
        <f t="array" ref="H70">SUM((G=H$8)*(P=$B70))&amp;" - "&amp;SUM((G=$B70)*(P=H$8))</f>
        <v>0 - 1</v>
      </c>
      <c r="I70" s="12" t="str">
        <f t="array" ref="I70">SUM((G=I$8)*(P=$B70))&amp;" - "&amp;SUM((G=$B70)*(P=I$8))</f>
        <v>0 - 1</v>
      </c>
      <c r="J70" s="12" t="str">
        <f t="array" ref="J70">SUM((G=J$8)*(P=$B70))&amp;" - "&amp;SUM((G=$B70)*(P=J$8))</f>
        <v>0 - 0</v>
      </c>
      <c r="K70" s="12" t="str">
        <f t="array" ref="K70">SUM((G=K$8)*(P=$B70))&amp;" - "&amp;SUM((G=$B70)*(P=K$8))</f>
        <v>0 - 0</v>
      </c>
      <c r="L70" s="12" t="str">
        <f t="array" ref="L70">SUM((G=L$8)*(P=$B70))&amp;" - "&amp;SUM((G=$B70)*(P=L$8))</f>
        <v>1 - 0</v>
      </c>
      <c r="M70" s="12" t="str">
        <f t="array" ref="M70">SUM((G=M$8)*(P=$B70))&amp;" - "&amp;SUM((G=$B70)*(P=M$8))</f>
        <v>0 - 0</v>
      </c>
      <c r="N70" s="12" t="str">
        <f t="array" ref="N70">SUM((G=N$8)*(P=$B70))&amp;" - "&amp;SUM((G=$B70)*(P=N$8))</f>
        <v>1 - 0</v>
      </c>
      <c r="O70" s="12" t="str">
        <f t="array" ref="O70">SUM((G=O$8)*(P=$B70))&amp;" - "&amp;SUM((G=$B70)*(P=O$8))</f>
        <v>0 - 0</v>
      </c>
      <c r="P70" s="12" t="str">
        <f t="array" ref="P70">SUM((G=P$8)*(P=$B70))&amp;" - "&amp;SUM((G=$B70)*(P=P$8))</f>
        <v>0 - 0</v>
      </c>
      <c r="Q70" s="12" t="str">
        <f t="array" ref="Q70">SUM((G=Q$8)*(P=$B70))&amp;" - "&amp;SUM((G=$B70)*(P=Q$8))</f>
        <v>0 - 0</v>
      </c>
      <c r="R70" s="12" t="str">
        <f t="array" ref="R70">SUM((G=R$8)*(P=$B70))&amp;" - "&amp;SUM((G=$B70)*(P=R$8))</f>
        <v>0 - 0</v>
      </c>
      <c r="S70" s="12" t="str">
        <f t="array" ref="S70">SUM((G=S$8)*(P=$B70))&amp;" - "&amp;SUM((G=$B70)*(P=S$8))</f>
        <v>0 - 0</v>
      </c>
      <c r="T70" s="12" t="str">
        <f t="array" ref="T70">SUM((G=T$8)*(P=$B70))&amp;" - "&amp;SUM((G=$B70)*(P=T$8))</f>
        <v>0 - 0</v>
      </c>
      <c r="U70" s="12" t="str">
        <f t="array" ref="U70">SUM((G=U$8)*(P=$B70))&amp;" - "&amp;SUM((G=$B70)*(P=U$8))</f>
        <v>0 - 0</v>
      </c>
      <c r="V70" s="12" t="str">
        <f t="array" ref="V70">SUM((G=V$8)*(P=$B70))&amp;" - "&amp;SUM((G=$B70)*(P=V$8))</f>
        <v>0 - 0</v>
      </c>
      <c r="W70" s="12" t="str">
        <f t="array" ref="W70">SUM((G=W$8)*(P=$B70))&amp;" - "&amp;SUM((G=$B70)*(P=W$8))</f>
        <v>0 - 0</v>
      </c>
      <c r="X70" s="12" t="str">
        <f t="array" ref="X70">SUM((G=X$8)*(P=$B70))&amp;" - "&amp;SUM((G=$B70)*(P=X$8))</f>
        <v>0 - 0</v>
      </c>
      <c r="Y70" s="12" t="str">
        <f t="array" ref="Y70">SUM((G=Y$8)*(P=$B70))&amp;" - "&amp;SUM((G=$B70)*(P=Y$8))</f>
        <v>0 - 0</v>
      </c>
      <c r="Z70" s="12" t="str">
        <f t="array" ref="Z70">SUM((G=Z$8)*(P=$B70))&amp;" - "&amp;SUM((G=$B70)*(P=Z$8))</f>
        <v>0 - 0</v>
      </c>
      <c r="AA70" s="12" t="str">
        <f t="array" ref="AA70">SUM((G=AA$8)*(P=$B70))&amp;" - "&amp;SUM((G=$B70)*(P=AA$8))</f>
        <v>0 - 0</v>
      </c>
      <c r="AB70" s="12" t="str">
        <f t="array" ref="AB70">SUM((G=AB$8)*(P=$B70))&amp;" - "&amp;SUM((G=$B70)*(P=AB$8))</f>
        <v>0 - 0</v>
      </c>
      <c r="AC70" s="12"/>
      <c r="AD70" s="12"/>
      <c r="AE70" s="12"/>
      <c r="AF70" s="12"/>
      <c r="AG70" s="12" t="str">
        <f t="array" ref="AG70">SUM((G=AG$8)*(P=$B70))&amp;" - "&amp;SUM((G=$B70)*(P=AG$8))</f>
        <v>0 - 0</v>
      </c>
      <c r="AH70" s="12" t="str">
        <f t="array" ref="AH70">SUM((G=AH$8)*(P=$B70))&amp;" - "&amp;SUM((G=$B70)*(P=AH$8))</f>
        <v>0 - 0</v>
      </c>
      <c r="AI70" s="12" t="str">
        <f t="array" ref="AI70">SUM((G=AI$8)*(P=$B70))&amp;" - "&amp;SUM((G=$B70)*(P=AI$8))</f>
        <v>0 - 0</v>
      </c>
      <c r="AJ70" s="12" t="str">
        <f t="array" ref="AJ70">SUM((G=AJ$8)*(P=$B70))&amp;" - "&amp;SUM((G=$B70)*(P=AJ$8))</f>
        <v>0 - 0</v>
      </c>
      <c r="AK70" s="12" t="str">
        <f t="array" ref="AK70">SUM((G=AK$8)*(P=$B70))&amp;" - "&amp;SUM((G=$B70)*(P=AK$8))</f>
        <v>0 - 0</v>
      </c>
      <c r="AL70" s="12" t="str">
        <f t="array" ref="AL70">SUM((G=AL$8)*(P=$B70))&amp;" - "&amp;SUM((G=$B70)*(P=AL$8))</f>
        <v>1 - 0</v>
      </c>
      <c r="AM70" s="12" t="str">
        <f t="array" ref="AM70">SUM((G=AM$8)*(P=$B70))&amp;" - "&amp;SUM((G=$B70)*(P=AM$8))</f>
        <v>0 - 0</v>
      </c>
      <c r="AN70" s="12" t="str">
        <f t="array" ref="AN70">SUM((G=AN$8)*(P=$B70))&amp;" - "&amp;SUM((G=$B70)*(P=AN$8))</f>
        <v>0 - 0</v>
      </c>
      <c r="AO70" s="12" t="str">
        <f t="array" ref="AO70">SUM((G=AO$8)*(P=$B70))&amp;" - "&amp;SUM((G=$B70)*(P=AO$8))</f>
        <v>0 - 0</v>
      </c>
      <c r="AP70" s="12" t="str">
        <f t="array" ref="AP70">SUM((G=AP$8)*(P=$B70))&amp;" - "&amp;SUM((G=$B70)*(P=AP$8))</f>
        <v>0 - 0</v>
      </c>
      <c r="AQ70" s="12" t="str">
        <f t="array" ref="AQ70">SUM((G=AQ$8)*(P=$B70))&amp;" - "&amp;SUM((G=$B70)*(P=AQ$8))</f>
        <v>0 - 0</v>
      </c>
      <c r="AR70" s="12" t="str">
        <f t="array" ref="AR70">SUM((G=AR$8)*(P=$B70))&amp;" - "&amp;SUM((G=$B70)*(P=AR$8))</f>
        <v>0 - 0</v>
      </c>
      <c r="AS70" s="12" t="str">
        <f t="array" ref="AS70">SUM((G=AS$8)*(P=$B70))&amp;" - "&amp;SUM((G=$B70)*(P=AS$8))</f>
        <v>0 - 0</v>
      </c>
      <c r="AT70" s="25" t="str">
        <f t="array" ref="AT70">SUM((G=AT$8)*(P=$B70))&amp;" - "&amp;SUM((G=$B70)*(P=AT$8))</f>
        <v>1 - 1</v>
      </c>
      <c r="AU70" s="25" t="str">
        <f t="array" ref="AU70">SUM((G=AU$8)*(P=$B70))&amp;" - "&amp;SUM((G=$B70)*(P=AU$8))</f>
        <v>0 - 0</v>
      </c>
      <c r="AV70" s="25" t="str">
        <f t="array" ref="AV70">SUM((G=AV$8)*(P=$B70))&amp;" - "&amp;SUM((G=$B70)*(P=AV$8))</f>
        <v>0 - 0</v>
      </c>
      <c r="AW70" s="3671" t="str">
        <f t="array" ref="AW70">SUM((G=AW$8)*(P=$B70))&amp;" - "&amp;SUM((G=$B70)*(P=AW$8))</f>
        <v>0 - 0</v>
      </c>
      <c r="AX70" s="12" t="str">
        <f t="array" ref="AX70">SUM((G=AX$8)*(P=$B70))&amp;" - "&amp;SUM((G=$B70)*(P=AX$8))</f>
        <v>0 - 0</v>
      </c>
      <c r="AY70" s="12" t="str">
        <f t="array" ref="AY70">SUM((G=AY$8)*(P=$B70))&amp;" - "&amp;SUM((G=$B70)*(P=AY$8))</f>
        <v>0 - 0</v>
      </c>
      <c r="AZ70" s="12" t="str">
        <f t="array" ref="AZ70">SUM((G=AZ$8)*(P=$B70))&amp;" - "&amp;SUM((G=$B70)*(P=AZ$8))</f>
        <v>0 - 0</v>
      </c>
      <c r="BA70" s="12" t="str">
        <f t="array" ref="BA70">SUM((G=BA$8)*(P=$B70))&amp;" - "&amp;SUM((G=$B70)*(P=BA$8))</f>
        <v>0 - 0</v>
      </c>
      <c r="BB70" s="12" t="str">
        <f t="array" ref="BB70">SUM((G=BB$8)*(P=$B70))&amp;" - "&amp;SUM((G=$B70)*(P=BB$8))</f>
        <v>0 - 0</v>
      </c>
      <c r="BC70" s="12" t="str">
        <f t="array" ref="BC70">SUM((G=BC$8)*(P=$B70))&amp;" - "&amp;SUM((G=$B70)*(P=BC$8))</f>
        <v>0 - 0</v>
      </c>
      <c r="BD70" s="12" t="str">
        <f t="array" ref="BD70">SUM((G=BD$8)*(P=$B70))&amp;" - "&amp;SUM((G=$B70)*(P=BD$8))</f>
        <v>0 - 0</v>
      </c>
      <c r="BE70" s="12" t="str">
        <f t="array" ref="BE70">SUM((G=BE$8)*(P=$B70))&amp;" - "&amp;SUM((G=$B70)*(P=BE$8))</f>
        <v>0 - 0</v>
      </c>
      <c r="BF70" s="12" t="str">
        <f t="array" ref="BF70">SUM((G=BF$8)*(P=$B70))&amp;" - "&amp;SUM((G=$B70)*(P=BF$8))</f>
        <v>0 - 0</v>
      </c>
      <c r="BG70" s="12" t="str">
        <f t="array" ref="BG70">SUM((G=BG$8)*(P=$B70))&amp;" - "&amp;SUM((G=$B70)*(P=BG$8))</f>
        <v>0 - 0</v>
      </c>
      <c r="BH70" s="12" t="str">
        <f t="array" ref="BH70">SUM((G=BH$8)*(P=$B70))&amp;" - "&amp;SUM((G=$B70)*(P=BH$8))</f>
        <v>0 - 0</v>
      </c>
      <c r="BI70" s="12" t="str">
        <f t="array" ref="BI70">SUM((G=BI$8)*(P=$B70))&amp;" - "&amp;SUM((G=$B70)*(P=BI$8))</f>
        <v>0 - 0</v>
      </c>
      <c r="BJ70" s="12" t="str">
        <f t="array" ref="BJ70">SUM((G=BJ$8)*(P=$B70))&amp;" - "&amp;SUM((G=$B70)*(P=BJ$8))</f>
        <v>0 - 0</v>
      </c>
      <c r="BK70" s="12" t="str">
        <f t="array" ref="BK70">SUM((G=BK$8)*(P=$B70))&amp;" - "&amp;SUM((G=$B70)*(P=BK$8))</f>
        <v>0 - 0</v>
      </c>
      <c r="BL70" s="12"/>
      <c r="BM70" s="12" t="str">
        <f t="array" ref="BM70">SUM((G=BM$8)*(P=$B70))&amp;" - "&amp;SUM((G=$B70)*(P=BM$8))</f>
        <v>0 - 0</v>
      </c>
      <c r="BN70" s="12" t="str">
        <f t="array" ref="BN70">SUM((G=BN$8)*(P=$B70))&amp;" - "&amp;SUM((G=$B70)*(P=BN$8))</f>
        <v>0 - 0</v>
      </c>
      <c r="BO70" s="12" t="str">
        <f t="array" ref="BO70">SUM((G=BO$8)*(P=$B70))&amp;" - "&amp;SUM((G=$B70)*(P=BO$8))</f>
        <v>0 - 0</v>
      </c>
      <c r="BP70" s="12" t="str">
        <f t="array" ref="BP70">SUM((G=BP$8)*(P=$B70))&amp;" - "&amp;SUM((G=$B70)*(P=BP$8))</f>
        <v>0 - 0</v>
      </c>
      <c r="BQ70" s="12" t="str">
        <f t="array" ref="BQ70">SUM((G=BQ$8)*(P=$B70))&amp;" - "&amp;SUM((G=$B70)*(P=BQ$8))</f>
        <v>0 - 0</v>
      </c>
      <c r="BR70" s="12" t="str">
        <f t="array" ref="BR70">SUM((G=BR$8)*(P=$B70))&amp;" - "&amp;SUM((G=$B70)*(P=BR$8))</f>
        <v>0 - 0</v>
      </c>
      <c r="BS70" s="12" t="str">
        <f t="array" ref="BS70">SUM((G=BS$8)*(P=$B70))&amp;" - "&amp;SUM((G=$B70)*(P=BS$8))</f>
        <v>0 - 0</v>
      </c>
      <c r="BT70" s="12" t="str">
        <f t="array" ref="BT70">SUM((G=BT$8)*(P=$B70))&amp;" - "&amp;SUM((G=$B70)*(P=BT$8))</f>
        <v>0 - 0</v>
      </c>
      <c r="BU70" s="12" t="str">
        <f t="array" ref="BU70">SUM((G=BU$8)*(P=$B70))&amp;" - "&amp;SUM((G=$B70)*(P=BU$8))</f>
        <v>0 - 0</v>
      </c>
      <c r="BV70" s="12" t="str">
        <f t="array" ref="BV70">SUM((G=BV$8)*(P=$B70))&amp;" - "&amp;SUM((G=$B70)*(P=BV$8))</f>
        <v>0 - 0</v>
      </c>
      <c r="BW70" s="12" t="str">
        <f t="array" ref="BW70">SUM((G=BW$8)*(P=$B70))&amp;" - "&amp;SUM((G=$B70)*(P=BW$8))</f>
        <v>0 - 0</v>
      </c>
      <c r="BX70" s="12" t="str">
        <f t="array" ref="BX70">SUM((G=BX$8)*(P=$B70))&amp;" - "&amp;SUM((G=$B70)*(P=BX$8))</f>
        <v>0 - 0</v>
      </c>
      <c r="BY70" s="12" t="str">
        <f t="array" ref="BY70">SUM((G=BY$8)*(P=$B70))&amp;" - "&amp;SUM((G=$B70)*(P=BY$8))</f>
        <v>0 - 0</v>
      </c>
      <c r="BZ70" s="21" t="str">
        <f t="shared" si="5"/>
        <v>LOÏC H.</v>
      </c>
      <c r="CA70" s="15"/>
    </row>
    <row r="71" spans="2:79" ht="11.1" customHeight="1" x14ac:dyDescent="0.2">
      <c r="B71" s="22" t="s">
        <v>175</v>
      </c>
      <c r="C71" s="35" t="str">
        <f t="array" ref="C71">SUM((G=C$8)*(P=$B71))&amp;" - "&amp;SUM((G=$B71)*(P=C$8))</f>
        <v>0 - 0</v>
      </c>
      <c r="D71" s="35" t="str">
        <f t="array" ref="D71">SUM((G=D$8)*(P=$B71))&amp;" - "&amp;SUM((G=$B71)*(P=D$8))</f>
        <v>0 - 0</v>
      </c>
      <c r="E71" s="12" t="str">
        <f t="array" ref="E71">SUM((G=E$8)*(P=$B71))&amp;" - "&amp;SUM((G=$B71)*(P=E$8))</f>
        <v>0 - 0</v>
      </c>
      <c r="F71" s="12" t="str">
        <f t="array" ref="F71">SUM((G=F$8)*(P=$B71))&amp;" - "&amp;SUM((G=$B71)*(P=F$8))</f>
        <v>0 - 0</v>
      </c>
      <c r="G71" s="12" t="str">
        <f t="array" ref="G71">SUM((G=G$8)*(P=$B71))&amp;" - "&amp;SUM((G=$B71)*(P=G$8))</f>
        <v>0 - 0</v>
      </c>
      <c r="H71" s="12" t="str">
        <f t="array" ref="H71">SUM((G=H$8)*(P=$B71))&amp;" - "&amp;SUM((G=$B71)*(P=H$8))</f>
        <v>0 - 0</v>
      </c>
      <c r="I71" s="12" t="str">
        <f t="array" ref="I71">SUM((G=I$8)*(P=$B71))&amp;" - "&amp;SUM((G=$B71)*(P=I$8))</f>
        <v>0 - 0</v>
      </c>
      <c r="J71" s="12" t="str">
        <f t="array" ref="J71">SUM((G=J$8)*(P=$B71))&amp;" - "&amp;SUM((G=$B71)*(P=J$8))</f>
        <v>0 - 0</v>
      </c>
      <c r="K71" s="12" t="str">
        <f t="array" ref="K71">SUM((G=K$8)*(P=$B71))&amp;" - "&amp;SUM((G=$B71)*(P=K$8))</f>
        <v>0 - 0</v>
      </c>
      <c r="L71" s="12" t="str">
        <f t="array" ref="L71">SUM((G=L$8)*(P=$B71))&amp;" - "&amp;SUM((G=$B71)*(P=L$8))</f>
        <v>0 - 0</v>
      </c>
      <c r="M71" s="12" t="str">
        <f t="array" ref="M71">SUM((G=M$8)*(P=$B71))&amp;" - "&amp;SUM((G=$B71)*(P=M$8))</f>
        <v>0 - 0</v>
      </c>
      <c r="N71" s="12" t="str">
        <f t="array" ref="N71">SUM((G=N$8)*(P=$B71))&amp;" - "&amp;SUM((G=$B71)*(P=N$8))</f>
        <v>0 - 0</v>
      </c>
      <c r="O71" s="12" t="str">
        <f t="array" ref="O71">SUM((G=O$8)*(P=$B71))&amp;" - "&amp;SUM((G=$B71)*(P=O$8))</f>
        <v>0 - 0</v>
      </c>
      <c r="P71" s="12" t="str">
        <f t="array" ref="P71">SUM((G=P$8)*(P=$B71))&amp;" - "&amp;SUM((G=$B71)*(P=P$8))</f>
        <v>0 - 0</v>
      </c>
      <c r="Q71" s="12" t="str">
        <f t="array" ref="Q71">SUM((G=Q$8)*(P=$B71))&amp;" - "&amp;SUM((G=$B71)*(P=Q$8))</f>
        <v>1 - 0</v>
      </c>
      <c r="R71" s="12" t="str">
        <f t="array" ref="R71">SUM((G=R$8)*(P=$B71))&amp;" - "&amp;SUM((G=$B71)*(P=R$8))</f>
        <v>0 - 0</v>
      </c>
      <c r="S71" s="12" t="str">
        <f t="array" ref="S71">SUM((G=S$8)*(P=$B71))&amp;" - "&amp;SUM((G=$B71)*(P=S$8))</f>
        <v>0 - 0</v>
      </c>
      <c r="T71" s="12" t="str">
        <f t="array" ref="T71">SUM((G=T$8)*(P=$B71))&amp;" - "&amp;SUM((G=$B71)*(P=T$8))</f>
        <v>0 - 0</v>
      </c>
      <c r="U71" s="12" t="str">
        <f t="array" ref="U71">SUM((G=U$8)*(P=$B71))&amp;" - "&amp;SUM((G=$B71)*(P=U$8))</f>
        <v>0 - 0</v>
      </c>
      <c r="V71" s="12" t="str">
        <f t="array" ref="V71">SUM((G=V$8)*(P=$B71))&amp;" - "&amp;SUM((G=$B71)*(P=V$8))</f>
        <v>0 - 0</v>
      </c>
      <c r="W71" s="12" t="str">
        <f t="array" ref="W71">SUM((G=W$8)*(P=$B71))&amp;" - "&amp;SUM((G=$B71)*(P=W$8))</f>
        <v>0 - 0</v>
      </c>
      <c r="X71" s="12" t="str">
        <f t="array" ref="X71">SUM((G=X$8)*(P=$B71))&amp;" - "&amp;SUM((G=$B71)*(P=X$8))</f>
        <v>0 - 0</v>
      </c>
      <c r="Y71" s="12" t="str">
        <f t="array" ref="Y71">SUM((G=Y$8)*(P=$B71))&amp;" - "&amp;SUM((G=$B71)*(P=Y$8))</f>
        <v>0 - 0</v>
      </c>
      <c r="Z71" s="12" t="str">
        <f t="array" ref="Z71">SUM((G=Z$8)*(P=$B71))&amp;" - "&amp;SUM((G=$B71)*(P=Z$8))</f>
        <v>0 - 0</v>
      </c>
      <c r="AA71" s="12" t="str">
        <f t="array" ref="AA71">SUM((G=AA$8)*(P=$B71))&amp;" - "&amp;SUM((G=$B71)*(P=AA$8))</f>
        <v>0 - 0</v>
      </c>
      <c r="AB71" s="12" t="str">
        <f t="array" ref="AB71">SUM((G=AB$8)*(P=$B71))&amp;" - "&amp;SUM((G=$B71)*(P=AB$8))</f>
        <v>0 - 0</v>
      </c>
      <c r="AC71" s="12" t="str">
        <f t="array" ref="AC71">SUM((G=AC$8)*(P=$B71))&amp;" - "&amp;SUM((G=$B71)*(P=AC$8))</f>
        <v>0 - 0</v>
      </c>
      <c r="AD71" s="12" t="str">
        <f t="array" ref="AD71">SUM((G=AD$8)*(P=$B71))&amp;" - "&amp;SUM((G=$B71)*(P=AD$8))</f>
        <v>0 - 0</v>
      </c>
      <c r="AE71" s="12" t="str">
        <f t="array" ref="AE71">SUM((G=AE$8)*(P=$B71))&amp;" - "&amp;SUM((G=$B71)*(P=AE$8))</f>
        <v>0 - 0</v>
      </c>
      <c r="AF71" s="12" t="str">
        <f t="array" ref="AF71">SUM((G=AF$8)*(P=$B71))&amp;" - "&amp;SUM((G=$B71)*(P=AF$8))</f>
        <v>0 - 0</v>
      </c>
      <c r="AG71" s="12" t="str">
        <f t="array" ref="AG71">SUM((G=AG$8)*(P=$B71))&amp;" - "&amp;SUM((G=$B71)*(P=AG$8))</f>
        <v>0 - 0</v>
      </c>
      <c r="AH71" s="12" t="str">
        <f t="array" ref="AH71">SUM((G=AH$8)*(P=$B71))&amp;" - "&amp;SUM((G=$B71)*(P=AH$8))</f>
        <v>0 - 0</v>
      </c>
      <c r="AI71" s="12" t="str">
        <f t="array" ref="AI71">SUM((G=AI$8)*(P=$B71))&amp;" - "&amp;SUM((G=$B71)*(P=AI$8))</f>
        <v>0 - 0</v>
      </c>
      <c r="AJ71" s="12" t="str">
        <f t="array" ref="AJ71">SUM((G=AJ$8)*(P=$B71))&amp;" - "&amp;SUM((G=$B71)*(P=AJ$8))</f>
        <v>0 - 0</v>
      </c>
      <c r="AK71" s="12" t="str">
        <f t="array" ref="AK71">SUM((G=AK$8)*(P=$B71))&amp;" - "&amp;SUM((G=$B71)*(P=AK$8))</f>
        <v>0 - 0</v>
      </c>
      <c r="AL71" s="12" t="str">
        <f t="array" ref="AL71">SUM((G=AL$8)*(P=$B71))&amp;" - "&amp;SUM((G=$B71)*(P=AL$8))</f>
        <v>0 - 0</v>
      </c>
      <c r="AM71" s="12" t="str">
        <f t="array" ref="AM71">SUM((G=AM$8)*(P=$B71))&amp;" - "&amp;SUM((G=$B71)*(P=AM$8))</f>
        <v>0 - 0</v>
      </c>
      <c r="AN71" s="12" t="str">
        <f t="array" ref="AN71">SUM((G=AN$8)*(P=$B71))&amp;" - "&amp;SUM((G=$B71)*(P=AN$8))</f>
        <v>0 - 0</v>
      </c>
      <c r="AO71" s="12" t="str">
        <f t="array" ref="AO71">SUM((G=AO$8)*(P=$B71))&amp;" - "&amp;SUM((G=$B71)*(P=AO$8))</f>
        <v>0 - 0</v>
      </c>
      <c r="AP71" s="12" t="str">
        <f t="array" ref="AP71">SUM((G=AP$8)*(P=$B71))&amp;" - "&amp;SUM((G=$B71)*(P=AP$8))</f>
        <v>0 - 0</v>
      </c>
      <c r="AQ71" s="12" t="str">
        <f t="array" ref="AQ71">SUM((G=AQ$8)*(P=$B71))&amp;" - "&amp;SUM((G=$B71)*(P=AQ$8))</f>
        <v>0 - 0</v>
      </c>
      <c r="AR71" s="12" t="str">
        <f t="array" ref="AR71">SUM((G=AR$8)*(P=$B71))&amp;" - "&amp;SUM((G=$B71)*(P=AR$8))</f>
        <v>0 - 0</v>
      </c>
      <c r="AS71" s="12" t="str">
        <f t="array" ref="AS71">SUM((G=AS$8)*(P=$B71))&amp;" - "&amp;SUM((G=$B71)*(P=AS$8))</f>
        <v>0 - 0</v>
      </c>
      <c r="AT71" s="25" t="str">
        <f t="array" ref="AT71">SUM((G=AT$8)*(P=$B71))&amp;" - "&amp;SUM((G=$B71)*(P=AT$8))</f>
        <v>0 - 0</v>
      </c>
      <c r="AU71" s="25" t="str">
        <f t="array" ref="AU71">SUM((G=AU$8)*(P=$B71))&amp;" - "&amp;SUM((G=$B71)*(P=AU$8))</f>
        <v>0 - 0</v>
      </c>
      <c r="AV71" s="25" t="str">
        <f t="array" ref="AV71">SUM((G=AV$8)*(P=$B71))&amp;" - "&amp;SUM((G=$B71)*(P=AV$8))</f>
        <v>0 - 0</v>
      </c>
      <c r="AW71" s="3671" t="str">
        <f t="array" ref="AW71">SUM((G=AW$8)*(P=$B71))&amp;" - "&amp;SUM((G=$B71)*(P=AW$8))</f>
        <v>0 - 0</v>
      </c>
      <c r="AX71" s="35" t="str">
        <f t="array" ref="AX71">SUM((G=AX$8)*(P=$B71))&amp;" - "&amp;SUM((G=$B71)*(P=AX$8))</f>
        <v>0 - 0</v>
      </c>
      <c r="AY71" s="12" t="str">
        <f t="array" ref="AY71">SUM((G=AY$8)*(P=$B71))&amp;" - "&amp;SUM((G=$B71)*(P=AY$8))</f>
        <v>0 - 0</v>
      </c>
      <c r="AZ71" s="12" t="str">
        <f t="array" ref="AZ71">SUM((G=AZ$8)*(P=$B71))&amp;" - "&amp;SUM((G=$B71)*(P=AZ$8))</f>
        <v>0 - 0</v>
      </c>
      <c r="BA71" s="12" t="str">
        <f t="array" ref="BA71">SUM((G=BA$8)*(P=$B71))&amp;" - "&amp;SUM((G=$B71)*(P=BA$8))</f>
        <v>0 - 0</v>
      </c>
      <c r="BB71" s="12" t="str">
        <f t="array" ref="BB71">SUM((G=BB$8)*(P=$B71))&amp;" - "&amp;SUM((G=$B71)*(P=BB$8))</f>
        <v>0 - 0</v>
      </c>
      <c r="BC71" s="12" t="str">
        <f t="array" ref="BC71">SUM((G=BC$8)*(P=$B71))&amp;" - "&amp;SUM((G=$B71)*(P=BC$8))</f>
        <v>0 - 0</v>
      </c>
      <c r="BD71" s="12" t="str">
        <f t="array" ref="BD71">SUM((G=BD$8)*(P=$B71))&amp;" - "&amp;SUM((G=$B71)*(P=BD$8))</f>
        <v>0 - 0</v>
      </c>
      <c r="BE71" s="12" t="str">
        <f t="array" ref="BE71">SUM((G=BE$8)*(P=$B71))&amp;" - "&amp;SUM((G=$B71)*(P=BE$8))</f>
        <v>0 - 0</v>
      </c>
      <c r="BF71" s="12" t="str">
        <f t="array" ref="BF71">SUM((G=BF$8)*(P=$B71))&amp;" - "&amp;SUM((G=$B71)*(P=BF$8))</f>
        <v>0 - 0</v>
      </c>
      <c r="BG71" s="12" t="str">
        <f t="array" ref="BG71">SUM((G=BG$8)*(P=$B71))&amp;" - "&amp;SUM((G=$B71)*(P=BG$8))</f>
        <v>0 - 0</v>
      </c>
      <c r="BH71" s="12" t="str">
        <f t="array" ref="BH71">SUM((G=BH$8)*(P=$B71))&amp;" - "&amp;SUM((G=$B71)*(P=BH$8))</f>
        <v>0 - 0</v>
      </c>
      <c r="BI71" s="12" t="str">
        <f t="array" ref="BI71">SUM((G=BI$8)*(P=$B71))&amp;" - "&amp;SUM((G=$B71)*(P=BI$8))</f>
        <v>0 - 0</v>
      </c>
      <c r="BJ71" s="12" t="str">
        <f t="array" ref="BJ71">SUM((G=BJ$8)*(P=$B71))&amp;" - "&amp;SUM((G=$B71)*(P=BJ$8))</f>
        <v>0 - 0</v>
      </c>
      <c r="BK71" s="12" t="str">
        <f t="array" ref="BK71">SUM((G=BK$8)*(P=$B71))&amp;" - "&amp;SUM((G=$B71)*(P=BK$8))</f>
        <v>0 - 0</v>
      </c>
      <c r="BL71" s="12" t="str">
        <f t="array" ref="BL71">SUM((G=BL$8)*(P=$B71))&amp;" - "&amp;SUM((G=$B71)*(P=BL$8))</f>
        <v>0 - 0</v>
      </c>
      <c r="BM71" s="12" t="str">
        <f t="array" ref="BM71">SUM((G=BM$8)*(P=$B71))&amp;" - "&amp;SUM((G=$B71)*(P=BM$8))</f>
        <v>0 - 0</v>
      </c>
      <c r="BN71" s="12" t="str">
        <f t="array" ref="BN71">SUM((G=BN$8)*(P=$B71))&amp;" - "&amp;SUM((G=$B71)*(P=BN$8))</f>
        <v>0 - 0</v>
      </c>
      <c r="BO71" s="12" t="str">
        <f t="array" ref="BO71">SUM((G=BO$8)*(P=$B71))&amp;" - "&amp;SUM((G=$B71)*(P=BO$8))</f>
        <v>0 - 0</v>
      </c>
      <c r="BP71" s="12" t="str">
        <f t="array" ref="BP71">SUM((G=BP$8)*(P=$B71))&amp;" - "&amp;SUM((G=$B71)*(P=BP$8))</f>
        <v>0 - 0</v>
      </c>
      <c r="BQ71" s="12" t="str">
        <f t="array" ref="BQ71">SUM((G=BQ$8)*(P=$B71))&amp;" - "&amp;SUM((G=$B71)*(P=BQ$8))</f>
        <v>0 - 0</v>
      </c>
      <c r="BR71" s="12" t="str">
        <f t="array" ref="BR71">SUM((G=BR$8)*(P=$B71))&amp;" - "&amp;SUM((G=$B71)*(P=BR$8))</f>
        <v>0 - 0</v>
      </c>
      <c r="BS71" s="12" t="str">
        <f t="array" ref="BS71">SUM((G=BS$8)*(P=$B71))&amp;" - "&amp;SUM((G=$B71)*(P=BS$8))</f>
        <v>0 - 0</v>
      </c>
      <c r="BT71" s="12" t="str">
        <f t="array" ref="BT71">SUM((G=BT$8)*(P=$B71))&amp;" - "&amp;SUM((G=$B71)*(P=BT$8))</f>
        <v>0 - 0</v>
      </c>
      <c r="BU71" s="12" t="str">
        <f t="array" ref="BU71">SUM((G=BU$8)*(P=$B71))&amp;" - "&amp;SUM((G=$B71)*(P=BU$8))</f>
        <v>0 - 0</v>
      </c>
      <c r="BV71" s="12" t="str">
        <f t="array" ref="BV71">SUM((G=BV$8)*(P=$B71))&amp;" - "&amp;SUM((G=$B71)*(P=BV$8))</f>
        <v>0 - 0</v>
      </c>
      <c r="BW71" s="12" t="str">
        <f t="array" ref="BW71">SUM((G=BW$8)*(P=$B71))&amp;" - "&amp;SUM((G=$B71)*(P=BW$8))</f>
        <v>0 - 0</v>
      </c>
      <c r="BX71" s="25" t="str">
        <f t="array" ref="BX71">SUM((G=BX$8)*(P=$B71))&amp;" - "&amp;SUM((G=$B71)*(P=BX$8))</f>
        <v>0 - 0</v>
      </c>
      <c r="BY71" s="25" t="str">
        <f t="array" ref="BY71">SUM((G=BY$8)*(P=$B71))&amp;" - "&amp;SUM((G=$B71)*(P=BY$8))</f>
        <v>0 - 0</v>
      </c>
      <c r="BZ71" s="21" t="str">
        <f t="shared" si="5"/>
        <v>LUCILLE</v>
      </c>
      <c r="CA71" s="15"/>
    </row>
    <row r="72" spans="2:79" ht="11.1" customHeight="1" x14ac:dyDescent="0.2">
      <c r="B72" s="22" t="s">
        <v>99</v>
      </c>
      <c r="C72" s="35" t="str">
        <f t="array" ref="C72">SUM((G=C$8)*(P=$B72))&amp;" - "&amp;SUM((G=$B72)*(P=C$8))</f>
        <v>0 - 0</v>
      </c>
      <c r="D72" s="35" t="str">
        <f t="array" ref="D72">SUM((G=D$8)*(P=$B72))&amp;" - "&amp;SUM((G=$B72)*(P=D$8))</f>
        <v>0 - 0</v>
      </c>
      <c r="E72" s="12" t="str">
        <f t="array" ref="E72">SUM((G=E$8)*(P=$B72))&amp;" - "&amp;SUM((G=$B72)*(P=E$8))</f>
        <v>0 - 0</v>
      </c>
      <c r="F72" s="12" t="str">
        <f t="array" ref="F72">SUM((G=F$8)*(P=$B72))&amp;" - "&amp;SUM((G=$B72)*(P=F$8))</f>
        <v>0 - 0</v>
      </c>
      <c r="G72" s="12" t="str">
        <f t="array" ref="G72">SUM((G=G$8)*(P=$B72))&amp;" - "&amp;SUM((G=$B72)*(P=G$8))</f>
        <v>0 - 0</v>
      </c>
      <c r="H72" s="12" t="str">
        <f t="array" ref="H72">SUM((G=H$8)*(P=$B72))&amp;" - "&amp;SUM((G=$B72)*(P=H$8))</f>
        <v>0 - 0</v>
      </c>
      <c r="I72" s="12" t="str">
        <f t="array" ref="I72">SUM((G=I$8)*(P=$B72))&amp;" - "&amp;SUM((G=$B72)*(P=I$8))</f>
        <v>0 - 0</v>
      </c>
      <c r="J72" s="12" t="str">
        <f t="array" ref="J72">SUM((G=J$8)*(P=$B72))&amp;" - "&amp;SUM((G=$B72)*(P=J$8))</f>
        <v>0 - 0</v>
      </c>
      <c r="K72" s="12" t="str">
        <f t="array" ref="K72">SUM((G=K$8)*(P=$B72))&amp;" - "&amp;SUM((G=$B72)*(P=K$8))</f>
        <v>0 - 0</v>
      </c>
      <c r="L72" s="12" t="str">
        <f t="array" ref="L72">SUM((G=L$8)*(P=$B72))&amp;" - "&amp;SUM((G=$B72)*(P=L$8))</f>
        <v>0 - 0</v>
      </c>
      <c r="M72" s="12" t="str">
        <f t="array" ref="M72">SUM((G=M$8)*(P=$B72))&amp;" - "&amp;SUM((G=$B72)*(P=M$8))</f>
        <v>0 - 0</v>
      </c>
      <c r="N72" s="12" t="str">
        <f t="array" ref="N72">SUM((G=N$8)*(P=$B72))&amp;" - "&amp;SUM((G=$B72)*(P=N$8))</f>
        <v>0 - 0</v>
      </c>
      <c r="O72" s="12" t="str">
        <f t="array" ref="O72">SUM((G=O$8)*(P=$B72))&amp;" - "&amp;SUM((G=$B72)*(P=O$8))</f>
        <v>0 - 0</v>
      </c>
      <c r="P72" s="12" t="str">
        <f t="array" ref="P72">SUM((G=P$8)*(P=$B72))&amp;" - "&amp;SUM((G=$B72)*(P=P$8))</f>
        <v>0 - 0</v>
      </c>
      <c r="Q72" s="12" t="str">
        <f t="array" ref="Q72">SUM((G=Q$8)*(P=$B72))&amp;" - "&amp;SUM((G=$B72)*(P=Q$8))</f>
        <v>0 - 0</v>
      </c>
      <c r="R72" s="12" t="str">
        <f t="array" ref="R72">SUM((G=R$8)*(P=$B72))&amp;" - "&amp;SUM((G=$B72)*(P=R$8))</f>
        <v>0 - 0</v>
      </c>
      <c r="S72" s="12" t="str">
        <f t="array" ref="S72">SUM((G=S$8)*(P=$B72))&amp;" - "&amp;SUM((G=$B72)*(P=S$8))</f>
        <v>0 - 0</v>
      </c>
      <c r="T72" s="12" t="str">
        <f t="array" ref="T72">SUM((G=T$8)*(P=$B72))&amp;" - "&amp;SUM((G=$B72)*(P=T$8))</f>
        <v>0 - 0</v>
      </c>
      <c r="U72" s="12" t="str">
        <f t="array" ref="U72">SUM((G=U$8)*(P=$B72))&amp;" - "&amp;SUM((G=$B72)*(P=U$8))</f>
        <v>0 - 0</v>
      </c>
      <c r="V72" s="12" t="str">
        <f t="array" ref="V72">SUM((G=V$8)*(P=$B72))&amp;" - "&amp;SUM((G=$B72)*(P=V$8))</f>
        <v>0 - 0</v>
      </c>
      <c r="W72" s="12" t="str">
        <f t="array" ref="W72">SUM((G=W$8)*(P=$B72))&amp;" - "&amp;SUM((G=$B72)*(P=W$8))</f>
        <v>0 - 0</v>
      </c>
      <c r="X72" s="12" t="str">
        <f t="array" ref="X72">SUM((G=X$8)*(P=$B72))&amp;" - "&amp;SUM((G=$B72)*(P=X$8))</f>
        <v>0 - 0</v>
      </c>
      <c r="Y72" s="12" t="str">
        <f t="array" ref="Y72">SUM((G=Y$8)*(P=$B72))&amp;" - "&amp;SUM((G=$B72)*(P=Y$8))</f>
        <v>0 - 0</v>
      </c>
      <c r="Z72" s="12" t="str">
        <f t="array" ref="Z72">SUM((G=Z$8)*(P=$B72))&amp;" - "&amp;SUM((G=$B72)*(P=Z$8))</f>
        <v>0 - 0</v>
      </c>
      <c r="AA72" s="12" t="str">
        <f t="array" ref="AA72">SUM((G=AA$8)*(P=$B72))&amp;" - "&amp;SUM((G=$B72)*(P=AA$8))</f>
        <v>0 - 0</v>
      </c>
      <c r="AB72" s="12" t="str">
        <f t="array" ref="AB72">SUM((G=AB$8)*(P=$B72))&amp;" - "&amp;SUM((G=$B72)*(P=AB$8))</f>
        <v>0 - 0</v>
      </c>
      <c r="AC72" s="12" t="str">
        <f t="array" ref="AC72">SUM((G=AC$8)*(P=$B72))&amp;" - "&amp;SUM((G=$B72)*(P=AC$8))</f>
        <v>0 - 0</v>
      </c>
      <c r="AD72" s="12" t="str">
        <f t="array" ref="AD72">SUM((G=AD$8)*(P=$B72))&amp;" - "&amp;SUM((G=$B72)*(P=AD$8))</f>
        <v>0 - 0</v>
      </c>
      <c r="AE72" s="12" t="str">
        <f t="array" ref="AE72">SUM((G=AE$8)*(P=$B72))&amp;" - "&amp;SUM((G=$B72)*(P=AE$8))</f>
        <v>0 - 0</v>
      </c>
      <c r="AF72" s="12" t="str">
        <f t="array" ref="AF72">SUM((G=AF$8)*(P=$B72))&amp;" - "&amp;SUM((G=$B72)*(P=AF$8))</f>
        <v>0 - 0</v>
      </c>
      <c r="AG72" s="12" t="str">
        <f t="array" ref="AG72">SUM((G=AG$8)*(P=$B72))&amp;" - "&amp;SUM((G=$B72)*(P=AG$8))</f>
        <v>0 - 0</v>
      </c>
      <c r="AH72" s="12" t="str">
        <f t="array" ref="AH72">SUM((G=AH$8)*(P=$B72))&amp;" - "&amp;SUM((G=$B72)*(P=AH$8))</f>
        <v>0 - 0</v>
      </c>
      <c r="AI72" s="12" t="str">
        <f t="array" ref="AI72">SUM((G=AI$8)*(P=$B72))&amp;" - "&amp;SUM((G=$B72)*(P=AI$8))</f>
        <v>0 - 0</v>
      </c>
      <c r="AJ72" s="12" t="str">
        <f t="array" ref="AJ72">SUM((G=AJ$8)*(P=$B72))&amp;" - "&amp;SUM((G=$B72)*(P=AJ$8))</f>
        <v>0 - 0</v>
      </c>
      <c r="AK72" s="12" t="str">
        <f t="array" ref="AK72">SUM((G=AK$8)*(P=$B72))&amp;" - "&amp;SUM((G=$B72)*(P=AK$8))</f>
        <v>0 - 0</v>
      </c>
      <c r="AL72" s="12" t="str">
        <f t="array" ref="AL72">SUM((G=AL$8)*(P=$B72))&amp;" - "&amp;SUM((G=$B72)*(P=AL$8))</f>
        <v>0 - 0</v>
      </c>
      <c r="AM72" s="12" t="str">
        <f t="array" ref="AM72">SUM((G=AM$8)*(P=$B72))&amp;" - "&amp;SUM((G=$B72)*(P=AM$8))</f>
        <v>2 - 0</v>
      </c>
      <c r="AN72" s="12" t="str">
        <f t="array" ref="AN72">SUM((G=AN$8)*(P=$B72))&amp;" - "&amp;SUM((G=$B72)*(P=AN$8))</f>
        <v>0 - 0</v>
      </c>
      <c r="AO72" s="12" t="str">
        <f t="array" ref="AO72">SUM((G=AO$8)*(P=$B72))&amp;" - "&amp;SUM((G=$B72)*(P=AO$8))</f>
        <v>0 - 0</v>
      </c>
      <c r="AP72" s="12" t="str">
        <f t="array" ref="AP72">SUM((G=AP$8)*(P=$B72))&amp;" - "&amp;SUM((G=$B72)*(P=AP$8))</f>
        <v>0 - 0</v>
      </c>
      <c r="AQ72" s="12" t="str">
        <f t="array" ref="AQ72">SUM((G=AQ$8)*(P=$B72))&amp;" - "&amp;SUM((G=$B72)*(P=AQ$8))</f>
        <v>0 - 0</v>
      </c>
      <c r="AR72" s="12" t="str">
        <f t="array" ref="AR72">SUM((G=AR$8)*(P=$B72))&amp;" - "&amp;SUM((G=$B72)*(P=AR$8))</f>
        <v>0 - 0</v>
      </c>
      <c r="AS72" s="12" t="str">
        <f t="array" ref="AS72">SUM((G=AS$8)*(P=$B72))&amp;" - "&amp;SUM((G=$B72)*(P=AS$8))</f>
        <v>0 - 0</v>
      </c>
      <c r="AT72" s="25" t="str">
        <f t="array" ref="AT72">SUM((G=AT$8)*(P=$B72))&amp;" - "&amp;SUM((G=$B72)*(P=AT$8))</f>
        <v>0 - 0</v>
      </c>
      <c r="AU72" s="25" t="str">
        <f t="array" ref="AU72">SUM((G=AU$8)*(P=$B72))&amp;" - "&amp;SUM((G=$B72)*(P=AU$8))</f>
        <v>0 - 0</v>
      </c>
      <c r="AV72" s="25" t="str">
        <f t="array" ref="AV72">SUM((G=AV$8)*(P=$B72))&amp;" - "&amp;SUM((G=$B72)*(P=AV$8))</f>
        <v>0 - 0</v>
      </c>
      <c r="AW72" s="3671" t="str">
        <f t="array" ref="AW72">SUM((G=AW$8)*(P=$B72))&amp;" - "&amp;SUM((G=$B72)*(P=AW$8))</f>
        <v>0 - 0</v>
      </c>
      <c r="AX72" s="35" t="str">
        <f t="array" ref="AX72">SUM((G=AX$8)*(P=$B72))&amp;" - "&amp;SUM((G=$B72)*(P=AX$8))</f>
        <v>0 - 0</v>
      </c>
      <c r="AY72" s="12" t="str">
        <f t="array" ref="AY72">SUM((G=AY$8)*(P=$B72))&amp;" - "&amp;SUM((G=$B72)*(P=AY$8))</f>
        <v>0 - 0</v>
      </c>
      <c r="AZ72" s="12" t="str">
        <f t="array" ref="AZ72">SUM((G=AZ$8)*(P=$B72))&amp;" - "&amp;SUM((G=$B72)*(P=AZ$8))</f>
        <v>0 - 0</v>
      </c>
      <c r="BA72" s="12" t="str">
        <f t="array" ref="BA72">SUM((G=BA$8)*(P=$B72))&amp;" - "&amp;SUM((G=$B72)*(P=BA$8))</f>
        <v>0 - 0</v>
      </c>
      <c r="BB72" s="12" t="str">
        <f t="array" ref="BB72">SUM((G=BB$8)*(P=$B72))&amp;" - "&amp;SUM((G=$B72)*(P=BB$8))</f>
        <v>0 - 0</v>
      </c>
      <c r="BC72" s="12" t="str">
        <f t="array" ref="BC72">SUM((G=BC$8)*(P=$B72))&amp;" - "&amp;SUM((G=$B72)*(P=BC$8))</f>
        <v>0 - 0</v>
      </c>
      <c r="BD72" s="12" t="str">
        <f t="array" ref="BD72">SUM((G=BD$8)*(P=$B72))&amp;" - "&amp;SUM((G=$B72)*(P=BD$8))</f>
        <v>0 - 0</v>
      </c>
      <c r="BE72" s="12" t="str">
        <f t="array" ref="BE72">SUM((G=BE$8)*(P=$B72))&amp;" - "&amp;SUM((G=$B72)*(P=BE$8))</f>
        <v>0 - 0</v>
      </c>
      <c r="BF72" s="12" t="str">
        <f t="array" ref="BF72">SUM((G=BF$8)*(P=$B72))&amp;" - "&amp;SUM((G=$B72)*(P=BF$8))</f>
        <v>0 - 0</v>
      </c>
      <c r="BG72" s="12" t="str">
        <f t="array" ref="BG72">SUM((G=BG$8)*(P=$B72))&amp;" - "&amp;SUM((G=$B72)*(P=BG$8))</f>
        <v>0 - 0</v>
      </c>
      <c r="BH72" s="12" t="str">
        <f t="array" ref="BH72">SUM((G=BH$8)*(P=$B72))&amp;" - "&amp;SUM((G=$B72)*(P=BH$8))</f>
        <v>0 - 0</v>
      </c>
      <c r="BI72" s="12" t="str">
        <f t="array" ref="BI72">SUM((G=BI$8)*(P=$B72))&amp;" - "&amp;SUM((G=$B72)*(P=BI$8))</f>
        <v>0 - 0</v>
      </c>
      <c r="BJ72" s="12" t="str">
        <f t="array" ref="BJ72">SUM((G=BJ$8)*(P=$B72))&amp;" - "&amp;SUM((G=$B72)*(P=BJ$8))</f>
        <v>0 - 0</v>
      </c>
      <c r="BK72" s="12" t="str">
        <f t="array" ref="BK72">SUM((G=BK$8)*(P=$B72))&amp;" - "&amp;SUM((G=$B72)*(P=BK$8))</f>
        <v>0 - 0</v>
      </c>
      <c r="BL72" s="12" t="str">
        <f t="array" ref="BL72">SUM((G=BL$8)*(P=$B72))&amp;" - "&amp;SUM((G=$B72)*(P=BL$8))</f>
        <v>0 - 0</v>
      </c>
      <c r="BM72" s="12" t="str">
        <f t="array" ref="BM72">SUM((G=BM$8)*(P=$B72))&amp;" - "&amp;SUM((G=$B72)*(P=BM$8))</f>
        <v>0 - 0</v>
      </c>
      <c r="BN72" s="12" t="str">
        <f t="array" ref="BN72">SUM((G=BN$8)*(P=$B72))&amp;" - "&amp;SUM((G=$B72)*(P=BN$8))</f>
        <v>0 - 0</v>
      </c>
      <c r="BO72" s="12" t="str">
        <f t="array" ref="BO72">SUM((G=BO$8)*(P=$B72))&amp;" - "&amp;SUM((G=$B72)*(P=BO$8))</f>
        <v>0 - 0</v>
      </c>
      <c r="BP72" s="12" t="str">
        <f t="array" ref="BP72">SUM((G=BP$8)*(P=$B72))&amp;" - "&amp;SUM((G=$B72)*(P=BP$8))</f>
        <v>0 - 0</v>
      </c>
      <c r="BQ72" s="12" t="str">
        <f t="array" ref="BQ72">SUM((G=BQ$8)*(P=$B72))&amp;" - "&amp;SUM((G=$B72)*(P=BQ$8))</f>
        <v>0 - 0</v>
      </c>
      <c r="BR72" s="12" t="str">
        <f t="array" ref="BR72">SUM((G=BR$8)*(P=$B72))&amp;" - "&amp;SUM((G=$B72)*(P=BR$8))</f>
        <v>0 - 0</v>
      </c>
      <c r="BS72" s="12" t="str">
        <f t="array" ref="BS72">SUM((G=BS$8)*(P=$B72))&amp;" - "&amp;SUM((G=$B72)*(P=BS$8))</f>
        <v>0 - 0</v>
      </c>
      <c r="BT72" s="12" t="str">
        <f t="array" ref="BT72">SUM((G=BT$8)*(P=$B72))&amp;" - "&amp;SUM((G=$B72)*(P=BT$8))</f>
        <v>0 - 0</v>
      </c>
      <c r="BU72" s="12" t="str">
        <f t="array" ref="BU72">SUM((G=BU$8)*(P=$B72))&amp;" - "&amp;SUM((G=$B72)*(P=BU$8))</f>
        <v>0 - 0</v>
      </c>
      <c r="BV72" s="12" t="str">
        <f t="array" ref="BV72">SUM((G=BV$8)*(P=$B72))&amp;" - "&amp;SUM((G=$B72)*(P=BV$8))</f>
        <v>0 - 0</v>
      </c>
      <c r="BW72" s="12" t="str">
        <f t="array" ref="BW72">SUM((G=BW$8)*(P=$B72))&amp;" - "&amp;SUM((G=$B72)*(P=BW$8))</f>
        <v>0 - 0</v>
      </c>
      <c r="BX72" s="25" t="str">
        <f t="array" ref="BX72">SUM((G=BX$8)*(P=$B72))&amp;" - "&amp;SUM((G=$B72)*(P=BX$8))</f>
        <v>0 - 0</v>
      </c>
      <c r="BY72" s="25" t="str">
        <f t="array" ref="BY72">SUM((G=BY$8)*(P=$B72))&amp;" - "&amp;SUM((G=$B72)*(P=BY$8))</f>
        <v>0 - 0</v>
      </c>
      <c r="BZ72" s="21" t="str">
        <f t="shared" si="5"/>
        <v>MARION</v>
      </c>
      <c r="CA72" s="15"/>
    </row>
    <row r="73" spans="2:79" ht="11.1" customHeight="1" x14ac:dyDescent="0.2">
      <c r="B73" s="22" t="s">
        <v>114</v>
      </c>
      <c r="C73" s="35" t="str">
        <f t="array" ref="C73">SUM((G=C$8)*(P=$B73))&amp;" - "&amp;SUM((G=$B73)*(P=C$8))</f>
        <v>0 - 0</v>
      </c>
      <c r="D73" s="35" t="str">
        <f t="array" ref="D73">SUM((G=D$8)*(P=$B73))&amp;" - "&amp;SUM((G=$B73)*(P=D$8))</f>
        <v>0 - 0</v>
      </c>
      <c r="E73" s="12" t="str">
        <f t="array" ref="E73">SUM((G=E$8)*(P=$B73))&amp;" - "&amp;SUM((G=$B73)*(P=E$8))</f>
        <v>1 - 0</v>
      </c>
      <c r="F73" s="12" t="str">
        <f t="array" ref="F73">SUM((G=F$8)*(P=$B73))&amp;" - "&amp;SUM((G=$B73)*(P=F$8))</f>
        <v>0 - 0</v>
      </c>
      <c r="G73" s="12" t="str">
        <f t="array" ref="G73">SUM((G=G$8)*(P=$B73))&amp;" - "&amp;SUM((G=$B73)*(P=G$8))</f>
        <v>0 - 0</v>
      </c>
      <c r="H73" s="12" t="str">
        <f t="array" ref="H73">SUM((G=H$8)*(P=$B73))&amp;" - "&amp;SUM((G=$B73)*(P=H$8))</f>
        <v>0 - 0</v>
      </c>
      <c r="I73" s="12" t="str">
        <f t="array" ref="I73">SUM((G=I$8)*(P=$B73))&amp;" - "&amp;SUM((G=$B73)*(P=I$8))</f>
        <v>0 - 0</v>
      </c>
      <c r="J73" s="12" t="str">
        <f t="array" ref="J73">SUM((G=J$8)*(P=$B73))&amp;" - "&amp;SUM((G=$B73)*(P=J$8))</f>
        <v>0 - 0</v>
      </c>
      <c r="K73" s="12" t="str">
        <f t="array" ref="K73">SUM((G=K$8)*(P=$B73))&amp;" - "&amp;SUM((G=$B73)*(P=K$8))</f>
        <v>0 - 0</v>
      </c>
      <c r="L73" s="12" t="str">
        <f t="array" ref="L73">SUM((G=L$8)*(P=$B73))&amp;" - "&amp;SUM((G=$B73)*(P=L$8))</f>
        <v>0 - 0</v>
      </c>
      <c r="M73" s="12" t="str">
        <f t="array" ref="M73">SUM((G=M$8)*(P=$B73))&amp;" - "&amp;SUM((G=$B73)*(P=M$8))</f>
        <v>0 - 0</v>
      </c>
      <c r="N73" s="12" t="str">
        <f t="array" ref="N73">SUM((G=N$8)*(P=$B73))&amp;" - "&amp;SUM((G=$B73)*(P=N$8))</f>
        <v>0 - 0</v>
      </c>
      <c r="O73" s="12" t="str">
        <f t="array" ref="O73">SUM((G=O$8)*(P=$B73))&amp;" - "&amp;SUM((G=$B73)*(P=O$8))</f>
        <v>0 - 0</v>
      </c>
      <c r="P73" s="12" t="str">
        <f t="array" ref="P73">SUM((G=P$8)*(P=$B73))&amp;" - "&amp;SUM((G=$B73)*(P=P$8))</f>
        <v>0 - 0</v>
      </c>
      <c r="Q73" s="12" t="str">
        <f t="array" ref="Q73">SUM((G=Q$8)*(P=$B73))&amp;" - "&amp;SUM((G=$B73)*(P=Q$8))</f>
        <v>0 - 0</v>
      </c>
      <c r="R73" s="12" t="str">
        <f t="array" ref="R73">SUM((G=R$8)*(P=$B73))&amp;" - "&amp;SUM((G=$B73)*(P=R$8))</f>
        <v>0 - 0</v>
      </c>
      <c r="S73" s="12" t="str">
        <f t="array" ref="S73">SUM((G=S$8)*(P=$B73))&amp;" - "&amp;SUM((G=$B73)*(P=S$8))</f>
        <v>0 - 0</v>
      </c>
      <c r="T73" s="12" t="str">
        <f t="array" ref="T73">SUM((G=T$8)*(P=$B73))&amp;" - "&amp;SUM((G=$B73)*(P=T$8))</f>
        <v>0 - 0</v>
      </c>
      <c r="U73" s="12" t="str">
        <f t="array" ref="U73">SUM((G=U$8)*(P=$B73))&amp;" - "&amp;SUM((G=$B73)*(P=U$8))</f>
        <v>0 - 0</v>
      </c>
      <c r="V73" s="12" t="str">
        <f t="array" ref="V73">SUM((G=V$8)*(P=$B73))&amp;" - "&amp;SUM((G=$B73)*(P=V$8))</f>
        <v>0 - 0</v>
      </c>
      <c r="W73" s="12" t="str">
        <f t="array" ref="W73">SUM((G=W$8)*(P=$B73))&amp;" - "&amp;SUM((G=$B73)*(P=W$8))</f>
        <v>0 - 0</v>
      </c>
      <c r="X73" s="12" t="str">
        <f t="array" ref="X73">SUM((G=X$8)*(P=$B73))&amp;" - "&amp;SUM((G=$B73)*(P=X$8))</f>
        <v>0 - 0</v>
      </c>
      <c r="Y73" s="12" t="str">
        <f t="array" ref="Y73">SUM((G=Y$8)*(P=$B73))&amp;" - "&amp;SUM((G=$B73)*(P=Y$8))</f>
        <v>0 - 0</v>
      </c>
      <c r="Z73" s="12" t="str">
        <f t="array" ref="Z73">SUM((G=Z$8)*(P=$B73))&amp;" - "&amp;SUM((G=$B73)*(P=Z$8))</f>
        <v>0 - 0</v>
      </c>
      <c r="AA73" s="12" t="str">
        <f t="array" ref="AA73">SUM((G=AA$8)*(P=$B73))&amp;" - "&amp;SUM((G=$B73)*(P=AA$8))</f>
        <v>0 - 0</v>
      </c>
      <c r="AB73" s="12" t="str">
        <f t="array" ref="AB73">SUM((G=AB$8)*(P=$B73))&amp;" - "&amp;SUM((G=$B73)*(P=AB$8))</f>
        <v>0 - 0</v>
      </c>
      <c r="AC73" s="12" t="str">
        <f t="array" ref="AC73">SUM((G=AC$8)*(P=$B73))&amp;" - "&amp;SUM((G=$B73)*(P=AC$8))</f>
        <v>0 - 0</v>
      </c>
      <c r="AD73" s="12" t="str">
        <f t="array" ref="AD73">SUM((G=AD$8)*(P=$B73))&amp;" - "&amp;SUM((G=$B73)*(P=AD$8))</f>
        <v>0 - 0</v>
      </c>
      <c r="AE73" s="12" t="str">
        <f t="array" ref="AE73">SUM((G=AE$8)*(P=$B73))&amp;" - "&amp;SUM((G=$B73)*(P=AE$8))</f>
        <v>0 - 0</v>
      </c>
      <c r="AF73" s="12" t="str">
        <f t="array" ref="AF73">SUM((G=AF$8)*(P=$B73))&amp;" - "&amp;SUM((G=$B73)*(P=AF$8))</f>
        <v>0 - 0</v>
      </c>
      <c r="AG73" s="12" t="str">
        <f t="array" ref="AG73">SUM((G=AG$8)*(P=$B73))&amp;" - "&amp;SUM((G=$B73)*(P=AG$8))</f>
        <v>0 - 0</v>
      </c>
      <c r="AH73" s="12" t="str">
        <f t="array" ref="AH73">SUM((G=AH$8)*(P=$B73))&amp;" - "&amp;SUM((G=$B73)*(P=AH$8))</f>
        <v>0 - 0</v>
      </c>
      <c r="AI73" s="12" t="str">
        <f t="array" ref="AI73">SUM((G=AI$8)*(P=$B73))&amp;" - "&amp;SUM((G=$B73)*(P=AI$8))</f>
        <v>0 - 0</v>
      </c>
      <c r="AJ73" s="12" t="str">
        <f t="array" ref="AJ73">SUM((G=AJ$8)*(P=$B73))&amp;" - "&amp;SUM((G=$B73)*(P=AJ$8))</f>
        <v>0 - 0</v>
      </c>
      <c r="AK73" s="12" t="str">
        <f t="array" ref="AK73">SUM((G=AK$8)*(P=$B73))&amp;" - "&amp;SUM((G=$B73)*(P=AK$8))</f>
        <v>0 - 0</v>
      </c>
      <c r="AL73" s="12" t="str">
        <f t="array" ref="AL73">SUM((G=AL$8)*(P=$B73))&amp;" - "&amp;SUM((G=$B73)*(P=AL$8))</f>
        <v>0 - 0</v>
      </c>
      <c r="AM73" s="12" t="str">
        <f t="array" ref="AM73">SUM((G=AM$8)*(P=$B73))&amp;" - "&amp;SUM((G=$B73)*(P=AM$8))</f>
        <v>0 - 0</v>
      </c>
      <c r="AN73" s="12" t="str">
        <f t="array" ref="AN73">SUM((G=AN$8)*(P=$B73))&amp;" - "&amp;SUM((G=$B73)*(P=AN$8))</f>
        <v>0 - 0</v>
      </c>
      <c r="AO73" s="12" t="str">
        <f t="array" ref="AO73">SUM((G=AO$8)*(P=$B73))&amp;" - "&amp;SUM((G=$B73)*(P=AO$8))</f>
        <v>0 - 0</v>
      </c>
      <c r="AP73" s="12" t="str">
        <f t="array" ref="AP73">SUM((G=AP$8)*(P=$B73))&amp;" - "&amp;SUM((G=$B73)*(P=AP$8))</f>
        <v>0 - 0</v>
      </c>
      <c r="AQ73" s="12" t="str">
        <f t="array" ref="AQ73">SUM((G=AQ$8)*(P=$B73))&amp;" - "&amp;SUM((G=$B73)*(P=AQ$8))</f>
        <v>0 - 0</v>
      </c>
      <c r="AR73" s="12" t="str">
        <f t="array" ref="AR73">SUM((G=AR$8)*(P=$B73))&amp;" - "&amp;SUM((G=$B73)*(P=AR$8))</f>
        <v>0 - 0</v>
      </c>
      <c r="AS73" s="12" t="str">
        <f t="array" ref="AS73">SUM((G=AS$8)*(P=$B73))&amp;" - "&amp;SUM((G=$B73)*(P=AS$8))</f>
        <v>0 - 0</v>
      </c>
      <c r="AT73" s="25" t="str">
        <f t="array" ref="AT73">SUM((G=AT$8)*(P=$B73))&amp;" - "&amp;SUM((G=$B73)*(P=AT$8))</f>
        <v>0 - 0</v>
      </c>
      <c r="AU73" s="25" t="str">
        <f t="array" ref="AU73">SUM((G=AU$8)*(P=$B73))&amp;" - "&amp;SUM((G=$B73)*(P=AU$8))</f>
        <v>0 - 0</v>
      </c>
      <c r="AV73" s="25" t="str">
        <f t="array" ref="AV73">SUM((G=AV$8)*(P=$B73))&amp;" - "&amp;SUM((G=$B73)*(P=AV$8))</f>
        <v>0 - 0</v>
      </c>
      <c r="AW73" s="3671" t="str">
        <f t="array" ref="AW73">SUM((G=AW$8)*(P=$B73))&amp;" - "&amp;SUM((G=$B73)*(P=AW$8))</f>
        <v>0 - 0</v>
      </c>
      <c r="AX73" s="35" t="str">
        <f t="array" ref="AX73">SUM((G=AX$8)*(P=$B73))&amp;" - "&amp;SUM((G=$B73)*(P=AX$8))</f>
        <v>0 - 0</v>
      </c>
      <c r="AY73" s="12" t="str">
        <f t="array" ref="AY73">SUM((G=AY$8)*(P=$B73))&amp;" - "&amp;SUM((G=$B73)*(P=AY$8))</f>
        <v>0 - 0</v>
      </c>
      <c r="AZ73" s="12" t="str">
        <f t="array" ref="AZ73">SUM((G=AZ$8)*(P=$B73))&amp;" - "&amp;SUM((G=$B73)*(P=AZ$8))</f>
        <v>0 - 0</v>
      </c>
      <c r="BA73" s="12" t="str">
        <f t="array" ref="BA73">SUM((G=BA$8)*(P=$B73))&amp;" - "&amp;SUM((G=$B73)*(P=BA$8))</f>
        <v>0 - 0</v>
      </c>
      <c r="BB73" s="12" t="str">
        <f t="array" ref="BB73">SUM((G=BB$8)*(P=$B73))&amp;" - "&amp;SUM((G=$B73)*(P=BB$8))</f>
        <v>0 - 0</v>
      </c>
      <c r="BC73" s="12" t="str">
        <f t="array" ref="BC73">SUM((G=BC$8)*(P=$B73))&amp;" - "&amp;SUM((G=$B73)*(P=BC$8))</f>
        <v>0 - 0</v>
      </c>
      <c r="BD73" s="12" t="str">
        <f t="array" ref="BD73">SUM((G=BD$8)*(P=$B73))&amp;" - "&amp;SUM((G=$B73)*(P=BD$8))</f>
        <v>0 - 0</v>
      </c>
      <c r="BE73" s="12" t="str">
        <f t="array" ref="BE73">SUM((G=BE$8)*(P=$B73))&amp;" - "&amp;SUM((G=$B73)*(P=BE$8))</f>
        <v>0 - 0</v>
      </c>
      <c r="BF73" s="12" t="str">
        <f t="array" ref="BF73">SUM((G=BF$8)*(P=$B73))&amp;" - "&amp;SUM((G=$B73)*(P=BF$8))</f>
        <v>0 - 0</v>
      </c>
      <c r="BG73" s="12" t="str">
        <f t="array" ref="BG73">SUM((G=BG$8)*(P=$B73))&amp;" - "&amp;SUM((G=$B73)*(P=BG$8))</f>
        <v>0 - 0</v>
      </c>
      <c r="BH73" s="12" t="str">
        <f t="array" ref="BH73">SUM((G=BH$8)*(P=$B73))&amp;" - "&amp;SUM((G=$B73)*(P=BH$8))</f>
        <v>0 - 0</v>
      </c>
      <c r="BI73" s="12" t="str">
        <f t="array" ref="BI73">SUM((G=BI$8)*(P=$B73))&amp;" - "&amp;SUM((G=$B73)*(P=BI$8))</f>
        <v>0 - 0</v>
      </c>
      <c r="BJ73" s="12" t="str">
        <f t="array" ref="BJ73">SUM((G=BJ$8)*(P=$B73))&amp;" - "&amp;SUM((G=$B73)*(P=BJ$8))</f>
        <v>0 - 0</v>
      </c>
      <c r="BK73" s="12" t="str">
        <f t="array" ref="BK73">SUM((G=BK$8)*(P=$B73))&amp;" - "&amp;SUM((G=$B73)*(P=BK$8))</f>
        <v>0 - 0</v>
      </c>
      <c r="BL73" s="12" t="str">
        <f t="array" ref="BL73">SUM((G=BL$8)*(P=$B73))&amp;" - "&amp;SUM((G=$B73)*(P=BL$8))</f>
        <v>0 - 0</v>
      </c>
      <c r="BM73" s="12" t="str">
        <f t="array" ref="BM73">SUM((G=BM$8)*(P=$B73))&amp;" - "&amp;SUM((G=$B73)*(P=BM$8))</f>
        <v>0 - 0</v>
      </c>
      <c r="BN73" s="12" t="str">
        <f t="array" ref="BN73">SUM((G=BN$8)*(P=$B73))&amp;" - "&amp;SUM((G=$B73)*(P=BN$8))</f>
        <v>0 - 0</v>
      </c>
      <c r="BO73" s="12" t="str">
        <f t="array" ref="BO73">SUM((G=BO$8)*(P=$B73))&amp;" - "&amp;SUM((G=$B73)*(P=BO$8))</f>
        <v>0 - 0</v>
      </c>
      <c r="BP73" s="12" t="str">
        <f t="array" ref="BP73">SUM((G=BP$8)*(P=$B73))&amp;" - "&amp;SUM((G=$B73)*(P=BP$8))</f>
        <v>0 - 0</v>
      </c>
      <c r="BQ73" s="12" t="str">
        <f t="array" ref="BQ73">SUM((G=BQ$8)*(P=$B73))&amp;" - "&amp;SUM((G=$B73)*(P=BQ$8))</f>
        <v>0 - 0</v>
      </c>
      <c r="BR73" s="12" t="str">
        <f t="array" ref="BR73">SUM((G=BR$8)*(P=$B73))&amp;" - "&amp;SUM((G=$B73)*(P=BR$8))</f>
        <v>0 - 0</v>
      </c>
      <c r="BS73" s="12" t="str">
        <f t="array" ref="BS73">SUM((G=BS$8)*(P=$B73))&amp;" - "&amp;SUM((G=$B73)*(P=BS$8))</f>
        <v>0 - 0</v>
      </c>
      <c r="BT73" s="12" t="str">
        <f t="array" ref="BT73">SUM((G=BT$8)*(P=$B73))&amp;" - "&amp;SUM((G=$B73)*(P=BT$8))</f>
        <v>0 - 0</v>
      </c>
      <c r="BU73" s="12" t="str">
        <f t="array" ref="BU73">SUM((G=BU$8)*(P=$B73))&amp;" - "&amp;SUM((G=$B73)*(P=BU$8))</f>
        <v>0 - 0</v>
      </c>
      <c r="BV73" s="12" t="str">
        <f t="array" ref="BV73">SUM((G=BV$8)*(P=$B73))&amp;" - "&amp;SUM((G=$B73)*(P=BV$8))</f>
        <v>0 - 0</v>
      </c>
      <c r="BW73" s="12" t="str">
        <f t="array" ref="BW73">SUM((G=BW$8)*(P=$B73))&amp;" - "&amp;SUM((G=$B73)*(P=BW$8))</f>
        <v>0 - 0</v>
      </c>
      <c r="BX73" s="25" t="str">
        <f t="array" ref="BX73">SUM((G=BX$8)*(P=$B73))&amp;" - "&amp;SUM((G=$B73)*(P=BX$8))</f>
        <v>0 - 0</v>
      </c>
      <c r="BY73" s="25" t="str">
        <f t="array" ref="BY73">SUM((G=BY$8)*(P=$B73))&amp;" - "&amp;SUM((G=$B73)*(P=BY$8))</f>
        <v>0 - 0</v>
      </c>
      <c r="BZ73" s="21" t="str">
        <f t="shared" si="5"/>
        <v>MAT</v>
      </c>
      <c r="CA73" s="16"/>
    </row>
    <row r="74" spans="2:79" ht="11.1" customHeight="1" x14ac:dyDescent="0.2">
      <c r="B74" s="22" t="s">
        <v>263</v>
      </c>
      <c r="C74" s="35" t="str">
        <f t="array" ref="C74">SUM((G=C$8)*(P=$B74))&amp;" - "&amp;SUM((G=$B74)*(P=C$8))</f>
        <v>0 - 0</v>
      </c>
      <c r="D74" s="35" t="str">
        <f t="array" ref="D74">SUM((G=D$8)*(P=$B74))&amp;" - "&amp;SUM((G=$B74)*(P=D$8))</f>
        <v>0 - 0</v>
      </c>
      <c r="E74" s="12" t="str">
        <f t="array" ref="E74">SUM((G=E$8)*(P=$B74))&amp;" - "&amp;SUM((G=$B74)*(P=E$8))</f>
        <v>0 - 0</v>
      </c>
      <c r="F74" s="12" t="str">
        <f t="array" ref="F74">SUM((G=F$8)*(P=$B74))&amp;" - "&amp;SUM((G=$B74)*(P=F$8))</f>
        <v>0 - 0</v>
      </c>
      <c r="G74" s="12" t="str">
        <f t="array" ref="G74">SUM((G=G$8)*(P=$B74))&amp;" - "&amp;SUM((G=$B74)*(P=G$8))</f>
        <v>0 - 0</v>
      </c>
      <c r="H74" s="12" t="str">
        <f t="array" ref="H74">SUM((G=H$8)*(P=$B74))&amp;" - "&amp;SUM((G=$B74)*(P=H$8))</f>
        <v>0 - 0</v>
      </c>
      <c r="I74" s="12" t="str">
        <f t="array" ref="I74">SUM((G=I$8)*(P=$B74))&amp;" - "&amp;SUM((G=$B74)*(P=I$8))</f>
        <v>0 - 0</v>
      </c>
      <c r="J74" s="12" t="str">
        <f t="array" ref="J74">SUM((G=J$8)*(P=$B74))&amp;" - "&amp;SUM((G=$B74)*(P=J$8))</f>
        <v>0 - 0</v>
      </c>
      <c r="K74" s="12" t="str">
        <f t="array" ref="K74">SUM((G=K$8)*(P=$B74))&amp;" - "&amp;SUM((G=$B74)*(P=K$8))</f>
        <v>0 - 0</v>
      </c>
      <c r="L74" s="12" t="str">
        <f t="array" ref="L74">SUM((G=L$8)*(P=$B74))&amp;" - "&amp;SUM((G=$B74)*(P=L$8))</f>
        <v>0 - 0</v>
      </c>
      <c r="M74" s="12" t="str">
        <f t="array" ref="M74">SUM((G=M$8)*(P=$B74))&amp;" - "&amp;SUM((G=$B74)*(P=M$8))</f>
        <v>0 - 0</v>
      </c>
      <c r="N74" s="12" t="str">
        <f t="array" ref="N74">SUM((G=N$8)*(P=$B74))&amp;" - "&amp;SUM((G=$B74)*(P=N$8))</f>
        <v>0 - 0</v>
      </c>
      <c r="O74" s="12" t="str">
        <f t="array" ref="O74">SUM((G=O$8)*(P=$B74))&amp;" - "&amp;SUM((G=$B74)*(P=O$8))</f>
        <v>0 - 0</v>
      </c>
      <c r="P74" s="12" t="str">
        <f t="array" ref="P74">SUM((G=P$8)*(P=$B74))&amp;" - "&amp;SUM((G=$B74)*(P=P$8))</f>
        <v>0 - 0</v>
      </c>
      <c r="Q74" s="12" t="str">
        <f t="array" ref="Q74">SUM((G=Q$8)*(P=$B74))&amp;" - "&amp;SUM((G=$B74)*(P=Q$8))</f>
        <v>1 - 0</v>
      </c>
      <c r="R74" s="12" t="str">
        <f t="array" ref="R74">SUM((G=R$8)*(P=$B74))&amp;" - "&amp;SUM((G=$B74)*(P=R$8))</f>
        <v>0 - 0</v>
      </c>
      <c r="S74" s="12" t="str">
        <f t="array" ref="S74">SUM((G=S$8)*(P=$B74))&amp;" - "&amp;SUM((G=$B74)*(P=S$8))</f>
        <v>0 - 0</v>
      </c>
      <c r="T74" s="12" t="str">
        <f t="array" ref="T74">SUM((G=T$8)*(P=$B74))&amp;" - "&amp;SUM((G=$B74)*(P=T$8))</f>
        <v>0 - 0</v>
      </c>
      <c r="U74" s="12" t="str">
        <f t="array" ref="U74">SUM((G=U$8)*(P=$B74))&amp;" - "&amp;SUM((G=$B74)*(P=U$8))</f>
        <v>0 - 0</v>
      </c>
      <c r="V74" s="12" t="str">
        <f t="array" ref="V74">SUM((G=V$8)*(P=$B74))&amp;" - "&amp;SUM((G=$B74)*(P=V$8))</f>
        <v>0 - 0</v>
      </c>
      <c r="W74" s="12" t="str">
        <f t="array" ref="W74">SUM((G=W$8)*(P=$B74))&amp;" - "&amp;SUM((G=$B74)*(P=W$8))</f>
        <v>0 - 0</v>
      </c>
      <c r="X74" s="12" t="str">
        <f t="array" ref="X74">SUM((G=X$8)*(P=$B74))&amp;" - "&amp;SUM((G=$B74)*(P=X$8))</f>
        <v>0 - 0</v>
      </c>
      <c r="Y74" s="12" t="str">
        <f t="array" ref="Y74">SUM((G=Y$8)*(P=$B74))&amp;" - "&amp;SUM((G=$B74)*(P=Y$8))</f>
        <v>0 - 0</v>
      </c>
      <c r="Z74" s="12" t="str">
        <f t="array" ref="Z74">SUM((G=Z$8)*(P=$B74))&amp;" - "&amp;SUM((G=$B74)*(P=Z$8))</f>
        <v>0 - 0</v>
      </c>
      <c r="AA74" s="12" t="str">
        <f t="array" ref="AA74">SUM((G=AA$8)*(P=$B74))&amp;" - "&amp;SUM((G=$B74)*(P=AA$8))</f>
        <v>0 - 0</v>
      </c>
      <c r="AB74" s="12" t="str">
        <f t="array" ref="AB74">SUM((G=AB$8)*(P=$B74))&amp;" - "&amp;SUM((G=$B74)*(P=AB$8))</f>
        <v>0 - 0</v>
      </c>
      <c r="AC74" s="12" t="str">
        <f t="array" ref="AC74">SUM((G=AC$8)*(P=$B74))&amp;" - "&amp;SUM((G=$B74)*(P=AC$8))</f>
        <v>0 - 0</v>
      </c>
      <c r="AD74" s="12" t="str">
        <f t="array" ref="AD74">SUM((G=AD$8)*(P=$B74))&amp;" - "&amp;SUM((G=$B74)*(P=AD$8))</f>
        <v>0 - 0</v>
      </c>
      <c r="AE74" s="12" t="str">
        <f t="array" ref="AE74">SUM((G=AE$8)*(P=$B74))&amp;" - "&amp;SUM((G=$B74)*(P=AE$8))</f>
        <v>0 - 0</v>
      </c>
      <c r="AF74" s="12" t="str">
        <f t="array" ref="AF74">SUM((G=AF$8)*(P=$B74))&amp;" - "&amp;SUM((G=$B74)*(P=AF$8))</f>
        <v>0 - 0</v>
      </c>
      <c r="AG74" s="12" t="str">
        <f t="array" ref="AG74">SUM((G=AG$8)*(P=$B74))&amp;" - "&amp;SUM((G=$B74)*(P=AG$8))</f>
        <v>0 - 0</v>
      </c>
      <c r="AH74" s="12" t="str">
        <f t="array" ref="AH74">SUM((G=AH$8)*(P=$B74))&amp;" - "&amp;SUM((G=$B74)*(P=AH$8))</f>
        <v>0 - 0</v>
      </c>
      <c r="AI74" s="12" t="str">
        <f t="array" ref="AI74">SUM((G=AI$8)*(P=$B74))&amp;" - "&amp;SUM((G=$B74)*(P=AI$8))</f>
        <v>0 - 0</v>
      </c>
      <c r="AJ74" s="12" t="str">
        <f t="array" ref="AJ74">SUM((G=AJ$8)*(P=$B74))&amp;" - "&amp;SUM((G=$B74)*(P=AJ$8))</f>
        <v>0 - 0</v>
      </c>
      <c r="AK74" s="12" t="str">
        <f t="array" ref="AK74">SUM((G=AK$8)*(P=$B74))&amp;" - "&amp;SUM((G=$B74)*(P=AK$8))</f>
        <v>0 - 0</v>
      </c>
      <c r="AL74" s="12" t="str">
        <f t="array" ref="AL74">SUM((G=AL$8)*(P=$B74))&amp;" - "&amp;SUM((G=$B74)*(P=AL$8))</f>
        <v>0 - 0</v>
      </c>
      <c r="AM74" s="12" t="str">
        <f t="array" ref="AM74">SUM((G=AM$8)*(P=$B74))&amp;" - "&amp;SUM((G=$B74)*(P=AM$8))</f>
        <v>0 - 0</v>
      </c>
      <c r="AN74" s="12" t="str">
        <f t="array" ref="AN74">SUM((G=AN$8)*(P=$B74))&amp;" - "&amp;SUM((G=$B74)*(P=AN$8))</f>
        <v>0 - 0</v>
      </c>
      <c r="AO74" s="12" t="str">
        <f t="array" ref="AO74">SUM((G=AO$8)*(P=$B74))&amp;" - "&amp;SUM((G=$B74)*(P=AO$8))</f>
        <v>0 - 0</v>
      </c>
      <c r="AP74" s="12" t="str">
        <f t="array" ref="AP74">SUM((G=AP$8)*(P=$B74))&amp;" - "&amp;SUM((G=$B74)*(P=AP$8))</f>
        <v>0 - 0</v>
      </c>
      <c r="AQ74" s="12" t="str">
        <f t="array" ref="AQ74">SUM((G=AQ$8)*(P=$B74))&amp;" - "&amp;SUM((G=$B74)*(P=AQ$8))</f>
        <v>0 - 0</v>
      </c>
      <c r="AR74" s="12" t="str">
        <f t="array" ref="AR74">SUM((G=AR$8)*(P=$B74))&amp;" - "&amp;SUM((G=$B74)*(P=AR$8))</f>
        <v>0 - 0</v>
      </c>
      <c r="AS74" s="12" t="str">
        <f t="array" ref="AS74">SUM((G=AS$8)*(P=$B74))&amp;" - "&amp;SUM((G=$B74)*(P=AS$8))</f>
        <v>0 - 0</v>
      </c>
      <c r="AT74" s="25" t="str">
        <f t="array" ref="AT74">SUM((G=AT$8)*(P=$B74))&amp;" - "&amp;SUM((G=$B74)*(P=AT$8))</f>
        <v>0 - 0</v>
      </c>
      <c r="AU74" s="25" t="str">
        <f t="array" ref="AU74">SUM((G=AU$8)*(P=$B74))&amp;" - "&amp;SUM((G=$B74)*(P=AU$8))</f>
        <v>0 - 0</v>
      </c>
      <c r="AV74" s="25" t="str">
        <f t="array" ref="AV74">SUM((G=AV$8)*(P=$B74))&amp;" - "&amp;SUM((G=$B74)*(P=AV$8))</f>
        <v>0 - 0</v>
      </c>
      <c r="AW74" s="3671" t="str">
        <f t="array" ref="AW74">SUM((G=AW$8)*(P=$B74))&amp;" - "&amp;SUM((G=$B74)*(P=AW$8))</f>
        <v>0 - 0</v>
      </c>
      <c r="AX74" s="35" t="str">
        <f t="array" ref="AX74">SUM((G=AX$8)*(P=$B74))&amp;" - "&amp;SUM((G=$B74)*(P=AX$8))</f>
        <v>0 - 0</v>
      </c>
      <c r="AY74" s="12" t="str">
        <f t="array" ref="AY74">SUM((G=AY$8)*(P=$B74))&amp;" - "&amp;SUM((G=$B74)*(P=AY$8))</f>
        <v>0 - 0</v>
      </c>
      <c r="AZ74" s="12" t="str">
        <f t="array" ref="AZ74">SUM((G=AZ$8)*(P=$B74))&amp;" - "&amp;SUM((G=$B74)*(P=AZ$8))</f>
        <v>0 - 0</v>
      </c>
      <c r="BA74" s="12" t="str">
        <f t="array" ref="BA74">SUM((G=BA$8)*(P=$B74))&amp;" - "&amp;SUM((G=$B74)*(P=BA$8))</f>
        <v>0 - 0</v>
      </c>
      <c r="BB74" s="12" t="str">
        <f t="array" ref="BB74">SUM((G=BB$8)*(P=$B74))&amp;" - "&amp;SUM((G=$B74)*(P=BB$8))</f>
        <v>0 - 0</v>
      </c>
      <c r="BC74" s="12" t="str">
        <f t="array" ref="BC74">SUM((G=BC$8)*(P=$B74))&amp;" - "&amp;SUM((G=$B74)*(P=BC$8))</f>
        <v>0 - 0</v>
      </c>
      <c r="BD74" s="12" t="str">
        <f t="array" ref="BD74">SUM((G=BD$8)*(P=$B74))&amp;" - "&amp;SUM((G=$B74)*(P=BD$8))</f>
        <v>0 - 0</v>
      </c>
      <c r="BE74" s="12" t="str">
        <f t="array" ref="BE74">SUM((G=BE$8)*(P=$B74))&amp;" - "&amp;SUM((G=$B74)*(P=BE$8))</f>
        <v>0 - 0</v>
      </c>
      <c r="BF74" s="12" t="str">
        <f t="array" ref="BF74">SUM((G=BF$8)*(P=$B74))&amp;" - "&amp;SUM((G=$B74)*(P=BF$8))</f>
        <v>0 - 0</v>
      </c>
      <c r="BG74" s="12" t="str">
        <f t="array" ref="BG74">SUM((G=BG$8)*(P=$B74))&amp;" - "&amp;SUM((G=$B74)*(P=BG$8))</f>
        <v>0 - 0</v>
      </c>
      <c r="BH74" s="12" t="str">
        <f t="array" ref="BH74">SUM((G=BH$8)*(P=$B74))&amp;" - "&amp;SUM((G=$B74)*(P=BH$8))</f>
        <v>0 - 0</v>
      </c>
      <c r="BI74" s="12" t="str">
        <f t="array" ref="BI74">SUM((G=BI$8)*(P=$B74))&amp;" - "&amp;SUM((G=$B74)*(P=BI$8))</f>
        <v>0 - 0</v>
      </c>
      <c r="BJ74" s="12" t="str">
        <f t="array" ref="BJ74">SUM((G=BJ$8)*(P=$B74))&amp;" - "&amp;SUM((G=$B74)*(P=BJ$8))</f>
        <v>0 - 0</v>
      </c>
      <c r="BK74" s="12" t="str">
        <f t="array" ref="BK74">SUM((G=BK$8)*(P=$B74))&amp;" - "&amp;SUM((G=$B74)*(P=BK$8))</f>
        <v>0 - 0</v>
      </c>
      <c r="BL74" s="12" t="str">
        <f t="array" ref="BL74">SUM((G=BL$8)*(P=$B74))&amp;" - "&amp;SUM((G=$B74)*(P=BL$8))</f>
        <v>0 - 0</v>
      </c>
      <c r="BM74" s="12" t="str">
        <f t="array" ref="BM74">SUM((G=BM$8)*(P=$B74))&amp;" - "&amp;SUM((G=$B74)*(P=BM$8))</f>
        <v>0 - 0</v>
      </c>
      <c r="BN74" s="12" t="str">
        <f t="array" ref="BN74">SUM((G=BN$8)*(P=$B74))&amp;" - "&amp;SUM((G=$B74)*(P=BN$8))</f>
        <v>0 - 0</v>
      </c>
      <c r="BO74" s="12" t="str">
        <f t="array" ref="BO74">SUM((G=BO$8)*(P=$B74))&amp;" - "&amp;SUM((G=$B74)*(P=BO$8))</f>
        <v>0 - 0</v>
      </c>
      <c r="BP74" s="12" t="str">
        <f t="array" ref="BP74">SUM((G=BP$8)*(P=$B74))&amp;" - "&amp;SUM((G=$B74)*(P=BP$8))</f>
        <v>0 - 0</v>
      </c>
      <c r="BQ74" s="12" t="str">
        <f t="array" ref="BQ74">SUM((G=BQ$8)*(P=$B74))&amp;" - "&amp;SUM((G=$B74)*(P=BQ$8))</f>
        <v>0 - 0</v>
      </c>
      <c r="BR74" s="12" t="str">
        <f t="array" ref="BR74">SUM((G=BR$8)*(P=$B74))&amp;" - "&amp;SUM((G=$B74)*(P=BR$8))</f>
        <v>0 - 0</v>
      </c>
      <c r="BS74" s="12" t="str">
        <f t="array" ref="BS74">SUM((G=BS$8)*(P=$B74))&amp;" - "&amp;SUM((G=$B74)*(P=BS$8))</f>
        <v>0 - 0</v>
      </c>
      <c r="BT74" s="12" t="str">
        <f t="array" ref="BT74">SUM((G=BT$8)*(P=$B74))&amp;" - "&amp;SUM((G=$B74)*(P=BT$8))</f>
        <v>0 - 0</v>
      </c>
      <c r="BU74" s="12" t="str">
        <f t="array" ref="BU74">SUM((G=BU$8)*(P=$B74))&amp;" - "&amp;SUM((G=$B74)*(P=BU$8))</f>
        <v>0 - 0</v>
      </c>
      <c r="BV74" s="12" t="str">
        <f t="array" ref="BV74">SUM((G=BV$8)*(P=$B74))&amp;" - "&amp;SUM((G=$B74)*(P=BV$8))</f>
        <v>0 - 0</v>
      </c>
      <c r="BW74" s="12" t="str">
        <f t="array" ref="BW74">SUM((G=BW$8)*(P=$B74))&amp;" - "&amp;SUM((G=$B74)*(P=BW$8))</f>
        <v>0 - 0</v>
      </c>
      <c r="BX74" s="25" t="str">
        <f t="array" ref="BX74">SUM((G=BX$8)*(P=$B74))&amp;" - "&amp;SUM((G=$B74)*(P=BX$8))</f>
        <v>0 - 0</v>
      </c>
      <c r="BY74" s="25" t="str">
        <f t="array" ref="BY74">SUM((G=BY$8)*(P=$B74))&amp;" - "&amp;SUM((G=$B74)*(P=BY$8))</f>
        <v>0 - 0</v>
      </c>
      <c r="BZ74" s="21" t="str">
        <f t="shared" ref="BZ74:BZ83" si="6">B74</f>
        <v>MATHIEU S.</v>
      </c>
      <c r="CA74" s="16"/>
    </row>
    <row r="75" spans="2:79" ht="11.1" customHeight="1" x14ac:dyDescent="0.2">
      <c r="B75" s="22" t="s">
        <v>172</v>
      </c>
      <c r="C75" s="35" t="str">
        <f t="array" ref="C75">SUM((G=C$8)*(P=$B75))&amp;" - "&amp;SUM((G=$B75)*(P=C$8))</f>
        <v>0 - 0</v>
      </c>
      <c r="D75" s="35" t="str">
        <f t="array" ref="D75">SUM((G=D$8)*(P=$B75))&amp;" - "&amp;SUM((G=$B75)*(P=D$8))</f>
        <v>0 - 0</v>
      </c>
      <c r="E75" s="12" t="str">
        <f t="array" ref="E75">SUM((G=E$8)*(P=$B75))&amp;" - "&amp;SUM((G=$B75)*(P=E$8))</f>
        <v>0 - 0</v>
      </c>
      <c r="F75" s="12" t="str">
        <f t="array" ref="F75">SUM((G=F$8)*(P=$B75))&amp;" - "&amp;SUM((G=$B75)*(P=F$8))</f>
        <v>0 - 0</v>
      </c>
      <c r="G75" s="12" t="str">
        <f t="array" ref="G75">SUM((G=G$8)*(P=$B75))&amp;" - "&amp;SUM((G=$B75)*(P=G$8))</f>
        <v>0 - 0</v>
      </c>
      <c r="H75" s="12" t="str">
        <f t="array" ref="H75">SUM((G=H$8)*(P=$B75))&amp;" - "&amp;SUM((G=$B75)*(P=H$8))</f>
        <v>0 - 0</v>
      </c>
      <c r="I75" s="12" t="str">
        <f t="array" ref="I75">SUM((G=I$8)*(P=$B75))&amp;" - "&amp;SUM((G=$B75)*(P=I$8))</f>
        <v>0 - 0</v>
      </c>
      <c r="J75" s="12" t="str">
        <f t="array" ref="J75">SUM((G=J$8)*(P=$B75))&amp;" - "&amp;SUM((G=$B75)*(P=J$8))</f>
        <v>0 - 0</v>
      </c>
      <c r="K75" s="12" t="str">
        <f t="array" ref="K75">SUM((G=K$8)*(P=$B75))&amp;" - "&amp;SUM((G=$B75)*(P=K$8))</f>
        <v>0 - 0</v>
      </c>
      <c r="L75" s="12" t="str">
        <f t="array" ref="L75">SUM((G=L$8)*(P=$B75))&amp;" - "&amp;SUM((G=$B75)*(P=L$8))</f>
        <v>0 - 0</v>
      </c>
      <c r="M75" s="12" t="str">
        <f t="array" ref="M75">SUM((G=M$8)*(P=$B75))&amp;" - "&amp;SUM((G=$B75)*(P=M$8))</f>
        <v>0 - 0</v>
      </c>
      <c r="N75" s="12" t="str">
        <f t="array" ref="N75">SUM((G=N$8)*(P=$B75))&amp;" - "&amp;SUM((G=$B75)*(P=N$8))</f>
        <v>0 - 0</v>
      </c>
      <c r="O75" s="12" t="str">
        <f t="array" ref="O75">SUM((G=O$8)*(P=$B75))&amp;" - "&amp;SUM((G=$B75)*(P=O$8))</f>
        <v>0 - 0</v>
      </c>
      <c r="P75" s="12" t="str">
        <f t="array" ref="P75">SUM((G=P$8)*(P=$B75))&amp;" - "&amp;SUM((G=$B75)*(P=P$8))</f>
        <v>0 - 0</v>
      </c>
      <c r="Q75" s="12" t="str">
        <f t="array" ref="Q75">SUM((G=Q$8)*(P=$B75))&amp;" - "&amp;SUM((G=$B75)*(P=Q$8))</f>
        <v>0 - 0</v>
      </c>
      <c r="R75" s="12" t="str">
        <f t="array" ref="R75">SUM((G=R$8)*(P=$B75))&amp;" - "&amp;SUM((G=$B75)*(P=R$8))</f>
        <v>1 - 0</v>
      </c>
      <c r="S75" s="12" t="str">
        <f t="array" ref="S75">SUM((G=S$8)*(P=$B75))&amp;" - "&amp;SUM((G=$B75)*(P=S$8))</f>
        <v>0 - 0</v>
      </c>
      <c r="T75" s="12" t="str">
        <f t="array" ref="T75">SUM((G=T$8)*(P=$B75))&amp;" - "&amp;SUM((G=$B75)*(P=T$8))</f>
        <v>0 - 0</v>
      </c>
      <c r="U75" s="12" t="str">
        <f t="array" ref="U75">SUM((G=U$8)*(P=$B75))&amp;" - "&amp;SUM((G=$B75)*(P=U$8))</f>
        <v>0 - 0</v>
      </c>
      <c r="V75" s="12" t="str">
        <f t="array" ref="V75">SUM((G=V$8)*(P=$B75))&amp;" - "&amp;SUM((G=$B75)*(P=V$8))</f>
        <v>0 - 0</v>
      </c>
      <c r="W75" s="12" t="str">
        <f t="array" ref="W75">SUM((G=W$8)*(P=$B75))&amp;" - "&amp;SUM((G=$B75)*(P=W$8))</f>
        <v>0 - 0</v>
      </c>
      <c r="X75" s="12" t="str">
        <f t="array" ref="X75">SUM((G=X$8)*(P=$B75))&amp;" - "&amp;SUM((G=$B75)*(P=X$8))</f>
        <v>0 - 0</v>
      </c>
      <c r="Y75" s="12" t="str">
        <f t="array" ref="Y75">SUM((G=Y$8)*(P=$B75))&amp;" - "&amp;SUM((G=$B75)*(P=Y$8))</f>
        <v>0 - 0</v>
      </c>
      <c r="Z75" s="12" t="str">
        <f t="array" ref="Z75">SUM((G=Z$8)*(P=$B75))&amp;" - "&amp;SUM((G=$B75)*(P=Z$8))</f>
        <v>0 - 0</v>
      </c>
      <c r="AA75" s="12" t="str">
        <f t="array" ref="AA75">SUM((G=AA$8)*(P=$B75))&amp;" - "&amp;SUM((G=$B75)*(P=AA$8))</f>
        <v>0 - 0</v>
      </c>
      <c r="AB75" s="12" t="str">
        <f t="array" ref="AB75">SUM((G=AB$8)*(P=$B75))&amp;" - "&amp;SUM((G=$B75)*(P=AB$8))</f>
        <v>0 - 0</v>
      </c>
      <c r="AC75" s="12" t="str">
        <f t="array" ref="AC75">SUM((G=AC$8)*(P=$B75))&amp;" - "&amp;SUM((G=$B75)*(P=AC$8))</f>
        <v>0 - 0</v>
      </c>
      <c r="AD75" s="12" t="str">
        <f t="array" ref="AD75">SUM((G=AD$8)*(P=$B75))&amp;" - "&amp;SUM((G=$B75)*(P=AD$8))</f>
        <v>0 - 0</v>
      </c>
      <c r="AE75" s="12" t="str">
        <f t="array" ref="AE75">SUM((G=AE$8)*(P=$B75))&amp;" - "&amp;SUM((G=$B75)*(P=AE$8))</f>
        <v>0 - 0</v>
      </c>
      <c r="AF75" s="12" t="str">
        <f t="array" ref="AF75">SUM((G=AF$8)*(P=$B75))&amp;" - "&amp;SUM((G=$B75)*(P=AF$8))</f>
        <v>0 - 0</v>
      </c>
      <c r="AG75" s="12" t="str">
        <f t="array" ref="AG75">SUM((G=AG$8)*(P=$B75))&amp;" - "&amp;SUM((G=$B75)*(P=AG$8))</f>
        <v>0 - 0</v>
      </c>
      <c r="AH75" s="12" t="str">
        <f t="array" ref="AH75">SUM((G=AH$8)*(P=$B75))&amp;" - "&amp;SUM((G=$B75)*(P=AH$8))</f>
        <v>0 - 0</v>
      </c>
      <c r="AI75" s="12" t="str">
        <f t="array" ref="AI75">SUM((G=AI$8)*(P=$B75))&amp;" - "&amp;SUM((G=$B75)*(P=AI$8))</f>
        <v>0 - 0</v>
      </c>
      <c r="AJ75" s="12" t="str">
        <f t="array" ref="AJ75">SUM((G=AJ$8)*(P=$B75))&amp;" - "&amp;SUM((G=$B75)*(P=AJ$8))</f>
        <v>0 - 0</v>
      </c>
      <c r="AK75" s="12" t="str">
        <f t="array" ref="AK75">SUM((G=AK$8)*(P=$B75))&amp;" - "&amp;SUM((G=$B75)*(P=AK$8))</f>
        <v>0 - 0</v>
      </c>
      <c r="AL75" s="12" t="str">
        <f t="array" ref="AL75">SUM((G=AL$8)*(P=$B75))&amp;" - "&amp;SUM((G=$B75)*(P=AL$8))</f>
        <v>0 - 0</v>
      </c>
      <c r="AM75" s="12" t="str">
        <f t="array" ref="AM75">SUM((G=AM$8)*(P=$B75))&amp;" - "&amp;SUM((G=$B75)*(P=AM$8))</f>
        <v>0 - 0</v>
      </c>
      <c r="AN75" s="12" t="str">
        <f t="array" ref="AN75">SUM((G=AN$8)*(P=$B75))&amp;" - "&amp;SUM((G=$B75)*(P=AN$8))</f>
        <v>0 - 0</v>
      </c>
      <c r="AO75" s="12" t="str">
        <f t="array" ref="AO75">SUM((G=AO$8)*(P=$B75))&amp;" - "&amp;SUM((G=$B75)*(P=AO$8))</f>
        <v>0 - 0</v>
      </c>
      <c r="AP75" s="12" t="str">
        <f t="array" ref="AP75">SUM((G=AP$8)*(P=$B75))&amp;" - "&amp;SUM((G=$B75)*(P=AP$8))</f>
        <v>0 - 0</v>
      </c>
      <c r="AQ75" s="12" t="str">
        <f t="array" ref="AQ75">SUM((G=AQ$8)*(P=$B75))&amp;" - "&amp;SUM((G=$B75)*(P=AQ$8))</f>
        <v>0 - 0</v>
      </c>
      <c r="AR75" s="12" t="str">
        <f t="array" ref="AR75">SUM((G=AR$8)*(P=$B75))&amp;" - "&amp;SUM((G=$B75)*(P=AR$8))</f>
        <v>0 - 0</v>
      </c>
      <c r="AS75" s="12" t="str">
        <f t="array" ref="AS75">SUM((G=AS$8)*(P=$B75))&amp;" - "&amp;SUM((G=$B75)*(P=AS$8))</f>
        <v>0 - 0</v>
      </c>
      <c r="AT75" s="25" t="str">
        <f t="array" ref="AT75">SUM((G=AT$8)*(P=$B75))&amp;" - "&amp;SUM((G=$B75)*(P=AT$8))</f>
        <v>0 - 0</v>
      </c>
      <c r="AU75" s="25" t="str">
        <f t="array" ref="AU75">SUM((G=AU$8)*(P=$B75))&amp;" - "&amp;SUM((G=$B75)*(P=AU$8))</f>
        <v>0 - 0</v>
      </c>
      <c r="AV75" s="25" t="str">
        <f t="array" ref="AV75">SUM((G=AV$8)*(P=$B75))&amp;" - "&amp;SUM((G=$B75)*(P=AV$8))</f>
        <v>0 - 0</v>
      </c>
      <c r="AW75" s="3671" t="str">
        <f t="array" ref="AW75">SUM((G=AW$8)*(P=$B75))&amp;" - "&amp;SUM((G=$B75)*(P=AW$8))</f>
        <v>0 - 0</v>
      </c>
      <c r="AX75" s="35" t="str">
        <f t="array" ref="AX75">SUM((G=AX$8)*(P=$B75))&amp;" - "&amp;SUM((G=$B75)*(P=AX$8))</f>
        <v>0 - 0</v>
      </c>
      <c r="AY75" s="12" t="str">
        <f t="array" ref="AY75">SUM((G=AY$8)*(P=$B75))&amp;" - "&amp;SUM((G=$B75)*(P=AY$8))</f>
        <v>0 - 0</v>
      </c>
      <c r="AZ75" s="12" t="str">
        <f t="array" ref="AZ75">SUM((G=AZ$8)*(P=$B75))&amp;" - "&amp;SUM((G=$B75)*(P=AZ$8))</f>
        <v>0 - 0</v>
      </c>
      <c r="BA75" s="12" t="str">
        <f t="array" ref="BA75">SUM((G=BA$8)*(P=$B75))&amp;" - "&amp;SUM((G=$B75)*(P=BA$8))</f>
        <v>0 - 0</v>
      </c>
      <c r="BB75" s="12" t="str">
        <f t="array" ref="BB75">SUM((G=BB$8)*(P=$B75))&amp;" - "&amp;SUM((G=$B75)*(P=BB$8))</f>
        <v>0 - 0</v>
      </c>
      <c r="BC75" s="12" t="str">
        <f t="array" ref="BC75">SUM((G=BC$8)*(P=$B75))&amp;" - "&amp;SUM((G=$B75)*(P=BC$8))</f>
        <v>0 - 0</v>
      </c>
      <c r="BD75" s="12" t="str">
        <f t="array" ref="BD75">SUM((G=BD$8)*(P=$B75))&amp;" - "&amp;SUM((G=$B75)*(P=BD$8))</f>
        <v>0 - 0</v>
      </c>
      <c r="BE75" s="12" t="str">
        <f t="array" ref="BE75">SUM((G=BE$8)*(P=$B75))&amp;" - "&amp;SUM((G=$B75)*(P=BE$8))</f>
        <v>0 - 0</v>
      </c>
      <c r="BF75" s="12" t="str">
        <f t="array" ref="BF75">SUM((G=BF$8)*(P=$B75))&amp;" - "&amp;SUM((G=$B75)*(P=BF$8))</f>
        <v>0 - 0</v>
      </c>
      <c r="BG75" s="12" t="str">
        <f t="array" ref="BG75">SUM((G=BG$8)*(P=$B75))&amp;" - "&amp;SUM((G=$B75)*(P=BG$8))</f>
        <v>0 - 0</v>
      </c>
      <c r="BH75" s="12" t="str">
        <f t="array" ref="BH75">SUM((G=BH$8)*(P=$B75))&amp;" - "&amp;SUM((G=$B75)*(P=BH$8))</f>
        <v>0 - 0</v>
      </c>
      <c r="BI75" s="12" t="str">
        <f t="array" ref="BI75">SUM((G=BI$8)*(P=$B75))&amp;" - "&amp;SUM((G=$B75)*(P=BI$8))</f>
        <v>0 - 0</v>
      </c>
      <c r="BJ75" s="12" t="str">
        <f t="array" ref="BJ75">SUM((G=BJ$8)*(P=$B75))&amp;" - "&amp;SUM((G=$B75)*(P=BJ$8))</f>
        <v>0 - 0</v>
      </c>
      <c r="BK75" s="12" t="str">
        <f t="array" ref="BK75">SUM((G=BK$8)*(P=$B75))&amp;" - "&amp;SUM((G=$B75)*(P=BK$8))</f>
        <v>0 - 0</v>
      </c>
      <c r="BL75" s="12" t="str">
        <f t="array" ref="BL75">SUM((G=BL$8)*(P=$B75))&amp;" - "&amp;SUM((G=$B75)*(P=BL$8))</f>
        <v>0 - 0</v>
      </c>
      <c r="BM75" s="12" t="str">
        <f t="array" ref="BM75">SUM((G=BM$8)*(P=$B75))&amp;" - "&amp;SUM((G=$B75)*(P=BM$8))</f>
        <v>0 - 0</v>
      </c>
      <c r="BN75" s="12" t="str">
        <f t="array" ref="BN75">SUM((G=BN$8)*(P=$B75))&amp;" - "&amp;SUM((G=$B75)*(P=BN$8))</f>
        <v>0 - 0</v>
      </c>
      <c r="BO75" s="12" t="str">
        <f t="array" ref="BO75">SUM((G=BO$8)*(P=$B75))&amp;" - "&amp;SUM((G=$B75)*(P=BO$8))</f>
        <v>0 - 0</v>
      </c>
      <c r="BP75" s="12" t="str">
        <f t="array" ref="BP75">SUM((G=BP$8)*(P=$B75))&amp;" - "&amp;SUM((G=$B75)*(P=BP$8))</f>
        <v>0 - 0</v>
      </c>
      <c r="BQ75" s="12" t="str">
        <f t="array" ref="BQ75">SUM((G=BQ$8)*(P=$B75))&amp;" - "&amp;SUM((G=$B75)*(P=BQ$8))</f>
        <v>0 - 0</v>
      </c>
      <c r="BR75" s="12" t="str">
        <f t="array" ref="BR75">SUM((G=BR$8)*(P=$B75))&amp;" - "&amp;SUM((G=$B75)*(P=BR$8))</f>
        <v>0 - 0</v>
      </c>
      <c r="BS75" s="12" t="str">
        <f t="array" ref="BS75">SUM((G=BS$8)*(P=$B75))&amp;" - "&amp;SUM((G=$B75)*(P=BS$8))</f>
        <v>0 - 0</v>
      </c>
      <c r="BT75" s="12" t="str">
        <f t="array" ref="BT75">SUM((G=BT$8)*(P=$B75))&amp;" - "&amp;SUM((G=$B75)*(P=BT$8))</f>
        <v>0 - 0</v>
      </c>
      <c r="BU75" s="12" t="str">
        <f t="array" ref="BU75">SUM((G=BU$8)*(P=$B75))&amp;" - "&amp;SUM((G=$B75)*(P=BU$8))</f>
        <v>0 - 0</v>
      </c>
      <c r="BV75" s="12" t="str">
        <f t="array" ref="BV75">SUM((G=BV$8)*(P=$B75))&amp;" - "&amp;SUM((G=$B75)*(P=BV$8))</f>
        <v>0 - 1</v>
      </c>
      <c r="BW75" s="12" t="str">
        <f t="array" ref="BW75">SUM((G=BW$8)*(P=$B75))&amp;" - "&amp;SUM((G=$B75)*(P=BW$8))</f>
        <v>0 - 0</v>
      </c>
      <c r="BX75" s="25" t="str">
        <f t="array" ref="BX75">SUM((G=BX$8)*(P=$B75))&amp;" - "&amp;SUM((G=$B75)*(P=BX$8))</f>
        <v>0 - 0</v>
      </c>
      <c r="BY75" s="25" t="str">
        <f t="array" ref="BY75">SUM((G=BY$8)*(P=$B75))&amp;" - "&amp;SUM((G=$B75)*(P=BY$8))</f>
        <v>0 - 0</v>
      </c>
      <c r="BZ75" s="21" t="str">
        <f t="shared" si="6"/>
        <v>MATT</v>
      </c>
      <c r="CA75" s="16"/>
    </row>
    <row r="76" spans="2:79" ht="11.1" customHeight="1" x14ac:dyDescent="0.2">
      <c r="B76" s="22" t="s">
        <v>237</v>
      </c>
      <c r="C76" s="35" t="str">
        <f t="array" ref="C76">SUM((G=C$8)*(P=$B76))&amp;" - "&amp;SUM((G=$B76)*(P=C$8))</f>
        <v>0 - 0</v>
      </c>
      <c r="D76" s="35" t="str">
        <f t="array" ref="D76">SUM((G=D$8)*(P=$B76))&amp;" - "&amp;SUM((G=$B76)*(P=D$8))</f>
        <v>0 - 0</v>
      </c>
      <c r="E76" s="12" t="str">
        <f t="array" ref="E76">SUM((G=E$8)*(P=$B76))&amp;" - "&amp;SUM((G=$B76)*(P=E$8))</f>
        <v>0 - 0</v>
      </c>
      <c r="F76" s="12" t="str">
        <f t="array" ref="F76">SUM((G=F$8)*(P=$B76))&amp;" - "&amp;SUM((G=$B76)*(P=F$8))</f>
        <v>0 - 0</v>
      </c>
      <c r="G76" s="12" t="str">
        <f t="array" ref="G76">SUM((G=G$8)*(P=$B76))&amp;" - "&amp;SUM((G=$B76)*(P=G$8))</f>
        <v>0 - 0</v>
      </c>
      <c r="H76" s="12" t="str">
        <f t="array" ref="H76">SUM((G=H$8)*(P=$B76))&amp;" - "&amp;SUM((G=$B76)*(P=H$8))</f>
        <v>0 - 1</v>
      </c>
      <c r="I76" s="12" t="str">
        <f t="array" ref="I76">SUM((G=I$8)*(P=$B76))&amp;" - "&amp;SUM((G=$B76)*(P=I$8))</f>
        <v>0 - 0</v>
      </c>
      <c r="J76" s="12" t="str">
        <f t="array" ref="J76">SUM((G=J$8)*(P=$B76))&amp;" - "&amp;SUM((G=$B76)*(P=J$8))</f>
        <v>0 - 0</v>
      </c>
      <c r="K76" s="12" t="str">
        <f t="array" ref="K76">SUM((G=K$8)*(P=$B76))&amp;" - "&amp;SUM((G=$B76)*(P=K$8))</f>
        <v>0 - 0</v>
      </c>
      <c r="L76" s="12" t="str">
        <f t="array" ref="L76">SUM((G=L$8)*(P=$B76))&amp;" - "&amp;SUM((G=$B76)*(P=L$8))</f>
        <v>0 - 1</v>
      </c>
      <c r="M76" s="12" t="str">
        <f t="array" ref="M76">SUM((G=M$8)*(P=$B76))&amp;" - "&amp;SUM((G=$B76)*(P=M$8))</f>
        <v>0 - 0</v>
      </c>
      <c r="N76" s="12" t="str">
        <f t="array" ref="N76">SUM((G=N$8)*(P=$B76))&amp;" - "&amp;SUM((G=$B76)*(P=N$8))</f>
        <v>0 - 0</v>
      </c>
      <c r="O76" s="12" t="str">
        <f t="array" ref="O76">SUM((G=O$8)*(P=$B76))&amp;" - "&amp;SUM((G=$B76)*(P=O$8))</f>
        <v>0 - 1</v>
      </c>
      <c r="P76" s="12" t="str">
        <f t="array" ref="P76">SUM((G=P$8)*(P=$B76))&amp;" - "&amp;SUM((G=$B76)*(P=P$8))</f>
        <v>0 - 0</v>
      </c>
      <c r="Q76" s="12" t="str">
        <f t="array" ref="Q76">SUM((G=Q$8)*(P=$B76))&amp;" - "&amp;SUM((G=$B76)*(P=Q$8))</f>
        <v>0 - 0</v>
      </c>
      <c r="R76" s="12" t="str">
        <f t="array" ref="R76">SUM((G=R$8)*(P=$B76))&amp;" - "&amp;SUM((G=$B76)*(P=R$8))</f>
        <v>0 - 0</v>
      </c>
      <c r="S76" s="12" t="str">
        <f t="array" ref="S76">SUM((G=S$8)*(P=$B76))&amp;" - "&amp;SUM((G=$B76)*(P=S$8))</f>
        <v>0 - 0</v>
      </c>
      <c r="T76" s="12" t="str">
        <f t="array" ref="T76">SUM((G=T$8)*(P=$B76))&amp;" - "&amp;SUM((G=$B76)*(P=T$8))</f>
        <v>0 - 0</v>
      </c>
      <c r="U76" s="12" t="str">
        <f t="array" ref="U76">SUM((G=U$8)*(P=$B76))&amp;" - "&amp;SUM((G=$B76)*(P=U$8))</f>
        <v>0 - 0</v>
      </c>
      <c r="V76" s="12" t="str">
        <f t="array" ref="V76">SUM((G=V$8)*(P=$B76))&amp;" - "&amp;SUM((G=$B76)*(P=V$8))</f>
        <v>0 - 0</v>
      </c>
      <c r="W76" s="12" t="str">
        <f t="array" ref="W76">SUM((G=W$8)*(P=$B76))&amp;" - "&amp;SUM((G=$B76)*(P=W$8))</f>
        <v>0 - 0</v>
      </c>
      <c r="X76" s="12" t="str">
        <f t="array" ref="X76">SUM((G=X$8)*(P=$B76))&amp;" - "&amp;SUM((G=$B76)*(P=X$8))</f>
        <v>0 - 0</v>
      </c>
      <c r="Y76" s="12" t="str">
        <f t="array" ref="Y76">SUM((G=Y$8)*(P=$B76))&amp;" - "&amp;SUM((G=$B76)*(P=Y$8))</f>
        <v>0 - 1</v>
      </c>
      <c r="Z76" s="12" t="str">
        <f t="array" ref="Z76">SUM((G=Z$8)*(P=$B76))&amp;" - "&amp;SUM((G=$B76)*(P=Z$8))</f>
        <v>0 - 0</v>
      </c>
      <c r="AA76" s="12" t="str">
        <f t="array" ref="AA76">SUM((G=AA$8)*(P=$B76))&amp;" - "&amp;SUM((G=$B76)*(P=AA$8))</f>
        <v>0 - 0</v>
      </c>
      <c r="AB76" s="12" t="str">
        <f t="array" ref="AB76">SUM((G=AB$8)*(P=$B76))&amp;" - "&amp;SUM((G=$B76)*(P=AB$8))</f>
        <v>0 - 0</v>
      </c>
      <c r="AC76" s="12" t="str">
        <f t="array" ref="AC76">SUM((G=AC$8)*(P=$B76))&amp;" - "&amp;SUM((G=$B76)*(P=AC$8))</f>
        <v>0 - 0</v>
      </c>
      <c r="AD76" s="12" t="str">
        <f t="array" ref="AD76">SUM((G=AD$8)*(P=$B76))&amp;" - "&amp;SUM((G=$B76)*(P=AD$8))</f>
        <v>0 - 0</v>
      </c>
      <c r="AE76" s="12" t="str">
        <f t="array" ref="AE76">SUM((G=AE$8)*(P=$B76))&amp;" - "&amp;SUM((G=$B76)*(P=AE$8))</f>
        <v>0 - 1</v>
      </c>
      <c r="AF76" s="12" t="str">
        <f t="array" ref="AF76">SUM((G=AF$8)*(P=$B76))&amp;" - "&amp;SUM((G=$B76)*(P=AF$8))</f>
        <v>0 - 0</v>
      </c>
      <c r="AG76" s="12" t="str">
        <f t="array" ref="AG76">SUM((G=AG$8)*(P=$B76))&amp;" - "&amp;SUM((G=$B76)*(P=AG$8))</f>
        <v>0 - 1</v>
      </c>
      <c r="AH76" s="12" t="str">
        <f t="array" ref="AH76">SUM((G=AH$8)*(P=$B76))&amp;" - "&amp;SUM((G=$B76)*(P=AH$8))</f>
        <v>0 - 0</v>
      </c>
      <c r="AI76" s="12" t="str">
        <f t="array" ref="AI76">SUM((G=AI$8)*(P=$B76))&amp;" - "&amp;SUM((G=$B76)*(P=AI$8))</f>
        <v>0 - 0</v>
      </c>
      <c r="AJ76" s="12" t="str">
        <f t="array" ref="AJ76">SUM((G=AJ$8)*(P=$B76))&amp;" - "&amp;SUM((G=$B76)*(P=AJ$8))</f>
        <v>0 - 0</v>
      </c>
      <c r="AK76" s="12" t="str">
        <f t="array" ref="AK76">SUM((G=AK$8)*(P=$B76))&amp;" - "&amp;SUM((G=$B76)*(P=AK$8))</f>
        <v>0 - 0</v>
      </c>
      <c r="AL76" s="12" t="str">
        <f t="array" ref="AL76">SUM((G=AL$8)*(P=$B76))&amp;" - "&amp;SUM((G=$B76)*(P=AL$8))</f>
        <v>0 - 0</v>
      </c>
      <c r="AM76" s="12" t="str">
        <f t="array" ref="AM76">SUM((G=AM$8)*(P=$B76))&amp;" - "&amp;SUM((G=$B76)*(P=AM$8))</f>
        <v>1 - 0</v>
      </c>
      <c r="AN76" s="12" t="str">
        <f t="array" ref="AN76">SUM((G=AN$8)*(P=$B76))&amp;" - "&amp;SUM((G=$B76)*(P=AN$8))</f>
        <v>0 - 0</v>
      </c>
      <c r="AO76" s="12" t="str">
        <f t="array" ref="AO76">SUM((G=AO$8)*(P=$B76))&amp;" - "&amp;SUM((G=$B76)*(P=AO$8))</f>
        <v>0 - 0</v>
      </c>
      <c r="AP76" s="12" t="str">
        <f t="array" ref="AP76">SUM((G=AP$8)*(P=$B76))&amp;" - "&amp;SUM((G=$B76)*(P=AP$8))</f>
        <v>0 - 0</v>
      </c>
      <c r="AQ76" s="12" t="str">
        <f t="array" ref="AQ76">SUM((G=AQ$8)*(P=$B76))&amp;" - "&amp;SUM((G=$B76)*(P=AQ$8))</f>
        <v>0 - 0</v>
      </c>
      <c r="AR76" s="12" t="str">
        <f t="array" ref="AR76">SUM((G=AR$8)*(P=$B76))&amp;" - "&amp;SUM((G=$B76)*(P=AR$8))</f>
        <v>0 - 0</v>
      </c>
      <c r="AS76" s="12" t="str">
        <f t="array" ref="AS76">SUM((G=AS$8)*(P=$B76))&amp;" - "&amp;SUM((G=$B76)*(P=AS$8))</f>
        <v>0 - 0</v>
      </c>
      <c r="AT76" s="25" t="str">
        <f t="array" ref="AT76">SUM((G=AT$8)*(P=$B76))&amp;" - "&amp;SUM((G=$B76)*(P=AT$8))</f>
        <v>0 - 1</v>
      </c>
      <c r="AU76" s="25" t="str">
        <f t="array" ref="AU76">SUM((G=AU$8)*(P=$B76))&amp;" - "&amp;SUM((G=$B76)*(P=AU$8))</f>
        <v>0 - 0</v>
      </c>
      <c r="AV76" s="25" t="str">
        <f t="array" ref="AV76">SUM((G=AV$8)*(P=$B76))&amp;" - "&amp;SUM((G=$B76)*(P=AV$8))</f>
        <v>0 - 0</v>
      </c>
      <c r="AW76" s="3671" t="str">
        <f t="array" ref="AW76">SUM((G=AW$8)*(P=$B76))&amp;" - "&amp;SUM((G=$B76)*(P=AW$8))</f>
        <v>0 - 0</v>
      </c>
      <c r="AX76" s="35" t="str">
        <f t="array" ref="AX76">SUM((G=AX$8)*(P=$B76))&amp;" - "&amp;SUM((G=$B76)*(P=AX$8))</f>
        <v>0 - 0</v>
      </c>
      <c r="AY76" s="12" t="str">
        <f t="array" ref="AY76">SUM((G=AY$8)*(P=$B76))&amp;" - "&amp;SUM((G=$B76)*(P=AY$8))</f>
        <v>0 - 0</v>
      </c>
      <c r="AZ76" s="12" t="str">
        <f t="array" ref="AZ76">SUM((G=AZ$8)*(P=$B76))&amp;" - "&amp;SUM((G=$B76)*(P=AZ$8))</f>
        <v>0 - 0</v>
      </c>
      <c r="BA76" s="12" t="str">
        <f t="array" ref="BA76">SUM((G=BA$8)*(P=$B76))&amp;" - "&amp;SUM((G=$B76)*(P=BA$8))</f>
        <v>0 - 0</v>
      </c>
      <c r="BB76" s="12" t="str">
        <f t="array" ref="BB76">SUM((G=BB$8)*(P=$B76))&amp;" - "&amp;SUM((G=$B76)*(P=BB$8))</f>
        <v>0 - 0</v>
      </c>
      <c r="BC76" s="12" t="str">
        <f t="array" ref="BC76">SUM((G=BC$8)*(P=$B76))&amp;" - "&amp;SUM((G=$B76)*(P=BC$8))</f>
        <v>0 - 0</v>
      </c>
      <c r="BD76" s="12" t="str">
        <f t="array" ref="BD76">SUM((G=BD$8)*(P=$B76))&amp;" - "&amp;SUM((G=$B76)*(P=BD$8))</f>
        <v>0 - 0</v>
      </c>
      <c r="BE76" s="12" t="str">
        <f t="array" ref="BE76">SUM((G=BE$8)*(P=$B76))&amp;" - "&amp;SUM((G=$B76)*(P=BE$8))</f>
        <v>0 - 0</v>
      </c>
      <c r="BF76" s="12" t="str">
        <f t="array" ref="BF76">SUM((G=BF$8)*(P=$B76))&amp;" - "&amp;SUM((G=$B76)*(P=BF$8))</f>
        <v>0 - 0</v>
      </c>
      <c r="BG76" s="12" t="str">
        <f t="array" ref="BG76">SUM((G=BG$8)*(P=$B76))&amp;" - "&amp;SUM((G=$B76)*(P=BG$8))</f>
        <v>0 - 0</v>
      </c>
      <c r="BH76" s="12" t="str">
        <f t="array" ref="BH76">SUM((G=BH$8)*(P=$B76))&amp;" - "&amp;SUM((G=$B76)*(P=BH$8))</f>
        <v>0 - 0</v>
      </c>
      <c r="BI76" s="12" t="str">
        <f t="array" ref="BI76">SUM((G=BI$8)*(P=$B76))&amp;" - "&amp;SUM((G=$B76)*(P=BI$8))</f>
        <v>0 - 0</v>
      </c>
      <c r="BJ76" s="12" t="str">
        <f t="array" ref="BJ76">SUM((G=BJ$8)*(P=$B76))&amp;" - "&amp;SUM((G=$B76)*(P=BJ$8))</f>
        <v>0 - 0</v>
      </c>
      <c r="BK76" s="12" t="str">
        <f t="array" ref="BK76">SUM((G=BK$8)*(P=$B76))&amp;" - "&amp;SUM((G=$B76)*(P=BK$8))</f>
        <v>0 - 0</v>
      </c>
      <c r="BL76" s="12" t="str">
        <f t="array" ref="BL76">SUM((G=BL$8)*(P=$B76))&amp;" - "&amp;SUM((G=$B76)*(P=BL$8))</f>
        <v>0 - 0</v>
      </c>
      <c r="BM76" s="12" t="str">
        <f t="array" ref="BM76">SUM((G=BM$8)*(P=$B76))&amp;" - "&amp;SUM((G=$B76)*(P=BM$8))</f>
        <v>0 - 0</v>
      </c>
      <c r="BN76" s="12" t="str">
        <f t="array" ref="BN76">SUM((G=BN$8)*(P=$B76))&amp;" - "&amp;SUM((G=$B76)*(P=BN$8))</f>
        <v>0 - 0</v>
      </c>
      <c r="BO76" s="12" t="str">
        <f t="array" ref="BO76">SUM((G=BO$8)*(P=$B76))&amp;" - "&amp;SUM((G=$B76)*(P=BO$8))</f>
        <v>0 - 0</v>
      </c>
      <c r="BP76" s="12" t="str">
        <f t="array" ref="BP76">SUM((G=BP$8)*(P=$B76))&amp;" - "&amp;SUM((G=$B76)*(P=BP$8))</f>
        <v>0 - 0</v>
      </c>
      <c r="BQ76" s="12" t="str">
        <f t="array" ref="BQ76">SUM((G=BQ$8)*(P=$B76))&amp;" - "&amp;SUM((G=$B76)*(P=BQ$8))</f>
        <v>0 - 0</v>
      </c>
      <c r="BR76" s="12" t="str">
        <f t="array" ref="BR76">SUM((G=BR$8)*(P=$B76))&amp;" - "&amp;SUM((G=$B76)*(P=BR$8))</f>
        <v>0 - 0</v>
      </c>
      <c r="BS76" s="12" t="str">
        <f t="array" ref="BS76">SUM((G=BS$8)*(P=$B76))&amp;" - "&amp;SUM((G=$B76)*(P=BS$8))</f>
        <v>0 - 0</v>
      </c>
      <c r="BT76" s="12" t="str">
        <f t="array" ref="BT76">SUM((G=BT$8)*(P=$B76))&amp;" - "&amp;SUM((G=$B76)*(P=BT$8))</f>
        <v>0 - 0</v>
      </c>
      <c r="BU76" s="12" t="str">
        <f t="array" ref="BU76">SUM((G=BU$8)*(P=$B76))&amp;" - "&amp;SUM((G=$B76)*(P=BU$8))</f>
        <v>0 - 0</v>
      </c>
      <c r="BV76" s="12" t="str">
        <f t="array" ref="BV76">SUM((G=BV$8)*(P=$B76))&amp;" - "&amp;SUM((G=$B76)*(P=BV$8))</f>
        <v>0 - 0</v>
      </c>
      <c r="BW76" s="12" t="str">
        <f t="array" ref="BW76">SUM((G=BW$8)*(P=$B76))&amp;" - "&amp;SUM((G=$B76)*(P=BW$8))</f>
        <v>0 - 0</v>
      </c>
      <c r="BX76" s="25" t="str">
        <f t="array" ref="BX76">SUM((G=BX$8)*(P=$B76))&amp;" - "&amp;SUM((G=$B76)*(P=BX$8))</f>
        <v>0 - 0</v>
      </c>
      <c r="BY76" s="25" t="str">
        <f t="array" ref="BY76">SUM((G=BY$8)*(P=$B76))&amp;" - "&amp;SUM((G=$B76)*(P=BY$8))</f>
        <v>0 - 0</v>
      </c>
      <c r="BZ76" s="21" t="str">
        <f t="shared" si="6"/>
        <v>MENOS</v>
      </c>
      <c r="CA76" s="16"/>
    </row>
    <row r="77" spans="2:79" ht="11.1" customHeight="1" x14ac:dyDescent="0.2">
      <c r="B77" s="22" t="s">
        <v>308</v>
      </c>
      <c r="C77" s="35" t="str">
        <f t="array" ref="C77">SUM((G=C$8)*(P=$B77))&amp;" - "&amp;SUM((G=$B77)*(P=C$8))</f>
        <v>0 - 0</v>
      </c>
      <c r="D77" s="35" t="str">
        <f t="array" ref="D77">SUM((G=D$8)*(P=$B77))&amp;" - "&amp;SUM((G=$B77)*(P=D$8))</f>
        <v>0 - 0</v>
      </c>
      <c r="E77" s="12" t="str">
        <f t="array" ref="E77">SUM((G=E$8)*(P=$B77))&amp;" - "&amp;SUM((G=$B77)*(P=E$8))</f>
        <v>0 - 0</v>
      </c>
      <c r="F77" s="12" t="str">
        <f t="array" ref="F77">SUM((G=F$8)*(P=$B77))&amp;" - "&amp;SUM((G=$B77)*(P=F$8))</f>
        <v>0 - 0</v>
      </c>
      <c r="G77" s="12" t="str">
        <f t="array" ref="G77">SUM((G=G$8)*(P=$B77))&amp;" - "&amp;SUM((G=$B77)*(P=G$8))</f>
        <v>0 - 0</v>
      </c>
      <c r="H77" s="12" t="str">
        <f t="array" ref="H77">SUM((G=H$8)*(P=$B77))&amp;" - "&amp;SUM((G=$B77)*(P=H$8))</f>
        <v>0 - 0</v>
      </c>
      <c r="I77" s="12" t="str">
        <f t="array" ref="I77">SUM((G=I$8)*(P=$B77))&amp;" - "&amp;SUM((G=$B77)*(P=I$8))</f>
        <v>0 - 0</v>
      </c>
      <c r="J77" s="12" t="str">
        <f t="array" ref="J77">SUM((G=J$8)*(P=$B77))&amp;" - "&amp;SUM((G=$B77)*(P=J$8))</f>
        <v>0 - 0</v>
      </c>
      <c r="K77" s="12" t="str">
        <f t="array" ref="K77">SUM((G=K$8)*(P=$B77))&amp;" - "&amp;SUM((G=$B77)*(P=K$8))</f>
        <v>0 - 0</v>
      </c>
      <c r="L77" s="12" t="str">
        <f t="array" ref="L77">SUM((G=L$8)*(P=$B77))&amp;" - "&amp;SUM((G=$B77)*(P=L$8))</f>
        <v>0 - 0</v>
      </c>
      <c r="M77" s="12" t="str">
        <f t="array" ref="M77">SUM((G=M$8)*(P=$B77))&amp;" - "&amp;SUM((G=$B77)*(P=M$8))</f>
        <v>0 - 0</v>
      </c>
      <c r="N77" s="12" t="str">
        <f t="array" ref="N77">SUM((G=N$8)*(P=$B77))&amp;" - "&amp;SUM((G=$B77)*(P=N$8))</f>
        <v>0 - 0</v>
      </c>
      <c r="O77" s="12" t="str">
        <f t="array" ref="O77">SUM((G=O$8)*(P=$B77))&amp;" - "&amp;SUM((G=$B77)*(P=O$8))</f>
        <v>1 - 0</v>
      </c>
      <c r="P77" s="12" t="str">
        <f t="array" ref="P77">SUM((G=P$8)*(P=$B77))&amp;" - "&amp;SUM((G=$B77)*(P=P$8))</f>
        <v>0 - 0</v>
      </c>
      <c r="Q77" s="12" t="str">
        <f t="array" ref="Q77">SUM((G=Q$8)*(P=$B77))&amp;" - "&amp;SUM((G=$B77)*(P=Q$8))</f>
        <v>0 - 0</v>
      </c>
      <c r="R77" s="12" t="str">
        <f t="array" ref="R77">SUM((G=R$8)*(P=$B77))&amp;" - "&amp;SUM((G=$B77)*(P=R$8))</f>
        <v>0 - 0</v>
      </c>
      <c r="S77" s="12" t="str">
        <f t="array" ref="S77">SUM((G=S$8)*(P=$B77))&amp;" - "&amp;SUM((G=$B77)*(P=S$8))</f>
        <v>0 - 0</v>
      </c>
      <c r="T77" s="12" t="str">
        <f t="array" ref="T77">SUM((G=T$8)*(P=$B77))&amp;" - "&amp;SUM((G=$B77)*(P=T$8))</f>
        <v>0 - 0</v>
      </c>
      <c r="U77" s="12" t="str">
        <f t="array" ref="U77">SUM((G=U$8)*(P=$B77))&amp;" - "&amp;SUM((G=$B77)*(P=U$8))</f>
        <v>0 - 0</v>
      </c>
      <c r="V77" s="12" t="str">
        <f t="array" ref="V77">SUM((G=V$8)*(P=$B77))&amp;" - "&amp;SUM((G=$B77)*(P=V$8))</f>
        <v>0 - 0</v>
      </c>
      <c r="W77" s="12" t="str">
        <f t="array" ref="W77">SUM((G=W$8)*(P=$B77))&amp;" - "&amp;SUM((G=$B77)*(P=W$8))</f>
        <v>0 - 0</v>
      </c>
      <c r="X77" s="12" t="str">
        <f t="array" ref="X77">SUM((G=X$8)*(P=$B77))&amp;" - "&amp;SUM((G=$B77)*(P=X$8))</f>
        <v>0 - 0</v>
      </c>
      <c r="Y77" s="12" t="str">
        <f t="array" ref="Y77">SUM((G=Y$8)*(P=$B77))&amp;" - "&amp;SUM((G=$B77)*(P=Y$8))</f>
        <v>0 - 0</v>
      </c>
      <c r="Z77" s="12" t="str">
        <f t="array" ref="Z77">SUM((G=Z$8)*(P=$B77))&amp;" - "&amp;SUM((G=$B77)*(P=Z$8))</f>
        <v>0 - 0</v>
      </c>
      <c r="AA77" s="12" t="str">
        <f t="array" ref="AA77">SUM((G=AA$8)*(P=$B77))&amp;" - "&amp;SUM((G=$B77)*(P=AA$8))</f>
        <v>0 - 0</v>
      </c>
      <c r="AB77" s="12" t="str">
        <f t="array" ref="AB77">SUM((G=AB$8)*(P=$B77))&amp;" - "&amp;SUM((G=$B77)*(P=AB$8))</f>
        <v>0 - 0</v>
      </c>
      <c r="AC77" s="12" t="str">
        <f t="array" ref="AC77">SUM((G=AC$8)*(P=$B77))&amp;" - "&amp;SUM((G=$B77)*(P=AC$8))</f>
        <v>0 - 0</v>
      </c>
      <c r="AD77" s="12" t="str">
        <f t="array" ref="AD77">SUM((G=AD$8)*(P=$B77))&amp;" - "&amp;SUM((G=$B77)*(P=AD$8))</f>
        <v>0 - 0</v>
      </c>
      <c r="AE77" s="12" t="str">
        <f t="array" ref="AE77">SUM((G=AE$8)*(P=$B77))&amp;" - "&amp;SUM((G=$B77)*(P=AE$8))</f>
        <v>0 - 0</v>
      </c>
      <c r="AF77" s="12" t="str">
        <f t="array" ref="AF77">SUM((G=AF$8)*(P=$B77))&amp;" - "&amp;SUM((G=$B77)*(P=AF$8))</f>
        <v>0 - 0</v>
      </c>
      <c r="AG77" s="12" t="str">
        <f t="array" ref="AG77">SUM((G=AG$8)*(P=$B77))&amp;" - "&amp;SUM((G=$B77)*(P=AG$8))</f>
        <v>0 - 0</v>
      </c>
      <c r="AH77" s="12" t="str">
        <f t="array" ref="AH77">SUM((G=AH$8)*(P=$B77))&amp;" - "&amp;SUM((G=$B77)*(P=AH$8))</f>
        <v>0 - 0</v>
      </c>
      <c r="AI77" s="12" t="str">
        <f t="array" ref="AI77">SUM((G=AI$8)*(P=$B77))&amp;" - "&amp;SUM((G=$B77)*(P=AI$8))</f>
        <v>0 - 0</v>
      </c>
      <c r="AJ77" s="12" t="str">
        <f t="array" ref="AJ77">SUM((G=AJ$8)*(P=$B77))&amp;" - "&amp;SUM((G=$B77)*(P=AJ$8))</f>
        <v>0 - 0</v>
      </c>
      <c r="AK77" s="12" t="str">
        <f t="array" ref="AK77">SUM((G=AK$8)*(P=$B77))&amp;" - "&amp;SUM((G=$B77)*(P=AK$8))</f>
        <v>0 - 0</v>
      </c>
      <c r="AL77" s="12" t="str">
        <f t="array" ref="AL77">SUM((G=AL$8)*(P=$B77))&amp;" - "&amp;SUM((G=$B77)*(P=AL$8))</f>
        <v>0 - 0</v>
      </c>
      <c r="AM77" s="12" t="str">
        <f t="array" ref="AM77">SUM((G=AM$8)*(P=$B77))&amp;" - "&amp;SUM((G=$B77)*(P=AM$8))</f>
        <v>0 - 0</v>
      </c>
      <c r="AN77" s="12" t="str">
        <f t="array" ref="AN77">SUM((G=AN$8)*(P=$B77))&amp;" - "&amp;SUM((G=$B77)*(P=AN$8))</f>
        <v>0 - 0</v>
      </c>
      <c r="AO77" s="12" t="str">
        <f t="array" ref="AO77">SUM((G=AO$8)*(P=$B77))&amp;" - "&amp;SUM((G=$B77)*(P=AO$8))</f>
        <v>0 - 0</v>
      </c>
      <c r="AP77" s="12" t="str">
        <f t="array" ref="AP77">SUM((G=AP$8)*(P=$B77))&amp;" - "&amp;SUM((G=$B77)*(P=AP$8))</f>
        <v>0 - 0</v>
      </c>
      <c r="AQ77" s="12" t="str">
        <f t="array" ref="AQ77">SUM((G=AQ$8)*(P=$B77))&amp;" - "&amp;SUM((G=$B77)*(P=AQ$8))</f>
        <v>0 - 0</v>
      </c>
      <c r="AR77" s="12" t="str">
        <f t="array" ref="AR77">SUM((G=AR$8)*(P=$B77))&amp;" - "&amp;SUM((G=$B77)*(P=AR$8))</f>
        <v>0 - 0</v>
      </c>
      <c r="AS77" s="12" t="str">
        <f t="array" ref="AS77">SUM((G=AS$8)*(P=$B77))&amp;" - "&amp;SUM((G=$B77)*(P=AS$8))</f>
        <v>0 - 0</v>
      </c>
      <c r="AT77" s="25" t="str">
        <f t="array" ref="AT77">SUM((G=AT$8)*(P=$B77))&amp;" - "&amp;SUM((G=$B77)*(P=AT$8))</f>
        <v>0 - 0</v>
      </c>
      <c r="AU77" s="25" t="str">
        <f t="array" ref="AU77">SUM((G=AU$8)*(P=$B77))&amp;" - "&amp;SUM((G=$B77)*(P=AU$8))</f>
        <v>0 - 0</v>
      </c>
      <c r="AV77" s="25" t="str">
        <f t="array" ref="AV77">SUM((G=AV$8)*(P=$B77))&amp;" - "&amp;SUM((G=$B77)*(P=AV$8))</f>
        <v>0 - 0</v>
      </c>
      <c r="AW77" s="3671" t="str">
        <f t="array" ref="AW77">SUM((G=AW$8)*(P=$B77))&amp;" - "&amp;SUM((G=$B77)*(P=AW$8))</f>
        <v>0 - 0</v>
      </c>
      <c r="AX77" s="35" t="str">
        <f t="array" ref="AX77">SUM((G=AX$8)*(P=$B77))&amp;" - "&amp;SUM((G=$B77)*(P=AX$8))</f>
        <v>0 - 0</v>
      </c>
      <c r="AY77" s="12" t="str">
        <f t="array" ref="AY77">SUM((G=AY$8)*(P=$B77))&amp;" - "&amp;SUM((G=$B77)*(P=AY$8))</f>
        <v>0 - 0</v>
      </c>
      <c r="AZ77" s="12" t="str">
        <f t="array" ref="AZ77">SUM((G=AZ$8)*(P=$B77))&amp;" - "&amp;SUM((G=$B77)*(P=AZ$8))</f>
        <v>0 - 0</v>
      </c>
      <c r="BA77" s="12" t="str">
        <f t="array" ref="BA77">SUM((G=BA$8)*(P=$B77))&amp;" - "&amp;SUM((G=$B77)*(P=BA$8))</f>
        <v>0 - 0</v>
      </c>
      <c r="BB77" s="12" t="str">
        <f t="array" ref="BB77">SUM((G=BB$8)*(P=$B77))&amp;" - "&amp;SUM((G=$B77)*(P=BB$8))</f>
        <v>0 - 0</v>
      </c>
      <c r="BC77" s="12" t="str">
        <f t="array" ref="BC77">SUM((G=BC$8)*(P=$B77))&amp;" - "&amp;SUM((G=$B77)*(P=BC$8))</f>
        <v>0 - 0</v>
      </c>
      <c r="BD77" s="12" t="str">
        <f t="array" ref="BD77">SUM((G=BD$8)*(P=$B77))&amp;" - "&amp;SUM((G=$B77)*(P=BD$8))</f>
        <v>0 - 0</v>
      </c>
      <c r="BE77" s="12" t="str">
        <f t="array" ref="BE77">SUM((G=BE$8)*(P=$B77))&amp;" - "&amp;SUM((G=$B77)*(P=BE$8))</f>
        <v>0 - 0</v>
      </c>
      <c r="BF77" s="12" t="str">
        <f t="array" ref="BF77">SUM((G=BF$8)*(P=$B77))&amp;" - "&amp;SUM((G=$B77)*(P=BF$8))</f>
        <v>0 - 0</v>
      </c>
      <c r="BG77" s="12" t="str">
        <f t="array" ref="BG77">SUM((G=BG$8)*(P=$B77))&amp;" - "&amp;SUM((G=$B77)*(P=BG$8))</f>
        <v>0 - 0</v>
      </c>
      <c r="BH77" s="12" t="str">
        <f t="array" ref="BH77">SUM((G=BH$8)*(P=$B77))&amp;" - "&amp;SUM((G=$B77)*(P=BH$8))</f>
        <v>0 - 0</v>
      </c>
      <c r="BI77" s="12" t="str">
        <f t="array" ref="BI77">SUM((G=BI$8)*(P=$B77))&amp;" - "&amp;SUM((G=$B77)*(P=BI$8))</f>
        <v>0 - 0</v>
      </c>
      <c r="BJ77" s="12" t="str">
        <f t="array" ref="BJ77">SUM((G=BJ$8)*(P=$B77))&amp;" - "&amp;SUM((G=$B77)*(P=BJ$8))</f>
        <v>0 - 0</v>
      </c>
      <c r="BK77" s="12" t="str">
        <f t="array" ref="BK77">SUM((G=BK$8)*(P=$B77))&amp;" - "&amp;SUM((G=$B77)*(P=BK$8))</f>
        <v>0 - 0</v>
      </c>
      <c r="BL77" s="12" t="str">
        <f t="array" ref="BL77">SUM((G=BL$8)*(P=$B77))&amp;" - "&amp;SUM((G=$B77)*(P=BL$8))</f>
        <v>0 - 0</v>
      </c>
      <c r="BM77" s="12" t="str">
        <f t="array" ref="BM77">SUM((G=BM$8)*(P=$B77))&amp;" - "&amp;SUM((G=$B77)*(P=BM$8))</f>
        <v>0 - 0</v>
      </c>
      <c r="BN77" s="12" t="str">
        <f t="array" ref="BN77">SUM((G=BN$8)*(P=$B77))&amp;" - "&amp;SUM((G=$B77)*(P=BN$8))</f>
        <v>0 - 0</v>
      </c>
      <c r="BO77" s="12" t="str">
        <f t="array" ref="BO77">SUM((G=BO$8)*(P=$B77))&amp;" - "&amp;SUM((G=$B77)*(P=BO$8))</f>
        <v>0 - 0</v>
      </c>
      <c r="BP77" s="12" t="str">
        <f t="array" ref="BP77">SUM((G=BP$8)*(P=$B77))&amp;" - "&amp;SUM((G=$B77)*(P=BP$8))</f>
        <v>0 - 0</v>
      </c>
      <c r="BQ77" s="12" t="str">
        <f t="array" ref="BQ77">SUM((G=BQ$8)*(P=$B77))&amp;" - "&amp;SUM((G=$B77)*(P=BQ$8))</f>
        <v>0 - 0</v>
      </c>
      <c r="BR77" s="12" t="str">
        <f t="array" ref="BR77">SUM((G=BR$8)*(P=$B77))&amp;" - "&amp;SUM((G=$B77)*(P=BR$8))</f>
        <v>0 - 0</v>
      </c>
      <c r="BS77" s="12" t="str">
        <f t="array" ref="BS77">SUM((G=BS$8)*(P=$B77))&amp;" - "&amp;SUM((G=$B77)*(P=BS$8))</f>
        <v>0 - 0</v>
      </c>
      <c r="BT77" s="12" t="str">
        <f t="array" ref="BT77">SUM((G=BT$8)*(P=$B77))&amp;" - "&amp;SUM((G=$B77)*(P=BT$8))</f>
        <v>0 - 0</v>
      </c>
      <c r="BU77" s="12" t="str">
        <f t="array" ref="BU77">SUM((G=BU$8)*(P=$B77))&amp;" - "&amp;SUM((G=$B77)*(P=BU$8))</f>
        <v>0 - 0</v>
      </c>
      <c r="BV77" s="12" t="str">
        <f t="array" ref="BV77">SUM((G=BV$8)*(P=$B77))&amp;" - "&amp;SUM((G=$B77)*(P=BV$8))</f>
        <v>0 - 0</v>
      </c>
      <c r="BW77" s="12" t="str">
        <f t="array" ref="BW77">SUM((G=BW$8)*(P=$B77))&amp;" - "&amp;SUM((G=$B77)*(P=BW$8))</f>
        <v>0 - 0</v>
      </c>
      <c r="BX77" s="25" t="str">
        <f t="array" ref="BX77">SUM((G=BX$8)*(P=$B77))&amp;" - "&amp;SUM((G=$B77)*(P=BX$8))</f>
        <v>0 - 0</v>
      </c>
      <c r="BY77" s="25" t="str">
        <f t="array" ref="BY77">SUM((G=BY$8)*(P=$B77))&amp;" - "&amp;SUM((G=$B77)*(P=BY$8))</f>
        <v>0 - 0</v>
      </c>
      <c r="BZ77" s="21" t="str">
        <f t="shared" si="6"/>
        <v>NADINE</v>
      </c>
      <c r="CA77" s="16"/>
    </row>
    <row r="78" spans="2:79" ht="11.1" customHeight="1" x14ac:dyDescent="0.2">
      <c r="B78" s="22" t="s">
        <v>220</v>
      </c>
      <c r="C78" s="35" t="str">
        <f t="array" ref="C78">SUM((G=C$8)*(P=$B78))&amp;" - "&amp;SUM((G=$B78)*(P=C$8))</f>
        <v>0 - 0</v>
      </c>
      <c r="D78" s="35" t="str">
        <f t="array" ref="D78">SUM((G=D$8)*(P=$B78))&amp;" - "&amp;SUM((G=$B78)*(P=D$8))</f>
        <v>0 - 0</v>
      </c>
      <c r="E78" s="12" t="str">
        <f t="array" ref="E78">SUM((G=E$8)*(P=$B78))&amp;" - "&amp;SUM((G=$B78)*(P=E$8))</f>
        <v>0 - 0</v>
      </c>
      <c r="F78" s="12" t="str">
        <f t="array" ref="F78">SUM((G=F$8)*(P=$B78))&amp;" - "&amp;SUM((G=$B78)*(P=F$8))</f>
        <v>0 - 0</v>
      </c>
      <c r="G78" s="12" t="str">
        <f t="array" ref="G78">SUM((G=G$8)*(P=$B78))&amp;" - "&amp;SUM((G=$B78)*(P=G$8))</f>
        <v>0 - 0</v>
      </c>
      <c r="H78" s="12" t="str">
        <f t="array" ref="H78">SUM((G=H$8)*(P=$B78))&amp;" - "&amp;SUM((G=$B78)*(P=H$8))</f>
        <v>0 - 0</v>
      </c>
      <c r="I78" s="12" t="str">
        <f t="array" ref="I78">SUM((G=I$8)*(P=$B78))&amp;" - "&amp;SUM((G=$B78)*(P=I$8))</f>
        <v>0 - 0</v>
      </c>
      <c r="J78" s="12" t="str">
        <f t="array" ref="J78">SUM((G=J$8)*(P=$B78))&amp;" - "&amp;SUM((G=$B78)*(P=J$8))</f>
        <v>0 - 0</v>
      </c>
      <c r="K78" s="12" t="str">
        <f t="array" ref="K78">SUM((G=K$8)*(P=$B78))&amp;" - "&amp;SUM((G=$B78)*(P=K$8))</f>
        <v>0 - 0</v>
      </c>
      <c r="L78" s="12" t="str">
        <f t="array" ref="L78">SUM((G=L$8)*(P=$B78))&amp;" - "&amp;SUM((G=$B78)*(P=L$8))</f>
        <v>0 - 0</v>
      </c>
      <c r="M78" s="12" t="str">
        <f t="array" ref="M78">SUM((G=M$8)*(P=$B78))&amp;" - "&amp;SUM((G=$B78)*(P=M$8))</f>
        <v>0 - 0</v>
      </c>
      <c r="N78" s="12" t="str">
        <f t="array" ref="N78">SUM((G=N$8)*(P=$B78))&amp;" - "&amp;SUM((G=$B78)*(P=N$8))</f>
        <v>0 - 0</v>
      </c>
      <c r="O78" s="12" t="str">
        <f t="array" ref="O78">SUM((G=O$8)*(P=$B78))&amp;" - "&amp;SUM((G=$B78)*(P=O$8))</f>
        <v>0 - 0</v>
      </c>
      <c r="P78" s="12" t="str">
        <f t="array" ref="P78">SUM((G=P$8)*(P=$B78))&amp;" - "&amp;SUM((G=$B78)*(P=P$8))</f>
        <v>0 - 0</v>
      </c>
      <c r="Q78" s="12" t="str">
        <f t="array" ref="Q78">SUM((G=Q$8)*(P=$B78))&amp;" - "&amp;SUM((G=$B78)*(P=Q$8))</f>
        <v>0 - 0</v>
      </c>
      <c r="R78" s="12" t="str">
        <f t="array" ref="R78">SUM((G=R$8)*(P=$B78))&amp;" - "&amp;SUM((G=$B78)*(P=R$8))</f>
        <v>0 - 0</v>
      </c>
      <c r="S78" s="12" t="str">
        <f t="array" ref="S78">SUM((G=S$8)*(P=$B78))&amp;" - "&amp;SUM((G=$B78)*(P=S$8))</f>
        <v>0 - 0</v>
      </c>
      <c r="T78" s="12" t="str">
        <f t="array" ref="T78">SUM((G=T$8)*(P=$B78))&amp;" - "&amp;SUM((G=$B78)*(P=T$8))</f>
        <v>0 - 0</v>
      </c>
      <c r="U78" s="12" t="str">
        <f t="array" ref="U78">SUM((G=U$8)*(P=$B78))&amp;" - "&amp;SUM((G=$B78)*(P=U$8))</f>
        <v>0 - 0</v>
      </c>
      <c r="V78" s="12" t="str">
        <f t="array" ref="V78">SUM((G=V$8)*(P=$B78))&amp;" - "&amp;SUM((G=$B78)*(P=V$8))</f>
        <v>0 - 0</v>
      </c>
      <c r="W78" s="12" t="str">
        <f t="array" ref="W78">SUM((G=W$8)*(P=$B78))&amp;" - "&amp;SUM((G=$B78)*(P=W$8))</f>
        <v>0 - 0</v>
      </c>
      <c r="X78" s="12" t="str">
        <f t="array" ref="X78">SUM((G=X$8)*(P=$B78))&amp;" - "&amp;SUM((G=$B78)*(P=X$8))</f>
        <v>0 - 0</v>
      </c>
      <c r="Y78" s="12" t="str">
        <f t="array" ref="Y78">SUM((G=Y$8)*(P=$B78))&amp;" - "&amp;SUM((G=$B78)*(P=Y$8))</f>
        <v>0 - 0</v>
      </c>
      <c r="Z78" s="12" t="str">
        <f t="array" ref="Z78">SUM((G=Z$8)*(P=$B78))&amp;" - "&amp;SUM((G=$B78)*(P=Z$8))</f>
        <v>0 - 0</v>
      </c>
      <c r="AA78" s="12" t="str">
        <f t="array" ref="AA78">SUM((G=AA$8)*(P=$B78))&amp;" - "&amp;SUM((G=$B78)*(P=AA$8))</f>
        <v>0 - 0</v>
      </c>
      <c r="AB78" s="12" t="str">
        <f t="array" ref="AB78">SUM((G=AB$8)*(P=$B78))&amp;" - "&amp;SUM((G=$B78)*(P=AB$8))</f>
        <v>0 - 0</v>
      </c>
      <c r="AC78" s="12" t="str">
        <f t="array" ref="AC78">SUM((G=AC$8)*(P=$B78))&amp;" - "&amp;SUM((G=$B78)*(P=AC$8))</f>
        <v>0 - 0</v>
      </c>
      <c r="AD78" s="12" t="str">
        <f t="array" ref="AD78">SUM((G=AD$8)*(P=$B78))&amp;" - "&amp;SUM((G=$B78)*(P=AD$8))</f>
        <v>0 - 0</v>
      </c>
      <c r="AE78" s="12" t="str">
        <f t="array" ref="AE78">SUM((G=AE$8)*(P=$B78))&amp;" - "&amp;SUM((G=$B78)*(P=AE$8))</f>
        <v>0 - 0</v>
      </c>
      <c r="AF78" s="12" t="str">
        <f t="array" ref="AF78">SUM((G=AF$8)*(P=$B78))&amp;" - "&amp;SUM((G=$B78)*(P=AF$8))</f>
        <v>0 - 0</v>
      </c>
      <c r="AG78" s="12" t="str">
        <f t="array" ref="AG78">SUM((G=AG$8)*(P=$B78))&amp;" - "&amp;SUM((G=$B78)*(P=AG$8))</f>
        <v>0 - 0</v>
      </c>
      <c r="AH78" s="12" t="str">
        <f t="array" ref="AH78">SUM((G=AH$8)*(P=$B78))&amp;" - "&amp;SUM((G=$B78)*(P=AH$8))</f>
        <v>0 - 0</v>
      </c>
      <c r="AI78" s="12" t="str">
        <f t="array" ref="AI78">SUM((G=AI$8)*(P=$B78))&amp;" - "&amp;SUM((G=$B78)*(P=AI$8))</f>
        <v>0 - 0</v>
      </c>
      <c r="AJ78" s="12" t="str">
        <f t="array" ref="AJ78">SUM((G=AJ$8)*(P=$B78))&amp;" - "&amp;SUM((G=$B78)*(P=AJ$8))</f>
        <v>0 - 0</v>
      </c>
      <c r="AK78" s="12" t="str">
        <f t="array" ref="AK78">SUM((G=AK$8)*(P=$B78))&amp;" - "&amp;SUM((G=$B78)*(P=AK$8))</f>
        <v>0 - 0</v>
      </c>
      <c r="AL78" s="12" t="str">
        <f t="array" ref="AL78">SUM((G=AL$8)*(P=$B78))&amp;" - "&amp;SUM((G=$B78)*(P=AL$8))</f>
        <v>0 - 0</v>
      </c>
      <c r="AM78" s="12" t="str">
        <f t="array" ref="AM78">SUM((G=AM$8)*(P=$B78))&amp;" - "&amp;SUM((G=$B78)*(P=AM$8))</f>
        <v>0 - 0</v>
      </c>
      <c r="AN78" s="12" t="str">
        <f t="array" ref="AN78">SUM((G=AN$8)*(P=$B78))&amp;" - "&amp;SUM((G=$B78)*(P=AN$8))</f>
        <v>0 - 0</v>
      </c>
      <c r="AO78" s="12" t="str">
        <f t="array" ref="AO78">SUM((G=AO$8)*(P=$B78))&amp;" - "&amp;SUM((G=$B78)*(P=AO$8))</f>
        <v>0 - 0</v>
      </c>
      <c r="AP78" s="12" t="str">
        <f t="array" ref="AP78">SUM((G=AP$8)*(P=$B78))&amp;" - "&amp;SUM((G=$B78)*(P=AP$8))</f>
        <v>0 - 0</v>
      </c>
      <c r="AQ78" s="12" t="str">
        <f t="array" ref="AQ78">SUM((G=AQ$8)*(P=$B78))&amp;" - "&amp;SUM((G=$B78)*(P=AQ$8))</f>
        <v>0 - 0</v>
      </c>
      <c r="AR78" s="12" t="str">
        <f t="array" ref="AR78">SUM((G=AR$8)*(P=$B78))&amp;" - "&amp;SUM((G=$B78)*(P=AR$8))</f>
        <v>0 - 0</v>
      </c>
      <c r="AS78" s="12" t="str">
        <f t="array" ref="AS78">SUM((G=AS$8)*(P=$B78))&amp;" - "&amp;SUM((G=$B78)*(P=AS$8))</f>
        <v>0 - 0</v>
      </c>
      <c r="AT78" s="25" t="str">
        <f t="array" ref="AT78">SUM((G=AT$8)*(P=$B78))&amp;" - "&amp;SUM((G=$B78)*(P=AT$8))</f>
        <v>1 - 0</v>
      </c>
      <c r="AU78" s="25" t="str">
        <f t="array" ref="AU78">SUM((G=AU$8)*(P=$B78))&amp;" - "&amp;SUM((G=$B78)*(P=AU$8))</f>
        <v>0 - 0</v>
      </c>
      <c r="AV78" s="25" t="str">
        <f t="array" ref="AV78">SUM((G=AV$8)*(P=$B78))&amp;" - "&amp;SUM((G=$B78)*(P=AV$8))</f>
        <v>0 - 0</v>
      </c>
      <c r="AW78" s="3671" t="str">
        <f t="array" ref="AW78">SUM((G=AW$8)*(P=$B78))&amp;" - "&amp;SUM((G=$B78)*(P=AW$8))</f>
        <v>0 - 0</v>
      </c>
      <c r="AX78" s="35" t="str">
        <f t="array" ref="AX78">SUM((G=AX$8)*(P=$B78))&amp;" - "&amp;SUM((G=$B78)*(P=AX$8))</f>
        <v>0 - 0</v>
      </c>
      <c r="AY78" s="12" t="str">
        <f t="array" ref="AY78">SUM((G=AY$8)*(P=$B78))&amp;" - "&amp;SUM((G=$B78)*(P=AY$8))</f>
        <v>0 - 0</v>
      </c>
      <c r="AZ78" s="12" t="str">
        <f t="array" ref="AZ78">SUM((G=AZ$8)*(P=$B78))&amp;" - "&amp;SUM((G=$B78)*(P=AZ$8))</f>
        <v>0 - 0</v>
      </c>
      <c r="BA78" s="12" t="str">
        <f t="array" ref="BA78">SUM((G=BA$8)*(P=$B78))&amp;" - "&amp;SUM((G=$B78)*(P=BA$8))</f>
        <v>0 - 0</v>
      </c>
      <c r="BB78" s="12" t="str">
        <f t="array" ref="BB78">SUM((G=BB$8)*(P=$B78))&amp;" - "&amp;SUM((G=$B78)*(P=BB$8))</f>
        <v>0 - 0</v>
      </c>
      <c r="BC78" s="12" t="str">
        <f t="array" ref="BC78">SUM((G=BC$8)*(P=$B78))&amp;" - "&amp;SUM((G=$B78)*(P=BC$8))</f>
        <v>0 - 0</v>
      </c>
      <c r="BD78" s="12" t="str">
        <f t="array" ref="BD78">SUM((G=BD$8)*(P=$B78))&amp;" - "&amp;SUM((G=$B78)*(P=BD$8))</f>
        <v>0 - 0</v>
      </c>
      <c r="BE78" s="12" t="str">
        <f t="array" ref="BE78">SUM((G=BE$8)*(P=$B78))&amp;" - "&amp;SUM((G=$B78)*(P=BE$8))</f>
        <v>0 - 0</v>
      </c>
      <c r="BF78" s="12" t="str">
        <f t="array" ref="BF78">SUM((G=BF$8)*(P=$B78))&amp;" - "&amp;SUM((G=$B78)*(P=BF$8))</f>
        <v>0 - 0</v>
      </c>
      <c r="BG78" s="12" t="str">
        <f t="array" ref="BG78">SUM((G=BG$8)*(P=$B78))&amp;" - "&amp;SUM((G=$B78)*(P=BG$8))</f>
        <v>0 - 0</v>
      </c>
      <c r="BH78" s="12" t="str">
        <f t="array" ref="BH78">SUM((G=BH$8)*(P=$B78))&amp;" - "&amp;SUM((G=$B78)*(P=BH$8))</f>
        <v>0 - 0</v>
      </c>
      <c r="BI78" s="12" t="str">
        <f t="array" ref="BI78">SUM((G=BI$8)*(P=$B78))&amp;" - "&amp;SUM((G=$B78)*(P=BI$8))</f>
        <v>0 - 0</v>
      </c>
      <c r="BJ78" s="12" t="str">
        <f t="array" ref="BJ78">SUM((G=BJ$8)*(P=$B78))&amp;" - "&amp;SUM((G=$B78)*(P=BJ$8))</f>
        <v>0 - 0</v>
      </c>
      <c r="BK78" s="12" t="str">
        <f t="array" ref="BK78">SUM((G=BK$8)*(P=$B78))&amp;" - "&amp;SUM((G=$B78)*(P=BK$8))</f>
        <v>0 - 0</v>
      </c>
      <c r="BL78" s="12" t="str">
        <f t="array" ref="BL78">SUM((G=BL$8)*(P=$B78))&amp;" - "&amp;SUM((G=$B78)*(P=BL$8))</f>
        <v>0 - 0</v>
      </c>
      <c r="BM78" s="12" t="str">
        <f t="array" ref="BM78">SUM((G=BM$8)*(P=$B78))&amp;" - "&amp;SUM((G=$B78)*(P=BM$8))</f>
        <v>0 - 0</v>
      </c>
      <c r="BN78" s="12" t="str">
        <f t="array" ref="BN78">SUM((G=BN$8)*(P=$B78))&amp;" - "&amp;SUM((G=$B78)*(P=BN$8))</f>
        <v>0 - 0</v>
      </c>
      <c r="BO78" s="12" t="str">
        <f t="array" ref="BO78">SUM((G=BO$8)*(P=$B78))&amp;" - "&amp;SUM((G=$B78)*(P=BO$8))</f>
        <v>0 - 0</v>
      </c>
      <c r="BP78" s="12" t="str">
        <f t="array" ref="BP78">SUM((G=BP$8)*(P=$B78))&amp;" - "&amp;SUM((G=$B78)*(P=BP$8))</f>
        <v>0 - 0</v>
      </c>
      <c r="BQ78" s="12" t="str">
        <f t="array" ref="BQ78">SUM((G=BQ$8)*(P=$B78))&amp;" - "&amp;SUM((G=$B78)*(P=BQ$8))</f>
        <v>0 - 0</v>
      </c>
      <c r="BR78" s="12" t="str">
        <f t="array" ref="BR78">SUM((G=BR$8)*(P=$B78))&amp;" - "&amp;SUM((G=$B78)*(P=BR$8))</f>
        <v>0 - 0</v>
      </c>
      <c r="BS78" s="12" t="str">
        <f t="array" ref="BS78">SUM((G=BS$8)*(P=$B78))&amp;" - "&amp;SUM((G=$B78)*(P=BS$8))</f>
        <v>0 - 0</v>
      </c>
      <c r="BT78" s="12" t="str">
        <f t="array" ref="BT78">SUM((G=BT$8)*(P=$B78))&amp;" - "&amp;SUM((G=$B78)*(P=BT$8))</f>
        <v>0 - 0</v>
      </c>
      <c r="BU78" s="12" t="str">
        <f t="array" ref="BU78">SUM((G=BU$8)*(P=$B78))&amp;" - "&amp;SUM((G=$B78)*(P=BU$8))</f>
        <v>0 - 0</v>
      </c>
      <c r="BV78" s="12" t="str">
        <f t="array" ref="BV78">SUM((G=BV$8)*(P=$B78))&amp;" - "&amp;SUM((G=$B78)*(P=BV$8))</f>
        <v>0 - 0</v>
      </c>
      <c r="BW78" s="12" t="str">
        <f t="array" ref="BW78">SUM((G=BW$8)*(P=$B78))&amp;" - "&amp;SUM((G=$B78)*(P=BW$8))</f>
        <v>0 - 0</v>
      </c>
      <c r="BX78" s="25" t="str">
        <f t="array" ref="BX78">SUM((G=BX$8)*(P=$B78))&amp;" - "&amp;SUM((G=$B78)*(P=BX$8))</f>
        <v>0 - 0</v>
      </c>
      <c r="BY78" s="25" t="str">
        <f t="array" ref="BY78">SUM((G=BY$8)*(P=$B78))&amp;" - "&amp;SUM((G=$B78)*(P=BY$8))</f>
        <v>0 - 0</v>
      </c>
      <c r="BZ78" s="21" t="str">
        <f t="shared" si="6"/>
        <v>NICO</v>
      </c>
      <c r="CA78" s="16"/>
    </row>
    <row r="79" spans="2:79" ht="11.1" customHeight="1" x14ac:dyDescent="0.2">
      <c r="B79" s="22" t="s">
        <v>119</v>
      </c>
      <c r="C79" s="35" t="str">
        <f t="array" ref="C79">SUM((G=C$8)*(P=$B79))&amp;" - "&amp;SUM((G=$B79)*(P=C$8))</f>
        <v>0 - 0</v>
      </c>
      <c r="D79" s="35" t="str">
        <f t="array" ref="D79">SUM((G=D$8)*(P=$B79))&amp;" - "&amp;SUM((G=$B79)*(P=D$8))</f>
        <v>0 - 0</v>
      </c>
      <c r="E79" s="12" t="str">
        <f t="array" ref="E79">SUM((G=E$8)*(P=$B79))&amp;" - "&amp;SUM((G=$B79)*(P=E$8))</f>
        <v>0 - 0</v>
      </c>
      <c r="F79" s="12" t="str">
        <f t="array" ref="F79">SUM((G=F$8)*(P=$B79))&amp;" - "&amp;SUM((G=$B79)*(P=F$8))</f>
        <v>0 - 0</v>
      </c>
      <c r="G79" s="12" t="str">
        <f t="array" ref="G79">SUM((G=G$8)*(P=$B79))&amp;" - "&amp;SUM((G=$B79)*(P=G$8))</f>
        <v>0 - 0</v>
      </c>
      <c r="H79" s="12" t="str">
        <f t="array" ref="H79">SUM((G=H$8)*(P=$B79))&amp;" - "&amp;SUM((G=$B79)*(P=H$8))</f>
        <v>0 - 0</v>
      </c>
      <c r="I79" s="12" t="str">
        <f t="array" ref="I79">SUM((G=I$8)*(P=$B79))&amp;" - "&amp;SUM((G=$B79)*(P=I$8))</f>
        <v>0 - 0</v>
      </c>
      <c r="J79" s="12" t="str">
        <f t="array" ref="J79">SUM((G=J$8)*(P=$B79))&amp;" - "&amp;SUM((G=$B79)*(P=J$8))</f>
        <v>0 - 0</v>
      </c>
      <c r="K79" s="12" t="str">
        <f t="array" ref="K79">SUM((G=K$8)*(P=$B79))&amp;" - "&amp;SUM((G=$B79)*(P=K$8))</f>
        <v>0 - 0</v>
      </c>
      <c r="L79" s="12" t="str">
        <f t="array" ref="L79">SUM((G=L$8)*(P=$B79))&amp;" - "&amp;SUM((G=$B79)*(P=L$8))</f>
        <v>0 - 0</v>
      </c>
      <c r="M79" s="12" t="str">
        <f t="array" ref="M79">SUM((G=M$8)*(P=$B79))&amp;" - "&amp;SUM((G=$B79)*(P=M$8))</f>
        <v>0 - 0</v>
      </c>
      <c r="N79" s="12" t="str">
        <f t="array" ref="N79">SUM((G=N$8)*(P=$B79))&amp;" - "&amp;SUM((G=$B79)*(P=N$8))</f>
        <v>0 - 0</v>
      </c>
      <c r="O79" s="12" t="str">
        <f t="array" ref="O79">SUM((G=O$8)*(P=$B79))&amp;" - "&amp;SUM((G=$B79)*(P=O$8))</f>
        <v>0 - 0</v>
      </c>
      <c r="P79" s="12" t="str">
        <f t="array" ref="P79">SUM((G=P$8)*(P=$B79))&amp;" - "&amp;SUM((G=$B79)*(P=P$8))</f>
        <v>1 - 0</v>
      </c>
      <c r="Q79" s="12" t="str">
        <f t="array" ref="Q79">SUM((G=Q$8)*(P=$B79))&amp;" - "&amp;SUM((G=$B79)*(P=Q$8))</f>
        <v>0 - 0</v>
      </c>
      <c r="R79" s="12" t="str">
        <f t="array" ref="R79">SUM((G=R$8)*(P=$B79))&amp;" - "&amp;SUM((G=$B79)*(P=R$8))</f>
        <v>0 - 0</v>
      </c>
      <c r="S79" s="12" t="str">
        <f t="array" ref="S79">SUM((G=S$8)*(P=$B79))&amp;" - "&amp;SUM((G=$B79)*(P=S$8))</f>
        <v>0 - 0</v>
      </c>
      <c r="T79" s="12" t="str">
        <f t="array" ref="T79">SUM((G=T$8)*(P=$B79))&amp;" - "&amp;SUM((G=$B79)*(P=T$8))</f>
        <v>0 - 0</v>
      </c>
      <c r="U79" s="12" t="str">
        <f t="array" ref="U79">SUM((G=U$8)*(P=$B79))&amp;" - "&amp;SUM((G=$B79)*(P=U$8))</f>
        <v>0 - 0</v>
      </c>
      <c r="V79" s="12" t="str">
        <f t="array" ref="V79">SUM((G=V$8)*(P=$B79))&amp;" - "&amp;SUM((G=$B79)*(P=V$8))</f>
        <v>0 - 0</v>
      </c>
      <c r="W79" s="12" t="str">
        <f t="array" ref="W79">SUM((G=W$8)*(P=$B79))&amp;" - "&amp;SUM((G=$B79)*(P=W$8))</f>
        <v>0 - 0</v>
      </c>
      <c r="X79" s="12" t="str">
        <f t="array" ref="X79">SUM((G=X$8)*(P=$B79))&amp;" - "&amp;SUM((G=$B79)*(P=X$8))</f>
        <v>0 - 0</v>
      </c>
      <c r="Y79" s="12" t="str">
        <f t="array" ref="Y79">SUM((G=Y$8)*(P=$B79))&amp;" - "&amp;SUM((G=$B79)*(P=Y$8))</f>
        <v>0 - 0</v>
      </c>
      <c r="Z79" s="12" t="str">
        <f t="array" ref="Z79">SUM((G=Z$8)*(P=$B79))&amp;" - "&amp;SUM((G=$B79)*(P=Z$8))</f>
        <v>0 - 0</v>
      </c>
      <c r="AA79" s="12" t="str">
        <f t="array" ref="AA79">SUM((G=AA$8)*(P=$B79))&amp;" - "&amp;SUM((G=$B79)*(P=AA$8))</f>
        <v>0 - 0</v>
      </c>
      <c r="AB79" s="12" t="str">
        <f t="array" ref="AB79">SUM((G=AB$8)*(P=$B79))&amp;" - "&amp;SUM((G=$B79)*(P=AB$8))</f>
        <v>0 - 0</v>
      </c>
      <c r="AC79" s="12" t="str">
        <f t="array" ref="AC79">SUM((G=AC$8)*(P=$B79))&amp;" - "&amp;SUM((G=$B79)*(P=AC$8))</f>
        <v>0 - 0</v>
      </c>
      <c r="AD79" s="12" t="str">
        <f t="array" ref="AD79">SUM((G=AD$8)*(P=$B79))&amp;" - "&amp;SUM((G=$B79)*(P=AD$8))</f>
        <v>0 - 0</v>
      </c>
      <c r="AE79" s="12" t="str">
        <f t="array" ref="AE79">SUM((G=AE$8)*(P=$B79))&amp;" - "&amp;SUM((G=$B79)*(P=AE$8))</f>
        <v>0 - 0</v>
      </c>
      <c r="AF79" s="12" t="str">
        <f t="array" ref="AF79">SUM((G=AF$8)*(P=$B79))&amp;" - "&amp;SUM((G=$B79)*(P=AF$8))</f>
        <v>0 - 0</v>
      </c>
      <c r="AG79" s="12" t="str">
        <f t="array" ref="AG79">SUM((G=AG$8)*(P=$B79))&amp;" - "&amp;SUM((G=$B79)*(P=AG$8))</f>
        <v>0 - 0</v>
      </c>
      <c r="AH79" s="12" t="str">
        <f t="array" ref="AH79">SUM((G=AH$8)*(P=$B79))&amp;" - "&amp;SUM((G=$B79)*(P=AH$8))</f>
        <v>0 - 0</v>
      </c>
      <c r="AI79" s="12" t="str">
        <f t="array" ref="AI79">SUM((G=AI$8)*(P=$B79))&amp;" - "&amp;SUM((G=$B79)*(P=AI$8))</f>
        <v>0 - 0</v>
      </c>
      <c r="AJ79" s="12" t="str">
        <f t="array" ref="AJ79">SUM((G=AJ$8)*(P=$B79))&amp;" - "&amp;SUM((G=$B79)*(P=AJ$8))</f>
        <v>0 - 0</v>
      </c>
      <c r="AK79" s="12" t="str">
        <f t="array" ref="AK79">SUM((G=AK$8)*(P=$B79))&amp;" - "&amp;SUM((G=$B79)*(P=AK$8))</f>
        <v>0 - 0</v>
      </c>
      <c r="AL79" s="12" t="str">
        <f t="array" ref="AL79">SUM((G=AL$8)*(P=$B79))&amp;" - "&amp;SUM((G=$B79)*(P=AL$8))</f>
        <v>0 - 0</v>
      </c>
      <c r="AM79" s="12" t="str">
        <f t="array" ref="AM79">SUM((G=AM$8)*(P=$B79))&amp;" - "&amp;SUM((G=$B79)*(P=AM$8))</f>
        <v>0 - 0</v>
      </c>
      <c r="AN79" s="12" t="str">
        <f t="array" ref="AN79">SUM((G=AN$8)*(P=$B79))&amp;" - "&amp;SUM((G=$B79)*(P=AN$8))</f>
        <v>0 - 0</v>
      </c>
      <c r="AO79" s="12" t="str">
        <f t="array" ref="AO79">SUM((G=AO$8)*(P=$B79))&amp;" - "&amp;SUM((G=$B79)*(P=AO$8))</f>
        <v>0 - 0</v>
      </c>
      <c r="AP79" s="12" t="str">
        <f t="array" ref="AP79">SUM((G=AP$8)*(P=$B79))&amp;" - "&amp;SUM((G=$B79)*(P=AP$8))</f>
        <v>0 - 0</v>
      </c>
      <c r="AQ79" s="12" t="str">
        <f t="array" ref="AQ79">SUM((G=AQ$8)*(P=$B79))&amp;" - "&amp;SUM((G=$B79)*(P=AQ$8))</f>
        <v>0 - 0</v>
      </c>
      <c r="AR79" s="12" t="str">
        <f t="array" ref="AR79">SUM((G=AR$8)*(P=$B79))&amp;" - "&amp;SUM((G=$B79)*(P=AR$8))</f>
        <v>0 - 0</v>
      </c>
      <c r="AS79" s="12" t="str">
        <f t="array" ref="AS79">SUM((G=AS$8)*(P=$B79))&amp;" - "&amp;SUM((G=$B79)*(P=AS$8))</f>
        <v>0 - 0</v>
      </c>
      <c r="AT79" s="25" t="str">
        <f t="array" ref="AT79">SUM((G=AT$8)*(P=$B79))&amp;" - "&amp;SUM((G=$B79)*(P=AT$8))</f>
        <v>0 - 0</v>
      </c>
      <c r="AU79" s="25" t="str">
        <f t="array" ref="AU79">SUM((G=AU$8)*(P=$B79))&amp;" - "&amp;SUM((G=$B79)*(P=AU$8))</f>
        <v>0 - 0</v>
      </c>
      <c r="AV79" s="25" t="str">
        <f t="array" ref="AV79">SUM((G=AV$8)*(P=$B79))&amp;" - "&amp;SUM((G=$B79)*(P=AV$8))</f>
        <v>0 - 0</v>
      </c>
      <c r="AW79" s="3671" t="str">
        <f t="array" ref="AW79">SUM((G=AW$8)*(P=$B79))&amp;" - "&amp;SUM((G=$B79)*(P=AW$8))</f>
        <v>0 - 0</v>
      </c>
      <c r="AX79" s="35" t="str">
        <f t="array" ref="AX79">SUM((G=AX$8)*(P=$B79))&amp;" - "&amp;SUM((G=$B79)*(P=AX$8))</f>
        <v>0 - 0</v>
      </c>
      <c r="AY79" s="12" t="str">
        <f t="array" ref="AY79">SUM((G=AY$8)*(P=$B79))&amp;" - "&amp;SUM((G=$B79)*(P=AY$8))</f>
        <v>0 - 0</v>
      </c>
      <c r="AZ79" s="12" t="str">
        <f t="array" ref="AZ79">SUM((G=AZ$8)*(P=$B79))&amp;" - "&amp;SUM((G=$B79)*(P=AZ$8))</f>
        <v>0 - 0</v>
      </c>
      <c r="BA79" s="12" t="str">
        <f t="array" ref="BA79">SUM((G=BA$8)*(P=$B79))&amp;" - "&amp;SUM((G=$B79)*(P=BA$8))</f>
        <v>0 - 0</v>
      </c>
      <c r="BB79" s="12" t="str">
        <f t="array" ref="BB79">SUM((G=BB$8)*(P=$B79))&amp;" - "&amp;SUM((G=$B79)*(P=BB$8))</f>
        <v>0 - 0</v>
      </c>
      <c r="BC79" s="12" t="str">
        <f t="array" ref="BC79">SUM((G=BC$8)*(P=$B79))&amp;" - "&amp;SUM((G=$B79)*(P=BC$8))</f>
        <v>0 - 0</v>
      </c>
      <c r="BD79" s="12" t="str">
        <f t="array" ref="BD79">SUM((G=BD$8)*(P=$B79))&amp;" - "&amp;SUM((G=$B79)*(P=BD$8))</f>
        <v>0 - 0</v>
      </c>
      <c r="BE79" s="12" t="str">
        <f t="array" ref="BE79">SUM((G=BE$8)*(P=$B79))&amp;" - "&amp;SUM((G=$B79)*(P=BE$8))</f>
        <v>0 - 0</v>
      </c>
      <c r="BF79" s="12" t="str">
        <f t="array" ref="BF79">SUM((G=BF$8)*(P=$B79))&amp;" - "&amp;SUM((G=$B79)*(P=BF$8))</f>
        <v>0 - 0</v>
      </c>
      <c r="BG79" s="12" t="str">
        <f t="array" ref="BG79">SUM((G=BG$8)*(P=$B79))&amp;" - "&amp;SUM((G=$B79)*(P=BG$8))</f>
        <v>0 - 0</v>
      </c>
      <c r="BH79" s="12" t="str">
        <f t="array" ref="BH79">SUM((G=BH$8)*(P=$B79))&amp;" - "&amp;SUM((G=$B79)*(P=BH$8))</f>
        <v>0 - 0</v>
      </c>
      <c r="BI79" s="12" t="str">
        <f t="array" ref="BI79">SUM((G=BI$8)*(P=$B79))&amp;" - "&amp;SUM((G=$B79)*(P=BI$8))</f>
        <v>0 - 0</v>
      </c>
      <c r="BJ79" s="12" t="str">
        <f t="array" ref="BJ79">SUM((G=BJ$8)*(P=$B79))&amp;" - "&amp;SUM((G=$B79)*(P=BJ$8))</f>
        <v>0 - 0</v>
      </c>
      <c r="BK79" s="12" t="str">
        <f t="array" ref="BK79">SUM((G=BK$8)*(P=$B79))&amp;" - "&amp;SUM((G=$B79)*(P=BK$8))</f>
        <v>0 - 0</v>
      </c>
      <c r="BL79" s="12" t="str">
        <f t="array" ref="BL79">SUM((G=BL$8)*(P=$B79))&amp;" - "&amp;SUM((G=$B79)*(P=BL$8))</f>
        <v>0 - 0</v>
      </c>
      <c r="BM79" s="12" t="str">
        <f t="array" ref="BM79">SUM((G=BM$8)*(P=$B79))&amp;" - "&amp;SUM((G=$B79)*(P=BM$8))</f>
        <v>0 - 0</v>
      </c>
      <c r="BN79" s="12" t="str">
        <f t="array" ref="BN79">SUM((G=BN$8)*(P=$B79))&amp;" - "&amp;SUM((G=$B79)*(P=BN$8))</f>
        <v>0 - 0</v>
      </c>
      <c r="BO79" s="12" t="str">
        <f t="array" ref="BO79">SUM((G=BO$8)*(P=$B79))&amp;" - "&amp;SUM((G=$B79)*(P=BO$8))</f>
        <v>0 - 0</v>
      </c>
      <c r="BP79" s="12" t="str">
        <f t="array" ref="BP79">SUM((G=BP$8)*(P=$B79))&amp;" - "&amp;SUM((G=$B79)*(P=BP$8))</f>
        <v>0 - 0</v>
      </c>
      <c r="BQ79" s="12" t="str">
        <f t="array" ref="BQ79">SUM((G=BQ$8)*(P=$B79))&amp;" - "&amp;SUM((G=$B79)*(P=BQ$8))</f>
        <v>0 - 0</v>
      </c>
      <c r="BR79" s="12" t="str">
        <f t="array" ref="BR79">SUM((G=BR$8)*(P=$B79))&amp;" - "&amp;SUM((G=$B79)*(P=BR$8))</f>
        <v>0 - 0</v>
      </c>
      <c r="BS79" s="12" t="str">
        <f t="array" ref="BS79">SUM((G=BS$8)*(P=$B79))&amp;" - "&amp;SUM((G=$B79)*(P=BS$8))</f>
        <v>0 - 0</v>
      </c>
      <c r="BT79" s="12" t="str">
        <f t="array" ref="BT79">SUM((G=BT$8)*(P=$B79))&amp;" - "&amp;SUM((G=$B79)*(P=BT$8))</f>
        <v>0 - 0</v>
      </c>
      <c r="BU79" s="12" t="str">
        <f t="array" ref="BU79">SUM((G=BU$8)*(P=$B79))&amp;" - "&amp;SUM((G=$B79)*(P=BU$8))</f>
        <v>0 - 0</v>
      </c>
      <c r="BV79" s="12" t="str">
        <f t="array" ref="BV79">SUM((G=BV$8)*(P=$B79))&amp;" - "&amp;SUM((G=$B79)*(P=BV$8))</f>
        <v>0 - 0</v>
      </c>
      <c r="BW79" s="12" t="str">
        <f t="array" ref="BW79">SUM((G=BW$8)*(P=$B79))&amp;" - "&amp;SUM((G=$B79)*(P=BW$8))</f>
        <v>0 - 0</v>
      </c>
      <c r="BX79" s="25" t="str">
        <f t="array" ref="BX79">SUM((G=BX$8)*(P=$B79))&amp;" - "&amp;SUM((G=$B79)*(P=BX$8))</f>
        <v>0 - 0</v>
      </c>
      <c r="BY79" s="25" t="str">
        <f t="array" ref="BY79">SUM((G=BY$8)*(P=$B79))&amp;" - "&amp;SUM((G=$B79)*(P=BY$8))</f>
        <v>0 - 0</v>
      </c>
      <c r="BZ79" s="21" t="str">
        <f t="shared" si="6"/>
        <v>OLIVIER</v>
      </c>
      <c r="CA79" s="16"/>
    </row>
    <row r="80" spans="2:79" ht="11.1" customHeight="1" x14ac:dyDescent="0.2">
      <c r="B80" s="22" t="s">
        <v>173</v>
      </c>
      <c r="C80" s="35" t="str">
        <f t="array" ref="C80">SUM((G=C$8)*(P=$B80))&amp;" - "&amp;SUM((G=$B80)*(P=C$8))</f>
        <v>0 - 0</v>
      </c>
      <c r="D80" s="35" t="str">
        <f t="array" ref="D80">SUM((G=D$8)*(P=$B80))&amp;" - "&amp;SUM((G=$B80)*(P=D$8))</f>
        <v>0 - 0</v>
      </c>
      <c r="E80" s="12" t="str">
        <f t="array" ref="E80">SUM((G=E$8)*(P=$B80))&amp;" - "&amp;SUM((G=$B80)*(P=E$8))</f>
        <v>0 - 0</v>
      </c>
      <c r="F80" s="12" t="str">
        <f t="array" ref="F80">SUM((G=F$8)*(P=$B80))&amp;" - "&amp;SUM((G=$B80)*(P=F$8))</f>
        <v>0 - 0</v>
      </c>
      <c r="G80" s="12" t="str">
        <f t="array" ref="G80">SUM((G=G$8)*(P=$B80))&amp;" - "&amp;SUM((G=$B80)*(P=G$8))</f>
        <v>0 - 0</v>
      </c>
      <c r="H80" s="12" t="str">
        <f t="array" ref="H80">SUM((G=H$8)*(P=$B80))&amp;" - "&amp;SUM((G=$B80)*(P=H$8))</f>
        <v>0 - 0</v>
      </c>
      <c r="I80" s="12" t="str">
        <f t="array" ref="I80">SUM((G=I$8)*(P=$B80))&amp;" - "&amp;SUM((G=$B80)*(P=I$8))</f>
        <v>0 - 0</v>
      </c>
      <c r="J80" s="12" t="str">
        <f t="array" ref="J80">SUM((G=J$8)*(P=$B80))&amp;" - "&amp;SUM((G=$B80)*(P=J$8))</f>
        <v>0 - 0</v>
      </c>
      <c r="K80" s="12" t="str">
        <f t="array" ref="K80">SUM((G=K$8)*(P=$B80))&amp;" - "&amp;SUM((G=$B80)*(P=K$8))</f>
        <v>0 - 0</v>
      </c>
      <c r="L80" s="12" t="str">
        <f t="array" ref="L80">SUM((G=L$8)*(P=$B80))&amp;" - "&amp;SUM((G=$B80)*(P=L$8))</f>
        <v>0 - 0</v>
      </c>
      <c r="M80" s="12" t="str">
        <f t="array" ref="M80">SUM((G=M$8)*(P=$B80))&amp;" - "&amp;SUM((G=$B80)*(P=M$8))</f>
        <v>0 - 0</v>
      </c>
      <c r="N80" s="12" t="str">
        <f t="array" ref="N80">SUM((G=N$8)*(P=$B80))&amp;" - "&amp;SUM((G=$B80)*(P=N$8))</f>
        <v>0 - 0</v>
      </c>
      <c r="O80" s="12" t="str">
        <f t="array" ref="O80">SUM((G=O$8)*(P=$B80))&amp;" - "&amp;SUM((G=$B80)*(P=O$8))</f>
        <v>0 - 0</v>
      </c>
      <c r="P80" s="12" t="str">
        <f t="array" ref="P80">SUM((G=P$8)*(P=$B80))&amp;" - "&amp;SUM((G=$B80)*(P=P$8))</f>
        <v>0 - 0</v>
      </c>
      <c r="Q80" s="12" t="str">
        <f t="array" ref="Q80">SUM((G=Q$8)*(P=$B80))&amp;" - "&amp;SUM((G=$B80)*(P=Q$8))</f>
        <v>0 - 0</v>
      </c>
      <c r="R80" s="12" t="str">
        <f t="array" ref="R80">SUM((G=R$8)*(P=$B80))&amp;" - "&amp;SUM((G=$B80)*(P=R$8))</f>
        <v>0 - 0</v>
      </c>
      <c r="S80" s="12" t="str">
        <f t="array" ref="S80">SUM((G=S$8)*(P=$B80))&amp;" - "&amp;SUM((G=$B80)*(P=S$8))</f>
        <v>0 - 0</v>
      </c>
      <c r="T80" s="12" t="str">
        <f t="array" ref="T80">SUM((G=T$8)*(P=$B80))&amp;" - "&amp;SUM((G=$B80)*(P=T$8))</f>
        <v>0 - 0</v>
      </c>
      <c r="U80" s="12" t="str">
        <f t="array" ref="U80">SUM((G=U$8)*(P=$B80))&amp;" - "&amp;SUM((G=$B80)*(P=U$8))</f>
        <v>0 - 0</v>
      </c>
      <c r="V80" s="12" t="str">
        <f t="array" ref="V80">SUM((G=V$8)*(P=$B80))&amp;" - "&amp;SUM((G=$B80)*(P=V$8))</f>
        <v>0 - 0</v>
      </c>
      <c r="W80" s="12" t="str">
        <f t="array" ref="W80">SUM((G=W$8)*(P=$B80))&amp;" - "&amp;SUM((G=$B80)*(P=W$8))</f>
        <v>0 - 0</v>
      </c>
      <c r="X80" s="12" t="str">
        <f t="array" ref="X80">SUM((G=X$8)*(P=$B80))&amp;" - "&amp;SUM((G=$B80)*(P=X$8))</f>
        <v>0 - 0</v>
      </c>
      <c r="Y80" s="12" t="str">
        <f t="array" ref="Y80">SUM((G=Y$8)*(P=$B80))&amp;" - "&amp;SUM((G=$B80)*(P=Y$8))</f>
        <v>0 - 0</v>
      </c>
      <c r="Z80" s="12" t="str">
        <f t="array" ref="Z80">SUM((G=Z$8)*(P=$B80))&amp;" - "&amp;SUM((G=$B80)*(P=Z$8))</f>
        <v>0 - 0</v>
      </c>
      <c r="AA80" s="12" t="str">
        <f t="array" ref="AA80">SUM((G=AA$8)*(P=$B80))&amp;" - "&amp;SUM((G=$B80)*(P=AA$8))</f>
        <v>0 - 0</v>
      </c>
      <c r="AB80" s="12" t="str">
        <f t="array" ref="AB80">SUM((G=AB$8)*(P=$B80))&amp;" - "&amp;SUM((G=$B80)*(P=AB$8))</f>
        <v>0 - 0</v>
      </c>
      <c r="AC80" s="12" t="str">
        <f t="array" ref="AC80">SUM((G=AC$8)*(P=$B80))&amp;" - "&amp;SUM((G=$B80)*(P=AC$8))</f>
        <v>0 - 0</v>
      </c>
      <c r="AD80" s="12" t="str">
        <f t="array" ref="AD80">SUM((G=AD$8)*(P=$B80))&amp;" - "&amp;SUM((G=$B80)*(P=AD$8))</f>
        <v>0 - 0</v>
      </c>
      <c r="AE80" s="12" t="str">
        <f t="array" ref="AE80">SUM((G=AE$8)*(P=$B80))&amp;" - "&amp;SUM((G=$B80)*(P=AE$8))</f>
        <v>0 - 0</v>
      </c>
      <c r="AF80" s="12" t="str">
        <f t="array" ref="AF80">SUM((G=AF$8)*(P=$B80))&amp;" - "&amp;SUM((G=$B80)*(P=AF$8))</f>
        <v>0 - 0</v>
      </c>
      <c r="AG80" s="12" t="str">
        <f t="array" ref="AG80">SUM((G=AG$8)*(P=$B80))&amp;" - "&amp;SUM((G=$B80)*(P=AG$8))</f>
        <v>0 - 0</v>
      </c>
      <c r="AH80" s="12" t="str">
        <f t="array" ref="AH80">SUM((G=AH$8)*(P=$B80))&amp;" - "&amp;SUM((G=$B80)*(P=AH$8))</f>
        <v>0 - 0</v>
      </c>
      <c r="AI80" s="12" t="str">
        <f t="array" ref="AI80">SUM((G=AI$8)*(P=$B80))&amp;" - "&amp;SUM((G=$B80)*(P=AI$8))</f>
        <v>0 - 0</v>
      </c>
      <c r="AJ80" s="12" t="str">
        <f t="array" ref="AJ80">SUM((G=AJ$8)*(P=$B80))&amp;" - "&amp;SUM((G=$B80)*(P=AJ$8))</f>
        <v>0 - 0</v>
      </c>
      <c r="AK80" s="12" t="str">
        <f t="array" ref="AK80">SUM((G=AK$8)*(P=$B80))&amp;" - "&amp;SUM((G=$B80)*(P=AK$8))</f>
        <v>0 - 0</v>
      </c>
      <c r="AL80" s="12" t="str">
        <f t="array" ref="AL80">SUM((G=AL$8)*(P=$B80))&amp;" - "&amp;SUM((G=$B80)*(P=AL$8))</f>
        <v>0 - 0</v>
      </c>
      <c r="AM80" s="12" t="str">
        <f t="array" ref="AM80">SUM((G=AM$8)*(P=$B80))&amp;" - "&amp;SUM((G=$B80)*(P=AM$8))</f>
        <v>0 - 0</v>
      </c>
      <c r="AN80" s="12" t="str">
        <f t="array" ref="AN80">SUM((G=AN$8)*(P=$B80))&amp;" - "&amp;SUM((G=$B80)*(P=AN$8))</f>
        <v>0 - 0</v>
      </c>
      <c r="AO80" s="12" t="str">
        <f t="array" ref="AO80">SUM((G=AO$8)*(P=$B80))&amp;" - "&amp;SUM((G=$B80)*(P=AO$8))</f>
        <v>0 - 0</v>
      </c>
      <c r="AP80" s="12" t="str">
        <f t="array" ref="AP80">SUM((G=AP$8)*(P=$B80))&amp;" - "&amp;SUM((G=$B80)*(P=AP$8))</f>
        <v>0 - 0</v>
      </c>
      <c r="AQ80" s="12" t="str">
        <f t="array" ref="AQ80">SUM((G=AQ$8)*(P=$B80))&amp;" - "&amp;SUM((G=$B80)*(P=AQ$8))</f>
        <v>0 - 0</v>
      </c>
      <c r="AR80" s="12" t="str">
        <f t="array" ref="AR80">SUM((G=AR$8)*(P=$B80))&amp;" - "&amp;SUM((G=$B80)*(P=AR$8))</f>
        <v>0 - 0</v>
      </c>
      <c r="AS80" s="12" t="str">
        <f t="array" ref="AS80">SUM((G=AS$8)*(P=$B80))&amp;" - "&amp;SUM((G=$B80)*(P=AS$8))</f>
        <v>0 - 0</v>
      </c>
      <c r="AT80" s="25" t="str">
        <f t="array" ref="AT80">SUM((G=AT$8)*(P=$B80))&amp;" - "&amp;SUM((G=$B80)*(P=AT$8))</f>
        <v>0 - 0</v>
      </c>
      <c r="AU80" s="25" t="str">
        <f t="array" ref="AU80">SUM((G=AU$8)*(P=$B80))&amp;" - "&amp;SUM((G=$B80)*(P=AU$8))</f>
        <v>0 - 0</v>
      </c>
      <c r="AV80" s="25" t="str">
        <f t="array" ref="AV80">SUM((G=AV$8)*(P=$B80))&amp;" - "&amp;SUM((G=$B80)*(P=AV$8))</f>
        <v>0 - 0</v>
      </c>
      <c r="AW80" s="3671" t="str">
        <f t="array" ref="AW80">SUM((G=AW$8)*(P=$B80))&amp;" - "&amp;SUM((G=$B80)*(P=AW$8))</f>
        <v>0 - 0</v>
      </c>
      <c r="AX80" s="35" t="str">
        <f t="array" ref="AX80">SUM((G=AX$8)*(P=$B80))&amp;" - "&amp;SUM((G=$B80)*(P=AX$8))</f>
        <v>0 - 0</v>
      </c>
      <c r="AY80" s="12" t="str">
        <f t="array" ref="AY80">SUM((G=AY$8)*(P=$B80))&amp;" - "&amp;SUM((G=$B80)*(P=AY$8))</f>
        <v>0 - 0</v>
      </c>
      <c r="AZ80" s="12" t="str">
        <f t="array" ref="AZ80">SUM((G=AZ$8)*(P=$B80))&amp;" - "&amp;SUM((G=$B80)*(P=AZ$8))</f>
        <v>0 - 0</v>
      </c>
      <c r="BA80" s="12" t="str">
        <f t="array" ref="BA80">SUM((G=BA$8)*(P=$B80))&amp;" - "&amp;SUM((G=$B80)*(P=BA$8))</f>
        <v>0 - 0</v>
      </c>
      <c r="BB80" s="12" t="str">
        <f t="array" ref="BB80">SUM((G=BB$8)*(P=$B80))&amp;" - "&amp;SUM((G=$B80)*(P=BB$8))</f>
        <v>0 - 0</v>
      </c>
      <c r="BC80" s="12" t="str">
        <f t="array" ref="BC80">SUM((G=BC$8)*(P=$B80))&amp;" - "&amp;SUM((G=$B80)*(P=BC$8))</f>
        <v>0 - 0</v>
      </c>
      <c r="BD80" s="12" t="str">
        <f t="array" ref="BD80">SUM((G=BD$8)*(P=$B80))&amp;" - "&amp;SUM((G=$B80)*(P=BD$8))</f>
        <v>0 - 0</v>
      </c>
      <c r="BE80" s="12" t="str">
        <f t="array" ref="BE80">SUM((G=BE$8)*(P=$B80))&amp;" - "&amp;SUM((G=$B80)*(P=BE$8))</f>
        <v>0 - 0</v>
      </c>
      <c r="BF80" s="12" t="str">
        <f t="array" ref="BF80">SUM((G=BF$8)*(P=$B80))&amp;" - "&amp;SUM((G=$B80)*(P=BF$8))</f>
        <v>0 - 0</v>
      </c>
      <c r="BG80" s="12" t="str">
        <f t="array" ref="BG80">SUM((G=BG$8)*(P=$B80))&amp;" - "&amp;SUM((G=$B80)*(P=BG$8))</f>
        <v>0 - 0</v>
      </c>
      <c r="BH80" s="12" t="str">
        <f t="array" ref="BH80">SUM((G=BH$8)*(P=$B80))&amp;" - "&amp;SUM((G=$B80)*(P=BH$8))</f>
        <v>0 - 0</v>
      </c>
      <c r="BI80" s="12" t="str">
        <f t="array" ref="BI80">SUM((G=BI$8)*(P=$B80))&amp;" - "&amp;SUM((G=$B80)*(P=BI$8))</f>
        <v>0 - 0</v>
      </c>
      <c r="BJ80" s="12" t="str">
        <f t="array" ref="BJ80">SUM((G=BJ$8)*(P=$B80))&amp;" - "&amp;SUM((G=$B80)*(P=BJ$8))</f>
        <v>0 - 0</v>
      </c>
      <c r="BK80" s="12" t="str">
        <f t="array" ref="BK80">SUM((G=BK$8)*(P=$B80))&amp;" - "&amp;SUM((G=$B80)*(P=BK$8))</f>
        <v>0 - 0</v>
      </c>
      <c r="BL80" s="12" t="str">
        <f t="array" ref="BL80">SUM((G=BL$8)*(P=$B80))&amp;" - "&amp;SUM((G=$B80)*(P=BL$8))</f>
        <v>0 - 0</v>
      </c>
      <c r="BM80" s="12" t="str">
        <f t="array" ref="BM80">SUM((G=BM$8)*(P=$B80))&amp;" - "&amp;SUM((G=$B80)*(P=BM$8))</f>
        <v>0 - 0</v>
      </c>
      <c r="BN80" s="12" t="str">
        <f t="array" ref="BN80">SUM((G=BN$8)*(P=$B80))&amp;" - "&amp;SUM((G=$B80)*(P=BN$8))</f>
        <v>0 - 0</v>
      </c>
      <c r="BO80" s="12" t="str">
        <f t="array" ref="BO80">SUM((G=BO$8)*(P=$B80))&amp;" - "&amp;SUM((G=$B80)*(P=BO$8))</f>
        <v>0 - 0</v>
      </c>
      <c r="BP80" s="12" t="str">
        <f t="array" ref="BP80">SUM((G=BP$8)*(P=$B80))&amp;" - "&amp;SUM((G=$B80)*(P=BP$8))</f>
        <v>0 - 0</v>
      </c>
      <c r="BQ80" s="12" t="str">
        <f t="array" ref="BQ80">SUM((G=BQ$8)*(P=$B80))&amp;" - "&amp;SUM((G=$B80)*(P=BQ$8))</f>
        <v>1 - 0</v>
      </c>
      <c r="BR80" s="12" t="str">
        <f t="array" ref="BR80">SUM((G=BR$8)*(P=$B80))&amp;" - "&amp;SUM((G=$B80)*(P=BR$8))</f>
        <v>0 - 0</v>
      </c>
      <c r="BS80" s="12" t="str">
        <f t="array" ref="BS80">SUM((G=BS$8)*(P=$B80))&amp;" - "&amp;SUM((G=$B80)*(P=BS$8))</f>
        <v>0 - 0</v>
      </c>
      <c r="BT80" s="12" t="str">
        <f t="array" ref="BT80">SUM((G=BT$8)*(P=$B80))&amp;" - "&amp;SUM((G=$B80)*(P=BT$8))</f>
        <v>0 - 0</v>
      </c>
      <c r="BU80" s="12" t="str">
        <f t="array" ref="BU80">SUM((G=BU$8)*(P=$B80))&amp;" - "&amp;SUM((G=$B80)*(P=BU$8))</f>
        <v>0 - 0</v>
      </c>
      <c r="BV80" s="12" t="str">
        <f t="array" ref="BV80">SUM((G=BV$8)*(P=$B80))&amp;" - "&amp;SUM((G=$B80)*(P=BV$8))</f>
        <v>0 - 0</v>
      </c>
      <c r="BW80" s="12" t="str">
        <f t="array" ref="BW80">SUM((G=BW$8)*(P=$B80))&amp;" - "&amp;SUM((G=$B80)*(P=BW$8))</f>
        <v>0 - 0</v>
      </c>
      <c r="BX80" s="25" t="str">
        <f t="array" ref="BX80">SUM((G=BX$8)*(P=$B80))&amp;" - "&amp;SUM((G=$B80)*(P=BX$8))</f>
        <v>0 - 0</v>
      </c>
      <c r="BY80" s="25" t="str">
        <f t="array" ref="BY80">SUM((G=BY$8)*(P=$B80))&amp;" - "&amp;SUM((G=$B80)*(P=BY$8))</f>
        <v>0 - 0</v>
      </c>
      <c r="BZ80" s="21" t="str">
        <f t="shared" si="6"/>
        <v>THOM</v>
      </c>
      <c r="CA80" s="16"/>
    </row>
    <row r="81" spans="1:79" ht="11.1" customHeight="1" x14ac:dyDescent="0.2">
      <c r="B81" s="22" t="s">
        <v>215</v>
      </c>
      <c r="C81" s="35" t="str">
        <f t="array" ref="C81">SUM((G=C$8)*(P=$B81))&amp;" - "&amp;SUM((G=$B81)*(P=C$8))</f>
        <v>0 - 0</v>
      </c>
      <c r="D81" s="35" t="str">
        <f t="array" ref="D81">SUM((G=D$8)*(P=$B81))&amp;" - "&amp;SUM((G=$B81)*(P=D$8))</f>
        <v>0 - 0</v>
      </c>
      <c r="E81" s="12" t="str">
        <f t="array" ref="E81">SUM((G=E$8)*(P=$B81))&amp;" - "&amp;SUM((G=$B81)*(P=E$8))</f>
        <v>0 - 0</v>
      </c>
      <c r="F81" s="12" t="str">
        <f t="array" ref="F81">SUM((G=F$8)*(P=$B81))&amp;" - "&amp;SUM((G=$B81)*(P=F$8))</f>
        <v>0 - 0</v>
      </c>
      <c r="G81" s="12" t="str">
        <f t="array" ref="G81">SUM((G=G$8)*(P=$B81))&amp;" - "&amp;SUM((G=$B81)*(P=G$8))</f>
        <v>0 - 0</v>
      </c>
      <c r="H81" s="12" t="str">
        <f t="array" ref="H81">SUM((G=H$8)*(P=$B81))&amp;" - "&amp;SUM((G=$B81)*(P=H$8))</f>
        <v>0 - 1</v>
      </c>
      <c r="I81" s="12" t="str">
        <f t="array" ref="I81">SUM((G=I$8)*(P=$B81))&amp;" - "&amp;SUM((G=$B81)*(P=I$8))</f>
        <v>0 - 1</v>
      </c>
      <c r="J81" s="12" t="str">
        <f t="array" ref="J81">SUM((G=J$8)*(P=$B81))&amp;" - "&amp;SUM((G=$B81)*(P=J$8))</f>
        <v>0 - 0</v>
      </c>
      <c r="K81" s="12" t="str">
        <f t="array" ref="K81">SUM((G=K$8)*(P=$B81))&amp;" - "&amp;SUM((G=$B81)*(P=K$8))</f>
        <v>0 - 0</v>
      </c>
      <c r="L81" s="12" t="str">
        <f t="array" ref="L81">SUM((G=L$8)*(P=$B81))&amp;" - "&amp;SUM((G=$B81)*(P=L$8))</f>
        <v>0 - 0</v>
      </c>
      <c r="M81" s="12" t="str">
        <f t="array" ref="M81">SUM((G=M$8)*(P=$B81))&amp;" - "&amp;SUM((G=$B81)*(P=M$8))</f>
        <v>0 - 0</v>
      </c>
      <c r="N81" s="12" t="str">
        <f t="array" ref="N81">SUM((G=N$8)*(P=$B81))&amp;" - "&amp;SUM((G=$B81)*(P=N$8))</f>
        <v>0 - 1</v>
      </c>
      <c r="O81" s="12" t="str">
        <f t="array" ref="O81">SUM((G=O$8)*(P=$B81))&amp;" - "&amp;SUM((G=$B81)*(P=O$8))</f>
        <v>0 - 0</v>
      </c>
      <c r="P81" s="12" t="str">
        <f t="array" ref="P81">SUM((G=P$8)*(P=$B81))&amp;" - "&amp;SUM((G=$B81)*(P=P$8))</f>
        <v>0 - 0</v>
      </c>
      <c r="Q81" s="12" t="str">
        <f t="array" ref="Q81">SUM((G=Q$8)*(P=$B81))&amp;" - "&amp;SUM((G=$B81)*(P=Q$8))</f>
        <v>0 - 0</v>
      </c>
      <c r="R81" s="12" t="str">
        <f t="array" ref="R81">SUM((G=R$8)*(P=$B81))&amp;" - "&amp;SUM((G=$B81)*(P=R$8))</f>
        <v>0 - 0</v>
      </c>
      <c r="S81" s="12" t="str">
        <f t="array" ref="S81">SUM((G=S$8)*(P=$B81))&amp;" - "&amp;SUM((G=$B81)*(P=S$8))</f>
        <v>0 - 0</v>
      </c>
      <c r="T81" s="12" t="str">
        <f t="array" ref="T81">SUM((G=T$8)*(P=$B81))&amp;" - "&amp;SUM((G=$B81)*(P=T$8))</f>
        <v>0 - 0</v>
      </c>
      <c r="U81" s="12" t="str">
        <f t="array" ref="U81">SUM((G=U$8)*(P=$B81))&amp;" - "&amp;SUM((G=$B81)*(P=U$8))</f>
        <v>0 - 0</v>
      </c>
      <c r="V81" s="12" t="str">
        <f t="array" ref="V81">SUM((G=V$8)*(P=$B81))&amp;" - "&amp;SUM((G=$B81)*(P=V$8))</f>
        <v>0 - 0</v>
      </c>
      <c r="W81" s="12" t="str">
        <f t="array" ref="W81">SUM((G=W$8)*(P=$B81))&amp;" - "&amp;SUM((G=$B81)*(P=W$8))</f>
        <v>0 - 0</v>
      </c>
      <c r="X81" s="12" t="str">
        <f t="array" ref="X81">SUM((G=X$8)*(P=$B81))&amp;" - "&amp;SUM((G=$B81)*(P=X$8))</f>
        <v>0 - 0</v>
      </c>
      <c r="Y81" s="12" t="str">
        <f t="array" ref="Y81">SUM((G=Y$8)*(P=$B81))&amp;" - "&amp;SUM((G=$B81)*(P=Y$8))</f>
        <v>0 - 0</v>
      </c>
      <c r="Z81" s="12" t="str">
        <f t="array" ref="Z81">SUM((G=Z$8)*(P=$B81))&amp;" - "&amp;SUM((G=$B81)*(P=Z$8))</f>
        <v>0 - 0</v>
      </c>
      <c r="AA81" s="12" t="str">
        <f t="array" ref="AA81">SUM((G=AA$8)*(P=$B81))&amp;" - "&amp;SUM((G=$B81)*(P=AA$8))</f>
        <v>0 - 0</v>
      </c>
      <c r="AB81" s="12" t="str">
        <f t="array" ref="AB81">SUM((G=AB$8)*(P=$B81))&amp;" - "&amp;SUM((G=$B81)*(P=AB$8))</f>
        <v>0 - 0</v>
      </c>
      <c r="AC81" s="12" t="str">
        <f t="array" ref="AC81">SUM((G=AC$8)*(P=$B81))&amp;" - "&amp;SUM((G=$B81)*(P=AC$8))</f>
        <v>0 - 0</v>
      </c>
      <c r="AD81" s="12" t="str">
        <f t="array" ref="AD81">SUM((G=AD$8)*(P=$B81))&amp;" - "&amp;SUM((G=$B81)*(P=AD$8))</f>
        <v>0 - 0</v>
      </c>
      <c r="AE81" s="12" t="str">
        <f t="array" ref="AE81">SUM((G=AE$8)*(P=$B81))&amp;" - "&amp;SUM((G=$B81)*(P=AE$8))</f>
        <v>0 - 0</v>
      </c>
      <c r="AF81" s="12" t="str">
        <f t="array" ref="AF81">SUM((G=AF$8)*(P=$B81))&amp;" - "&amp;SUM((G=$B81)*(P=AF$8))</f>
        <v>0 - 0</v>
      </c>
      <c r="AG81" s="12" t="str">
        <f t="array" ref="AG81">SUM((G=AG$8)*(P=$B81))&amp;" - "&amp;SUM((G=$B81)*(P=AG$8))</f>
        <v>0 - 1</v>
      </c>
      <c r="AH81" s="12" t="str">
        <f t="array" ref="AH81">SUM((G=AH$8)*(P=$B81))&amp;" - "&amp;SUM((G=$B81)*(P=AH$8))</f>
        <v>0 - 0</v>
      </c>
      <c r="AI81" s="12" t="str">
        <f t="array" ref="AI81">SUM((G=AI$8)*(P=$B81))&amp;" - "&amp;SUM((G=$B81)*(P=AI$8))</f>
        <v>0 - 0</v>
      </c>
      <c r="AJ81" s="12" t="str">
        <f t="array" ref="AJ81">SUM((G=AJ$8)*(P=$B81))&amp;" - "&amp;SUM((G=$B81)*(P=AJ$8))</f>
        <v>0 - 0</v>
      </c>
      <c r="AK81" s="12" t="str">
        <f t="array" ref="AK81">SUM((G=AK$8)*(P=$B81))&amp;" - "&amp;SUM((G=$B81)*(P=AK$8))</f>
        <v>0 - 0</v>
      </c>
      <c r="AL81" s="12" t="str">
        <f t="array" ref="AL81">SUM((G=AL$8)*(P=$B81))&amp;" - "&amp;SUM((G=$B81)*(P=AL$8))</f>
        <v>0 - 0</v>
      </c>
      <c r="AM81" s="12" t="str">
        <f t="array" ref="AM81">SUM((G=AM$8)*(P=$B81))&amp;" - "&amp;SUM((G=$B81)*(P=AM$8))</f>
        <v>0 - 0</v>
      </c>
      <c r="AN81" s="12" t="str">
        <f t="array" ref="AN81">SUM((G=AN$8)*(P=$B81))&amp;" - "&amp;SUM((G=$B81)*(P=AN$8))</f>
        <v>0 - 0</v>
      </c>
      <c r="AO81" s="12" t="str">
        <f t="array" ref="AO81">SUM((G=AO$8)*(P=$B81))&amp;" - "&amp;SUM((G=$B81)*(P=AO$8))</f>
        <v>0 - 0</v>
      </c>
      <c r="AP81" s="12" t="str">
        <f t="array" ref="AP81">SUM((G=AP$8)*(P=$B81))&amp;" - "&amp;SUM((G=$B81)*(P=AP$8))</f>
        <v>0 - 0</v>
      </c>
      <c r="AQ81" s="12" t="str">
        <f t="array" ref="AQ81">SUM((G=AQ$8)*(P=$B81))&amp;" - "&amp;SUM((G=$B81)*(P=AQ$8))</f>
        <v>0 - 0</v>
      </c>
      <c r="AR81" s="12" t="str">
        <f t="array" ref="AR81">SUM((G=AR$8)*(P=$B81))&amp;" - "&amp;SUM((G=$B81)*(P=AR$8))</f>
        <v>0 - 0</v>
      </c>
      <c r="AS81" s="12" t="str">
        <f t="array" ref="AS81">SUM((G=AS$8)*(P=$B81))&amp;" - "&amp;SUM((G=$B81)*(P=AS$8))</f>
        <v>0 - 0</v>
      </c>
      <c r="AT81" s="25" t="str">
        <f t="array" ref="AT81">SUM((G=AT$8)*(P=$B81))&amp;" - "&amp;SUM((G=$B81)*(P=AT$8))</f>
        <v>0 - 0</v>
      </c>
      <c r="AU81" s="25" t="str">
        <f t="array" ref="AU81">SUM((G=AU$8)*(P=$B81))&amp;" - "&amp;SUM((G=$B81)*(P=AU$8))</f>
        <v>0 - 0</v>
      </c>
      <c r="AV81" s="25" t="str">
        <f t="array" ref="AV81">SUM((G=AV$8)*(P=$B81))&amp;" - "&amp;SUM((G=$B81)*(P=AV$8))</f>
        <v>0 - 0</v>
      </c>
      <c r="AW81" s="3671" t="str">
        <f t="array" ref="AW81">SUM((G=AW$8)*(P=$B81))&amp;" - "&amp;SUM((G=$B81)*(P=AW$8))</f>
        <v>0 - 0</v>
      </c>
      <c r="AX81" s="35" t="str">
        <f t="array" ref="AX81">SUM((G=AX$8)*(P=$B81))&amp;" - "&amp;SUM((G=$B81)*(P=AX$8))</f>
        <v>0 - 0</v>
      </c>
      <c r="AY81" s="12" t="str">
        <f t="array" ref="AY81">SUM((G=AY$8)*(P=$B81))&amp;" - "&amp;SUM((G=$B81)*(P=AY$8))</f>
        <v>0 - 0</v>
      </c>
      <c r="AZ81" s="12" t="str">
        <f t="array" ref="AZ81">SUM((G=AZ$8)*(P=$B81))&amp;" - "&amp;SUM((G=$B81)*(P=AZ$8))</f>
        <v>0 - 0</v>
      </c>
      <c r="BA81" s="12" t="str">
        <f t="array" ref="BA81">SUM((G=BA$8)*(P=$B81))&amp;" - "&amp;SUM((G=$B81)*(P=BA$8))</f>
        <v>0 - 0</v>
      </c>
      <c r="BB81" s="12" t="str">
        <f t="array" ref="BB81">SUM((G=BB$8)*(P=$B81))&amp;" - "&amp;SUM((G=$B81)*(P=BB$8))</f>
        <v>0 - 0</v>
      </c>
      <c r="BC81" s="12" t="str">
        <f t="array" ref="BC81">SUM((G=BC$8)*(P=$B81))&amp;" - "&amp;SUM((G=$B81)*(P=BC$8))</f>
        <v>0 - 0</v>
      </c>
      <c r="BD81" s="12" t="str">
        <f t="array" ref="BD81">SUM((G=BD$8)*(P=$B81))&amp;" - "&amp;SUM((G=$B81)*(P=BD$8))</f>
        <v>0 - 0</v>
      </c>
      <c r="BE81" s="12" t="str">
        <f t="array" ref="BE81">SUM((G=BE$8)*(P=$B81))&amp;" - "&amp;SUM((G=$B81)*(P=BE$8))</f>
        <v>0 - 0</v>
      </c>
      <c r="BF81" s="12" t="str">
        <f t="array" ref="BF81">SUM((G=BF$8)*(P=$B81))&amp;" - "&amp;SUM((G=$B81)*(P=BF$8))</f>
        <v>0 - 0</v>
      </c>
      <c r="BG81" s="12" t="str">
        <f t="array" ref="BG81">SUM((G=BG$8)*(P=$B81))&amp;" - "&amp;SUM((G=$B81)*(P=BG$8))</f>
        <v>0 - 0</v>
      </c>
      <c r="BH81" s="12" t="str">
        <f t="array" ref="BH81">SUM((G=BH$8)*(P=$B81))&amp;" - "&amp;SUM((G=$B81)*(P=BH$8))</f>
        <v>0 - 0</v>
      </c>
      <c r="BI81" s="12" t="str">
        <f t="array" ref="BI81">SUM((G=BI$8)*(P=$B81))&amp;" - "&amp;SUM((G=$B81)*(P=BI$8))</f>
        <v>0 - 0</v>
      </c>
      <c r="BJ81" s="12" t="str">
        <f t="array" ref="BJ81">SUM((G=BJ$8)*(P=$B81))&amp;" - "&amp;SUM((G=$B81)*(P=BJ$8))</f>
        <v>0 - 0</v>
      </c>
      <c r="BK81" s="12" t="str">
        <f t="array" ref="BK81">SUM((G=BK$8)*(P=$B81))&amp;" - "&amp;SUM((G=$B81)*(P=BK$8))</f>
        <v>0 - 0</v>
      </c>
      <c r="BL81" s="12" t="str">
        <f t="array" ref="BL81">SUM((G=BL$8)*(P=$B81))&amp;" - "&amp;SUM((G=$B81)*(P=BL$8))</f>
        <v>0 - 0</v>
      </c>
      <c r="BM81" s="12" t="str">
        <f t="array" ref="BM81">SUM((G=BM$8)*(P=$B81))&amp;" - "&amp;SUM((G=$B81)*(P=BM$8))</f>
        <v>0 - 0</v>
      </c>
      <c r="BN81" s="12" t="str">
        <f t="array" ref="BN81">SUM((G=BN$8)*(P=$B81))&amp;" - "&amp;SUM((G=$B81)*(P=BN$8))</f>
        <v>0 - 0</v>
      </c>
      <c r="BO81" s="12" t="str">
        <f t="array" ref="BO81">SUM((G=BO$8)*(P=$B81))&amp;" - "&amp;SUM((G=$B81)*(P=BO$8))</f>
        <v>0 - 0</v>
      </c>
      <c r="BP81" s="12" t="str">
        <f t="array" ref="BP81">SUM((G=BP$8)*(P=$B81))&amp;" - "&amp;SUM((G=$B81)*(P=BP$8))</f>
        <v>0 - 0</v>
      </c>
      <c r="BQ81" s="12" t="str">
        <f t="array" ref="BQ81">SUM((G=BQ$8)*(P=$B81))&amp;" - "&amp;SUM((G=$B81)*(P=BQ$8))</f>
        <v>0 - 0</v>
      </c>
      <c r="BR81" s="12" t="str">
        <f t="array" ref="BR81">SUM((G=BR$8)*(P=$B81))&amp;" - "&amp;SUM((G=$B81)*(P=BR$8))</f>
        <v>0 - 0</v>
      </c>
      <c r="BS81" s="12" t="str">
        <f t="array" ref="BS81">SUM((G=BS$8)*(P=$B81))&amp;" - "&amp;SUM((G=$B81)*(P=BS$8))</f>
        <v>0 - 0</v>
      </c>
      <c r="BT81" s="12" t="str">
        <f t="array" ref="BT81">SUM((G=BT$8)*(P=$B81))&amp;" - "&amp;SUM((G=$B81)*(P=BT$8))</f>
        <v>0 - 0</v>
      </c>
      <c r="BU81" s="12" t="str">
        <f t="array" ref="BU81">SUM((G=BU$8)*(P=$B81))&amp;" - "&amp;SUM((G=$B81)*(P=BU$8))</f>
        <v>0 - 0</v>
      </c>
      <c r="BV81" s="12" t="str">
        <f t="array" ref="BV81">SUM((G=BV$8)*(P=$B81))&amp;" - "&amp;SUM((G=$B81)*(P=BV$8))</f>
        <v>0 - 0</v>
      </c>
      <c r="BW81" s="12" t="str">
        <f t="array" ref="BW81">SUM((G=BW$8)*(P=$B81))&amp;" - "&amp;SUM((G=$B81)*(P=BW$8))</f>
        <v>0 - 0</v>
      </c>
      <c r="BX81" s="25" t="str">
        <f t="array" ref="BX81">SUM((G=BX$8)*(P=$B81))&amp;" - "&amp;SUM((G=$B81)*(P=BX$8))</f>
        <v>0 - 0</v>
      </c>
      <c r="BY81" s="25" t="str">
        <f t="array" ref="BY81">SUM((G=BY$8)*(P=$B81))&amp;" - "&amp;SUM((G=$B81)*(P=BY$8))</f>
        <v>0 - 0</v>
      </c>
      <c r="BZ81" s="21" t="str">
        <f t="shared" si="6"/>
        <v>TOTOCHE</v>
      </c>
      <c r="CA81" s="16"/>
    </row>
    <row r="82" spans="1:79" ht="11.1" customHeight="1" x14ac:dyDescent="0.2">
      <c r="B82" s="22" t="s">
        <v>174</v>
      </c>
      <c r="C82" s="35" t="str">
        <f t="array" ref="C82">SUM((G=C$8)*(P=$B82))&amp;" - "&amp;SUM((G=$B82)*(P=C$8))</f>
        <v>0 - 0</v>
      </c>
      <c r="D82" s="35" t="str">
        <f t="array" ref="D82">SUM((G=D$8)*(P=$B82))&amp;" - "&amp;SUM((G=$B82)*(P=D$8))</f>
        <v>0 - 0</v>
      </c>
      <c r="E82" s="12" t="str">
        <f t="array" ref="E82">SUM((G=E$8)*(P=$B82))&amp;" - "&amp;SUM((G=$B82)*(P=E$8))</f>
        <v>0 - 0</v>
      </c>
      <c r="F82" s="12" t="str">
        <f t="array" ref="F82">SUM((G=F$8)*(P=$B82))&amp;" - "&amp;SUM((G=$B82)*(P=F$8))</f>
        <v>0 - 0</v>
      </c>
      <c r="G82" s="12" t="str">
        <f t="array" ref="G82">SUM((G=G$8)*(P=$B82))&amp;" - "&amp;SUM((G=$B82)*(P=G$8))</f>
        <v>0 - 0</v>
      </c>
      <c r="H82" s="12" t="str">
        <f t="array" ref="H82">SUM((G=H$8)*(P=$B82))&amp;" - "&amp;SUM((G=$B82)*(P=H$8))</f>
        <v>0 - 0</v>
      </c>
      <c r="I82" s="12" t="str">
        <f t="array" ref="I82">SUM((G=I$8)*(P=$B82))&amp;" - "&amp;SUM((G=$B82)*(P=I$8))</f>
        <v>0 - 0</v>
      </c>
      <c r="J82" s="12" t="str">
        <f t="array" ref="J82">SUM((G=J$8)*(P=$B82))&amp;" - "&amp;SUM((G=$B82)*(P=J$8))</f>
        <v>0 - 0</v>
      </c>
      <c r="K82" s="12" t="str">
        <f t="array" ref="K82">SUM((G=K$8)*(P=$B82))&amp;" - "&amp;SUM((G=$B82)*(P=K$8))</f>
        <v>0 - 0</v>
      </c>
      <c r="L82" s="12" t="str">
        <f t="array" ref="L82">SUM((G=L$8)*(P=$B82))&amp;" - "&amp;SUM((G=$B82)*(P=L$8))</f>
        <v>0 - 0</v>
      </c>
      <c r="M82" s="12" t="str">
        <f t="array" ref="M82">SUM((G=M$8)*(P=$B82))&amp;" - "&amp;SUM((G=$B82)*(P=M$8))</f>
        <v>0 - 0</v>
      </c>
      <c r="N82" s="12" t="str">
        <f t="array" ref="N82">SUM((G=N$8)*(P=$B82))&amp;" - "&amp;SUM((G=$B82)*(P=N$8))</f>
        <v>0 - 0</v>
      </c>
      <c r="O82" s="12" t="str">
        <f t="array" ref="O82">SUM((G=O$8)*(P=$B82))&amp;" - "&amp;SUM((G=$B82)*(P=O$8))</f>
        <v>0 - 0</v>
      </c>
      <c r="P82" s="12" t="str">
        <f t="array" ref="P82">SUM((G=P$8)*(P=$B82))&amp;" - "&amp;SUM((G=$B82)*(P=P$8))</f>
        <v>0 - 0</v>
      </c>
      <c r="Q82" s="12" t="str">
        <f t="array" ref="Q82">SUM((G=Q$8)*(P=$B82))&amp;" - "&amp;SUM((G=$B82)*(P=Q$8))</f>
        <v>0 - 0</v>
      </c>
      <c r="R82" s="12" t="str">
        <f t="array" ref="R82">SUM((G=R$8)*(P=$B82))&amp;" - "&amp;SUM((G=$B82)*(P=R$8))</f>
        <v>0 - 0</v>
      </c>
      <c r="S82" s="12" t="str">
        <f t="array" ref="S82">SUM((G=S$8)*(P=$B82))&amp;" - "&amp;SUM((G=$B82)*(P=S$8))</f>
        <v>0 - 0</v>
      </c>
      <c r="T82" s="12" t="str">
        <f t="array" ref="T82">SUM((G=T$8)*(P=$B82))&amp;" - "&amp;SUM((G=$B82)*(P=T$8))</f>
        <v>0 - 0</v>
      </c>
      <c r="U82" s="12" t="str">
        <f t="array" ref="U82">SUM((G=U$8)*(P=$B82))&amp;" - "&amp;SUM((G=$B82)*(P=U$8))</f>
        <v>0 - 0</v>
      </c>
      <c r="V82" s="12" t="str">
        <f t="array" ref="V82">SUM((G=V$8)*(P=$B82))&amp;" - "&amp;SUM((G=$B82)*(P=V$8))</f>
        <v>0 - 0</v>
      </c>
      <c r="W82" s="12" t="str">
        <f t="array" ref="W82">SUM((G=W$8)*(P=$B82))&amp;" - "&amp;SUM((G=$B82)*(P=W$8))</f>
        <v>0 - 0</v>
      </c>
      <c r="X82" s="12" t="str">
        <f t="array" ref="X82">SUM((G=X$8)*(P=$B82))&amp;" - "&amp;SUM((G=$B82)*(P=X$8))</f>
        <v>0 - 0</v>
      </c>
      <c r="Y82" s="12" t="str">
        <f t="array" ref="Y82">SUM((G=Y$8)*(P=$B82))&amp;" - "&amp;SUM((G=$B82)*(P=Y$8))</f>
        <v>1 - 0</v>
      </c>
      <c r="Z82" s="12" t="str">
        <f t="array" ref="Z82">SUM((G=Z$8)*(P=$B82))&amp;" - "&amp;SUM((G=$B82)*(P=Z$8))</f>
        <v>0 - 0</v>
      </c>
      <c r="AA82" s="12" t="str">
        <f t="array" ref="AA82">SUM((G=AA$8)*(P=$B82))&amp;" - "&amp;SUM((G=$B82)*(P=AA$8))</f>
        <v>0 - 0</v>
      </c>
      <c r="AB82" s="12" t="str">
        <f t="array" ref="AB82">SUM((G=AB$8)*(P=$B82))&amp;" - "&amp;SUM((G=$B82)*(P=AB$8))</f>
        <v>0 - 0</v>
      </c>
      <c r="AC82" s="12" t="str">
        <f t="array" ref="AC82">SUM((G=AC$8)*(P=$B82))&amp;" - "&amp;SUM((G=$B82)*(P=AC$8))</f>
        <v>0 - 0</v>
      </c>
      <c r="AD82" s="12" t="str">
        <f t="array" ref="AD82">SUM((G=AD$8)*(P=$B82))&amp;" - "&amp;SUM((G=$B82)*(P=AD$8))</f>
        <v>0 - 0</v>
      </c>
      <c r="AE82" s="12" t="str">
        <f t="array" ref="AE82">SUM((G=AE$8)*(P=$B82))&amp;" - "&amp;SUM((G=$B82)*(P=AE$8))</f>
        <v>0 - 0</v>
      </c>
      <c r="AF82" s="12" t="str">
        <f t="array" ref="AF82">SUM((G=AF$8)*(P=$B82))&amp;" - "&amp;SUM((G=$B82)*(P=AF$8))</f>
        <v>0 - 0</v>
      </c>
      <c r="AG82" s="12" t="str">
        <f t="array" ref="AG82">SUM((G=AG$8)*(P=$B82))&amp;" - "&amp;SUM((G=$B82)*(P=AG$8))</f>
        <v>0 - 0</v>
      </c>
      <c r="AH82" s="12" t="str">
        <f t="array" ref="AH82">SUM((G=AH$8)*(P=$B82))&amp;" - "&amp;SUM((G=$B82)*(P=AH$8))</f>
        <v>0 - 0</v>
      </c>
      <c r="AI82" s="12" t="str">
        <f t="array" ref="AI82">SUM((G=AI$8)*(P=$B82))&amp;" - "&amp;SUM((G=$B82)*(P=AI$8))</f>
        <v>0 - 0</v>
      </c>
      <c r="AJ82" s="12" t="str">
        <f t="array" ref="AJ82">SUM((G=AJ$8)*(P=$B82))&amp;" - "&amp;SUM((G=$B82)*(P=AJ$8))</f>
        <v>0 - 0</v>
      </c>
      <c r="AK82" s="12" t="str">
        <f t="array" ref="AK82">SUM((G=AK$8)*(P=$B82))&amp;" - "&amp;SUM((G=$B82)*(P=AK$8))</f>
        <v>0 - 0</v>
      </c>
      <c r="AL82" s="12" t="str">
        <f t="array" ref="AL82">SUM((G=AL$8)*(P=$B82))&amp;" - "&amp;SUM((G=$B82)*(P=AL$8))</f>
        <v>0 - 0</v>
      </c>
      <c r="AM82" s="12" t="str">
        <f t="array" ref="AM82">SUM((G=AM$8)*(P=$B82))&amp;" - "&amp;SUM((G=$B82)*(P=AM$8))</f>
        <v>0 - 0</v>
      </c>
      <c r="AN82" s="12" t="str">
        <f t="array" ref="AN82">SUM((G=AN$8)*(P=$B82))&amp;" - "&amp;SUM((G=$B82)*(P=AN$8))</f>
        <v>0 - 0</v>
      </c>
      <c r="AO82" s="12" t="str">
        <f t="array" ref="AO82">SUM((G=AO$8)*(P=$B82))&amp;" - "&amp;SUM((G=$B82)*(P=AO$8))</f>
        <v>0 - 0</v>
      </c>
      <c r="AP82" s="12" t="str">
        <f t="array" ref="AP82">SUM((G=AP$8)*(P=$B82))&amp;" - "&amp;SUM((G=$B82)*(P=AP$8))</f>
        <v>0 - 0</v>
      </c>
      <c r="AQ82" s="12" t="str">
        <f t="array" ref="AQ82">SUM((G=AQ$8)*(P=$B82))&amp;" - "&amp;SUM((G=$B82)*(P=AQ$8))</f>
        <v>0 - 0</v>
      </c>
      <c r="AR82" s="12" t="str">
        <f t="array" ref="AR82">SUM((G=AR$8)*(P=$B82))&amp;" - "&amp;SUM((G=$B82)*(P=AR$8))</f>
        <v>0 - 0</v>
      </c>
      <c r="AS82" s="12" t="str">
        <f t="array" ref="AS82">SUM((G=AS$8)*(P=$B82))&amp;" - "&amp;SUM((G=$B82)*(P=AS$8))</f>
        <v>0 - 0</v>
      </c>
      <c r="AT82" s="25" t="str">
        <f t="array" ref="AT82">SUM((G=AT$8)*(P=$B82))&amp;" - "&amp;SUM((G=$B82)*(P=AT$8))</f>
        <v>0 - 0</v>
      </c>
      <c r="AU82" s="25" t="str">
        <f t="array" ref="AU82">SUM((G=AU$8)*(P=$B82))&amp;" - "&amp;SUM((G=$B82)*(P=AU$8))</f>
        <v>0 - 0</v>
      </c>
      <c r="AV82" s="25" t="str">
        <f t="array" ref="AV82">SUM((G=AV$8)*(P=$B82))&amp;" - "&amp;SUM((G=$B82)*(P=AV$8))</f>
        <v>0 - 0</v>
      </c>
      <c r="AW82" s="3671" t="str">
        <f t="array" ref="AW82">SUM((G=AW$8)*(P=$B82))&amp;" - "&amp;SUM((G=$B82)*(P=AW$8))</f>
        <v>0 - 0</v>
      </c>
      <c r="AX82" s="35" t="str">
        <f t="array" ref="AX82">SUM((G=AX$8)*(P=$B82))&amp;" - "&amp;SUM((G=$B82)*(P=AX$8))</f>
        <v>0 - 0</v>
      </c>
      <c r="AY82" s="12" t="str">
        <f t="array" ref="AY82">SUM((G=AY$8)*(P=$B82))&amp;" - "&amp;SUM((G=$B82)*(P=AY$8))</f>
        <v>0 - 0</v>
      </c>
      <c r="AZ82" s="12" t="str">
        <f t="array" ref="AZ82">SUM((G=AZ$8)*(P=$B82))&amp;" - "&amp;SUM((G=$B82)*(P=AZ$8))</f>
        <v>0 - 0</v>
      </c>
      <c r="BA82" s="12" t="str">
        <f t="array" ref="BA82">SUM((G=BA$8)*(P=$B82))&amp;" - "&amp;SUM((G=$B82)*(P=BA$8))</f>
        <v>0 - 0</v>
      </c>
      <c r="BB82" s="12" t="str">
        <f t="array" ref="BB82">SUM((G=BB$8)*(P=$B82))&amp;" - "&amp;SUM((G=$B82)*(P=BB$8))</f>
        <v>0 - 0</v>
      </c>
      <c r="BC82" s="12" t="str">
        <f t="array" ref="BC82">SUM((G=BC$8)*(P=$B82))&amp;" - "&amp;SUM((G=$B82)*(P=BC$8))</f>
        <v>0 - 0</v>
      </c>
      <c r="BD82" s="12" t="str">
        <f t="array" ref="BD82">SUM((G=BD$8)*(P=$B82))&amp;" - "&amp;SUM((G=$B82)*(P=BD$8))</f>
        <v>0 - 0</v>
      </c>
      <c r="BE82" s="12" t="str">
        <f t="array" ref="BE82">SUM((G=BE$8)*(P=$B82))&amp;" - "&amp;SUM((G=$B82)*(P=BE$8))</f>
        <v>0 - 0</v>
      </c>
      <c r="BF82" s="12" t="str">
        <f t="array" ref="BF82">SUM((G=BF$8)*(P=$B82))&amp;" - "&amp;SUM((G=$B82)*(P=BF$8))</f>
        <v>0 - 0</v>
      </c>
      <c r="BG82" s="12" t="str">
        <f t="array" ref="BG82">SUM((G=BG$8)*(P=$B82))&amp;" - "&amp;SUM((G=$B82)*(P=BG$8))</f>
        <v>0 - 0</v>
      </c>
      <c r="BH82" s="12" t="str">
        <f t="array" ref="BH82">SUM((G=BH$8)*(P=$B82))&amp;" - "&amp;SUM((G=$B82)*(P=BH$8))</f>
        <v>0 - 0</v>
      </c>
      <c r="BI82" s="12" t="str">
        <f t="array" ref="BI82">SUM((G=BI$8)*(P=$B82))&amp;" - "&amp;SUM((G=$B82)*(P=BI$8))</f>
        <v>0 - 0</v>
      </c>
      <c r="BJ82" s="12" t="str">
        <f t="array" ref="BJ82">SUM((G=BJ$8)*(P=$B82))&amp;" - "&amp;SUM((G=$B82)*(P=BJ$8))</f>
        <v>0 - 0</v>
      </c>
      <c r="BK82" s="12" t="str">
        <f t="array" ref="BK82">SUM((G=BK$8)*(P=$B82))&amp;" - "&amp;SUM((G=$B82)*(P=BK$8))</f>
        <v>0 - 0</v>
      </c>
      <c r="BL82" s="12" t="str">
        <f t="array" ref="BL82">SUM((G=BL$8)*(P=$B82))&amp;" - "&amp;SUM((G=$B82)*(P=BL$8))</f>
        <v>0 - 0</v>
      </c>
      <c r="BM82" s="12" t="str">
        <f t="array" ref="BM82">SUM((G=BM$8)*(P=$B82))&amp;" - "&amp;SUM((G=$B82)*(P=BM$8))</f>
        <v>0 - 0</v>
      </c>
      <c r="BN82" s="12" t="str">
        <f t="array" ref="BN82">SUM((G=BN$8)*(P=$B82))&amp;" - "&amp;SUM((G=$B82)*(P=BN$8))</f>
        <v>0 - 0</v>
      </c>
      <c r="BO82" s="12" t="str">
        <f t="array" ref="BO82">SUM((G=BO$8)*(P=$B82))&amp;" - "&amp;SUM((G=$B82)*(P=BO$8))</f>
        <v>0 - 0</v>
      </c>
      <c r="BP82" s="12" t="str">
        <f t="array" ref="BP82">SUM((G=BP$8)*(P=$B82))&amp;" - "&amp;SUM((G=$B82)*(P=BP$8))</f>
        <v>0 - 0</v>
      </c>
      <c r="BQ82" s="12" t="str">
        <f t="array" ref="BQ82">SUM((G=BQ$8)*(P=$B82))&amp;" - "&amp;SUM((G=$B82)*(P=BQ$8))</f>
        <v>0 - 0</v>
      </c>
      <c r="BR82" s="12" t="str">
        <f t="array" ref="BR82">SUM((G=BR$8)*(P=$B82))&amp;" - "&amp;SUM((G=$B82)*(P=BR$8))</f>
        <v>0 - 0</v>
      </c>
      <c r="BS82" s="12" t="str">
        <f t="array" ref="BS82">SUM((G=BS$8)*(P=$B82))&amp;" - "&amp;SUM((G=$B82)*(P=BS$8))</f>
        <v>0 - 0</v>
      </c>
      <c r="BT82" s="12" t="str">
        <f t="array" ref="BT82">SUM((G=BT$8)*(P=$B82))&amp;" - "&amp;SUM((G=$B82)*(P=BT$8))</f>
        <v>0 - 0</v>
      </c>
      <c r="BU82" s="12" t="str">
        <f t="array" ref="BU82">SUM((G=BU$8)*(P=$B82))&amp;" - "&amp;SUM((G=$B82)*(P=BU$8))</f>
        <v>0 - 0</v>
      </c>
      <c r="BV82" s="12" t="str">
        <f t="array" ref="BV82">SUM((G=BV$8)*(P=$B82))&amp;" - "&amp;SUM((G=$B82)*(P=BV$8))</f>
        <v>0 - 0</v>
      </c>
      <c r="BW82" s="12" t="str">
        <f t="array" ref="BW82">SUM((G=BW$8)*(P=$B82))&amp;" - "&amp;SUM((G=$B82)*(P=BW$8))</f>
        <v>0 - 0</v>
      </c>
      <c r="BX82" s="25" t="str">
        <f t="array" ref="BX82">SUM((G=BX$8)*(P=$B82))&amp;" - "&amp;SUM((G=$B82)*(P=BX$8))</f>
        <v>0 - 0</v>
      </c>
      <c r="BY82" s="25" t="str">
        <f t="array" ref="BY82">SUM((G=BY$8)*(P=$B82))&amp;" - "&amp;SUM((G=$B82)*(P=BY$8))</f>
        <v>0 - 0</v>
      </c>
      <c r="BZ82" s="21" t="str">
        <f t="shared" si="6"/>
        <v>VINCE</v>
      </c>
      <c r="CA82" s="16"/>
    </row>
    <row r="83" spans="1:79" ht="11.1" customHeight="1" x14ac:dyDescent="0.2">
      <c r="B83" s="23" t="s">
        <v>235</v>
      </c>
      <c r="C83" s="35" t="str">
        <f t="array" ref="C83">SUM((G=C$8)*(P=$B83))&amp;" - "&amp;SUM((G=$B83)*(P=C$8))</f>
        <v>0 - 0</v>
      </c>
      <c r="D83" s="35" t="str">
        <f t="array" ref="D83">SUM((G=D$8)*(P=$B83))&amp;" - "&amp;SUM((G=$B83)*(P=D$8))</f>
        <v>0 - 0</v>
      </c>
      <c r="E83" s="12" t="str">
        <f t="array" ref="E83">SUM((G=E$8)*(P=$B83))&amp;" - "&amp;SUM((G=$B83)*(P=E$8))</f>
        <v>0 - 0</v>
      </c>
      <c r="F83" s="12" t="str">
        <f t="array" ref="F83">SUM((G=F$8)*(P=$B83))&amp;" - "&amp;SUM((G=$B83)*(P=F$8))</f>
        <v>0 - 0</v>
      </c>
      <c r="G83" s="12" t="str">
        <f t="array" ref="G83">SUM((G=G$8)*(P=$B83))&amp;" - "&amp;SUM((G=$B83)*(P=G$8))</f>
        <v>0 - 0</v>
      </c>
      <c r="H83" s="12" t="str">
        <f t="array" ref="H83">SUM((G=H$8)*(P=$B83))&amp;" - "&amp;SUM((G=$B83)*(P=H$8))</f>
        <v>1 - 0</v>
      </c>
      <c r="I83" s="12" t="str">
        <f t="array" ref="I83">SUM((G=I$8)*(P=$B83))&amp;" - "&amp;SUM((G=$B83)*(P=I$8))</f>
        <v>0 - 1</v>
      </c>
      <c r="J83" s="12" t="str">
        <f t="array" ref="J83">SUM((G=J$8)*(P=$B83))&amp;" - "&amp;SUM((G=$B83)*(P=J$8))</f>
        <v>0 - 0</v>
      </c>
      <c r="K83" s="12" t="str">
        <f t="array" ref="K83">SUM((G=K$8)*(P=$B83))&amp;" - "&amp;SUM((G=$B83)*(P=K$8))</f>
        <v>0 - 0</v>
      </c>
      <c r="L83" s="12" t="str">
        <f t="array" ref="L83">SUM((G=L$8)*(P=$B83))&amp;" - "&amp;SUM((G=$B83)*(P=L$8))</f>
        <v>0 - 0</v>
      </c>
      <c r="M83" s="12" t="str">
        <f t="array" ref="M83">SUM((G=M$8)*(P=$B83))&amp;" - "&amp;SUM((G=$B83)*(P=M$8))</f>
        <v>0 - 0</v>
      </c>
      <c r="N83" s="12" t="str">
        <f t="array" ref="N83">SUM((G=N$8)*(P=$B83))&amp;" - "&amp;SUM((G=$B83)*(P=N$8))</f>
        <v>0 - 0</v>
      </c>
      <c r="O83" s="12" t="str">
        <f t="array" ref="O83">SUM((G=O$8)*(P=$B83))&amp;" - "&amp;SUM((G=$B83)*(P=O$8))</f>
        <v>0 - 0</v>
      </c>
      <c r="P83" s="12" t="str">
        <f t="array" ref="P83">SUM((G=P$8)*(P=$B83))&amp;" - "&amp;SUM((G=$B83)*(P=P$8))</f>
        <v>0 - 1</v>
      </c>
      <c r="Q83" s="12" t="str">
        <f t="array" ref="Q83">SUM((G=Q$8)*(P=$B83))&amp;" - "&amp;SUM((G=$B83)*(P=Q$8))</f>
        <v>0 - 1</v>
      </c>
      <c r="R83" s="12" t="str">
        <f t="array" ref="R83">SUM((G=R$8)*(P=$B83))&amp;" - "&amp;SUM((G=$B83)*(P=R$8))</f>
        <v>0 - 0</v>
      </c>
      <c r="S83" s="12" t="str">
        <f t="array" ref="S83">SUM((G=S$8)*(P=$B83))&amp;" - "&amp;SUM((G=$B83)*(P=S$8))</f>
        <v>0 - 0</v>
      </c>
      <c r="T83" s="12" t="str">
        <f t="array" ref="T83">SUM((G=T$8)*(P=$B83))&amp;" - "&amp;SUM((G=$B83)*(P=T$8))</f>
        <v>0 - 0</v>
      </c>
      <c r="U83" s="12" t="str">
        <f t="array" ref="U83">SUM((G=U$8)*(P=$B83))&amp;" - "&amp;SUM((G=$B83)*(P=U$8))</f>
        <v>0 - 0</v>
      </c>
      <c r="V83" s="12" t="str">
        <f t="array" ref="V83">SUM((G=V$8)*(P=$B83))&amp;" - "&amp;SUM((G=$B83)*(P=V$8))</f>
        <v>0 - 0</v>
      </c>
      <c r="W83" s="12" t="str">
        <f t="array" ref="W83">SUM((G=W$8)*(P=$B83))&amp;" - "&amp;SUM((G=$B83)*(P=W$8))</f>
        <v>0 - 0</v>
      </c>
      <c r="X83" s="12" t="str">
        <f t="array" ref="X83">SUM((G=X$8)*(P=$B83))&amp;" - "&amp;SUM((G=$B83)*(P=X$8))</f>
        <v>0 - 0</v>
      </c>
      <c r="Y83" s="12" t="str">
        <f t="array" ref="Y83">SUM((G=Y$8)*(P=$B83))&amp;" - "&amp;SUM((G=$B83)*(P=Y$8))</f>
        <v>0 - 0</v>
      </c>
      <c r="Z83" s="12" t="str">
        <f t="array" ref="Z83">SUM((G=Z$8)*(P=$B83))&amp;" - "&amp;SUM((G=$B83)*(P=Z$8))</f>
        <v>0 - 0</v>
      </c>
      <c r="AA83" s="12" t="str">
        <f t="array" ref="AA83">SUM((G=AA$8)*(P=$B83))&amp;" - "&amp;SUM((G=$B83)*(P=AA$8))</f>
        <v>0 - 1</v>
      </c>
      <c r="AB83" s="12" t="str">
        <f t="array" ref="AB83">SUM((G=AB$8)*(P=$B83))&amp;" - "&amp;SUM((G=$B83)*(P=AB$8))</f>
        <v>0 - 0</v>
      </c>
      <c r="AC83" s="12" t="str">
        <f t="array" ref="AC83">SUM((G=AC$8)*(P=$B83))&amp;" - "&amp;SUM((G=$B83)*(P=AC$8))</f>
        <v>0 - 0</v>
      </c>
      <c r="AD83" s="12" t="str">
        <f t="array" ref="AD83">SUM((G=AD$8)*(P=$B83))&amp;" - "&amp;SUM((G=$B83)*(P=AD$8))</f>
        <v>0 - 0</v>
      </c>
      <c r="AE83" s="12" t="str">
        <f t="array" ref="AE83">SUM((G=AE$8)*(P=$B83))&amp;" - "&amp;SUM((G=$B83)*(P=AE$8))</f>
        <v>0 - 0</v>
      </c>
      <c r="AF83" s="12" t="str">
        <f t="array" ref="AF83">SUM((G=AF$8)*(P=$B83))&amp;" - "&amp;SUM((G=$B83)*(P=AF$8))</f>
        <v>0 - 0</v>
      </c>
      <c r="AG83" s="12" t="str">
        <f t="array" ref="AG83">SUM((G=AG$8)*(P=$B83))&amp;" - "&amp;SUM((G=$B83)*(P=AG$8))</f>
        <v>0 - 0</v>
      </c>
      <c r="AH83" s="12" t="str">
        <f t="array" ref="AH83">SUM((G=AH$8)*(P=$B83))&amp;" - "&amp;SUM((G=$B83)*(P=AH$8))</f>
        <v>0 - 0</v>
      </c>
      <c r="AI83" s="12" t="str">
        <f t="array" ref="AI83">SUM((G=AI$8)*(P=$B83))&amp;" - "&amp;SUM((G=$B83)*(P=AI$8))</f>
        <v>0 - 0</v>
      </c>
      <c r="AJ83" s="12" t="str">
        <f t="array" ref="AJ83">SUM((G=AJ$8)*(P=$B83))&amp;" - "&amp;SUM((G=$B83)*(P=AJ$8))</f>
        <v>0 - 0</v>
      </c>
      <c r="AK83" s="12" t="str">
        <f t="array" ref="AK83">SUM((G=AK$8)*(P=$B83))&amp;" - "&amp;SUM((G=$B83)*(P=AK$8))</f>
        <v>0 - 0</v>
      </c>
      <c r="AL83" s="12" t="str">
        <f t="array" ref="AL83">SUM((G=AL$8)*(P=$B83))&amp;" - "&amp;SUM((G=$B83)*(P=AL$8))</f>
        <v>0 - 0</v>
      </c>
      <c r="AM83" s="12" t="str">
        <f t="array" ref="AM83">SUM((G=AM$8)*(P=$B83))&amp;" - "&amp;SUM((G=$B83)*(P=AM$8))</f>
        <v>0 - 0</v>
      </c>
      <c r="AN83" s="12" t="str">
        <f t="array" ref="AN83">SUM((G=AN$8)*(P=$B83))&amp;" - "&amp;SUM((G=$B83)*(P=AN$8))</f>
        <v>0 - 0</v>
      </c>
      <c r="AO83" s="12" t="str">
        <f t="array" ref="AO83">SUM((G=AO$8)*(P=$B83))&amp;" - "&amp;SUM((G=$B83)*(P=AO$8))</f>
        <v>0 - 0</v>
      </c>
      <c r="AP83" s="12" t="str">
        <f t="array" ref="AP83">SUM((G=AP$8)*(P=$B83))&amp;" - "&amp;SUM((G=$B83)*(P=AP$8))</f>
        <v>0 - 0</v>
      </c>
      <c r="AQ83" s="12" t="str">
        <f t="array" ref="AQ83">SUM((G=AQ$8)*(P=$B83))&amp;" - "&amp;SUM((G=$B83)*(P=AQ$8))</f>
        <v>0 - 0</v>
      </c>
      <c r="AR83" s="12" t="str">
        <f t="array" ref="AR83">SUM((G=AR$8)*(P=$B83))&amp;" - "&amp;SUM((G=$B83)*(P=AR$8))</f>
        <v>0 - 0</v>
      </c>
      <c r="AS83" s="12" t="str">
        <f t="array" ref="AS83">SUM((G=AS$8)*(P=$B83))&amp;" - "&amp;SUM((G=$B83)*(P=AS$8))</f>
        <v>0 - 0</v>
      </c>
      <c r="AT83" s="25" t="str">
        <f t="array" ref="AT83">SUM((G=AT$8)*(P=$B83))&amp;" - "&amp;SUM((G=$B83)*(P=AT$8))</f>
        <v>0 - 0</v>
      </c>
      <c r="AU83" s="25" t="str">
        <f t="array" ref="AU83">SUM((G=AU$8)*(P=$B83))&amp;" - "&amp;SUM((G=$B83)*(P=AU$8))</f>
        <v>0 - 0</v>
      </c>
      <c r="AV83" s="25" t="str">
        <f t="array" ref="AV83">SUM((G=AV$8)*(P=$B83))&amp;" - "&amp;SUM((G=$B83)*(P=AV$8))</f>
        <v>0 - 0</v>
      </c>
      <c r="AW83" s="3671" t="str">
        <f t="array" ref="AW83">SUM((G=AW$8)*(P=$B83))&amp;" - "&amp;SUM((G=$B83)*(P=AW$8))</f>
        <v>0 - 0</v>
      </c>
      <c r="AX83" s="35" t="str">
        <f t="array" ref="AX83">SUM((G=AX$8)*(P=$B83))&amp;" - "&amp;SUM((G=$B83)*(P=AX$8))</f>
        <v>0 - 0</v>
      </c>
      <c r="AY83" s="12" t="str">
        <f t="array" ref="AY83">SUM((G=AY$8)*(P=$B83))&amp;" - "&amp;SUM((G=$B83)*(P=AY$8))</f>
        <v>0 - 0</v>
      </c>
      <c r="AZ83" s="12" t="str">
        <f t="array" ref="AZ83">SUM((G=AZ$8)*(P=$B83))&amp;" - "&amp;SUM((G=$B83)*(P=AZ$8))</f>
        <v>0 - 0</v>
      </c>
      <c r="BA83" s="12" t="str">
        <f t="array" ref="BA83">SUM((G=BA$8)*(P=$B83))&amp;" - "&amp;SUM((G=$B83)*(P=BA$8))</f>
        <v>0 - 0</v>
      </c>
      <c r="BB83" s="12" t="str">
        <f t="array" ref="BB83">SUM((G=BB$8)*(P=$B83))&amp;" - "&amp;SUM((G=$B83)*(P=BB$8))</f>
        <v>0 - 0</v>
      </c>
      <c r="BC83" s="12" t="str">
        <f t="array" ref="BC83">SUM((G=BC$8)*(P=$B83))&amp;" - "&amp;SUM((G=$B83)*(P=BC$8))</f>
        <v>0 - 0</v>
      </c>
      <c r="BD83" s="12" t="str">
        <f t="array" ref="BD83">SUM((G=BD$8)*(P=$B83))&amp;" - "&amp;SUM((G=$B83)*(P=BD$8))</f>
        <v>0 - 0</v>
      </c>
      <c r="BE83" s="12" t="str">
        <f t="array" ref="BE83">SUM((G=BE$8)*(P=$B83))&amp;" - "&amp;SUM((G=$B83)*(P=BE$8))</f>
        <v>0 - 0</v>
      </c>
      <c r="BF83" s="12" t="str">
        <f t="array" ref="BF83">SUM((G=BF$8)*(P=$B83))&amp;" - "&amp;SUM((G=$B83)*(P=BF$8))</f>
        <v>0 - 0</v>
      </c>
      <c r="BG83" s="12" t="str">
        <f t="array" ref="BG83">SUM((G=BG$8)*(P=$B83))&amp;" - "&amp;SUM((G=$B83)*(P=BG$8))</f>
        <v>0 - 0</v>
      </c>
      <c r="BH83" s="12" t="str">
        <f t="array" ref="BH83">SUM((G=BH$8)*(P=$B83))&amp;" - "&amp;SUM((G=$B83)*(P=BH$8))</f>
        <v>0 - 0</v>
      </c>
      <c r="BI83" s="12" t="str">
        <f t="array" ref="BI83">SUM((G=BI$8)*(P=$B83))&amp;" - "&amp;SUM((G=$B83)*(P=BI$8))</f>
        <v>0 - 0</v>
      </c>
      <c r="BJ83" s="12" t="str">
        <f t="array" ref="BJ83">SUM((G=BJ$8)*(P=$B83))&amp;" - "&amp;SUM((G=$B83)*(P=BJ$8))</f>
        <v>0 - 0</v>
      </c>
      <c r="BK83" s="12" t="str">
        <f t="array" ref="BK83">SUM((G=BK$8)*(P=$B83))&amp;" - "&amp;SUM((G=$B83)*(P=BK$8))</f>
        <v>0 - 0</v>
      </c>
      <c r="BL83" s="12" t="str">
        <f t="array" ref="BL83">SUM((G=BL$8)*(P=$B83))&amp;" - "&amp;SUM((G=$B83)*(P=BL$8))</f>
        <v>0 - 0</v>
      </c>
      <c r="BM83" s="12" t="str">
        <f t="array" ref="BM83">SUM((G=BM$8)*(P=$B83))&amp;" - "&amp;SUM((G=$B83)*(P=BM$8))</f>
        <v>0 - 0</v>
      </c>
      <c r="BN83" s="12" t="str">
        <f t="array" ref="BN83">SUM((G=BN$8)*(P=$B83))&amp;" - "&amp;SUM((G=$B83)*(P=BN$8))</f>
        <v>0 - 0</v>
      </c>
      <c r="BO83" s="12" t="str">
        <f t="array" ref="BO83">SUM((G=BO$8)*(P=$B83))&amp;" - "&amp;SUM((G=$B83)*(P=BO$8))</f>
        <v>0 - 0</v>
      </c>
      <c r="BP83" s="12" t="str">
        <f t="array" ref="BP83">SUM((G=BP$8)*(P=$B83))&amp;" - "&amp;SUM((G=$B83)*(P=BP$8))</f>
        <v>0 - 0</v>
      </c>
      <c r="BQ83" s="12" t="str">
        <f t="array" ref="BQ83">SUM((G=BQ$8)*(P=$B83))&amp;" - "&amp;SUM((G=$B83)*(P=BQ$8))</f>
        <v>0 - 0</v>
      </c>
      <c r="BR83" s="12" t="str">
        <f t="array" ref="BR83">SUM((G=BR$8)*(P=$B83))&amp;" - "&amp;SUM((G=$B83)*(P=BR$8))</f>
        <v>0 - 0</v>
      </c>
      <c r="BS83" s="12" t="str">
        <f t="array" ref="BS83">SUM((G=BS$8)*(P=$B83))&amp;" - "&amp;SUM((G=$B83)*(P=BS$8))</f>
        <v>0 - 0</v>
      </c>
      <c r="BT83" s="12" t="str">
        <f t="array" ref="BT83">SUM((G=BT$8)*(P=$B83))&amp;" - "&amp;SUM((G=$B83)*(P=BT$8))</f>
        <v>0 - 0</v>
      </c>
      <c r="BU83" s="12" t="str">
        <f t="array" ref="BU83">SUM((G=BU$8)*(P=$B83))&amp;" - "&amp;SUM((G=$B83)*(P=BU$8))</f>
        <v>0 - 0</v>
      </c>
      <c r="BV83" s="12" t="str">
        <f t="array" ref="BV83">SUM((G=BV$8)*(P=$B83))&amp;" - "&amp;SUM((G=$B83)*(P=BV$8))</f>
        <v>0 - 0</v>
      </c>
      <c r="BW83" s="12" t="str">
        <f t="array" ref="BW83">SUM((G=BW$8)*(P=$B83))&amp;" - "&amp;SUM((G=$B83)*(P=BW$8))</f>
        <v>0 - 0</v>
      </c>
      <c r="BX83" s="25" t="str">
        <f t="array" ref="BX83">SUM((G=BX$8)*(P=$B83))&amp;" - "&amp;SUM((G=$B83)*(P=BX$8))</f>
        <v>0 - 0</v>
      </c>
      <c r="BY83" s="25" t="str">
        <f t="array" ref="BY83">SUM((G=BY$8)*(P=$B83))&amp;" - "&amp;SUM((G=$B83)*(P=BY$8))</f>
        <v>0 - 0</v>
      </c>
      <c r="BZ83" s="24" t="str">
        <f t="shared" si="6"/>
        <v>YANN</v>
      </c>
      <c r="CA83" s="16"/>
    </row>
    <row r="84" spans="1:79" ht="15" x14ac:dyDescent="0.2">
      <c r="B84" s="48" t="s">
        <v>307</v>
      </c>
    </row>
    <row r="85" spans="1:79" ht="11.1" customHeight="1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2"/>
      <c r="CA85" s="16"/>
    </row>
    <row r="86" spans="1:79" ht="11.1" customHeight="1" x14ac:dyDescent="0.2">
      <c r="B86" s="3"/>
      <c r="C86" s="4070" t="s">
        <v>120</v>
      </c>
      <c r="D86" s="4070"/>
      <c r="E86" s="4070"/>
      <c r="F86" s="4070"/>
      <c r="G86" s="4070"/>
      <c r="H86" s="4070"/>
      <c r="I86" s="4070"/>
      <c r="J86" s="4070"/>
      <c r="K86" s="4070"/>
      <c r="L86" s="4070"/>
      <c r="M86" s="4070"/>
      <c r="N86" s="4070"/>
      <c r="O86" s="4070"/>
      <c r="P86" s="4070"/>
      <c r="Q86" s="4070"/>
      <c r="R86" s="4070"/>
      <c r="S86" s="4070"/>
      <c r="T86" s="4070"/>
      <c r="U86" s="4070"/>
      <c r="V86" s="4070"/>
      <c r="W86" s="4070"/>
      <c r="X86" s="4070"/>
      <c r="Y86" s="4070"/>
      <c r="Z86" s="4070"/>
      <c r="AA86" s="4070"/>
      <c r="AB86" s="4070"/>
      <c r="AC86" s="4070"/>
      <c r="AD86" s="4070"/>
      <c r="AE86" s="4070"/>
      <c r="AF86" s="4070"/>
      <c r="AG86" s="4070"/>
      <c r="AH86" s="4070"/>
      <c r="AI86" s="4070"/>
      <c r="AJ86" s="4070"/>
      <c r="AK86" s="4070"/>
      <c r="AL86" s="4070"/>
      <c r="AM86" s="4070"/>
      <c r="AN86" s="4070"/>
      <c r="AO86" s="4070"/>
      <c r="AP86" s="4070"/>
      <c r="AQ86" s="4070"/>
      <c r="AR86" s="4070"/>
      <c r="AS86" s="4070"/>
      <c r="AT86" s="4070"/>
      <c r="AU86" s="4070"/>
      <c r="AV86" s="4070"/>
      <c r="AW86" s="4070"/>
      <c r="AX86" s="4070"/>
      <c r="AY86" s="4070"/>
      <c r="AZ86" s="4070"/>
      <c r="BA86" s="4070"/>
      <c r="BB86" s="4070"/>
      <c r="BC86" s="4070"/>
      <c r="BD86" s="4070"/>
      <c r="BE86" s="4070"/>
      <c r="BF86" s="4070"/>
      <c r="BG86" s="4070"/>
      <c r="BH86" s="4070"/>
      <c r="BI86" s="4070"/>
      <c r="BJ86" s="4070"/>
      <c r="BK86" s="4070"/>
      <c r="BL86" s="4070"/>
      <c r="BM86" s="4070"/>
      <c r="BN86" s="4070"/>
      <c r="BO86" s="4070"/>
      <c r="BP86" s="4070"/>
      <c r="BQ86" s="4070"/>
      <c r="BR86" s="4070"/>
      <c r="BS86" s="4070"/>
      <c r="BT86" s="4070"/>
      <c r="BU86" s="4070"/>
      <c r="BV86" s="4070"/>
      <c r="BW86" s="4070"/>
      <c r="BX86" s="4070"/>
      <c r="BY86" s="4071"/>
      <c r="BZ86" s="2"/>
      <c r="CA86" s="16"/>
    </row>
    <row r="87" spans="1:79" ht="11.1" customHeight="1" x14ac:dyDescent="0.2">
      <c r="B87" s="3"/>
      <c r="C87" s="4072"/>
      <c r="D87" s="4072"/>
      <c r="E87" s="4072"/>
      <c r="F87" s="4072"/>
      <c r="G87" s="4072"/>
      <c r="H87" s="4072"/>
      <c r="I87" s="4072"/>
      <c r="J87" s="4072"/>
      <c r="K87" s="4072"/>
      <c r="L87" s="4072"/>
      <c r="M87" s="4072"/>
      <c r="N87" s="4072"/>
      <c r="O87" s="4072"/>
      <c r="P87" s="4072"/>
      <c r="Q87" s="4072"/>
      <c r="R87" s="4072"/>
      <c r="S87" s="4072"/>
      <c r="T87" s="4072"/>
      <c r="U87" s="4072"/>
      <c r="V87" s="4072"/>
      <c r="W87" s="4072"/>
      <c r="X87" s="4072"/>
      <c r="Y87" s="4072"/>
      <c r="Z87" s="4072"/>
      <c r="AA87" s="4072"/>
      <c r="AB87" s="4072"/>
      <c r="AC87" s="4072"/>
      <c r="AD87" s="4072"/>
      <c r="AE87" s="4072"/>
      <c r="AF87" s="4072"/>
      <c r="AG87" s="4072"/>
      <c r="AH87" s="4072"/>
      <c r="AI87" s="4072"/>
      <c r="AJ87" s="4072"/>
      <c r="AK87" s="4072"/>
      <c r="AL87" s="4072"/>
      <c r="AM87" s="4072"/>
      <c r="AN87" s="4072"/>
      <c r="AO87" s="4072"/>
      <c r="AP87" s="4072"/>
      <c r="AQ87" s="4072"/>
      <c r="AR87" s="4072"/>
      <c r="AS87" s="4072"/>
      <c r="AT87" s="4072"/>
      <c r="AU87" s="4072"/>
      <c r="AV87" s="4072"/>
      <c r="AW87" s="4072"/>
      <c r="AX87" s="4072"/>
      <c r="AY87" s="4072"/>
      <c r="AZ87" s="4072"/>
      <c r="BA87" s="4072"/>
      <c r="BB87" s="4072"/>
      <c r="BC87" s="4072"/>
      <c r="BD87" s="4072"/>
      <c r="BE87" s="4072"/>
      <c r="BF87" s="4072"/>
      <c r="BG87" s="4072"/>
      <c r="BH87" s="4072"/>
      <c r="BI87" s="4072"/>
      <c r="BJ87" s="4072"/>
      <c r="BK87" s="4072"/>
      <c r="BL87" s="4072"/>
      <c r="BM87" s="4072"/>
      <c r="BN87" s="4072"/>
      <c r="BO87" s="4072"/>
      <c r="BP87" s="4072"/>
      <c r="BQ87" s="4072"/>
      <c r="BR87" s="4072"/>
      <c r="BS87" s="4072"/>
      <c r="BT87" s="4072"/>
      <c r="BU87" s="4072"/>
      <c r="BV87" s="4072"/>
      <c r="BW87" s="4072"/>
      <c r="BX87" s="4072"/>
      <c r="BY87" s="4073"/>
      <c r="BZ87" s="2"/>
      <c r="CA87" s="16"/>
    </row>
    <row r="88" spans="1:79" ht="11.1" customHeight="1" x14ac:dyDescent="0.2">
      <c r="B88" s="2"/>
      <c r="C88" s="493"/>
      <c r="D88" s="493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93"/>
      <c r="AD88" s="493"/>
      <c r="AE88" s="493"/>
      <c r="AF88" s="493"/>
      <c r="AG88" s="493"/>
      <c r="AH88" s="493"/>
      <c r="AI88" s="493"/>
      <c r="AJ88" s="493"/>
      <c r="AK88" s="493"/>
      <c r="AL88" s="493"/>
      <c r="AM88" s="493"/>
      <c r="AN88" s="493"/>
      <c r="AO88" s="493"/>
      <c r="AP88" s="493"/>
      <c r="AQ88" s="493"/>
      <c r="AR88" s="493"/>
      <c r="AS88" s="493"/>
      <c r="AT88" s="493"/>
      <c r="AU88" s="493"/>
      <c r="AV88" s="493"/>
      <c r="AW88" s="493"/>
      <c r="AX88" s="493"/>
      <c r="AY88" s="494"/>
      <c r="AZ88" s="494"/>
      <c r="BA88" s="494"/>
      <c r="BB88" s="494"/>
      <c r="BC88" s="494"/>
      <c r="BD88" s="494"/>
      <c r="BE88" s="494"/>
      <c r="BF88" s="494"/>
      <c r="BG88" s="493"/>
      <c r="BH88" s="493"/>
      <c r="BI88" s="493"/>
      <c r="BJ88" s="493"/>
      <c r="BK88" s="493"/>
      <c r="BL88" s="493"/>
      <c r="BM88" s="493"/>
      <c r="BN88" s="493"/>
      <c r="BO88" s="493"/>
      <c r="BP88" s="493"/>
      <c r="BQ88" s="493"/>
      <c r="BR88" s="493"/>
      <c r="BS88" s="493"/>
      <c r="BT88" s="493"/>
      <c r="BU88" s="493"/>
      <c r="BV88" s="493"/>
      <c r="BW88" s="493"/>
      <c r="BX88" s="493"/>
      <c r="BY88" s="493"/>
      <c r="BZ88" s="2"/>
      <c r="CA88" s="16"/>
    </row>
    <row r="89" spans="1:79" s="37" customFormat="1" ht="63" x14ac:dyDescent="0.25">
      <c r="B89" s="36"/>
      <c r="C89" s="495" t="str">
        <f t="shared" ref="C89:BU89" si="7">C8</f>
        <v>ARNAUD D.</v>
      </c>
      <c r="D89" s="495" t="str">
        <f t="shared" ref="D89" si="8">D8</f>
        <v>ARNAUD E.</v>
      </c>
      <c r="E89" s="495" t="str">
        <f t="shared" si="7"/>
        <v>BOBOS</v>
      </c>
      <c r="F89" s="495" t="str">
        <f t="shared" si="7"/>
        <v>CEDRIC J.</v>
      </c>
      <c r="G89" s="495" t="str">
        <f t="shared" si="7"/>
        <v>CLAUDE</v>
      </c>
      <c r="H89" s="495" t="str">
        <f t="shared" si="7"/>
        <v>CYRILLE</v>
      </c>
      <c r="I89" s="495" t="str">
        <f t="shared" si="7"/>
        <v>DAMS</v>
      </c>
      <c r="J89" s="495" t="str">
        <f t="shared" si="7"/>
        <v>DJOH</v>
      </c>
      <c r="K89" s="495" t="str">
        <f t="shared" si="7"/>
        <v>ERIC</v>
      </c>
      <c r="L89" s="495" t="str">
        <f t="shared" si="7"/>
        <v>FABRICE</v>
      </c>
      <c r="M89" s="495" t="str">
        <f t="shared" ref="M89" si="9">M8</f>
        <v>FLORIAN</v>
      </c>
      <c r="N89" s="495" t="str">
        <f t="shared" si="7"/>
        <v>FRANCK</v>
      </c>
      <c r="O89" s="495" t="str">
        <f t="shared" si="7"/>
        <v>FD</v>
      </c>
      <c r="P89" s="495" t="str">
        <f t="shared" si="7"/>
        <v>FRANCKY</v>
      </c>
      <c r="Q89" s="495" t="str">
        <f t="shared" si="7"/>
        <v>FRED</v>
      </c>
      <c r="R89" s="495" t="str">
        <f t="shared" si="7"/>
        <v>FRED S.</v>
      </c>
      <c r="S89" s="495" t="str">
        <f t="shared" si="7"/>
        <v>GUICHON</v>
      </c>
      <c r="T89" s="495" t="str">
        <f t="shared" si="7"/>
        <v>HUGO</v>
      </c>
      <c r="U89" s="495" t="str">
        <f t="shared" si="7"/>
        <v>ISA</v>
      </c>
      <c r="V89" s="495" t="str">
        <f t="shared" si="7"/>
        <v>JEREMY</v>
      </c>
      <c r="W89" s="495" t="str">
        <f t="shared" si="7"/>
        <v>JEREMY D.</v>
      </c>
      <c r="X89" s="495" t="str">
        <f t="shared" si="7"/>
        <v>JEROME C.</v>
      </c>
      <c r="Y89" s="495" t="str">
        <f t="shared" si="7"/>
        <v>JON</v>
      </c>
      <c r="Z89" s="495" t="str">
        <f t="shared" si="7"/>
        <v>JOULS</v>
      </c>
      <c r="AA89" s="495" t="str">
        <f t="shared" si="7"/>
        <v>JUDE</v>
      </c>
      <c r="AB89" s="495" t="str">
        <f t="shared" si="7"/>
        <v>JULIE</v>
      </c>
      <c r="AC89" s="495" t="str">
        <f t="shared" si="7"/>
        <v>KARL</v>
      </c>
      <c r="AD89" s="495" t="str">
        <f t="shared" si="7"/>
        <v>LAURE</v>
      </c>
      <c r="AE89" s="495" t="str">
        <f t="shared" si="7"/>
        <v>LOGAN</v>
      </c>
      <c r="AF89" s="495" t="str">
        <f t="shared" ref="AF89" si="10">AF8</f>
        <v>MANU</v>
      </c>
      <c r="AG89" s="495" t="str">
        <f t="shared" si="7"/>
        <v>MATHIAS</v>
      </c>
      <c r="AH89" s="495" t="str">
        <f t="shared" si="7"/>
        <v>MATH T.</v>
      </c>
      <c r="AI89" s="495" t="str">
        <f t="shared" si="7"/>
        <v>MAX</v>
      </c>
      <c r="AJ89" s="495" t="str">
        <f t="shared" si="7"/>
        <v>NIL</v>
      </c>
      <c r="AK89" s="495" t="str">
        <f t="shared" si="7"/>
        <v>OLIV</v>
      </c>
      <c r="AL89" s="495" t="str">
        <f t="shared" si="7"/>
        <v>PILOU</v>
      </c>
      <c r="AM89" s="495" t="str">
        <f t="shared" si="7"/>
        <v>ROB</v>
      </c>
      <c r="AN89" s="495" t="str">
        <f t="shared" si="7"/>
        <v>ROMAIN</v>
      </c>
      <c r="AO89" s="495" t="str">
        <f t="shared" ref="AO89:AP89" si="11">AO8</f>
        <v>RUBEN</v>
      </c>
      <c r="AP89" s="495" t="str">
        <f t="shared" si="11"/>
        <v>SEBASTIEN</v>
      </c>
      <c r="AQ89" s="495" t="str">
        <f t="shared" si="7"/>
        <v>THOMAS J.</v>
      </c>
      <c r="AR89" s="495" t="str">
        <f t="shared" si="7"/>
        <v>THOMAS S.</v>
      </c>
      <c r="AS89" s="495" t="str">
        <f t="shared" si="7"/>
        <v>TOAT'S</v>
      </c>
      <c r="AT89" s="495" t="str">
        <f t="shared" si="7"/>
        <v>TOMY</v>
      </c>
      <c r="AU89" s="495" t="str">
        <f t="shared" ref="AU89:AV89" si="12">AU8</f>
        <v>VINCENT</v>
      </c>
      <c r="AV89" s="3768" t="str">
        <f t="shared" si="12"/>
        <v>WILLIAM D.</v>
      </c>
      <c r="AW89" s="3767" t="str">
        <f t="shared" si="7"/>
        <v>ANGELIQUE</v>
      </c>
      <c r="AX89" s="495" t="str">
        <f t="shared" si="7"/>
        <v>BAPTISTE</v>
      </c>
      <c r="AY89" s="495" t="str">
        <f t="shared" si="7"/>
        <v>CATHY</v>
      </c>
      <c r="AZ89" s="495" t="str">
        <f t="shared" si="7"/>
        <v>CELIA</v>
      </c>
      <c r="BA89" s="495" t="str">
        <f t="shared" si="7"/>
        <v>CHRISTOPHE</v>
      </c>
      <c r="BB89" s="495" t="str">
        <f t="shared" si="7"/>
        <v>CORINNE</v>
      </c>
      <c r="BC89" s="495" t="str">
        <f t="shared" si="7"/>
        <v>CYRIL D.</v>
      </c>
      <c r="BD89" s="495" t="str">
        <f t="shared" si="7"/>
        <v>ELISA</v>
      </c>
      <c r="BE89" s="495" t="str">
        <f t="shared" si="7"/>
        <v>ELISE</v>
      </c>
      <c r="BF89" s="495" t="str">
        <f t="shared" si="7"/>
        <v>FLORA</v>
      </c>
      <c r="BG89" s="495" t="str">
        <f t="shared" si="7"/>
        <v>FREDOUILLE</v>
      </c>
      <c r="BH89" s="495" t="str">
        <f t="shared" si="7"/>
        <v>GEOFFROY</v>
      </c>
      <c r="BI89" s="495" t="str">
        <f t="shared" si="7"/>
        <v>JEAN-BAPTISTE</v>
      </c>
      <c r="BJ89" s="495" t="str">
        <f t="shared" si="7"/>
        <v>JEAN-PHILIPPE</v>
      </c>
      <c r="BK89" s="495" t="str">
        <f t="shared" si="7"/>
        <v>JONATHAN B.</v>
      </c>
      <c r="BL89" s="495" t="str">
        <f t="shared" si="7"/>
        <v>LOÏC H.</v>
      </c>
      <c r="BM89" s="495" t="str">
        <f t="shared" si="7"/>
        <v>LUCILLE</v>
      </c>
      <c r="BN89" s="495" t="str">
        <f t="shared" si="7"/>
        <v>MARION</v>
      </c>
      <c r="BO89" s="495" t="str">
        <f t="shared" si="7"/>
        <v>MAT</v>
      </c>
      <c r="BP89" s="495" t="str">
        <f t="shared" si="7"/>
        <v>MATHIEU S.</v>
      </c>
      <c r="BQ89" s="495" t="str">
        <f t="shared" si="7"/>
        <v>MATT</v>
      </c>
      <c r="BR89" s="495" t="str">
        <f t="shared" si="7"/>
        <v>MENOS</v>
      </c>
      <c r="BS89" s="495" t="str">
        <f t="shared" si="7"/>
        <v>NADINE</v>
      </c>
      <c r="BT89" s="495" t="str">
        <f t="shared" si="7"/>
        <v>NICO</v>
      </c>
      <c r="BU89" s="495" t="str">
        <f t="shared" si="7"/>
        <v>OLIVIER</v>
      </c>
      <c r="BV89" s="495" t="str">
        <f>BV8</f>
        <v>THOM</v>
      </c>
      <c r="BW89" s="495" t="str">
        <f>BW8</f>
        <v>TOTOCHE</v>
      </c>
      <c r="BX89" s="495" t="str">
        <f>BX8</f>
        <v>VINCE</v>
      </c>
      <c r="BY89" s="495" t="str">
        <f>BY8</f>
        <v>YANN</v>
      </c>
      <c r="CA89" s="45"/>
    </row>
    <row r="90" spans="1:79" s="55" customFormat="1" ht="12" x14ac:dyDescent="0.25">
      <c r="A90" s="4074" t="s">
        <v>332</v>
      </c>
      <c r="B90" s="616" t="s">
        <v>285</v>
      </c>
      <c r="C90" s="617">
        <f>COUNTIF('Gagnants-Perdants'!$B$2:$B$93,C89)</f>
        <v>0</v>
      </c>
      <c r="D90" s="617">
        <f>COUNTIF('Gagnants-Perdants'!$B$2:$B$93,D89)</f>
        <v>0</v>
      </c>
      <c r="E90" s="617">
        <f>COUNTIF('Gagnants-Perdants'!$B$2:$B$93,E89)</f>
        <v>9</v>
      </c>
      <c r="F90" s="617">
        <f>COUNTIF('Gagnants-Perdants'!$B$2:$B$93,F89)</f>
        <v>0</v>
      </c>
      <c r="G90" s="617">
        <f>COUNTIF('Gagnants-Perdants'!$B$2:$B$93,G89)</f>
        <v>0</v>
      </c>
      <c r="H90" s="617">
        <f>COUNTIF('Gagnants-Perdants'!$B$2:$B$93,H89)</f>
        <v>2</v>
      </c>
      <c r="I90" s="617">
        <f>COUNTIF('Gagnants-Perdants'!$B$2:$B$93,I89)</f>
        <v>6</v>
      </c>
      <c r="J90" s="617">
        <f>COUNTIF('Gagnants-Perdants'!$B$2:$B$93,J89)</f>
        <v>12</v>
      </c>
      <c r="K90" s="617">
        <f>COUNTIF('Gagnants-Perdants'!$B$2:$B$93,K89)</f>
        <v>0</v>
      </c>
      <c r="L90" s="617">
        <f>COUNTIF('Gagnants-Perdants'!$B$2:$B$93,L89)</f>
        <v>0</v>
      </c>
      <c r="M90" s="617">
        <f>COUNTIF('Gagnants-Perdants'!$B$2:$B$93,M89)</f>
        <v>0</v>
      </c>
      <c r="N90" s="617">
        <f>COUNTIF('Gagnants-Perdants'!$B$2:$B$93,N89)</f>
        <v>6</v>
      </c>
      <c r="O90" s="617">
        <f>COUNTIF('Gagnants-Perdants'!$B$2:$B$93,O89)</f>
        <v>10</v>
      </c>
      <c r="P90" s="617">
        <f>COUNTIF('Gagnants-Perdants'!$B$2:$B$93,P89)</f>
        <v>5</v>
      </c>
      <c r="Q90" s="617">
        <f>COUNTIF('Gagnants-Perdants'!$B$2:$B$93,Q89)</f>
        <v>8</v>
      </c>
      <c r="R90" s="617">
        <f>COUNTIF('Gagnants-Perdants'!$B$2:$B$93,R89)</f>
        <v>0</v>
      </c>
      <c r="S90" s="617">
        <f>COUNTIF('Gagnants-Perdants'!$B$2:$B$93,S89)</f>
        <v>0</v>
      </c>
      <c r="T90" s="617">
        <f>COUNTIF('Gagnants-Perdants'!$B$2:$B$93,T89)</f>
        <v>11</v>
      </c>
      <c r="U90" s="617">
        <f>COUNTIF('Gagnants-Perdants'!$B$2:$B$93,U89)</f>
        <v>0</v>
      </c>
      <c r="V90" s="617">
        <f>COUNTIF('Gagnants-Perdants'!$B$2:$B$93,V89)</f>
        <v>0</v>
      </c>
      <c r="W90" s="617">
        <f>COUNTIF('Gagnants-Perdants'!$B$2:$B$93,W89)</f>
        <v>0</v>
      </c>
      <c r="X90" s="617">
        <f>COUNTIF('Gagnants-Perdants'!$B$2:$B$93,X89)</f>
        <v>0</v>
      </c>
      <c r="Y90" s="617">
        <f>COUNTIF('Gagnants-Perdants'!$B$2:$B$93,Y89)</f>
        <v>8</v>
      </c>
      <c r="Z90" s="617">
        <f>COUNTIF('Gagnants-Perdants'!$B$2:$B$93,Z89)</f>
        <v>0</v>
      </c>
      <c r="AA90" s="617">
        <f>COUNTIF('Gagnants-Perdants'!$B$2:$B$93,AA89)</f>
        <v>0</v>
      </c>
      <c r="AB90" s="617">
        <f>COUNTIF('Gagnants-Perdants'!$B$2:$B$93,AB89)</f>
        <v>1</v>
      </c>
      <c r="AC90" s="617">
        <f>COUNTIF('Gagnants-Perdants'!$B$2:$B$93,AC89)</f>
        <v>0</v>
      </c>
      <c r="AD90" s="617">
        <f>COUNTIF('Gagnants-Perdants'!$B$2:$B$93,AD89)</f>
        <v>0</v>
      </c>
      <c r="AE90" s="617">
        <f>COUNTIF('Gagnants-Perdants'!$B$2:$B$93,AE89)</f>
        <v>0</v>
      </c>
      <c r="AF90" s="617">
        <f>COUNTIF('Gagnants-Perdants'!$B$2:$B$93,AF89)</f>
        <v>0</v>
      </c>
      <c r="AG90" s="617">
        <f>COUNTIF('Gagnants-Perdants'!$B$2:$B$93,AG89)</f>
        <v>0</v>
      </c>
      <c r="AH90" s="617">
        <f>COUNTIF('Gagnants-Perdants'!$B$2:$B$93,AH89)</f>
        <v>0</v>
      </c>
      <c r="AI90" s="617">
        <f>COUNTIF('Gagnants-Perdants'!$B$2:$B$93,AI89)</f>
        <v>0</v>
      </c>
      <c r="AJ90" s="617">
        <f>COUNTIF('Gagnants-Perdants'!$B$2:$B$93,AJ89)</f>
        <v>0</v>
      </c>
      <c r="AK90" s="617">
        <f>COUNTIF('Gagnants-Perdants'!$B$2:$B$93,AK89)</f>
        <v>2</v>
      </c>
      <c r="AL90" s="617">
        <f>COUNTIF('Gagnants-Perdants'!$B$2:$B$93,AL89)</f>
        <v>1</v>
      </c>
      <c r="AM90" s="617">
        <f>COUNTIF('Gagnants-Perdants'!$B$2:$B$93,AM89)</f>
        <v>6</v>
      </c>
      <c r="AN90" s="617">
        <f>COUNTIF('Gagnants-Perdants'!$B$2:$B$93,AN89)</f>
        <v>0</v>
      </c>
      <c r="AO90" s="617">
        <f>COUNTIF('Gagnants-Perdants'!$B$2:$B$93,AO89)</f>
        <v>0</v>
      </c>
      <c r="AP90" s="617">
        <f>COUNTIF('Gagnants-Perdants'!$B$2:$B$93,AP89)</f>
        <v>0</v>
      </c>
      <c r="AQ90" s="617">
        <f>COUNTIF('Gagnants-Perdants'!$B$2:$B$93,AQ89)</f>
        <v>0</v>
      </c>
      <c r="AR90" s="617">
        <f>COUNTIF('Gagnants-Perdants'!$B$2:$B$93,AR89)</f>
        <v>0</v>
      </c>
      <c r="AS90" s="617">
        <f>COUNTIF('Gagnants-Perdants'!$B$2:$B$93,AS89)</f>
        <v>0</v>
      </c>
      <c r="AT90" s="841">
        <f>COUNTIF('Gagnants-Perdants'!$B$2:$B$93,AT89)</f>
        <v>0</v>
      </c>
      <c r="AU90" s="841">
        <f>COUNTIF('Gagnants-Perdants'!$B$2:$B$93,AU89)</f>
        <v>0</v>
      </c>
      <c r="AV90" s="841">
        <f>COUNTIF('Gagnants-Perdants'!$B$2:$B$93,AV89)</f>
        <v>0</v>
      </c>
      <c r="AW90" s="3673">
        <f>COUNTIF('Gagnants-Perdants'!$B$2:$B$93,AW89)</f>
        <v>0</v>
      </c>
      <c r="AX90" s="617">
        <f>COUNTIF('Gagnants-Perdants'!$B$2:$B$93,AX89)</f>
        <v>0</v>
      </c>
      <c r="AY90" s="617">
        <f>COUNTIF('Gagnants-Perdants'!$B$2:$B$93,AY89)</f>
        <v>0</v>
      </c>
      <c r="AZ90" s="617">
        <f>COUNTIF('Gagnants-Perdants'!$B$2:$B$93,AZ89)</f>
        <v>0</v>
      </c>
      <c r="BA90" s="617">
        <f>COUNTIF('Gagnants-Perdants'!$B$2:$B$93,BA89)</f>
        <v>0</v>
      </c>
      <c r="BB90" s="617">
        <f>COUNTIF('Gagnants-Perdants'!$B$2:$B$93,BB89)</f>
        <v>0</v>
      </c>
      <c r="BC90" s="617">
        <f>COUNTIF('Gagnants-Perdants'!$B$2:$B$93,BC89)</f>
        <v>0</v>
      </c>
      <c r="BD90" s="617">
        <f>COUNTIF('Gagnants-Perdants'!$B$2:$B$93,BD89)</f>
        <v>0</v>
      </c>
      <c r="BE90" s="617">
        <f>COUNTIF('Gagnants-Perdants'!$B$2:$B$93,BE89)</f>
        <v>0</v>
      </c>
      <c r="BF90" s="617">
        <f>COUNTIF('Gagnants-Perdants'!$B$2:$B$93,BF89)</f>
        <v>1</v>
      </c>
      <c r="BG90" s="617">
        <f>COUNTIF('Gagnants-Perdants'!$B$2:$B$93,BG89)</f>
        <v>3</v>
      </c>
      <c r="BH90" s="617">
        <f>COUNTIF('Gagnants-Perdants'!$B$2:$B$93,BH89)</f>
        <v>0</v>
      </c>
      <c r="BI90" s="617">
        <f>COUNTIF('Gagnants-Perdants'!$B$2:$B$93,BI89)</f>
        <v>0</v>
      </c>
      <c r="BJ90" s="617">
        <f>COUNTIF('Gagnants-Perdants'!$B$2:$B$93,BJ89)</f>
        <v>0</v>
      </c>
      <c r="BK90" s="617">
        <f>COUNTIF('Gagnants-Perdants'!$B$2:$B$93,BK89)</f>
        <v>0</v>
      </c>
      <c r="BL90" s="617">
        <f>COUNTIF('Gagnants-Perdants'!$B$2:$B$93,BL89)</f>
        <v>0</v>
      </c>
      <c r="BM90" s="617">
        <f>COUNTIF('Gagnants-Perdants'!$B$2:$B$93,BM89)</f>
        <v>0</v>
      </c>
      <c r="BN90" s="617">
        <f>COUNTIF('Gagnants-Perdants'!$B$2:$B$93,BN89)</f>
        <v>0</v>
      </c>
      <c r="BO90" s="617">
        <f>COUNTIF('Gagnants-Perdants'!$B$2:$B$93,BO89)</f>
        <v>0</v>
      </c>
      <c r="BP90" s="617">
        <f>COUNTIF('Gagnants-Perdants'!$B$2:$B$93,BP89)</f>
        <v>0</v>
      </c>
      <c r="BQ90" s="617">
        <f>COUNTIF('Gagnants-Perdants'!$B$2:$B$93,BQ89)</f>
        <v>0</v>
      </c>
      <c r="BR90" s="617">
        <f>COUNTIF('Gagnants-Perdants'!$B$2:$B$93,BR89)</f>
        <v>0</v>
      </c>
      <c r="BS90" s="617">
        <f>COUNTIF('Gagnants-Perdants'!$B$2:$B$93,BS89)</f>
        <v>0</v>
      </c>
      <c r="BT90" s="617">
        <f>COUNTIF('Gagnants-Perdants'!$B$2:$B$93,BT89)</f>
        <v>0</v>
      </c>
      <c r="BU90" s="617">
        <f>COUNTIF('Gagnants-Perdants'!$B$2:$B$93,BU89)</f>
        <v>0</v>
      </c>
      <c r="BV90" s="617">
        <f>COUNTIF('Gagnants-Perdants'!$B$2:$B$93,BV89)</f>
        <v>0</v>
      </c>
      <c r="BW90" s="617">
        <f>COUNTIF('Gagnants-Perdants'!$B$2:$B$93,BW89)</f>
        <v>0</v>
      </c>
      <c r="BX90" s="617">
        <f>COUNTIF('Gagnants-Perdants'!$B$2:$B$93,BX89)</f>
        <v>0</v>
      </c>
      <c r="BY90" s="617">
        <f>COUNTIF('Gagnants-Perdants'!$B$2:$B$93,BY89)</f>
        <v>0</v>
      </c>
    </row>
    <row r="91" spans="1:79" s="479" customFormat="1" ht="11.25" x14ac:dyDescent="0.25">
      <c r="A91" s="4059"/>
      <c r="B91" s="499" t="s">
        <v>286</v>
      </c>
      <c r="C91" s="481">
        <f t="array" ref="C91">MAX(IF('INTEGRALE verrouillée'!$A$7:$A$114='Bountys calculs'!C89,'INTEGRALE verrouillée'!$AM$7:$AM$114))</f>
        <v>0</v>
      </c>
      <c r="D91" s="481">
        <f t="array" ref="D91">MAX(IF('INTEGRALE verrouillée'!$A$7:$A$114='Bountys calculs'!D89,'INTEGRALE verrouillée'!$AM$7:$AM$114))</f>
        <v>0</v>
      </c>
      <c r="E91" s="481">
        <f t="array" ref="E91">MAX(IF('INTEGRALE verrouillée'!$A$7:$A$114='Bountys calculs'!E89,'INTEGRALE verrouillée'!$AM$7:$AM$114))</f>
        <v>7</v>
      </c>
      <c r="F91" s="481">
        <f t="array" ref="F91">MAX(IF('INTEGRALE verrouillée'!$A$7:$A$114='Bountys calculs'!F89,'INTEGRALE verrouillée'!$AM$7:$AM$114))</f>
        <v>0</v>
      </c>
      <c r="G91" s="481">
        <f t="array" ref="G91">MAX(IF('INTEGRALE verrouillée'!$A$7:$A$114='Bountys calculs'!G89,'INTEGRALE verrouillée'!$AM$7:$AM$114))</f>
        <v>0</v>
      </c>
      <c r="H91" s="481">
        <f t="array" ref="H91">MAX(IF('INTEGRALE verrouillée'!$A$7:$A$114='Bountys calculs'!H89,'INTEGRALE verrouillée'!$AM$7:$AM$114))</f>
        <v>6</v>
      </c>
      <c r="I91" s="481">
        <f t="array" ref="I91">MAX(IF('INTEGRALE verrouillée'!$A$7:$A$114='Bountys calculs'!I89,'INTEGRALE verrouillée'!$AM$7:$AM$114))</f>
        <v>10</v>
      </c>
      <c r="J91" s="481">
        <f t="array" ref="J91">MAX(IF('INTEGRALE verrouillée'!$A$7:$A$114='Bountys calculs'!J89,'INTEGRALE verrouillée'!$AM$7:$AM$114))</f>
        <v>5</v>
      </c>
      <c r="K91" s="481">
        <f t="array" ref="K91">MAX(IF('INTEGRALE verrouillée'!$A$7:$A$114='Bountys calculs'!K89,'INTEGRALE verrouillée'!$AM$7:$AM$114))</f>
        <v>0</v>
      </c>
      <c r="L91" s="481">
        <f t="array" ref="L91">MAX(IF('INTEGRALE verrouillée'!$A$7:$A$114='Bountys calculs'!L89,'INTEGRALE verrouillée'!$AM$7:$AM$114))</f>
        <v>0</v>
      </c>
      <c r="M91" s="481">
        <f t="array" ref="M91">MAX(IF('INTEGRALE verrouillée'!$A$7:$A$114='Bountys calculs'!M89,'INTEGRALE verrouillée'!$AM$7:$AM$114))</f>
        <v>0</v>
      </c>
      <c r="N91" s="481">
        <f t="array" ref="N91">MAX(IF('INTEGRALE verrouillée'!$A$7:$A$114='Bountys calculs'!N89,'INTEGRALE verrouillée'!$AM$7:$AM$114))</f>
        <v>7</v>
      </c>
      <c r="O91" s="481">
        <f t="array" ref="O91">MAX(IF('INTEGRALE verrouillée'!$A$7:$A$114='Bountys calculs'!O89,'INTEGRALE verrouillée'!$AM$7:$AM$114))</f>
        <v>6</v>
      </c>
      <c r="P91" s="481">
        <f t="array" ref="P91">MAX(IF('INTEGRALE verrouillée'!$A$7:$A$114='Bountys calculs'!P89,'INTEGRALE verrouillée'!$AM$7:$AM$114))</f>
        <v>4</v>
      </c>
      <c r="Q91" s="481">
        <f t="array" ref="Q91">MAX(IF('INTEGRALE verrouillée'!$A$7:$A$114='Bountys calculs'!Q89,'INTEGRALE verrouillée'!$AM$7:$AM$114))</f>
        <v>9</v>
      </c>
      <c r="R91" s="481">
        <f t="array" ref="R91">MAX(IF('INTEGRALE verrouillée'!$A$7:$A$114='Bountys calculs'!R89,'INTEGRALE verrouillée'!$AM$7:$AM$114))</f>
        <v>0</v>
      </c>
      <c r="S91" s="481">
        <f t="array" ref="S91">MAX(IF('INTEGRALE verrouillée'!$A$7:$A$114='Bountys calculs'!S89,'INTEGRALE verrouillée'!$AM$7:$AM$114))</f>
        <v>0</v>
      </c>
      <c r="T91" s="481">
        <f t="array" ref="T91">MAX(IF('INTEGRALE verrouillée'!$A$7:$A$114='Bountys calculs'!T89,'INTEGRALE verrouillée'!$AM$7:$AM$114))</f>
        <v>4</v>
      </c>
      <c r="U91" s="481">
        <f t="array" ref="U91">MAX(IF('INTEGRALE verrouillée'!$A$7:$A$114='Bountys calculs'!U89,'INTEGRALE verrouillée'!$AM$7:$AM$114))</f>
        <v>1</v>
      </c>
      <c r="V91" s="481">
        <f t="array" ref="V91">MAX(IF('INTEGRALE verrouillée'!$A$7:$A$114='Bountys calculs'!V89,'INTEGRALE verrouillée'!$AM$7:$AM$114))</f>
        <v>0</v>
      </c>
      <c r="W91" s="481">
        <f t="array" ref="W91">MAX(IF('INTEGRALE verrouillée'!$A$7:$A$114='Bountys calculs'!W89,'INTEGRALE verrouillée'!$AM$7:$AM$114))</f>
        <v>0</v>
      </c>
      <c r="X91" s="481">
        <f t="array" ref="X91">MAX(IF('INTEGRALE verrouillée'!$A$7:$A$114='Bountys calculs'!X89,'INTEGRALE verrouillée'!$AM$7:$AM$114))</f>
        <v>0</v>
      </c>
      <c r="Y91" s="481">
        <f t="array" ref="Y91">MAX(IF('INTEGRALE verrouillée'!$A$7:$A$114='Bountys calculs'!Y89,'INTEGRALE verrouillée'!$AM$7:$AM$114))</f>
        <v>6</v>
      </c>
      <c r="Z91" s="481">
        <f t="array" ref="Z91">MAX(IF('INTEGRALE verrouillée'!$A$7:$A$114='Bountys calculs'!Z89,'INTEGRALE verrouillée'!$AM$7:$AM$114))</f>
        <v>0</v>
      </c>
      <c r="AA91" s="481">
        <f t="array" ref="AA91">MAX(IF('INTEGRALE verrouillée'!$A$7:$A$114='Bountys calculs'!AA89,'INTEGRALE verrouillée'!$AM$7:$AM$114))</f>
        <v>0</v>
      </c>
      <c r="AB91" s="481">
        <f t="array" ref="AB91">MAX(IF('INTEGRALE verrouillée'!$A$7:$A$114='Bountys calculs'!AB89,'INTEGRALE verrouillée'!$AM$7:$AM$114))</f>
        <v>3</v>
      </c>
      <c r="AC91" s="481">
        <f t="array" ref="AC91">MAX(IF('INTEGRALE verrouillée'!$A$7:$A$114='Bountys calculs'!AC89,'INTEGRALE verrouillée'!$AM$7:$AM$114))</f>
        <v>0</v>
      </c>
      <c r="AD91" s="481">
        <f t="array" ref="AD91">MAX(IF('INTEGRALE verrouillée'!$A$7:$A$114='Bountys calculs'!AD89,'INTEGRALE verrouillée'!$AM$7:$AM$114))</f>
        <v>0</v>
      </c>
      <c r="AE91" s="481">
        <f t="array" ref="AE91">MAX(IF('INTEGRALE verrouillée'!$A$7:$A$114='Bountys calculs'!AE89,'INTEGRALE verrouillée'!$AM$7:$AM$114))</f>
        <v>0</v>
      </c>
      <c r="AF91" s="481">
        <f t="array" ref="AF91">MAX(IF('INTEGRALE verrouillée'!$A$7:$A$114='Bountys calculs'!AF89,'INTEGRALE verrouillée'!$AM$7:$AM$114))</f>
        <v>0</v>
      </c>
      <c r="AG91" s="481">
        <f t="array" ref="AG91">MAX(IF('INTEGRALE verrouillée'!$A$7:$A$114='Bountys calculs'!AG89,'INTEGRALE verrouillée'!$AM$7:$AM$114))</f>
        <v>0</v>
      </c>
      <c r="AH91" s="481">
        <f t="array" ref="AH91">MAX(IF('INTEGRALE verrouillée'!$A$7:$A$114='Bountys calculs'!AH89,'INTEGRALE verrouillée'!$AM$7:$AM$114))</f>
        <v>0</v>
      </c>
      <c r="AI91" s="481">
        <f t="array" ref="AI91">MAX(IF('INTEGRALE verrouillée'!$A$7:$A$114='Bountys calculs'!AI89,'INTEGRALE verrouillée'!$AM$7:$AM$114))</f>
        <v>0</v>
      </c>
      <c r="AJ91" s="481">
        <f t="array" ref="AJ91">MAX(IF('INTEGRALE verrouillée'!$A$7:$A$114='Bountys calculs'!AJ89,'INTEGRALE verrouillée'!$AM$7:$AM$114))</f>
        <v>0</v>
      </c>
      <c r="AK91" s="481">
        <f t="array" ref="AK91">MAX(IF('INTEGRALE verrouillée'!$A$7:$A$114='Bountys calculs'!AK89,'INTEGRALE verrouillée'!$AM$7:$AM$114))</f>
        <v>4</v>
      </c>
      <c r="AL91" s="481">
        <f t="array" ref="AL91">MAX(IF('INTEGRALE verrouillée'!$A$7:$A$114='Bountys calculs'!AL89,'INTEGRALE verrouillée'!$AM$7:$AM$114))</f>
        <v>6</v>
      </c>
      <c r="AM91" s="481">
        <f t="array" ref="AM91">MAX(IF('INTEGRALE verrouillée'!$A$7:$A$114='Bountys calculs'!AM89,'INTEGRALE verrouillée'!$AM$7:$AM$114))</f>
        <v>8</v>
      </c>
      <c r="AN91" s="481">
        <f t="array" ref="AN91">MAX(IF('INTEGRALE verrouillée'!$A$7:$A$114='Bountys calculs'!AN89,'INTEGRALE verrouillée'!$AM$7:$AM$114))</f>
        <v>1</v>
      </c>
      <c r="AO91" s="481">
        <f t="array" ref="AO91">MAX(IF('INTEGRALE verrouillée'!$A$7:$A$114='Bountys calculs'!AO89,'INTEGRALE verrouillée'!$AM$7:$AM$114))</f>
        <v>0</v>
      </c>
      <c r="AP91" s="481">
        <f t="array" ref="AP91">MAX(IF('INTEGRALE verrouillée'!$A$7:$A$114='Bountys calculs'!AP89,'INTEGRALE verrouillée'!$AM$7:$AM$114))</f>
        <v>0</v>
      </c>
      <c r="AQ91" s="481">
        <f t="array" ref="AQ91">MAX(IF('INTEGRALE verrouillée'!$A$7:$A$114='Bountys calculs'!AQ89,'INTEGRALE verrouillée'!$AM$7:$AM$114))</f>
        <v>3</v>
      </c>
      <c r="AR91" s="481">
        <f t="array" ref="AR91">MAX(IF('INTEGRALE verrouillée'!$A$7:$A$114='Bountys calculs'!AR89,'INTEGRALE verrouillée'!$AM$7:$AM$114))</f>
        <v>0</v>
      </c>
      <c r="AS91" s="481">
        <f t="array" ref="AS91">MAX(IF('INTEGRALE verrouillée'!$A$7:$A$114='Bountys calculs'!AS89,'INTEGRALE verrouillée'!$AM$7:$AM$114))</f>
        <v>0</v>
      </c>
      <c r="AT91" s="842">
        <f t="array" ref="AT91">MAX(IF('INTEGRALE verrouillée'!$A$7:$A$114='Bountys calculs'!AT89,'INTEGRALE verrouillée'!$AM$7:$AM$114))</f>
        <v>3</v>
      </c>
      <c r="AU91" s="842">
        <f t="array" ref="AU91">MAX(IF('INTEGRALE verrouillée'!$A$7:$A$114='Bountys calculs'!AU89,'INTEGRALE verrouillée'!$AM$7:$AM$114))</f>
        <v>0</v>
      </c>
      <c r="AV91" s="842">
        <f t="array" ref="AV91">MAX(IF('INTEGRALE verrouillée'!$A$7:$A$114='Bountys calculs'!AV89,'INTEGRALE verrouillée'!$AM$7:$AM$114))</f>
        <v>0</v>
      </c>
      <c r="AW91" s="3674">
        <f t="array" ref="AW91">MAX(IF('INTEGRALE verrouillée'!$A$7:$A$114='Bountys calculs'!AW89,'INTEGRALE verrouillée'!$AM$7:$AM$114))</f>
        <v>0</v>
      </c>
      <c r="AX91" s="481">
        <f t="array" ref="AX91">MAX(IF('INTEGRALE verrouillée'!$A$7:$A$114='Bountys calculs'!AX89,'INTEGRALE verrouillée'!$AM$7:$AM$114))</f>
        <v>0</v>
      </c>
      <c r="AY91" s="481">
        <f t="array" ref="AY91">MAX(IF('INTEGRALE verrouillée'!$A$7:$A$114='Bountys calculs'!AY89,'INTEGRALE verrouillée'!$AM$7:$AM$114))</f>
        <v>0</v>
      </c>
      <c r="AZ91" s="481">
        <f t="array" ref="AZ91">MAX(IF('INTEGRALE verrouillée'!$A$7:$A$114='Bountys calculs'!AZ89,'INTEGRALE verrouillée'!$AM$7:$AM$114))</f>
        <v>0</v>
      </c>
      <c r="BA91" s="481">
        <f t="array" ref="BA91">MAX(IF('INTEGRALE verrouillée'!$A$7:$A$114='Bountys calculs'!BA89,'INTEGRALE verrouillée'!$AM$7:$AM$114))</f>
        <v>0</v>
      </c>
      <c r="BB91" s="481">
        <f t="array" ref="BB91">MAX(IF('INTEGRALE verrouillée'!$A$7:$A$114='Bountys calculs'!BB89,'INTEGRALE verrouillée'!$AM$7:$AM$114))</f>
        <v>1</v>
      </c>
      <c r="BC91" s="481">
        <f t="array" ref="BC91">MAX(IF('INTEGRALE verrouillée'!$A$7:$A$114='Bountys calculs'!BC89,'INTEGRALE verrouillée'!$AM$7:$AM$114))</f>
        <v>0</v>
      </c>
      <c r="BD91" s="481">
        <f t="array" ref="BD91">MAX(IF('INTEGRALE verrouillée'!$A$7:$A$114='Bountys calculs'!BD89,'INTEGRALE verrouillée'!$AM$7:$AM$114))</f>
        <v>1</v>
      </c>
      <c r="BE91" s="481">
        <f t="array" ref="BE91">MAX(IF('INTEGRALE verrouillée'!$A$7:$A$114='Bountys calculs'!BE89,'INTEGRALE verrouillée'!$AM$7:$AM$114))</f>
        <v>0</v>
      </c>
      <c r="BF91" s="481">
        <f t="array" ref="BF91">MAX(IF('INTEGRALE verrouillée'!$A$7:$A$114='Bountys calculs'!BF89,'INTEGRALE verrouillée'!$AM$7:$AM$114))</f>
        <v>1</v>
      </c>
      <c r="BG91" s="481">
        <f t="array" ref="BG91">MAX(IF('INTEGRALE verrouillée'!$A$7:$A$114='Bountys calculs'!BG89,'INTEGRALE verrouillée'!$AM$7:$AM$114))</f>
        <v>1</v>
      </c>
      <c r="BH91" s="481">
        <f t="array" ref="BH91">MAX(IF('INTEGRALE verrouillée'!$A$7:$A$114='Bountys calculs'!BH89,'INTEGRALE verrouillée'!$AM$7:$AM$114))</f>
        <v>1</v>
      </c>
      <c r="BI91" s="481">
        <f t="array" ref="BI91">MAX(IF('INTEGRALE verrouillée'!$A$7:$A$114='Bountys calculs'!BI89,'INTEGRALE verrouillée'!$AM$7:$AM$114))</f>
        <v>0</v>
      </c>
      <c r="BJ91" s="481">
        <f t="array" ref="BJ91">MAX(IF('INTEGRALE verrouillée'!$A$7:$A$114='Bountys calculs'!BJ89,'INTEGRALE verrouillée'!$AM$7:$AM$114))</f>
        <v>0</v>
      </c>
      <c r="BK91" s="481">
        <f t="array" ref="BK91">MAX(IF('INTEGRALE verrouillée'!$A$7:$A$114='Bountys calculs'!BK89,'INTEGRALE verrouillée'!$AM$7:$AM$114))</f>
        <v>0</v>
      </c>
      <c r="BL91" s="481">
        <f t="array" ref="BL91">MAX(IF('INTEGRALE verrouillée'!$A$7:$A$114='Bountys calculs'!BL89,'INTEGRALE verrouillée'!$AM$7:$AM$114))</f>
        <v>0</v>
      </c>
      <c r="BM91" s="481">
        <f t="array" ref="BM91">MAX(IF('INTEGRALE verrouillée'!$A$7:$A$114='Bountys calculs'!BM89,'INTEGRALE verrouillée'!$AM$7:$AM$114))</f>
        <v>0</v>
      </c>
      <c r="BN91" s="481">
        <f t="array" ref="BN91">MAX(IF('INTEGRALE verrouillée'!$A$7:$A$114='Bountys calculs'!BN89,'INTEGRALE verrouillée'!$AM$7:$AM$114))</f>
        <v>2</v>
      </c>
      <c r="BO91" s="481">
        <f t="array" ref="BO91">MAX(IF('INTEGRALE verrouillée'!$A$7:$A$114='Bountys calculs'!BO89,'INTEGRALE verrouillée'!$AM$7:$AM$114))</f>
        <v>1</v>
      </c>
      <c r="BP91" s="481">
        <f t="array" ref="BP91">MAX(IF('INTEGRALE verrouillée'!$A$7:$A$114='Bountys calculs'!BP89,'INTEGRALE verrouillée'!$AM$7:$AM$114))</f>
        <v>0</v>
      </c>
      <c r="BQ91" s="481">
        <f t="array" ref="BQ91">MAX(IF('INTEGRALE verrouillée'!$A$7:$A$114='Bountys calculs'!BQ89,'INTEGRALE verrouillée'!$AM$7:$AM$114))</f>
        <v>0</v>
      </c>
      <c r="BR91" s="481">
        <f t="array" ref="BR91">MAX(IF('INTEGRALE verrouillée'!$A$7:$A$114='Bountys calculs'!BR89,'INTEGRALE verrouillée'!$AM$7:$AM$114))</f>
        <v>0</v>
      </c>
      <c r="BS91" s="481">
        <f t="array" ref="BS91">MAX(IF('INTEGRALE verrouillée'!$A$7:$A$114='Bountys calculs'!BS89,'INTEGRALE verrouillée'!$AM$7:$AM$114))</f>
        <v>0</v>
      </c>
      <c r="BT91" s="481">
        <f t="array" ref="BT91">MAX(IF('INTEGRALE verrouillée'!$A$7:$A$114='Bountys calculs'!BT89,'INTEGRALE verrouillée'!$AM$7:$AM$114))</f>
        <v>0</v>
      </c>
      <c r="BU91" s="481">
        <f t="array" ref="BU91">MAX(IF('INTEGRALE verrouillée'!$A$7:$A$114='Bountys calculs'!BU89,'INTEGRALE verrouillée'!$AM$7:$AM$114))</f>
        <v>0</v>
      </c>
      <c r="BV91" s="481">
        <f t="array" ref="BV91">MAX(IF('INTEGRALE verrouillée'!$A$7:$A$114='Bountys calculs'!BV89,'INTEGRALE verrouillée'!$AM$7:$AM$114))</f>
        <v>0</v>
      </c>
      <c r="BW91" s="481">
        <f t="array" ref="BW91">MAX(IF('INTEGRALE verrouillée'!$A$7:$A$114='Bountys calculs'!BW89,'INTEGRALE verrouillée'!$AM$7:$AM$114))</f>
        <v>0</v>
      </c>
      <c r="BX91" s="481">
        <f t="array" ref="BX91">MAX(IF('INTEGRALE verrouillée'!$A$7:$A$114='Bountys calculs'!BX89,'INTEGRALE verrouillée'!$AM$7:$AM$114))</f>
        <v>0</v>
      </c>
      <c r="BY91" s="481">
        <f t="array" ref="BY91">MAX(IF('INTEGRALE verrouillée'!$A$7:$A$114='Bountys calculs'!BY89,'INTEGRALE verrouillée'!$AM$7:$AM$114))</f>
        <v>0</v>
      </c>
    </row>
    <row r="92" spans="1:79" s="479" customFormat="1" ht="11.25" x14ac:dyDescent="0.25">
      <c r="A92" s="4059"/>
      <c r="B92" s="636" t="s">
        <v>303</v>
      </c>
      <c r="C92" s="637">
        <f t="array" ref="C92">MAX(IF('INTEGRALE verrouillée'!$A$7:$A$114='Bountys calculs'!C89,'INTEGRALE verrouillée'!$AN$7:$AN$114))</f>
        <v>0</v>
      </c>
      <c r="D92" s="637">
        <f t="array" ref="D92">MAX(IF('INTEGRALE verrouillée'!$A$7:$A$114='Bountys calculs'!D89,'INTEGRALE verrouillée'!$AN$7:$AN$114))</f>
        <v>0</v>
      </c>
      <c r="E92" s="637">
        <f t="array" ref="E92">MAX(IF('INTEGRALE verrouillée'!$A$7:$A$114='Bountys calculs'!E89,'INTEGRALE verrouillée'!$AN$7:$AN$114))</f>
        <v>1</v>
      </c>
      <c r="F92" s="637">
        <f t="array" ref="F92">MAX(IF('INTEGRALE verrouillée'!$A$7:$A$114='Bountys calculs'!F89,'INTEGRALE verrouillée'!$AN$7:$AN$114))</f>
        <v>0</v>
      </c>
      <c r="G92" s="637">
        <f t="array" ref="G92">MAX(IF('INTEGRALE verrouillée'!$A$7:$A$114='Bountys calculs'!G89,'INTEGRALE verrouillée'!$AN$7:$AN$114))</f>
        <v>0</v>
      </c>
      <c r="H92" s="637">
        <f t="array" ref="H92">MAX(IF('INTEGRALE verrouillée'!$A$7:$A$114='Bountys calculs'!H89,'INTEGRALE verrouillée'!$AN$7:$AN$114))</f>
        <v>0</v>
      </c>
      <c r="I92" s="637">
        <f t="array" ref="I92">MAX(IF('INTEGRALE verrouillée'!$A$7:$A$114='Bountys calculs'!I89,'INTEGRALE verrouillée'!$AN$7:$AN$114))</f>
        <v>1</v>
      </c>
      <c r="J92" s="637">
        <f t="array" ref="J92">MAX(IF('INTEGRALE verrouillée'!$A$7:$A$114='Bountys calculs'!J89,'INTEGRALE verrouillée'!$AN$7:$AN$114))</f>
        <v>2</v>
      </c>
      <c r="K92" s="637">
        <f t="array" ref="K92">MAX(IF('INTEGRALE verrouillée'!$A$7:$A$114='Bountys calculs'!K89,'INTEGRALE verrouillée'!$AN$7:$AN$114))</f>
        <v>0</v>
      </c>
      <c r="L92" s="637">
        <f t="array" ref="L92">MAX(IF('INTEGRALE verrouillée'!$A$7:$A$114='Bountys calculs'!L89,'INTEGRALE verrouillée'!$AN$7:$AN$114))</f>
        <v>0</v>
      </c>
      <c r="M92" s="637">
        <f t="array" ref="M92">MAX(IF('INTEGRALE verrouillée'!$A$7:$A$114='Bountys calculs'!M89,'INTEGRALE verrouillée'!$AN$7:$AN$114))</f>
        <v>0</v>
      </c>
      <c r="N92" s="637">
        <f t="array" ref="N92">MAX(IF('INTEGRALE verrouillée'!$A$7:$A$114='Bountys calculs'!N89,'INTEGRALE verrouillée'!$AN$7:$AN$114))</f>
        <v>1</v>
      </c>
      <c r="O92" s="637">
        <f t="array" ref="O92">MAX(IF('INTEGRALE verrouillée'!$A$7:$A$114='Bountys calculs'!O89,'INTEGRALE verrouillée'!$AN$7:$AN$114))</f>
        <v>1</v>
      </c>
      <c r="P92" s="637">
        <f t="array" ref="P92">MAX(IF('INTEGRALE verrouillée'!$A$7:$A$114='Bountys calculs'!P89,'INTEGRALE verrouillée'!$AN$7:$AN$114))</f>
        <v>0</v>
      </c>
      <c r="Q92" s="637">
        <f t="array" ref="Q92">MAX(IF('INTEGRALE verrouillée'!$A$7:$A$114='Bountys calculs'!Q89,'INTEGRALE verrouillée'!$AN$7:$AN$114))</f>
        <v>0</v>
      </c>
      <c r="R92" s="637">
        <f t="array" ref="R92">MAX(IF('INTEGRALE verrouillée'!$A$7:$A$114='Bountys calculs'!R89,'INTEGRALE verrouillée'!$AN$7:$AN$114))</f>
        <v>0</v>
      </c>
      <c r="S92" s="637">
        <f t="array" ref="S92">MAX(IF('INTEGRALE verrouillée'!$A$7:$A$114='Bountys calculs'!S89,'INTEGRALE verrouillée'!$AN$7:$AN$114))</f>
        <v>0</v>
      </c>
      <c r="T92" s="637">
        <f t="array" ref="T92">MAX(IF('INTEGRALE verrouillée'!$A$7:$A$114='Bountys calculs'!T89,'INTEGRALE verrouillée'!$AN$7:$AN$114))</f>
        <v>2</v>
      </c>
      <c r="U92" s="637">
        <f t="array" ref="U92">MAX(IF('INTEGRALE verrouillée'!$A$7:$A$114='Bountys calculs'!U89,'INTEGRALE verrouillée'!$AN$7:$AN$114))</f>
        <v>0</v>
      </c>
      <c r="V92" s="637">
        <f t="array" ref="V92">MAX(IF('INTEGRALE verrouillée'!$A$7:$A$114='Bountys calculs'!V89,'INTEGRALE verrouillée'!$AN$7:$AN$114))</f>
        <v>0</v>
      </c>
      <c r="W92" s="637">
        <f t="array" ref="W92">MAX(IF('INTEGRALE verrouillée'!$A$7:$A$114='Bountys calculs'!W89,'INTEGRALE verrouillée'!$AN$7:$AN$114))</f>
        <v>0</v>
      </c>
      <c r="X92" s="637">
        <f t="array" ref="X92">MAX(IF('INTEGRALE verrouillée'!$A$7:$A$114='Bountys calculs'!X89,'INTEGRALE verrouillée'!$AN$7:$AN$114))</f>
        <v>0</v>
      </c>
      <c r="Y92" s="637">
        <f t="array" ref="Y92">MAX(IF('INTEGRALE verrouillée'!$A$7:$A$114='Bountys calculs'!Y89,'INTEGRALE verrouillée'!$AN$7:$AN$114))</f>
        <v>1</v>
      </c>
      <c r="Z92" s="637">
        <f t="array" ref="Z92">MAX(IF('INTEGRALE verrouillée'!$A$7:$A$114='Bountys calculs'!Z89,'INTEGRALE verrouillée'!$AN$7:$AN$114))</f>
        <v>0</v>
      </c>
      <c r="AA92" s="637">
        <f t="array" ref="AA92">MAX(IF('INTEGRALE verrouillée'!$A$7:$A$114='Bountys calculs'!AA89,'INTEGRALE verrouillée'!$AN$7:$AN$114))</f>
        <v>0</v>
      </c>
      <c r="AB92" s="637">
        <f t="array" ref="AB92">MAX(IF('INTEGRALE verrouillée'!$A$7:$A$114='Bountys calculs'!AB89,'INTEGRALE verrouillée'!$AN$7:$AN$114))</f>
        <v>0</v>
      </c>
      <c r="AC92" s="637">
        <f t="array" ref="AC92">MAX(IF('INTEGRALE verrouillée'!$A$7:$A$114='Bountys calculs'!AC89,'INTEGRALE verrouillée'!$AN$7:$AN$114))</f>
        <v>0</v>
      </c>
      <c r="AD92" s="637">
        <f t="array" ref="AD92">MAX(IF('INTEGRALE verrouillée'!$A$7:$A$114='Bountys calculs'!AD89,'INTEGRALE verrouillée'!$AN$7:$AN$114))</f>
        <v>0</v>
      </c>
      <c r="AE92" s="637">
        <f t="array" ref="AE92">MAX(IF('INTEGRALE verrouillée'!$A$7:$A$114='Bountys calculs'!AE89,'INTEGRALE verrouillée'!$AN$7:$AN$114))</f>
        <v>0</v>
      </c>
      <c r="AF92" s="637">
        <f t="array" ref="AF92">MAX(IF('INTEGRALE verrouillée'!$A$7:$A$114='Bountys calculs'!AF89,'INTEGRALE verrouillée'!$AN$7:$AN$114))</f>
        <v>0</v>
      </c>
      <c r="AG92" s="637">
        <f t="array" ref="AG92">MAX(IF('INTEGRALE verrouillée'!$A$7:$A$114='Bountys calculs'!AG89,'INTEGRALE verrouillée'!$AN$7:$AN$114))</f>
        <v>0</v>
      </c>
      <c r="AH92" s="637">
        <f t="array" ref="AH92">MAX(IF('INTEGRALE verrouillée'!$A$7:$A$114='Bountys calculs'!AH89,'INTEGRALE verrouillée'!$AN$7:$AN$114))</f>
        <v>0</v>
      </c>
      <c r="AI92" s="637">
        <f t="array" ref="AI92">MAX(IF('INTEGRALE verrouillée'!$A$7:$A$114='Bountys calculs'!AI89,'INTEGRALE verrouillée'!$AN$7:$AN$114))</f>
        <v>0</v>
      </c>
      <c r="AJ92" s="637">
        <f t="array" ref="AJ92">MAX(IF('INTEGRALE verrouillée'!$A$7:$A$114='Bountys calculs'!AJ89,'INTEGRALE verrouillée'!$AN$7:$AN$114))</f>
        <v>0</v>
      </c>
      <c r="AK92" s="637">
        <f t="array" ref="AK92">MAX(IF('INTEGRALE verrouillée'!$A$7:$A$114='Bountys calculs'!AK89,'INTEGRALE verrouillée'!$AN$7:$AN$114))</f>
        <v>0</v>
      </c>
      <c r="AL92" s="637">
        <f t="array" ref="AL92">MAX(IF('INTEGRALE verrouillée'!$A$7:$A$114='Bountys calculs'!AL89,'INTEGRALE verrouillée'!$AN$7:$AN$114))</f>
        <v>0</v>
      </c>
      <c r="AM92" s="637">
        <f t="array" ref="AM92">MAX(IF('INTEGRALE verrouillée'!$A$7:$A$114='Bountys calculs'!AM89,'INTEGRALE verrouillée'!$AN$7:$AN$114))</f>
        <v>0</v>
      </c>
      <c r="AN92" s="637">
        <f t="array" ref="AN92">MAX(IF('INTEGRALE verrouillée'!$A$7:$A$114='Bountys calculs'!AN89,'INTEGRALE verrouillée'!$AN$7:$AN$114))</f>
        <v>0</v>
      </c>
      <c r="AO92" s="637">
        <f t="array" ref="AO92">MAX(IF('INTEGRALE verrouillée'!$A$7:$A$114='Bountys calculs'!AO89,'INTEGRALE verrouillée'!$AN$7:$AN$114))</f>
        <v>0</v>
      </c>
      <c r="AP92" s="637">
        <f t="array" ref="AP92">MAX(IF('INTEGRALE verrouillée'!$A$7:$A$114='Bountys calculs'!AP89,'INTEGRALE verrouillée'!$AN$7:$AN$114))</f>
        <v>0</v>
      </c>
      <c r="AQ92" s="637">
        <f t="array" ref="AQ92">MAX(IF('INTEGRALE verrouillée'!$A$7:$A$114='Bountys calculs'!AQ89,'INTEGRALE verrouillée'!$AN$7:$AN$114))</f>
        <v>0</v>
      </c>
      <c r="AR92" s="637">
        <f t="array" ref="AR92">MAX(IF('INTEGRALE verrouillée'!$A$7:$A$114='Bountys calculs'!AR89,'INTEGRALE verrouillée'!$AN$7:$AN$114))</f>
        <v>0</v>
      </c>
      <c r="AS92" s="637">
        <f t="array" ref="AS92">MAX(IF('INTEGRALE verrouillée'!$A$7:$A$114='Bountys calculs'!AS89,'INTEGRALE verrouillée'!$AN$7:$AN$114))</f>
        <v>0</v>
      </c>
      <c r="AT92" s="843">
        <f t="array" ref="AT92">MAX(IF('INTEGRALE verrouillée'!$A$7:$A$114='Bountys calculs'!AT89,'INTEGRALE verrouillée'!$AN$7:$AN$114))</f>
        <v>0</v>
      </c>
      <c r="AU92" s="843">
        <f t="array" ref="AU92">MAX(IF('INTEGRALE verrouillée'!$A$7:$A$114='Bountys calculs'!AU89,'INTEGRALE verrouillée'!$AN$7:$AN$114))</f>
        <v>0</v>
      </c>
      <c r="AV92" s="843">
        <f t="array" ref="AV92">MAX(IF('INTEGRALE verrouillée'!$A$7:$A$114='Bountys calculs'!AV89,'INTEGRALE verrouillée'!$AN$7:$AN$114))</f>
        <v>0</v>
      </c>
      <c r="AW92" s="3675">
        <f t="array" ref="AW92">MAX(IF('INTEGRALE verrouillée'!$A$7:$A$114='Bountys calculs'!AW89,'INTEGRALE verrouillée'!$AN$7:$AN$114))</f>
        <v>0</v>
      </c>
      <c r="AX92" s="637">
        <f t="array" ref="AX92">MAX(IF('INTEGRALE verrouillée'!$A$7:$A$114='Bountys calculs'!AX89,'INTEGRALE verrouillée'!$AN$7:$AN$114))</f>
        <v>0</v>
      </c>
      <c r="AY92" s="637">
        <f t="array" ref="AY92">MAX(IF('INTEGRALE verrouillée'!$A$7:$A$114='Bountys calculs'!AY89,'INTEGRALE verrouillée'!$AN$7:$AN$114))</f>
        <v>0</v>
      </c>
      <c r="AZ92" s="637">
        <f t="array" ref="AZ92">MAX(IF('INTEGRALE verrouillée'!$A$7:$A$114='Bountys calculs'!AZ89,'INTEGRALE verrouillée'!$AN$7:$AN$114))</f>
        <v>0</v>
      </c>
      <c r="BA92" s="637">
        <f t="array" ref="BA92">MAX(IF('INTEGRALE verrouillée'!$A$7:$A$114='Bountys calculs'!BA89,'INTEGRALE verrouillée'!$AN$7:$AN$114))</f>
        <v>0</v>
      </c>
      <c r="BB92" s="637">
        <f t="array" ref="BB92">MAX(IF('INTEGRALE verrouillée'!$A$7:$A$114='Bountys calculs'!BB89,'INTEGRALE verrouillée'!$AN$7:$AN$114))</f>
        <v>0</v>
      </c>
      <c r="BC92" s="637">
        <f t="array" ref="BC92">MAX(IF('INTEGRALE verrouillée'!$A$7:$A$114='Bountys calculs'!BC89,'INTEGRALE verrouillée'!$AN$7:$AN$114))</f>
        <v>0</v>
      </c>
      <c r="BD92" s="637">
        <f t="array" ref="BD92">MAX(IF('INTEGRALE verrouillée'!$A$7:$A$114='Bountys calculs'!BD89,'INTEGRALE verrouillée'!$AN$7:$AN$114))</f>
        <v>0</v>
      </c>
      <c r="BE92" s="637">
        <f t="array" ref="BE92">MAX(IF('INTEGRALE verrouillée'!$A$7:$A$114='Bountys calculs'!BE89,'INTEGRALE verrouillée'!$AN$7:$AN$114))</f>
        <v>0</v>
      </c>
      <c r="BF92" s="637">
        <f t="array" ref="BF92">MAX(IF('INTEGRALE verrouillée'!$A$7:$A$114='Bountys calculs'!BF89,'INTEGRALE verrouillée'!$AN$7:$AN$114))</f>
        <v>0</v>
      </c>
      <c r="BG92" s="637">
        <f t="array" ref="BG92">MAX(IF('INTEGRALE verrouillée'!$A$7:$A$114='Bountys calculs'!BG89,'INTEGRALE verrouillée'!$AN$7:$AN$114))</f>
        <v>1</v>
      </c>
      <c r="BH92" s="637">
        <f t="array" ref="BH92">MAX(IF('INTEGRALE verrouillée'!$A$7:$A$114='Bountys calculs'!BH89,'INTEGRALE verrouillée'!$AN$7:$AN$114))</f>
        <v>0</v>
      </c>
      <c r="BI92" s="637">
        <f t="array" ref="BI92">MAX(IF('INTEGRALE verrouillée'!$A$7:$A$114='Bountys calculs'!BI89,'INTEGRALE verrouillée'!$AN$7:$AN$114))</f>
        <v>0</v>
      </c>
      <c r="BJ92" s="637">
        <f t="array" ref="BJ92">MAX(IF('INTEGRALE verrouillée'!$A$7:$A$114='Bountys calculs'!BJ89,'INTEGRALE verrouillée'!$AN$7:$AN$114))</f>
        <v>0</v>
      </c>
      <c r="BK92" s="637">
        <f t="array" ref="BK92">MAX(IF('INTEGRALE verrouillée'!$A$7:$A$114='Bountys calculs'!BK89,'INTEGRALE verrouillée'!$AN$7:$AN$114))</f>
        <v>0</v>
      </c>
      <c r="BL92" s="637">
        <f t="array" ref="BL92">MAX(IF('INTEGRALE verrouillée'!$A$7:$A$114='Bountys calculs'!BL89,'INTEGRALE verrouillée'!$AN$7:$AN$114))</f>
        <v>0</v>
      </c>
      <c r="BM92" s="637">
        <f t="array" ref="BM92">MAX(IF('INTEGRALE verrouillée'!$A$7:$A$114='Bountys calculs'!BM89,'INTEGRALE verrouillée'!$AN$7:$AN$114))</f>
        <v>0</v>
      </c>
      <c r="BN92" s="637">
        <f t="array" ref="BN92">MAX(IF('INTEGRALE verrouillée'!$A$7:$A$114='Bountys calculs'!BN89,'INTEGRALE verrouillée'!$AN$7:$AN$114))</f>
        <v>0</v>
      </c>
      <c r="BO92" s="637">
        <f t="array" ref="BO92">MAX(IF('INTEGRALE verrouillée'!$A$7:$A$114='Bountys calculs'!BO89,'INTEGRALE verrouillée'!$AN$7:$AN$114))</f>
        <v>0</v>
      </c>
      <c r="BP92" s="637">
        <f t="array" ref="BP92">MAX(IF('INTEGRALE verrouillée'!$A$7:$A$114='Bountys calculs'!BP89,'INTEGRALE verrouillée'!$AN$7:$AN$114))</f>
        <v>0</v>
      </c>
      <c r="BQ92" s="637">
        <f t="array" ref="BQ92">MAX(IF('INTEGRALE verrouillée'!$A$7:$A$114='Bountys calculs'!BQ89,'INTEGRALE verrouillée'!$AN$7:$AN$114))</f>
        <v>0</v>
      </c>
      <c r="BR92" s="637">
        <f t="array" ref="BR92">MAX(IF('INTEGRALE verrouillée'!$A$7:$A$114='Bountys calculs'!BR89,'INTEGRALE verrouillée'!$AN$7:$AN$114))</f>
        <v>0</v>
      </c>
      <c r="BS92" s="637">
        <f t="array" ref="BS92">MAX(IF('INTEGRALE verrouillée'!$A$7:$A$114='Bountys calculs'!BS89,'INTEGRALE verrouillée'!$AN$7:$AN$114))</f>
        <v>0</v>
      </c>
      <c r="BT92" s="637">
        <f t="array" ref="BT92">MAX(IF('INTEGRALE verrouillée'!$A$7:$A$114='Bountys calculs'!BT89,'INTEGRALE verrouillée'!$AN$7:$AN$114))</f>
        <v>0</v>
      </c>
      <c r="BU92" s="637">
        <f t="array" ref="BU92">MAX(IF('INTEGRALE verrouillée'!$A$7:$A$114='Bountys calculs'!BU89,'INTEGRALE verrouillée'!$AN$7:$AN$114))</f>
        <v>0</v>
      </c>
      <c r="BV92" s="637">
        <f t="array" ref="BV92">MAX(IF('INTEGRALE verrouillée'!$A$7:$A$114='Bountys calculs'!BV89,'INTEGRALE verrouillée'!$AN$7:$AN$114))</f>
        <v>0</v>
      </c>
      <c r="BW92" s="637">
        <f t="array" ref="BW92">MAX(IF('INTEGRALE verrouillée'!$A$7:$A$114='Bountys calculs'!BW89,'INTEGRALE verrouillée'!$AN$7:$AN$114))</f>
        <v>0</v>
      </c>
      <c r="BX92" s="637">
        <f t="array" ref="BX92">MAX(IF('INTEGRALE verrouillée'!$A$7:$A$114='Bountys calculs'!BX89,'INTEGRALE verrouillée'!$AN$7:$AN$114))</f>
        <v>0</v>
      </c>
      <c r="BY92" s="637">
        <f t="array" ref="BY92">MAX(IF('INTEGRALE verrouillée'!$A$7:$A$114='Bountys calculs'!BY89,'INTEGRALE verrouillée'!$AN$7:$AN$114))</f>
        <v>0</v>
      </c>
    </row>
    <row r="93" spans="1:79" s="53" customFormat="1" ht="12" x14ac:dyDescent="0.25">
      <c r="A93" s="4059"/>
      <c r="B93" s="500" t="s">
        <v>287</v>
      </c>
      <c r="C93" s="482" t="str">
        <f t="shared" ref="C93:D93" si="13">IF(C91&gt;0,(C90+C92)/C91,"-")</f>
        <v>-</v>
      </c>
      <c r="D93" s="482" t="str">
        <f t="shared" si="13"/>
        <v>-</v>
      </c>
      <c r="E93" s="482">
        <f t="shared" ref="E93:BU93" si="14">IF(E91&gt;0,(E90+E92)/E91,"-")</f>
        <v>1.4285714285714286</v>
      </c>
      <c r="F93" s="482" t="str">
        <f t="shared" si="14"/>
        <v>-</v>
      </c>
      <c r="G93" s="482" t="str">
        <f t="shared" si="14"/>
        <v>-</v>
      </c>
      <c r="H93" s="482">
        <f t="shared" si="14"/>
        <v>0.33333333333333331</v>
      </c>
      <c r="I93" s="482">
        <f t="shared" si="14"/>
        <v>0.7</v>
      </c>
      <c r="J93" s="482">
        <f t="shared" si="14"/>
        <v>2.8</v>
      </c>
      <c r="K93" s="482" t="str">
        <f t="shared" si="14"/>
        <v>-</v>
      </c>
      <c r="L93" s="482" t="str">
        <f t="shared" si="14"/>
        <v>-</v>
      </c>
      <c r="M93" s="482" t="str">
        <f t="shared" si="14"/>
        <v>-</v>
      </c>
      <c r="N93" s="482">
        <f t="shared" si="14"/>
        <v>1</v>
      </c>
      <c r="O93" s="482">
        <f t="shared" si="14"/>
        <v>1.8333333333333333</v>
      </c>
      <c r="P93" s="482">
        <f t="shared" si="14"/>
        <v>1.25</v>
      </c>
      <c r="Q93" s="482">
        <f t="shared" si="14"/>
        <v>0.88888888888888884</v>
      </c>
      <c r="R93" s="482" t="str">
        <f t="shared" si="14"/>
        <v>-</v>
      </c>
      <c r="S93" s="482" t="str">
        <f t="shared" si="14"/>
        <v>-</v>
      </c>
      <c r="T93" s="482">
        <f t="shared" si="14"/>
        <v>3.25</v>
      </c>
      <c r="U93" s="482">
        <f t="shared" si="14"/>
        <v>0</v>
      </c>
      <c r="V93" s="482" t="str">
        <f t="shared" si="14"/>
        <v>-</v>
      </c>
      <c r="W93" s="482" t="str">
        <f t="shared" si="14"/>
        <v>-</v>
      </c>
      <c r="X93" s="482" t="str">
        <f t="shared" si="14"/>
        <v>-</v>
      </c>
      <c r="Y93" s="482">
        <f t="shared" si="14"/>
        <v>1.5</v>
      </c>
      <c r="Z93" s="482" t="str">
        <f t="shared" si="14"/>
        <v>-</v>
      </c>
      <c r="AA93" s="482" t="str">
        <f t="shared" si="14"/>
        <v>-</v>
      </c>
      <c r="AB93" s="482">
        <f t="shared" si="14"/>
        <v>0.33333333333333331</v>
      </c>
      <c r="AC93" s="482" t="str">
        <f t="shared" si="14"/>
        <v>-</v>
      </c>
      <c r="AD93" s="482" t="str">
        <f t="shared" si="14"/>
        <v>-</v>
      </c>
      <c r="AE93" s="482" t="str">
        <f t="shared" si="14"/>
        <v>-</v>
      </c>
      <c r="AF93" s="482" t="str">
        <f t="shared" ref="AF93" si="15">IF(AF91&gt;0,(AF90+AF92)/AF91,"-")</f>
        <v>-</v>
      </c>
      <c r="AG93" s="482" t="str">
        <f t="shared" si="14"/>
        <v>-</v>
      </c>
      <c r="AH93" s="482" t="str">
        <f t="shared" si="14"/>
        <v>-</v>
      </c>
      <c r="AI93" s="482" t="str">
        <f t="shared" si="14"/>
        <v>-</v>
      </c>
      <c r="AJ93" s="482" t="str">
        <f t="shared" si="14"/>
        <v>-</v>
      </c>
      <c r="AK93" s="482">
        <f t="shared" si="14"/>
        <v>0.5</v>
      </c>
      <c r="AL93" s="482">
        <f t="shared" si="14"/>
        <v>0.16666666666666666</v>
      </c>
      <c r="AM93" s="482">
        <f t="shared" si="14"/>
        <v>0.75</v>
      </c>
      <c r="AN93" s="482">
        <f t="shared" si="14"/>
        <v>0</v>
      </c>
      <c r="AO93" s="482" t="str">
        <f t="shared" ref="AO93:AP93" si="16">IF(AO91&gt;0,(AO90+AO92)/AO91,"-")</f>
        <v>-</v>
      </c>
      <c r="AP93" s="482" t="str">
        <f t="shared" si="16"/>
        <v>-</v>
      </c>
      <c r="AQ93" s="482">
        <f t="shared" si="14"/>
        <v>0</v>
      </c>
      <c r="AR93" s="482" t="str">
        <f t="shared" si="14"/>
        <v>-</v>
      </c>
      <c r="AS93" s="482" t="str">
        <f t="shared" si="14"/>
        <v>-</v>
      </c>
      <c r="AT93" s="844">
        <f t="shared" si="14"/>
        <v>0</v>
      </c>
      <c r="AU93" s="844" t="str">
        <f t="shared" ref="AU93:AV93" si="17">IF(AU91&gt;0,(AU90+AU92)/AU91,"-")</f>
        <v>-</v>
      </c>
      <c r="AV93" s="844" t="str">
        <f t="shared" si="17"/>
        <v>-</v>
      </c>
      <c r="AW93" s="3676" t="str">
        <f t="shared" si="14"/>
        <v>-</v>
      </c>
      <c r="AX93" s="482" t="str">
        <f t="shared" si="14"/>
        <v>-</v>
      </c>
      <c r="AY93" s="482" t="str">
        <f t="shared" si="14"/>
        <v>-</v>
      </c>
      <c r="AZ93" s="482" t="str">
        <f t="shared" si="14"/>
        <v>-</v>
      </c>
      <c r="BA93" s="482" t="str">
        <f t="shared" si="14"/>
        <v>-</v>
      </c>
      <c r="BB93" s="482">
        <f t="shared" si="14"/>
        <v>0</v>
      </c>
      <c r="BC93" s="482" t="str">
        <f t="shared" si="14"/>
        <v>-</v>
      </c>
      <c r="BD93" s="482">
        <f t="shared" si="14"/>
        <v>0</v>
      </c>
      <c r="BE93" s="482" t="str">
        <f t="shared" si="14"/>
        <v>-</v>
      </c>
      <c r="BF93" s="482">
        <f t="shared" si="14"/>
        <v>1</v>
      </c>
      <c r="BG93" s="482">
        <f t="shared" si="14"/>
        <v>4</v>
      </c>
      <c r="BH93" s="482">
        <f t="shared" si="14"/>
        <v>0</v>
      </c>
      <c r="BI93" s="482" t="str">
        <f t="shared" si="14"/>
        <v>-</v>
      </c>
      <c r="BJ93" s="482" t="str">
        <f t="shared" si="14"/>
        <v>-</v>
      </c>
      <c r="BK93" s="482" t="str">
        <f t="shared" si="14"/>
        <v>-</v>
      </c>
      <c r="BL93" s="482" t="str">
        <f t="shared" si="14"/>
        <v>-</v>
      </c>
      <c r="BM93" s="482" t="str">
        <f t="shared" si="14"/>
        <v>-</v>
      </c>
      <c r="BN93" s="482">
        <f t="shared" si="14"/>
        <v>0</v>
      </c>
      <c r="BO93" s="482">
        <f t="shared" si="14"/>
        <v>0</v>
      </c>
      <c r="BP93" s="482" t="str">
        <f t="shared" si="14"/>
        <v>-</v>
      </c>
      <c r="BQ93" s="482" t="str">
        <f t="shared" si="14"/>
        <v>-</v>
      </c>
      <c r="BR93" s="482" t="str">
        <f t="shared" si="14"/>
        <v>-</v>
      </c>
      <c r="BS93" s="482" t="str">
        <f t="shared" si="14"/>
        <v>-</v>
      </c>
      <c r="BT93" s="482" t="str">
        <f t="shared" si="14"/>
        <v>-</v>
      </c>
      <c r="BU93" s="482" t="str">
        <f t="shared" si="14"/>
        <v>-</v>
      </c>
      <c r="BV93" s="482" t="str">
        <f t="shared" ref="BV93:BY93" si="18">IF(BV91&gt;0,(BV90+BV92)/BV91,"-")</f>
        <v>-</v>
      </c>
      <c r="BW93" s="482" t="str">
        <f t="shared" si="18"/>
        <v>-</v>
      </c>
      <c r="BX93" s="482" t="str">
        <f t="shared" si="18"/>
        <v>-</v>
      </c>
      <c r="BY93" s="482" t="str">
        <f t="shared" si="18"/>
        <v>-</v>
      </c>
    </row>
    <row r="94" spans="1:79" s="55" customFormat="1" ht="12" customHeight="1" x14ac:dyDescent="0.25">
      <c r="A94" s="4060" t="s">
        <v>288</v>
      </c>
      <c r="B94" s="614" t="s">
        <v>285</v>
      </c>
      <c r="C94" s="615">
        <f>COUNTIF('Gagnants-Perdants'!$B$94:$B$225,C89)</f>
        <v>0</v>
      </c>
      <c r="D94" s="615">
        <f>COUNTIF('Gagnants-Perdants'!$B$94:$B$225,D89)</f>
        <v>0</v>
      </c>
      <c r="E94" s="615">
        <f>COUNTIF('Gagnants-Perdants'!$B$94:$B$225,E89)</f>
        <v>7</v>
      </c>
      <c r="F94" s="615">
        <f>COUNTIF('Gagnants-Perdants'!$B$94:$B$225,F89)</f>
        <v>0</v>
      </c>
      <c r="G94" s="615">
        <f>COUNTIF('Gagnants-Perdants'!$B$94:$B$225,G89)</f>
        <v>0</v>
      </c>
      <c r="H94" s="615">
        <f>COUNTIF('Gagnants-Perdants'!$B$94:$B$225,H89)</f>
        <v>8</v>
      </c>
      <c r="I94" s="615">
        <f>COUNTIF('Gagnants-Perdants'!$B$94:$B$225,I89)</f>
        <v>11</v>
      </c>
      <c r="J94" s="615">
        <f>COUNTIF('Gagnants-Perdants'!$B$94:$B$225,J89)</f>
        <v>1</v>
      </c>
      <c r="K94" s="615">
        <f>COUNTIF('Gagnants-Perdants'!$B$94:$B$225,K89)</f>
        <v>0</v>
      </c>
      <c r="L94" s="615">
        <f>COUNTIF('Gagnants-Perdants'!$B$94:$B$225,L89)</f>
        <v>1</v>
      </c>
      <c r="M94" s="615">
        <f>COUNTIF('Gagnants-Perdants'!$B$94:$B$225,M89)</f>
        <v>0</v>
      </c>
      <c r="N94" s="615">
        <f>COUNTIF('Gagnants-Perdants'!$B$94:$B$225,N89)</f>
        <v>5</v>
      </c>
      <c r="O94" s="615">
        <f>COUNTIF('Gagnants-Perdants'!$B$94:$B$225,O89)</f>
        <v>15</v>
      </c>
      <c r="P94" s="615">
        <f>COUNTIF('Gagnants-Perdants'!$B$94:$B$225,P89)</f>
        <v>3</v>
      </c>
      <c r="Q94" s="615">
        <f>COUNTIF('Gagnants-Perdants'!$B$94:$B$225,Q89)</f>
        <v>5</v>
      </c>
      <c r="R94" s="615">
        <f>COUNTIF('Gagnants-Perdants'!$B$94:$B$225,R89)</f>
        <v>13</v>
      </c>
      <c r="S94" s="615">
        <f>COUNTIF('Gagnants-Perdants'!$B$94:$B$225,S89)</f>
        <v>2</v>
      </c>
      <c r="T94" s="615">
        <f>COUNTIF('Gagnants-Perdants'!$B$94:$B$225,T89)</f>
        <v>0</v>
      </c>
      <c r="U94" s="615">
        <f>COUNTIF('Gagnants-Perdants'!$B$94:$B$225,U89)</f>
        <v>0</v>
      </c>
      <c r="V94" s="615">
        <f>COUNTIF('Gagnants-Perdants'!$B$94:$B$225,V89)</f>
        <v>0</v>
      </c>
      <c r="W94" s="615">
        <f>COUNTIF('Gagnants-Perdants'!$B$94:$B$225,W89)</f>
        <v>0</v>
      </c>
      <c r="X94" s="615">
        <f>COUNTIF('Gagnants-Perdants'!$B$94:$B$225,X89)</f>
        <v>0</v>
      </c>
      <c r="Y94" s="615">
        <f>COUNTIF('Gagnants-Perdants'!$B$94:$B$225,Y89)</f>
        <v>5</v>
      </c>
      <c r="Z94" s="615">
        <f>COUNTIF('Gagnants-Perdants'!$B$94:$B$225,Z89)</f>
        <v>4</v>
      </c>
      <c r="AA94" s="615">
        <f>COUNTIF('Gagnants-Perdants'!$B$94:$B$225,AA89)</f>
        <v>3</v>
      </c>
      <c r="AB94" s="615">
        <f>COUNTIF('Gagnants-Perdants'!$B$94:$B$225,AB89)</f>
        <v>2</v>
      </c>
      <c r="AC94" s="615">
        <f>COUNTIF('Gagnants-Perdants'!$B$94:$B$225,AC89)</f>
        <v>0</v>
      </c>
      <c r="AD94" s="615">
        <f>COUNTIF('Gagnants-Perdants'!$B$94:$B$225,AD89)</f>
        <v>0</v>
      </c>
      <c r="AE94" s="615">
        <f>COUNTIF('Gagnants-Perdants'!$B$94:$B$225,AE89)</f>
        <v>0</v>
      </c>
      <c r="AF94" s="615">
        <f>COUNTIF('Gagnants-Perdants'!$B$94:$B$225,AF89)</f>
        <v>0</v>
      </c>
      <c r="AG94" s="615">
        <f>COUNTIF('Gagnants-Perdants'!$B$94:$B$225,AG89)</f>
        <v>0</v>
      </c>
      <c r="AH94" s="615">
        <f>COUNTIF('Gagnants-Perdants'!$B$94:$B$225,AH89)</f>
        <v>0</v>
      </c>
      <c r="AI94" s="615">
        <f>COUNTIF('Gagnants-Perdants'!$B$94:$B$225,AI89)</f>
        <v>5</v>
      </c>
      <c r="AJ94" s="615">
        <f>COUNTIF('Gagnants-Perdants'!$B$94:$B$225,AJ89)</f>
        <v>0</v>
      </c>
      <c r="AK94" s="615">
        <f>COUNTIF('Gagnants-Perdants'!$B$94:$B$225,AK89)</f>
        <v>4</v>
      </c>
      <c r="AL94" s="615">
        <f>COUNTIF('Gagnants-Perdants'!$B$94:$B$225,AL89)</f>
        <v>11</v>
      </c>
      <c r="AM94" s="615">
        <f>COUNTIF('Gagnants-Perdants'!$B$94:$B$225,AM89)</f>
        <v>11</v>
      </c>
      <c r="AN94" s="615">
        <f>COUNTIF('Gagnants-Perdants'!$B$94:$B$225,AN89)</f>
        <v>4</v>
      </c>
      <c r="AO94" s="615">
        <f>COUNTIF('Gagnants-Perdants'!$B$94:$B$225,AO89)</f>
        <v>0</v>
      </c>
      <c r="AP94" s="615">
        <f>COUNTIF('Gagnants-Perdants'!$B$94:$B$225,AP89)</f>
        <v>0</v>
      </c>
      <c r="AQ94" s="615">
        <f>COUNTIF('Gagnants-Perdants'!$B$94:$B$225,AQ89)</f>
        <v>1</v>
      </c>
      <c r="AR94" s="615">
        <f>COUNTIF('Gagnants-Perdants'!$B$94:$B$225,AR89)</f>
        <v>0</v>
      </c>
      <c r="AS94" s="615">
        <f>COUNTIF('Gagnants-Perdants'!$B$94:$B$225,AS89)</f>
        <v>0</v>
      </c>
      <c r="AT94" s="845">
        <f>COUNTIF('Gagnants-Perdants'!$B$94:$B$225,AT89)</f>
        <v>8</v>
      </c>
      <c r="AU94" s="845">
        <f>COUNTIF('Gagnants-Perdants'!$B$94:$B$225,AU89)</f>
        <v>0</v>
      </c>
      <c r="AV94" s="845">
        <f>COUNTIF('Gagnants-Perdants'!$B$94:$B$225,AV89)</f>
        <v>0</v>
      </c>
      <c r="AW94" s="3677">
        <f>COUNTIF('Gagnants-Perdants'!$B$94:$B$225,AW89)</f>
        <v>0</v>
      </c>
      <c r="AX94" s="615">
        <f>COUNTIF('Gagnants-Perdants'!$B$94:$B$225,AX89)</f>
        <v>1</v>
      </c>
      <c r="AY94" s="615">
        <f>COUNTIF('Gagnants-Perdants'!$B$94:$B$225,AY89)</f>
        <v>0</v>
      </c>
      <c r="AZ94" s="615">
        <f>COUNTIF('Gagnants-Perdants'!$B$94:$B$225,AZ89)</f>
        <v>0</v>
      </c>
      <c r="BA94" s="615">
        <f>COUNTIF('Gagnants-Perdants'!$B$94:$B$225,BA89)</f>
        <v>0</v>
      </c>
      <c r="BB94" s="615">
        <f>COUNTIF('Gagnants-Perdants'!$B$94:$B$225,BB89)</f>
        <v>0</v>
      </c>
      <c r="BC94" s="615">
        <f>COUNTIF('Gagnants-Perdants'!$B$94:$B$225,BC89)</f>
        <v>0</v>
      </c>
      <c r="BD94" s="615">
        <f>COUNTIF('Gagnants-Perdants'!$B$94:$B$225,BD89)</f>
        <v>0</v>
      </c>
      <c r="BE94" s="615">
        <f>COUNTIF('Gagnants-Perdants'!$B$94:$B$225,BE89)</f>
        <v>1</v>
      </c>
      <c r="BF94" s="615">
        <f>COUNTIF('Gagnants-Perdants'!$B$94:$B$225,BF89)</f>
        <v>0</v>
      </c>
      <c r="BG94" s="615">
        <f>COUNTIF('Gagnants-Perdants'!$B$94:$B$225,BG89)</f>
        <v>0</v>
      </c>
      <c r="BH94" s="615">
        <f>COUNTIF('Gagnants-Perdants'!$B$94:$B$225,BH89)</f>
        <v>0</v>
      </c>
      <c r="BI94" s="615">
        <f>COUNTIF('Gagnants-Perdants'!$B$94:$B$225,BI89)</f>
        <v>0</v>
      </c>
      <c r="BJ94" s="615">
        <f>COUNTIF('Gagnants-Perdants'!$B$94:$B$225,BJ89)</f>
        <v>0</v>
      </c>
      <c r="BK94" s="615">
        <f>COUNTIF('Gagnants-Perdants'!$B$94:$B$225,BK89)</f>
        <v>0</v>
      </c>
      <c r="BL94" s="615">
        <f>COUNTIF('Gagnants-Perdants'!$B$94:$B$225,BL89)</f>
        <v>0</v>
      </c>
      <c r="BM94" s="615">
        <f>COUNTIF('Gagnants-Perdants'!$B$94:$B$225,BM89)</f>
        <v>0</v>
      </c>
      <c r="BN94" s="615">
        <f>COUNTIF('Gagnants-Perdants'!$B$94:$B$225,BN89)</f>
        <v>0</v>
      </c>
      <c r="BO94" s="615">
        <f>COUNTIF('Gagnants-Perdants'!$B$94:$B$225,BO89)</f>
        <v>0</v>
      </c>
      <c r="BP94" s="615">
        <f>COUNTIF('Gagnants-Perdants'!$B$94:$B$225,BP89)</f>
        <v>0</v>
      </c>
      <c r="BQ94" s="615">
        <f>COUNTIF('Gagnants-Perdants'!$B$94:$B$225,BQ89)</f>
        <v>1</v>
      </c>
      <c r="BR94" s="615">
        <f>COUNTIF('Gagnants-Perdants'!$B$94:$B$225,BR89)</f>
        <v>0</v>
      </c>
      <c r="BS94" s="615">
        <f>COUNTIF('Gagnants-Perdants'!$B$94:$B$225,BS89)</f>
        <v>0</v>
      </c>
      <c r="BT94" s="615">
        <f>COUNTIF('Gagnants-Perdants'!$B$94:$B$225,BT89)</f>
        <v>0</v>
      </c>
      <c r="BU94" s="615">
        <f>COUNTIF('Gagnants-Perdants'!$B$94:$B$225,BU89)</f>
        <v>0</v>
      </c>
      <c r="BV94" s="615">
        <f>COUNTIF('Gagnants-Perdants'!$B$94:$B$225,BV89)</f>
        <v>0</v>
      </c>
      <c r="BW94" s="615">
        <f>COUNTIF('Gagnants-Perdants'!$B$94:$B$225,BW89)</f>
        <v>0</v>
      </c>
      <c r="BX94" s="615">
        <f>COUNTIF('Gagnants-Perdants'!$B$94:$B$225,BX89)</f>
        <v>0</v>
      </c>
      <c r="BY94" s="615">
        <f>COUNTIF('Gagnants-Perdants'!$B$94:$B$225,BY89)</f>
        <v>0</v>
      </c>
    </row>
    <row r="95" spans="1:79" s="53" customFormat="1" ht="12" x14ac:dyDescent="0.25">
      <c r="A95" s="4060"/>
      <c r="B95" s="501" t="s">
        <v>286</v>
      </c>
      <c r="C95" s="483">
        <f t="array" ref="C95">MAX(IF('INTEGRALE verrouillée'!$A$7:$A$114='Bountys calculs'!C89,'INTEGRALE verrouillée'!$AO$7:$AO$114))</f>
        <v>0</v>
      </c>
      <c r="D95" s="483">
        <f t="array" ref="D95">MAX(IF('INTEGRALE verrouillée'!$A$7:$A$114='Bountys calculs'!D89,'INTEGRALE verrouillée'!$AO$7:$AO$114))</f>
        <v>0</v>
      </c>
      <c r="E95" s="483">
        <f t="array" ref="E95">MAX(IF('INTEGRALE verrouillée'!$A$7:$A$114='Bountys calculs'!E89,'INTEGRALE verrouillée'!$AO$7:$AO$114))</f>
        <v>3</v>
      </c>
      <c r="F95" s="483">
        <f t="array" ref="F95">MAX(IF('INTEGRALE verrouillée'!$A$7:$A$114='Bountys calculs'!F89,'INTEGRALE verrouillée'!$AO$7:$AO$114))</f>
        <v>1</v>
      </c>
      <c r="G95" s="483">
        <f t="array" ref="G95">MAX(IF('INTEGRALE verrouillée'!$A$7:$A$114='Bountys calculs'!G89,'INTEGRALE verrouillée'!$AO$7:$AO$114))</f>
        <v>0</v>
      </c>
      <c r="H95" s="483">
        <f t="array" ref="H95">MAX(IF('INTEGRALE verrouillée'!$A$7:$A$114='Bountys calculs'!H89,'INTEGRALE verrouillée'!$AO$7:$AO$114))</f>
        <v>13</v>
      </c>
      <c r="I95" s="483">
        <f t="array" ref="I95">MAX(IF('INTEGRALE verrouillée'!$A$7:$A$114='Bountys calculs'!I89,'INTEGRALE verrouillée'!$AO$7:$AO$114))</f>
        <v>13</v>
      </c>
      <c r="J95" s="483">
        <f t="array" ref="J95">MAX(IF('INTEGRALE verrouillée'!$A$7:$A$114='Bountys calculs'!J89,'INTEGRALE verrouillée'!$AO$7:$AO$114))</f>
        <v>2</v>
      </c>
      <c r="K95" s="483">
        <f t="array" ref="K95">MAX(IF('INTEGRALE verrouillée'!$A$7:$A$114='Bountys calculs'!K89,'INTEGRALE verrouillée'!$AO$7:$AO$114))</f>
        <v>0</v>
      </c>
      <c r="L95" s="483">
        <f t="array" ref="L95">MAX(IF('INTEGRALE verrouillée'!$A$7:$A$114='Bountys calculs'!L89,'INTEGRALE verrouillée'!$AO$7:$AO$114))</f>
        <v>3</v>
      </c>
      <c r="M95" s="483">
        <f t="array" ref="M95">MAX(IF('INTEGRALE verrouillée'!$A$7:$A$114='Bountys calculs'!M89,'INTEGRALE verrouillée'!$AO$7:$AO$114))</f>
        <v>0</v>
      </c>
      <c r="N95" s="483">
        <f t="array" ref="N95">MAX(IF('INTEGRALE verrouillée'!$A$7:$A$114='Bountys calculs'!N89,'INTEGRALE verrouillée'!$AO$7:$AO$114))</f>
        <v>12</v>
      </c>
      <c r="O95" s="483">
        <f t="array" ref="O95">MAX(IF('INTEGRALE verrouillée'!$A$7:$A$114='Bountys calculs'!O89,'INTEGRALE verrouillée'!$AO$7:$AO$114))</f>
        <v>5</v>
      </c>
      <c r="P95" s="483">
        <f t="array" ref="P95">MAX(IF('INTEGRALE verrouillée'!$A$7:$A$114='Bountys calculs'!P89,'INTEGRALE verrouillée'!$AO$7:$AO$114))</f>
        <v>4</v>
      </c>
      <c r="Q95" s="483">
        <f t="array" ref="Q95">MAX(IF('INTEGRALE verrouillée'!$A$7:$A$114='Bountys calculs'!Q89,'INTEGRALE verrouillée'!$AO$7:$AO$114))</f>
        <v>11</v>
      </c>
      <c r="R95" s="483">
        <f t="array" ref="R95">MAX(IF('INTEGRALE verrouillée'!$A$7:$A$114='Bountys calculs'!R89,'INTEGRALE verrouillée'!$AO$7:$AO$114))</f>
        <v>6</v>
      </c>
      <c r="S95" s="483">
        <f t="array" ref="S95">MAX(IF('INTEGRALE verrouillée'!$A$7:$A$114='Bountys calculs'!S89,'INTEGRALE verrouillée'!$AO$7:$AO$114))</f>
        <v>3</v>
      </c>
      <c r="T95" s="483">
        <f t="array" ref="T95">MAX(IF('INTEGRALE verrouillée'!$A$7:$A$114='Bountys calculs'!T89,'INTEGRALE verrouillée'!$AO$7:$AO$114))</f>
        <v>1</v>
      </c>
      <c r="U95" s="483">
        <f t="array" ref="U95">MAX(IF('INTEGRALE verrouillée'!$A$7:$A$114='Bountys calculs'!U89,'INTEGRALE verrouillée'!$AO$7:$AO$114))</f>
        <v>0</v>
      </c>
      <c r="V95" s="483">
        <f t="array" ref="V95">MAX(IF('INTEGRALE verrouillée'!$A$7:$A$114='Bountys calculs'!V89,'INTEGRALE verrouillée'!$AO$7:$AO$114))</f>
        <v>0</v>
      </c>
      <c r="W95" s="483">
        <f t="array" ref="W95">MAX(IF('INTEGRALE verrouillée'!$A$7:$A$114='Bountys calculs'!W89,'INTEGRALE verrouillée'!$AO$7:$AO$114))</f>
        <v>0</v>
      </c>
      <c r="X95" s="483">
        <f t="array" ref="X95">MAX(IF('INTEGRALE verrouillée'!$A$7:$A$114='Bountys calculs'!X89,'INTEGRALE verrouillée'!$AO$7:$AO$114))</f>
        <v>0</v>
      </c>
      <c r="Y95" s="483">
        <f t="array" ref="Y95">MAX(IF('INTEGRALE verrouillée'!$A$7:$A$114='Bountys calculs'!Y89,'INTEGRALE verrouillée'!$AO$7:$AO$114))</f>
        <v>9</v>
      </c>
      <c r="Z95" s="483">
        <f t="array" ref="Z95">MAX(IF('INTEGRALE verrouillée'!$A$7:$A$114='Bountys calculs'!Z89,'INTEGRALE verrouillée'!$AO$7:$AO$114))</f>
        <v>3</v>
      </c>
      <c r="AA95" s="483">
        <f t="array" ref="AA95">MAX(IF('INTEGRALE verrouillée'!$A$7:$A$114='Bountys calculs'!AA89,'INTEGRALE verrouillée'!$AO$7:$AO$114))</f>
        <v>1</v>
      </c>
      <c r="AB95" s="483">
        <f t="array" ref="AB95">MAX(IF('INTEGRALE verrouillée'!$A$7:$A$114='Bountys calculs'!AB89,'INTEGRALE verrouillée'!$AO$7:$AO$114))</f>
        <v>4</v>
      </c>
      <c r="AC95" s="483">
        <f t="array" ref="AC95">MAX(IF('INTEGRALE verrouillée'!$A$7:$A$114='Bountys calculs'!AC89,'INTEGRALE verrouillée'!$AO$7:$AO$114))</f>
        <v>0</v>
      </c>
      <c r="AD95" s="483">
        <f t="array" ref="AD95">MAX(IF('INTEGRALE verrouillée'!$A$7:$A$114='Bountys calculs'!AD89,'INTEGRALE verrouillée'!$AO$7:$AO$114))</f>
        <v>0</v>
      </c>
      <c r="AE95" s="483">
        <f t="array" ref="AE95">MAX(IF('INTEGRALE verrouillée'!$A$7:$A$114='Bountys calculs'!AE89,'INTEGRALE verrouillée'!$AO$7:$AO$114))</f>
        <v>0</v>
      </c>
      <c r="AF95" s="483">
        <f t="array" ref="AF95">MAX(IF('INTEGRALE verrouillée'!$A$7:$A$114='Bountys calculs'!AF89,'INTEGRALE verrouillée'!$AO$7:$AO$114))</f>
        <v>0</v>
      </c>
      <c r="AG95" s="483">
        <f t="array" ref="AG95">MAX(IF('INTEGRALE verrouillée'!$A$7:$A$114='Bountys calculs'!AG89,'INTEGRALE verrouillée'!$AO$7:$AO$114))</f>
        <v>0</v>
      </c>
      <c r="AH95" s="483">
        <f t="array" ref="AH95">MAX(IF('INTEGRALE verrouillée'!$A$7:$A$114='Bountys calculs'!AH89,'INTEGRALE verrouillée'!$AO$7:$AO$114))</f>
        <v>0</v>
      </c>
      <c r="AI95" s="483">
        <f t="array" ref="AI95">MAX(IF('INTEGRALE verrouillée'!$A$7:$A$114='Bountys calculs'!AI89,'INTEGRALE verrouillée'!$AO$7:$AO$114))</f>
        <v>6</v>
      </c>
      <c r="AJ95" s="483">
        <f t="array" ref="AJ95">MAX(IF('INTEGRALE verrouillée'!$A$7:$A$114='Bountys calculs'!AJ89,'INTEGRALE verrouillée'!$AO$7:$AO$114))</f>
        <v>0</v>
      </c>
      <c r="AK95" s="483">
        <f t="array" ref="AK95">MAX(IF('INTEGRALE verrouillée'!$A$7:$A$114='Bountys calculs'!AK89,'INTEGRALE verrouillée'!$AO$7:$AO$114))</f>
        <v>7</v>
      </c>
      <c r="AL95" s="483">
        <f t="array" ref="AL95">MAX(IF('INTEGRALE verrouillée'!$A$7:$A$114='Bountys calculs'!AL89,'INTEGRALE verrouillée'!$AO$7:$AO$114))</f>
        <v>7</v>
      </c>
      <c r="AM95" s="483">
        <f t="array" ref="AM95">MAX(IF('INTEGRALE verrouillée'!$A$7:$A$114='Bountys calculs'!AM89,'INTEGRALE verrouillée'!$AO$7:$AO$114))</f>
        <v>10</v>
      </c>
      <c r="AN95" s="483">
        <f t="array" ref="AN95">MAX(IF('INTEGRALE verrouillée'!$A$7:$A$114='Bountys calculs'!AN89,'INTEGRALE verrouillée'!$AO$7:$AO$114))</f>
        <v>4</v>
      </c>
      <c r="AO95" s="483">
        <f t="array" ref="AO95">MAX(IF('INTEGRALE verrouillée'!$A$7:$A$114='Bountys calculs'!AO89,'INTEGRALE verrouillée'!$AO$7:$AO$114))</f>
        <v>0</v>
      </c>
      <c r="AP95" s="483">
        <f t="array" ref="AP95">MAX(IF('INTEGRALE verrouillée'!$A$7:$A$114='Bountys calculs'!AP89,'INTEGRALE verrouillée'!$AO$7:$AO$114))</f>
        <v>0</v>
      </c>
      <c r="AQ95" s="483">
        <f t="array" ref="AQ95">MAX(IF('INTEGRALE verrouillée'!$A$7:$A$114='Bountys calculs'!AQ89,'INTEGRALE verrouillée'!$AO$7:$AO$114))</f>
        <v>1</v>
      </c>
      <c r="AR95" s="483">
        <f t="array" ref="AR95">MAX(IF('INTEGRALE verrouillée'!$A$7:$A$114='Bountys calculs'!AR89,'INTEGRALE verrouillée'!$AO$7:$AO$114))</f>
        <v>0</v>
      </c>
      <c r="AS95" s="483">
        <f t="array" ref="AS95">MAX(IF('INTEGRALE verrouillée'!$A$7:$A$114='Bountys calculs'!AS89,'INTEGRALE verrouillée'!$AO$7:$AO$114))</f>
        <v>1</v>
      </c>
      <c r="AT95" s="846">
        <f t="array" ref="AT95">MAX(IF('INTEGRALE verrouillée'!$A$7:$A$114='Bountys calculs'!AT89,'INTEGRALE verrouillée'!$AO$7:$AO$114))</f>
        <v>4</v>
      </c>
      <c r="AU95" s="846">
        <f t="array" ref="AU95">MAX(IF('INTEGRALE verrouillée'!$A$7:$A$114='Bountys calculs'!AU89,'INTEGRALE verrouillée'!$AO$7:$AO$114))</f>
        <v>0</v>
      </c>
      <c r="AV95" s="846">
        <f t="array" ref="AV95">MAX(IF('INTEGRALE verrouillée'!$A$7:$A$114='Bountys calculs'!AV89,'INTEGRALE verrouillée'!$AO$7:$AO$114))</f>
        <v>0</v>
      </c>
      <c r="AW95" s="3678">
        <f t="array" ref="AW95">MAX(IF('INTEGRALE verrouillée'!$A$7:$A$114='Bountys calculs'!AW89,'INTEGRALE verrouillée'!$AO$7:$AO$114))</f>
        <v>2</v>
      </c>
      <c r="AX95" s="483">
        <f t="array" ref="AX95">MAX(IF('INTEGRALE verrouillée'!$A$7:$A$114='Bountys calculs'!AX89,'INTEGRALE verrouillée'!$AO$7:$AO$114))</f>
        <v>2</v>
      </c>
      <c r="AY95" s="483">
        <f t="array" ref="AY95">MAX(IF('INTEGRALE verrouillée'!$A$7:$A$114='Bountys calculs'!AY89,'INTEGRALE verrouillée'!$AO$7:$AO$114))</f>
        <v>0</v>
      </c>
      <c r="AZ95" s="483">
        <f t="array" ref="AZ95">MAX(IF('INTEGRALE verrouillée'!$A$7:$A$114='Bountys calculs'!AZ89,'INTEGRALE verrouillée'!$AO$7:$AO$114))</f>
        <v>1</v>
      </c>
      <c r="BA95" s="483">
        <f t="array" ref="BA95">MAX(IF('INTEGRALE verrouillée'!$A$7:$A$114='Bountys calculs'!BA89,'INTEGRALE verrouillée'!$AO$7:$AO$114))</f>
        <v>0</v>
      </c>
      <c r="BB95" s="483">
        <f t="array" ref="BB95">MAX(IF('INTEGRALE verrouillée'!$A$7:$A$114='Bountys calculs'!BB89,'INTEGRALE verrouillée'!$AO$7:$AO$114))</f>
        <v>0</v>
      </c>
      <c r="BC95" s="483">
        <f t="array" ref="BC95">MAX(IF('INTEGRALE verrouillée'!$A$7:$A$114='Bountys calculs'!BC89,'INTEGRALE verrouillée'!$AO$7:$AO$114))</f>
        <v>0</v>
      </c>
      <c r="BD95" s="483">
        <f t="array" ref="BD95">MAX(IF('INTEGRALE verrouillée'!$A$7:$A$114='Bountys calculs'!BD89,'INTEGRALE verrouillée'!$AO$7:$AO$114))</f>
        <v>0</v>
      </c>
      <c r="BE95" s="483">
        <f t="array" ref="BE95">MAX(IF('INTEGRALE verrouillée'!$A$7:$A$114='Bountys calculs'!BE89,'INTEGRALE verrouillée'!$AO$7:$AO$114))</f>
        <v>1</v>
      </c>
      <c r="BF95" s="483">
        <f t="array" ref="BF95">MAX(IF('INTEGRALE verrouillée'!$A$7:$A$114='Bountys calculs'!BF89,'INTEGRALE verrouillée'!$AO$7:$AO$114))</f>
        <v>0</v>
      </c>
      <c r="BG95" s="483">
        <f t="array" ref="BG95">MAX(IF('INTEGRALE verrouillée'!$A$7:$A$114='Bountys calculs'!BG89,'INTEGRALE verrouillée'!$AO$7:$AO$114))</f>
        <v>0</v>
      </c>
      <c r="BH95" s="483">
        <f t="array" ref="BH95">MAX(IF('INTEGRALE verrouillée'!$A$7:$A$114='Bountys calculs'!BH89,'INTEGRALE verrouillée'!$AO$7:$AO$114))</f>
        <v>0</v>
      </c>
      <c r="BI95" s="483">
        <f t="array" ref="BI95">MAX(IF('INTEGRALE verrouillée'!$A$7:$A$114='Bountys calculs'!BI89,'INTEGRALE verrouillée'!$AO$7:$AO$114))</f>
        <v>0</v>
      </c>
      <c r="BJ95" s="483">
        <f t="array" ref="BJ95">MAX(IF('INTEGRALE verrouillée'!$A$7:$A$114='Bountys calculs'!BJ89,'INTEGRALE verrouillée'!$AO$7:$AO$114))</f>
        <v>0</v>
      </c>
      <c r="BK95" s="483">
        <f t="array" ref="BK95">MAX(IF('INTEGRALE verrouillée'!$A$7:$A$114='Bountys calculs'!BK89,'INTEGRALE verrouillée'!$AO$7:$AO$114))</f>
        <v>0</v>
      </c>
      <c r="BL95" s="483">
        <f t="array" ref="BL95">MAX(IF('INTEGRALE verrouillée'!$A$7:$A$114='Bountys calculs'!BL89,'INTEGRALE verrouillée'!$AO$7:$AO$114))</f>
        <v>0</v>
      </c>
      <c r="BM95" s="483">
        <f t="array" ref="BM95">MAX(IF('INTEGRALE verrouillée'!$A$7:$A$114='Bountys calculs'!BM89,'INTEGRALE verrouillée'!$AO$7:$AO$114))</f>
        <v>1</v>
      </c>
      <c r="BN95" s="483">
        <f t="array" ref="BN95">MAX(IF('INTEGRALE verrouillée'!$A$7:$A$114='Bountys calculs'!BN89,'INTEGRALE verrouillée'!$AO$7:$AO$114))</f>
        <v>0</v>
      </c>
      <c r="BO95" s="483">
        <f t="array" ref="BO95">MAX(IF('INTEGRALE verrouillée'!$A$7:$A$114='Bountys calculs'!BO89,'INTEGRALE verrouillée'!$AO$7:$AO$114))</f>
        <v>0</v>
      </c>
      <c r="BP95" s="483">
        <f t="array" ref="BP95">MAX(IF('INTEGRALE verrouillée'!$A$7:$A$114='Bountys calculs'!BP89,'INTEGRALE verrouillée'!$AO$7:$AO$114))</f>
        <v>0</v>
      </c>
      <c r="BQ95" s="483">
        <f t="array" ref="BQ95">MAX(IF('INTEGRALE verrouillée'!$A$7:$A$114='Bountys calculs'!BQ89,'INTEGRALE verrouillée'!$AO$7:$AO$114))</f>
        <v>1</v>
      </c>
      <c r="BR95" s="483">
        <f t="array" ref="BR95">MAX(IF('INTEGRALE verrouillée'!$A$7:$A$114='Bountys calculs'!BR89,'INTEGRALE verrouillée'!$AO$7:$AO$114))</f>
        <v>0</v>
      </c>
      <c r="BS95" s="483">
        <f t="array" ref="BS95">MAX(IF('INTEGRALE verrouillée'!$A$7:$A$114='Bountys calculs'!BS89,'INTEGRALE verrouillée'!$AO$7:$AO$114))</f>
        <v>0</v>
      </c>
      <c r="BT95" s="483">
        <f t="array" ref="BT95">MAX(IF('INTEGRALE verrouillée'!$A$7:$A$114='Bountys calculs'!BT89,'INTEGRALE verrouillée'!$AO$7:$AO$114))</f>
        <v>0</v>
      </c>
      <c r="BU95" s="483">
        <f t="array" ref="BU95">MAX(IF('INTEGRALE verrouillée'!$A$7:$A$114='Bountys calculs'!BU89,'INTEGRALE verrouillée'!$AO$7:$AO$114))</f>
        <v>1</v>
      </c>
      <c r="BV95" s="483">
        <f t="array" ref="BV95">MAX(IF('INTEGRALE verrouillée'!$A$7:$A$114='Bountys calculs'!BV89,'INTEGRALE verrouillée'!$AO$7:$AO$114))</f>
        <v>1</v>
      </c>
      <c r="BW95" s="483">
        <f t="array" ref="BW95">MAX(IF('INTEGRALE verrouillée'!$A$7:$A$114='Bountys calculs'!BW89,'INTEGRALE verrouillée'!$AO$7:$AO$114))</f>
        <v>0</v>
      </c>
      <c r="BX95" s="483">
        <f t="array" ref="BX95">MAX(IF('INTEGRALE verrouillée'!$A$7:$A$114='Bountys calculs'!BX89,'INTEGRALE verrouillée'!$AO$7:$AO$114))</f>
        <v>1</v>
      </c>
      <c r="BY95" s="483">
        <f t="array" ref="BY95">MAX(IF('INTEGRALE verrouillée'!$A$7:$A$114='Bountys calculs'!BY89,'INTEGRALE verrouillée'!$AO$7:$AO$114))</f>
        <v>0</v>
      </c>
    </row>
    <row r="96" spans="1:79" s="53" customFormat="1" ht="12" x14ac:dyDescent="0.25">
      <c r="A96" s="4060"/>
      <c r="B96" s="638" t="s">
        <v>303</v>
      </c>
      <c r="C96" s="643">
        <f t="array" ref="C96">MAX(IF('INTEGRALE verrouillée'!$A$7:$A$114='Bountys calculs'!C89,'INTEGRALE verrouillée'!$AP$7:$AP$114))</f>
        <v>0</v>
      </c>
      <c r="D96" s="643">
        <f t="array" ref="D96">MAX(IF('INTEGRALE verrouillée'!$A$7:$A$114='Bountys calculs'!D89,'INTEGRALE verrouillée'!$AP$7:$AP$114))</f>
        <v>0</v>
      </c>
      <c r="E96" s="643">
        <f t="array" ref="E96">MAX(IF('INTEGRALE verrouillée'!$A$7:$A$114='Bountys calculs'!E89,'INTEGRALE verrouillée'!$AP$7:$AP$114))</f>
        <v>1</v>
      </c>
      <c r="F96" s="643">
        <f t="array" ref="F96">MAX(IF('INTEGRALE verrouillée'!$A$7:$A$114='Bountys calculs'!F89,'INTEGRALE verrouillée'!$AP$7:$AP$114))</f>
        <v>0</v>
      </c>
      <c r="G96" s="643">
        <f t="array" ref="G96">MAX(IF('INTEGRALE verrouillée'!$A$7:$A$114='Bountys calculs'!G89,'INTEGRALE verrouillée'!$AP$7:$AP$114))</f>
        <v>0</v>
      </c>
      <c r="H96" s="643">
        <f t="array" ref="H96">MAX(IF('INTEGRALE verrouillée'!$A$7:$A$114='Bountys calculs'!H89,'INTEGRALE verrouillée'!$AP$7:$AP$114))</f>
        <v>1</v>
      </c>
      <c r="I96" s="643">
        <f t="array" ref="I96">MAX(IF('INTEGRALE verrouillée'!$A$7:$A$114='Bountys calculs'!I89,'INTEGRALE verrouillée'!$AP$7:$AP$114))</f>
        <v>2</v>
      </c>
      <c r="J96" s="643">
        <f t="array" ref="J96">MAX(IF('INTEGRALE verrouillée'!$A$7:$A$114='Bountys calculs'!J89,'INTEGRALE verrouillée'!$AP$7:$AP$114))</f>
        <v>0</v>
      </c>
      <c r="K96" s="643">
        <f t="array" ref="K96">MAX(IF('INTEGRALE verrouillée'!$A$7:$A$114='Bountys calculs'!K89,'INTEGRALE verrouillée'!$AP$7:$AP$114))</f>
        <v>0</v>
      </c>
      <c r="L96" s="643">
        <f t="array" ref="L96">MAX(IF('INTEGRALE verrouillée'!$A$7:$A$114='Bountys calculs'!L89,'INTEGRALE verrouillée'!$AP$7:$AP$114))</f>
        <v>0</v>
      </c>
      <c r="M96" s="643">
        <f t="array" ref="M96">MAX(IF('INTEGRALE verrouillée'!$A$7:$A$114='Bountys calculs'!M89,'INTEGRALE verrouillée'!$AP$7:$AP$114))</f>
        <v>0</v>
      </c>
      <c r="N96" s="643">
        <f t="array" ref="N96">MAX(IF('INTEGRALE verrouillée'!$A$7:$A$114='Bountys calculs'!N89,'INTEGRALE verrouillée'!$AP$7:$AP$114))</f>
        <v>0</v>
      </c>
      <c r="O96" s="643">
        <f t="array" ref="O96">MAX(IF('INTEGRALE verrouillée'!$A$7:$A$114='Bountys calculs'!O89,'INTEGRALE verrouillée'!$AP$7:$AP$114))</f>
        <v>1</v>
      </c>
      <c r="P96" s="643">
        <f t="array" ref="P96">MAX(IF('INTEGRALE verrouillée'!$A$7:$A$114='Bountys calculs'!P89,'INTEGRALE verrouillée'!$AP$7:$AP$114))</f>
        <v>0</v>
      </c>
      <c r="Q96" s="643">
        <f t="array" ref="Q96">MAX(IF('INTEGRALE verrouillée'!$A$7:$A$114='Bountys calculs'!Q89,'INTEGRALE verrouillée'!$AP$7:$AP$114))</f>
        <v>0</v>
      </c>
      <c r="R96" s="643">
        <f t="array" ref="R96">MAX(IF('INTEGRALE verrouillée'!$A$7:$A$114='Bountys calculs'!R89,'INTEGRALE verrouillée'!$AP$7:$AP$114))</f>
        <v>1</v>
      </c>
      <c r="S96" s="643">
        <f t="array" ref="S96">MAX(IF('INTEGRALE verrouillée'!$A$7:$A$114='Bountys calculs'!S89,'INTEGRALE verrouillée'!$AP$7:$AP$114))</f>
        <v>0</v>
      </c>
      <c r="T96" s="643">
        <f t="array" ref="T96">MAX(IF('INTEGRALE verrouillée'!$A$7:$A$114='Bountys calculs'!T89,'INTEGRALE verrouillée'!$AP$7:$AP$114))</f>
        <v>0</v>
      </c>
      <c r="U96" s="643">
        <f t="array" ref="U96">MAX(IF('INTEGRALE verrouillée'!$A$7:$A$114='Bountys calculs'!U89,'INTEGRALE verrouillée'!$AP$7:$AP$114))</f>
        <v>0</v>
      </c>
      <c r="V96" s="643">
        <f t="array" ref="V96">MAX(IF('INTEGRALE verrouillée'!$A$7:$A$114='Bountys calculs'!V89,'INTEGRALE verrouillée'!$AP$7:$AP$114))</f>
        <v>0</v>
      </c>
      <c r="W96" s="643">
        <f t="array" ref="W96">MAX(IF('INTEGRALE verrouillée'!$A$7:$A$114='Bountys calculs'!W89,'INTEGRALE verrouillée'!$AP$7:$AP$114))</f>
        <v>0</v>
      </c>
      <c r="X96" s="643">
        <f t="array" ref="X96">MAX(IF('INTEGRALE verrouillée'!$A$7:$A$114='Bountys calculs'!X89,'INTEGRALE verrouillée'!$AP$7:$AP$114))</f>
        <v>0</v>
      </c>
      <c r="Y96" s="643">
        <f t="array" ref="Y96">MAX(IF('INTEGRALE verrouillée'!$A$7:$A$114='Bountys calculs'!Y89,'INTEGRALE verrouillée'!$AP$7:$AP$114))</f>
        <v>0</v>
      </c>
      <c r="Z96" s="643">
        <f t="array" ref="Z96">MAX(IF('INTEGRALE verrouillée'!$A$7:$A$114='Bountys calculs'!Z89,'INTEGRALE verrouillée'!$AP$7:$AP$114))</f>
        <v>0</v>
      </c>
      <c r="AA96" s="643">
        <f t="array" ref="AA96">MAX(IF('INTEGRALE verrouillée'!$A$7:$A$114='Bountys calculs'!AA89,'INTEGRALE verrouillée'!$AP$7:$AP$114))</f>
        <v>1</v>
      </c>
      <c r="AB96" s="643">
        <f t="array" ref="AB96">MAX(IF('INTEGRALE verrouillée'!$A$7:$A$114='Bountys calculs'!AB89,'INTEGRALE verrouillée'!$AP$7:$AP$114))</f>
        <v>0</v>
      </c>
      <c r="AC96" s="643">
        <f t="array" ref="AC96">MAX(IF('INTEGRALE verrouillée'!$A$7:$A$114='Bountys calculs'!AC89,'INTEGRALE verrouillée'!$AP$7:$AP$114))</f>
        <v>0</v>
      </c>
      <c r="AD96" s="643">
        <f t="array" ref="AD96">MAX(IF('INTEGRALE verrouillée'!$A$7:$A$114='Bountys calculs'!AD89,'INTEGRALE verrouillée'!$AP$7:$AP$114))</f>
        <v>0</v>
      </c>
      <c r="AE96" s="643">
        <f t="array" ref="AE96">MAX(IF('INTEGRALE verrouillée'!$A$7:$A$114='Bountys calculs'!AE89,'INTEGRALE verrouillée'!$AP$7:$AP$114))</f>
        <v>0</v>
      </c>
      <c r="AF96" s="643">
        <f t="array" ref="AF96">MAX(IF('INTEGRALE verrouillée'!$A$7:$A$114='Bountys calculs'!AF89,'INTEGRALE verrouillée'!$AP$7:$AP$114))</f>
        <v>0</v>
      </c>
      <c r="AG96" s="643">
        <f t="array" ref="AG96">MAX(IF('INTEGRALE verrouillée'!$A$7:$A$114='Bountys calculs'!AG89,'INTEGRALE verrouillée'!$AP$7:$AP$114))</f>
        <v>0</v>
      </c>
      <c r="AH96" s="643">
        <f t="array" ref="AH96">MAX(IF('INTEGRALE verrouillée'!$A$7:$A$114='Bountys calculs'!AH89,'INTEGRALE verrouillée'!$AP$7:$AP$114))</f>
        <v>0</v>
      </c>
      <c r="AI96" s="643">
        <f t="array" ref="AI96">MAX(IF('INTEGRALE verrouillée'!$A$7:$A$114='Bountys calculs'!AI89,'INTEGRALE verrouillée'!$AP$7:$AP$114))</f>
        <v>0</v>
      </c>
      <c r="AJ96" s="643">
        <f t="array" ref="AJ96">MAX(IF('INTEGRALE verrouillée'!$A$7:$A$114='Bountys calculs'!AJ89,'INTEGRALE verrouillée'!$AP$7:$AP$114))</f>
        <v>0</v>
      </c>
      <c r="AK96" s="643">
        <f t="array" ref="AK96">MAX(IF('INTEGRALE verrouillée'!$A$7:$A$114='Bountys calculs'!AK89,'INTEGRALE verrouillée'!$AP$7:$AP$114))</f>
        <v>0</v>
      </c>
      <c r="AL96" s="643">
        <f t="array" ref="AL96">MAX(IF('INTEGRALE verrouillée'!$A$7:$A$114='Bountys calculs'!AL89,'INTEGRALE verrouillée'!$AP$7:$AP$114))</f>
        <v>2</v>
      </c>
      <c r="AM96" s="643">
        <f t="array" ref="AM96">MAX(IF('INTEGRALE verrouillée'!$A$7:$A$114='Bountys calculs'!AM89,'INTEGRALE verrouillée'!$AP$7:$AP$114))</f>
        <v>2</v>
      </c>
      <c r="AN96" s="643">
        <f t="array" ref="AN96">MAX(IF('INTEGRALE verrouillée'!$A$7:$A$114='Bountys calculs'!AN89,'INTEGRALE verrouillée'!$AP$7:$AP$114))</f>
        <v>1</v>
      </c>
      <c r="AO96" s="643">
        <f t="array" ref="AO96">MAX(IF('INTEGRALE verrouillée'!$A$7:$A$114='Bountys calculs'!AO89,'INTEGRALE verrouillée'!$AP$7:$AP$114))</f>
        <v>0</v>
      </c>
      <c r="AP96" s="643">
        <f t="array" ref="AP96">MAX(IF('INTEGRALE verrouillée'!$A$7:$A$114='Bountys calculs'!AP89,'INTEGRALE verrouillée'!$AP$7:$AP$114))</f>
        <v>0</v>
      </c>
      <c r="AQ96" s="643">
        <f t="array" ref="AQ96">MAX(IF('INTEGRALE verrouillée'!$A$7:$A$114='Bountys calculs'!AQ89,'INTEGRALE verrouillée'!$AP$7:$AP$114))</f>
        <v>0</v>
      </c>
      <c r="AR96" s="643">
        <f t="array" ref="AR96">MAX(IF('INTEGRALE verrouillée'!$A$7:$A$114='Bountys calculs'!AR89,'INTEGRALE verrouillée'!$AP$7:$AP$114))</f>
        <v>0</v>
      </c>
      <c r="AS96" s="643">
        <f t="array" ref="AS96">MAX(IF('INTEGRALE verrouillée'!$A$7:$A$114='Bountys calculs'!AS89,'INTEGRALE verrouillée'!$AP$7:$AP$114))</f>
        <v>0</v>
      </c>
      <c r="AT96" s="847">
        <f t="array" ref="AT96">MAX(IF('INTEGRALE verrouillée'!$A$7:$A$114='Bountys calculs'!AT89,'INTEGRALE verrouillée'!$AP$7:$AP$114))</f>
        <v>1</v>
      </c>
      <c r="AU96" s="847">
        <f t="array" ref="AU96">MAX(IF('INTEGRALE verrouillée'!$A$7:$A$114='Bountys calculs'!AU89,'INTEGRALE verrouillée'!$AP$7:$AP$114))</f>
        <v>0</v>
      </c>
      <c r="AV96" s="847">
        <f t="array" ref="AV96">MAX(IF('INTEGRALE verrouillée'!$A$7:$A$114='Bountys calculs'!AV89,'INTEGRALE verrouillée'!$AP$7:$AP$114))</f>
        <v>0</v>
      </c>
      <c r="AW96" s="3679">
        <f t="array" ref="AW96">MAX(IF('INTEGRALE verrouillée'!$A$7:$A$114='Bountys calculs'!AW89,'INTEGRALE verrouillée'!$AP$7:$AP$114))</f>
        <v>0</v>
      </c>
      <c r="AX96" s="643">
        <f t="array" ref="AX96">MAX(IF('INTEGRALE verrouillée'!$A$7:$A$114='Bountys calculs'!AX89,'INTEGRALE verrouillée'!$AP$7:$AP$114))</f>
        <v>0</v>
      </c>
      <c r="AY96" s="643">
        <f t="array" ref="AY96">MAX(IF('INTEGRALE verrouillée'!$A$7:$A$114='Bountys calculs'!AY89,'INTEGRALE verrouillée'!$AP$7:$AP$114))</f>
        <v>0</v>
      </c>
      <c r="AZ96" s="643">
        <f t="array" ref="AZ96">MAX(IF('INTEGRALE verrouillée'!$A$7:$A$114='Bountys calculs'!AZ89,'INTEGRALE verrouillée'!$AP$7:$AP$114))</f>
        <v>0</v>
      </c>
      <c r="BA96" s="643">
        <f t="array" ref="BA96">MAX(IF('INTEGRALE verrouillée'!$A$7:$A$114='Bountys calculs'!BA89,'INTEGRALE verrouillée'!$AP$7:$AP$114))</f>
        <v>0</v>
      </c>
      <c r="BB96" s="643">
        <f t="array" ref="BB96">MAX(IF('INTEGRALE verrouillée'!$A$7:$A$114='Bountys calculs'!BB89,'INTEGRALE verrouillée'!$AP$7:$AP$114))</f>
        <v>0</v>
      </c>
      <c r="BC96" s="643">
        <f t="array" ref="BC96">MAX(IF('INTEGRALE verrouillée'!$A$7:$A$114='Bountys calculs'!BC89,'INTEGRALE verrouillée'!$AP$7:$AP$114))</f>
        <v>0</v>
      </c>
      <c r="BD96" s="643">
        <f t="array" ref="BD96">MAX(IF('INTEGRALE verrouillée'!$A$7:$A$114='Bountys calculs'!BD89,'INTEGRALE verrouillée'!$AP$7:$AP$114))</f>
        <v>0</v>
      </c>
      <c r="BE96" s="643">
        <f t="array" ref="BE96">MAX(IF('INTEGRALE verrouillée'!$A$7:$A$114='Bountys calculs'!BE89,'INTEGRALE verrouillée'!$AP$7:$AP$114))</f>
        <v>0</v>
      </c>
      <c r="BF96" s="643">
        <f t="array" ref="BF96">MAX(IF('INTEGRALE verrouillée'!$A$7:$A$114='Bountys calculs'!BF89,'INTEGRALE verrouillée'!$AP$7:$AP$114))</f>
        <v>0</v>
      </c>
      <c r="BG96" s="643">
        <f t="array" ref="BG96">MAX(IF('INTEGRALE verrouillée'!$A$7:$A$114='Bountys calculs'!BG89,'INTEGRALE verrouillée'!$AP$7:$AP$114))</f>
        <v>0</v>
      </c>
      <c r="BH96" s="643">
        <f t="array" ref="BH96">MAX(IF('INTEGRALE verrouillée'!$A$7:$A$114='Bountys calculs'!BH89,'INTEGRALE verrouillée'!$AP$7:$AP$114))</f>
        <v>0</v>
      </c>
      <c r="BI96" s="643">
        <f t="array" ref="BI96">MAX(IF('INTEGRALE verrouillée'!$A$7:$A$114='Bountys calculs'!BI89,'INTEGRALE verrouillée'!$AP$7:$AP$114))</f>
        <v>0</v>
      </c>
      <c r="BJ96" s="643">
        <f t="array" ref="BJ96">MAX(IF('INTEGRALE verrouillée'!$A$7:$A$114='Bountys calculs'!BJ89,'INTEGRALE verrouillée'!$AP$7:$AP$114))</f>
        <v>0</v>
      </c>
      <c r="BK96" s="643">
        <f t="array" ref="BK96">MAX(IF('INTEGRALE verrouillée'!$A$7:$A$114='Bountys calculs'!BK89,'INTEGRALE verrouillée'!$AP$7:$AP$114))</f>
        <v>0</v>
      </c>
      <c r="BL96" s="643">
        <f t="array" ref="BL96">MAX(IF('INTEGRALE verrouillée'!$A$7:$A$114='Bountys calculs'!BL89,'INTEGRALE verrouillée'!$AP$7:$AP$114))</f>
        <v>0</v>
      </c>
      <c r="BM96" s="643">
        <f t="array" ref="BM96">MAX(IF('INTEGRALE verrouillée'!$A$7:$A$114='Bountys calculs'!BM89,'INTEGRALE verrouillée'!$AP$7:$AP$114))</f>
        <v>0</v>
      </c>
      <c r="BN96" s="643">
        <f t="array" ref="BN96">MAX(IF('INTEGRALE verrouillée'!$A$7:$A$114='Bountys calculs'!BN89,'INTEGRALE verrouillée'!$AP$7:$AP$114))</f>
        <v>0</v>
      </c>
      <c r="BO96" s="643">
        <f t="array" ref="BO96">MAX(IF('INTEGRALE verrouillée'!$A$7:$A$114='Bountys calculs'!BO89,'INTEGRALE verrouillée'!$AP$7:$AP$114))</f>
        <v>0</v>
      </c>
      <c r="BP96" s="643">
        <f t="array" ref="BP96">MAX(IF('INTEGRALE verrouillée'!$A$7:$A$114='Bountys calculs'!BP89,'INTEGRALE verrouillée'!$AP$7:$AP$114))</f>
        <v>0</v>
      </c>
      <c r="BQ96" s="643">
        <f t="array" ref="BQ96">MAX(IF('INTEGRALE verrouillée'!$A$7:$A$114='Bountys calculs'!BQ89,'INTEGRALE verrouillée'!$AP$7:$AP$114))</f>
        <v>0</v>
      </c>
      <c r="BR96" s="643">
        <f t="array" ref="BR96">MAX(IF('INTEGRALE verrouillée'!$A$7:$A$114='Bountys calculs'!BR89,'INTEGRALE verrouillée'!$AP$7:$AP$114))</f>
        <v>0</v>
      </c>
      <c r="BS96" s="643">
        <f t="array" ref="BS96">MAX(IF('INTEGRALE verrouillée'!$A$7:$A$114='Bountys calculs'!BS89,'INTEGRALE verrouillée'!$AP$7:$AP$114))</f>
        <v>0</v>
      </c>
      <c r="BT96" s="643">
        <f t="array" ref="BT96">MAX(IF('INTEGRALE verrouillée'!$A$7:$A$114='Bountys calculs'!BT89,'INTEGRALE verrouillée'!$AP$7:$AP$114))</f>
        <v>0</v>
      </c>
      <c r="BU96" s="643">
        <f t="array" ref="BU96">MAX(IF('INTEGRALE verrouillée'!$A$7:$A$114='Bountys calculs'!BU89,'INTEGRALE verrouillée'!$AP$7:$AP$114))</f>
        <v>0</v>
      </c>
      <c r="BV96" s="643">
        <f t="array" ref="BV96">MAX(IF('INTEGRALE verrouillée'!$A$7:$A$114='Bountys calculs'!BV89,'INTEGRALE verrouillée'!$AP$7:$AP$114))</f>
        <v>0</v>
      </c>
      <c r="BW96" s="643">
        <f t="array" ref="BW96">MAX(IF('INTEGRALE verrouillée'!$A$7:$A$114='Bountys calculs'!BW89,'INTEGRALE verrouillée'!$AP$7:$AP$114))</f>
        <v>0</v>
      </c>
      <c r="BX96" s="643">
        <f t="array" ref="BX96">MAX(IF('INTEGRALE verrouillée'!$A$7:$A$114='Bountys calculs'!BX89,'INTEGRALE verrouillée'!$AP$7:$AP$114))</f>
        <v>0</v>
      </c>
      <c r="BY96" s="643">
        <f t="array" ref="BY96">MAX(IF('INTEGRALE verrouillée'!$A$7:$A$114='Bountys calculs'!BY89,'INTEGRALE verrouillée'!$AP$7:$AP$114))</f>
        <v>0</v>
      </c>
    </row>
    <row r="97" spans="1:77" s="53" customFormat="1" ht="12" x14ac:dyDescent="0.25">
      <c r="A97" s="4060"/>
      <c r="B97" s="502" t="s">
        <v>287</v>
      </c>
      <c r="C97" s="484" t="str">
        <f t="shared" ref="C97:D97" si="19">IF(C95&gt;0,(C94+C96)/C95,"-")</f>
        <v>-</v>
      </c>
      <c r="D97" s="484" t="str">
        <f t="shared" si="19"/>
        <v>-</v>
      </c>
      <c r="E97" s="484">
        <f t="shared" ref="E97:BU97" si="20">IF(E95&gt;0,(E94+E96)/E95,"-")</f>
        <v>2.6666666666666665</v>
      </c>
      <c r="F97" s="484">
        <f t="shared" si="20"/>
        <v>0</v>
      </c>
      <c r="G97" s="484" t="str">
        <f t="shared" si="20"/>
        <v>-</v>
      </c>
      <c r="H97" s="484">
        <f t="shared" si="20"/>
        <v>0.69230769230769229</v>
      </c>
      <c r="I97" s="484">
        <f t="shared" si="20"/>
        <v>1</v>
      </c>
      <c r="J97" s="484">
        <f t="shared" si="20"/>
        <v>0.5</v>
      </c>
      <c r="K97" s="484" t="str">
        <f t="shared" si="20"/>
        <v>-</v>
      </c>
      <c r="L97" s="484">
        <f t="shared" si="20"/>
        <v>0.33333333333333331</v>
      </c>
      <c r="M97" s="484" t="str">
        <f t="shared" si="20"/>
        <v>-</v>
      </c>
      <c r="N97" s="484">
        <f t="shared" si="20"/>
        <v>0.41666666666666669</v>
      </c>
      <c r="O97" s="484">
        <f t="shared" si="20"/>
        <v>3.2</v>
      </c>
      <c r="P97" s="484">
        <f t="shared" si="20"/>
        <v>0.75</v>
      </c>
      <c r="Q97" s="484">
        <f t="shared" si="20"/>
        <v>0.45454545454545453</v>
      </c>
      <c r="R97" s="484">
        <f t="shared" si="20"/>
        <v>2.3333333333333335</v>
      </c>
      <c r="S97" s="484">
        <f t="shared" si="20"/>
        <v>0.66666666666666663</v>
      </c>
      <c r="T97" s="484">
        <f t="shared" si="20"/>
        <v>0</v>
      </c>
      <c r="U97" s="484" t="str">
        <f t="shared" si="20"/>
        <v>-</v>
      </c>
      <c r="V97" s="484" t="str">
        <f t="shared" si="20"/>
        <v>-</v>
      </c>
      <c r="W97" s="484" t="str">
        <f t="shared" si="20"/>
        <v>-</v>
      </c>
      <c r="X97" s="484" t="str">
        <f t="shared" si="20"/>
        <v>-</v>
      </c>
      <c r="Y97" s="484">
        <f t="shared" si="20"/>
        <v>0.55555555555555558</v>
      </c>
      <c r="Z97" s="484">
        <f t="shared" si="20"/>
        <v>1.3333333333333333</v>
      </c>
      <c r="AA97" s="484">
        <f t="shared" si="20"/>
        <v>4</v>
      </c>
      <c r="AB97" s="484">
        <f t="shared" si="20"/>
        <v>0.5</v>
      </c>
      <c r="AC97" s="484" t="str">
        <f t="shared" si="20"/>
        <v>-</v>
      </c>
      <c r="AD97" s="484" t="str">
        <f t="shared" si="20"/>
        <v>-</v>
      </c>
      <c r="AE97" s="484" t="str">
        <f t="shared" si="20"/>
        <v>-</v>
      </c>
      <c r="AF97" s="484" t="str">
        <f t="shared" ref="AF97" si="21">IF(AF95&gt;0,(AF94+AF96)/AF95,"-")</f>
        <v>-</v>
      </c>
      <c r="AG97" s="484" t="str">
        <f t="shared" si="20"/>
        <v>-</v>
      </c>
      <c r="AH97" s="484" t="str">
        <f t="shared" si="20"/>
        <v>-</v>
      </c>
      <c r="AI97" s="484">
        <f t="shared" si="20"/>
        <v>0.83333333333333337</v>
      </c>
      <c r="AJ97" s="484" t="str">
        <f t="shared" si="20"/>
        <v>-</v>
      </c>
      <c r="AK97" s="484">
        <f t="shared" si="20"/>
        <v>0.5714285714285714</v>
      </c>
      <c r="AL97" s="484">
        <f t="shared" si="20"/>
        <v>1.8571428571428572</v>
      </c>
      <c r="AM97" s="484">
        <f t="shared" si="20"/>
        <v>1.3</v>
      </c>
      <c r="AN97" s="484">
        <f t="shared" si="20"/>
        <v>1.25</v>
      </c>
      <c r="AO97" s="484" t="str">
        <f t="shared" ref="AO97:AP97" si="22">IF(AO95&gt;0,(AO94+AO96)/AO95,"-")</f>
        <v>-</v>
      </c>
      <c r="AP97" s="484" t="str">
        <f t="shared" si="22"/>
        <v>-</v>
      </c>
      <c r="AQ97" s="484">
        <f t="shared" si="20"/>
        <v>1</v>
      </c>
      <c r="AR97" s="484" t="str">
        <f t="shared" si="20"/>
        <v>-</v>
      </c>
      <c r="AS97" s="484">
        <f t="shared" si="20"/>
        <v>0</v>
      </c>
      <c r="AT97" s="848">
        <f t="shared" si="20"/>
        <v>2.25</v>
      </c>
      <c r="AU97" s="848" t="str">
        <f t="shared" ref="AU97:AV97" si="23">IF(AU95&gt;0,(AU94+AU96)/AU95,"-")</f>
        <v>-</v>
      </c>
      <c r="AV97" s="848" t="str">
        <f t="shared" si="23"/>
        <v>-</v>
      </c>
      <c r="AW97" s="3680">
        <f t="shared" si="20"/>
        <v>0</v>
      </c>
      <c r="AX97" s="484">
        <f t="shared" si="20"/>
        <v>0.5</v>
      </c>
      <c r="AY97" s="484" t="str">
        <f t="shared" si="20"/>
        <v>-</v>
      </c>
      <c r="AZ97" s="484">
        <f t="shared" si="20"/>
        <v>0</v>
      </c>
      <c r="BA97" s="484" t="str">
        <f t="shared" si="20"/>
        <v>-</v>
      </c>
      <c r="BB97" s="484" t="str">
        <f t="shared" si="20"/>
        <v>-</v>
      </c>
      <c r="BC97" s="484" t="str">
        <f t="shared" si="20"/>
        <v>-</v>
      </c>
      <c r="BD97" s="484" t="str">
        <f t="shared" si="20"/>
        <v>-</v>
      </c>
      <c r="BE97" s="484">
        <f t="shared" si="20"/>
        <v>1</v>
      </c>
      <c r="BF97" s="484" t="str">
        <f t="shared" si="20"/>
        <v>-</v>
      </c>
      <c r="BG97" s="484" t="str">
        <f t="shared" si="20"/>
        <v>-</v>
      </c>
      <c r="BH97" s="484" t="str">
        <f t="shared" si="20"/>
        <v>-</v>
      </c>
      <c r="BI97" s="484" t="str">
        <f t="shared" si="20"/>
        <v>-</v>
      </c>
      <c r="BJ97" s="484" t="str">
        <f t="shared" si="20"/>
        <v>-</v>
      </c>
      <c r="BK97" s="484" t="str">
        <f t="shared" si="20"/>
        <v>-</v>
      </c>
      <c r="BL97" s="484" t="str">
        <f t="shared" si="20"/>
        <v>-</v>
      </c>
      <c r="BM97" s="484">
        <f t="shared" si="20"/>
        <v>0</v>
      </c>
      <c r="BN97" s="484" t="str">
        <f t="shared" si="20"/>
        <v>-</v>
      </c>
      <c r="BO97" s="484" t="str">
        <f t="shared" si="20"/>
        <v>-</v>
      </c>
      <c r="BP97" s="484" t="str">
        <f t="shared" si="20"/>
        <v>-</v>
      </c>
      <c r="BQ97" s="484">
        <f t="shared" si="20"/>
        <v>1</v>
      </c>
      <c r="BR97" s="484" t="str">
        <f t="shared" si="20"/>
        <v>-</v>
      </c>
      <c r="BS97" s="484" t="str">
        <f t="shared" si="20"/>
        <v>-</v>
      </c>
      <c r="BT97" s="484" t="str">
        <f t="shared" si="20"/>
        <v>-</v>
      </c>
      <c r="BU97" s="484">
        <f t="shared" si="20"/>
        <v>0</v>
      </c>
      <c r="BV97" s="484">
        <f t="shared" ref="BV97:BY97" si="24">IF(BV95&gt;0,(BV94+BV96)/BV95,"-")</f>
        <v>0</v>
      </c>
      <c r="BW97" s="484" t="str">
        <f t="shared" si="24"/>
        <v>-</v>
      </c>
      <c r="BX97" s="484">
        <f t="shared" si="24"/>
        <v>0</v>
      </c>
      <c r="BY97" s="484" t="str">
        <f t="shared" si="24"/>
        <v>-</v>
      </c>
    </row>
    <row r="98" spans="1:77" s="55" customFormat="1" ht="12" customHeight="1" x14ac:dyDescent="0.25">
      <c r="A98" s="4051" t="s">
        <v>289</v>
      </c>
      <c r="B98" s="612" t="s">
        <v>285</v>
      </c>
      <c r="C98" s="613">
        <f>COUNTIF('Gagnants-Perdants'!$B$226:$B$381,C89)</f>
        <v>0</v>
      </c>
      <c r="D98" s="613">
        <f>COUNTIF('Gagnants-Perdants'!$B$226:$B$381,D89)</f>
        <v>0</v>
      </c>
      <c r="E98" s="613">
        <f>COUNTIF('Gagnants-Perdants'!$B$226:$B$381,E89)</f>
        <v>8</v>
      </c>
      <c r="F98" s="613">
        <f>COUNTIF('Gagnants-Perdants'!$B$226:$B$381,F89)</f>
        <v>2</v>
      </c>
      <c r="G98" s="613">
        <f>COUNTIF('Gagnants-Perdants'!$B$226:$B$381,G89)</f>
        <v>0</v>
      </c>
      <c r="H98" s="613">
        <f>COUNTIF('Gagnants-Perdants'!$B$226:$B$381,H89)</f>
        <v>10</v>
      </c>
      <c r="I98" s="613">
        <f>COUNTIF('Gagnants-Perdants'!$B$226:$B$381,I89)</f>
        <v>11</v>
      </c>
      <c r="J98" s="613">
        <f>COUNTIF('Gagnants-Perdants'!$B$226:$B$381,J89)</f>
        <v>0</v>
      </c>
      <c r="K98" s="613">
        <f>COUNTIF('Gagnants-Perdants'!$B$226:$B$381,K89)</f>
        <v>0</v>
      </c>
      <c r="L98" s="613">
        <f>COUNTIF('Gagnants-Perdants'!$B$226:$B$381,L89)</f>
        <v>10</v>
      </c>
      <c r="M98" s="613">
        <f>COUNTIF('Gagnants-Perdants'!$B$226:$B$381,M89)</f>
        <v>0</v>
      </c>
      <c r="N98" s="613">
        <f>COUNTIF('Gagnants-Perdants'!$B$226:$B$381,N89)</f>
        <v>2</v>
      </c>
      <c r="O98" s="613">
        <f>COUNTIF('Gagnants-Perdants'!$B$226:$B$381,O89)</f>
        <v>32</v>
      </c>
      <c r="P98" s="613">
        <f>COUNTIF('Gagnants-Perdants'!$B$226:$B$381,P89)</f>
        <v>0</v>
      </c>
      <c r="Q98" s="613">
        <f>COUNTIF('Gagnants-Perdants'!$B$226:$B$381,Q89)</f>
        <v>6</v>
      </c>
      <c r="R98" s="613">
        <f>COUNTIF('Gagnants-Perdants'!$B$226:$B$381,R89)</f>
        <v>7</v>
      </c>
      <c r="S98" s="613">
        <f>COUNTIF('Gagnants-Perdants'!$B$226:$B$381,S89)</f>
        <v>4</v>
      </c>
      <c r="T98" s="613">
        <f>COUNTIF('Gagnants-Perdants'!$B$226:$B$381,T89)</f>
        <v>0</v>
      </c>
      <c r="U98" s="613">
        <f>COUNTIF('Gagnants-Perdants'!$B$226:$B$381,U89)</f>
        <v>0</v>
      </c>
      <c r="V98" s="613">
        <f>COUNTIF('Gagnants-Perdants'!$B$226:$B$381,V89)</f>
        <v>0</v>
      </c>
      <c r="W98" s="613">
        <f>COUNTIF('Gagnants-Perdants'!$B$226:$B$381,W89)</f>
        <v>0</v>
      </c>
      <c r="X98" s="613">
        <f>COUNTIF('Gagnants-Perdants'!$B$226:$B$381,X89)</f>
        <v>0</v>
      </c>
      <c r="Y98" s="613">
        <f>COUNTIF('Gagnants-Perdants'!$B$226:$B$381,Y89)</f>
        <v>0</v>
      </c>
      <c r="Z98" s="613">
        <f>COUNTIF('Gagnants-Perdants'!$B$226:$B$381,Z89)</f>
        <v>0</v>
      </c>
      <c r="AA98" s="613">
        <f>COUNTIF('Gagnants-Perdants'!$B$226:$B$381,AA89)</f>
        <v>3</v>
      </c>
      <c r="AB98" s="613">
        <f>COUNTIF('Gagnants-Perdants'!$B$226:$B$381,AB89)</f>
        <v>0</v>
      </c>
      <c r="AC98" s="613">
        <f>COUNTIF('Gagnants-Perdants'!$B$226:$B$381,AC89)</f>
        <v>13</v>
      </c>
      <c r="AD98" s="613">
        <f>COUNTIF('Gagnants-Perdants'!$B$226:$B$381,AD89)</f>
        <v>0</v>
      </c>
      <c r="AE98" s="613">
        <f>COUNTIF('Gagnants-Perdants'!$B$226:$B$381,AE89)</f>
        <v>4</v>
      </c>
      <c r="AF98" s="613">
        <f>COUNTIF('Gagnants-Perdants'!$B$226:$B$381,AF89)</f>
        <v>0</v>
      </c>
      <c r="AG98" s="613">
        <f>COUNTIF('Gagnants-Perdants'!$B$226:$B$381,AG89)</f>
        <v>8</v>
      </c>
      <c r="AH98" s="613">
        <f>COUNTIF('Gagnants-Perdants'!$B$226:$B$381,AH89)</f>
        <v>2</v>
      </c>
      <c r="AI98" s="613">
        <f>COUNTIF('Gagnants-Perdants'!$B$226:$B$381,AI89)</f>
        <v>4</v>
      </c>
      <c r="AJ98" s="613">
        <f>COUNTIF('Gagnants-Perdants'!$B$226:$B$381,AJ89)</f>
        <v>0</v>
      </c>
      <c r="AK98" s="613">
        <f>COUNTIF('Gagnants-Perdants'!$B$226:$B$381,AK89)</f>
        <v>9</v>
      </c>
      <c r="AL98" s="613">
        <f>COUNTIF('Gagnants-Perdants'!$B$226:$B$381,AL89)</f>
        <v>4</v>
      </c>
      <c r="AM98" s="613">
        <f>COUNTIF('Gagnants-Perdants'!$B$226:$B$381,AM89)</f>
        <v>1</v>
      </c>
      <c r="AN98" s="613">
        <f>COUNTIF('Gagnants-Perdants'!$B$226:$B$381,AN89)</f>
        <v>7</v>
      </c>
      <c r="AO98" s="613">
        <f>COUNTIF('Gagnants-Perdants'!$B$226:$B$381,AO89)</f>
        <v>0</v>
      </c>
      <c r="AP98" s="613">
        <f>COUNTIF('Gagnants-Perdants'!$B$226:$B$381,AP89)</f>
        <v>0</v>
      </c>
      <c r="AQ98" s="613">
        <f>COUNTIF('Gagnants-Perdants'!$B$226:$B$381,AQ89)</f>
        <v>4</v>
      </c>
      <c r="AR98" s="613">
        <f>COUNTIF('Gagnants-Perdants'!$B$226:$B$381,AR89)</f>
        <v>0</v>
      </c>
      <c r="AS98" s="613">
        <f>COUNTIF('Gagnants-Perdants'!$B$226:$B$381,AS89)</f>
        <v>0</v>
      </c>
      <c r="AT98" s="849">
        <f>COUNTIF('Gagnants-Perdants'!$B$226:$B$381,AT89)</f>
        <v>1</v>
      </c>
      <c r="AU98" s="849">
        <f>COUNTIF('Gagnants-Perdants'!$B$226:$B$381,AU89)</f>
        <v>0</v>
      </c>
      <c r="AV98" s="849">
        <f>COUNTIF('Gagnants-Perdants'!$B$226:$B$381,AV89)</f>
        <v>0</v>
      </c>
      <c r="AW98" s="3681">
        <f>COUNTIF('Gagnants-Perdants'!$B$226:$B$381,AW89)</f>
        <v>0</v>
      </c>
      <c r="AX98" s="613">
        <f>COUNTIF('Gagnants-Perdants'!$B$226:$B$381,AX89)</f>
        <v>0</v>
      </c>
      <c r="AY98" s="613">
        <f>COUNTIF('Gagnants-Perdants'!$B$226:$B$381,AY89)</f>
        <v>0</v>
      </c>
      <c r="AZ98" s="613">
        <f>COUNTIF('Gagnants-Perdants'!$B$226:$B$381,AZ89)</f>
        <v>0</v>
      </c>
      <c r="BA98" s="613">
        <f>COUNTIF('Gagnants-Perdants'!$B$226:$B$381,BA89)</f>
        <v>0</v>
      </c>
      <c r="BB98" s="613">
        <f>COUNTIF('Gagnants-Perdants'!$B$226:$B$381,BB89)</f>
        <v>0</v>
      </c>
      <c r="BC98" s="613">
        <f>COUNTIF('Gagnants-Perdants'!$B$226:$B$381,BC89)</f>
        <v>0</v>
      </c>
      <c r="BD98" s="613">
        <f>COUNTIF('Gagnants-Perdants'!$B$226:$B$381,BD89)</f>
        <v>0</v>
      </c>
      <c r="BE98" s="613">
        <f>COUNTIF('Gagnants-Perdants'!$B$226:$B$381,BE89)</f>
        <v>0</v>
      </c>
      <c r="BF98" s="613">
        <f>COUNTIF('Gagnants-Perdants'!$B$226:$B$381,BF89)</f>
        <v>0</v>
      </c>
      <c r="BG98" s="613">
        <f>COUNTIF('Gagnants-Perdants'!$B$226:$B$381,BG89)</f>
        <v>0</v>
      </c>
      <c r="BH98" s="613">
        <f>COUNTIF('Gagnants-Perdants'!$B$226:$B$381,BH89)</f>
        <v>0</v>
      </c>
      <c r="BI98" s="613">
        <f>COUNTIF('Gagnants-Perdants'!$B$226:$B$381,BI89)</f>
        <v>0</v>
      </c>
      <c r="BJ98" s="613">
        <f>COUNTIF('Gagnants-Perdants'!$B$226:$B$381,BJ89)</f>
        <v>0</v>
      </c>
      <c r="BK98" s="613">
        <f>COUNTIF('Gagnants-Perdants'!$B$226:$B$381,BK89)</f>
        <v>0</v>
      </c>
      <c r="BL98" s="613">
        <f>COUNTIF('Gagnants-Perdants'!$B$226:$B$381,BL89)</f>
        <v>0</v>
      </c>
      <c r="BM98" s="613">
        <f>COUNTIF('Gagnants-Perdants'!$B$226:$B$381,BM89)</f>
        <v>0</v>
      </c>
      <c r="BN98" s="613">
        <f>COUNTIF('Gagnants-Perdants'!$B$226:$B$381,BN89)</f>
        <v>0</v>
      </c>
      <c r="BO98" s="613">
        <f>COUNTIF('Gagnants-Perdants'!$B$226:$B$381,BO89)</f>
        <v>0</v>
      </c>
      <c r="BP98" s="613">
        <f>COUNTIF('Gagnants-Perdants'!$B$226:$B$381,BP89)</f>
        <v>0</v>
      </c>
      <c r="BQ98" s="613">
        <f>COUNTIF('Gagnants-Perdants'!$B$226:$B$381,BQ89)</f>
        <v>0</v>
      </c>
      <c r="BR98" s="613">
        <f>COUNTIF('Gagnants-Perdants'!$B$226:$B$381,BR89)</f>
        <v>0</v>
      </c>
      <c r="BS98" s="613">
        <f>COUNTIF('Gagnants-Perdants'!$B$226:$B$381,BS89)</f>
        <v>0</v>
      </c>
      <c r="BT98" s="613">
        <f>COUNTIF('Gagnants-Perdants'!$B$226:$B$381,BT89)</f>
        <v>0</v>
      </c>
      <c r="BU98" s="613">
        <f>COUNTIF('Gagnants-Perdants'!$B$226:$B$381,BU89)</f>
        <v>0</v>
      </c>
      <c r="BV98" s="613">
        <f>COUNTIF('Gagnants-Perdants'!$B$226:$B$381,BV89)</f>
        <v>0</v>
      </c>
      <c r="BW98" s="613">
        <f>COUNTIF('Gagnants-Perdants'!$B$226:$B$381,BW89)</f>
        <v>4</v>
      </c>
      <c r="BX98" s="613">
        <f>COUNTIF('Gagnants-Perdants'!$B$226:$B$381,BX89)</f>
        <v>0</v>
      </c>
      <c r="BY98" s="613">
        <f>COUNTIF('Gagnants-Perdants'!$B$226:$B$381,BY89)</f>
        <v>0</v>
      </c>
    </row>
    <row r="99" spans="1:77" s="53" customFormat="1" ht="12" x14ac:dyDescent="0.25">
      <c r="A99" s="4051"/>
      <c r="B99" s="503" t="s">
        <v>286</v>
      </c>
      <c r="C99" s="485">
        <f t="array" ref="C99">MAX(IF('INTEGRALE verrouillée'!$A$7:$A$114='Bountys calculs'!C89,'INTEGRALE verrouillée'!$AQ$7:$AQ$114))</f>
        <v>0</v>
      </c>
      <c r="D99" s="485">
        <f t="array" ref="D99">MAX(IF('INTEGRALE verrouillée'!$A$7:$A$114='Bountys calculs'!D89,'INTEGRALE verrouillée'!$AQ$7:$AQ$114))</f>
        <v>0</v>
      </c>
      <c r="E99" s="485">
        <f t="array" ref="E99">MAX(IF('INTEGRALE verrouillée'!$A$7:$A$114='Bountys calculs'!E89,'INTEGRALE verrouillée'!$AQ$7:$AQ$114))</f>
        <v>3</v>
      </c>
      <c r="F99" s="485">
        <f t="array" ref="F99">MAX(IF('INTEGRALE verrouillée'!$A$7:$A$114='Bountys calculs'!F89,'INTEGRALE verrouillée'!$AQ$7:$AQ$114))</f>
        <v>3</v>
      </c>
      <c r="G99" s="485">
        <f t="array" ref="G99">MAX(IF('INTEGRALE verrouillée'!$A$7:$A$114='Bountys calculs'!G89,'INTEGRALE verrouillée'!$AQ$7:$AQ$114))</f>
        <v>7</v>
      </c>
      <c r="H99" s="485">
        <f t="array" ref="H99">MAX(IF('INTEGRALE verrouillée'!$A$7:$A$114='Bountys calculs'!H89,'INTEGRALE verrouillée'!$AQ$7:$AQ$114))</f>
        <v>12</v>
      </c>
      <c r="I99" s="485">
        <f t="array" ref="I99">MAX(IF('INTEGRALE verrouillée'!$A$7:$A$114='Bountys calculs'!I89,'INTEGRALE verrouillée'!$AQ$7:$AQ$114))</f>
        <v>12</v>
      </c>
      <c r="J99" s="485">
        <f t="array" ref="J99">MAX(IF('INTEGRALE verrouillée'!$A$7:$A$114='Bountys calculs'!J89,'INTEGRALE verrouillée'!$AQ$7:$AQ$114))</f>
        <v>1</v>
      </c>
      <c r="K99" s="485">
        <f t="array" ref="K99">MAX(IF('INTEGRALE verrouillée'!$A$7:$A$114='Bountys calculs'!K89,'INTEGRALE verrouillée'!$AQ$7:$AQ$114))</f>
        <v>1</v>
      </c>
      <c r="L99" s="485">
        <f t="array" ref="L99">MAX(IF('INTEGRALE verrouillée'!$A$7:$A$114='Bountys calculs'!L89,'INTEGRALE verrouillée'!$AQ$7:$AQ$114))</f>
        <v>9</v>
      </c>
      <c r="M99" s="485">
        <f t="array" ref="M99">MAX(IF('INTEGRALE verrouillée'!$A$7:$A$114='Bountys calculs'!M89,'INTEGRALE verrouillée'!$AQ$7:$AQ$114))</f>
        <v>0</v>
      </c>
      <c r="N99" s="485">
        <f t="array" ref="N99">MAX(IF('INTEGRALE verrouillée'!$A$7:$A$114='Bountys calculs'!N89,'INTEGRALE verrouillée'!$AQ$7:$AQ$114))</f>
        <v>10</v>
      </c>
      <c r="O99" s="485">
        <f t="array" ref="O99">MAX(IF('INTEGRALE verrouillée'!$A$7:$A$114='Bountys calculs'!O89,'INTEGRALE verrouillée'!$AQ$7:$AQ$114))</f>
        <v>10</v>
      </c>
      <c r="P99" s="485">
        <f t="array" ref="P99">MAX(IF('INTEGRALE verrouillée'!$A$7:$A$114='Bountys calculs'!P89,'INTEGRALE verrouillée'!$AQ$7:$AQ$114))</f>
        <v>0</v>
      </c>
      <c r="Q99" s="485">
        <f t="array" ref="Q99">MAX(IF('INTEGRALE verrouillée'!$A$7:$A$114='Bountys calculs'!Q89,'INTEGRALE verrouillée'!$AQ$7:$AQ$114))</f>
        <v>10</v>
      </c>
      <c r="R99" s="485">
        <f t="array" ref="R99">MAX(IF('INTEGRALE verrouillée'!$A$7:$A$114='Bountys calculs'!R89,'INTEGRALE verrouillée'!$AQ$7:$AQ$114))</f>
        <v>9</v>
      </c>
      <c r="S99" s="485">
        <f t="array" ref="S99">MAX(IF('INTEGRALE verrouillée'!$A$7:$A$114='Bountys calculs'!S89,'INTEGRALE verrouillée'!$AQ$7:$AQ$114))</f>
        <v>9</v>
      </c>
      <c r="T99" s="485">
        <f t="array" ref="T99">MAX(IF('INTEGRALE verrouillée'!$A$7:$A$114='Bountys calculs'!T89,'INTEGRALE verrouillée'!$AQ$7:$AQ$114))</f>
        <v>1</v>
      </c>
      <c r="U99" s="485">
        <f t="array" ref="U99">MAX(IF('INTEGRALE verrouillée'!$A$7:$A$114='Bountys calculs'!U89,'INTEGRALE verrouillée'!$AQ$7:$AQ$114))</f>
        <v>2</v>
      </c>
      <c r="V99" s="485">
        <f t="array" ref="V99">MAX(IF('INTEGRALE verrouillée'!$A$7:$A$114='Bountys calculs'!V89,'INTEGRALE verrouillée'!$AQ$7:$AQ$114))</f>
        <v>0</v>
      </c>
      <c r="W99" s="485">
        <f t="array" ref="W99">MAX(IF('INTEGRALE verrouillée'!$A$7:$A$114='Bountys calculs'!W89,'INTEGRALE verrouillée'!$AQ$7:$AQ$114))</f>
        <v>0</v>
      </c>
      <c r="X99" s="485">
        <f t="array" ref="X99">MAX(IF('INTEGRALE verrouillée'!$A$7:$A$114='Bountys calculs'!X89,'INTEGRALE verrouillée'!$AQ$7:$AQ$114))</f>
        <v>0</v>
      </c>
      <c r="Y99" s="485">
        <f t="array" ref="Y99">MAX(IF('INTEGRALE verrouillée'!$A$7:$A$114='Bountys calculs'!Y89,'INTEGRALE verrouillée'!$AQ$7:$AQ$114))</f>
        <v>2</v>
      </c>
      <c r="Z99" s="485">
        <f t="array" ref="Z99">MAX(IF('INTEGRALE verrouillée'!$A$7:$A$114='Bountys calculs'!Z89,'INTEGRALE verrouillée'!$AQ$7:$AQ$114))</f>
        <v>3</v>
      </c>
      <c r="AA99" s="485">
        <f t="array" ref="AA99">MAX(IF('INTEGRALE verrouillée'!$A$7:$A$114='Bountys calculs'!AA89,'INTEGRALE verrouillée'!$AQ$7:$AQ$114))</f>
        <v>1</v>
      </c>
      <c r="AB99" s="485">
        <f t="array" ref="AB99">MAX(IF('INTEGRALE verrouillée'!$A$7:$A$114='Bountys calculs'!AB89,'INTEGRALE verrouillée'!$AQ$7:$AQ$114))</f>
        <v>3</v>
      </c>
      <c r="AC99" s="485">
        <f t="array" ref="AC99">MAX(IF('INTEGRALE verrouillée'!$A$7:$A$114='Bountys calculs'!AC89,'INTEGRALE verrouillée'!$AQ$7:$AQ$114))</f>
        <v>11</v>
      </c>
      <c r="AD99" s="485">
        <f t="array" ref="AD99">MAX(IF('INTEGRALE verrouillée'!$A$7:$A$114='Bountys calculs'!AD89,'INTEGRALE verrouillée'!$AQ$7:$AQ$114))</f>
        <v>0</v>
      </c>
      <c r="AE99" s="485">
        <f t="array" ref="AE99">MAX(IF('INTEGRALE verrouillée'!$A$7:$A$114='Bountys calculs'!AE89,'INTEGRALE verrouillée'!$AQ$7:$AQ$114))</f>
        <v>1</v>
      </c>
      <c r="AF99" s="485">
        <f t="array" ref="AF99">MAX(IF('INTEGRALE verrouillée'!$A$7:$A$114='Bountys calculs'!AF89,'INTEGRALE verrouillée'!$AQ$7:$AQ$114))</f>
        <v>0</v>
      </c>
      <c r="AG99" s="485">
        <f t="array" ref="AG99">MAX(IF('INTEGRALE verrouillée'!$A$7:$A$114='Bountys calculs'!AG89,'INTEGRALE verrouillée'!$AQ$7:$AQ$114))</f>
        <v>3</v>
      </c>
      <c r="AH99" s="485">
        <f t="array" ref="AH99">MAX(IF('INTEGRALE verrouillée'!$A$7:$A$114='Bountys calculs'!AH89,'INTEGRALE verrouillée'!$AQ$7:$AQ$114))</f>
        <v>5</v>
      </c>
      <c r="AI99" s="485">
        <f t="array" ref="AI99">MAX(IF('INTEGRALE verrouillée'!$A$7:$A$114='Bountys calculs'!AI89,'INTEGRALE verrouillée'!$AQ$7:$AQ$114))</f>
        <v>9</v>
      </c>
      <c r="AJ99" s="485">
        <f t="array" ref="AJ99">MAX(IF('INTEGRALE verrouillée'!$A$7:$A$114='Bountys calculs'!AJ89,'INTEGRALE verrouillée'!$AQ$7:$AQ$114))</f>
        <v>1</v>
      </c>
      <c r="AK99" s="485">
        <f t="array" ref="AK99">MAX(IF('INTEGRALE verrouillée'!$A$7:$A$114='Bountys calculs'!AK89,'INTEGRALE verrouillée'!$AQ$7:$AQ$114))</f>
        <v>9</v>
      </c>
      <c r="AL99" s="485">
        <f t="array" ref="AL99">MAX(IF('INTEGRALE verrouillée'!$A$7:$A$114='Bountys calculs'!AL89,'INTEGRALE verrouillée'!$AQ$7:$AQ$114))</f>
        <v>5</v>
      </c>
      <c r="AM99" s="485">
        <f t="array" ref="AM99">MAX(IF('INTEGRALE verrouillée'!$A$7:$A$114='Bountys calculs'!AM89,'INTEGRALE verrouillée'!$AQ$7:$AQ$114))</f>
        <v>9</v>
      </c>
      <c r="AN99" s="485">
        <f t="array" ref="AN99">MAX(IF('INTEGRALE verrouillée'!$A$7:$A$114='Bountys calculs'!AN89,'INTEGRALE verrouillée'!$AQ$7:$AQ$114))</f>
        <v>2</v>
      </c>
      <c r="AO99" s="485">
        <f t="array" ref="AO99">MAX(IF('INTEGRALE verrouillée'!$A$7:$A$114='Bountys calculs'!AO89,'INTEGRALE verrouillée'!$AQ$7:$AQ$114))</f>
        <v>0</v>
      </c>
      <c r="AP99" s="485">
        <f t="array" ref="AP99">MAX(IF('INTEGRALE verrouillée'!$A$7:$A$114='Bountys calculs'!AP89,'INTEGRALE verrouillée'!$AQ$7:$AQ$114))</f>
        <v>0</v>
      </c>
      <c r="AQ99" s="485">
        <f t="array" ref="AQ99">MAX(IF('INTEGRALE verrouillée'!$A$7:$A$114='Bountys calculs'!AQ89,'INTEGRALE verrouillée'!$AQ$7:$AQ$114))</f>
        <v>1</v>
      </c>
      <c r="AR99" s="485">
        <f t="array" ref="AR99">MAX(IF('INTEGRALE verrouillée'!$A$7:$A$114='Bountys calculs'!AR89,'INTEGRALE verrouillée'!$AQ$7:$AQ$114))</f>
        <v>0</v>
      </c>
      <c r="AS99" s="485">
        <f t="array" ref="AS99">MAX(IF('INTEGRALE verrouillée'!$A$7:$A$114='Bountys calculs'!AS89,'INTEGRALE verrouillée'!$AQ$7:$AQ$114))</f>
        <v>0</v>
      </c>
      <c r="AT99" s="850">
        <f t="array" ref="AT99">MAX(IF('INTEGRALE verrouillée'!$A$7:$A$114='Bountys calculs'!AT89,'INTEGRALE verrouillée'!$AQ$7:$AQ$114))</f>
        <v>1</v>
      </c>
      <c r="AU99" s="850">
        <f t="array" ref="AU99">MAX(IF('INTEGRALE verrouillée'!$A$7:$A$114='Bountys calculs'!AU89,'INTEGRALE verrouillée'!$AQ$7:$AQ$114))</f>
        <v>0</v>
      </c>
      <c r="AV99" s="850">
        <f t="array" ref="AV99">MAX(IF('INTEGRALE verrouillée'!$A$7:$A$114='Bountys calculs'!AV89,'INTEGRALE verrouillée'!$AQ$7:$AQ$114))</f>
        <v>0</v>
      </c>
      <c r="AW99" s="3682">
        <f t="array" ref="AW99">MAX(IF('INTEGRALE verrouillée'!$A$7:$A$114='Bountys calculs'!AW89,'INTEGRALE verrouillée'!$AQ$7:$AQ$114))</f>
        <v>0</v>
      </c>
      <c r="AX99" s="485">
        <f t="array" ref="AX99">MAX(IF('INTEGRALE verrouillée'!$A$7:$A$114='Bountys calculs'!AX89,'INTEGRALE verrouillée'!$AQ$7:$AQ$114))</f>
        <v>0</v>
      </c>
      <c r="AY99" s="485">
        <f t="array" ref="AY99">MAX(IF('INTEGRALE verrouillée'!$A$7:$A$114='Bountys calculs'!AY89,'INTEGRALE verrouillée'!$AQ$7:$AQ$114))</f>
        <v>0</v>
      </c>
      <c r="AZ99" s="485">
        <f t="array" ref="AZ99">MAX(IF('INTEGRALE verrouillée'!$A$7:$A$114='Bountys calculs'!AZ89,'INTEGRALE verrouillée'!$AQ$7:$AQ$114))</f>
        <v>0</v>
      </c>
      <c r="BA99" s="485">
        <f t="array" ref="BA99">MAX(IF('INTEGRALE verrouillée'!$A$7:$A$114='Bountys calculs'!BA89,'INTEGRALE verrouillée'!$AQ$7:$AQ$114))</f>
        <v>0</v>
      </c>
      <c r="BB99" s="485">
        <f t="array" ref="BB99">MAX(IF('INTEGRALE verrouillée'!$A$7:$A$114='Bountys calculs'!BB89,'INTEGRALE verrouillée'!$AQ$7:$AQ$114))</f>
        <v>0</v>
      </c>
      <c r="BC99" s="485">
        <f t="array" ref="BC99">MAX(IF('INTEGRALE verrouillée'!$A$7:$A$114='Bountys calculs'!BC89,'INTEGRALE verrouillée'!$AQ$7:$AQ$114))</f>
        <v>0</v>
      </c>
      <c r="BD99" s="485">
        <f t="array" ref="BD99">MAX(IF('INTEGRALE verrouillée'!$A$7:$A$114='Bountys calculs'!BD89,'INTEGRALE verrouillée'!$AQ$7:$AQ$114))</f>
        <v>0</v>
      </c>
      <c r="BE99" s="485">
        <f t="array" ref="BE99">MAX(IF('INTEGRALE verrouillée'!$A$7:$A$114='Bountys calculs'!BE89,'INTEGRALE verrouillée'!$AQ$7:$AQ$114))</f>
        <v>0</v>
      </c>
      <c r="BF99" s="485">
        <f t="array" ref="BF99">MAX(IF('INTEGRALE verrouillée'!$A$7:$A$114='Bountys calculs'!BF89,'INTEGRALE verrouillée'!$AQ$7:$AQ$114))</f>
        <v>0</v>
      </c>
      <c r="BG99" s="485">
        <f t="array" ref="BG99">MAX(IF('INTEGRALE verrouillée'!$A$7:$A$114='Bountys calculs'!BG89,'INTEGRALE verrouillée'!$AQ$7:$AQ$114))</f>
        <v>1</v>
      </c>
      <c r="BH99" s="485">
        <f t="array" ref="BH99">MAX(IF('INTEGRALE verrouillée'!$A$7:$A$114='Bountys calculs'!BH89,'INTEGRALE verrouillée'!$AQ$7:$AQ$114))</f>
        <v>0</v>
      </c>
      <c r="BI99" s="485">
        <f t="array" ref="BI99">MAX(IF('INTEGRALE verrouillée'!$A$7:$A$114='Bountys calculs'!BI89,'INTEGRALE verrouillée'!$AQ$7:$AQ$114))</f>
        <v>0</v>
      </c>
      <c r="BJ99" s="485">
        <f t="array" ref="BJ99">MAX(IF('INTEGRALE verrouillée'!$A$7:$A$114='Bountys calculs'!BJ89,'INTEGRALE verrouillée'!$AQ$7:$AQ$114))</f>
        <v>1</v>
      </c>
      <c r="BK99" s="485">
        <f t="array" ref="BK99">MAX(IF('INTEGRALE verrouillée'!$A$7:$A$114='Bountys calculs'!BK89,'INTEGRALE verrouillée'!$AQ$7:$AQ$114))</f>
        <v>0</v>
      </c>
      <c r="BL99" s="485">
        <f t="array" ref="BL99">MAX(IF('INTEGRALE verrouillée'!$A$7:$A$114='Bountys calculs'!BL89,'INTEGRALE verrouillée'!$AQ$7:$AQ$114))</f>
        <v>0</v>
      </c>
      <c r="BM99" s="485">
        <f t="array" ref="BM99">MAX(IF('INTEGRALE verrouillée'!$A$7:$A$114='Bountys calculs'!BM89,'INTEGRALE verrouillée'!$AQ$7:$AQ$114))</f>
        <v>0</v>
      </c>
      <c r="BN99" s="485">
        <f t="array" ref="BN99">MAX(IF('INTEGRALE verrouillée'!$A$7:$A$114='Bountys calculs'!BN89,'INTEGRALE verrouillée'!$AQ$7:$AQ$114))</f>
        <v>0</v>
      </c>
      <c r="BO99" s="485">
        <f t="array" ref="BO99">MAX(IF('INTEGRALE verrouillée'!$A$7:$A$114='Bountys calculs'!BO89,'INTEGRALE verrouillée'!$AQ$7:$AQ$114))</f>
        <v>0</v>
      </c>
      <c r="BP99" s="485">
        <f t="array" ref="BP99">MAX(IF('INTEGRALE verrouillée'!$A$7:$A$114='Bountys calculs'!BP89,'INTEGRALE verrouillée'!$AQ$7:$AQ$114))</f>
        <v>0</v>
      </c>
      <c r="BQ99" s="485">
        <f t="array" ref="BQ99">MAX(IF('INTEGRALE verrouillée'!$A$7:$A$114='Bountys calculs'!BQ89,'INTEGRALE verrouillée'!$AQ$7:$AQ$114))</f>
        <v>0</v>
      </c>
      <c r="BR99" s="485">
        <f t="array" ref="BR99">MAX(IF('INTEGRALE verrouillée'!$A$7:$A$114='Bountys calculs'!BR89,'INTEGRALE verrouillée'!$AQ$7:$AQ$114))</f>
        <v>0</v>
      </c>
      <c r="BS99" s="485">
        <f t="array" ref="BS99">MAX(IF('INTEGRALE verrouillée'!$A$7:$A$114='Bountys calculs'!BS89,'INTEGRALE verrouillée'!$AQ$7:$AQ$114))</f>
        <v>0</v>
      </c>
      <c r="BT99" s="485">
        <f t="array" ref="BT99">MAX(IF('INTEGRALE verrouillée'!$A$7:$A$114='Bountys calculs'!BT89,'INTEGRALE verrouillée'!$AQ$7:$AQ$114))</f>
        <v>0</v>
      </c>
      <c r="BU99" s="485">
        <f t="array" ref="BU99">MAX(IF('INTEGRALE verrouillée'!$A$7:$A$114='Bountys calculs'!BU89,'INTEGRALE verrouillée'!$AQ$7:$AQ$114))</f>
        <v>0</v>
      </c>
      <c r="BV99" s="485">
        <f t="array" ref="BV99">MAX(IF('INTEGRALE verrouillée'!$A$7:$A$114='Bountys calculs'!BV89,'INTEGRALE verrouillée'!$AQ$7:$AQ$114))</f>
        <v>0</v>
      </c>
      <c r="BW99" s="485">
        <f t="array" ref="BW99">MAX(IF('INTEGRALE verrouillée'!$A$7:$A$114='Bountys calculs'!BW89,'INTEGRALE verrouillée'!$AQ$7:$AQ$114))</f>
        <v>1</v>
      </c>
      <c r="BX99" s="485">
        <f t="array" ref="BX99">MAX(IF('INTEGRALE verrouillée'!$A$7:$A$114='Bountys calculs'!BX89,'INTEGRALE verrouillée'!$AQ$7:$AQ$114))</f>
        <v>0</v>
      </c>
      <c r="BY99" s="485">
        <f t="array" ref="BY99">MAX(IF('INTEGRALE verrouillée'!$A$7:$A$114='Bountys calculs'!BY89,'INTEGRALE verrouillée'!$AQ$7:$AQ$114))</f>
        <v>0</v>
      </c>
    </row>
    <row r="100" spans="1:77" s="53" customFormat="1" ht="12" x14ac:dyDescent="0.25">
      <c r="A100" s="4051"/>
      <c r="B100" s="639" t="s">
        <v>303</v>
      </c>
      <c r="C100" s="644">
        <f t="array" ref="C100">MAX(IF('INTEGRALE verrouillée'!$A$7:$A$114='Bountys calculs'!C89,'INTEGRALE verrouillée'!$AR$7:$AR$114))</f>
        <v>0</v>
      </c>
      <c r="D100" s="644">
        <f t="array" ref="D100">MAX(IF('INTEGRALE verrouillée'!$A$7:$A$114='Bountys calculs'!D89,'INTEGRALE verrouillée'!$AR$7:$AR$114))</f>
        <v>0</v>
      </c>
      <c r="E100" s="644">
        <f t="array" ref="E100">MAX(IF('INTEGRALE verrouillée'!$A$7:$A$114='Bountys calculs'!E89,'INTEGRALE verrouillée'!$AR$7:$AR$114))</f>
        <v>0</v>
      </c>
      <c r="F100" s="644">
        <f t="array" ref="F100">MAX(IF('INTEGRALE verrouillée'!$A$7:$A$114='Bountys calculs'!F89,'INTEGRALE verrouillée'!$AR$7:$AR$114))</f>
        <v>0</v>
      </c>
      <c r="G100" s="644">
        <f t="array" ref="G100">MAX(IF('INTEGRALE verrouillée'!$A$7:$A$114='Bountys calculs'!G89,'INTEGRALE verrouillée'!$AR$7:$AR$114))</f>
        <v>0</v>
      </c>
      <c r="H100" s="644">
        <f t="array" ref="H100">MAX(IF('INTEGRALE verrouillée'!$A$7:$A$114='Bountys calculs'!H89,'INTEGRALE verrouillée'!$AR$7:$AR$114))</f>
        <v>2</v>
      </c>
      <c r="I100" s="644">
        <f t="array" ref="I100">MAX(IF('INTEGRALE verrouillée'!$A$7:$A$114='Bountys calculs'!I89,'INTEGRALE verrouillée'!$AR$7:$AR$114))</f>
        <v>0</v>
      </c>
      <c r="J100" s="644">
        <f t="array" ref="J100">MAX(IF('INTEGRALE verrouillée'!$A$7:$A$114='Bountys calculs'!J89,'INTEGRALE verrouillée'!$AR$7:$AR$114))</f>
        <v>0</v>
      </c>
      <c r="K100" s="644">
        <f t="array" ref="K100">MAX(IF('INTEGRALE verrouillée'!$A$7:$A$114='Bountys calculs'!K89,'INTEGRALE verrouillée'!$AR$7:$AR$114))</f>
        <v>0</v>
      </c>
      <c r="L100" s="644">
        <f t="array" ref="L100">MAX(IF('INTEGRALE verrouillée'!$A$7:$A$114='Bountys calculs'!L89,'INTEGRALE verrouillée'!$AR$7:$AR$114))</f>
        <v>2</v>
      </c>
      <c r="M100" s="644">
        <f t="array" ref="M100">MAX(IF('INTEGRALE verrouillée'!$A$7:$A$114='Bountys calculs'!M89,'INTEGRALE verrouillée'!$AR$7:$AR$114))</f>
        <v>0</v>
      </c>
      <c r="N100" s="644">
        <f t="array" ref="N100">MAX(IF('INTEGRALE verrouillée'!$A$7:$A$114='Bountys calculs'!N89,'INTEGRALE verrouillée'!$AR$7:$AR$114))</f>
        <v>0</v>
      </c>
      <c r="O100" s="644">
        <f t="array" ref="O100">MAX(IF('INTEGRALE verrouillée'!$A$7:$A$114='Bountys calculs'!O89,'INTEGRALE verrouillée'!$AR$7:$AR$114))</f>
        <v>3</v>
      </c>
      <c r="P100" s="644">
        <f t="array" ref="P100">MAX(IF('INTEGRALE verrouillée'!$A$7:$A$114='Bountys calculs'!P89,'INTEGRALE verrouillée'!$AR$7:$AR$114))</f>
        <v>0</v>
      </c>
      <c r="Q100" s="644">
        <f t="array" ref="Q100">MAX(IF('INTEGRALE verrouillée'!$A$7:$A$114='Bountys calculs'!Q89,'INTEGRALE verrouillée'!$AR$7:$AR$114))</f>
        <v>0</v>
      </c>
      <c r="R100" s="644">
        <f t="array" ref="R100">MAX(IF('INTEGRALE verrouillée'!$A$7:$A$114='Bountys calculs'!R89,'INTEGRALE verrouillée'!$AR$7:$AR$114))</f>
        <v>0</v>
      </c>
      <c r="S100" s="644">
        <f t="array" ref="S100">MAX(IF('INTEGRALE verrouillée'!$A$7:$A$114='Bountys calculs'!S89,'INTEGRALE verrouillée'!$AR$7:$AR$114))</f>
        <v>0</v>
      </c>
      <c r="T100" s="644">
        <f t="array" ref="T100">MAX(IF('INTEGRALE verrouillée'!$A$7:$A$114='Bountys calculs'!T89,'INTEGRALE verrouillée'!$AR$7:$AR$114))</f>
        <v>0</v>
      </c>
      <c r="U100" s="644">
        <f t="array" ref="U100">MAX(IF('INTEGRALE verrouillée'!$A$7:$A$114='Bountys calculs'!U89,'INTEGRALE verrouillée'!$AR$7:$AR$114))</f>
        <v>0</v>
      </c>
      <c r="V100" s="644">
        <f t="array" ref="V100">MAX(IF('INTEGRALE verrouillée'!$A$7:$A$114='Bountys calculs'!V89,'INTEGRALE verrouillée'!$AR$7:$AR$114))</f>
        <v>0</v>
      </c>
      <c r="W100" s="644">
        <f t="array" ref="W100">MAX(IF('INTEGRALE verrouillée'!$A$7:$A$114='Bountys calculs'!W89,'INTEGRALE verrouillée'!$AR$7:$AR$114))</f>
        <v>0</v>
      </c>
      <c r="X100" s="644">
        <f t="array" ref="X100">MAX(IF('INTEGRALE verrouillée'!$A$7:$A$114='Bountys calculs'!X89,'INTEGRALE verrouillée'!$AR$7:$AR$114))</f>
        <v>0</v>
      </c>
      <c r="Y100" s="644">
        <f t="array" ref="Y100">MAX(IF('INTEGRALE verrouillée'!$A$7:$A$114='Bountys calculs'!Y89,'INTEGRALE verrouillée'!$AR$7:$AR$114))</f>
        <v>0</v>
      </c>
      <c r="Z100" s="644">
        <f t="array" ref="Z100">MAX(IF('INTEGRALE verrouillée'!$A$7:$A$114='Bountys calculs'!Z89,'INTEGRALE verrouillée'!$AR$7:$AR$114))</f>
        <v>0</v>
      </c>
      <c r="AA100" s="644">
        <f t="array" ref="AA100">MAX(IF('INTEGRALE verrouillée'!$A$7:$A$114='Bountys calculs'!AA89,'INTEGRALE verrouillée'!$AR$7:$AR$114))</f>
        <v>1</v>
      </c>
      <c r="AB100" s="644">
        <f t="array" ref="AB100">MAX(IF('INTEGRALE verrouillée'!$A$7:$A$114='Bountys calculs'!AB89,'INTEGRALE verrouillée'!$AR$7:$AR$114))</f>
        <v>0</v>
      </c>
      <c r="AC100" s="644">
        <f t="array" ref="AC100">MAX(IF('INTEGRALE verrouillée'!$A$7:$A$114='Bountys calculs'!AC89,'INTEGRALE verrouillée'!$AR$7:$AR$114))</f>
        <v>0</v>
      </c>
      <c r="AD100" s="644">
        <f t="array" ref="AD100">MAX(IF('INTEGRALE verrouillée'!$A$7:$A$114='Bountys calculs'!AD89,'INTEGRALE verrouillée'!$AR$7:$AR$114))</f>
        <v>0</v>
      </c>
      <c r="AE100" s="644">
        <f t="array" ref="AE100">MAX(IF('INTEGRALE verrouillée'!$A$7:$A$114='Bountys calculs'!AE89,'INTEGRALE verrouillée'!$AR$7:$AR$114))</f>
        <v>0</v>
      </c>
      <c r="AF100" s="644">
        <f t="array" ref="AF100">MAX(IF('INTEGRALE verrouillée'!$A$7:$A$114='Bountys calculs'!AF89,'INTEGRALE verrouillée'!$AR$7:$AR$114))</f>
        <v>0</v>
      </c>
      <c r="AG100" s="644">
        <f t="array" ref="AG100">MAX(IF('INTEGRALE verrouillée'!$A$7:$A$114='Bountys calculs'!AG89,'INTEGRALE verrouillée'!$AR$7:$AR$114))</f>
        <v>1</v>
      </c>
      <c r="AH100" s="644">
        <f t="array" ref="AH100">MAX(IF('INTEGRALE verrouillée'!$A$7:$A$114='Bountys calculs'!AH89,'INTEGRALE verrouillée'!$AR$7:$AR$114))</f>
        <v>0</v>
      </c>
      <c r="AI100" s="644">
        <f t="array" ref="AI100">MAX(IF('INTEGRALE verrouillée'!$A$7:$A$114='Bountys calculs'!AI89,'INTEGRALE verrouillée'!$AR$7:$AR$114))</f>
        <v>1</v>
      </c>
      <c r="AJ100" s="644">
        <f t="array" ref="AJ100">MAX(IF('INTEGRALE verrouillée'!$A$7:$A$114='Bountys calculs'!AJ89,'INTEGRALE verrouillée'!$AR$7:$AR$114))</f>
        <v>0</v>
      </c>
      <c r="AK100" s="644">
        <f t="array" ref="AK100">MAX(IF('INTEGRALE verrouillée'!$A$7:$A$114='Bountys calculs'!AK89,'INTEGRALE verrouillée'!$AR$7:$AR$114))</f>
        <v>0</v>
      </c>
      <c r="AL100" s="644">
        <f t="array" ref="AL100">MAX(IF('INTEGRALE verrouillée'!$A$7:$A$114='Bountys calculs'!AL89,'INTEGRALE verrouillée'!$AR$7:$AR$114))</f>
        <v>0</v>
      </c>
      <c r="AM100" s="644">
        <f t="array" ref="AM100">MAX(IF('INTEGRALE verrouillée'!$A$7:$A$114='Bountys calculs'!AM89,'INTEGRALE verrouillée'!$AR$7:$AR$114))</f>
        <v>0</v>
      </c>
      <c r="AN100" s="644">
        <f t="array" ref="AN100">MAX(IF('INTEGRALE verrouillée'!$A$7:$A$114='Bountys calculs'!AN89,'INTEGRALE verrouillée'!$AR$7:$AR$114))</f>
        <v>1</v>
      </c>
      <c r="AO100" s="644">
        <f t="array" ref="AO100">MAX(IF('INTEGRALE verrouillée'!$A$7:$A$114='Bountys calculs'!AO89,'INTEGRALE verrouillée'!$AR$7:$AR$114))</f>
        <v>0</v>
      </c>
      <c r="AP100" s="644">
        <f t="array" ref="AP100">MAX(IF('INTEGRALE verrouillée'!$A$7:$A$114='Bountys calculs'!AP89,'INTEGRALE verrouillée'!$AR$7:$AR$114))</f>
        <v>0</v>
      </c>
      <c r="AQ100" s="644">
        <f t="array" ref="AQ100">MAX(IF('INTEGRALE verrouillée'!$A$7:$A$114='Bountys calculs'!AQ89,'INTEGRALE verrouillée'!$AR$7:$AR$114))</f>
        <v>0</v>
      </c>
      <c r="AR100" s="644">
        <f t="array" ref="AR100">MAX(IF('INTEGRALE verrouillée'!$A$7:$A$114='Bountys calculs'!AR89,'INTEGRALE verrouillée'!$AR$7:$AR$114))</f>
        <v>0</v>
      </c>
      <c r="AS100" s="644">
        <f t="array" ref="AS100">MAX(IF('INTEGRALE verrouillée'!$A$7:$A$114='Bountys calculs'!AS89,'INTEGRALE verrouillée'!$AR$7:$AR$114))</f>
        <v>0</v>
      </c>
      <c r="AT100" s="851">
        <f t="array" ref="AT100">MAX(IF('INTEGRALE verrouillée'!$A$7:$A$114='Bountys calculs'!AT89,'INTEGRALE verrouillée'!$AR$7:$AR$114))</f>
        <v>0</v>
      </c>
      <c r="AU100" s="851">
        <f t="array" ref="AU100">MAX(IF('INTEGRALE verrouillée'!$A$7:$A$114='Bountys calculs'!AU89,'INTEGRALE verrouillée'!$AR$7:$AR$114))</f>
        <v>0</v>
      </c>
      <c r="AV100" s="851">
        <f t="array" ref="AV100">MAX(IF('INTEGRALE verrouillée'!$A$7:$A$114='Bountys calculs'!AV89,'INTEGRALE verrouillée'!$AR$7:$AR$114))</f>
        <v>0</v>
      </c>
      <c r="AW100" s="3683">
        <f t="array" ref="AW100">MAX(IF('INTEGRALE verrouillée'!$A$7:$A$114='Bountys calculs'!AW89,'INTEGRALE verrouillée'!$AR$7:$AR$114))</f>
        <v>0</v>
      </c>
      <c r="AX100" s="644">
        <f t="array" ref="AX100">MAX(IF('INTEGRALE verrouillée'!$A$7:$A$114='Bountys calculs'!AX89,'INTEGRALE verrouillée'!$AR$7:$AR$114))</f>
        <v>0</v>
      </c>
      <c r="AY100" s="644">
        <f t="array" ref="AY100">MAX(IF('INTEGRALE verrouillée'!$A$7:$A$114='Bountys calculs'!AY89,'INTEGRALE verrouillée'!$AR$7:$AR$114))</f>
        <v>0</v>
      </c>
      <c r="AZ100" s="644">
        <f t="array" ref="AZ100">MAX(IF('INTEGRALE verrouillée'!$A$7:$A$114='Bountys calculs'!AZ89,'INTEGRALE verrouillée'!$AR$7:$AR$114))</f>
        <v>0</v>
      </c>
      <c r="BA100" s="644">
        <f t="array" ref="BA100">MAX(IF('INTEGRALE verrouillée'!$A$7:$A$114='Bountys calculs'!BA89,'INTEGRALE verrouillée'!$AR$7:$AR$114))</f>
        <v>0</v>
      </c>
      <c r="BB100" s="644">
        <f t="array" ref="BB100">MAX(IF('INTEGRALE verrouillée'!$A$7:$A$114='Bountys calculs'!BB89,'INTEGRALE verrouillée'!$AR$7:$AR$114))</f>
        <v>0</v>
      </c>
      <c r="BC100" s="644">
        <f t="array" ref="BC100">MAX(IF('INTEGRALE verrouillée'!$A$7:$A$114='Bountys calculs'!BC89,'INTEGRALE verrouillée'!$AR$7:$AR$114))</f>
        <v>0</v>
      </c>
      <c r="BD100" s="644">
        <f t="array" ref="BD100">MAX(IF('INTEGRALE verrouillée'!$A$7:$A$114='Bountys calculs'!BD89,'INTEGRALE verrouillée'!$AR$7:$AR$114))</f>
        <v>0</v>
      </c>
      <c r="BE100" s="644">
        <f t="array" ref="BE100">MAX(IF('INTEGRALE verrouillée'!$A$7:$A$114='Bountys calculs'!BE89,'INTEGRALE verrouillée'!$AR$7:$AR$114))</f>
        <v>0</v>
      </c>
      <c r="BF100" s="644">
        <f t="array" ref="BF100">MAX(IF('INTEGRALE verrouillée'!$A$7:$A$114='Bountys calculs'!BF89,'INTEGRALE verrouillée'!$AR$7:$AR$114))</f>
        <v>0</v>
      </c>
      <c r="BG100" s="644">
        <f t="array" ref="BG100">MAX(IF('INTEGRALE verrouillée'!$A$7:$A$114='Bountys calculs'!BG89,'INTEGRALE verrouillée'!$AR$7:$AR$114))</f>
        <v>0</v>
      </c>
      <c r="BH100" s="644">
        <f t="array" ref="BH100">MAX(IF('INTEGRALE verrouillée'!$A$7:$A$114='Bountys calculs'!BH89,'INTEGRALE verrouillée'!$AR$7:$AR$114))</f>
        <v>0</v>
      </c>
      <c r="BI100" s="644">
        <f t="array" ref="BI100">MAX(IF('INTEGRALE verrouillée'!$A$7:$A$114='Bountys calculs'!BI89,'INTEGRALE verrouillée'!$AR$7:$AR$114))</f>
        <v>0</v>
      </c>
      <c r="BJ100" s="644">
        <f t="array" ref="BJ100">MAX(IF('INTEGRALE verrouillée'!$A$7:$A$114='Bountys calculs'!BJ89,'INTEGRALE verrouillée'!$AR$7:$AR$114))</f>
        <v>0</v>
      </c>
      <c r="BK100" s="644">
        <f t="array" ref="BK100">MAX(IF('INTEGRALE verrouillée'!$A$7:$A$114='Bountys calculs'!BK89,'INTEGRALE verrouillée'!$AR$7:$AR$114))</f>
        <v>0</v>
      </c>
      <c r="BL100" s="644">
        <f t="array" ref="BL100">MAX(IF('INTEGRALE verrouillée'!$A$7:$A$114='Bountys calculs'!BL89,'INTEGRALE verrouillée'!$AR$7:$AR$114))</f>
        <v>0</v>
      </c>
      <c r="BM100" s="644">
        <f t="array" ref="BM100">MAX(IF('INTEGRALE verrouillée'!$A$7:$A$114='Bountys calculs'!BM89,'INTEGRALE verrouillée'!$AR$7:$AR$114))</f>
        <v>0</v>
      </c>
      <c r="BN100" s="644">
        <f t="array" ref="BN100">MAX(IF('INTEGRALE verrouillée'!$A$7:$A$114='Bountys calculs'!BN89,'INTEGRALE verrouillée'!$AR$7:$AR$114))</f>
        <v>0</v>
      </c>
      <c r="BO100" s="644">
        <f t="array" ref="BO100">MAX(IF('INTEGRALE verrouillée'!$A$7:$A$114='Bountys calculs'!BO89,'INTEGRALE verrouillée'!$AR$7:$AR$114))</f>
        <v>0</v>
      </c>
      <c r="BP100" s="644">
        <f t="array" ref="BP100">MAX(IF('INTEGRALE verrouillée'!$A$7:$A$114='Bountys calculs'!BP89,'INTEGRALE verrouillée'!$AR$7:$AR$114))</f>
        <v>0</v>
      </c>
      <c r="BQ100" s="644">
        <f t="array" ref="BQ100">MAX(IF('INTEGRALE verrouillée'!$A$7:$A$114='Bountys calculs'!BQ89,'INTEGRALE verrouillée'!$AR$7:$AR$114))</f>
        <v>0</v>
      </c>
      <c r="BR100" s="644">
        <f t="array" ref="BR100">MAX(IF('INTEGRALE verrouillée'!$A$7:$A$114='Bountys calculs'!BR89,'INTEGRALE verrouillée'!$AR$7:$AR$114))</f>
        <v>0</v>
      </c>
      <c r="BS100" s="644">
        <f t="array" ref="BS100">MAX(IF('INTEGRALE verrouillée'!$A$7:$A$114='Bountys calculs'!BS89,'INTEGRALE verrouillée'!$AR$7:$AR$114))</f>
        <v>0</v>
      </c>
      <c r="BT100" s="644">
        <f t="array" ref="BT100">MAX(IF('INTEGRALE verrouillée'!$A$7:$A$114='Bountys calculs'!BT89,'INTEGRALE verrouillée'!$AR$7:$AR$114))</f>
        <v>0</v>
      </c>
      <c r="BU100" s="644">
        <f t="array" ref="BU100">MAX(IF('INTEGRALE verrouillée'!$A$7:$A$114='Bountys calculs'!BU89,'INTEGRALE verrouillée'!$AR$7:$AR$114))</f>
        <v>0</v>
      </c>
      <c r="BV100" s="644">
        <f t="array" ref="BV100">MAX(IF('INTEGRALE verrouillée'!$A$7:$A$114='Bountys calculs'!BV89,'INTEGRALE verrouillée'!$AR$7:$AR$114))</f>
        <v>0</v>
      </c>
      <c r="BW100" s="644">
        <f t="array" ref="BW100">MAX(IF('INTEGRALE verrouillée'!$A$7:$A$114='Bountys calculs'!BW89,'INTEGRALE verrouillée'!$AR$7:$AR$114))</f>
        <v>1</v>
      </c>
      <c r="BX100" s="644">
        <f t="array" ref="BX100">MAX(IF('INTEGRALE verrouillée'!$A$7:$A$114='Bountys calculs'!BX89,'INTEGRALE verrouillée'!$AR$7:$AR$114))</f>
        <v>0</v>
      </c>
      <c r="BY100" s="644">
        <f t="array" ref="BY100">MAX(IF('INTEGRALE verrouillée'!$A$7:$A$114='Bountys calculs'!BY89,'INTEGRALE verrouillée'!$AR$7:$AR$114))</f>
        <v>0</v>
      </c>
    </row>
    <row r="101" spans="1:77" s="53" customFormat="1" ht="12" x14ac:dyDescent="0.25">
      <c r="A101" s="4051"/>
      <c r="B101" s="504" t="s">
        <v>287</v>
      </c>
      <c r="C101" s="486" t="str">
        <f t="shared" ref="C101:D101" si="25">IF(C99&gt;0,(C98+C100)/C99,"-")</f>
        <v>-</v>
      </c>
      <c r="D101" s="486" t="str">
        <f t="shared" si="25"/>
        <v>-</v>
      </c>
      <c r="E101" s="486">
        <f t="shared" ref="E101:BU101" si="26">IF(E99&gt;0,(E98+E100)/E99,"-")</f>
        <v>2.6666666666666665</v>
      </c>
      <c r="F101" s="486">
        <f t="shared" si="26"/>
        <v>0.66666666666666663</v>
      </c>
      <c r="G101" s="486">
        <f t="shared" si="26"/>
        <v>0</v>
      </c>
      <c r="H101" s="486">
        <f t="shared" si="26"/>
        <v>1</v>
      </c>
      <c r="I101" s="486">
        <f t="shared" si="26"/>
        <v>0.91666666666666663</v>
      </c>
      <c r="J101" s="486">
        <f t="shared" si="26"/>
        <v>0</v>
      </c>
      <c r="K101" s="486">
        <f t="shared" si="26"/>
        <v>0</v>
      </c>
      <c r="L101" s="486">
        <f t="shared" si="26"/>
        <v>1.3333333333333333</v>
      </c>
      <c r="M101" s="486" t="str">
        <f t="shared" si="26"/>
        <v>-</v>
      </c>
      <c r="N101" s="486">
        <f t="shared" si="26"/>
        <v>0.2</v>
      </c>
      <c r="O101" s="486">
        <f t="shared" si="26"/>
        <v>3.5</v>
      </c>
      <c r="P101" s="486" t="str">
        <f t="shared" si="26"/>
        <v>-</v>
      </c>
      <c r="Q101" s="486">
        <f t="shared" si="26"/>
        <v>0.6</v>
      </c>
      <c r="R101" s="486">
        <f t="shared" si="26"/>
        <v>0.77777777777777779</v>
      </c>
      <c r="S101" s="486">
        <f t="shared" si="26"/>
        <v>0.44444444444444442</v>
      </c>
      <c r="T101" s="486">
        <f t="shared" si="26"/>
        <v>0</v>
      </c>
      <c r="U101" s="486">
        <f t="shared" si="26"/>
        <v>0</v>
      </c>
      <c r="V101" s="486" t="str">
        <f t="shared" si="26"/>
        <v>-</v>
      </c>
      <c r="W101" s="486" t="str">
        <f t="shared" si="26"/>
        <v>-</v>
      </c>
      <c r="X101" s="486" t="str">
        <f t="shared" si="26"/>
        <v>-</v>
      </c>
      <c r="Y101" s="486">
        <f t="shared" si="26"/>
        <v>0</v>
      </c>
      <c r="Z101" s="486">
        <f t="shared" si="26"/>
        <v>0</v>
      </c>
      <c r="AA101" s="486">
        <f t="shared" si="26"/>
        <v>4</v>
      </c>
      <c r="AB101" s="486">
        <f t="shared" si="26"/>
        <v>0</v>
      </c>
      <c r="AC101" s="486">
        <f t="shared" si="26"/>
        <v>1.1818181818181819</v>
      </c>
      <c r="AD101" s="486" t="str">
        <f t="shared" si="26"/>
        <v>-</v>
      </c>
      <c r="AE101" s="486">
        <f t="shared" si="26"/>
        <v>4</v>
      </c>
      <c r="AF101" s="486" t="str">
        <f t="shared" ref="AF101" si="27">IF(AF99&gt;0,(AF98+AF100)/AF99,"-")</f>
        <v>-</v>
      </c>
      <c r="AG101" s="486">
        <f t="shared" si="26"/>
        <v>3</v>
      </c>
      <c r="AH101" s="486">
        <f t="shared" si="26"/>
        <v>0.4</v>
      </c>
      <c r="AI101" s="486">
        <f t="shared" si="26"/>
        <v>0.55555555555555558</v>
      </c>
      <c r="AJ101" s="486">
        <f t="shared" si="26"/>
        <v>0</v>
      </c>
      <c r="AK101" s="486">
        <f t="shared" si="26"/>
        <v>1</v>
      </c>
      <c r="AL101" s="486">
        <f t="shared" si="26"/>
        <v>0.8</v>
      </c>
      <c r="AM101" s="486">
        <f t="shared" si="26"/>
        <v>0.1111111111111111</v>
      </c>
      <c r="AN101" s="486">
        <f t="shared" si="26"/>
        <v>4</v>
      </c>
      <c r="AO101" s="486" t="str">
        <f t="shared" ref="AO101:AP101" si="28">IF(AO99&gt;0,(AO98+AO100)/AO99,"-")</f>
        <v>-</v>
      </c>
      <c r="AP101" s="486" t="str">
        <f t="shared" si="28"/>
        <v>-</v>
      </c>
      <c r="AQ101" s="486">
        <f t="shared" si="26"/>
        <v>4</v>
      </c>
      <c r="AR101" s="486" t="str">
        <f t="shared" si="26"/>
        <v>-</v>
      </c>
      <c r="AS101" s="486" t="str">
        <f t="shared" si="26"/>
        <v>-</v>
      </c>
      <c r="AT101" s="852">
        <f t="shared" si="26"/>
        <v>1</v>
      </c>
      <c r="AU101" s="852" t="str">
        <f t="shared" ref="AU101:AV101" si="29">IF(AU99&gt;0,(AU98+AU100)/AU99,"-")</f>
        <v>-</v>
      </c>
      <c r="AV101" s="852" t="str">
        <f t="shared" si="29"/>
        <v>-</v>
      </c>
      <c r="AW101" s="3684" t="str">
        <f t="shared" si="26"/>
        <v>-</v>
      </c>
      <c r="AX101" s="486" t="str">
        <f t="shared" si="26"/>
        <v>-</v>
      </c>
      <c r="AY101" s="486" t="str">
        <f t="shared" si="26"/>
        <v>-</v>
      </c>
      <c r="AZ101" s="486" t="str">
        <f t="shared" si="26"/>
        <v>-</v>
      </c>
      <c r="BA101" s="486" t="str">
        <f t="shared" si="26"/>
        <v>-</v>
      </c>
      <c r="BB101" s="486" t="str">
        <f t="shared" si="26"/>
        <v>-</v>
      </c>
      <c r="BC101" s="486" t="str">
        <f t="shared" si="26"/>
        <v>-</v>
      </c>
      <c r="BD101" s="486" t="str">
        <f t="shared" si="26"/>
        <v>-</v>
      </c>
      <c r="BE101" s="486" t="str">
        <f t="shared" si="26"/>
        <v>-</v>
      </c>
      <c r="BF101" s="486" t="str">
        <f t="shared" si="26"/>
        <v>-</v>
      </c>
      <c r="BG101" s="486">
        <f t="shared" si="26"/>
        <v>0</v>
      </c>
      <c r="BH101" s="486" t="str">
        <f t="shared" si="26"/>
        <v>-</v>
      </c>
      <c r="BI101" s="486" t="str">
        <f t="shared" si="26"/>
        <v>-</v>
      </c>
      <c r="BJ101" s="486">
        <f t="shared" si="26"/>
        <v>0</v>
      </c>
      <c r="BK101" s="486" t="str">
        <f t="shared" si="26"/>
        <v>-</v>
      </c>
      <c r="BL101" s="486" t="str">
        <f t="shared" si="26"/>
        <v>-</v>
      </c>
      <c r="BM101" s="486" t="str">
        <f t="shared" si="26"/>
        <v>-</v>
      </c>
      <c r="BN101" s="486" t="str">
        <f t="shared" si="26"/>
        <v>-</v>
      </c>
      <c r="BO101" s="486" t="str">
        <f t="shared" si="26"/>
        <v>-</v>
      </c>
      <c r="BP101" s="486" t="str">
        <f t="shared" si="26"/>
        <v>-</v>
      </c>
      <c r="BQ101" s="486" t="str">
        <f t="shared" si="26"/>
        <v>-</v>
      </c>
      <c r="BR101" s="486" t="str">
        <f t="shared" si="26"/>
        <v>-</v>
      </c>
      <c r="BS101" s="486" t="str">
        <f t="shared" si="26"/>
        <v>-</v>
      </c>
      <c r="BT101" s="486" t="str">
        <f t="shared" si="26"/>
        <v>-</v>
      </c>
      <c r="BU101" s="486" t="str">
        <f t="shared" si="26"/>
        <v>-</v>
      </c>
      <c r="BV101" s="486" t="str">
        <f t="shared" ref="BV101:BY101" si="30">IF(BV99&gt;0,(BV98+BV100)/BV99,"-")</f>
        <v>-</v>
      </c>
      <c r="BW101" s="486">
        <f t="shared" si="30"/>
        <v>5</v>
      </c>
      <c r="BX101" s="486" t="str">
        <f t="shared" si="30"/>
        <v>-</v>
      </c>
      <c r="BY101" s="486" t="str">
        <f t="shared" si="30"/>
        <v>-</v>
      </c>
    </row>
    <row r="102" spans="1:77" s="55" customFormat="1" ht="12" customHeight="1" x14ac:dyDescent="0.25">
      <c r="A102" s="4052" t="s">
        <v>290</v>
      </c>
      <c r="B102" s="610" t="s">
        <v>285</v>
      </c>
      <c r="C102" s="611">
        <f>COUNTIF('Gagnants-Perdants'!$B$382:$B$567,C89)</f>
        <v>0</v>
      </c>
      <c r="D102" s="611">
        <f>COUNTIF('Gagnants-Perdants'!$B$382:$B$567,D89)</f>
        <v>0</v>
      </c>
      <c r="E102" s="611">
        <f>COUNTIF('Gagnants-Perdants'!$B$382:$B$567,E89)</f>
        <v>6</v>
      </c>
      <c r="F102" s="611">
        <f>COUNTIF('Gagnants-Perdants'!$B$382:$B$567,F89)</f>
        <v>0</v>
      </c>
      <c r="G102" s="611">
        <f>COUNTIF('Gagnants-Perdants'!$B$382:$B$567,G89)</f>
        <v>2</v>
      </c>
      <c r="H102" s="611">
        <f>COUNTIF('Gagnants-Perdants'!$B$382:$B$567,H89)</f>
        <v>10</v>
      </c>
      <c r="I102" s="611">
        <f>COUNTIF('Gagnants-Perdants'!$B$382:$B$567,I89)</f>
        <v>9</v>
      </c>
      <c r="J102" s="611">
        <f>COUNTIF('Gagnants-Perdants'!$B$382:$B$567,J89)</f>
        <v>0</v>
      </c>
      <c r="K102" s="611">
        <f>COUNTIF('Gagnants-Perdants'!$B$382:$B$567,K89)</f>
        <v>0</v>
      </c>
      <c r="L102" s="611">
        <f>COUNTIF('Gagnants-Perdants'!$B$382:$B$567,L89)</f>
        <v>5</v>
      </c>
      <c r="M102" s="611">
        <f>COUNTIF('Gagnants-Perdants'!$B$382:$B$567,M89)</f>
        <v>0</v>
      </c>
      <c r="N102" s="611">
        <f>COUNTIF('Gagnants-Perdants'!$B$382:$B$567,N89)</f>
        <v>5</v>
      </c>
      <c r="O102" s="611">
        <f>COUNTIF('Gagnants-Perdants'!$B$382:$B$567,O89)</f>
        <v>24</v>
      </c>
      <c r="P102" s="611">
        <f>COUNTIF('Gagnants-Perdants'!$B$382:$B$567,P89)</f>
        <v>1</v>
      </c>
      <c r="Q102" s="611">
        <f>COUNTIF('Gagnants-Perdants'!$B$382:$B$567,Q89)</f>
        <v>5</v>
      </c>
      <c r="R102" s="611">
        <f>COUNTIF('Gagnants-Perdants'!$B$382:$B$567,R89)</f>
        <v>17</v>
      </c>
      <c r="S102" s="611">
        <f>COUNTIF('Gagnants-Perdants'!$B$382:$B$567,S89)</f>
        <v>6</v>
      </c>
      <c r="T102" s="611">
        <f>COUNTIF('Gagnants-Perdants'!$B$382:$B$567,T89)</f>
        <v>0</v>
      </c>
      <c r="U102" s="611">
        <f>COUNTIF('Gagnants-Perdants'!$B$382:$B$567,U89)</f>
        <v>7</v>
      </c>
      <c r="V102" s="611">
        <f>COUNTIF('Gagnants-Perdants'!$B$382:$B$567,V89)</f>
        <v>0</v>
      </c>
      <c r="W102" s="611">
        <f>COUNTIF('Gagnants-Perdants'!$B$382:$B$567,W89)</f>
        <v>0</v>
      </c>
      <c r="X102" s="611">
        <f>COUNTIF('Gagnants-Perdants'!$B$382:$B$567,X89)</f>
        <v>0</v>
      </c>
      <c r="Y102" s="611">
        <f>COUNTIF('Gagnants-Perdants'!$B$382:$B$567,Y89)</f>
        <v>8</v>
      </c>
      <c r="Z102" s="611">
        <f>COUNTIF('Gagnants-Perdants'!$B$382:$B$567,Z89)</f>
        <v>0</v>
      </c>
      <c r="AA102" s="611">
        <f>COUNTIF('Gagnants-Perdants'!$B$382:$B$567,AA89)</f>
        <v>0</v>
      </c>
      <c r="AB102" s="611">
        <f>COUNTIF('Gagnants-Perdants'!$B$382:$B$567,AB89)</f>
        <v>0</v>
      </c>
      <c r="AC102" s="611">
        <f>COUNTIF('Gagnants-Perdants'!$B$382:$B$567,AC89)</f>
        <v>3</v>
      </c>
      <c r="AD102" s="611">
        <f>COUNTIF('Gagnants-Perdants'!$B$382:$B$567,AD89)</f>
        <v>0</v>
      </c>
      <c r="AE102" s="611">
        <f>COUNTIF('Gagnants-Perdants'!$B$382:$B$567,AE89)</f>
        <v>14</v>
      </c>
      <c r="AF102" s="611">
        <f>COUNTIF('Gagnants-Perdants'!$B$382:$B$567,AF89)</f>
        <v>0</v>
      </c>
      <c r="AG102" s="611">
        <f>COUNTIF('Gagnants-Perdants'!$B$382:$B$567,AG89)</f>
        <v>2</v>
      </c>
      <c r="AH102" s="611">
        <f>COUNTIF('Gagnants-Perdants'!$B$382:$B$567,AH89)</f>
        <v>5</v>
      </c>
      <c r="AI102" s="611">
        <f>COUNTIF('Gagnants-Perdants'!$B$382:$B$567,AI89)</f>
        <v>4</v>
      </c>
      <c r="AJ102" s="611">
        <f>COUNTIF('Gagnants-Perdants'!$B$382:$B$567,AJ89)</f>
        <v>0</v>
      </c>
      <c r="AK102" s="611">
        <f>COUNTIF('Gagnants-Perdants'!$B$382:$B$567,AK89)</f>
        <v>1</v>
      </c>
      <c r="AL102" s="611">
        <f>COUNTIF('Gagnants-Perdants'!$B$382:$B$567,AL89)</f>
        <v>14</v>
      </c>
      <c r="AM102" s="611">
        <f>COUNTIF('Gagnants-Perdants'!$B$382:$B$567,AM89)</f>
        <v>15</v>
      </c>
      <c r="AN102" s="611">
        <f>COUNTIF('Gagnants-Perdants'!$B$382:$B$567,AN89)</f>
        <v>5</v>
      </c>
      <c r="AO102" s="611">
        <f>COUNTIF('Gagnants-Perdants'!$B$382:$B$567,AO89)</f>
        <v>0</v>
      </c>
      <c r="AP102" s="611">
        <f>COUNTIF('Gagnants-Perdants'!$B$382:$B$567,AP89)</f>
        <v>0</v>
      </c>
      <c r="AQ102" s="611">
        <f>COUNTIF('Gagnants-Perdants'!$B$382:$B$567,AQ89)</f>
        <v>4</v>
      </c>
      <c r="AR102" s="611">
        <f>COUNTIF('Gagnants-Perdants'!$B$382:$B$567,AR89)</f>
        <v>0</v>
      </c>
      <c r="AS102" s="611">
        <f>COUNTIF('Gagnants-Perdants'!$B$382:$B$567,AS89)</f>
        <v>0</v>
      </c>
      <c r="AT102" s="853">
        <f>COUNTIF('Gagnants-Perdants'!$B$382:$B$567,AT89)</f>
        <v>3</v>
      </c>
      <c r="AU102" s="853">
        <f>COUNTIF('Gagnants-Perdants'!$B$382:$B$567,AU89)</f>
        <v>0</v>
      </c>
      <c r="AV102" s="853">
        <f>COUNTIF('Gagnants-Perdants'!$B$382:$B$567,AV89)</f>
        <v>0</v>
      </c>
      <c r="AW102" s="3685">
        <f>COUNTIF('Gagnants-Perdants'!$B$382:$B$567,AW89)</f>
        <v>0</v>
      </c>
      <c r="AX102" s="611">
        <f>COUNTIF('Gagnants-Perdants'!$B$382:$B$567,AX89)</f>
        <v>0</v>
      </c>
      <c r="AY102" s="611">
        <f>COUNTIF('Gagnants-Perdants'!$B$382:$B$567,AY89)</f>
        <v>0</v>
      </c>
      <c r="AZ102" s="611">
        <f>COUNTIF('Gagnants-Perdants'!$B$382:$B$567,AZ89)</f>
        <v>0</v>
      </c>
      <c r="BA102" s="611">
        <f>COUNTIF('Gagnants-Perdants'!$B$382:$B$567,BA89)</f>
        <v>0</v>
      </c>
      <c r="BB102" s="611">
        <f>COUNTIF('Gagnants-Perdants'!$B$382:$B$567,BB89)</f>
        <v>0</v>
      </c>
      <c r="BC102" s="611">
        <f>COUNTIF('Gagnants-Perdants'!$B$382:$B$567,BC89)</f>
        <v>0</v>
      </c>
      <c r="BD102" s="611">
        <f>COUNTIF('Gagnants-Perdants'!$B$382:$B$567,BD89)</f>
        <v>0</v>
      </c>
      <c r="BE102" s="611">
        <f>COUNTIF('Gagnants-Perdants'!$B$382:$B$567,BE89)</f>
        <v>0</v>
      </c>
      <c r="BF102" s="611">
        <f>COUNTIF('Gagnants-Perdants'!$B$382:$B$567,BF89)</f>
        <v>0</v>
      </c>
      <c r="BG102" s="611">
        <f>COUNTIF('Gagnants-Perdants'!$B$382:$B$567,BG89)</f>
        <v>0</v>
      </c>
      <c r="BH102" s="611">
        <f>COUNTIF('Gagnants-Perdants'!$B$382:$B$567,BH89)</f>
        <v>0</v>
      </c>
      <c r="BI102" s="611">
        <f>COUNTIF('Gagnants-Perdants'!$B$382:$B$567,BI89)</f>
        <v>0</v>
      </c>
      <c r="BJ102" s="611">
        <f>COUNTIF('Gagnants-Perdants'!$B$382:$B$567,BJ89)</f>
        <v>0</v>
      </c>
      <c r="BK102" s="611">
        <f>COUNTIF('Gagnants-Perdants'!$B$382:$B$567,BK89)</f>
        <v>0</v>
      </c>
      <c r="BL102" s="611">
        <f>COUNTIF('Gagnants-Perdants'!$B$382:$B$567,BL89)</f>
        <v>0</v>
      </c>
      <c r="BM102" s="611">
        <f>COUNTIF('Gagnants-Perdants'!$B$382:$B$567,BM89)</f>
        <v>0</v>
      </c>
      <c r="BN102" s="611">
        <f>COUNTIF('Gagnants-Perdants'!$B$382:$B$567,BN89)</f>
        <v>0</v>
      </c>
      <c r="BO102" s="611">
        <f>COUNTIF('Gagnants-Perdants'!$B$382:$B$567,BO89)</f>
        <v>0</v>
      </c>
      <c r="BP102" s="611">
        <f>COUNTIF('Gagnants-Perdants'!$B$382:$B$567,BP89)</f>
        <v>0</v>
      </c>
      <c r="BQ102" s="611">
        <f>COUNTIF('Gagnants-Perdants'!$B$382:$B$567,BQ89)</f>
        <v>0</v>
      </c>
      <c r="BR102" s="611">
        <f>COUNTIF('Gagnants-Perdants'!$B$382:$B$567,BR89)</f>
        <v>7</v>
      </c>
      <c r="BS102" s="611">
        <f>COUNTIF('Gagnants-Perdants'!$B$382:$B$567,BS89)</f>
        <v>0</v>
      </c>
      <c r="BT102" s="611">
        <f>COUNTIF('Gagnants-Perdants'!$B$382:$B$567,BT89)</f>
        <v>0</v>
      </c>
      <c r="BU102" s="611">
        <f>COUNTIF('Gagnants-Perdants'!$B$382:$B$567,BU89)</f>
        <v>0</v>
      </c>
      <c r="BV102" s="611">
        <f>COUNTIF('Gagnants-Perdants'!$B$382:$B$567,BV89)</f>
        <v>0</v>
      </c>
      <c r="BW102" s="611">
        <f>COUNTIF('Gagnants-Perdants'!$B$382:$B$567,BW89)</f>
        <v>0</v>
      </c>
      <c r="BX102" s="611">
        <f>COUNTIF('Gagnants-Perdants'!$B$382:$B$567,BX89)</f>
        <v>0</v>
      </c>
      <c r="BY102" s="611">
        <f>COUNTIF('Gagnants-Perdants'!$B$382:$B$567,BY89)</f>
        <v>4</v>
      </c>
    </row>
    <row r="103" spans="1:77" s="53" customFormat="1" ht="12" x14ac:dyDescent="0.25">
      <c r="A103" s="4052"/>
      <c r="B103" s="505" t="s">
        <v>286</v>
      </c>
      <c r="C103" s="487">
        <f t="array" ref="C103">MAX(IF('INTEGRALE verrouillée'!$A$7:$A$114='Bountys calculs'!C89,'INTEGRALE verrouillée'!$AS$7:$AS$114))</f>
        <v>0</v>
      </c>
      <c r="D103" s="487">
        <f t="array" ref="D103">MAX(IF('INTEGRALE verrouillée'!$A$7:$A$114='Bountys calculs'!D89,'INTEGRALE verrouillée'!$AS$7:$AS$114))</f>
        <v>0</v>
      </c>
      <c r="E103" s="487">
        <f t="array" ref="E103">MAX(IF('INTEGRALE verrouillée'!$A$7:$A$114='Bountys calculs'!E89,'INTEGRALE verrouillée'!$AS$7:$AS$114))</f>
        <v>2</v>
      </c>
      <c r="F103" s="487">
        <f t="array" ref="F103">MAX(IF('INTEGRALE verrouillée'!$A$7:$A$114='Bountys calculs'!F89,'INTEGRALE verrouillée'!$AS$7:$AS$114))</f>
        <v>0</v>
      </c>
      <c r="G103" s="487">
        <f t="array" ref="G103">MAX(IF('INTEGRALE verrouillée'!$A$7:$A$114='Bountys calculs'!G89,'INTEGRALE verrouillée'!$AS$7:$AS$114))</f>
        <v>6</v>
      </c>
      <c r="H103" s="487">
        <f t="array" ref="H103">MAX(IF('INTEGRALE verrouillée'!$A$7:$A$114='Bountys calculs'!H89,'INTEGRALE verrouillée'!$AS$7:$AS$114))</f>
        <v>12</v>
      </c>
      <c r="I103" s="487">
        <f t="array" ref="I103">MAX(IF('INTEGRALE verrouillée'!$A$7:$A$114='Bountys calculs'!I89,'INTEGRALE verrouillée'!$AS$7:$AS$114))</f>
        <v>13</v>
      </c>
      <c r="J103" s="487">
        <f t="array" ref="J103">MAX(IF('INTEGRALE verrouillée'!$A$7:$A$114='Bountys calculs'!J89,'INTEGRALE verrouillée'!$AS$7:$AS$114))</f>
        <v>0</v>
      </c>
      <c r="K103" s="487">
        <f t="array" ref="K103">MAX(IF('INTEGRALE verrouillée'!$A$7:$A$114='Bountys calculs'!K89,'INTEGRALE verrouillée'!$AS$7:$AS$114))</f>
        <v>2</v>
      </c>
      <c r="L103" s="487">
        <f t="array" ref="L103">MAX(IF('INTEGRALE verrouillée'!$A$7:$A$114='Bountys calculs'!L89,'INTEGRALE verrouillée'!$AS$7:$AS$114))</f>
        <v>11</v>
      </c>
      <c r="M103" s="487">
        <f t="array" ref="M103">MAX(IF('INTEGRALE verrouillée'!$A$7:$A$114='Bountys calculs'!M89,'INTEGRALE verrouillée'!$AS$7:$AS$114))</f>
        <v>0</v>
      </c>
      <c r="N103" s="487">
        <f t="array" ref="N103">MAX(IF('INTEGRALE verrouillée'!$A$7:$A$114='Bountys calculs'!N89,'INTEGRALE verrouillée'!$AS$7:$AS$114))</f>
        <v>11</v>
      </c>
      <c r="O103" s="487">
        <f t="array" ref="O103">MAX(IF('INTEGRALE verrouillée'!$A$7:$A$114='Bountys calculs'!O89,'INTEGRALE verrouillée'!$AS$7:$AS$114))</f>
        <v>12</v>
      </c>
      <c r="P103" s="487">
        <f t="array" ref="P103">MAX(IF('INTEGRALE verrouillée'!$A$7:$A$114='Bountys calculs'!P89,'INTEGRALE verrouillée'!$AS$7:$AS$114))</f>
        <v>2</v>
      </c>
      <c r="Q103" s="487">
        <f t="array" ref="Q103">MAX(IF('INTEGRALE verrouillée'!$A$7:$A$114='Bountys calculs'!Q89,'INTEGRALE verrouillée'!$AS$7:$AS$114))</f>
        <v>12</v>
      </c>
      <c r="R103" s="487">
        <f t="array" ref="R103">MAX(IF('INTEGRALE verrouillée'!$A$7:$A$114='Bountys calculs'!R89,'INTEGRALE verrouillée'!$AS$7:$AS$114))</f>
        <v>12</v>
      </c>
      <c r="S103" s="487">
        <f t="array" ref="S103">MAX(IF('INTEGRALE verrouillée'!$A$7:$A$114='Bountys calculs'!S89,'INTEGRALE verrouillée'!$AS$7:$AS$114))</f>
        <v>3</v>
      </c>
      <c r="T103" s="487">
        <f t="array" ref="T103">MAX(IF('INTEGRALE verrouillée'!$A$7:$A$114='Bountys calculs'!T89,'INTEGRALE verrouillée'!$AS$7:$AS$114))</f>
        <v>1</v>
      </c>
      <c r="U103" s="487">
        <f t="array" ref="U103">MAX(IF('INTEGRALE verrouillée'!$A$7:$A$114='Bountys calculs'!U89,'INTEGRALE verrouillée'!$AS$7:$AS$114))</f>
        <v>1</v>
      </c>
      <c r="V103" s="487">
        <f t="array" ref="V103">MAX(IF('INTEGRALE verrouillée'!$A$7:$A$114='Bountys calculs'!V89,'INTEGRALE verrouillée'!$AS$7:$AS$114))</f>
        <v>0</v>
      </c>
      <c r="W103" s="487">
        <f t="array" ref="W103">MAX(IF('INTEGRALE verrouillée'!$A$7:$A$114='Bountys calculs'!W89,'INTEGRALE verrouillée'!$AS$7:$AS$114))</f>
        <v>0</v>
      </c>
      <c r="X103" s="487">
        <f t="array" ref="X103">MAX(IF('INTEGRALE verrouillée'!$A$7:$A$114='Bountys calculs'!X89,'INTEGRALE verrouillée'!$AS$7:$AS$114))</f>
        <v>0</v>
      </c>
      <c r="Y103" s="487">
        <f t="array" ref="Y103">MAX(IF('INTEGRALE verrouillée'!$A$7:$A$114='Bountys calculs'!Y89,'INTEGRALE verrouillée'!$AS$7:$AS$114))</f>
        <v>12</v>
      </c>
      <c r="Z103" s="487">
        <f t="array" ref="Z103">MAX(IF('INTEGRALE verrouillée'!$A$7:$A$114='Bountys calculs'!Z89,'INTEGRALE verrouillée'!$AS$7:$AS$114))</f>
        <v>0</v>
      </c>
      <c r="AA103" s="487">
        <f t="array" ref="AA103">MAX(IF('INTEGRALE verrouillée'!$A$7:$A$114='Bountys calculs'!AA89,'INTEGRALE verrouillée'!$AS$7:$AS$114))</f>
        <v>1</v>
      </c>
      <c r="AB103" s="487">
        <f t="array" ref="AB103">MAX(IF('INTEGRALE verrouillée'!$A$7:$A$114='Bountys calculs'!AB89,'INTEGRALE verrouillée'!$AS$7:$AS$114))</f>
        <v>1</v>
      </c>
      <c r="AC103" s="487">
        <f t="array" ref="AC103">MAX(IF('INTEGRALE verrouillée'!$A$7:$A$114='Bountys calculs'!AC89,'INTEGRALE verrouillée'!$AS$7:$AS$114))</f>
        <v>13</v>
      </c>
      <c r="AD103" s="487">
        <f t="array" ref="AD103">MAX(IF('INTEGRALE verrouillée'!$A$7:$A$114='Bountys calculs'!AD89,'INTEGRALE verrouillée'!$AS$7:$AS$114))</f>
        <v>0</v>
      </c>
      <c r="AE103" s="487">
        <f t="array" ref="AE103">MAX(IF('INTEGRALE verrouillée'!$A$7:$A$114='Bountys calculs'!AE89,'INTEGRALE verrouillée'!$AS$7:$AS$114))</f>
        <v>10</v>
      </c>
      <c r="AF103" s="487">
        <f t="array" ref="AF103">MAX(IF('INTEGRALE verrouillée'!$A$7:$A$114='Bountys calculs'!AF89,'INTEGRALE verrouillée'!$AS$7:$AS$114))</f>
        <v>0</v>
      </c>
      <c r="AG103" s="487">
        <f t="array" ref="AG103">MAX(IF('INTEGRALE verrouillée'!$A$7:$A$114='Bountys calculs'!AG89,'INTEGRALE verrouillée'!$AS$7:$AS$114))</f>
        <v>9</v>
      </c>
      <c r="AH103" s="487">
        <f t="array" ref="AH103">MAX(IF('INTEGRALE verrouillée'!$A$7:$A$114='Bountys calculs'!AH89,'INTEGRALE verrouillée'!$AS$7:$AS$114))</f>
        <v>9</v>
      </c>
      <c r="AI103" s="487">
        <f t="array" ref="AI103">MAX(IF('INTEGRALE verrouillée'!$A$7:$A$114='Bountys calculs'!AI89,'INTEGRALE verrouillée'!$AS$7:$AS$114))</f>
        <v>6</v>
      </c>
      <c r="AJ103" s="487">
        <f t="array" ref="AJ103">MAX(IF('INTEGRALE verrouillée'!$A$7:$A$114='Bountys calculs'!AJ89,'INTEGRALE verrouillée'!$AS$7:$AS$114))</f>
        <v>1</v>
      </c>
      <c r="AK103" s="487">
        <f t="array" ref="AK103">MAX(IF('INTEGRALE verrouillée'!$A$7:$A$114='Bountys calculs'!AK89,'INTEGRALE verrouillée'!$AS$7:$AS$114))</f>
        <v>6</v>
      </c>
      <c r="AL103" s="487">
        <f t="array" ref="AL103">MAX(IF('INTEGRALE verrouillée'!$A$7:$A$114='Bountys calculs'!AL89,'INTEGRALE verrouillée'!$AS$7:$AS$114))</f>
        <v>6</v>
      </c>
      <c r="AM103" s="487">
        <f t="array" ref="AM103">MAX(IF('INTEGRALE verrouillée'!$A$7:$A$114='Bountys calculs'!AM89,'INTEGRALE verrouillée'!$AS$7:$AS$114))</f>
        <v>12</v>
      </c>
      <c r="AN103" s="487">
        <f t="array" ref="AN103">MAX(IF('INTEGRALE verrouillée'!$A$7:$A$114='Bountys calculs'!AN89,'INTEGRALE verrouillée'!$AS$7:$AS$114))</f>
        <v>2</v>
      </c>
      <c r="AO103" s="487">
        <f t="array" ref="AO103">MAX(IF('INTEGRALE verrouillée'!$A$7:$A$114='Bountys calculs'!AO89,'INTEGRALE verrouillée'!$AS$7:$AS$114))</f>
        <v>0</v>
      </c>
      <c r="AP103" s="487">
        <f t="array" ref="AP103">MAX(IF('INTEGRALE verrouillée'!$A$7:$A$114='Bountys calculs'!AP89,'INTEGRALE verrouillée'!$AS$7:$AS$114))</f>
        <v>0</v>
      </c>
      <c r="AQ103" s="487">
        <f t="array" ref="AQ103">MAX(IF('INTEGRALE verrouillée'!$A$7:$A$114='Bountys calculs'!AQ89,'INTEGRALE verrouillée'!$AS$7:$AS$114))</f>
        <v>3</v>
      </c>
      <c r="AR103" s="487">
        <f t="array" ref="AR103">MAX(IF('INTEGRALE verrouillée'!$A$7:$A$114='Bountys calculs'!AR89,'INTEGRALE verrouillée'!$AS$7:$AS$114))</f>
        <v>0</v>
      </c>
      <c r="AS103" s="487">
        <f t="array" ref="AS103">MAX(IF('INTEGRALE verrouillée'!$A$7:$A$114='Bountys calculs'!AS89,'INTEGRALE verrouillée'!$AS$7:$AS$114))</f>
        <v>0</v>
      </c>
      <c r="AT103" s="854">
        <f t="array" ref="AT103">MAX(IF('INTEGRALE verrouillée'!$A$7:$A$114='Bountys calculs'!AT89,'INTEGRALE verrouillée'!$AS$7:$AS$114))</f>
        <v>3</v>
      </c>
      <c r="AU103" s="854">
        <f t="array" ref="AU103">MAX(IF('INTEGRALE verrouillée'!$A$7:$A$114='Bountys calculs'!AU89,'INTEGRALE verrouillée'!$AS$7:$AS$114))</f>
        <v>0</v>
      </c>
      <c r="AV103" s="854">
        <f t="array" ref="AV103">MAX(IF('INTEGRALE verrouillée'!$A$7:$A$114='Bountys calculs'!AV89,'INTEGRALE verrouillée'!$AS$7:$AS$114))</f>
        <v>0</v>
      </c>
      <c r="AW103" s="3686">
        <f t="array" ref="AW103">MAX(IF('INTEGRALE verrouillée'!$A$7:$A$114='Bountys calculs'!AW89,'INTEGRALE verrouillée'!$AS$7:$AS$114))</f>
        <v>0</v>
      </c>
      <c r="AX103" s="487">
        <f t="array" ref="AX103">MAX(IF('INTEGRALE verrouillée'!$A$7:$A$114='Bountys calculs'!AX89,'INTEGRALE verrouillée'!$AS$7:$AS$114))</f>
        <v>0</v>
      </c>
      <c r="AY103" s="487">
        <f t="array" ref="AY103">MAX(IF('INTEGRALE verrouillée'!$A$7:$A$114='Bountys calculs'!AY89,'INTEGRALE verrouillée'!$AS$7:$AS$114))</f>
        <v>0</v>
      </c>
      <c r="AZ103" s="487">
        <f t="array" ref="AZ103">MAX(IF('INTEGRALE verrouillée'!$A$7:$A$114='Bountys calculs'!AZ89,'INTEGRALE verrouillée'!$AS$7:$AS$114))</f>
        <v>0</v>
      </c>
      <c r="BA103" s="487">
        <f t="array" ref="BA103">MAX(IF('INTEGRALE verrouillée'!$A$7:$A$114='Bountys calculs'!BA89,'INTEGRALE verrouillée'!$AS$7:$AS$114))</f>
        <v>0</v>
      </c>
      <c r="BB103" s="487">
        <f t="array" ref="BB103">MAX(IF('INTEGRALE verrouillée'!$A$7:$A$114='Bountys calculs'!BB89,'INTEGRALE verrouillée'!$AS$7:$AS$114))</f>
        <v>0</v>
      </c>
      <c r="BC103" s="487">
        <f t="array" ref="BC103">MAX(IF('INTEGRALE verrouillée'!$A$7:$A$114='Bountys calculs'!BC89,'INTEGRALE verrouillée'!$AS$7:$AS$114))</f>
        <v>1</v>
      </c>
      <c r="BD103" s="487">
        <f t="array" ref="BD103">MAX(IF('INTEGRALE verrouillée'!$A$7:$A$114='Bountys calculs'!BD89,'INTEGRALE verrouillée'!$AS$7:$AS$114))</f>
        <v>0</v>
      </c>
      <c r="BE103" s="487">
        <f t="array" ref="BE103">MAX(IF('INTEGRALE verrouillée'!$A$7:$A$114='Bountys calculs'!BE89,'INTEGRALE verrouillée'!$AS$7:$AS$114))</f>
        <v>0</v>
      </c>
      <c r="BF103" s="487">
        <f t="array" ref="BF103">MAX(IF('INTEGRALE verrouillée'!$A$7:$A$114='Bountys calculs'!BF89,'INTEGRALE verrouillée'!$AS$7:$AS$114))</f>
        <v>0</v>
      </c>
      <c r="BG103" s="487">
        <f t="array" ref="BG103">MAX(IF('INTEGRALE verrouillée'!$A$7:$A$114='Bountys calculs'!BG89,'INTEGRALE verrouillée'!$AS$7:$AS$114))</f>
        <v>0</v>
      </c>
      <c r="BH103" s="487">
        <f t="array" ref="BH103">MAX(IF('INTEGRALE verrouillée'!$A$7:$A$114='Bountys calculs'!BH89,'INTEGRALE verrouillée'!$AS$7:$AS$114))</f>
        <v>0</v>
      </c>
      <c r="BI103" s="487">
        <f t="array" ref="BI103">MAX(IF('INTEGRALE verrouillée'!$A$7:$A$114='Bountys calculs'!BI89,'INTEGRALE verrouillée'!$AS$7:$AS$114))</f>
        <v>0</v>
      </c>
      <c r="BJ103" s="487">
        <f t="array" ref="BJ103">MAX(IF('INTEGRALE verrouillée'!$A$7:$A$114='Bountys calculs'!BJ89,'INTEGRALE verrouillée'!$AS$7:$AS$114))</f>
        <v>0</v>
      </c>
      <c r="BK103" s="487">
        <f t="array" ref="BK103">MAX(IF('INTEGRALE verrouillée'!$A$7:$A$114='Bountys calculs'!BK89,'INTEGRALE verrouillée'!$AS$7:$AS$114))</f>
        <v>0</v>
      </c>
      <c r="BL103" s="487">
        <f t="array" ref="BL103">MAX(IF('INTEGRALE verrouillée'!$A$7:$A$114='Bountys calculs'!BL89,'INTEGRALE verrouillée'!$AS$7:$AS$114))</f>
        <v>0</v>
      </c>
      <c r="BM103" s="487">
        <f t="array" ref="BM103">MAX(IF('INTEGRALE verrouillée'!$A$7:$A$114='Bountys calculs'!BM89,'INTEGRALE verrouillée'!$AS$7:$AS$114))</f>
        <v>0</v>
      </c>
      <c r="BN103" s="487">
        <f t="array" ref="BN103">MAX(IF('INTEGRALE verrouillée'!$A$7:$A$114='Bountys calculs'!BN89,'INTEGRALE verrouillée'!$AS$7:$AS$114))</f>
        <v>0</v>
      </c>
      <c r="BO103" s="487">
        <f t="array" ref="BO103">MAX(IF('INTEGRALE verrouillée'!$A$7:$A$114='Bountys calculs'!BO89,'INTEGRALE verrouillée'!$AS$7:$AS$114))</f>
        <v>0</v>
      </c>
      <c r="BP103" s="487">
        <f t="array" ref="BP103">MAX(IF('INTEGRALE verrouillée'!$A$7:$A$114='Bountys calculs'!BP89,'INTEGRALE verrouillée'!$AS$7:$AS$114))</f>
        <v>1</v>
      </c>
      <c r="BQ103" s="487">
        <f t="array" ref="BQ103">MAX(IF('INTEGRALE verrouillée'!$A$7:$A$114='Bountys calculs'!BQ89,'INTEGRALE verrouillée'!$AS$7:$AS$114))</f>
        <v>0</v>
      </c>
      <c r="BR103" s="487">
        <f t="array" ref="BR103">MAX(IF('INTEGRALE verrouillée'!$A$7:$A$114='Bountys calculs'!BR89,'INTEGRALE verrouillée'!$AS$7:$AS$114))</f>
        <v>1</v>
      </c>
      <c r="BS103" s="487">
        <f t="array" ref="BS103">MAX(IF('INTEGRALE verrouillée'!$A$7:$A$114='Bountys calculs'!BS89,'INTEGRALE verrouillée'!$AS$7:$AS$114))</f>
        <v>0</v>
      </c>
      <c r="BT103" s="487">
        <f t="array" ref="BT103">MAX(IF('INTEGRALE verrouillée'!$A$7:$A$114='Bountys calculs'!BT89,'INTEGRALE verrouillée'!$AS$7:$AS$114))</f>
        <v>1</v>
      </c>
      <c r="BU103" s="487">
        <f t="array" ref="BU103">MAX(IF('INTEGRALE verrouillée'!$A$7:$A$114='Bountys calculs'!BU89,'INTEGRALE verrouillée'!$AS$7:$AS$114))</f>
        <v>0</v>
      </c>
      <c r="BV103" s="487">
        <f t="array" ref="BV103">MAX(IF('INTEGRALE verrouillée'!$A$7:$A$114='Bountys calculs'!BV89,'INTEGRALE verrouillée'!$AS$7:$AS$114))</f>
        <v>0</v>
      </c>
      <c r="BW103" s="487">
        <f t="array" ref="BW103">MAX(IF('INTEGRALE verrouillée'!$A$7:$A$114='Bountys calculs'!BW89,'INTEGRALE verrouillée'!$AS$7:$AS$114))</f>
        <v>0</v>
      </c>
      <c r="BX103" s="487">
        <f t="array" ref="BX103">MAX(IF('INTEGRALE verrouillée'!$A$7:$A$114='Bountys calculs'!BX89,'INTEGRALE verrouillée'!$AS$7:$AS$114))</f>
        <v>0</v>
      </c>
      <c r="BY103" s="487">
        <f t="array" ref="BY103">MAX(IF('INTEGRALE verrouillée'!$A$7:$A$114='Bountys calculs'!BY89,'INTEGRALE verrouillée'!$AS$7:$AS$114))</f>
        <v>1</v>
      </c>
    </row>
    <row r="104" spans="1:77" s="53" customFormat="1" ht="12" x14ac:dyDescent="0.25">
      <c r="A104" s="4052"/>
      <c r="B104" s="640" t="s">
        <v>303</v>
      </c>
      <c r="C104" s="645">
        <f t="array" ref="C104">MAX(IF('INTEGRALE verrouillée'!$A$7:$A$114='Bountys calculs'!C89,'INTEGRALE verrouillée'!$AT$7:$AT$114))</f>
        <v>0</v>
      </c>
      <c r="D104" s="645">
        <f t="array" ref="D104">MAX(IF('INTEGRALE verrouillée'!$A$7:$A$114='Bountys calculs'!D89,'INTEGRALE verrouillée'!$AT$7:$AT$114))</f>
        <v>0</v>
      </c>
      <c r="E104" s="645">
        <f t="array" ref="E104">MAX(IF('INTEGRALE verrouillée'!$A$7:$A$114='Bountys calculs'!E89,'INTEGRALE verrouillée'!$AT$7:$AT$114))</f>
        <v>1</v>
      </c>
      <c r="F104" s="645">
        <f t="array" ref="F104">MAX(IF('INTEGRALE verrouillée'!$A$7:$A$114='Bountys calculs'!F89,'INTEGRALE verrouillée'!$AT$7:$AT$114))</f>
        <v>0</v>
      </c>
      <c r="G104" s="645">
        <f t="array" ref="G104">MAX(IF('INTEGRALE verrouillée'!$A$7:$A$114='Bountys calculs'!G89,'INTEGRALE verrouillée'!$AT$7:$AT$114))</f>
        <v>0</v>
      </c>
      <c r="H104" s="645">
        <f t="array" ref="H104">MAX(IF('INTEGRALE verrouillée'!$A$7:$A$114='Bountys calculs'!H89,'INTEGRALE verrouillée'!$AT$7:$AT$114))</f>
        <v>1</v>
      </c>
      <c r="I104" s="645">
        <f t="array" ref="I104">MAX(IF('INTEGRALE verrouillée'!$A$7:$A$114='Bountys calculs'!I89,'INTEGRALE verrouillée'!$AT$7:$AT$114))</f>
        <v>1</v>
      </c>
      <c r="J104" s="645">
        <f t="array" ref="J104">MAX(IF('INTEGRALE verrouillée'!$A$7:$A$114='Bountys calculs'!J89,'INTEGRALE verrouillée'!$AT$7:$AT$114))</f>
        <v>0</v>
      </c>
      <c r="K104" s="645">
        <f t="array" ref="K104">MAX(IF('INTEGRALE verrouillée'!$A$7:$A$114='Bountys calculs'!K89,'INTEGRALE verrouillée'!$AT$7:$AT$114))</f>
        <v>0</v>
      </c>
      <c r="L104" s="645">
        <f t="array" ref="L104">MAX(IF('INTEGRALE verrouillée'!$A$7:$A$114='Bountys calculs'!L89,'INTEGRALE verrouillée'!$AT$7:$AT$114))</f>
        <v>0</v>
      </c>
      <c r="M104" s="645">
        <f t="array" ref="M104">MAX(IF('INTEGRALE verrouillée'!$A$7:$A$114='Bountys calculs'!M89,'INTEGRALE verrouillée'!$AT$7:$AT$114))</f>
        <v>0</v>
      </c>
      <c r="N104" s="645">
        <f t="array" ref="N104">MAX(IF('INTEGRALE verrouillée'!$A$7:$A$114='Bountys calculs'!N89,'INTEGRALE verrouillée'!$AT$7:$AT$114))</f>
        <v>0</v>
      </c>
      <c r="O104" s="645">
        <f t="array" ref="O104">MAX(IF('INTEGRALE verrouillée'!$A$7:$A$114='Bountys calculs'!O89,'INTEGRALE verrouillée'!$AT$7:$AT$114))</f>
        <v>3</v>
      </c>
      <c r="P104" s="645">
        <f t="array" ref="P104">MAX(IF('INTEGRALE verrouillée'!$A$7:$A$114='Bountys calculs'!P89,'INTEGRALE verrouillée'!$AT$7:$AT$114))</f>
        <v>0</v>
      </c>
      <c r="Q104" s="645">
        <f t="array" ref="Q104">MAX(IF('INTEGRALE verrouillée'!$A$7:$A$114='Bountys calculs'!Q89,'INTEGRALE verrouillée'!$AT$7:$AT$114))</f>
        <v>0</v>
      </c>
      <c r="R104" s="645">
        <f t="array" ref="R104">MAX(IF('INTEGRALE verrouillée'!$A$7:$A$114='Bountys calculs'!R89,'INTEGRALE verrouillée'!$AT$7:$AT$114))</f>
        <v>1</v>
      </c>
      <c r="S104" s="645">
        <f t="array" ref="S104">MAX(IF('INTEGRALE verrouillée'!$A$7:$A$114='Bountys calculs'!S89,'INTEGRALE verrouillée'!$AT$7:$AT$114))</f>
        <v>1</v>
      </c>
      <c r="T104" s="645">
        <f t="array" ref="T104">MAX(IF('INTEGRALE verrouillée'!$A$7:$A$114='Bountys calculs'!T89,'INTEGRALE verrouillée'!$AT$7:$AT$114))</f>
        <v>0</v>
      </c>
      <c r="U104" s="645">
        <f t="array" ref="U104">MAX(IF('INTEGRALE verrouillée'!$A$7:$A$114='Bountys calculs'!U89,'INTEGRALE verrouillée'!$AT$7:$AT$114))</f>
        <v>0</v>
      </c>
      <c r="V104" s="645">
        <f t="array" ref="V104">MAX(IF('INTEGRALE verrouillée'!$A$7:$A$114='Bountys calculs'!V89,'INTEGRALE verrouillée'!$AT$7:$AT$114))</f>
        <v>0</v>
      </c>
      <c r="W104" s="645">
        <f t="array" ref="W104">MAX(IF('INTEGRALE verrouillée'!$A$7:$A$114='Bountys calculs'!W89,'INTEGRALE verrouillée'!$AT$7:$AT$114))</f>
        <v>0</v>
      </c>
      <c r="X104" s="645">
        <f t="array" ref="X104">MAX(IF('INTEGRALE verrouillée'!$A$7:$A$114='Bountys calculs'!X89,'INTEGRALE verrouillée'!$AT$7:$AT$114))</f>
        <v>0</v>
      </c>
      <c r="Y104" s="645">
        <f t="array" ref="Y104">MAX(IF('INTEGRALE verrouillée'!$A$7:$A$114='Bountys calculs'!Y89,'INTEGRALE verrouillée'!$AT$7:$AT$114))</f>
        <v>0</v>
      </c>
      <c r="Z104" s="645">
        <f t="array" ref="Z104">MAX(IF('INTEGRALE verrouillée'!$A$7:$A$114='Bountys calculs'!Z89,'INTEGRALE verrouillée'!$AT$7:$AT$114))</f>
        <v>0</v>
      </c>
      <c r="AA104" s="645">
        <f t="array" ref="AA104">MAX(IF('INTEGRALE verrouillée'!$A$7:$A$114='Bountys calculs'!AA89,'INTEGRALE verrouillée'!$AT$7:$AT$114))</f>
        <v>0</v>
      </c>
      <c r="AB104" s="645">
        <f t="array" ref="AB104">MAX(IF('INTEGRALE verrouillée'!$A$7:$A$114='Bountys calculs'!AB89,'INTEGRALE verrouillée'!$AT$7:$AT$114))</f>
        <v>0</v>
      </c>
      <c r="AC104" s="645">
        <f t="array" ref="AC104">MAX(IF('INTEGRALE verrouillée'!$A$7:$A$114='Bountys calculs'!AC89,'INTEGRALE verrouillée'!$AT$7:$AT$114))</f>
        <v>0</v>
      </c>
      <c r="AD104" s="645">
        <f t="array" ref="AD104">MAX(IF('INTEGRALE verrouillée'!$A$7:$A$114='Bountys calculs'!AD89,'INTEGRALE verrouillée'!$AT$7:$AT$114))</f>
        <v>0</v>
      </c>
      <c r="AE104" s="645">
        <f t="array" ref="AE104">MAX(IF('INTEGRALE verrouillée'!$A$7:$A$114='Bountys calculs'!AE89,'INTEGRALE verrouillée'!$AT$7:$AT$114))</f>
        <v>1</v>
      </c>
      <c r="AF104" s="645">
        <f t="array" ref="AF104">MAX(IF('INTEGRALE verrouillée'!$A$7:$A$114='Bountys calculs'!AF89,'INTEGRALE verrouillée'!$AT$7:$AT$114))</f>
        <v>0</v>
      </c>
      <c r="AG104" s="645">
        <f t="array" ref="AG104">MAX(IF('INTEGRALE verrouillée'!$A$7:$A$114='Bountys calculs'!AG89,'INTEGRALE verrouillée'!$AT$7:$AT$114))</f>
        <v>0</v>
      </c>
      <c r="AH104" s="645">
        <f t="array" ref="AH104">MAX(IF('INTEGRALE verrouillée'!$A$7:$A$114='Bountys calculs'!AH89,'INTEGRALE verrouillée'!$AT$7:$AT$114))</f>
        <v>0</v>
      </c>
      <c r="AI104" s="645">
        <f t="array" ref="AI104">MAX(IF('INTEGRALE verrouillée'!$A$7:$A$114='Bountys calculs'!AI89,'INTEGRALE verrouillée'!$AT$7:$AT$114))</f>
        <v>0</v>
      </c>
      <c r="AJ104" s="645">
        <f t="array" ref="AJ104">MAX(IF('INTEGRALE verrouillée'!$A$7:$A$114='Bountys calculs'!AJ89,'INTEGRALE verrouillée'!$AT$7:$AT$114))</f>
        <v>0</v>
      </c>
      <c r="AK104" s="645">
        <f t="array" ref="AK104">MAX(IF('INTEGRALE verrouillée'!$A$7:$A$114='Bountys calculs'!AK89,'INTEGRALE verrouillée'!$AT$7:$AT$114))</f>
        <v>0</v>
      </c>
      <c r="AL104" s="645">
        <f t="array" ref="AL104">MAX(IF('INTEGRALE verrouillée'!$A$7:$A$114='Bountys calculs'!AL89,'INTEGRALE verrouillée'!$AT$7:$AT$114))</f>
        <v>1</v>
      </c>
      <c r="AM104" s="645">
        <f t="array" ref="AM104">MAX(IF('INTEGRALE verrouillée'!$A$7:$A$114='Bountys calculs'!AM89,'INTEGRALE verrouillée'!$AT$7:$AT$114))</f>
        <v>3</v>
      </c>
      <c r="AN104" s="645">
        <f t="array" ref="AN104">MAX(IF('INTEGRALE verrouillée'!$A$7:$A$114='Bountys calculs'!AN89,'INTEGRALE verrouillée'!$AT$7:$AT$114))</f>
        <v>0</v>
      </c>
      <c r="AO104" s="645">
        <f t="array" ref="AO104">MAX(IF('INTEGRALE verrouillée'!$A$7:$A$114='Bountys calculs'!AO89,'INTEGRALE verrouillée'!$AT$7:$AT$114))</f>
        <v>0</v>
      </c>
      <c r="AP104" s="645">
        <f t="array" ref="AP104">MAX(IF('INTEGRALE verrouillée'!$A$7:$A$114='Bountys calculs'!AP89,'INTEGRALE verrouillée'!$AT$7:$AT$114))</f>
        <v>0</v>
      </c>
      <c r="AQ104" s="645">
        <f t="array" ref="AQ104">MAX(IF('INTEGRALE verrouillée'!$A$7:$A$114='Bountys calculs'!AQ89,'INTEGRALE verrouillée'!$AT$7:$AT$114))</f>
        <v>0</v>
      </c>
      <c r="AR104" s="645">
        <f t="array" ref="AR104">MAX(IF('INTEGRALE verrouillée'!$A$7:$A$114='Bountys calculs'!AR89,'INTEGRALE verrouillée'!$AT$7:$AT$114))</f>
        <v>0</v>
      </c>
      <c r="AS104" s="645">
        <f t="array" ref="AS104">MAX(IF('INTEGRALE verrouillée'!$A$7:$A$114='Bountys calculs'!AS89,'INTEGRALE verrouillée'!$AT$7:$AT$114))</f>
        <v>0</v>
      </c>
      <c r="AT104" s="855">
        <f t="array" ref="AT104">MAX(IF('INTEGRALE verrouillée'!$A$7:$A$114='Bountys calculs'!AT89,'INTEGRALE verrouillée'!$AT$7:$AT$114))</f>
        <v>0</v>
      </c>
      <c r="AU104" s="855">
        <f t="array" ref="AU104">MAX(IF('INTEGRALE verrouillée'!$A$7:$A$114='Bountys calculs'!AU89,'INTEGRALE verrouillée'!$AT$7:$AT$114))</f>
        <v>0</v>
      </c>
      <c r="AV104" s="855">
        <f t="array" ref="AV104">MAX(IF('INTEGRALE verrouillée'!$A$7:$A$114='Bountys calculs'!AV89,'INTEGRALE verrouillée'!$AT$7:$AT$114))</f>
        <v>0</v>
      </c>
      <c r="AW104" s="3687">
        <f t="array" ref="AW104">MAX(IF('INTEGRALE verrouillée'!$A$7:$A$114='Bountys calculs'!AW89,'INTEGRALE verrouillée'!$AT$7:$AT$114))</f>
        <v>0</v>
      </c>
      <c r="AX104" s="645">
        <f t="array" ref="AX104">MAX(IF('INTEGRALE verrouillée'!$A$7:$A$114='Bountys calculs'!AX89,'INTEGRALE verrouillée'!$AT$7:$AT$114))</f>
        <v>0</v>
      </c>
      <c r="AY104" s="645">
        <f t="array" ref="AY104">MAX(IF('INTEGRALE verrouillée'!$A$7:$A$114='Bountys calculs'!AY89,'INTEGRALE verrouillée'!$AT$7:$AT$114))</f>
        <v>0</v>
      </c>
      <c r="AZ104" s="645">
        <f t="array" ref="AZ104">MAX(IF('INTEGRALE verrouillée'!$A$7:$A$114='Bountys calculs'!AZ89,'INTEGRALE verrouillée'!$AT$7:$AT$114))</f>
        <v>0</v>
      </c>
      <c r="BA104" s="645">
        <f t="array" ref="BA104">MAX(IF('INTEGRALE verrouillée'!$A$7:$A$114='Bountys calculs'!BA89,'INTEGRALE verrouillée'!$AT$7:$AT$114))</f>
        <v>0</v>
      </c>
      <c r="BB104" s="645">
        <f t="array" ref="BB104">MAX(IF('INTEGRALE verrouillée'!$A$7:$A$114='Bountys calculs'!BB89,'INTEGRALE verrouillée'!$AT$7:$AT$114))</f>
        <v>0</v>
      </c>
      <c r="BC104" s="645">
        <f t="array" ref="BC104">MAX(IF('INTEGRALE verrouillée'!$A$7:$A$114='Bountys calculs'!BC89,'INTEGRALE verrouillée'!$AT$7:$AT$114))</f>
        <v>0</v>
      </c>
      <c r="BD104" s="645">
        <f t="array" ref="BD104">MAX(IF('INTEGRALE verrouillée'!$A$7:$A$114='Bountys calculs'!BD89,'INTEGRALE verrouillée'!$AT$7:$AT$114))</f>
        <v>0</v>
      </c>
      <c r="BE104" s="645">
        <f t="array" ref="BE104">MAX(IF('INTEGRALE verrouillée'!$A$7:$A$114='Bountys calculs'!BE89,'INTEGRALE verrouillée'!$AT$7:$AT$114))</f>
        <v>0</v>
      </c>
      <c r="BF104" s="645">
        <f t="array" ref="BF104">MAX(IF('INTEGRALE verrouillée'!$A$7:$A$114='Bountys calculs'!BF89,'INTEGRALE verrouillée'!$AT$7:$AT$114))</f>
        <v>0</v>
      </c>
      <c r="BG104" s="645">
        <f t="array" ref="BG104">MAX(IF('INTEGRALE verrouillée'!$A$7:$A$114='Bountys calculs'!BG89,'INTEGRALE verrouillée'!$AT$7:$AT$114))</f>
        <v>0</v>
      </c>
      <c r="BH104" s="645">
        <f t="array" ref="BH104">MAX(IF('INTEGRALE verrouillée'!$A$7:$A$114='Bountys calculs'!BH89,'INTEGRALE verrouillée'!$AT$7:$AT$114))</f>
        <v>0</v>
      </c>
      <c r="BI104" s="645">
        <f t="array" ref="BI104">MAX(IF('INTEGRALE verrouillée'!$A$7:$A$114='Bountys calculs'!BI89,'INTEGRALE verrouillée'!$AT$7:$AT$114))</f>
        <v>0</v>
      </c>
      <c r="BJ104" s="645">
        <f t="array" ref="BJ104">MAX(IF('INTEGRALE verrouillée'!$A$7:$A$114='Bountys calculs'!BJ89,'INTEGRALE verrouillée'!$AT$7:$AT$114))</f>
        <v>0</v>
      </c>
      <c r="BK104" s="645">
        <f t="array" ref="BK104">MAX(IF('INTEGRALE verrouillée'!$A$7:$A$114='Bountys calculs'!BK89,'INTEGRALE verrouillée'!$AT$7:$AT$114))</f>
        <v>0</v>
      </c>
      <c r="BL104" s="645">
        <f t="array" ref="BL104">MAX(IF('INTEGRALE verrouillée'!$A$7:$A$114='Bountys calculs'!BL89,'INTEGRALE verrouillée'!$AT$7:$AT$114))</f>
        <v>0</v>
      </c>
      <c r="BM104" s="645">
        <f t="array" ref="BM104">MAX(IF('INTEGRALE verrouillée'!$A$7:$A$114='Bountys calculs'!BM89,'INTEGRALE verrouillée'!$AT$7:$AT$114))</f>
        <v>0</v>
      </c>
      <c r="BN104" s="645">
        <f t="array" ref="BN104">MAX(IF('INTEGRALE verrouillée'!$A$7:$A$114='Bountys calculs'!BN89,'INTEGRALE verrouillée'!$AT$7:$AT$114))</f>
        <v>0</v>
      </c>
      <c r="BO104" s="645">
        <f t="array" ref="BO104">MAX(IF('INTEGRALE verrouillée'!$A$7:$A$114='Bountys calculs'!BO89,'INTEGRALE verrouillée'!$AT$7:$AT$114))</f>
        <v>0</v>
      </c>
      <c r="BP104" s="645">
        <f t="array" ref="BP104">MAX(IF('INTEGRALE verrouillée'!$A$7:$A$114='Bountys calculs'!BP89,'INTEGRALE verrouillée'!$AT$7:$AT$114))</f>
        <v>0</v>
      </c>
      <c r="BQ104" s="645">
        <f t="array" ref="BQ104">MAX(IF('INTEGRALE verrouillée'!$A$7:$A$114='Bountys calculs'!BQ89,'INTEGRALE verrouillée'!$AT$7:$AT$114))</f>
        <v>0</v>
      </c>
      <c r="BR104" s="645">
        <f t="array" ref="BR104">MAX(IF('INTEGRALE verrouillée'!$A$7:$A$114='Bountys calculs'!BR89,'INTEGRALE verrouillée'!$AT$7:$AT$114))</f>
        <v>0</v>
      </c>
      <c r="BS104" s="645">
        <f t="array" ref="BS104">MAX(IF('INTEGRALE verrouillée'!$A$7:$A$114='Bountys calculs'!BS89,'INTEGRALE verrouillée'!$AT$7:$AT$114))</f>
        <v>0</v>
      </c>
      <c r="BT104" s="645">
        <f t="array" ref="BT104">MAX(IF('INTEGRALE verrouillée'!$A$7:$A$114='Bountys calculs'!BT89,'INTEGRALE verrouillée'!$AT$7:$AT$114))</f>
        <v>0</v>
      </c>
      <c r="BU104" s="645">
        <f t="array" ref="BU104">MAX(IF('INTEGRALE verrouillée'!$A$7:$A$114='Bountys calculs'!BU89,'INTEGRALE verrouillée'!$AT$7:$AT$114))</f>
        <v>0</v>
      </c>
      <c r="BV104" s="645">
        <f t="array" ref="BV104">MAX(IF('INTEGRALE verrouillée'!$A$7:$A$114='Bountys calculs'!BV89,'INTEGRALE verrouillée'!$AT$7:$AT$114))</f>
        <v>0</v>
      </c>
      <c r="BW104" s="645">
        <f t="array" ref="BW104">MAX(IF('INTEGRALE verrouillée'!$A$7:$A$114='Bountys calculs'!BW89,'INTEGRALE verrouillée'!$AT$7:$AT$114))</f>
        <v>0</v>
      </c>
      <c r="BX104" s="645">
        <f t="array" ref="BX104">MAX(IF('INTEGRALE verrouillée'!$A$7:$A$114='Bountys calculs'!BX89,'INTEGRALE verrouillée'!$AT$7:$AT$114))</f>
        <v>0</v>
      </c>
      <c r="BY104" s="645">
        <f t="array" ref="BY104">MAX(IF('INTEGRALE verrouillée'!$A$7:$A$114='Bountys calculs'!BY89,'INTEGRALE verrouillée'!$AT$7:$AT$114))</f>
        <v>0</v>
      </c>
    </row>
    <row r="105" spans="1:77" s="53" customFormat="1" ht="12" x14ac:dyDescent="0.25">
      <c r="A105" s="4052"/>
      <c r="B105" s="506" t="s">
        <v>287</v>
      </c>
      <c r="C105" s="488" t="str">
        <f t="shared" ref="C105:D105" si="31">IF(C103&gt;0,(C102+C104)/C103,"-")</f>
        <v>-</v>
      </c>
      <c r="D105" s="488" t="str">
        <f t="shared" si="31"/>
        <v>-</v>
      </c>
      <c r="E105" s="488">
        <f t="shared" ref="E105:BU105" si="32">IF(E103&gt;0,(E102+E104)/E103,"-")</f>
        <v>3.5</v>
      </c>
      <c r="F105" s="488" t="str">
        <f t="shared" si="32"/>
        <v>-</v>
      </c>
      <c r="G105" s="488">
        <f t="shared" si="32"/>
        <v>0.33333333333333331</v>
      </c>
      <c r="H105" s="488">
        <f t="shared" si="32"/>
        <v>0.91666666666666663</v>
      </c>
      <c r="I105" s="488">
        <f t="shared" si="32"/>
        <v>0.76923076923076927</v>
      </c>
      <c r="J105" s="488" t="str">
        <f t="shared" si="32"/>
        <v>-</v>
      </c>
      <c r="K105" s="488">
        <f t="shared" si="32"/>
        <v>0</v>
      </c>
      <c r="L105" s="488">
        <f t="shared" si="32"/>
        <v>0.45454545454545453</v>
      </c>
      <c r="M105" s="488" t="str">
        <f t="shared" si="32"/>
        <v>-</v>
      </c>
      <c r="N105" s="488">
        <f t="shared" si="32"/>
        <v>0.45454545454545453</v>
      </c>
      <c r="O105" s="488">
        <f t="shared" si="32"/>
        <v>2.25</v>
      </c>
      <c r="P105" s="488">
        <f t="shared" si="32"/>
        <v>0.5</v>
      </c>
      <c r="Q105" s="488">
        <f t="shared" si="32"/>
        <v>0.41666666666666669</v>
      </c>
      <c r="R105" s="488">
        <f t="shared" si="32"/>
        <v>1.5</v>
      </c>
      <c r="S105" s="488">
        <f t="shared" si="32"/>
        <v>2.3333333333333335</v>
      </c>
      <c r="T105" s="488">
        <f t="shared" si="32"/>
        <v>0</v>
      </c>
      <c r="U105" s="488">
        <f t="shared" si="32"/>
        <v>7</v>
      </c>
      <c r="V105" s="488" t="str">
        <f t="shared" si="32"/>
        <v>-</v>
      </c>
      <c r="W105" s="488" t="str">
        <f t="shared" si="32"/>
        <v>-</v>
      </c>
      <c r="X105" s="488" t="str">
        <f t="shared" si="32"/>
        <v>-</v>
      </c>
      <c r="Y105" s="488">
        <f t="shared" si="32"/>
        <v>0.66666666666666663</v>
      </c>
      <c r="Z105" s="488" t="str">
        <f t="shared" si="32"/>
        <v>-</v>
      </c>
      <c r="AA105" s="488">
        <f t="shared" si="32"/>
        <v>0</v>
      </c>
      <c r="AB105" s="488">
        <f t="shared" si="32"/>
        <v>0</v>
      </c>
      <c r="AC105" s="488">
        <f t="shared" si="32"/>
        <v>0.23076923076923078</v>
      </c>
      <c r="AD105" s="488" t="str">
        <f t="shared" si="32"/>
        <v>-</v>
      </c>
      <c r="AE105" s="488">
        <f t="shared" si="32"/>
        <v>1.5</v>
      </c>
      <c r="AF105" s="488" t="str">
        <f t="shared" ref="AF105" si="33">IF(AF103&gt;0,(AF102+AF104)/AF103,"-")</f>
        <v>-</v>
      </c>
      <c r="AG105" s="488">
        <f t="shared" si="32"/>
        <v>0.22222222222222221</v>
      </c>
      <c r="AH105" s="488">
        <f t="shared" si="32"/>
        <v>0.55555555555555558</v>
      </c>
      <c r="AI105" s="488">
        <f t="shared" si="32"/>
        <v>0.66666666666666663</v>
      </c>
      <c r="AJ105" s="488">
        <f t="shared" si="32"/>
        <v>0</v>
      </c>
      <c r="AK105" s="488">
        <f t="shared" si="32"/>
        <v>0.16666666666666666</v>
      </c>
      <c r="AL105" s="488">
        <f t="shared" si="32"/>
        <v>2.5</v>
      </c>
      <c r="AM105" s="488">
        <f t="shared" si="32"/>
        <v>1.5</v>
      </c>
      <c r="AN105" s="488">
        <f t="shared" si="32"/>
        <v>2.5</v>
      </c>
      <c r="AO105" s="488" t="str">
        <f t="shared" ref="AO105:AP105" si="34">IF(AO103&gt;0,(AO102+AO104)/AO103,"-")</f>
        <v>-</v>
      </c>
      <c r="AP105" s="488" t="str">
        <f t="shared" si="34"/>
        <v>-</v>
      </c>
      <c r="AQ105" s="488">
        <f t="shared" si="32"/>
        <v>1.3333333333333333</v>
      </c>
      <c r="AR105" s="488" t="str">
        <f t="shared" si="32"/>
        <v>-</v>
      </c>
      <c r="AS105" s="488" t="str">
        <f t="shared" si="32"/>
        <v>-</v>
      </c>
      <c r="AT105" s="856">
        <f t="shared" si="32"/>
        <v>1</v>
      </c>
      <c r="AU105" s="856" t="str">
        <f t="shared" ref="AU105:AV105" si="35">IF(AU103&gt;0,(AU102+AU104)/AU103,"-")</f>
        <v>-</v>
      </c>
      <c r="AV105" s="856" t="str">
        <f t="shared" si="35"/>
        <v>-</v>
      </c>
      <c r="AW105" s="3688" t="str">
        <f t="shared" si="32"/>
        <v>-</v>
      </c>
      <c r="AX105" s="488" t="str">
        <f t="shared" si="32"/>
        <v>-</v>
      </c>
      <c r="AY105" s="488" t="str">
        <f t="shared" si="32"/>
        <v>-</v>
      </c>
      <c r="AZ105" s="488" t="str">
        <f t="shared" si="32"/>
        <v>-</v>
      </c>
      <c r="BA105" s="488" t="str">
        <f t="shared" si="32"/>
        <v>-</v>
      </c>
      <c r="BB105" s="488" t="str">
        <f t="shared" si="32"/>
        <v>-</v>
      </c>
      <c r="BC105" s="488">
        <f t="shared" si="32"/>
        <v>0</v>
      </c>
      <c r="BD105" s="488" t="str">
        <f t="shared" si="32"/>
        <v>-</v>
      </c>
      <c r="BE105" s="488" t="str">
        <f t="shared" si="32"/>
        <v>-</v>
      </c>
      <c r="BF105" s="488" t="str">
        <f t="shared" si="32"/>
        <v>-</v>
      </c>
      <c r="BG105" s="488" t="str">
        <f t="shared" si="32"/>
        <v>-</v>
      </c>
      <c r="BH105" s="488" t="str">
        <f t="shared" si="32"/>
        <v>-</v>
      </c>
      <c r="BI105" s="488" t="str">
        <f t="shared" si="32"/>
        <v>-</v>
      </c>
      <c r="BJ105" s="488" t="str">
        <f t="shared" si="32"/>
        <v>-</v>
      </c>
      <c r="BK105" s="488" t="str">
        <f t="shared" si="32"/>
        <v>-</v>
      </c>
      <c r="BL105" s="488" t="str">
        <f t="shared" si="32"/>
        <v>-</v>
      </c>
      <c r="BM105" s="488" t="str">
        <f t="shared" si="32"/>
        <v>-</v>
      </c>
      <c r="BN105" s="488" t="str">
        <f t="shared" si="32"/>
        <v>-</v>
      </c>
      <c r="BO105" s="488" t="str">
        <f t="shared" si="32"/>
        <v>-</v>
      </c>
      <c r="BP105" s="488">
        <f t="shared" si="32"/>
        <v>0</v>
      </c>
      <c r="BQ105" s="488" t="str">
        <f t="shared" si="32"/>
        <v>-</v>
      </c>
      <c r="BR105" s="488">
        <f t="shared" si="32"/>
        <v>7</v>
      </c>
      <c r="BS105" s="488" t="str">
        <f t="shared" si="32"/>
        <v>-</v>
      </c>
      <c r="BT105" s="488">
        <f t="shared" si="32"/>
        <v>0</v>
      </c>
      <c r="BU105" s="488" t="str">
        <f t="shared" si="32"/>
        <v>-</v>
      </c>
      <c r="BV105" s="488" t="str">
        <f t="shared" ref="BV105:BY105" si="36">IF(BV103&gt;0,(BV102+BV104)/BV103,"-")</f>
        <v>-</v>
      </c>
      <c r="BW105" s="488" t="str">
        <f t="shared" si="36"/>
        <v>-</v>
      </c>
      <c r="BX105" s="488" t="str">
        <f t="shared" si="36"/>
        <v>-</v>
      </c>
      <c r="BY105" s="488">
        <f t="shared" si="36"/>
        <v>4</v>
      </c>
    </row>
    <row r="106" spans="1:77" s="55" customFormat="1" ht="12" customHeight="1" x14ac:dyDescent="0.25">
      <c r="A106" s="4056" t="s">
        <v>291</v>
      </c>
      <c r="B106" s="608" t="s">
        <v>285</v>
      </c>
      <c r="C106" s="609">
        <f>COUNTIF('Gagnants-Perdants'!$B$568:$B$757,C89)</f>
        <v>0</v>
      </c>
      <c r="D106" s="609">
        <f>COUNTIF('Gagnants-Perdants'!$B$568:$B$757,D89)</f>
        <v>2</v>
      </c>
      <c r="E106" s="609">
        <f>COUNTIF('Gagnants-Perdants'!$B$568:$B$757,E89)</f>
        <v>0</v>
      </c>
      <c r="F106" s="609">
        <f>COUNTIF('Gagnants-Perdants'!$B$568:$B$757,F89)</f>
        <v>1</v>
      </c>
      <c r="G106" s="609">
        <f>COUNTIF('Gagnants-Perdants'!$B$568:$B$757,G89)</f>
        <v>9</v>
      </c>
      <c r="H106" s="609">
        <f>COUNTIF('Gagnants-Perdants'!$B$568:$B$757,H89)</f>
        <v>8</v>
      </c>
      <c r="I106" s="609">
        <f>COUNTIF('Gagnants-Perdants'!$B$568:$B$757,I89)</f>
        <v>11</v>
      </c>
      <c r="J106" s="609">
        <f>COUNTIF('Gagnants-Perdants'!$B$568:$B$757,J89)</f>
        <v>0</v>
      </c>
      <c r="K106" s="609">
        <f>COUNTIF('Gagnants-Perdants'!$B$568:$B$757,K89)</f>
        <v>2</v>
      </c>
      <c r="L106" s="609">
        <f>COUNTIF('Gagnants-Perdants'!$B$568:$B$757,L89)</f>
        <v>14</v>
      </c>
      <c r="M106" s="609">
        <f>COUNTIF('Gagnants-Perdants'!$B$568:$B$757,M89)</f>
        <v>0</v>
      </c>
      <c r="N106" s="609">
        <f>COUNTIF('Gagnants-Perdants'!$B$568:$B$757,N89)</f>
        <v>5</v>
      </c>
      <c r="O106" s="609">
        <f>COUNTIF('Gagnants-Perdants'!$B$568:$B$757,O89)</f>
        <v>25</v>
      </c>
      <c r="P106" s="609">
        <f>COUNTIF('Gagnants-Perdants'!$B$568:$B$757,P89)</f>
        <v>0</v>
      </c>
      <c r="Q106" s="609">
        <f>COUNTIF('Gagnants-Perdants'!$B$568:$B$757,Q89)</f>
        <v>13</v>
      </c>
      <c r="R106" s="609">
        <f>COUNTIF('Gagnants-Perdants'!$B$568:$B$757,R89)</f>
        <v>18</v>
      </c>
      <c r="S106" s="609">
        <f>COUNTIF('Gagnants-Perdants'!$B$568:$B$757,S89)</f>
        <v>0</v>
      </c>
      <c r="T106" s="609">
        <f>COUNTIF('Gagnants-Perdants'!$B$568:$B$757,T89)</f>
        <v>0</v>
      </c>
      <c r="U106" s="609">
        <f>COUNTIF('Gagnants-Perdants'!$B$568:$B$757,U89)</f>
        <v>1</v>
      </c>
      <c r="V106" s="609">
        <f>COUNTIF('Gagnants-Perdants'!$B$568:$B$757,V89)</f>
        <v>0</v>
      </c>
      <c r="W106" s="609">
        <f>COUNTIF('Gagnants-Perdants'!$B$568:$B$757,W89)</f>
        <v>0</v>
      </c>
      <c r="X106" s="609">
        <f>COUNTIF('Gagnants-Perdants'!$B$568:$B$757,X89)</f>
        <v>3</v>
      </c>
      <c r="Y106" s="609">
        <f>COUNTIF('Gagnants-Perdants'!$B$568:$B$757,Y89)</f>
        <v>9</v>
      </c>
      <c r="Z106" s="609">
        <f>COUNTIF('Gagnants-Perdants'!$B$568:$B$757,Z89)</f>
        <v>0</v>
      </c>
      <c r="AA106" s="609">
        <f>COUNTIF('Gagnants-Perdants'!$B$568:$B$757,AA89)</f>
        <v>0</v>
      </c>
      <c r="AB106" s="609">
        <f>COUNTIF('Gagnants-Perdants'!$B$568:$B$757,AB89)</f>
        <v>0</v>
      </c>
      <c r="AC106" s="609">
        <f>COUNTIF('Gagnants-Perdants'!$B$568:$B$757,AC89)</f>
        <v>3</v>
      </c>
      <c r="AD106" s="609">
        <f>COUNTIF('Gagnants-Perdants'!$B$568:$B$757,AD89)</f>
        <v>0</v>
      </c>
      <c r="AE106" s="609">
        <f>COUNTIF('Gagnants-Perdants'!$B$568:$B$757,AE89)</f>
        <v>6</v>
      </c>
      <c r="AF106" s="609">
        <f>COUNTIF('Gagnants-Perdants'!$B$568:$B$757,AF89)</f>
        <v>0</v>
      </c>
      <c r="AG106" s="609">
        <f>COUNTIF('Gagnants-Perdants'!$B$568:$B$757,AG89)</f>
        <v>10</v>
      </c>
      <c r="AH106" s="609">
        <f>COUNTIF('Gagnants-Perdants'!$B$568:$B$757,AH89)</f>
        <v>7</v>
      </c>
      <c r="AI106" s="609">
        <f>COUNTIF('Gagnants-Perdants'!$B$568:$B$757,AI89)</f>
        <v>9</v>
      </c>
      <c r="AJ106" s="609">
        <f>COUNTIF('Gagnants-Perdants'!$B$568:$B$757,AJ89)</f>
        <v>5</v>
      </c>
      <c r="AK106" s="609">
        <f>COUNTIF('Gagnants-Perdants'!$B$568:$B$757,AK89)</f>
        <v>6</v>
      </c>
      <c r="AL106" s="609">
        <f>COUNTIF('Gagnants-Perdants'!$B$568:$B$757,AL89)</f>
        <v>2</v>
      </c>
      <c r="AM106" s="609">
        <f>COUNTIF('Gagnants-Perdants'!$B$568:$B$757,AM89)</f>
        <v>21</v>
      </c>
      <c r="AN106" s="609">
        <f>COUNTIF('Gagnants-Perdants'!$B$568:$B$757,AN89)</f>
        <v>0</v>
      </c>
      <c r="AO106" s="609">
        <f>COUNTIF('Gagnants-Perdants'!$B$568:$B$757,AO89)</f>
        <v>0</v>
      </c>
      <c r="AP106" s="609">
        <f>COUNTIF('Gagnants-Perdants'!$B$568:$B$757,AP89)</f>
        <v>0</v>
      </c>
      <c r="AQ106" s="609">
        <f>COUNTIF('Gagnants-Perdants'!$B$568:$B$757,AQ89)</f>
        <v>0</v>
      </c>
      <c r="AR106" s="609">
        <f>COUNTIF('Gagnants-Perdants'!$B$568:$B$757,AR89)</f>
        <v>0</v>
      </c>
      <c r="AS106" s="609">
        <f>COUNTIF('Gagnants-Perdants'!$B$568:$B$757,AS89)</f>
        <v>0</v>
      </c>
      <c r="AT106" s="857">
        <f>COUNTIF('Gagnants-Perdants'!$B$568:$B$757,AT89)</f>
        <v>0</v>
      </c>
      <c r="AU106" s="857">
        <f>COUNTIF('Gagnants-Perdants'!$B$568:$B$757,AU89)</f>
        <v>0</v>
      </c>
      <c r="AV106" s="857">
        <f>COUNTIF('Gagnants-Perdants'!$B$568:$B$757,AV89)</f>
        <v>0</v>
      </c>
      <c r="AW106" s="3689">
        <f>COUNTIF('Gagnants-Perdants'!$B$568:$B$757,AW89)</f>
        <v>0</v>
      </c>
      <c r="AX106" s="609">
        <f>COUNTIF('Gagnants-Perdants'!$B$568:$B$757,AX89)</f>
        <v>0</v>
      </c>
      <c r="AY106" s="609">
        <f>COUNTIF('Gagnants-Perdants'!$B$568:$B$757,AY89)</f>
        <v>0</v>
      </c>
      <c r="AZ106" s="609">
        <f>COUNTIF('Gagnants-Perdants'!$B$568:$B$757,AZ89)</f>
        <v>0</v>
      </c>
      <c r="BA106" s="609">
        <f>COUNTIF('Gagnants-Perdants'!$B$568:$B$757,BA89)</f>
        <v>0</v>
      </c>
      <c r="BB106" s="609">
        <f>COUNTIF('Gagnants-Perdants'!$B$568:$B$757,BB89)</f>
        <v>0</v>
      </c>
      <c r="BC106" s="609">
        <f>COUNTIF('Gagnants-Perdants'!$B$568:$B$757,BC89)</f>
        <v>0</v>
      </c>
      <c r="BD106" s="609">
        <f>COUNTIF('Gagnants-Perdants'!$B$568:$B$757,BD89)</f>
        <v>0</v>
      </c>
      <c r="BE106" s="609">
        <f>COUNTIF('Gagnants-Perdants'!$B$568:$B$757,BE89)</f>
        <v>0</v>
      </c>
      <c r="BF106" s="609">
        <f>COUNTIF('Gagnants-Perdants'!$B$568:$B$757,BF89)</f>
        <v>0</v>
      </c>
      <c r="BG106" s="609">
        <f>COUNTIF('Gagnants-Perdants'!$B$568:$B$757,BG89)</f>
        <v>0</v>
      </c>
      <c r="BH106" s="609">
        <f>COUNTIF('Gagnants-Perdants'!$B$568:$B$757,BH89)</f>
        <v>0</v>
      </c>
      <c r="BI106" s="609">
        <f>COUNTIF('Gagnants-Perdants'!$B$568:$B$757,BI89)</f>
        <v>0</v>
      </c>
      <c r="BJ106" s="609">
        <f>COUNTIF('Gagnants-Perdants'!$B$568:$B$757,BJ89)</f>
        <v>0</v>
      </c>
      <c r="BK106" s="609">
        <f>COUNTIF('Gagnants-Perdants'!$B$568:$B$757,BK89)</f>
        <v>0</v>
      </c>
      <c r="BL106" s="609">
        <f>COUNTIF('Gagnants-Perdants'!$B$568:$B$757,BL89)</f>
        <v>0</v>
      </c>
      <c r="BM106" s="609">
        <f>COUNTIF('Gagnants-Perdants'!$B$568:$B$757,BM89)</f>
        <v>0</v>
      </c>
      <c r="BN106" s="609">
        <f>COUNTIF('Gagnants-Perdants'!$B$568:$B$757,BN89)</f>
        <v>0</v>
      </c>
      <c r="BO106" s="609">
        <f>COUNTIF('Gagnants-Perdants'!$B$568:$B$757,BO89)</f>
        <v>0</v>
      </c>
      <c r="BP106" s="609">
        <f>COUNTIF('Gagnants-Perdants'!$B$568:$B$757,BP89)</f>
        <v>0</v>
      </c>
      <c r="BQ106" s="609">
        <f>COUNTIF('Gagnants-Perdants'!$B$568:$B$757,BQ89)</f>
        <v>0</v>
      </c>
      <c r="BR106" s="609">
        <f>COUNTIF('Gagnants-Perdants'!$B$568:$B$757,BR89)</f>
        <v>0</v>
      </c>
      <c r="BS106" s="609">
        <f>COUNTIF('Gagnants-Perdants'!$B$568:$B$757,BS89)</f>
        <v>0</v>
      </c>
      <c r="BT106" s="609">
        <f>COUNTIF('Gagnants-Perdants'!$B$568:$B$757,BT89)</f>
        <v>0</v>
      </c>
      <c r="BU106" s="609">
        <f>COUNTIF('Gagnants-Perdants'!$B$568:$B$757,BU89)</f>
        <v>0</v>
      </c>
      <c r="BV106" s="609">
        <f>COUNTIF('Gagnants-Perdants'!$B$568:$B$757,BV89)</f>
        <v>0</v>
      </c>
      <c r="BW106" s="609">
        <f>COUNTIF('Gagnants-Perdants'!$B$568:$B$757,BW89)</f>
        <v>0</v>
      </c>
      <c r="BX106" s="609">
        <f>COUNTIF('Gagnants-Perdants'!$B$568:$B$757,BX89)</f>
        <v>0</v>
      </c>
      <c r="BY106" s="609">
        <f>COUNTIF('Gagnants-Perdants'!$B$568:$B$757,BY89)</f>
        <v>0</v>
      </c>
    </row>
    <row r="107" spans="1:77" s="53" customFormat="1" ht="12" x14ac:dyDescent="0.25">
      <c r="A107" s="4056"/>
      <c r="B107" s="507" t="s">
        <v>286</v>
      </c>
      <c r="C107" s="489">
        <f t="array" ref="C107">MAX(IF('INTEGRALE verrouillée'!$A$7:$A$114='Bountys calculs'!C89,'INTEGRALE verrouillée'!$AU$7:$AU$114))</f>
        <v>0</v>
      </c>
      <c r="D107" s="489">
        <f t="array" ref="D107">MAX(IF('INTEGRALE verrouillée'!$A$7:$A$114='Bountys calculs'!D89,'INTEGRALE verrouillée'!$AU$7:$AU$114))</f>
        <v>6</v>
      </c>
      <c r="E107" s="489">
        <f t="array" ref="E107">MAX(IF('INTEGRALE verrouillée'!$A$7:$A$114='Bountys calculs'!E89,'INTEGRALE verrouillée'!$AU$7:$AU$114))</f>
        <v>2</v>
      </c>
      <c r="F107" s="489">
        <f t="array" ref="F107">MAX(IF('INTEGRALE verrouillée'!$A$7:$A$114='Bountys calculs'!F89,'INTEGRALE verrouillée'!$AU$7:$AU$114))</f>
        <v>1</v>
      </c>
      <c r="G107" s="489">
        <f t="array" ref="G107">MAX(IF('INTEGRALE verrouillée'!$A$7:$A$114='Bountys calculs'!G89,'INTEGRALE verrouillée'!$AU$7:$AU$114))</f>
        <v>7</v>
      </c>
      <c r="H107" s="489">
        <f t="array" ref="H107">MAX(IF('INTEGRALE verrouillée'!$A$7:$A$114='Bountys calculs'!H89,'INTEGRALE verrouillée'!$AU$7:$AU$114))</f>
        <v>13</v>
      </c>
      <c r="I107" s="489">
        <f t="array" ref="I107">MAX(IF('INTEGRALE verrouillée'!$A$7:$A$114='Bountys calculs'!I89,'INTEGRALE verrouillée'!$AU$7:$AU$114))</f>
        <v>14</v>
      </c>
      <c r="J107" s="489">
        <f t="array" ref="J107">MAX(IF('INTEGRALE verrouillée'!$A$7:$A$114='Bountys calculs'!J89,'INTEGRALE verrouillée'!$AU$7:$AU$114))</f>
        <v>0</v>
      </c>
      <c r="K107" s="489">
        <f t="array" ref="K107">MAX(IF('INTEGRALE verrouillée'!$A$7:$A$114='Bountys calculs'!K89,'INTEGRALE verrouillée'!$AU$7:$AU$114))</f>
        <v>4</v>
      </c>
      <c r="L107" s="489">
        <f t="array" ref="L107">MAX(IF('INTEGRALE verrouillée'!$A$7:$A$114='Bountys calculs'!L89,'INTEGRALE verrouillée'!$AU$7:$AU$114))</f>
        <v>12</v>
      </c>
      <c r="M107" s="489">
        <f t="array" ref="M107">MAX(IF('INTEGRALE verrouillée'!$A$7:$A$114='Bountys calculs'!M89,'INTEGRALE verrouillée'!$AU$7:$AU$114))</f>
        <v>0</v>
      </c>
      <c r="N107" s="489">
        <f t="array" ref="N107">MAX(IF('INTEGRALE verrouillée'!$A$7:$A$114='Bountys calculs'!N89,'INTEGRALE verrouillée'!$AU$7:$AU$114))</f>
        <v>11</v>
      </c>
      <c r="O107" s="489">
        <f t="array" ref="O107">MAX(IF('INTEGRALE verrouillée'!$A$7:$A$114='Bountys calculs'!O89,'INTEGRALE verrouillée'!$AU$7:$AU$114))</f>
        <v>12</v>
      </c>
      <c r="P107" s="489">
        <f t="array" ref="P107">MAX(IF('INTEGRALE verrouillée'!$A$7:$A$114='Bountys calculs'!P89,'INTEGRALE verrouillée'!$AU$7:$AU$114))</f>
        <v>3</v>
      </c>
      <c r="Q107" s="489">
        <f t="array" ref="Q107">MAX(IF('INTEGRALE verrouillée'!$A$7:$A$114='Bountys calculs'!Q89,'INTEGRALE verrouillée'!$AU$7:$AU$114))</f>
        <v>14</v>
      </c>
      <c r="R107" s="489">
        <f t="array" ref="R107">MAX(IF('INTEGRALE verrouillée'!$A$7:$A$114='Bountys calculs'!R89,'INTEGRALE verrouillée'!$AU$7:$AU$114))</f>
        <v>11</v>
      </c>
      <c r="S107" s="489">
        <f t="array" ref="S107">MAX(IF('INTEGRALE verrouillée'!$A$7:$A$114='Bountys calculs'!S89,'INTEGRALE verrouillée'!$AU$7:$AU$114))</f>
        <v>0</v>
      </c>
      <c r="T107" s="489">
        <f t="array" ref="T107">MAX(IF('INTEGRALE verrouillée'!$A$7:$A$114='Bountys calculs'!T89,'INTEGRALE verrouillée'!$AU$7:$AU$114))</f>
        <v>0</v>
      </c>
      <c r="U107" s="489">
        <f t="array" ref="U107">MAX(IF('INTEGRALE verrouillée'!$A$7:$A$114='Bountys calculs'!U89,'INTEGRALE verrouillée'!$AU$7:$AU$114))</f>
        <v>1</v>
      </c>
      <c r="V107" s="489">
        <f t="array" ref="V107">MAX(IF('INTEGRALE verrouillée'!$A$7:$A$114='Bountys calculs'!V89,'INTEGRALE verrouillée'!$AU$7:$AU$114))</f>
        <v>0</v>
      </c>
      <c r="W107" s="489">
        <f t="array" ref="W107">MAX(IF('INTEGRALE verrouillée'!$A$7:$A$114='Bountys calculs'!W89,'INTEGRALE verrouillée'!$AU$7:$AU$114))</f>
        <v>0</v>
      </c>
      <c r="X107" s="489">
        <f t="array" ref="X107">MAX(IF('INTEGRALE verrouillée'!$A$7:$A$114='Bountys calculs'!X89,'INTEGRALE verrouillée'!$AU$7:$AU$114))</f>
        <v>7</v>
      </c>
      <c r="Y107" s="489">
        <f t="array" ref="Y107">MAX(IF('INTEGRALE verrouillée'!$A$7:$A$114='Bountys calculs'!Y89,'INTEGRALE verrouillée'!$AU$7:$AU$114))</f>
        <v>14</v>
      </c>
      <c r="Z107" s="489">
        <f t="array" ref="Z107">MAX(IF('INTEGRALE verrouillée'!$A$7:$A$114='Bountys calculs'!Z89,'INTEGRALE verrouillée'!$AU$7:$AU$114))</f>
        <v>0</v>
      </c>
      <c r="AA107" s="489">
        <f t="array" ref="AA107">MAX(IF('INTEGRALE verrouillée'!$A$7:$A$114='Bountys calculs'!AA89,'INTEGRALE verrouillée'!$AU$7:$AU$114))</f>
        <v>1</v>
      </c>
      <c r="AB107" s="489">
        <f t="array" ref="AB107">MAX(IF('INTEGRALE verrouillée'!$A$7:$A$114='Bountys calculs'!AB89,'INTEGRALE verrouillée'!$AU$7:$AU$114))</f>
        <v>0</v>
      </c>
      <c r="AC107" s="489">
        <f t="array" ref="AC107">MAX(IF('INTEGRALE verrouillée'!$A$7:$A$114='Bountys calculs'!AC89,'INTEGRALE verrouillée'!$AU$7:$AU$114))</f>
        <v>11</v>
      </c>
      <c r="AD107" s="489">
        <f t="array" ref="AD107">MAX(IF('INTEGRALE verrouillée'!$A$7:$A$114='Bountys calculs'!AD89,'INTEGRALE verrouillée'!$AU$7:$AU$114))</f>
        <v>0</v>
      </c>
      <c r="AE107" s="489">
        <f t="array" ref="AE107">MAX(IF('INTEGRALE verrouillée'!$A$7:$A$114='Bountys calculs'!AE89,'INTEGRALE verrouillée'!$AU$7:$AU$114))</f>
        <v>10</v>
      </c>
      <c r="AF107" s="489">
        <f t="array" ref="AF107">MAX(IF('INTEGRALE verrouillée'!$A$7:$A$114='Bountys calculs'!AF89,'INTEGRALE verrouillée'!$AU$7:$AU$114))</f>
        <v>0</v>
      </c>
      <c r="AG107" s="489">
        <f t="array" ref="AG107">MAX(IF('INTEGRALE verrouillée'!$A$7:$A$114='Bountys calculs'!AG89,'INTEGRALE verrouillée'!$AU$7:$AU$114))</f>
        <v>4</v>
      </c>
      <c r="AH107" s="489">
        <f t="array" ref="AH107">MAX(IF('INTEGRALE verrouillée'!$A$7:$A$114='Bountys calculs'!AH89,'INTEGRALE verrouillée'!$AU$7:$AU$114))</f>
        <v>8</v>
      </c>
      <c r="AI107" s="489">
        <f t="array" ref="AI107">MAX(IF('INTEGRALE verrouillée'!$A$7:$A$114='Bountys calculs'!AI89,'INTEGRALE verrouillée'!$AU$7:$AU$114))</f>
        <v>5</v>
      </c>
      <c r="AJ107" s="489">
        <f t="array" ref="AJ107">MAX(IF('INTEGRALE verrouillée'!$A$7:$A$114='Bountys calculs'!AJ89,'INTEGRALE verrouillée'!$AU$7:$AU$114))</f>
        <v>10</v>
      </c>
      <c r="AK107" s="489">
        <f t="array" ref="AK107">MAX(IF('INTEGRALE verrouillée'!$A$7:$A$114='Bountys calculs'!AK89,'INTEGRALE verrouillée'!$AU$7:$AU$114))</f>
        <v>8</v>
      </c>
      <c r="AL107" s="489">
        <f t="array" ref="AL107">MAX(IF('INTEGRALE verrouillée'!$A$7:$A$114='Bountys calculs'!AL89,'INTEGRALE verrouillée'!$AU$7:$AU$114))</f>
        <v>5</v>
      </c>
      <c r="AM107" s="489">
        <f t="array" ref="AM107">MAX(IF('INTEGRALE verrouillée'!$A$7:$A$114='Bountys calculs'!AM89,'INTEGRALE verrouillée'!$AU$7:$AU$114))</f>
        <v>9</v>
      </c>
      <c r="AN107" s="489">
        <f t="array" ref="AN107">MAX(IF('INTEGRALE verrouillée'!$A$7:$A$114='Bountys calculs'!AN89,'INTEGRALE verrouillée'!$AU$7:$AU$114))</f>
        <v>0</v>
      </c>
      <c r="AO107" s="489">
        <f t="array" ref="AO107">MAX(IF('INTEGRALE verrouillée'!$A$7:$A$114='Bountys calculs'!AO89,'INTEGRALE verrouillée'!$AU$7:$AU$114))</f>
        <v>0</v>
      </c>
      <c r="AP107" s="489">
        <f t="array" ref="AP107">MAX(IF('INTEGRALE verrouillée'!$A$7:$A$114='Bountys calculs'!AP89,'INTEGRALE verrouillée'!$AU$7:$AU$114))</f>
        <v>0</v>
      </c>
      <c r="AQ107" s="489">
        <f t="array" ref="AQ107">MAX(IF('INTEGRALE verrouillée'!$A$7:$A$114='Bountys calculs'!AQ89,'INTEGRALE verrouillée'!$AU$7:$AU$114))</f>
        <v>0</v>
      </c>
      <c r="AR107" s="489">
        <f t="array" ref="AR107">MAX(IF('INTEGRALE verrouillée'!$A$7:$A$114='Bountys calculs'!AR89,'INTEGRALE verrouillée'!$AU$7:$AU$114))</f>
        <v>0</v>
      </c>
      <c r="AS107" s="489">
        <f t="array" ref="AS107">MAX(IF('INTEGRALE verrouillée'!$A$7:$A$114='Bountys calculs'!AS89,'INTEGRALE verrouillée'!$AU$7:$AU$114))</f>
        <v>0</v>
      </c>
      <c r="AT107" s="858">
        <f t="array" ref="AT107">MAX(IF('INTEGRALE verrouillée'!$A$7:$A$114='Bountys calculs'!AT89,'INTEGRALE verrouillée'!$AU$7:$AU$114))</f>
        <v>0</v>
      </c>
      <c r="AU107" s="858">
        <f t="array" ref="AU107">MAX(IF('INTEGRALE verrouillée'!$A$7:$A$114='Bountys calculs'!AU89,'INTEGRALE verrouillée'!$AU$7:$AU$114))</f>
        <v>0</v>
      </c>
      <c r="AV107" s="858">
        <f t="array" ref="AV107">MAX(IF('INTEGRALE verrouillée'!$A$7:$A$114='Bountys calculs'!AV89,'INTEGRALE verrouillée'!$AU$7:$AU$114))</f>
        <v>0</v>
      </c>
      <c r="AW107" s="3690">
        <f t="array" ref="AW107">MAX(IF('INTEGRALE verrouillée'!$A$7:$A$114='Bountys calculs'!AW89,'INTEGRALE verrouillée'!$AU$7:$AU$114))</f>
        <v>0</v>
      </c>
      <c r="AX107" s="489">
        <f t="array" ref="AX107">MAX(IF('INTEGRALE verrouillée'!$A$7:$A$114='Bountys calculs'!AX89,'INTEGRALE verrouillée'!$AU$7:$AU$114))</f>
        <v>0</v>
      </c>
      <c r="AY107" s="489">
        <f t="array" ref="AY107">MAX(IF('INTEGRALE verrouillée'!$A$7:$A$114='Bountys calculs'!AY89,'INTEGRALE verrouillée'!$AU$7:$AU$114))</f>
        <v>0</v>
      </c>
      <c r="AZ107" s="489">
        <f t="array" ref="AZ107">MAX(IF('INTEGRALE verrouillée'!$A$7:$A$114='Bountys calculs'!AZ89,'INTEGRALE verrouillée'!$AU$7:$AU$114))</f>
        <v>0</v>
      </c>
      <c r="BA107" s="489">
        <f t="array" ref="BA107">MAX(IF('INTEGRALE verrouillée'!$A$7:$A$114='Bountys calculs'!BA89,'INTEGRALE verrouillée'!$AU$7:$AU$114))</f>
        <v>0</v>
      </c>
      <c r="BB107" s="489">
        <f t="array" ref="BB107">MAX(IF('INTEGRALE verrouillée'!$A$7:$A$114='Bountys calculs'!BB89,'INTEGRALE verrouillée'!$AU$7:$AU$114))</f>
        <v>0</v>
      </c>
      <c r="BC107" s="489">
        <f t="array" ref="BC107">MAX(IF('INTEGRALE verrouillée'!$A$7:$A$114='Bountys calculs'!BC89,'INTEGRALE verrouillée'!$AU$7:$AU$114))</f>
        <v>0</v>
      </c>
      <c r="BD107" s="489">
        <f t="array" ref="BD107">MAX(IF('INTEGRALE verrouillée'!$A$7:$A$114='Bountys calculs'!BD89,'INTEGRALE verrouillée'!$AU$7:$AU$114))</f>
        <v>0</v>
      </c>
      <c r="BE107" s="489">
        <f t="array" ref="BE107">MAX(IF('INTEGRALE verrouillée'!$A$7:$A$114='Bountys calculs'!BE89,'INTEGRALE verrouillée'!$AU$7:$AU$114))</f>
        <v>0</v>
      </c>
      <c r="BF107" s="489">
        <f t="array" ref="BF107">MAX(IF('INTEGRALE verrouillée'!$A$7:$A$114='Bountys calculs'!BF89,'INTEGRALE verrouillée'!$AU$7:$AU$114))</f>
        <v>0</v>
      </c>
      <c r="BG107" s="489">
        <f t="array" ref="BG107">MAX(IF('INTEGRALE verrouillée'!$A$7:$A$114='Bountys calculs'!BG89,'INTEGRALE verrouillée'!$AU$7:$AU$114))</f>
        <v>0</v>
      </c>
      <c r="BH107" s="489">
        <f t="array" ref="BH107">MAX(IF('INTEGRALE verrouillée'!$A$7:$A$114='Bountys calculs'!BH89,'INTEGRALE verrouillée'!$AU$7:$AU$114))</f>
        <v>0</v>
      </c>
      <c r="BI107" s="489">
        <f t="array" ref="BI107">MAX(IF('INTEGRALE verrouillée'!$A$7:$A$114='Bountys calculs'!BI89,'INTEGRALE verrouillée'!$AU$7:$AU$114))</f>
        <v>1</v>
      </c>
      <c r="BJ107" s="489">
        <f t="array" ref="BJ107">MAX(IF('INTEGRALE verrouillée'!$A$7:$A$114='Bountys calculs'!BJ89,'INTEGRALE verrouillée'!$AU$7:$AU$114))</f>
        <v>0</v>
      </c>
      <c r="BK107" s="489">
        <f t="array" ref="BK107">MAX(IF('INTEGRALE verrouillée'!$A$7:$A$114='Bountys calculs'!BK89,'INTEGRALE verrouillée'!$AU$7:$AU$114))</f>
        <v>0</v>
      </c>
      <c r="BL107" s="489">
        <f t="array" ref="BL107">MAX(IF('INTEGRALE verrouillée'!$A$7:$A$114='Bountys calculs'!BL89,'INTEGRALE verrouillée'!$AU$7:$AU$114))</f>
        <v>0</v>
      </c>
      <c r="BM107" s="489">
        <f t="array" ref="BM107">MAX(IF('INTEGRALE verrouillée'!$A$7:$A$114='Bountys calculs'!BM89,'INTEGRALE verrouillée'!$AU$7:$AU$114))</f>
        <v>0</v>
      </c>
      <c r="BN107" s="489">
        <f t="array" ref="BN107">MAX(IF('INTEGRALE verrouillée'!$A$7:$A$114='Bountys calculs'!BN89,'INTEGRALE verrouillée'!$AU$7:$AU$114))</f>
        <v>0</v>
      </c>
      <c r="BO107" s="489">
        <f t="array" ref="BO107">MAX(IF('INTEGRALE verrouillée'!$A$7:$A$114='Bountys calculs'!BO89,'INTEGRALE verrouillée'!$AU$7:$AU$114))</f>
        <v>0</v>
      </c>
      <c r="BP107" s="489">
        <f t="array" ref="BP107">MAX(IF('INTEGRALE verrouillée'!$A$7:$A$114='Bountys calculs'!BP89,'INTEGRALE verrouillée'!$AU$7:$AU$114))</f>
        <v>0</v>
      </c>
      <c r="BQ107" s="489">
        <f t="array" ref="BQ107">MAX(IF('INTEGRALE verrouillée'!$A$7:$A$114='Bountys calculs'!BQ89,'INTEGRALE verrouillée'!$AU$7:$AU$114))</f>
        <v>0</v>
      </c>
      <c r="BR107" s="489">
        <f t="array" ref="BR107">MAX(IF('INTEGRALE verrouillée'!$A$7:$A$114='Bountys calculs'!BR89,'INTEGRALE verrouillée'!$AU$7:$AU$114))</f>
        <v>0</v>
      </c>
      <c r="BS107" s="489">
        <f t="array" ref="BS107">MAX(IF('INTEGRALE verrouillée'!$A$7:$A$114='Bountys calculs'!BS89,'INTEGRALE verrouillée'!$AU$7:$AU$114))</f>
        <v>0</v>
      </c>
      <c r="BT107" s="489">
        <f t="array" ref="BT107">MAX(IF('INTEGRALE verrouillée'!$A$7:$A$114='Bountys calculs'!BT89,'INTEGRALE verrouillée'!$AU$7:$AU$114))</f>
        <v>0</v>
      </c>
      <c r="BU107" s="489">
        <f t="array" ref="BU107">MAX(IF('INTEGRALE verrouillée'!$A$7:$A$114='Bountys calculs'!BU89,'INTEGRALE verrouillée'!$AU$7:$AU$114))</f>
        <v>0</v>
      </c>
      <c r="BV107" s="489">
        <f t="array" ref="BV107">MAX(IF('INTEGRALE verrouillée'!$A$7:$A$114='Bountys calculs'!BV89,'INTEGRALE verrouillée'!$AU$7:$AU$114))</f>
        <v>0</v>
      </c>
      <c r="BW107" s="489">
        <f t="array" ref="BW107">MAX(IF('INTEGRALE verrouillée'!$A$7:$A$114='Bountys calculs'!BW89,'INTEGRALE verrouillée'!$AU$7:$AU$114))</f>
        <v>0</v>
      </c>
      <c r="BX107" s="489">
        <f t="array" ref="BX107">MAX(IF('INTEGRALE verrouillée'!$A$7:$A$114='Bountys calculs'!BX89,'INTEGRALE verrouillée'!$AU$7:$AU$114))</f>
        <v>0</v>
      </c>
      <c r="BY107" s="489">
        <f t="array" ref="BY107">MAX(IF('INTEGRALE verrouillée'!$A$7:$A$114='Bountys calculs'!BY89,'INTEGRALE verrouillée'!$AU$7:$AU$114))</f>
        <v>0</v>
      </c>
    </row>
    <row r="108" spans="1:77" s="53" customFormat="1" ht="12" x14ac:dyDescent="0.25">
      <c r="A108" s="4056"/>
      <c r="B108" s="641" t="s">
        <v>303</v>
      </c>
      <c r="C108" s="646">
        <f t="array" ref="C108">MAX(IF('INTEGRALE verrouillée'!$A$7:$A$114='Bountys calculs'!C89,'INTEGRALE verrouillée'!$AV$7:$AV$114))</f>
        <v>0</v>
      </c>
      <c r="D108" s="646">
        <f t="array" ref="D108">MAX(IF('INTEGRALE verrouillée'!$A$7:$A$114='Bountys calculs'!D89,'INTEGRALE verrouillée'!$AV$7:$AV$114))</f>
        <v>0</v>
      </c>
      <c r="E108" s="646">
        <f t="array" ref="E108">MAX(IF('INTEGRALE verrouillée'!$A$7:$A$114='Bountys calculs'!E89,'INTEGRALE verrouillée'!$AV$7:$AV$114))</f>
        <v>0</v>
      </c>
      <c r="F108" s="646">
        <f t="array" ref="F108">MAX(IF('INTEGRALE verrouillée'!$A$7:$A$114='Bountys calculs'!F89,'INTEGRALE verrouillée'!$AV$7:$AV$114))</f>
        <v>0</v>
      </c>
      <c r="G108" s="646">
        <f t="array" ref="G108">MAX(IF('INTEGRALE verrouillée'!$A$7:$A$114='Bountys calculs'!G89,'INTEGRALE verrouillée'!$AV$7:$AV$114))</f>
        <v>1</v>
      </c>
      <c r="H108" s="646">
        <f t="array" ref="H108">MAX(IF('INTEGRALE verrouillée'!$A$7:$A$114='Bountys calculs'!H89,'INTEGRALE verrouillée'!$AV$7:$AV$114))</f>
        <v>1</v>
      </c>
      <c r="I108" s="646">
        <f t="array" ref="I108">MAX(IF('INTEGRALE verrouillée'!$A$7:$A$114='Bountys calculs'!I89,'INTEGRALE verrouillée'!$AV$7:$AV$114))</f>
        <v>1</v>
      </c>
      <c r="J108" s="646">
        <f t="array" ref="J108">MAX(IF('INTEGRALE verrouillée'!$A$7:$A$114='Bountys calculs'!J89,'INTEGRALE verrouillée'!$AV$7:$AV$114))</f>
        <v>0</v>
      </c>
      <c r="K108" s="646">
        <f t="array" ref="K108">MAX(IF('INTEGRALE verrouillée'!$A$7:$A$114='Bountys calculs'!K89,'INTEGRALE verrouillée'!$AV$7:$AV$114))</f>
        <v>0</v>
      </c>
      <c r="L108" s="646">
        <f t="array" ref="L108">MAX(IF('INTEGRALE verrouillée'!$A$7:$A$114='Bountys calculs'!L89,'INTEGRALE verrouillée'!$AV$7:$AV$114))</f>
        <v>2</v>
      </c>
      <c r="M108" s="646">
        <f t="array" ref="M108">MAX(IF('INTEGRALE verrouillée'!$A$7:$A$114='Bountys calculs'!M89,'INTEGRALE verrouillée'!$AV$7:$AV$114))</f>
        <v>0</v>
      </c>
      <c r="N108" s="646">
        <f t="array" ref="N108">MAX(IF('INTEGRALE verrouillée'!$A$7:$A$114='Bountys calculs'!N89,'INTEGRALE verrouillée'!$AV$7:$AV$114))</f>
        <v>0</v>
      </c>
      <c r="O108" s="646">
        <f t="array" ref="O108">MAX(IF('INTEGRALE verrouillée'!$A$7:$A$114='Bountys calculs'!O89,'INTEGRALE verrouillée'!$AV$7:$AV$114))</f>
        <v>4</v>
      </c>
      <c r="P108" s="646">
        <f t="array" ref="P108">MAX(IF('INTEGRALE verrouillée'!$A$7:$A$114='Bountys calculs'!P89,'INTEGRALE verrouillée'!$AV$7:$AV$114))</f>
        <v>0</v>
      </c>
      <c r="Q108" s="646">
        <f t="array" ref="Q108">MAX(IF('INTEGRALE verrouillée'!$A$7:$A$114='Bountys calculs'!Q89,'INTEGRALE verrouillée'!$AV$7:$AV$114))</f>
        <v>0</v>
      </c>
      <c r="R108" s="646">
        <f t="array" ref="R108">MAX(IF('INTEGRALE verrouillée'!$A$7:$A$114='Bountys calculs'!R89,'INTEGRALE verrouillée'!$AV$7:$AV$114))</f>
        <v>2</v>
      </c>
      <c r="S108" s="646">
        <f t="array" ref="S108">MAX(IF('INTEGRALE verrouillée'!$A$7:$A$114='Bountys calculs'!S89,'INTEGRALE verrouillée'!$AV$7:$AV$114))</f>
        <v>0</v>
      </c>
      <c r="T108" s="646">
        <f t="array" ref="T108">MAX(IF('INTEGRALE verrouillée'!$A$7:$A$114='Bountys calculs'!T89,'INTEGRALE verrouillée'!$AV$7:$AV$114))</f>
        <v>0</v>
      </c>
      <c r="U108" s="646">
        <f t="array" ref="U108">MAX(IF('INTEGRALE verrouillée'!$A$7:$A$114='Bountys calculs'!U89,'INTEGRALE verrouillée'!$AV$7:$AV$114))</f>
        <v>0</v>
      </c>
      <c r="V108" s="646">
        <f t="array" ref="V108">MAX(IF('INTEGRALE verrouillée'!$A$7:$A$114='Bountys calculs'!V89,'INTEGRALE verrouillée'!$AV$7:$AV$114))</f>
        <v>0</v>
      </c>
      <c r="W108" s="646">
        <f t="array" ref="W108">MAX(IF('INTEGRALE verrouillée'!$A$7:$A$114='Bountys calculs'!W89,'INTEGRALE verrouillée'!$AV$7:$AV$114))</f>
        <v>0</v>
      </c>
      <c r="X108" s="646">
        <f t="array" ref="X108">MAX(IF('INTEGRALE verrouillée'!$A$7:$A$114='Bountys calculs'!X89,'INTEGRALE verrouillée'!$AV$7:$AV$114))</f>
        <v>0</v>
      </c>
      <c r="Y108" s="646">
        <f t="array" ref="Y108">MAX(IF('INTEGRALE verrouillée'!$A$7:$A$114='Bountys calculs'!Y89,'INTEGRALE verrouillée'!$AV$7:$AV$114))</f>
        <v>0</v>
      </c>
      <c r="Z108" s="646">
        <f t="array" ref="Z108">MAX(IF('INTEGRALE verrouillée'!$A$7:$A$114='Bountys calculs'!Z89,'INTEGRALE verrouillée'!$AV$7:$AV$114))</f>
        <v>0</v>
      </c>
      <c r="AA108" s="646">
        <f t="array" ref="AA108">MAX(IF('INTEGRALE verrouillée'!$A$7:$A$114='Bountys calculs'!AA89,'INTEGRALE verrouillée'!$AV$7:$AV$114))</f>
        <v>0</v>
      </c>
      <c r="AB108" s="646">
        <f t="array" ref="AB108">MAX(IF('INTEGRALE verrouillée'!$A$7:$A$114='Bountys calculs'!AB89,'INTEGRALE verrouillée'!$AV$7:$AV$114))</f>
        <v>0</v>
      </c>
      <c r="AC108" s="646">
        <f t="array" ref="AC108">MAX(IF('INTEGRALE verrouillée'!$A$7:$A$114='Bountys calculs'!AC89,'INTEGRALE verrouillée'!$AV$7:$AV$114))</f>
        <v>0</v>
      </c>
      <c r="AD108" s="646">
        <f t="array" ref="AD108">MAX(IF('INTEGRALE verrouillée'!$A$7:$A$114='Bountys calculs'!AD89,'INTEGRALE verrouillée'!$AV$7:$AV$114))</f>
        <v>0</v>
      </c>
      <c r="AE108" s="646">
        <f t="array" ref="AE108">MAX(IF('INTEGRALE verrouillée'!$A$7:$A$114='Bountys calculs'!AE89,'INTEGRALE verrouillée'!$AV$7:$AV$114))</f>
        <v>0</v>
      </c>
      <c r="AF108" s="646">
        <f t="array" ref="AF108">MAX(IF('INTEGRALE verrouillée'!$A$7:$A$114='Bountys calculs'!AF89,'INTEGRALE verrouillée'!$AV$7:$AV$114))</f>
        <v>0</v>
      </c>
      <c r="AG108" s="646">
        <f t="array" ref="AG108">MAX(IF('INTEGRALE verrouillée'!$A$7:$A$114='Bountys calculs'!AG89,'INTEGRALE verrouillée'!$AV$7:$AV$114))</f>
        <v>1</v>
      </c>
      <c r="AH108" s="646">
        <f t="array" ref="AH108">MAX(IF('INTEGRALE verrouillée'!$A$7:$A$114='Bountys calculs'!AH89,'INTEGRALE verrouillée'!$AV$7:$AV$114))</f>
        <v>0</v>
      </c>
      <c r="AI108" s="646">
        <f t="array" ref="AI108">MAX(IF('INTEGRALE verrouillée'!$A$7:$A$114='Bountys calculs'!AI89,'INTEGRALE verrouillée'!$AV$7:$AV$114))</f>
        <v>0</v>
      </c>
      <c r="AJ108" s="646">
        <f t="array" ref="AJ108">MAX(IF('INTEGRALE verrouillée'!$A$7:$A$114='Bountys calculs'!AJ89,'INTEGRALE verrouillée'!$AV$7:$AV$114))</f>
        <v>0</v>
      </c>
      <c r="AK108" s="646">
        <f t="array" ref="AK108">MAX(IF('INTEGRALE verrouillée'!$A$7:$A$114='Bountys calculs'!AK89,'INTEGRALE verrouillée'!$AV$7:$AV$114))</f>
        <v>0</v>
      </c>
      <c r="AL108" s="646">
        <f t="array" ref="AL108">MAX(IF('INTEGRALE verrouillée'!$A$7:$A$114='Bountys calculs'!AL89,'INTEGRALE verrouillée'!$AV$7:$AV$114))</f>
        <v>0</v>
      </c>
      <c r="AM108" s="646">
        <f t="array" ref="AM108">MAX(IF('INTEGRALE verrouillée'!$A$7:$A$114='Bountys calculs'!AM89,'INTEGRALE verrouillée'!$AV$7:$AV$114))</f>
        <v>2</v>
      </c>
      <c r="AN108" s="646">
        <f t="array" ref="AN108">MAX(IF('INTEGRALE verrouillée'!$A$7:$A$114='Bountys calculs'!AN89,'INTEGRALE verrouillée'!$AV$7:$AV$114))</f>
        <v>0</v>
      </c>
      <c r="AO108" s="646">
        <f t="array" ref="AO108">MAX(IF('INTEGRALE verrouillée'!$A$7:$A$114='Bountys calculs'!AO89,'INTEGRALE verrouillée'!$AV$7:$AV$114))</f>
        <v>0</v>
      </c>
      <c r="AP108" s="646">
        <f t="array" ref="AP108">MAX(IF('INTEGRALE verrouillée'!$A$7:$A$114='Bountys calculs'!AP89,'INTEGRALE verrouillée'!$AV$7:$AV$114))</f>
        <v>0</v>
      </c>
      <c r="AQ108" s="646">
        <f t="array" ref="AQ108">MAX(IF('INTEGRALE verrouillée'!$A$7:$A$114='Bountys calculs'!AQ89,'INTEGRALE verrouillée'!$AV$7:$AV$114))</f>
        <v>0</v>
      </c>
      <c r="AR108" s="646">
        <f t="array" ref="AR108">MAX(IF('INTEGRALE verrouillée'!$A$7:$A$114='Bountys calculs'!AR89,'INTEGRALE verrouillée'!$AV$7:$AV$114))</f>
        <v>0</v>
      </c>
      <c r="AS108" s="646">
        <f t="array" ref="AS108">MAX(IF('INTEGRALE verrouillée'!$A$7:$A$114='Bountys calculs'!AS89,'INTEGRALE verrouillée'!$AV$7:$AV$114))</f>
        <v>0</v>
      </c>
      <c r="AT108" s="859">
        <f t="array" ref="AT108">MAX(IF('INTEGRALE verrouillée'!$A$7:$A$114='Bountys calculs'!AT89,'INTEGRALE verrouillée'!$AV$7:$AV$114))</f>
        <v>0</v>
      </c>
      <c r="AU108" s="859">
        <f t="array" ref="AU108">MAX(IF('INTEGRALE verrouillée'!$A$7:$A$114='Bountys calculs'!AU89,'INTEGRALE verrouillée'!$AV$7:$AV$114))</f>
        <v>0</v>
      </c>
      <c r="AV108" s="859">
        <f t="array" ref="AV108">MAX(IF('INTEGRALE verrouillée'!$A$7:$A$114='Bountys calculs'!AV89,'INTEGRALE verrouillée'!$AV$7:$AV$114))</f>
        <v>0</v>
      </c>
      <c r="AW108" s="3691">
        <f t="array" ref="AW108">MAX(IF('INTEGRALE verrouillée'!$A$7:$A$114='Bountys calculs'!AW89,'INTEGRALE verrouillée'!$AV$7:$AV$114))</f>
        <v>0</v>
      </c>
      <c r="AX108" s="646">
        <f t="array" ref="AX108">MAX(IF('INTEGRALE verrouillée'!$A$7:$A$114='Bountys calculs'!AX89,'INTEGRALE verrouillée'!$AV$7:$AV$114))</f>
        <v>0</v>
      </c>
      <c r="AY108" s="646">
        <f t="array" ref="AY108">MAX(IF('INTEGRALE verrouillée'!$A$7:$A$114='Bountys calculs'!AY89,'INTEGRALE verrouillée'!$AV$7:$AV$114))</f>
        <v>0</v>
      </c>
      <c r="AZ108" s="646">
        <f t="array" ref="AZ108">MAX(IF('INTEGRALE verrouillée'!$A$7:$A$114='Bountys calculs'!AZ89,'INTEGRALE verrouillée'!$AV$7:$AV$114))</f>
        <v>0</v>
      </c>
      <c r="BA108" s="646">
        <f t="array" ref="BA108">MAX(IF('INTEGRALE verrouillée'!$A$7:$A$114='Bountys calculs'!BA89,'INTEGRALE verrouillée'!$AV$7:$AV$114))</f>
        <v>0</v>
      </c>
      <c r="BB108" s="646">
        <f t="array" ref="BB108">MAX(IF('INTEGRALE verrouillée'!$A$7:$A$114='Bountys calculs'!BB89,'INTEGRALE verrouillée'!$AV$7:$AV$114))</f>
        <v>0</v>
      </c>
      <c r="BC108" s="646">
        <f t="array" ref="BC108">MAX(IF('INTEGRALE verrouillée'!$A$7:$A$114='Bountys calculs'!BC89,'INTEGRALE verrouillée'!$AV$7:$AV$114))</f>
        <v>0</v>
      </c>
      <c r="BD108" s="646">
        <f t="array" ref="BD108">MAX(IF('INTEGRALE verrouillée'!$A$7:$A$114='Bountys calculs'!BD89,'INTEGRALE verrouillée'!$AV$7:$AV$114))</f>
        <v>0</v>
      </c>
      <c r="BE108" s="646">
        <f t="array" ref="BE108">MAX(IF('INTEGRALE verrouillée'!$A$7:$A$114='Bountys calculs'!BE89,'INTEGRALE verrouillée'!$AV$7:$AV$114))</f>
        <v>0</v>
      </c>
      <c r="BF108" s="646">
        <f t="array" ref="BF108">MAX(IF('INTEGRALE verrouillée'!$A$7:$A$114='Bountys calculs'!BF89,'INTEGRALE verrouillée'!$AV$7:$AV$114))</f>
        <v>0</v>
      </c>
      <c r="BG108" s="646">
        <f t="array" ref="BG108">MAX(IF('INTEGRALE verrouillée'!$A$7:$A$114='Bountys calculs'!BG89,'INTEGRALE verrouillée'!$AV$7:$AV$114))</f>
        <v>0</v>
      </c>
      <c r="BH108" s="646">
        <f t="array" ref="BH108">MAX(IF('INTEGRALE verrouillée'!$A$7:$A$114='Bountys calculs'!BH89,'INTEGRALE verrouillée'!$AV$7:$AV$114))</f>
        <v>0</v>
      </c>
      <c r="BI108" s="646">
        <f t="array" ref="BI108">MAX(IF('INTEGRALE verrouillée'!$A$7:$A$114='Bountys calculs'!BI89,'INTEGRALE verrouillée'!$AV$7:$AV$114))</f>
        <v>0</v>
      </c>
      <c r="BJ108" s="646">
        <f t="array" ref="BJ108">MAX(IF('INTEGRALE verrouillée'!$A$7:$A$114='Bountys calculs'!BJ89,'INTEGRALE verrouillée'!$AV$7:$AV$114))</f>
        <v>0</v>
      </c>
      <c r="BK108" s="646">
        <f t="array" ref="BK108">MAX(IF('INTEGRALE verrouillée'!$A$7:$A$114='Bountys calculs'!BK89,'INTEGRALE verrouillée'!$AV$7:$AV$114))</f>
        <v>0</v>
      </c>
      <c r="BL108" s="646">
        <f t="array" ref="BL108">MAX(IF('INTEGRALE verrouillée'!$A$7:$A$114='Bountys calculs'!BL89,'INTEGRALE verrouillée'!$AV$7:$AV$114))</f>
        <v>0</v>
      </c>
      <c r="BM108" s="646">
        <f t="array" ref="BM108">MAX(IF('INTEGRALE verrouillée'!$A$7:$A$114='Bountys calculs'!BM89,'INTEGRALE verrouillée'!$AV$7:$AV$114))</f>
        <v>0</v>
      </c>
      <c r="BN108" s="646">
        <f t="array" ref="BN108">MAX(IF('INTEGRALE verrouillée'!$A$7:$A$114='Bountys calculs'!BN89,'INTEGRALE verrouillée'!$AV$7:$AV$114))</f>
        <v>0</v>
      </c>
      <c r="BO108" s="646">
        <f t="array" ref="BO108">MAX(IF('INTEGRALE verrouillée'!$A$7:$A$114='Bountys calculs'!BO89,'INTEGRALE verrouillée'!$AV$7:$AV$114))</f>
        <v>0</v>
      </c>
      <c r="BP108" s="646">
        <f t="array" ref="BP108">MAX(IF('INTEGRALE verrouillée'!$A$7:$A$114='Bountys calculs'!BP89,'INTEGRALE verrouillée'!$AV$7:$AV$114))</f>
        <v>0</v>
      </c>
      <c r="BQ108" s="646">
        <f t="array" ref="BQ108">MAX(IF('INTEGRALE verrouillée'!$A$7:$A$114='Bountys calculs'!BQ89,'INTEGRALE verrouillée'!$AV$7:$AV$114))</f>
        <v>0</v>
      </c>
      <c r="BR108" s="646">
        <f t="array" ref="BR108">MAX(IF('INTEGRALE verrouillée'!$A$7:$A$114='Bountys calculs'!BR89,'INTEGRALE verrouillée'!$AV$7:$AV$114))</f>
        <v>0</v>
      </c>
      <c r="BS108" s="646">
        <f t="array" ref="BS108">MAX(IF('INTEGRALE verrouillée'!$A$7:$A$114='Bountys calculs'!BS89,'INTEGRALE verrouillée'!$AV$7:$AV$114))</f>
        <v>0</v>
      </c>
      <c r="BT108" s="646">
        <f t="array" ref="BT108">MAX(IF('INTEGRALE verrouillée'!$A$7:$A$114='Bountys calculs'!BT89,'INTEGRALE verrouillée'!$AV$7:$AV$114))</f>
        <v>0</v>
      </c>
      <c r="BU108" s="646">
        <f t="array" ref="BU108">MAX(IF('INTEGRALE verrouillée'!$A$7:$A$114='Bountys calculs'!BU89,'INTEGRALE verrouillée'!$AV$7:$AV$114))</f>
        <v>0</v>
      </c>
      <c r="BV108" s="646">
        <f t="array" ref="BV108">MAX(IF('INTEGRALE verrouillée'!$A$7:$A$114='Bountys calculs'!BV89,'INTEGRALE verrouillée'!$AV$7:$AV$114))</f>
        <v>0</v>
      </c>
      <c r="BW108" s="646">
        <f t="array" ref="BW108">MAX(IF('INTEGRALE verrouillée'!$A$7:$A$114='Bountys calculs'!BW89,'INTEGRALE verrouillée'!$AV$7:$AV$114))</f>
        <v>0</v>
      </c>
      <c r="BX108" s="646">
        <f t="array" ref="BX108">MAX(IF('INTEGRALE verrouillée'!$A$7:$A$114='Bountys calculs'!BX89,'INTEGRALE verrouillée'!$AV$7:$AV$114))</f>
        <v>0</v>
      </c>
      <c r="BY108" s="646">
        <f t="array" ref="BY108">MAX(IF('INTEGRALE verrouillée'!$A$7:$A$114='Bountys calculs'!BY89,'INTEGRALE verrouillée'!$AV$7:$AV$114))</f>
        <v>0</v>
      </c>
    </row>
    <row r="109" spans="1:77" s="53" customFormat="1" ht="12" x14ac:dyDescent="0.25">
      <c r="A109" s="4056"/>
      <c r="B109" s="632" t="s">
        <v>287</v>
      </c>
      <c r="C109" s="627" t="str">
        <f t="shared" ref="C109:D109" si="37">IF(C107&gt;0,(C106+C108)/C107,"-")</f>
        <v>-</v>
      </c>
      <c r="D109" s="627">
        <f t="shared" si="37"/>
        <v>0.33333333333333331</v>
      </c>
      <c r="E109" s="627">
        <f t="shared" ref="E109:BU109" si="38">IF(E107&gt;0,(E106+E108)/E107,"-")</f>
        <v>0</v>
      </c>
      <c r="F109" s="627">
        <f t="shared" si="38"/>
        <v>1</v>
      </c>
      <c r="G109" s="627">
        <f t="shared" si="38"/>
        <v>1.4285714285714286</v>
      </c>
      <c r="H109" s="627">
        <f t="shared" si="38"/>
        <v>0.69230769230769229</v>
      </c>
      <c r="I109" s="627">
        <f t="shared" si="38"/>
        <v>0.8571428571428571</v>
      </c>
      <c r="J109" s="627" t="str">
        <f t="shared" si="38"/>
        <v>-</v>
      </c>
      <c r="K109" s="627">
        <f t="shared" si="38"/>
        <v>0.5</v>
      </c>
      <c r="L109" s="627">
        <f t="shared" si="38"/>
        <v>1.3333333333333333</v>
      </c>
      <c r="M109" s="627" t="str">
        <f t="shared" si="38"/>
        <v>-</v>
      </c>
      <c r="N109" s="627">
        <f t="shared" si="38"/>
        <v>0.45454545454545453</v>
      </c>
      <c r="O109" s="627">
        <f t="shared" si="38"/>
        <v>2.4166666666666665</v>
      </c>
      <c r="P109" s="627">
        <f t="shared" si="38"/>
        <v>0</v>
      </c>
      <c r="Q109" s="627">
        <f t="shared" si="38"/>
        <v>0.9285714285714286</v>
      </c>
      <c r="R109" s="627">
        <f t="shared" si="38"/>
        <v>1.8181818181818181</v>
      </c>
      <c r="S109" s="627" t="str">
        <f t="shared" si="38"/>
        <v>-</v>
      </c>
      <c r="T109" s="627" t="str">
        <f t="shared" si="38"/>
        <v>-</v>
      </c>
      <c r="U109" s="627">
        <f t="shared" si="38"/>
        <v>1</v>
      </c>
      <c r="V109" s="627" t="str">
        <f t="shared" si="38"/>
        <v>-</v>
      </c>
      <c r="W109" s="627" t="str">
        <f t="shared" si="38"/>
        <v>-</v>
      </c>
      <c r="X109" s="627">
        <f t="shared" si="38"/>
        <v>0.42857142857142855</v>
      </c>
      <c r="Y109" s="627">
        <f t="shared" si="38"/>
        <v>0.6428571428571429</v>
      </c>
      <c r="Z109" s="627" t="str">
        <f t="shared" si="38"/>
        <v>-</v>
      </c>
      <c r="AA109" s="627">
        <f t="shared" si="38"/>
        <v>0</v>
      </c>
      <c r="AB109" s="627" t="str">
        <f t="shared" si="38"/>
        <v>-</v>
      </c>
      <c r="AC109" s="627">
        <f t="shared" si="38"/>
        <v>0.27272727272727271</v>
      </c>
      <c r="AD109" s="627" t="str">
        <f t="shared" si="38"/>
        <v>-</v>
      </c>
      <c r="AE109" s="627">
        <f t="shared" si="38"/>
        <v>0.6</v>
      </c>
      <c r="AF109" s="627" t="str">
        <f t="shared" ref="AF109" si="39">IF(AF107&gt;0,(AF106+AF108)/AF107,"-")</f>
        <v>-</v>
      </c>
      <c r="AG109" s="627">
        <f t="shared" si="38"/>
        <v>2.75</v>
      </c>
      <c r="AH109" s="627">
        <f t="shared" si="38"/>
        <v>0.875</v>
      </c>
      <c r="AI109" s="627">
        <f t="shared" si="38"/>
        <v>1.8</v>
      </c>
      <c r="AJ109" s="627">
        <f t="shared" si="38"/>
        <v>0.5</v>
      </c>
      <c r="AK109" s="627">
        <f t="shared" si="38"/>
        <v>0.75</v>
      </c>
      <c r="AL109" s="627">
        <f t="shared" si="38"/>
        <v>0.4</v>
      </c>
      <c r="AM109" s="627">
        <f t="shared" si="38"/>
        <v>2.5555555555555554</v>
      </c>
      <c r="AN109" s="627" t="str">
        <f t="shared" si="38"/>
        <v>-</v>
      </c>
      <c r="AO109" s="627" t="str">
        <f t="shared" ref="AO109:AP109" si="40">IF(AO107&gt;0,(AO106+AO108)/AO107,"-")</f>
        <v>-</v>
      </c>
      <c r="AP109" s="627" t="str">
        <f t="shared" si="40"/>
        <v>-</v>
      </c>
      <c r="AQ109" s="627" t="str">
        <f t="shared" si="38"/>
        <v>-</v>
      </c>
      <c r="AR109" s="627" t="str">
        <f t="shared" si="38"/>
        <v>-</v>
      </c>
      <c r="AS109" s="627" t="str">
        <f t="shared" si="38"/>
        <v>-</v>
      </c>
      <c r="AT109" s="860" t="str">
        <f t="shared" si="38"/>
        <v>-</v>
      </c>
      <c r="AU109" s="860" t="str">
        <f t="shared" ref="AU109:AV109" si="41">IF(AU107&gt;0,(AU106+AU108)/AU107,"-")</f>
        <v>-</v>
      </c>
      <c r="AV109" s="860" t="str">
        <f t="shared" si="41"/>
        <v>-</v>
      </c>
      <c r="AW109" s="3692" t="str">
        <f t="shared" si="38"/>
        <v>-</v>
      </c>
      <c r="AX109" s="627" t="str">
        <f t="shared" si="38"/>
        <v>-</v>
      </c>
      <c r="AY109" s="627" t="str">
        <f t="shared" si="38"/>
        <v>-</v>
      </c>
      <c r="AZ109" s="627" t="str">
        <f t="shared" si="38"/>
        <v>-</v>
      </c>
      <c r="BA109" s="627" t="str">
        <f t="shared" si="38"/>
        <v>-</v>
      </c>
      <c r="BB109" s="627" t="str">
        <f t="shared" si="38"/>
        <v>-</v>
      </c>
      <c r="BC109" s="627" t="str">
        <f t="shared" si="38"/>
        <v>-</v>
      </c>
      <c r="BD109" s="627" t="str">
        <f t="shared" si="38"/>
        <v>-</v>
      </c>
      <c r="BE109" s="627" t="str">
        <f t="shared" si="38"/>
        <v>-</v>
      </c>
      <c r="BF109" s="627" t="str">
        <f t="shared" si="38"/>
        <v>-</v>
      </c>
      <c r="BG109" s="627" t="str">
        <f t="shared" si="38"/>
        <v>-</v>
      </c>
      <c r="BH109" s="627" t="str">
        <f t="shared" si="38"/>
        <v>-</v>
      </c>
      <c r="BI109" s="627">
        <f t="shared" si="38"/>
        <v>0</v>
      </c>
      <c r="BJ109" s="627" t="str">
        <f t="shared" si="38"/>
        <v>-</v>
      </c>
      <c r="BK109" s="627" t="str">
        <f t="shared" si="38"/>
        <v>-</v>
      </c>
      <c r="BL109" s="627" t="str">
        <f t="shared" si="38"/>
        <v>-</v>
      </c>
      <c r="BM109" s="627" t="str">
        <f t="shared" si="38"/>
        <v>-</v>
      </c>
      <c r="BN109" s="627" t="str">
        <f t="shared" si="38"/>
        <v>-</v>
      </c>
      <c r="BO109" s="627" t="str">
        <f t="shared" si="38"/>
        <v>-</v>
      </c>
      <c r="BP109" s="627" t="str">
        <f t="shared" si="38"/>
        <v>-</v>
      </c>
      <c r="BQ109" s="627" t="str">
        <f t="shared" si="38"/>
        <v>-</v>
      </c>
      <c r="BR109" s="627" t="str">
        <f t="shared" si="38"/>
        <v>-</v>
      </c>
      <c r="BS109" s="627" t="str">
        <f t="shared" si="38"/>
        <v>-</v>
      </c>
      <c r="BT109" s="627" t="str">
        <f t="shared" si="38"/>
        <v>-</v>
      </c>
      <c r="BU109" s="627" t="str">
        <f t="shared" si="38"/>
        <v>-</v>
      </c>
      <c r="BV109" s="627" t="str">
        <f t="shared" ref="BV109:BY109" si="42">IF(BV107&gt;0,(BV106+BV108)/BV107,"-")</f>
        <v>-</v>
      </c>
      <c r="BW109" s="627" t="str">
        <f t="shared" si="42"/>
        <v>-</v>
      </c>
      <c r="BX109" s="627" t="str">
        <f t="shared" si="42"/>
        <v>-</v>
      </c>
      <c r="BY109" s="627" t="str">
        <f t="shared" si="42"/>
        <v>-</v>
      </c>
    </row>
    <row r="110" spans="1:77" s="55" customFormat="1" ht="12" customHeight="1" x14ac:dyDescent="0.25">
      <c r="A110" s="4057" t="s">
        <v>271</v>
      </c>
      <c r="B110" s="628" t="s">
        <v>285</v>
      </c>
      <c r="C110" s="629">
        <f>COUNTIF('Gagnants-Perdants'!$B$758:$B$936,C89)</f>
        <v>0</v>
      </c>
      <c r="D110" s="629">
        <f>COUNTIF('Gagnants-Perdants'!$B$758:$B$936,D89)</f>
        <v>3</v>
      </c>
      <c r="E110" s="629">
        <f>COUNTIF('Gagnants-Perdants'!$B$758:$B$936,E89)</f>
        <v>0</v>
      </c>
      <c r="F110" s="629">
        <f>COUNTIF('Gagnants-Perdants'!$B$758:$B$936,F89)</f>
        <v>0</v>
      </c>
      <c r="G110" s="629">
        <f>COUNTIF('Gagnants-Perdants'!$B$758:$B$936,G89)</f>
        <v>15</v>
      </c>
      <c r="H110" s="629">
        <f>COUNTIF('Gagnants-Perdants'!$B$758:$B$936,H89)</f>
        <v>14</v>
      </c>
      <c r="I110" s="629">
        <f>COUNTIF('Gagnants-Perdants'!$B$758:$B$936,I89)</f>
        <v>9</v>
      </c>
      <c r="J110" s="629">
        <f>COUNTIF('Gagnants-Perdants'!$B$758:$B$936,J89)</f>
        <v>0</v>
      </c>
      <c r="K110" s="629">
        <f>COUNTIF('Gagnants-Perdants'!$B$758:$B$936,K89)</f>
        <v>4</v>
      </c>
      <c r="L110" s="629">
        <f>COUNTIF('Gagnants-Perdants'!$B$758:$B$936,L89)</f>
        <v>9</v>
      </c>
      <c r="M110" s="629">
        <f>COUNTIF('Gagnants-Perdants'!$B$758:$B$936,M89)</f>
        <v>0</v>
      </c>
      <c r="N110" s="629">
        <f>COUNTIF('Gagnants-Perdants'!$B$758:$B$936,N89)</f>
        <v>4</v>
      </c>
      <c r="O110" s="629">
        <f>COUNTIF('Gagnants-Perdants'!$B$758:$B$936,O89)</f>
        <v>24</v>
      </c>
      <c r="P110" s="629">
        <f>COUNTIF('Gagnants-Perdants'!$B$758:$B$936,P89)</f>
        <v>0</v>
      </c>
      <c r="Q110" s="629">
        <f>COUNTIF('Gagnants-Perdants'!$B$758:$B$936,Q89)</f>
        <v>10</v>
      </c>
      <c r="R110" s="629">
        <f>COUNTIF('Gagnants-Perdants'!$B$758:$B$936,R89)</f>
        <v>4</v>
      </c>
      <c r="S110" s="629">
        <f>COUNTIF('Gagnants-Perdants'!$B$758:$B$936,S89)</f>
        <v>0</v>
      </c>
      <c r="T110" s="629">
        <f>COUNTIF('Gagnants-Perdants'!$B$758:$B$936,T89)</f>
        <v>0</v>
      </c>
      <c r="U110" s="629">
        <f>COUNTIF('Gagnants-Perdants'!$B$758:$B$936,U89)</f>
        <v>1</v>
      </c>
      <c r="V110" s="629">
        <f>COUNTIF('Gagnants-Perdants'!$B$758:$B$936,V89)</f>
        <v>0</v>
      </c>
      <c r="W110" s="629">
        <f>COUNTIF('Gagnants-Perdants'!$B$758:$B$936,W89)</f>
        <v>0</v>
      </c>
      <c r="X110" s="629">
        <f>COUNTIF('Gagnants-Perdants'!$B$758:$B$936,X89)</f>
        <v>10</v>
      </c>
      <c r="Y110" s="629">
        <f>COUNTIF('Gagnants-Perdants'!$B$758:$B$936,Y89)</f>
        <v>12</v>
      </c>
      <c r="Z110" s="629">
        <f>COUNTIF('Gagnants-Perdants'!$B$758:$B$936,Z89)</f>
        <v>0</v>
      </c>
      <c r="AA110" s="629">
        <f>COUNTIF('Gagnants-Perdants'!$B$758:$B$936,AA89)</f>
        <v>3</v>
      </c>
      <c r="AB110" s="629">
        <f>COUNTIF('Gagnants-Perdants'!$B$758:$B$936,AB89)</f>
        <v>0</v>
      </c>
      <c r="AC110" s="629">
        <f>COUNTIF('Gagnants-Perdants'!$B$758:$B$936,AC89)</f>
        <v>3</v>
      </c>
      <c r="AD110" s="629">
        <f>COUNTIF('Gagnants-Perdants'!$B$758:$B$936,AD89)</f>
        <v>0</v>
      </c>
      <c r="AE110" s="629">
        <f>COUNTIF('Gagnants-Perdants'!$B$758:$B$936,AE89)</f>
        <v>4</v>
      </c>
      <c r="AF110" s="629">
        <f>COUNTIF('Gagnants-Perdants'!$B$758:$B$936,AF89)</f>
        <v>0</v>
      </c>
      <c r="AG110" s="629">
        <f>COUNTIF('Gagnants-Perdants'!$B$758:$B$936,AG89)</f>
        <v>4</v>
      </c>
      <c r="AH110" s="629">
        <f>COUNTIF('Gagnants-Perdants'!$B$758:$B$936,AH89)</f>
        <v>5</v>
      </c>
      <c r="AI110" s="629">
        <f>COUNTIF('Gagnants-Perdants'!$B$758:$B$936,AI89)</f>
        <v>0</v>
      </c>
      <c r="AJ110" s="629">
        <f>COUNTIF('Gagnants-Perdants'!$B$758:$B$936,AJ89)</f>
        <v>3</v>
      </c>
      <c r="AK110" s="629">
        <f>COUNTIF('Gagnants-Perdants'!$B$758:$B$936,AK89)</f>
        <v>17</v>
      </c>
      <c r="AL110" s="629">
        <f>COUNTIF('Gagnants-Perdants'!$B$758:$B$936,AL89)</f>
        <v>11</v>
      </c>
      <c r="AM110" s="629">
        <f>COUNTIF('Gagnants-Perdants'!$B$758:$B$936,AM89)</f>
        <v>2</v>
      </c>
      <c r="AN110" s="629">
        <f>COUNTIF('Gagnants-Perdants'!$B$758:$B$936,AN89)</f>
        <v>0</v>
      </c>
      <c r="AO110" s="629">
        <f>COUNTIF('Gagnants-Perdants'!$B$758:$B$936,AO89)</f>
        <v>0</v>
      </c>
      <c r="AP110" s="629">
        <f>COUNTIF('Gagnants-Perdants'!$B$758:$B$936,AP89)</f>
        <v>0</v>
      </c>
      <c r="AQ110" s="629">
        <f>COUNTIF('Gagnants-Perdants'!$B$758:$B$936,AQ89)</f>
        <v>0</v>
      </c>
      <c r="AR110" s="629">
        <f>COUNTIF('Gagnants-Perdants'!$B$758:$B$936,AR89)</f>
        <v>2</v>
      </c>
      <c r="AS110" s="629">
        <f>COUNTIF('Gagnants-Perdants'!$B$758:$B$936,AS89)</f>
        <v>0</v>
      </c>
      <c r="AT110" s="861">
        <f>COUNTIF('Gagnants-Perdants'!$B$758:$B$936,AT89)</f>
        <v>5</v>
      </c>
      <c r="AU110" s="861">
        <f>COUNTIF('Gagnants-Perdants'!$B$758:$B$936,AU89)</f>
        <v>0</v>
      </c>
      <c r="AV110" s="861">
        <f>COUNTIF('Gagnants-Perdants'!$B$758:$B$936,AV89)</f>
        <v>0</v>
      </c>
      <c r="AW110" s="3693">
        <f>COUNTIF('Gagnants-Perdants'!$B$758:$B$936,AW89)</f>
        <v>0</v>
      </c>
      <c r="AX110" s="629">
        <f>COUNTIF('Gagnants-Perdants'!$B$758:$B$936,AX89)</f>
        <v>0</v>
      </c>
      <c r="AY110" s="629">
        <f>COUNTIF('Gagnants-Perdants'!$B$758:$B$936,AY89)</f>
        <v>0</v>
      </c>
      <c r="AZ110" s="629">
        <f>COUNTIF('Gagnants-Perdants'!$B$758:$B$936,AZ89)</f>
        <v>0</v>
      </c>
      <c r="BA110" s="629">
        <f>COUNTIF('Gagnants-Perdants'!$B$758:$B$936,BA89)</f>
        <v>0</v>
      </c>
      <c r="BB110" s="629">
        <f>COUNTIF('Gagnants-Perdants'!$B$758:$B$936,BB89)</f>
        <v>0</v>
      </c>
      <c r="BC110" s="629">
        <f>COUNTIF('Gagnants-Perdants'!$B$758:$B$936,BC89)</f>
        <v>0</v>
      </c>
      <c r="BD110" s="629">
        <f>COUNTIF('Gagnants-Perdants'!$B$758:$B$936,BD89)</f>
        <v>0</v>
      </c>
      <c r="BE110" s="629">
        <f>COUNTIF('Gagnants-Perdants'!$B$758:$B$936,BE89)</f>
        <v>0</v>
      </c>
      <c r="BF110" s="629">
        <f>COUNTIF('Gagnants-Perdants'!$B$758:$B$936,BF89)</f>
        <v>0</v>
      </c>
      <c r="BG110" s="629">
        <f>COUNTIF('Gagnants-Perdants'!$B$758:$B$936,BG89)</f>
        <v>0</v>
      </c>
      <c r="BH110" s="629">
        <f>COUNTIF('Gagnants-Perdants'!$B$758:$B$936,BH89)</f>
        <v>0</v>
      </c>
      <c r="BI110" s="629">
        <f>COUNTIF('Gagnants-Perdants'!$B$758:$B$936,BI89)</f>
        <v>0</v>
      </c>
      <c r="BJ110" s="629">
        <f>COUNTIF('Gagnants-Perdants'!$B$758:$B$936,BJ89)</f>
        <v>0</v>
      </c>
      <c r="BK110" s="629">
        <f>COUNTIF('Gagnants-Perdants'!$B$758:$B$936,BK89)</f>
        <v>0</v>
      </c>
      <c r="BL110" s="629">
        <f>COUNTIF('Gagnants-Perdants'!$B$758:$B$936,BL89)</f>
        <v>1</v>
      </c>
      <c r="BM110" s="629">
        <f>COUNTIF('Gagnants-Perdants'!$B$758:$B$936,BM89)</f>
        <v>0</v>
      </c>
      <c r="BN110" s="629">
        <f>COUNTIF('Gagnants-Perdants'!$B$758:$B$936,BN89)</f>
        <v>0</v>
      </c>
      <c r="BO110" s="629">
        <f>COUNTIF('Gagnants-Perdants'!$B$758:$B$936,BO89)</f>
        <v>0</v>
      </c>
      <c r="BP110" s="629">
        <f>COUNTIF('Gagnants-Perdants'!$B$758:$B$936,BP89)</f>
        <v>0</v>
      </c>
      <c r="BQ110" s="629">
        <f>COUNTIF('Gagnants-Perdants'!$B$758:$B$936,BQ89)</f>
        <v>0</v>
      </c>
      <c r="BR110" s="629">
        <f>COUNTIF('Gagnants-Perdants'!$B$758:$B$936,BR89)</f>
        <v>0</v>
      </c>
      <c r="BS110" s="629">
        <f>COUNTIF('Gagnants-Perdants'!$B$758:$B$936,BS89)</f>
        <v>0</v>
      </c>
      <c r="BT110" s="629">
        <f>COUNTIF('Gagnants-Perdants'!$B$758:$B$936,BT89)</f>
        <v>0</v>
      </c>
      <c r="BU110" s="629">
        <f>COUNTIF('Gagnants-Perdants'!$B$758:$B$936,BU89)</f>
        <v>0</v>
      </c>
      <c r="BV110" s="629">
        <f>COUNTIF('Gagnants-Perdants'!$B$758:$B$936,BV89)</f>
        <v>0</v>
      </c>
      <c r="BW110" s="629">
        <f>COUNTIF('Gagnants-Perdants'!$B$758:$B$936,BW89)</f>
        <v>0</v>
      </c>
      <c r="BX110" s="629">
        <f>COUNTIF('Gagnants-Perdants'!$B$758:$B$936,BX89)</f>
        <v>0</v>
      </c>
      <c r="BY110" s="629">
        <f>COUNTIF('Gagnants-Perdants'!$B$758:$B$936,BY89)</f>
        <v>0</v>
      </c>
    </row>
    <row r="111" spans="1:77" s="53" customFormat="1" ht="12" x14ac:dyDescent="0.25">
      <c r="A111" s="4057"/>
      <c r="B111" s="630" t="s">
        <v>286</v>
      </c>
      <c r="C111" s="631">
        <f t="array" ref="C111">MAX(IF('INTEGRALE verrouillée'!$A$7:$A$114='Bountys calculs'!C89,'INTEGRALE verrouillée'!$AW$7:$AW$114))</f>
        <v>0</v>
      </c>
      <c r="D111" s="631">
        <f t="array" ref="D111">MAX(IF('INTEGRALE verrouillée'!$A$7:$A$114='Bountys calculs'!D89,'INTEGRALE verrouillée'!$AW$7:$AW$114))</f>
        <v>12</v>
      </c>
      <c r="E111" s="631">
        <f t="array" ref="E111">MAX(IF('INTEGRALE verrouillée'!$A$7:$A$114='Bountys calculs'!E89,'INTEGRALE verrouillée'!$AW$7:$AW$114))</f>
        <v>1</v>
      </c>
      <c r="F111" s="631">
        <f t="array" ref="F111">MAX(IF('INTEGRALE verrouillée'!$A$7:$A$114='Bountys calculs'!F89,'INTEGRALE verrouillée'!$AW$7:$AW$114))</f>
        <v>0</v>
      </c>
      <c r="G111" s="631">
        <f t="array" ref="G111">MAX(IF('INTEGRALE verrouillée'!$A$7:$A$114='Bountys calculs'!G89,'INTEGRALE verrouillée'!$AW$7:$AW$114))</f>
        <v>8</v>
      </c>
      <c r="H111" s="631">
        <f t="array" ref="H111">MAX(IF('INTEGRALE verrouillée'!$A$7:$A$114='Bountys calculs'!H89,'INTEGRALE verrouillée'!$AW$7:$AW$114))</f>
        <v>11</v>
      </c>
      <c r="I111" s="631">
        <f t="array" ref="I111">MAX(IF('INTEGRALE verrouillée'!$A$7:$A$114='Bountys calculs'!I89,'INTEGRALE verrouillée'!$AW$7:$AW$114))</f>
        <v>13</v>
      </c>
      <c r="J111" s="631">
        <f t="array" ref="J111">MAX(IF('INTEGRALE verrouillée'!$A$7:$A$114='Bountys calculs'!J89,'INTEGRALE verrouillée'!$AW$7:$AW$114))</f>
        <v>0</v>
      </c>
      <c r="K111" s="631">
        <f t="array" ref="K111">MAX(IF('INTEGRALE verrouillée'!$A$7:$A$114='Bountys calculs'!K89,'INTEGRALE verrouillée'!$AW$7:$AW$114))</f>
        <v>2</v>
      </c>
      <c r="L111" s="631">
        <f t="array" ref="L111">MAX(IF('INTEGRALE verrouillée'!$A$7:$A$114='Bountys calculs'!L89,'INTEGRALE verrouillée'!$AW$7:$AW$114))</f>
        <v>12</v>
      </c>
      <c r="M111" s="631">
        <f t="array" ref="M111">MAX(IF('INTEGRALE verrouillée'!$A$7:$A$114='Bountys calculs'!M89,'INTEGRALE verrouillée'!$AW$7:$AW$114))</f>
        <v>0</v>
      </c>
      <c r="N111" s="631">
        <f t="array" ref="N111">MAX(IF('INTEGRALE verrouillée'!$A$7:$A$114='Bountys calculs'!N89,'INTEGRALE verrouillée'!$AW$7:$AW$114))</f>
        <v>9</v>
      </c>
      <c r="O111" s="631">
        <f t="array" ref="O111">MAX(IF('INTEGRALE verrouillée'!$A$7:$A$114='Bountys calculs'!O89,'INTEGRALE verrouillée'!$AW$7:$AW$114))</f>
        <v>12</v>
      </c>
      <c r="P111" s="631">
        <f t="array" ref="P111">MAX(IF('INTEGRALE verrouillée'!$A$7:$A$114='Bountys calculs'!P89,'INTEGRALE verrouillée'!$AW$7:$AW$114))</f>
        <v>4</v>
      </c>
      <c r="Q111" s="631">
        <f t="array" ref="Q111">MAX(IF('INTEGRALE verrouillée'!$A$7:$A$114='Bountys calculs'!Q89,'INTEGRALE verrouillée'!$AW$7:$AW$114))</f>
        <v>14</v>
      </c>
      <c r="R111" s="631">
        <f t="array" ref="R111">MAX(IF('INTEGRALE verrouillée'!$A$7:$A$114='Bountys calculs'!R89,'INTEGRALE verrouillée'!$AW$7:$AW$114))</f>
        <v>7</v>
      </c>
      <c r="S111" s="631">
        <f t="array" ref="S111">MAX(IF('INTEGRALE verrouillée'!$A$7:$A$114='Bountys calculs'!S89,'INTEGRALE verrouillée'!$AW$7:$AW$114))</f>
        <v>0</v>
      </c>
      <c r="T111" s="631">
        <f t="array" ref="T111">MAX(IF('INTEGRALE verrouillée'!$A$7:$A$114='Bountys calculs'!T89,'INTEGRALE verrouillée'!$AW$7:$AW$114))</f>
        <v>0</v>
      </c>
      <c r="U111" s="631">
        <f t="array" ref="U111">MAX(IF('INTEGRALE verrouillée'!$A$7:$A$114='Bountys calculs'!U89,'INTEGRALE verrouillée'!$AW$7:$AW$114))</f>
        <v>1</v>
      </c>
      <c r="V111" s="631">
        <f t="array" ref="V111">MAX(IF('INTEGRALE verrouillée'!$A$7:$A$114='Bountys calculs'!V89,'INTEGRALE verrouillée'!$AW$7:$AW$114))</f>
        <v>0</v>
      </c>
      <c r="W111" s="631">
        <f t="array" ref="W111">MAX(IF('INTEGRALE verrouillée'!$A$7:$A$114='Bountys calculs'!W89,'INTEGRALE verrouillée'!$AW$7:$AW$114))</f>
        <v>0</v>
      </c>
      <c r="X111" s="631">
        <f t="array" ref="X111">MAX(IF('INTEGRALE verrouillée'!$A$7:$A$114='Bountys calculs'!X89,'INTEGRALE verrouillée'!$AW$7:$AW$114))</f>
        <v>5</v>
      </c>
      <c r="Y111" s="631">
        <f t="array" ref="Y111">MAX(IF('INTEGRALE verrouillée'!$A$7:$A$114='Bountys calculs'!Y89,'INTEGRALE verrouillée'!$AW$7:$AW$114))</f>
        <v>11</v>
      </c>
      <c r="Z111" s="631">
        <f t="array" ref="Z111">MAX(IF('INTEGRALE verrouillée'!$A$7:$A$114='Bountys calculs'!Z89,'INTEGRALE verrouillée'!$AW$7:$AW$114))</f>
        <v>0</v>
      </c>
      <c r="AA111" s="631">
        <f t="array" ref="AA111">MAX(IF('INTEGRALE verrouillée'!$A$7:$A$114='Bountys calculs'!AA89,'INTEGRALE verrouillée'!$AW$7:$AW$114))</f>
        <v>1</v>
      </c>
      <c r="AB111" s="631">
        <f t="array" ref="AB111">MAX(IF('INTEGRALE verrouillée'!$A$7:$A$114='Bountys calculs'!AB89,'INTEGRALE verrouillée'!$AW$7:$AW$114))</f>
        <v>0</v>
      </c>
      <c r="AC111" s="631">
        <f t="array" ref="AC111">MAX(IF('INTEGRALE verrouillée'!$A$7:$A$114='Bountys calculs'!AC89,'INTEGRALE verrouillée'!$AW$7:$AW$114))</f>
        <v>12</v>
      </c>
      <c r="AD111" s="631">
        <f t="array" ref="AD111">MAX(IF('INTEGRALE verrouillée'!$A$7:$A$114='Bountys calculs'!AD89,'INTEGRALE verrouillée'!$AW$7:$AW$114))</f>
        <v>0</v>
      </c>
      <c r="AE111" s="631">
        <f t="array" ref="AE111">MAX(IF('INTEGRALE verrouillée'!$A$7:$A$114='Bountys calculs'!AE89,'INTEGRALE verrouillée'!$AW$7:$AW$114))</f>
        <v>5</v>
      </c>
      <c r="AF111" s="631">
        <f t="array" ref="AF111">MAX(IF('INTEGRALE verrouillée'!$A$7:$A$114='Bountys calculs'!AF89,'INTEGRALE verrouillée'!$AW$7:$AW$114))</f>
        <v>0</v>
      </c>
      <c r="AG111" s="631">
        <f t="array" ref="AG111">MAX(IF('INTEGRALE verrouillée'!$A$7:$A$114='Bountys calculs'!AG89,'INTEGRALE verrouillée'!$AW$7:$AW$114))</f>
        <v>5</v>
      </c>
      <c r="AH111" s="631">
        <f t="array" ref="AH111">MAX(IF('INTEGRALE verrouillée'!$A$7:$A$114='Bountys calculs'!AH89,'INTEGRALE verrouillée'!$AW$7:$AW$114))</f>
        <v>3</v>
      </c>
      <c r="AI111" s="631">
        <f t="array" ref="AI111">MAX(IF('INTEGRALE verrouillée'!$A$7:$A$114='Bountys calculs'!AI89,'INTEGRALE verrouillée'!$AW$7:$AW$114))</f>
        <v>0</v>
      </c>
      <c r="AJ111" s="631">
        <f t="array" ref="AJ111">MAX(IF('INTEGRALE verrouillée'!$A$7:$A$114='Bountys calculs'!AJ89,'INTEGRALE verrouillée'!$AW$7:$AW$114))</f>
        <v>8</v>
      </c>
      <c r="AK111" s="631">
        <f t="array" ref="AK111">MAX(IF('INTEGRALE verrouillée'!$A$7:$A$114='Bountys calculs'!AK89,'INTEGRALE verrouillée'!$AW$7:$AW$114))</f>
        <v>11</v>
      </c>
      <c r="AL111" s="631">
        <f t="array" ref="AL111">MAX(IF('INTEGRALE verrouillée'!$A$7:$A$114='Bountys calculs'!AL89,'INTEGRALE verrouillée'!$AW$7:$AW$114))</f>
        <v>8</v>
      </c>
      <c r="AM111" s="631">
        <f t="array" ref="AM111">MAX(IF('INTEGRALE verrouillée'!$A$7:$A$114='Bountys calculs'!AM89,'INTEGRALE verrouillée'!$AW$7:$AW$114))</f>
        <v>6</v>
      </c>
      <c r="AN111" s="631">
        <f t="array" ref="AN111">MAX(IF('INTEGRALE verrouillée'!$A$7:$A$114='Bountys calculs'!AN89,'INTEGRALE verrouillée'!$AW$7:$AW$114))</f>
        <v>0</v>
      </c>
      <c r="AO111" s="631">
        <f t="array" ref="AO111">MAX(IF('INTEGRALE verrouillée'!$A$7:$A$114='Bountys calculs'!AO89,'INTEGRALE verrouillée'!$AW$7:$AW$114))</f>
        <v>0</v>
      </c>
      <c r="AP111" s="631">
        <f t="array" ref="AP111">MAX(IF('INTEGRALE verrouillée'!$A$7:$A$114='Bountys calculs'!AP89,'INTEGRALE verrouillée'!$AW$7:$AW$114))</f>
        <v>0</v>
      </c>
      <c r="AQ111" s="631">
        <f t="array" ref="AQ111">MAX(IF('INTEGRALE verrouillée'!$A$7:$A$114='Bountys calculs'!AQ89,'INTEGRALE verrouillée'!$AW$7:$AW$114))</f>
        <v>0</v>
      </c>
      <c r="AR111" s="631">
        <f t="array" ref="AR111">MAX(IF('INTEGRALE verrouillée'!$A$7:$A$114='Bountys calculs'!AR89,'INTEGRALE verrouillée'!$AW$7:$AW$114))</f>
        <v>3</v>
      </c>
      <c r="AS111" s="631">
        <f t="array" ref="AS111">MAX(IF('INTEGRALE verrouillée'!$A$7:$A$114='Bountys calculs'!AS89,'INTEGRALE verrouillée'!$AW$7:$AW$114))</f>
        <v>0</v>
      </c>
      <c r="AT111" s="862">
        <f t="array" ref="AT111">MAX(IF('INTEGRALE verrouillée'!$A$7:$A$114='Bountys calculs'!AT89,'INTEGRALE verrouillée'!$AW$7:$AW$114))</f>
        <v>4</v>
      </c>
      <c r="AU111" s="862">
        <f t="array" ref="AU111">MAX(IF('INTEGRALE verrouillée'!$A$7:$A$114='Bountys calculs'!AU89,'INTEGRALE verrouillée'!$AW$7:$AW$114))</f>
        <v>0</v>
      </c>
      <c r="AV111" s="862">
        <f t="array" ref="AV111">MAX(IF('INTEGRALE verrouillée'!$A$7:$A$114='Bountys calculs'!AV89,'INTEGRALE verrouillée'!$AW$7:$AW$114))</f>
        <v>0</v>
      </c>
      <c r="AW111" s="3694">
        <f t="array" ref="AW111">MAX(IF('INTEGRALE verrouillée'!$A$7:$A$114='Bountys calculs'!AW89,'INTEGRALE verrouillée'!$AW$7:$AW$114))</f>
        <v>0</v>
      </c>
      <c r="AX111" s="631">
        <f t="array" ref="AX111">MAX(IF('INTEGRALE verrouillée'!$A$7:$A$114='Bountys calculs'!AX89,'INTEGRALE verrouillée'!$AW$7:$AW$114))</f>
        <v>0</v>
      </c>
      <c r="AY111" s="631">
        <f t="array" ref="AY111">MAX(IF('INTEGRALE verrouillée'!$A$7:$A$114='Bountys calculs'!AY89,'INTEGRALE verrouillée'!$AW$7:$AW$114))</f>
        <v>1</v>
      </c>
      <c r="AZ111" s="631">
        <f t="array" ref="AZ111">MAX(IF('INTEGRALE verrouillée'!$A$7:$A$114='Bountys calculs'!AZ89,'INTEGRALE verrouillée'!$AW$7:$AW$114))</f>
        <v>0</v>
      </c>
      <c r="BA111" s="631">
        <f t="array" ref="BA111">MAX(IF('INTEGRALE verrouillée'!$A$7:$A$114='Bountys calculs'!BA89,'INTEGRALE verrouillée'!$AW$7:$AW$114))</f>
        <v>1</v>
      </c>
      <c r="BB111" s="631">
        <f t="array" ref="BB111">MAX(IF('INTEGRALE verrouillée'!$A$7:$A$114='Bountys calculs'!BB89,'INTEGRALE verrouillée'!$AW$7:$AW$114))</f>
        <v>0</v>
      </c>
      <c r="BC111" s="631">
        <f t="array" ref="BC111">MAX(IF('INTEGRALE verrouillée'!$A$7:$A$114='Bountys calculs'!BC89,'INTEGRALE verrouillée'!$AW$7:$AW$114))</f>
        <v>0</v>
      </c>
      <c r="BD111" s="631">
        <f t="array" ref="BD111">MAX(IF('INTEGRALE verrouillée'!$A$7:$A$114='Bountys calculs'!BD89,'INTEGRALE verrouillée'!$AW$7:$AW$114))</f>
        <v>0</v>
      </c>
      <c r="BE111" s="631">
        <f t="array" ref="BE111">MAX(IF('INTEGRALE verrouillée'!$A$7:$A$114='Bountys calculs'!BE89,'INTEGRALE verrouillée'!$AW$7:$AW$114))</f>
        <v>0</v>
      </c>
      <c r="BF111" s="631">
        <f t="array" ref="BF111">MAX(IF('INTEGRALE verrouillée'!$A$7:$A$114='Bountys calculs'!BF89,'INTEGRALE verrouillée'!$AW$7:$AW$114))</f>
        <v>0</v>
      </c>
      <c r="BG111" s="631">
        <f t="array" ref="BG111">MAX(IF('INTEGRALE verrouillée'!$A$7:$A$114='Bountys calculs'!BG89,'INTEGRALE verrouillée'!$AW$7:$AW$114))</f>
        <v>0</v>
      </c>
      <c r="BH111" s="631">
        <f t="array" ref="BH111">MAX(IF('INTEGRALE verrouillée'!$A$7:$A$114='Bountys calculs'!BH89,'INTEGRALE verrouillée'!$AW$7:$AW$114))</f>
        <v>0</v>
      </c>
      <c r="BI111" s="631">
        <f t="array" ref="BI111">MAX(IF('INTEGRALE verrouillée'!$A$7:$A$114='Bountys calculs'!BI89,'INTEGRALE verrouillée'!$AW$7:$AW$114))</f>
        <v>0</v>
      </c>
      <c r="BJ111" s="631">
        <f t="array" ref="BJ111">MAX(IF('INTEGRALE verrouillée'!$A$7:$A$114='Bountys calculs'!BJ89,'INTEGRALE verrouillée'!$AW$7:$AW$114))</f>
        <v>0</v>
      </c>
      <c r="BK111" s="631">
        <f t="array" ref="BK111">MAX(IF('INTEGRALE verrouillée'!$A$7:$A$114='Bountys calculs'!BK89,'INTEGRALE verrouillée'!$AW$7:$AW$114))</f>
        <v>0</v>
      </c>
      <c r="BL111" s="631">
        <f t="array" ref="BL111">MAX(IF('INTEGRALE verrouillée'!$A$7:$A$114='Bountys calculs'!BL89,'INTEGRALE verrouillée'!$AW$7:$AW$114))</f>
        <v>2</v>
      </c>
      <c r="BM111" s="631">
        <f t="array" ref="BM111">MAX(IF('INTEGRALE verrouillée'!$A$7:$A$114='Bountys calculs'!BM89,'INTEGRALE verrouillée'!$AW$7:$AW$114))</f>
        <v>0</v>
      </c>
      <c r="BN111" s="631">
        <f t="array" ref="BN111">MAX(IF('INTEGRALE verrouillée'!$A$7:$A$114='Bountys calculs'!BN89,'INTEGRALE verrouillée'!$AW$7:$AW$114))</f>
        <v>0</v>
      </c>
      <c r="BO111" s="631">
        <f t="array" ref="BO111">MAX(IF('INTEGRALE verrouillée'!$A$7:$A$114='Bountys calculs'!BO89,'INTEGRALE verrouillée'!$AW$7:$AW$114))</f>
        <v>0</v>
      </c>
      <c r="BP111" s="631">
        <f t="array" ref="BP111">MAX(IF('INTEGRALE verrouillée'!$A$7:$A$114='Bountys calculs'!BP89,'INTEGRALE verrouillée'!$AW$7:$AW$114))</f>
        <v>0</v>
      </c>
      <c r="BQ111" s="631">
        <f t="array" ref="BQ111">MAX(IF('INTEGRALE verrouillée'!$A$7:$A$114='Bountys calculs'!BQ89,'INTEGRALE verrouillée'!$AW$7:$AW$114))</f>
        <v>0</v>
      </c>
      <c r="BR111" s="631">
        <f t="array" ref="BR111">MAX(IF('INTEGRALE verrouillée'!$A$7:$A$114='Bountys calculs'!BR89,'INTEGRALE verrouillée'!$AW$7:$AW$114))</f>
        <v>0</v>
      </c>
      <c r="BS111" s="631">
        <f t="array" ref="BS111">MAX(IF('INTEGRALE verrouillée'!$A$7:$A$114='Bountys calculs'!BS89,'INTEGRALE verrouillée'!$AW$7:$AW$114))</f>
        <v>1</v>
      </c>
      <c r="BT111" s="631">
        <f t="array" ref="BT111">MAX(IF('INTEGRALE verrouillée'!$A$7:$A$114='Bountys calculs'!BT89,'INTEGRALE verrouillée'!$AW$7:$AW$114))</f>
        <v>0</v>
      </c>
      <c r="BU111" s="631">
        <f t="array" ref="BU111">MAX(IF('INTEGRALE verrouillée'!$A$7:$A$114='Bountys calculs'!BU89,'INTEGRALE verrouillée'!$AW$7:$AW$114))</f>
        <v>0</v>
      </c>
      <c r="BV111" s="631">
        <f t="array" ref="BV111">MAX(IF('INTEGRALE verrouillée'!$A$7:$A$114='Bountys calculs'!BV89,'INTEGRALE verrouillée'!$AW$7:$AW$114))</f>
        <v>0</v>
      </c>
      <c r="BW111" s="631">
        <f t="array" ref="BW111">MAX(IF('INTEGRALE verrouillée'!$A$7:$A$114='Bountys calculs'!BW89,'INTEGRALE verrouillée'!$AW$7:$AW$114))</f>
        <v>0</v>
      </c>
      <c r="BX111" s="631">
        <f t="array" ref="BX111">MAX(IF('INTEGRALE verrouillée'!$A$7:$A$114='Bountys calculs'!BX89,'INTEGRALE verrouillée'!$AW$7:$AW$114))</f>
        <v>0</v>
      </c>
      <c r="BY111" s="631">
        <f t="array" ref="BY111">MAX(IF('INTEGRALE verrouillée'!$A$7:$A$114='Bountys calculs'!BY89,'INTEGRALE verrouillée'!$AW$7:$AW$114))</f>
        <v>0</v>
      </c>
    </row>
    <row r="112" spans="1:77" s="53" customFormat="1" ht="12" x14ac:dyDescent="0.25">
      <c r="A112" s="4057"/>
      <c r="B112" s="642" t="s">
        <v>303</v>
      </c>
      <c r="C112" s="647">
        <f t="array" ref="C112">MAX(IF('INTEGRALE verrouillée'!$A$7:$A$114='Bountys calculs'!C89,'INTEGRALE verrouillée'!$AX$7:$AX$114))</f>
        <v>0</v>
      </c>
      <c r="D112" s="647">
        <f t="array" ref="D112">MAX(IF('INTEGRALE verrouillée'!$A$7:$A$114='Bountys calculs'!D89,'INTEGRALE verrouillée'!$AX$7:$AX$114))</f>
        <v>0</v>
      </c>
      <c r="E112" s="647">
        <f t="array" ref="E112">MAX(IF('INTEGRALE verrouillée'!$A$7:$A$114='Bountys calculs'!E89,'INTEGRALE verrouillée'!$AX$7:$AX$114))</f>
        <v>0</v>
      </c>
      <c r="F112" s="647">
        <f t="array" ref="F112">MAX(IF('INTEGRALE verrouillée'!$A$7:$A$114='Bountys calculs'!F89,'INTEGRALE verrouillée'!$AX$7:$AX$114))</f>
        <v>0</v>
      </c>
      <c r="G112" s="647">
        <f t="array" ref="G112">MAX(IF('INTEGRALE verrouillée'!$A$7:$A$114='Bountys calculs'!G89,'INTEGRALE verrouillée'!$AX$7:$AX$114))</f>
        <v>2</v>
      </c>
      <c r="H112" s="647">
        <f t="array" ref="H112">MAX(IF('INTEGRALE verrouillée'!$A$7:$A$114='Bountys calculs'!H89,'INTEGRALE verrouillée'!$AX$7:$AX$114))</f>
        <v>1</v>
      </c>
      <c r="I112" s="647">
        <f t="array" ref="I112">MAX(IF('INTEGRALE verrouillée'!$A$7:$A$114='Bountys calculs'!I89,'INTEGRALE verrouillée'!$AX$7:$AX$114))</f>
        <v>1</v>
      </c>
      <c r="J112" s="647">
        <f t="array" ref="J112">MAX(IF('INTEGRALE verrouillée'!$A$7:$A$114='Bountys calculs'!J89,'INTEGRALE verrouillée'!$AX$7:$AX$114))</f>
        <v>0</v>
      </c>
      <c r="K112" s="647">
        <f t="array" ref="K112">MAX(IF('INTEGRALE verrouillée'!$A$7:$A$114='Bountys calculs'!K89,'INTEGRALE verrouillée'!$AX$7:$AX$114))</f>
        <v>1</v>
      </c>
      <c r="L112" s="647">
        <f t="array" ref="L112">MAX(IF('INTEGRALE verrouillée'!$A$7:$A$114='Bountys calculs'!L89,'INTEGRALE verrouillée'!$AX$7:$AX$114))</f>
        <v>1</v>
      </c>
      <c r="M112" s="647">
        <f t="array" ref="M112">MAX(IF('INTEGRALE verrouillée'!$A$7:$A$114='Bountys calculs'!M89,'INTEGRALE verrouillée'!$AX$7:$AX$114))</f>
        <v>0</v>
      </c>
      <c r="N112" s="647">
        <f t="array" ref="N112">MAX(IF('INTEGRALE verrouillée'!$A$7:$A$114='Bountys calculs'!N89,'INTEGRALE verrouillée'!$AX$7:$AX$114))</f>
        <v>0</v>
      </c>
      <c r="O112" s="647">
        <f t="array" ref="O112">MAX(IF('INTEGRALE verrouillée'!$A$7:$A$114='Bountys calculs'!O89,'INTEGRALE verrouillée'!$AX$7:$AX$114))</f>
        <v>4</v>
      </c>
      <c r="P112" s="647">
        <f t="array" ref="P112">MAX(IF('INTEGRALE verrouillée'!$A$7:$A$114='Bountys calculs'!P89,'INTEGRALE verrouillée'!$AX$7:$AX$114))</f>
        <v>0</v>
      </c>
      <c r="Q112" s="647">
        <f t="array" ref="Q112">MAX(IF('INTEGRALE verrouillée'!$A$7:$A$114='Bountys calculs'!Q89,'INTEGRALE verrouillée'!$AX$7:$AX$114))</f>
        <v>0</v>
      </c>
      <c r="R112" s="647">
        <f t="array" ref="R112">MAX(IF('INTEGRALE verrouillée'!$A$7:$A$114='Bountys calculs'!R89,'INTEGRALE verrouillée'!$AX$7:$AX$114))</f>
        <v>0</v>
      </c>
      <c r="S112" s="647">
        <f t="array" ref="S112">MAX(IF('INTEGRALE verrouillée'!$A$7:$A$114='Bountys calculs'!S89,'INTEGRALE verrouillée'!$AX$7:$AX$114))</f>
        <v>0</v>
      </c>
      <c r="T112" s="647">
        <f t="array" ref="T112">MAX(IF('INTEGRALE verrouillée'!$A$7:$A$114='Bountys calculs'!T89,'INTEGRALE verrouillée'!$AX$7:$AX$114))</f>
        <v>0</v>
      </c>
      <c r="U112" s="647">
        <f t="array" ref="U112">MAX(IF('INTEGRALE verrouillée'!$A$7:$A$114='Bountys calculs'!U89,'INTEGRALE verrouillée'!$AX$7:$AX$114))</f>
        <v>0</v>
      </c>
      <c r="V112" s="647">
        <f t="array" ref="V112">MAX(IF('INTEGRALE verrouillée'!$A$7:$A$114='Bountys calculs'!V89,'INTEGRALE verrouillée'!$AX$7:$AX$114))</f>
        <v>0</v>
      </c>
      <c r="W112" s="647">
        <f t="array" ref="W112">MAX(IF('INTEGRALE verrouillée'!$A$7:$A$114='Bountys calculs'!W89,'INTEGRALE verrouillée'!$AX$7:$AX$114))</f>
        <v>0</v>
      </c>
      <c r="X112" s="647">
        <f t="array" ref="X112">MAX(IF('INTEGRALE verrouillée'!$A$7:$A$114='Bountys calculs'!X89,'INTEGRALE verrouillée'!$AX$7:$AX$114))</f>
        <v>0</v>
      </c>
      <c r="Y112" s="647">
        <f t="array" ref="Y112">MAX(IF('INTEGRALE verrouillée'!$A$7:$A$114='Bountys calculs'!Y89,'INTEGRALE verrouillée'!$AX$7:$AX$114))</f>
        <v>1</v>
      </c>
      <c r="Z112" s="647">
        <f t="array" ref="Z112">MAX(IF('INTEGRALE verrouillée'!$A$7:$A$114='Bountys calculs'!Z89,'INTEGRALE verrouillée'!$AX$7:$AX$114))</f>
        <v>0</v>
      </c>
      <c r="AA112" s="647">
        <f t="array" ref="AA112">MAX(IF('INTEGRALE verrouillée'!$A$7:$A$114='Bountys calculs'!AA89,'INTEGRALE verrouillée'!$AX$7:$AX$114))</f>
        <v>0</v>
      </c>
      <c r="AB112" s="647">
        <f t="array" ref="AB112">MAX(IF('INTEGRALE verrouillée'!$A$7:$A$114='Bountys calculs'!AB89,'INTEGRALE verrouillée'!$AX$7:$AX$114))</f>
        <v>0</v>
      </c>
      <c r="AC112" s="647">
        <f t="array" ref="AC112">MAX(IF('INTEGRALE verrouillée'!$A$7:$A$114='Bountys calculs'!AC89,'INTEGRALE verrouillée'!$AX$7:$AX$114))</f>
        <v>0</v>
      </c>
      <c r="AD112" s="647">
        <f t="array" ref="AD112">MAX(IF('INTEGRALE verrouillée'!$A$7:$A$114='Bountys calculs'!AD89,'INTEGRALE verrouillée'!$AX$7:$AX$114))</f>
        <v>0</v>
      </c>
      <c r="AE112" s="647">
        <f t="array" ref="AE112">MAX(IF('INTEGRALE verrouillée'!$A$7:$A$114='Bountys calculs'!AE89,'INTEGRALE verrouillée'!$AX$7:$AX$114))</f>
        <v>0</v>
      </c>
      <c r="AF112" s="647">
        <f t="array" ref="AF112">MAX(IF('INTEGRALE verrouillée'!$A$7:$A$114='Bountys calculs'!AF89,'INTEGRALE verrouillée'!$AX$7:$AX$114))</f>
        <v>0</v>
      </c>
      <c r="AG112" s="647">
        <f t="array" ref="AG112">MAX(IF('INTEGRALE verrouillée'!$A$7:$A$114='Bountys calculs'!AG89,'INTEGRALE verrouillée'!$AX$7:$AX$114))</f>
        <v>0</v>
      </c>
      <c r="AH112" s="647">
        <f t="array" ref="AH112">MAX(IF('INTEGRALE verrouillée'!$A$7:$A$114='Bountys calculs'!AH89,'INTEGRALE verrouillée'!$AX$7:$AX$114))</f>
        <v>0</v>
      </c>
      <c r="AI112" s="647">
        <f t="array" ref="AI112">MAX(IF('INTEGRALE verrouillée'!$A$7:$A$114='Bountys calculs'!AI89,'INTEGRALE verrouillée'!$AX$7:$AX$114))</f>
        <v>0</v>
      </c>
      <c r="AJ112" s="647">
        <f t="array" ref="AJ112">MAX(IF('INTEGRALE verrouillée'!$A$7:$A$114='Bountys calculs'!AJ89,'INTEGRALE verrouillée'!$AX$7:$AX$114))</f>
        <v>0</v>
      </c>
      <c r="AK112" s="647">
        <f t="array" ref="AK112">MAX(IF('INTEGRALE verrouillée'!$A$7:$A$114='Bountys calculs'!AK89,'INTEGRALE verrouillée'!$AX$7:$AX$114))</f>
        <v>1</v>
      </c>
      <c r="AL112" s="647">
        <f t="array" ref="AL112">MAX(IF('INTEGRALE verrouillée'!$A$7:$A$114='Bountys calculs'!AL89,'INTEGRALE verrouillée'!$AX$7:$AX$114))</f>
        <v>2</v>
      </c>
      <c r="AM112" s="647">
        <f t="array" ref="AM112">MAX(IF('INTEGRALE verrouillée'!$A$7:$A$114='Bountys calculs'!AM89,'INTEGRALE verrouillée'!$AX$7:$AX$114))</f>
        <v>0</v>
      </c>
      <c r="AN112" s="647">
        <f t="array" ref="AN112">MAX(IF('INTEGRALE verrouillée'!$A$7:$A$114='Bountys calculs'!AN89,'INTEGRALE verrouillée'!$AX$7:$AX$114))</f>
        <v>0</v>
      </c>
      <c r="AO112" s="647">
        <f t="array" ref="AO112">MAX(IF('INTEGRALE verrouillée'!$A$7:$A$114='Bountys calculs'!AO89,'INTEGRALE verrouillée'!$AX$7:$AX$114))</f>
        <v>0</v>
      </c>
      <c r="AP112" s="647">
        <f t="array" ref="AP112">MAX(IF('INTEGRALE verrouillée'!$A$7:$A$114='Bountys calculs'!AP89,'INTEGRALE verrouillée'!$AX$7:$AX$114))</f>
        <v>0</v>
      </c>
      <c r="AQ112" s="647">
        <f t="array" ref="AQ112">MAX(IF('INTEGRALE verrouillée'!$A$7:$A$114='Bountys calculs'!AQ89,'INTEGRALE verrouillée'!$AX$7:$AX$114))</f>
        <v>0</v>
      </c>
      <c r="AR112" s="647">
        <f t="array" ref="AR112">MAX(IF('INTEGRALE verrouillée'!$A$7:$A$114='Bountys calculs'!AR89,'INTEGRALE verrouillée'!$AX$7:$AX$114))</f>
        <v>0</v>
      </c>
      <c r="AS112" s="647">
        <f t="array" ref="AS112">MAX(IF('INTEGRALE verrouillée'!$A$7:$A$114='Bountys calculs'!AS89,'INTEGRALE verrouillée'!$AX$7:$AX$114))</f>
        <v>0</v>
      </c>
      <c r="AT112" s="863">
        <f t="array" ref="AT112">MAX(IF('INTEGRALE verrouillée'!$A$7:$A$114='Bountys calculs'!AT89,'INTEGRALE verrouillée'!$AX$7:$AX$114))</f>
        <v>0</v>
      </c>
      <c r="AU112" s="863">
        <f t="array" ref="AU112">MAX(IF('INTEGRALE verrouillée'!$A$7:$A$114='Bountys calculs'!AU89,'INTEGRALE verrouillée'!$AX$7:$AX$114))</f>
        <v>0</v>
      </c>
      <c r="AV112" s="863">
        <f t="array" ref="AV112">MAX(IF('INTEGRALE verrouillée'!$A$7:$A$114='Bountys calculs'!AV89,'INTEGRALE verrouillée'!$AX$7:$AX$114))</f>
        <v>0</v>
      </c>
      <c r="AW112" s="3695">
        <f t="array" ref="AW112">MAX(IF('INTEGRALE verrouillée'!$A$7:$A$114='Bountys calculs'!AW89,'INTEGRALE verrouillée'!$AX$7:$AX$114))</f>
        <v>0</v>
      </c>
      <c r="AX112" s="647">
        <f t="array" ref="AX112">MAX(IF('INTEGRALE verrouillée'!$A$7:$A$114='Bountys calculs'!AX89,'INTEGRALE verrouillée'!$AX$7:$AX$114))</f>
        <v>0</v>
      </c>
      <c r="AY112" s="647">
        <f t="array" ref="AY112">MAX(IF('INTEGRALE verrouillée'!$A$7:$A$114='Bountys calculs'!AY89,'INTEGRALE verrouillée'!$AX$7:$AX$114))</f>
        <v>0</v>
      </c>
      <c r="AZ112" s="647">
        <f t="array" ref="AZ112">MAX(IF('INTEGRALE verrouillée'!$A$7:$A$114='Bountys calculs'!AZ89,'INTEGRALE verrouillée'!$AX$7:$AX$114))</f>
        <v>0</v>
      </c>
      <c r="BA112" s="647">
        <f t="array" ref="BA112">MAX(IF('INTEGRALE verrouillée'!$A$7:$A$114='Bountys calculs'!BA89,'INTEGRALE verrouillée'!$AX$7:$AX$114))</f>
        <v>0</v>
      </c>
      <c r="BB112" s="647">
        <f t="array" ref="BB112">MAX(IF('INTEGRALE verrouillée'!$A$7:$A$114='Bountys calculs'!BB89,'INTEGRALE verrouillée'!$AX$7:$AX$114))</f>
        <v>0</v>
      </c>
      <c r="BC112" s="647">
        <f t="array" ref="BC112">MAX(IF('INTEGRALE verrouillée'!$A$7:$A$114='Bountys calculs'!BC89,'INTEGRALE verrouillée'!$AX$7:$AX$114))</f>
        <v>0</v>
      </c>
      <c r="BD112" s="647">
        <f t="array" ref="BD112">MAX(IF('INTEGRALE verrouillée'!$A$7:$A$114='Bountys calculs'!BD89,'INTEGRALE verrouillée'!$AX$7:$AX$114))</f>
        <v>0</v>
      </c>
      <c r="BE112" s="647">
        <f t="array" ref="BE112">MAX(IF('INTEGRALE verrouillée'!$A$7:$A$114='Bountys calculs'!BE89,'INTEGRALE verrouillée'!$AX$7:$AX$114))</f>
        <v>0</v>
      </c>
      <c r="BF112" s="647">
        <f t="array" ref="BF112">MAX(IF('INTEGRALE verrouillée'!$A$7:$A$114='Bountys calculs'!BF89,'INTEGRALE verrouillée'!$AX$7:$AX$114))</f>
        <v>0</v>
      </c>
      <c r="BG112" s="647">
        <f t="array" ref="BG112">MAX(IF('INTEGRALE verrouillée'!$A$7:$A$114='Bountys calculs'!BG89,'INTEGRALE verrouillée'!$AX$7:$AX$114))</f>
        <v>0</v>
      </c>
      <c r="BH112" s="647">
        <f t="array" ref="BH112">MAX(IF('INTEGRALE verrouillée'!$A$7:$A$114='Bountys calculs'!BH89,'INTEGRALE verrouillée'!$AX$7:$AX$114))</f>
        <v>0</v>
      </c>
      <c r="BI112" s="647">
        <f t="array" ref="BI112">MAX(IF('INTEGRALE verrouillée'!$A$7:$A$114='Bountys calculs'!BI89,'INTEGRALE verrouillée'!$AX$7:$AX$114))</f>
        <v>0</v>
      </c>
      <c r="BJ112" s="647">
        <f t="array" ref="BJ112">MAX(IF('INTEGRALE verrouillée'!$A$7:$A$114='Bountys calculs'!BJ89,'INTEGRALE verrouillée'!$AX$7:$AX$114))</f>
        <v>0</v>
      </c>
      <c r="BK112" s="647">
        <f t="array" ref="BK112">MAX(IF('INTEGRALE verrouillée'!$A$7:$A$114='Bountys calculs'!BK89,'INTEGRALE verrouillée'!$AX$7:$AX$114))</f>
        <v>0</v>
      </c>
      <c r="BL112" s="647">
        <f t="array" ref="BL112">MAX(IF('INTEGRALE verrouillée'!$A$7:$A$114='Bountys calculs'!BL89,'INTEGRALE verrouillée'!$AX$7:$AX$114))</f>
        <v>0</v>
      </c>
      <c r="BM112" s="647">
        <f t="array" ref="BM112">MAX(IF('INTEGRALE verrouillée'!$A$7:$A$114='Bountys calculs'!BM89,'INTEGRALE verrouillée'!$AX$7:$AX$114))</f>
        <v>0</v>
      </c>
      <c r="BN112" s="647">
        <f t="array" ref="BN112">MAX(IF('INTEGRALE verrouillée'!$A$7:$A$114='Bountys calculs'!BN89,'INTEGRALE verrouillée'!$AX$7:$AX$114))</f>
        <v>0</v>
      </c>
      <c r="BO112" s="647">
        <f t="array" ref="BO112">MAX(IF('INTEGRALE verrouillée'!$A$7:$A$114='Bountys calculs'!BO89,'INTEGRALE verrouillée'!$AX$7:$AX$114))</f>
        <v>0</v>
      </c>
      <c r="BP112" s="647">
        <f t="array" ref="BP112">MAX(IF('INTEGRALE verrouillée'!$A$7:$A$114='Bountys calculs'!BP89,'INTEGRALE verrouillée'!$AX$7:$AX$114))</f>
        <v>0</v>
      </c>
      <c r="BQ112" s="647">
        <f t="array" ref="BQ112">MAX(IF('INTEGRALE verrouillée'!$A$7:$A$114='Bountys calculs'!BQ89,'INTEGRALE verrouillée'!$AX$7:$AX$114))</f>
        <v>0</v>
      </c>
      <c r="BR112" s="647">
        <f t="array" ref="BR112">MAX(IF('INTEGRALE verrouillée'!$A$7:$A$114='Bountys calculs'!BR89,'INTEGRALE verrouillée'!$AX$7:$AX$114))</f>
        <v>0</v>
      </c>
      <c r="BS112" s="647">
        <f t="array" ref="BS112">MAX(IF('INTEGRALE verrouillée'!$A$7:$A$114='Bountys calculs'!BS89,'INTEGRALE verrouillée'!$AX$7:$AX$114))</f>
        <v>0</v>
      </c>
      <c r="BT112" s="647">
        <f t="array" ref="BT112">MAX(IF('INTEGRALE verrouillée'!$A$7:$A$114='Bountys calculs'!BT89,'INTEGRALE verrouillée'!$AX$7:$AX$114))</f>
        <v>0</v>
      </c>
      <c r="BU112" s="647">
        <f t="array" ref="BU112">MAX(IF('INTEGRALE verrouillée'!$A$7:$A$114='Bountys calculs'!BU89,'INTEGRALE verrouillée'!$AX$7:$AX$114))</f>
        <v>0</v>
      </c>
      <c r="BV112" s="647">
        <f t="array" ref="BV112">MAX(IF('INTEGRALE verrouillée'!$A$7:$A$114='Bountys calculs'!BV89,'INTEGRALE verrouillée'!$AX$7:$AX$114))</f>
        <v>0</v>
      </c>
      <c r="BW112" s="647">
        <f t="array" ref="BW112">MAX(IF('INTEGRALE verrouillée'!$A$7:$A$114='Bountys calculs'!BW89,'INTEGRALE verrouillée'!$AX$7:$AX$114))</f>
        <v>0</v>
      </c>
      <c r="BX112" s="647">
        <f t="array" ref="BX112">MAX(IF('INTEGRALE verrouillée'!$A$7:$A$114='Bountys calculs'!BX89,'INTEGRALE verrouillée'!$AX$7:$AX$114))</f>
        <v>0</v>
      </c>
      <c r="BY112" s="647">
        <f t="array" ref="BY112">MAX(IF('INTEGRALE verrouillée'!$A$7:$A$114='Bountys calculs'!BY89,'INTEGRALE verrouillée'!$AX$7:$AX$114))</f>
        <v>0</v>
      </c>
    </row>
    <row r="113" spans="1:77" s="53" customFormat="1" ht="12" x14ac:dyDescent="0.25">
      <c r="A113" s="4057"/>
      <c r="B113" s="768" t="s">
        <v>287</v>
      </c>
      <c r="C113" s="760" t="str">
        <f t="shared" ref="C113:D113" si="43">IF(C111&gt;0,(C110+C112)/C111,"-")</f>
        <v>-</v>
      </c>
      <c r="D113" s="760">
        <f t="shared" si="43"/>
        <v>0.25</v>
      </c>
      <c r="E113" s="760">
        <f t="shared" ref="E113:BU113" si="44">IF(E111&gt;0,(E110+E112)/E111,"-")</f>
        <v>0</v>
      </c>
      <c r="F113" s="760" t="str">
        <f t="shared" si="44"/>
        <v>-</v>
      </c>
      <c r="G113" s="760">
        <f t="shared" si="44"/>
        <v>2.125</v>
      </c>
      <c r="H113" s="760">
        <f t="shared" si="44"/>
        <v>1.3636363636363635</v>
      </c>
      <c r="I113" s="760">
        <f t="shared" si="44"/>
        <v>0.76923076923076927</v>
      </c>
      <c r="J113" s="760" t="str">
        <f t="shared" si="44"/>
        <v>-</v>
      </c>
      <c r="K113" s="760">
        <f t="shared" si="44"/>
        <v>2.5</v>
      </c>
      <c r="L113" s="760">
        <f t="shared" si="44"/>
        <v>0.83333333333333337</v>
      </c>
      <c r="M113" s="760" t="str">
        <f t="shared" si="44"/>
        <v>-</v>
      </c>
      <c r="N113" s="760">
        <f t="shared" si="44"/>
        <v>0.44444444444444442</v>
      </c>
      <c r="O113" s="760">
        <f t="shared" si="44"/>
        <v>2.3333333333333335</v>
      </c>
      <c r="P113" s="760">
        <f t="shared" si="44"/>
        <v>0</v>
      </c>
      <c r="Q113" s="760">
        <f t="shared" si="44"/>
        <v>0.7142857142857143</v>
      </c>
      <c r="R113" s="760">
        <f t="shared" si="44"/>
        <v>0.5714285714285714</v>
      </c>
      <c r="S113" s="760" t="str">
        <f t="shared" si="44"/>
        <v>-</v>
      </c>
      <c r="T113" s="760" t="str">
        <f t="shared" si="44"/>
        <v>-</v>
      </c>
      <c r="U113" s="760">
        <f t="shared" si="44"/>
        <v>1</v>
      </c>
      <c r="V113" s="760" t="str">
        <f t="shared" si="44"/>
        <v>-</v>
      </c>
      <c r="W113" s="760" t="str">
        <f t="shared" si="44"/>
        <v>-</v>
      </c>
      <c r="X113" s="760">
        <f t="shared" si="44"/>
        <v>2</v>
      </c>
      <c r="Y113" s="760">
        <f t="shared" si="44"/>
        <v>1.1818181818181819</v>
      </c>
      <c r="Z113" s="760" t="str">
        <f t="shared" si="44"/>
        <v>-</v>
      </c>
      <c r="AA113" s="760">
        <f t="shared" si="44"/>
        <v>3</v>
      </c>
      <c r="AB113" s="760" t="str">
        <f t="shared" si="44"/>
        <v>-</v>
      </c>
      <c r="AC113" s="760">
        <f t="shared" si="44"/>
        <v>0.25</v>
      </c>
      <c r="AD113" s="760" t="str">
        <f t="shared" si="44"/>
        <v>-</v>
      </c>
      <c r="AE113" s="760">
        <f t="shared" si="44"/>
        <v>0.8</v>
      </c>
      <c r="AF113" s="760" t="str">
        <f t="shared" ref="AF113" si="45">IF(AF111&gt;0,(AF110+AF112)/AF111,"-")</f>
        <v>-</v>
      </c>
      <c r="AG113" s="760">
        <f t="shared" si="44"/>
        <v>0.8</v>
      </c>
      <c r="AH113" s="760">
        <f t="shared" si="44"/>
        <v>1.6666666666666667</v>
      </c>
      <c r="AI113" s="760" t="str">
        <f t="shared" si="44"/>
        <v>-</v>
      </c>
      <c r="AJ113" s="760">
        <f t="shared" si="44"/>
        <v>0.375</v>
      </c>
      <c r="AK113" s="760">
        <f t="shared" si="44"/>
        <v>1.6363636363636365</v>
      </c>
      <c r="AL113" s="760">
        <f t="shared" si="44"/>
        <v>1.625</v>
      </c>
      <c r="AM113" s="760">
        <f t="shared" si="44"/>
        <v>0.33333333333333331</v>
      </c>
      <c r="AN113" s="760" t="str">
        <f t="shared" si="44"/>
        <v>-</v>
      </c>
      <c r="AO113" s="760" t="str">
        <f t="shared" ref="AO113:AP113" si="46">IF(AO111&gt;0,(AO110+AO112)/AO111,"-")</f>
        <v>-</v>
      </c>
      <c r="AP113" s="760" t="str">
        <f t="shared" si="46"/>
        <v>-</v>
      </c>
      <c r="AQ113" s="760" t="str">
        <f t="shared" si="44"/>
        <v>-</v>
      </c>
      <c r="AR113" s="760">
        <f t="shared" si="44"/>
        <v>0.66666666666666663</v>
      </c>
      <c r="AS113" s="760" t="str">
        <f t="shared" si="44"/>
        <v>-</v>
      </c>
      <c r="AT113" s="864">
        <f t="shared" si="44"/>
        <v>1.25</v>
      </c>
      <c r="AU113" s="864" t="str">
        <f t="shared" ref="AU113:AV113" si="47">IF(AU111&gt;0,(AU110+AU112)/AU111,"-")</f>
        <v>-</v>
      </c>
      <c r="AV113" s="864" t="str">
        <f t="shared" si="47"/>
        <v>-</v>
      </c>
      <c r="AW113" s="3696" t="str">
        <f t="shared" si="44"/>
        <v>-</v>
      </c>
      <c r="AX113" s="760" t="str">
        <f t="shared" si="44"/>
        <v>-</v>
      </c>
      <c r="AY113" s="760">
        <f t="shared" si="44"/>
        <v>0</v>
      </c>
      <c r="AZ113" s="760" t="str">
        <f t="shared" si="44"/>
        <v>-</v>
      </c>
      <c r="BA113" s="760">
        <f t="shared" si="44"/>
        <v>0</v>
      </c>
      <c r="BB113" s="760" t="str">
        <f t="shared" si="44"/>
        <v>-</v>
      </c>
      <c r="BC113" s="760" t="str">
        <f t="shared" si="44"/>
        <v>-</v>
      </c>
      <c r="BD113" s="760" t="str">
        <f t="shared" si="44"/>
        <v>-</v>
      </c>
      <c r="BE113" s="760" t="str">
        <f t="shared" si="44"/>
        <v>-</v>
      </c>
      <c r="BF113" s="760" t="str">
        <f t="shared" si="44"/>
        <v>-</v>
      </c>
      <c r="BG113" s="760" t="str">
        <f t="shared" si="44"/>
        <v>-</v>
      </c>
      <c r="BH113" s="760" t="str">
        <f t="shared" si="44"/>
        <v>-</v>
      </c>
      <c r="BI113" s="760" t="str">
        <f t="shared" si="44"/>
        <v>-</v>
      </c>
      <c r="BJ113" s="760" t="str">
        <f t="shared" si="44"/>
        <v>-</v>
      </c>
      <c r="BK113" s="760" t="str">
        <f t="shared" si="44"/>
        <v>-</v>
      </c>
      <c r="BL113" s="760">
        <f t="shared" si="44"/>
        <v>0.5</v>
      </c>
      <c r="BM113" s="760" t="str">
        <f t="shared" si="44"/>
        <v>-</v>
      </c>
      <c r="BN113" s="760" t="str">
        <f t="shared" si="44"/>
        <v>-</v>
      </c>
      <c r="BO113" s="760" t="str">
        <f t="shared" si="44"/>
        <v>-</v>
      </c>
      <c r="BP113" s="760" t="str">
        <f t="shared" si="44"/>
        <v>-</v>
      </c>
      <c r="BQ113" s="760" t="str">
        <f t="shared" si="44"/>
        <v>-</v>
      </c>
      <c r="BR113" s="760" t="str">
        <f t="shared" si="44"/>
        <v>-</v>
      </c>
      <c r="BS113" s="760">
        <f t="shared" si="44"/>
        <v>0</v>
      </c>
      <c r="BT113" s="760" t="str">
        <f t="shared" si="44"/>
        <v>-</v>
      </c>
      <c r="BU113" s="760" t="str">
        <f t="shared" si="44"/>
        <v>-</v>
      </c>
      <c r="BV113" s="760" t="str">
        <f t="shared" ref="BV113:BY113" si="48">IF(BV111&gt;0,(BV110+BV112)/BV111,"-")</f>
        <v>-</v>
      </c>
      <c r="BW113" s="760" t="str">
        <f t="shared" si="48"/>
        <v>-</v>
      </c>
      <c r="BX113" s="760" t="str">
        <f t="shared" si="48"/>
        <v>-</v>
      </c>
      <c r="BY113" s="760" t="str">
        <f t="shared" si="48"/>
        <v>-</v>
      </c>
    </row>
    <row r="114" spans="1:77" s="55" customFormat="1" ht="12" customHeight="1" x14ac:dyDescent="0.25">
      <c r="A114" s="4058" t="s">
        <v>336</v>
      </c>
      <c r="B114" s="761" t="s">
        <v>285</v>
      </c>
      <c r="C114" s="762">
        <f t="array" ref="C114">COUNTIF('Gagnants-Perdants'!$B$937:$B$1132,C89)</f>
        <v>0</v>
      </c>
      <c r="D114" s="762">
        <f t="array" ref="D114">COUNTIF('Gagnants-Perdants'!$B$937:$B$1132,D89)</f>
        <v>7</v>
      </c>
      <c r="E114" s="762">
        <f t="array" ref="E114">COUNTIF('Gagnants-Perdants'!$B$937:$B$1132,E89)</f>
        <v>1</v>
      </c>
      <c r="F114" s="762">
        <f t="array" ref="F114">COUNTIF('Gagnants-Perdants'!$B$937:$B$1132,F89)</f>
        <v>0</v>
      </c>
      <c r="G114" s="762">
        <f t="array" ref="G114">COUNTIF('Gagnants-Perdants'!$B$937:$B$1132,G89)</f>
        <v>2</v>
      </c>
      <c r="H114" s="762">
        <f t="array" ref="H114">COUNTIF('Gagnants-Perdants'!$B$937:$B$1132,H89)</f>
        <v>10</v>
      </c>
      <c r="I114" s="762">
        <f t="array" ref="I114">COUNTIF('Gagnants-Perdants'!$B$937:$B$1132,I89)</f>
        <v>13</v>
      </c>
      <c r="J114" s="762">
        <f t="array" ref="J114">COUNTIF('Gagnants-Perdants'!$B$937:$B$1132,J89)</f>
        <v>0</v>
      </c>
      <c r="K114" s="762">
        <f t="array" ref="K114">COUNTIF('Gagnants-Perdants'!$B$937:$B$1132,K89)</f>
        <v>0</v>
      </c>
      <c r="L114" s="762">
        <f t="array" ref="L114">COUNTIF('Gagnants-Perdants'!$B$937:$B$1132,L89)</f>
        <v>10</v>
      </c>
      <c r="M114" s="762">
        <f t="array" ref="M114">COUNTIF('Gagnants-Perdants'!$B$937:$B$1132,M89)</f>
        <v>0</v>
      </c>
      <c r="N114" s="762">
        <f t="array" ref="N114">COUNTIF('Gagnants-Perdants'!$B$937:$B$1132,N89)</f>
        <v>7</v>
      </c>
      <c r="O114" s="762">
        <f t="array" ref="O114">COUNTIF('Gagnants-Perdants'!$B$937:$B$1132,O89)</f>
        <v>19</v>
      </c>
      <c r="P114" s="762">
        <f t="array" ref="P114">COUNTIF('Gagnants-Perdants'!$B$937:$B$1132,P89)</f>
        <v>1</v>
      </c>
      <c r="Q114" s="762">
        <f t="array" ref="Q114">COUNTIF('Gagnants-Perdants'!$B$937:$B$1132,Q89)</f>
        <v>15</v>
      </c>
      <c r="R114" s="762">
        <f t="array" ref="R114">COUNTIF('Gagnants-Perdants'!$B$937:$B$1132,R89)</f>
        <v>4</v>
      </c>
      <c r="S114" s="762">
        <f t="array" ref="S114">COUNTIF('Gagnants-Perdants'!$B$937:$B$1132,S89)</f>
        <v>0</v>
      </c>
      <c r="T114" s="762">
        <f t="array" ref="T114">COUNTIF('Gagnants-Perdants'!$B$937:$B$1132,T89)</f>
        <v>0</v>
      </c>
      <c r="U114" s="762">
        <f t="array" ref="U114">COUNTIF('Gagnants-Perdants'!$B$937:$B$1132,U89)</f>
        <v>0</v>
      </c>
      <c r="V114" s="762">
        <f t="array" ref="V114">COUNTIF('Gagnants-Perdants'!$B$937:$B$1132,V89)</f>
        <v>4</v>
      </c>
      <c r="W114" s="762">
        <f t="array" ref="W114">COUNTIF('Gagnants-Perdants'!$B$937:$B$1132,W89)</f>
        <v>1</v>
      </c>
      <c r="X114" s="762">
        <f t="array" ref="X114">COUNTIF('Gagnants-Perdants'!$B$937:$B$1132,X89)</f>
        <v>0</v>
      </c>
      <c r="Y114" s="762">
        <f t="array" ref="Y114">COUNTIF('Gagnants-Perdants'!$B$937:$B$1132,Y89)</f>
        <v>7</v>
      </c>
      <c r="Z114" s="762">
        <f t="array" ref="Z114">COUNTIF('Gagnants-Perdants'!$B$937:$B$1132,Z89)</f>
        <v>0</v>
      </c>
      <c r="AA114" s="762">
        <f t="array" ref="AA114">COUNTIF('Gagnants-Perdants'!$B$937:$B$1132,AA89)</f>
        <v>0</v>
      </c>
      <c r="AB114" s="762">
        <f t="array" ref="AB114">COUNTIF('Gagnants-Perdants'!$B$937:$B$1132,AB89)</f>
        <v>0</v>
      </c>
      <c r="AC114" s="762">
        <f t="array" ref="AC114">COUNTIF('Gagnants-Perdants'!$B$937:$B$1132,AC89)</f>
        <v>5</v>
      </c>
      <c r="AD114" s="762">
        <f t="array" ref="AD114">COUNTIF('Gagnants-Perdants'!$B$937:$B$1132,AD89)</f>
        <v>0</v>
      </c>
      <c r="AE114" s="762">
        <f t="array" ref="AE114">COUNTIF('Gagnants-Perdants'!$B$937:$B$1132,AE89)</f>
        <v>12</v>
      </c>
      <c r="AF114" s="762">
        <f t="array" ref="AF114">COUNTIF('Gagnants-Perdants'!$B$937:$B$1132,AF89)</f>
        <v>0</v>
      </c>
      <c r="AG114" s="762">
        <f t="array" ref="AG114">COUNTIF('Gagnants-Perdants'!$B$937:$B$1132,AG89)</f>
        <v>28</v>
      </c>
      <c r="AH114" s="762">
        <f t="array" ref="AH114">COUNTIF('Gagnants-Perdants'!$B$937:$B$1132,AH89)</f>
        <v>1</v>
      </c>
      <c r="AI114" s="762">
        <f t="array" ref="AI114">COUNTIF('Gagnants-Perdants'!$B$937:$B$1132,AI89)</f>
        <v>3</v>
      </c>
      <c r="AJ114" s="762">
        <f t="array" ref="AJ114">COUNTIF('Gagnants-Perdants'!$B$937:$B$1132,AJ89)</f>
        <v>3</v>
      </c>
      <c r="AK114" s="762">
        <f t="array" ref="AK114">COUNTIF('Gagnants-Perdants'!$B$937:$B$1132,AK89)</f>
        <v>13</v>
      </c>
      <c r="AL114" s="762">
        <f t="array" ref="AL114">COUNTIF('Gagnants-Perdants'!$B$937:$B$1132,AL89)</f>
        <v>5</v>
      </c>
      <c r="AM114" s="762">
        <f t="array" ref="AM114">COUNTIF('Gagnants-Perdants'!$B$937:$B$1132,AM89)</f>
        <v>21</v>
      </c>
      <c r="AN114" s="762">
        <f t="array" ref="AN114">COUNTIF('Gagnants-Perdants'!$B$937:$B$1132,AN89)</f>
        <v>0</v>
      </c>
      <c r="AO114" s="762">
        <f t="array" ref="AO114">COUNTIF('Gagnants-Perdants'!$B$937:$B$1132,AO89)</f>
        <v>0</v>
      </c>
      <c r="AP114" s="762">
        <f t="array" ref="AP114">COUNTIF('Gagnants-Perdants'!$B$937:$B$1132,AP89)</f>
        <v>0</v>
      </c>
      <c r="AQ114" s="762">
        <f t="array" ref="AQ114">COUNTIF('Gagnants-Perdants'!$B$937:$B$1132,AQ89)</f>
        <v>0</v>
      </c>
      <c r="AR114" s="762">
        <f t="array" ref="AR114">COUNTIF('Gagnants-Perdants'!$B$937:$B$1132,AR89)</f>
        <v>0</v>
      </c>
      <c r="AS114" s="762">
        <f t="array" ref="AS114">COUNTIF('Gagnants-Perdants'!$B$937:$B$1132,AS89)</f>
        <v>1</v>
      </c>
      <c r="AT114" s="865">
        <f t="array" ref="AT114">COUNTIF('Gagnants-Perdants'!$B$937:$B$1132,AT89)</f>
        <v>0</v>
      </c>
      <c r="AU114" s="865">
        <f t="array" ref="AU114">COUNTIF('Gagnants-Perdants'!$B$937:$B$1132,AU89)</f>
        <v>0</v>
      </c>
      <c r="AV114" s="865">
        <f t="array" ref="AV114">COUNTIF('Gagnants-Perdants'!$B$937:$B$1132,AV89)</f>
        <v>0</v>
      </c>
      <c r="AW114" s="3697">
        <f t="array" ref="AW114">COUNTIF('Gagnants-Perdants'!$B$937:$B$1132,AW89)</f>
        <v>0</v>
      </c>
      <c r="AX114" s="762">
        <f t="array" ref="AX114">COUNTIF('Gagnants-Perdants'!$B$937:$B$1132,AX89)</f>
        <v>0</v>
      </c>
      <c r="AY114" s="762">
        <f t="array" ref="AY114">COUNTIF('Gagnants-Perdants'!$B$937:$B$1132,AY89)</f>
        <v>0</v>
      </c>
      <c r="AZ114" s="762">
        <f t="array" ref="AZ114">COUNTIF('Gagnants-Perdants'!$B$937:$B$1132,AZ89)</f>
        <v>0</v>
      </c>
      <c r="BA114" s="762">
        <f t="array" ref="BA114">COUNTIF('Gagnants-Perdants'!$B$937:$B$1132,BA89)</f>
        <v>0</v>
      </c>
      <c r="BB114" s="762">
        <f t="array" ref="BB114">COUNTIF('Gagnants-Perdants'!$B$937:$B$1132,BB89)</f>
        <v>0</v>
      </c>
      <c r="BC114" s="762">
        <f t="array" ref="BC114">COUNTIF('Gagnants-Perdants'!$B$937:$B$1132,BC89)</f>
        <v>0</v>
      </c>
      <c r="BD114" s="762">
        <f t="array" ref="BD114">COUNTIF('Gagnants-Perdants'!$B$937:$B$1132,BD89)</f>
        <v>0</v>
      </c>
      <c r="BE114" s="762">
        <f t="array" ref="BE114">COUNTIF('Gagnants-Perdants'!$B$937:$B$1132,BE89)</f>
        <v>0</v>
      </c>
      <c r="BF114" s="762">
        <f t="array" ref="BF114">COUNTIF('Gagnants-Perdants'!$B$937:$B$1132,BF89)</f>
        <v>0</v>
      </c>
      <c r="BG114" s="762">
        <f t="array" ref="BG114">COUNTIF('Gagnants-Perdants'!$B$937:$B$1132,BG89)</f>
        <v>0</v>
      </c>
      <c r="BH114" s="762">
        <f t="array" ref="BH114">COUNTIF('Gagnants-Perdants'!$B$937:$B$1132,BH89)</f>
        <v>0</v>
      </c>
      <c r="BI114" s="762">
        <f t="array" ref="BI114">COUNTIF('Gagnants-Perdants'!$B$937:$B$1132,BI89)</f>
        <v>0</v>
      </c>
      <c r="BJ114" s="762">
        <f t="array" ref="BJ114">COUNTIF('Gagnants-Perdants'!$B$937:$B$1132,BJ89)</f>
        <v>0</v>
      </c>
      <c r="BK114" s="762">
        <f t="array" ref="BK114">COUNTIF('Gagnants-Perdants'!$B$937:$B$1132,BK89)</f>
        <v>1</v>
      </c>
      <c r="BL114" s="762">
        <f t="array" ref="BL114">COUNTIF('Gagnants-Perdants'!$B$937:$B$1132,BL89)</f>
        <v>2</v>
      </c>
      <c r="BM114" s="762">
        <f t="array" ref="BM114">COUNTIF('Gagnants-Perdants'!$B$937:$B$1132,BM89)</f>
        <v>0</v>
      </c>
      <c r="BN114" s="762">
        <f t="array" ref="BN114">COUNTIF('Gagnants-Perdants'!$B$937:$B$1132,BN89)</f>
        <v>0</v>
      </c>
      <c r="BO114" s="762">
        <f t="array" ref="BO114">COUNTIF('Gagnants-Perdants'!$B$937:$B$1132,BO89)</f>
        <v>0</v>
      </c>
      <c r="BP114" s="762">
        <f t="array" ref="BP114">COUNTIF('Gagnants-Perdants'!$B$937:$B$1132,BP89)</f>
        <v>0</v>
      </c>
      <c r="BQ114" s="762">
        <f t="array" ref="BQ114">COUNTIF('Gagnants-Perdants'!$B$937:$B$1132,BQ89)</f>
        <v>0</v>
      </c>
      <c r="BR114" s="762">
        <f t="array" ref="BR114">COUNTIF('Gagnants-Perdants'!$B$937:$B$1132,BR89)</f>
        <v>0</v>
      </c>
      <c r="BS114" s="762">
        <f t="array" ref="BS114">COUNTIF('Gagnants-Perdants'!$B$937:$B$1132,BS89)</f>
        <v>0</v>
      </c>
      <c r="BT114" s="762">
        <f t="array" ref="BT114">COUNTIF('Gagnants-Perdants'!$B$937:$B$1132,BT89)</f>
        <v>0</v>
      </c>
      <c r="BU114" s="762">
        <f t="array" ref="BU114">COUNTIF('Gagnants-Perdants'!$B$937:$B$1132,BU89)</f>
        <v>0</v>
      </c>
      <c r="BV114" s="762">
        <f t="array" ref="BV114">COUNTIF('Gagnants-Perdants'!$B$937:$B$1132,BV89)</f>
        <v>0</v>
      </c>
      <c r="BW114" s="762">
        <f t="array" ref="BW114">COUNTIF('Gagnants-Perdants'!$B$937:$B$1132,BW89)</f>
        <v>0</v>
      </c>
      <c r="BX114" s="762">
        <f t="array" ref="BX114">COUNTIF('Gagnants-Perdants'!$B$937:$B$1132,BX89)</f>
        <v>0</v>
      </c>
      <c r="BY114" s="762">
        <f t="array" ref="BY114">COUNTIF('Gagnants-Perdants'!$B$937:$B$1132,BY89)</f>
        <v>0</v>
      </c>
    </row>
    <row r="115" spans="1:77" s="53" customFormat="1" ht="12" x14ac:dyDescent="0.25">
      <c r="A115" s="4058"/>
      <c r="B115" s="763" t="s">
        <v>286</v>
      </c>
      <c r="C115" s="764">
        <f t="array" ref="C115">MAX(IF('INTEGRALE verrouillée'!$A$7:$A$114='Bountys calculs'!C89,'INTEGRALE verrouillée'!$AY$7:$AY$114))</f>
        <v>0</v>
      </c>
      <c r="D115" s="764">
        <f t="array" ref="D115">MAX(IF('INTEGRALE verrouillée'!$A$7:$A$114='Bountys calculs'!D89,'INTEGRALE verrouillée'!$AY$7:$AY$114))</f>
        <v>8</v>
      </c>
      <c r="E115" s="764">
        <f t="array" ref="E115">MAX(IF('INTEGRALE verrouillée'!$A$7:$A$114='Bountys calculs'!E89,'INTEGRALE verrouillée'!$AY$7:$AY$114))</f>
        <v>1</v>
      </c>
      <c r="F115" s="764">
        <f t="array" ref="F115">MAX(IF('INTEGRALE verrouillée'!$A$7:$A$114='Bountys calculs'!F89,'INTEGRALE verrouillée'!$AY$7:$AY$114))</f>
        <v>0</v>
      </c>
      <c r="G115" s="764">
        <f t="array" ref="G115">MAX(IF('INTEGRALE verrouillée'!$A$7:$A$114='Bountys calculs'!G89,'INTEGRALE verrouillée'!$AY$7:$AY$114))</f>
        <v>6</v>
      </c>
      <c r="H115" s="764">
        <f t="array" ref="H115">MAX(IF('INTEGRALE verrouillée'!$A$7:$A$114='Bountys calculs'!H89,'INTEGRALE verrouillée'!$AY$7:$AY$114))</f>
        <v>12</v>
      </c>
      <c r="I115" s="764">
        <f t="array" ref="I115">MAX(IF('INTEGRALE verrouillée'!$A$7:$A$114='Bountys calculs'!I89,'INTEGRALE verrouillée'!$AY$7:$AY$114))</f>
        <v>14</v>
      </c>
      <c r="J115" s="764">
        <f t="array" ref="J115">MAX(IF('INTEGRALE verrouillée'!$A$7:$A$114='Bountys calculs'!J89,'INTEGRALE verrouillée'!$AY$7:$AY$114))</f>
        <v>0</v>
      </c>
      <c r="K115" s="764">
        <f t="array" ref="K115">MAX(IF('INTEGRALE verrouillée'!$A$7:$A$114='Bountys calculs'!K89,'INTEGRALE verrouillée'!$AY$7:$AY$114))</f>
        <v>0</v>
      </c>
      <c r="L115" s="764">
        <f t="array" ref="L115">MAX(IF('INTEGRALE verrouillée'!$A$7:$A$114='Bountys calculs'!L89,'INTEGRALE verrouillée'!$AY$7:$AY$114))</f>
        <v>13</v>
      </c>
      <c r="M115" s="764">
        <f t="array" ref="M115">MAX(IF('INTEGRALE verrouillée'!$A$7:$A$114='Bountys calculs'!M89,'INTEGRALE verrouillée'!$AY$7:$AY$114))</f>
        <v>0</v>
      </c>
      <c r="N115" s="764">
        <f t="array" ref="N115">MAX(IF('INTEGRALE verrouillée'!$A$7:$A$114='Bountys calculs'!N89,'INTEGRALE verrouillée'!$AY$7:$AY$114))</f>
        <v>8</v>
      </c>
      <c r="O115" s="764">
        <f t="array" ref="O115">MAX(IF('INTEGRALE verrouillée'!$A$7:$A$114='Bountys calculs'!O89,'INTEGRALE verrouillée'!$AY$7:$AY$114))</f>
        <v>14</v>
      </c>
      <c r="P115" s="764">
        <f t="array" ref="P115">MAX(IF('INTEGRALE verrouillée'!$A$7:$A$114='Bountys calculs'!P89,'INTEGRALE verrouillée'!$AY$7:$AY$114))</f>
        <v>2</v>
      </c>
      <c r="Q115" s="764">
        <f t="array" ref="Q115">MAX(IF('INTEGRALE verrouillée'!$A$7:$A$114='Bountys calculs'!Q89,'INTEGRALE verrouillée'!$AY$7:$AY$114))</f>
        <v>14</v>
      </c>
      <c r="R115" s="764">
        <f t="array" ref="R115">MAX(IF('INTEGRALE verrouillée'!$A$7:$A$114='Bountys calculs'!R89,'INTEGRALE verrouillée'!$AY$7:$AY$114))</f>
        <v>11</v>
      </c>
      <c r="S115" s="764">
        <f t="array" ref="S115">MAX(IF('INTEGRALE verrouillée'!$A$7:$A$114='Bountys calculs'!S89,'INTEGRALE verrouillée'!$AY$7:$AY$114))</f>
        <v>0</v>
      </c>
      <c r="T115" s="764">
        <f t="array" ref="T115">MAX(IF('INTEGRALE verrouillée'!$A$7:$A$114='Bountys calculs'!T89,'INTEGRALE verrouillée'!$AY$7:$AY$114))</f>
        <v>0</v>
      </c>
      <c r="U115" s="764">
        <f t="array" ref="U115">MAX(IF('INTEGRALE verrouillée'!$A$7:$A$114='Bountys calculs'!U89,'INTEGRALE verrouillée'!$AY$7:$AY$114))</f>
        <v>0</v>
      </c>
      <c r="V115" s="764">
        <f t="array" ref="V115">MAX(IF('INTEGRALE verrouillée'!$A$7:$A$114='Bountys calculs'!V89,'INTEGRALE verrouillée'!$AY$7:$AY$114))</f>
        <v>3</v>
      </c>
      <c r="W115" s="764">
        <f t="array" ref="W115">MAX(IF('INTEGRALE verrouillée'!$A$7:$A$114='Bountys calculs'!W89,'INTEGRALE verrouillée'!$AY$7:$AY$114))</f>
        <v>2</v>
      </c>
      <c r="X115" s="764">
        <f t="array" ref="X115">MAX(IF('INTEGRALE verrouillée'!$A$7:$A$114='Bountys calculs'!X89,'INTEGRALE verrouillée'!$AY$7:$AY$114))</f>
        <v>1</v>
      </c>
      <c r="Y115" s="764">
        <f t="array" ref="Y115">MAX(IF('INTEGRALE verrouillée'!$A$7:$A$114='Bountys calculs'!Y89,'INTEGRALE verrouillée'!$AY$7:$AY$114))</f>
        <v>13</v>
      </c>
      <c r="Z115" s="764">
        <f t="array" ref="Z115">MAX(IF('INTEGRALE verrouillée'!$A$7:$A$114='Bountys calculs'!Z89,'INTEGRALE verrouillée'!$AY$7:$AY$114))</f>
        <v>0</v>
      </c>
      <c r="AA115" s="764">
        <f t="array" ref="AA115">MAX(IF('INTEGRALE verrouillée'!$A$7:$A$114='Bountys calculs'!AA89,'INTEGRALE verrouillée'!$AY$7:$AY$114))</f>
        <v>1</v>
      </c>
      <c r="AB115" s="764">
        <f t="array" ref="AB115">MAX(IF('INTEGRALE verrouillée'!$A$7:$A$114='Bountys calculs'!AB89,'INTEGRALE verrouillée'!$AY$7:$AY$114))</f>
        <v>0</v>
      </c>
      <c r="AC115" s="764">
        <f t="array" ref="AC115">MAX(IF('INTEGRALE verrouillée'!$A$7:$A$114='Bountys calculs'!AC89,'INTEGRALE verrouillée'!$AY$7:$AY$114))</f>
        <v>12</v>
      </c>
      <c r="AD115" s="764">
        <f t="array" ref="AD115">MAX(IF('INTEGRALE verrouillée'!$A$7:$A$114='Bountys calculs'!AD89,'INTEGRALE verrouillée'!$AY$7:$AY$114))</f>
        <v>1</v>
      </c>
      <c r="AE115" s="764">
        <f t="array" ref="AE115">MAX(IF('INTEGRALE verrouillée'!$A$7:$A$114='Bountys calculs'!AE89,'INTEGRALE verrouillée'!$AY$7:$AY$114))</f>
        <v>7</v>
      </c>
      <c r="AF115" s="764">
        <f t="array" ref="AF115">MAX(IF('INTEGRALE verrouillée'!$A$7:$A$114='Bountys calculs'!AF89,'INTEGRALE verrouillée'!$AY$7:$AY$114))</f>
        <v>0</v>
      </c>
      <c r="AG115" s="764">
        <f t="array" ref="AG115">MAX(IF('INTEGRALE verrouillée'!$A$7:$A$114='Bountys calculs'!AG89,'INTEGRALE verrouillée'!$AY$7:$AY$114))</f>
        <v>11</v>
      </c>
      <c r="AH115" s="764">
        <f t="array" ref="AH115">MAX(IF('INTEGRALE verrouillée'!$A$7:$A$114='Bountys calculs'!AH89,'INTEGRALE verrouillée'!$AY$7:$AY$114))</f>
        <v>5</v>
      </c>
      <c r="AI115" s="764">
        <f t="array" ref="AI115">MAX(IF('INTEGRALE verrouillée'!$A$7:$A$114='Bountys calculs'!AI89,'INTEGRALE verrouillée'!$AY$7:$AY$114))</f>
        <v>4</v>
      </c>
      <c r="AJ115" s="764">
        <f t="array" ref="AJ115">MAX(IF('INTEGRALE verrouillée'!$A$7:$A$114='Bountys calculs'!AJ89,'INTEGRALE verrouillée'!$AY$7:$AY$114))</f>
        <v>6</v>
      </c>
      <c r="AK115" s="764">
        <f t="array" ref="AK115">MAX(IF('INTEGRALE verrouillée'!$A$7:$A$114='Bountys calculs'!AK89,'INTEGRALE verrouillée'!$AY$7:$AY$114))</f>
        <v>11</v>
      </c>
      <c r="AL115" s="764">
        <f t="array" ref="AL115">MAX(IF('INTEGRALE verrouillée'!$A$7:$A$114='Bountys calculs'!AL89,'INTEGRALE verrouillée'!$AY$7:$AY$114))</f>
        <v>11</v>
      </c>
      <c r="AM115" s="764">
        <f t="array" ref="AM115">MAX(IF('INTEGRALE verrouillée'!$A$7:$A$114='Bountys calculs'!AM89,'INTEGRALE verrouillée'!$AY$7:$AY$114))</f>
        <v>12</v>
      </c>
      <c r="AN115" s="764">
        <f t="array" ref="AN115">MAX(IF('INTEGRALE verrouillée'!$A$7:$A$114='Bountys calculs'!AN89,'INTEGRALE verrouillée'!$AY$7:$AY$114))</f>
        <v>0</v>
      </c>
      <c r="AO115" s="764">
        <f t="array" ref="AO115">MAX(IF('INTEGRALE verrouillée'!$A$7:$A$114='Bountys calculs'!AO89,'INTEGRALE verrouillée'!$AY$7:$AY$114))</f>
        <v>0</v>
      </c>
      <c r="AP115" s="764">
        <f t="array" ref="AP115">MAX(IF('INTEGRALE verrouillée'!$A$7:$A$114='Bountys calculs'!AP89,'INTEGRALE verrouillée'!$AY$7:$AY$114))</f>
        <v>0</v>
      </c>
      <c r="AQ115" s="764">
        <f t="array" ref="AQ115">MAX(IF('INTEGRALE verrouillée'!$A$7:$A$114='Bountys calculs'!AQ89,'INTEGRALE verrouillée'!$AY$7:$AY$114))</f>
        <v>0</v>
      </c>
      <c r="AR115" s="764">
        <f t="array" ref="AR115">MAX(IF('INTEGRALE verrouillée'!$A$7:$A$114='Bountys calculs'!AR89,'INTEGRALE verrouillée'!$AY$7:$AY$114))</f>
        <v>0</v>
      </c>
      <c r="AS115" s="764">
        <f t="array" ref="AS115">MAX(IF('INTEGRALE verrouillée'!$A$7:$A$114='Bountys calculs'!AS89,'INTEGRALE verrouillée'!$AY$7:$AY$114))</f>
        <v>1</v>
      </c>
      <c r="AT115" s="866">
        <f t="array" ref="AT115">MAX(IF('INTEGRALE verrouillée'!$A$7:$A$114='Bountys calculs'!AT89,'INTEGRALE verrouillée'!$AY$7:$AY$114))</f>
        <v>2</v>
      </c>
      <c r="AU115" s="866">
        <f t="array" ref="AU115">MAX(IF('INTEGRALE verrouillée'!$A$7:$A$114='Bountys calculs'!AU89,'INTEGRALE verrouillée'!$AY$7:$AY$114))</f>
        <v>0</v>
      </c>
      <c r="AV115" s="866">
        <f t="array" ref="AV115">MAX(IF('INTEGRALE verrouillée'!$A$7:$A$114='Bountys calculs'!AV89,'INTEGRALE verrouillée'!$AY$7:$AY$114))</f>
        <v>0</v>
      </c>
      <c r="AW115" s="3698">
        <f t="array" ref="AW115">MAX(IF('INTEGRALE verrouillée'!$A$7:$A$114='Bountys calculs'!AW89,'INTEGRALE verrouillée'!$AY$7:$AY$114))</f>
        <v>0</v>
      </c>
      <c r="AX115" s="764">
        <f t="array" ref="AX115">MAX(IF('INTEGRALE verrouillée'!$A$7:$A$114='Bountys calculs'!AX89,'INTEGRALE verrouillée'!$AY$7:$AY$114))</f>
        <v>0</v>
      </c>
      <c r="AY115" s="764">
        <f t="array" ref="AY115">MAX(IF('INTEGRALE verrouillée'!$A$7:$A$114='Bountys calculs'!AY89,'INTEGRALE verrouillée'!$AY$7:$AY$114))</f>
        <v>0</v>
      </c>
      <c r="AZ115" s="764">
        <f t="array" ref="AZ115">MAX(IF('INTEGRALE verrouillée'!$A$7:$A$114='Bountys calculs'!AZ89,'INTEGRALE verrouillée'!$AY$7:$AY$114))</f>
        <v>0</v>
      </c>
      <c r="BA115" s="764">
        <f t="array" ref="BA115">MAX(IF('INTEGRALE verrouillée'!$A$7:$A$114='Bountys calculs'!BA89,'INTEGRALE verrouillée'!$AY$7:$AY$114))</f>
        <v>0</v>
      </c>
      <c r="BB115" s="764">
        <f t="array" ref="BB115">MAX(IF('INTEGRALE verrouillée'!$A$7:$A$114='Bountys calculs'!BB89,'INTEGRALE verrouillée'!$AY$7:$AY$114))</f>
        <v>0</v>
      </c>
      <c r="BC115" s="764">
        <f t="array" ref="BC115">MAX(IF('INTEGRALE verrouillée'!$A$7:$A$114='Bountys calculs'!BC89,'INTEGRALE verrouillée'!$AY$7:$AY$114))</f>
        <v>0</v>
      </c>
      <c r="BD115" s="764">
        <f t="array" ref="BD115">MAX(IF('INTEGRALE verrouillée'!$A$7:$A$114='Bountys calculs'!BD89,'INTEGRALE verrouillée'!$AY$7:$AY$114))</f>
        <v>0</v>
      </c>
      <c r="BE115" s="764">
        <f t="array" ref="BE115">MAX(IF('INTEGRALE verrouillée'!$A$7:$A$114='Bountys calculs'!BE89,'INTEGRALE verrouillée'!$AY$7:$AY$114))</f>
        <v>0</v>
      </c>
      <c r="BF115" s="764">
        <f t="array" ref="BF115">MAX(IF('INTEGRALE verrouillée'!$A$7:$A$114='Bountys calculs'!BF89,'INTEGRALE verrouillée'!$AY$7:$AY$114))</f>
        <v>0</v>
      </c>
      <c r="BG115" s="764">
        <f t="array" ref="BG115">MAX(IF('INTEGRALE verrouillée'!$A$7:$A$114='Bountys calculs'!BG89,'INTEGRALE verrouillée'!$AY$7:$AY$114))</f>
        <v>0</v>
      </c>
      <c r="BH115" s="764">
        <f t="array" ref="BH115">MAX(IF('INTEGRALE verrouillée'!$A$7:$A$114='Bountys calculs'!BH89,'INTEGRALE verrouillée'!$AY$7:$AY$114))</f>
        <v>0</v>
      </c>
      <c r="BI115" s="764">
        <f t="array" ref="BI115">MAX(IF('INTEGRALE verrouillée'!$A$7:$A$114='Bountys calculs'!BI89,'INTEGRALE verrouillée'!$AY$7:$AY$114))</f>
        <v>0</v>
      </c>
      <c r="BJ115" s="764">
        <f t="array" ref="BJ115">MAX(IF('INTEGRALE verrouillée'!$A$7:$A$114='Bountys calculs'!BJ89,'INTEGRALE verrouillée'!$AY$7:$AY$114))</f>
        <v>0</v>
      </c>
      <c r="BK115" s="764">
        <f t="array" ref="BK115">MAX(IF('INTEGRALE verrouillée'!$A$7:$A$114='Bountys calculs'!BK89,'INTEGRALE verrouillée'!$AY$7:$AY$114))</f>
        <v>2</v>
      </c>
      <c r="BL115" s="764">
        <f t="array" ref="BL115">MAX(IF('INTEGRALE verrouillée'!$A$7:$A$114='Bountys calculs'!BL89,'INTEGRALE verrouillée'!$AY$7:$AY$114))</f>
        <v>2</v>
      </c>
      <c r="BM115" s="764">
        <f t="array" ref="BM115">MAX(IF('INTEGRALE verrouillée'!$A$7:$A$114='Bountys calculs'!BM89,'INTEGRALE verrouillée'!$AY$7:$AY$114))</f>
        <v>0</v>
      </c>
      <c r="BN115" s="764">
        <f t="array" ref="BN115">MAX(IF('INTEGRALE verrouillée'!$A$7:$A$114='Bountys calculs'!BN89,'INTEGRALE verrouillée'!$AY$7:$AY$114))</f>
        <v>0</v>
      </c>
      <c r="BO115" s="764">
        <f t="array" ref="BO115">MAX(IF('INTEGRALE verrouillée'!$A$7:$A$114='Bountys calculs'!BO89,'INTEGRALE verrouillée'!$AY$7:$AY$114))</f>
        <v>0</v>
      </c>
      <c r="BP115" s="764">
        <f t="array" ref="BP115">MAX(IF('INTEGRALE verrouillée'!$A$7:$A$114='Bountys calculs'!BP89,'INTEGRALE verrouillée'!$AY$7:$AY$114))</f>
        <v>0</v>
      </c>
      <c r="BQ115" s="764">
        <f t="array" ref="BQ115">MAX(IF('INTEGRALE verrouillée'!$A$7:$A$114='Bountys calculs'!BQ89,'INTEGRALE verrouillée'!$AY$7:$AY$114))</f>
        <v>0</v>
      </c>
      <c r="BR115" s="764">
        <f t="array" ref="BR115">MAX(IF('INTEGRALE verrouillée'!$A$7:$A$114='Bountys calculs'!BR89,'INTEGRALE verrouillée'!$AY$7:$AY$114))</f>
        <v>0</v>
      </c>
      <c r="BS115" s="764">
        <f t="array" ref="BS115">MAX(IF('INTEGRALE verrouillée'!$A$7:$A$114='Bountys calculs'!BS89,'INTEGRALE verrouillée'!$AY$7:$AY$114))</f>
        <v>0</v>
      </c>
      <c r="BT115" s="764">
        <f t="array" ref="BT115">MAX(IF('INTEGRALE verrouillée'!$A$7:$A$114='Bountys calculs'!BT89,'INTEGRALE verrouillée'!$AY$7:$AY$114))</f>
        <v>0</v>
      </c>
      <c r="BU115" s="764">
        <f t="array" ref="BU115">MAX(IF('INTEGRALE verrouillée'!$A$7:$A$114='Bountys calculs'!BU89,'INTEGRALE verrouillée'!$AY$7:$AY$114))</f>
        <v>0</v>
      </c>
      <c r="BV115" s="764">
        <f t="array" ref="BV115">MAX(IF('INTEGRALE verrouillée'!$A$7:$A$114='Bountys calculs'!BV89,'INTEGRALE verrouillée'!$AY$7:$AY$114))</f>
        <v>0</v>
      </c>
      <c r="BW115" s="764">
        <f t="array" ref="BW115">MAX(IF('INTEGRALE verrouillée'!$A$7:$A$114='Bountys calculs'!BW89,'INTEGRALE verrouillée'!$AY$7:$AY$114))</f>
        <v>0</v>
      </c>
      <c r="BX115" s="764">
        <f t="array" ref="BX115">MAX(IF('INTEGRALE verrouillée'!$A$7:$A$114='Bountys calculs'!BX89,'INTEGRALE verrouillée'!$AY$7:$AY$114))</f>
        <v>0</v>
      </c>
      <c r="BY115" s="764">
        <f t="array" ref="BY115">MAX(IF('INTEGRALE verrouillée'!$A$7:$A$114='Bountys calculs'!BY89,'INTEGRALE verrouillée'!$AY$7:$AY$114))</f>
        <v>0</v>
      </c>
    </row>
    <row r="116" spans="1:77" s="53" customFormat="1" ht="12" x14ac:dyDescent="0.25">
      <c r="A116" s="4058"/>
      <c r="B116" s="765" t="s">
        <v>303</v>
      </c>
      <c r="C116" s="766">
        <f t="array" ref="C116">MAX(IF('INTEGRALE verrouillée'!$A$7:$A$114='Bountys calculs'!C89,'INTEGRALE verrouillée'!$AZ$7:$AZ$114))</f>
        <v>0</v>
      </c>
      <c r="D116" s="766">
        <f t="array" ref="D116">MAX(IF('INTEGRALE verrouillée'!$A$7:$A$114='Bountys calculs'!D89,'INTEGRALE verrouillée'!$AZ$7:$AZ$114))</f>
        <v>0</v>
      </c>
      <c r="E116" s="766">
        <f t="array" ref="E116">MAX(IF('INTEGRALE verrouillée'!$A$7:$A$114='Bountys calculs'!E89,'INTEGRALE verrouillée'!$AZ$7:$AZ$114))</f>
        <v>0</v>
      </c>
      <c r="F116" s="766">
        <f t="array" ref="F116">MAX(IF('INTEGRALE verrouillée'!$A$7:$A$114='Bountys calculs'!F89,'INTEGRALE verrouillée'!$AZ$7:$AZ$114))</f>
        <v>0</v>
      </c>
      <c r="G116" s="766">
        <f t="array" ref="G116">MAX(IF('INTEGRALE verrouillée'!$A$7:$A$114='Bountys calculs'!G89,'INTEGRALE verrouillée'!$AZ$7:$AZ$114))</f>
        <v>1</v>
      </c>
      <c r="H116" s="766">
        <f t="array" ref="H116">MAX(IF('INTEGRALE verrouillée'!$A$7:$A$114='Bountys calculs'!H89,'INTEGRALE verrouillée'!$AZ$7:$AZ$114))</f>
        <v>1</v>
      </c>
      <c r="I116" s="766">
        <f t="array" ref="I116">MAX(IF('INTEGRALE verrouillée'!$A$7:$A$114='Bountys calculs'!I89,'INTEGRALE verrouillée'!$AZ$7:$AZ$114))</f>
        <v>0</v>
      </c>
      <c r="J116" s="766">
        <f t="array" ref="J116">MAX(IF('INTEGRALE verrouillée'!$A$7:$A$114='Bountys calculs'!J89,'INTEGRALE verrouillée'!$AZ$7:$AZ$114))</f>
        <v>0</v>
      </c>
      <c r="K116" s="766">
        <f t="array" ref="K116">MAX(IF('INTEGRALE verrouillée'!$A$7:$A$114='Bountys calculs'!K89,'INTEGRALE verrouillée'!$AZ$7:$AZ$114))</f>
        <v>0</v>
      </c>
      <c r="L116" s="766">
        <f t="array" ref="L116">MAX(IF('INTEGRALE verrouillée'!$A$7:$A$114='Bountys calculs'!L89,'INTEGRALE verrouillée'!$AZ$7:$AZ$114))</f>
        <v>0</v>
      </c>
      <c r="M116" s="766">
        <f t="array" ref="M116">MAX(IF('INTEGRALE verrouillée'!$A$7:$A$114='Bountys calculs'!M89,'INTEGRALE verrouillée'!$AZ$7:$AZ$114))</f>
        <v>0</v>
      </c>
      <c r="N116" s="766">
        <f t="array" ref="N116">MAX(IF('INTEGRALE verrouillée'!$A$7:$A$114='Bountys calculs'!N89,'INTEGRALE verrouillée'!$AZ$7:$AZ$114))</f>
        <v>0</v>
      </c>
      <c r="O116" s="766">
        <f t="array" ref="O116">MAX(IF('INTEGRALE verrouillée'!$A$7:$A$114='Bountys calculs'!O89,'INTEGRALE verrouillée'!$AZ$7:$AZ$114))</f>
        <v>2</v>
      </c>
      <c r="P116" s="766">
        <f t="array" ref="P116">MAX(IF('INTEGRALE verrouillée'!$A$7:$A$114='Bountys calculs'!P89,'INTEGRALE verrouillée'!$AZ$7:$AZ$114))</f>
        <v>0</v>
      </c>
      <c r="Q116" s="766">
        <f t="array" ref="Q116">MAX(IF('INTEGRALE verrouillée'!$A$7:$A$114='Bountys calculs'!Q89,'INTEGRALE verrouillée'!$AZ$7:$AZ$114))</f>
        <v>1</v>
      </c>
      <c r="R116" s="766">
        <f t="array" ref="R116">MAX(IF('INTEGRALE verrouillée'!$A$7:$A$114='Bountys calculs'!R89,'INTEGRALE verrouillée'!$AZ$7:$AZ$114))</f>
        <v>1</v>
      </c>
      <c r="S116" s="766">
        <f t="array" ref="S116">MAX(IF('INTEGRALE verrouillée'!$A$7:$A$114='Bountys calculs'!S89,'INTEGRALE verrouillée'!$AZ$7:$AZ$114))</f>
        <v>0</v>
      </c>
      <c r="T116" s="766">
        <f t="array" ref="T116">MAX(IF('INTEGRALE verrouillée'!$A$7:$A$114='Bountys calculs'!T89,'INTEGRALE verrouillée'!$AZ$7:$AZ$114))</f>
        <v>0</v>
      </c>
      <c r="U116" s="766">
        <f t="array" ref="U116">MAX(IF('INTEGRALE verrouillée'!$A$7:$A$114='Bountys calculs'!U89,'INTEGRALE verrouillée'!$AZ$7:$AZ$114))</f>
        <v>0</v>
      </c>
      <c r="V116" s="766">
        <f t="array" ref="V116">MAX(IF('INTEGRALE verrouillée'!$A$7:$A$114='Bountys calculs'!V89,'INTEGRALE verrouillée'!$AZ$7:$AZ$114))</f>
        <v>1</v>
      </c>
      <c r="W116" s="766">
        <f t="array" ref="W116">MAX(IF('INTEGRALE verrouillée'!$A$7:$A$114='Bountys calculs'!W89,'INTEGRALE verrouillée'!$AZ$7:$AZ$114))</f>
        <v>0</v>
      </c>
      <c r="X116" s="766">
        <f t="array" ref="X116">MAX(IF('INTEGRALE verrouillée'!$A$7:$A$114='Bountys calculs'!X89,'INTEGRALE verrouillée'!$AZ$7:$AZ$114))</f>
        <v>0</v>
      </c>
      <c r="Y116" s="766">
        <f t="array" ref="Y116">MAX(IF('INTEGRALE verrouillée'!$A$7:$A$114='Bountys calculs'!Y89,'INTEGRALE verrouillée'!$AZ$7:$AZ$114))</f>
        <v>0</v>
      </c>
      <c r="Z116" s="766">
        <f t="array" ref="Z116">MAX(IF('INTEGRALE verrouillée'!$A$7:$A$114='Bountys calculs'!Z89,'INTEGRALE verrouillée'!$AZ$7:$AZ$114))</f>
        <v>0</v>
      </c>
      <c r="AA116" s="766">
        <f t="array" ref="AA116">MAX(IF('INTEGRALE verrouillée'!$A$7:$A$114='Bountys calculs'!AA89,'INTEGRALE verrouillée'!$AZ$7:$AZ$114))</f>
        <v>0</v>
      </c>
      <c r="AB116" s="766">
        <f t="array" ref="AB116">MAX(IF('INTEGRALE verrouillée'!$A$7:$A$114='Bountys calculs'!AB89,'INTEGRALE verrouillée'!$AZ$7:$AZ$114))</f>
        <v>0</v>
      </c>
      <c r="AC116" s="766">
        <f t="array" ref="AC116">MAX(IF('INTEGRALE verrouillée'!$A$7:$A$114='Bountys calculs'!AC89,'INTEGRALE verrouillée'!$AZ$7:$AZ$114))</f>
        <v>0</v>
      </c>
      <c r="AD116" s="766">
        <f t="array" ref="AD116">MAX(IF('INTEGRALE verrouillée'!$A$7:$A$114='Bountys calculs'!AD89,'INTEGRALE verrouillée'!$AZ$7:$AZ$114))</f>
        <v>0</v>
      </c>
      <c r="AE116" s="766">
        <f t="array" ref="AE116">MAX(IF('INTEGRALE verrouillée'!$A$7:$A$114='Bountys calculs'!AE89,'INTEGRALE verrouillée'!$AZ$7:$AZ$114))</f>
        <v>0</v>
      </c>
      <c r="AF116" s="766">
        <f t="array" ref="AF116">MAX(IF('INTEGRALE verrouillée'!$A$7:$A$114='Bountys calculs'!AF89,'INTEGRALE verrouillée'!$AZ$7:$AZ$114))</f>
        <v>0</v>
      </c>
      <c r="AG116" s="766">
        <f t="array" ref="AG116">MAX(IF('INTEGRALE verrouillée'!$A$7:$A$114='Bountys calculs'!AG89,'INTEGRALE verrouillée'!$AZ$7:$AZ$114))</f>
        <v>3</v>
      </c>
      <c r="AH116" s="766">
        <f t="array" ref="AH116">MAX(IF('INTEGRALE verrouillée'!$A$7:$A$114='Bountys calculs'!AH89,'INTEGRALE verrouillée'!$AZ$7:$AZ$114))</f>
        <v>0</v>
      </c>
      <c r="AI116" s="766">
        <f t="array" ref="AI116">MAX(IF('INTEGRALE verrouillée'!$A$7:$A$114='Bountys calculs'!AI89,'INTEGRALE verrouillée'!$AZ$7:$AZ$114))</f>
        <v>0</v>
      </c>
      <c r="AJ116" s="766">
        <f t="array" ref="AJ116">MAX(IF('INTEGRALE verrouillée'!$A$7:$A$114='Bountys calculs'!AJ89,'INTEGRALE verrouillée'!$AZ$7:$AZ$114))</f>
        <v>0</v>
      </c>
      <c r="AK116" s="766">
        <f t="array" ref="AK116">MAX(IF('INTEGRALE verrouillée'!$A$7:$A$114='Bountys calculs'!AK89,'INTEGRALE verrouillée'!$AZ$7:$AZ$114))</f>
        <v>1</v>
      </c>
      <c r="AL116" s="766">
        <f t="array" ref="AL116">MAX(IF('INTEGRALE verrouillée'!$A$7:$A$114='Bountys calculs'!AL89,'INTEGRALE verrouillée'!$AZ$7:$AZ$114))</f>
        <v>1</v>
      </c>
      <c r="AM116" s="766">
        <f t="array" ref="AM116">MAX(IF('INTEGRALE verrouillée'!$A$7:$A$114='Bountys calculs'!AM89,'INTEGRALE verrouillée'!$AZ$7:$AZ$114))</f>
        <v>2</v>
      </c>
      <c r="AN116" s="766">
        <f t="array" ref="AN116">MAX(IF('INTEGRALE verrouillée'!$A$7:$A$114='Bountys calculs'!AN89,'INTEGRALE verrouillée'!$AZ$7:$AZ$114))</f>
        <v>0</v>
      </c>
      <c r="AO116" s="766">
        <f t="array" ref="AO116">MAX(IF('INTEGRALE verrouillée'!$A$7:$A$114='Bountys calculs'!AO89,'INTEGRALE verrouillée'!$AZ$7:$AZ$114))</f>
        <v>0</v>
      </c>
      <c r="AP116" s="766">
        <f t="array" ref="AP116">MAX(IF('INTEGRALE verrouillée'!$A$7:$A$114='Bountys calculs'!AP89,'INTEGRALE verrouillée'!$AZ$7:$AZ$114))</f>
        <v>0</v>
      </c>
      <c r="AQ116" s="766">
        <f t="array" ref="AQ116">MAX(IF('INTEGRALE verrouillée'!$A$7:$A$114='Bountys calculs'!AQ89,'INTEGRALE verrouillée'!$AZ$7:$AZ$114))</f>
        <v>0</v>
      </c>
      <c r="AR116" s="766">
        <f t="array" ref="AR116">MAX(IF('INTEGRALE verrouillée'!$A$7:$A$114='Bountys calculs'!AR89,'INTEGRALE verrouillée'!$AZ$7:$AZ$114))</f>
        <v>0</v>
      </c>
      <c r="AS116" s="766">
        <f t="array" ref="AS116">MAX(IF('INTEGRALE verrouillée'!$A$7:$A$114='Bountys calculs'!AS89,'INTEGRALE verrouillée'!$AZ$7:$AZ$114))</f>
        <v>0</v>
      </c>
      <c r="AT116" s="867">
        <f t="array" ref="AT116">MAX(IF('INTEGRALE verrouillée'!$A$7:$A$114='Bountys calculs'!AT89,'INTEGRALE verrouillée'!$AZ$7:$AZ$114))</f>
        <v>0</v>
      </c>
      <c r="AU116" s="867">
        <f t="array" ref="AU116">MAX(IF('INTEGRALE verrouillée'!$A$7:$A$114='Bountys calculs'!AU89,'INTEGRALE verrouillée'!$AZ$7:$AZ$114))</f>
        <v>0</v>
      </c>
      <c r="AV116" s="867">
        <f t="array" ref="AV116">MAX(IF('INTEGRALE verrouillée'!$A$7:$A$114='Bountys calculs'!AV89,'INTEGRALE verrouillée'!$AZ$7:$AZ$114))</f>
        <v>0</v>
      </c>
      <c r="AW116" s="3699">
        <f t="array" ref="AW116">MAX(IF('INTEGRALE verrouillée'!$A$7:$A$114='Bountys calculs'!AW89,'INTEGRALE verrouillée'!$AZ$7:$AZ$114))</f>
        <v>0</v>
      </c>
      <c r="AX116" s="766">
        <f t="array" ref="AX116">MAX(IF('INTEGRALE verrouillée'!$A$7:$A$114='Bountys calculs'!AX89,'INTEGRALE verrouillée'!$AZ$7:$AZ$114))</f>
        <v>0</v>
      </c>
      <c r="AY116" s="766">
        <f t="array" ref="AY116">MAX(IF('INTEGRALE verrouillée'!$A$7:$A$114='Bountys calculs'!AY89,'INTEGRALE verrouillée'!$AZ$7:$AZ$114))</f>
        <v>0</v>
      </c>
      <c r="AZ116" s="766">
        <f t="array" ref="AZ116">MAX(IF('INTEGRALE verrouillée'!$A$7:$A$114='Bountys calculs'!AZ89,'INTEGRALE verrouillée'!$AZ$7:$AZ$114))</f>
        <v>0</v>
      </c>
      <c r="BA116" s="766">
        <f t="array" ref="BA116">MAX(IF('INTEGRALE verrouillée'!$A$7:$A$114='Bountys calculs'!BA89,'INTEGRALE verrouillée'!$AZ$7:$AZ$114))</f>
        <v>0</v>
      </c>
      <c r="BB116" s="766">
        <f t="array" ref="BB116">MAX(IF('INTEGRALE verrouillée'!$A$7:$A$114='Bountys calculs'!BB89,'INTEGRALE verrouillée'!$AZ$7:$AZ$114))</f>
        <v>0</v>
      </c>
      <c r="BC116" s="766">
        <f t="array" ref="BC116">MAX(IF('INTEGRALE verrouillée'!$A$7:$A$114='Bountys calculs'!BC89,'INTEGRALE verrouillée'!$AZ$7:$AZ$114))</f>
        <v>0</v>
      </c>
      <c r="BD116" s="766">
        <f t="array" ref="BD116">MAX(IF('INTEGRALE verrouillée'!$A$7:$A$114='Bountys calculs'!BD89,'INTEGRALE verrouillée'!$AZ$7:$AZ$114))</f>
        <v>0</v>
      </c>
      <c r="BE116" s="766">
        <f t="array" ref="BE116">MAX(IF('INTEGRALE verrouillée'!$A$7:$A$114='Bountys calculs'!BE89,'INTEGRALE verrouillée'!$AZ$7:$AZ$114))</f>
        <v>0</v>
      </c>
      <c r="BF116" s="766">
        <f t="array" ref="BF116">MAX(IF('INTEGRALE verrouillée'!$A$7:$A$114='Bountys calculs'!BF89,'INTEGRALE verrouillée'!$AZ$7:$AZ$114))</f>
        <v>0</v>
      </c>
      <c r="BG116" s="766">
        <f t="array" ref="BG116">MAX(IF('INTEGRALE verrouillée'!$A$7:$A$114='Bountys calculs'!BG89,'INTEGRALE verrouillée'!$AZ$7:$AZ$114))</f>
        <v>0</v>
      </c>
      <c r="BH116" s="766">
        <f t="array" ref="BH116">MAX(IF('INTEGRALE verrouillée'!$A$7:$A$114='Bountys calculs'!BH89,'INTEGRALE verrouillée'!$AZ$7:$AZ$114))</f>
        <v>0</v>
      </c>
      <c r="BI116" s="766">
        <f t="array" ref="BI116">MAX(IF('INTEGRALE verrouillée'!$A$7:$A$114='Bountys calculs'!BI89,'INTEGRALE verrouillée'!$AZ$7:$AZ$114))</f>
        <v>0</v>
      </c>
      <c r="BJ116" s="766">
        <f t="array" ref="BJ116">MAX(IF('INTEGRALE verrouillée'!$A$7:$A$114='Bountys calculs'!BJ89,'INTEGRALE verrouillée'!$AZ$7:$AZ$114))</f>
        <v>0</v>
      </c>
      <c r="BK116" s="766">
        <f t="array" ref="BK116">MAX(IF('INTEGRALE verrouillée'!$A$7:$A$114='Bountys calculs'!BK89,'INTEGRALE verrouillée'!$AZ$7:$AZ$114))</f>
        <v>0</v>
      </c>
      <c r="BL116" s="766">
        <f t="array" ref="BL116">MAX(IF('INTEGRALE verrouillée'!$A$7:$A$114='Bountys calculs'!BL89,'INTEGRALE verrouillée'!$AZ$7:$AZ$114))</f>
        <v>0</v>
      </c>
      <c r="BM116" s="766">
        <f t="array" ref="BM116">MAX(IF('INTEGRALE verrouillée'!$A$7:$A$114='Bountys calculs'!BM89,'INTEGRALE verrouillée'!$AZ$7:$AZ$114))</f>
        <v>0</v>
      </c>
      <c r="BN116" s="766">
        <f t="array" ref="BN116">MAX(IF('INTEGRALE verrouillée'!$A$7:$A$114='Bountys calculs'!BN89,'INTEGRALE verrouillée'!$AZ$7:$AZ$114))</f>
        <v>0</v>
      </c>
      <c r="BO116" s="766">
        <f t="array" ref="BO116">MAX(IF('INTEGRALE verrouillée'!$A$7:$A$114='Bountys calculs'!BO89,'INTEGRALE verrouillée'!$AZ$7:$AZ$114))</f>
        <v>0</v>
      </c>
      <c r="BP116" s="766">
        <f t="array" ref="BP116">MAX(IF('INTEGRALE verrouillée'!$A$7:$A$114='Bountys calculs'!BP89,'INTEGRALE verrouillée'!$AZ$7:$AZ$114))</f>
        <v>0</v>
      </c>
      <c r="BQ116" s="766">
        <f t="array" ref="BQ116">MAX(IF('INTEGRALE verrouillée'!$A$7:$A$114='Bountys calculs'!BQ89,'INTEGRALE verrouillée'!$AZ$7:$AZ$114))</f>
        <v>0</v>
      </c>
      <c r="BR116" s="766">
        <f t="array" ref="BR116">MAX(IF('INTEGRALE verrouillée'!$A$7:$A$114='Bountys calculs'!BR89,'INTEGRALE verrouillée'!$AZ$7:$AZ$114))</f>
        <v>0</v>
      </c>
      <c r="BS116" s="766">
        <f t="array" ref="BS116">MAX(IF('INTEGRALE verrouillée'!$A$7:$A$114='Bountys calculs'!BS89,'INTEGRALE verrouillée'!$AZ$7:$AZ$114))</f>
        <v>0</v>
      </c>
      <c r="BT116" s="766">
        <f t="array" ref="BT116">MAX(IF('INTEGRALE verrouillée'!$A$7:$A$114='Bountys calculs'!BT89,'INTEGRALE verrouillée'!$AZ$7:$AZ$114))</f>
        <v>0</v>
      </c>
      <c r="BU116" s="766">
        <f t="array" ref="BU116">MAX(IF('INTEGRALE verrouillée'!$A$7:$A$114='Bountys calculs'!BU89,'INTEGRALE verrouillée'!$AZ$7:$AZ$114))</f>
        <v>0</v>
      </c>
      <c r="BV116" s="766">
        <f t="array" ref="BV116">MAX(IF('INTEGRALE verrouillée'!$A$7:$A$114='Bountys calculs'!BV89,'INTEGRALE verrouillée'!$AZ$7:$AZ$114))</f>
        <v>0</v>
      </c>
      <c r="BW116" s="766">
        <f t="array" ref="BW116">MAX(IF('INTEGRALE verrouillée'!$A$7:$A$114='Bountys calculs'!BW89,'INTEGRALE verrouillée'!$AZ$7:$AZ$114))</f>
        <v>0</v>
      </c>
      <c r="BX116" s="766">
        <f t="array" ref="BX116">MAX(IF('INTEGRALE verrouillée'!$A$7:$A$114='Bountys calculs'!BX89,'INTEGRALE verrouillée'!$AZ$7:$AZ$114))</f>
        <v>0</v>
      </c>
      <c r="BY116" s="766">
        <f t="array" ref="BY116">MAX(IF('INTEGRALE verrouillée'!$A$7:$A$114='Bountys calculs'!BY89,'INTEGRALE verrouillée'!$AZ$7:$AZ$114))</f>
        <v>0</v>
      </c>
    </row>
    <row r="117" spans="1:77" s="3478" customFormat="1" ht="12" x14ac:dyDescent="0.25">
      <c r="A117" s="4058"/>
      <c r="B117" s="3477" t="s">
        <v>287</v>
      </c>
      <c r="C117" s="3472" t="str">
        <f t="shared" ref="C117:D117" si="49">IF(C115&gt;0,(C114+C116)/C115,"-")</f>
        <v>-</v>
      </c>
      <c r="D117" s="3472">
        <f t="shared" si="49"/>
        <v>0.875</v>
      </c>
      <c r="E117" s="3472">
        <f t="shared" ref="E117:BU117" si="50">IF(E115&gt;0,(E114+E116)/E115,"-")</f>
        <v>1</v>
      </c>
      <c r="F117" s="3472" t="str">
        <f t="shared" si="50"/>
        <v>-</v>
      </c>
      <c r="G117" s="3472">
        <f t="shared" si="50"/>
        <v>0.5</v>
      </c>
      <c r="H117" s="3472">
        <f t="shared" si="50"/>
        <v>0.91666666666666663</v>
      </c>
      <c r="I117" s="3472">
        <f t="shared" si="50"/>
        <v>0.9285714285714286</v>
      </c>
      <c r="J117" s="3472" t="str">
        <f t="shared" si="50"/>
        <v>-</v>
      </c>
      <c r="K117" s="3472" t="str">
        <f t="shared" si="50"/>
        <v>-</v>
      </c>
      <c r="L117" s="3472">
        <f t="shared" si="50"/>
        <v>0.76923076923076927</v>
      </c>
      <c r="M117" s="3472" t="str">
        <f t="shared" si="50"/>
        <v>-</v>
      </c>
      <c r="N117" s="3472">
        <f t="shared" si="50"/>
        <v>0.875</v>
      </c>
      <c r="O117" s="3472">
        <f t="shared" si="50"/>
        <v>1.5</v>
      </c>
      <c r="P117" s="3472">
        <f t="shared" si="50"/>
        <v>0.5</v>
      </c>
      <c r="Q117" s="3472">
        <f t="shared" si="50"/>
        <v>1.1428571428571428</v>
      </c>
      <c r="R117" s="3472">
        <f t="shared" si="50"/>
        <v>0.45454545454545453</v>
      </c>
      <c r="S117" s="3472" t="str">
        <f t="shared" si="50"/>
        <v>-</v>
      </c>
      <c r="T117" s="3472" t="str">
        <f t="shared" si="50"/>
        <v>-</v>
      </c>
      <c r="U117" s="3472" t="str">
        <f t="shared" si="50"/>
        <v>-</v>
      </c>
      <c r="V117" s="3472">
        <f t="shared" si="50"/>
        <v>1.6666666666666667</v>
      </c>
      <c r="W117" s="3472">
        <f t="shared" si="50"/>
        <v>0.5</v>
      </c>
      <c r="X117" s="3472">
        <f t="shared" si="50"/>
        <v>0</v>
      </c>
      <c r="Y117" s="3472">
        <f t="shared" si="50"/>
        <v>0.53846153846153844</v>
      </c>
      <c r="Z117" s="3472" t="str">
        <f t="shared" si="50"/>
        <v>-</v>
      </c>
      <c r="AA117" s="3472">
        <f t="shared" si="50"/>
        <v>0</v>
      </c>
      <c r="AB117" s="3472" t="str">
        <f t="shared" si="50"/>
        <v>-</v>
      </c>
      <c r="AC117" s="3472">
        <f t="shared" si="50"/>
        <v>0.41666666666666669</v>
      </c>
      <c r="AD117" s="3472">
        <f t="shared" si="50"/>
        <v>0</v>
      </c>
      <c r="AE117" s="3472">
        <f t="shared" si="50"/>
        <v>1.7142857142857142</v>
      </c>
      <c r="AF117" s="3472" t="str">
        <f t="shared" ref="AF117" si="51">IF(AF115&gt;0,(AF114+AF116)/AF115,"-")</f>
        <v>-</v>
      </c>
      <c r="AG117" s="3472">
        <f t="shared" si="50"/>
        <v>2.8181818181818183</v>
      </c>
      <c r="AH117" s="3472">
        <f t="shared" si="50"/>
        <v>0.2</v>
      </c>
      <c r="AI117" s="3472">
        <f t="shared" si="50"/>
        <v>0.75</v>
      </c>
      <c r="AJ117" s="3472">
        <f t="shared" si="50"/>
        <v>0.5</v>
      </c>
      <c r="AK117" s="3472">
        <f t="shared" si="50"/>
        <v>1.2727272727272727</v>
      </c>
      <c r="AL117" s="3472">
        <f t="shared" si="50"/>
        <v>0.54545454545454541</v>
      </c>
      <c r="AM117" s="3472">
        <f t="shared" si="50"/>
        <v>1.9166666666666667</v>
      </c>
      <c r="AN117" s="3472" t="str">
        <f t="shared" si="50"/>
        <v>-</v>
      </c>
      <c r="AO117" s="3472" t="str">
        <f t="shared" ref="AO117:AP117" si="52">IF(AO115&gt;0,(AO114+AO116)/AO115,"-")</f>
        <v>-</v>
      </c>
      <c r="AP117" s="3472" t="str">
        <f t="shared" si="52"/>
        <v>-</v>
      </c>
      <c r="AQ117" s="3472" t="str">
        <f t="shared" si="50"/>
        <v>-</v>
      </c>
      <c r="AR117" s="3472" t="str">
        <f t="shared" si="50"/>
        <v>-</v>
      </c>
      <c r="AS117" s="3472">
        <f t="shared" si="50"/>
        <v>1</v>
      </c>
      <c r="AT117" s="3473">
        <f t="shared" si="50"/>
        <v>0</v>
      </c>
      <c r="AU117" s="3473" t="str">
        <f t="shared" ref="AU117:AV117" si="53">IF(AU115&gt;0,(AU114+AU116)/AU115,"-")</f>
        <v>-</v>
      </c>
      <c r="AV117" s="3473" t="str">
        <f t="shared" si="53"/>
        <v>-</v>
      </c>
      <c r="AW117" s="3700" t="str">
        <f t="shared" si="50"/>
        <v>-</v>
      </c>
      <c r="AX117" s="3472" t="str">
        <f t="shared" si="50"/>
        <v>-</v>
      </c>
      <c r="AY117" s="3472" t="str">
        <f t="shared" si="50"/>
        <v>-</v>
      </c>
      <c r="AZ117" s="3472" t="str">
        <f t="shared" si="50"/>
        <v>-</v>
      </c>
      <c r="BA117" s="3472" t="str">
        <f t="shared" si="50"/>
        <v>-</v>
      </c>
      <c r="BB117" s="3472" t="str">
        <f t="shared" si="50"/>
        <v>-</v>
      </c>
      <c r="BC117" s="3472" t="str">
        <f t="shared" si="50"/>
        <v>-</v>
      </c>
      <c r="BD117" s="3472" t="str">
        <f t="shared" si="50"/>
        <v>-</v>
      </c>
      <c r="BE117" s="3472" t="str">
        <f t="shared" si="50"/>
        <v>-</v>
      </c>
      <c r="BF117" s="3472" t="str">
        <f t="shared" si="50"/>
        <v>-</v>
      </c>
      <c r="BG117" s="3472" t="str">
        <f t="shared" si="50"/>
        <v>-</v>
      </c>
      <c r="BH117" s="3472" t="str">
        <f t="shared" si="50"/>
        <v>-</v>
      </c>
      <c r="BI117" s="3472" t="str">
        <f t="shared" si="50"/>
        <v>-</v>
      </c>
      <c r="BJ117" s="3472" t="str">
        <f t="shared" si="50"/>
        <v>-</v>
      </c>
      <c r="BK117" s="3472">
        <f t="shared" si="50"/>
        <v>0.5</v>
      </c>
      <c r="BL117" s="3472">
        <f t="shared" si="50"/>
        <v>1</v>
      </c>
      <c r="BM117" s="3472" t="str">
        <f t="shared" si="50"/>
        <v>-</v>
      </c>
      <c r="BN117" s="3472" t="str">
        <f t="shared" si="50"/>
        <v>-</v>
      </c>
      <c r="BO117" s="3472" t="str">
        <f t="shared" si="50"/>
        <v>-</v>
      </c>
      <c r="BP117" s="3472" t="str">
        <f t="shared" si="50"/>
        <v>-</v>
      </c>
      <c r="BQ117" s="3472" t="str">
        <f t="shared" si="50"/>
        <v>-</v>
      </c>
      <c r="BR117" s="3472" t="str">
        <f t="shared" si="50"/>
        <v>-</v>
      </c>
      <c r="BS117" s="3472" t="str">
        <f t="shared" si="50"/>
        <v>-</v>
      </c>
      <c r="BT117" s="3472" t="str">
        <f t="shared" si="50"/>
        <v>-</v>
      </c>
      <c r="BU117" s="3472" t="str">
        <f t="shared" si="50"/>
        <v>-</v>
      </c>
      <c r="BV117" s="3472" t="str">
        <f t="shared" ref="BV117:BY117" si="54">IF(BV115&gt;0,(BV114+BV116)/BV115,"-")</f>
        <v>-</v>
      </c>
      <c r="BW117" s="3472" t="str">
        <f t="shared" si="54"/>
        <v>-</v>
      </c>
      <c r="BX117" s="3472" t="str">
        <f t="shared" si="54"/>
        <v>-</v>
      </c>
      <c r="BY117" s="3472" t="str">
        <f t="shared" si="54"/>
        <v>-</v>
      </c>
    </row>
    <row r="118" spans="1:77" s="55" customFormat="1" ht="12" customHeight="1" x14ac:dyDescent="0.25">
      <c r="A118" s="4059" t="s">
        <v>828</v>
      </c>
      <c r="B118" s="3474" t="s">
        <v>285</v>
      </c>
      <c r="C118" s="3475">
        <f t="array" ref="C118">COUNTIF('Gagnants-Perdants'!$B$1133:$B$1315,C89)</f>
        <v>0</v>
      </c>
      <c r="D118" s="3475">
        <f t="array" ref="D118">COUNTIF('Gagnants-Perdants'!$B$1133:$B$1315,D89)</f>
        <v>2</v>
      </c>
      <c r="E118" s="3475">
        <f t="array" ref="E118">COUNTIF('Gagnants-Perdants'!$B$1133:$B$1315,E89)</f>
        <v>1</v>
      </c>
      <c r="F118" s="3475">
        <f t="array" ref="F118">COUNTIF('Gagnants-Perdants'!$B$1133:$B$1315,F89)</f>
        <v>0</v>
      </c>
      <c r="G118" s="3475">
        <f t="array" ref="G118">COUNTIF('Gagnants-Perdants'!$B$1133:$B$1315,G89)</f>
        <v>3</v>
      </c>
      <c r="H118" s="3475">
        <f t="array" ref="H118">COUNTIF('Gagnants-Perdants'!$B$1133:$B$1315,H89)</f>
        <v>9</v>
      </c>
      <c r="I118" s="3475">
        <f t="array" ref="I118">COUNTIF('Gagnants-Perdants'!$B$1133:$B$1315,I89)</f>
        <v>21</v>
      </c>
      <c r="J118" s="3475">
        <f t="array" ref="J118">COUNTIF('Gagnants-Perdants'!$B$1133:$B$1315,J89)</f>
        <v>0</v>
      </c>
      <c r="K118" s="3475">
        <f t="array" ref="K118">COUNTIF('Gagnants-Perdants'!$B$1133:$B$1315,K89)</f>
        <v>0</v>
      </c>
      <c r="L118" s="3475">
        <f t="array" ref="L118">COUNTIF('Gagnants-Perdants'!$B$1133:$B$1315,L89)</f>
        <v>6</v>
      </c>
      <c r="M118" s="3475">
        <f t="array" ref="M118">COUNTIF('Gagnants-Perdants'!$B$1133:$B$1315,M89)</f>
        <v>6</v>
      </c>
      <c r="N118" s="3475">
        <f t="array" ref="N118">COUNTIF('Gagnants-Perdants'!$B$1133:$B$1315,N89)</f>
        <v>3</v>
      </c>
      <c r="O118" s="3475">
        <f t="array" ref="O118">COUNTIF('Gagnants-Perdants'!$B$1133:$B$1315,O89)</f>
        <v>10</v>
      </c>
      <c r="P118" s="3475">
        <f t="array" ref="P118">COUNTIF('Gagnants-Perdants'!$B$1133:$B$1315,P89)</f>
        <v>1</v>
      </c>
      <c r="Q118" s="3475">
        <f t="array" ref="Q118">COUNTIF('Gagnants-Perdants'!$B$1133:$B$1315,Q89)</f>
        <v>24</v>
      </c>
      <c r="R118" s="3475">
        <f t="array" ref="R118">COUNTIF('Gagnants-Perdants'!$B$1133:$B$1315,R89)</f>
        <v>8</v>
      </c>
      <c r="S118" s="3475">
        <f t="array" ref="S118">COUNTIF('Gagnants-Perdants'!$B$1133:$B$1315,S89)</f>
        <v>0</v>
      </c>
      <c r="T118" s="3475">
        <f t="array" ref="T118">COUNTIF('Gagnants-Perdants'!$B$1133:$B$1315,T89)</f>
        <v>0</v>
      </c>
      <c r="U118" s="3475">
        <f t="array" ref="U118">COUNTIF('Gagnants-Perdants'!$B$1133:$B$1315,U89)</f>
        <v>0</v>
      </c>
      <c r="V118" s="3475">
        <f t="array" ref="V118">COUNTIF('Gagnants-Perdants'!$B$1133:$B$1315,V89)</f>
        <v>10</v>
      </c>
      <c r="W118" s="3475">
        <f t="array" ref="W118">COUNTIF('Gagnants-Perdants'!$B$1133:$B$1315,W89)</f>
        <v>2</v>
      </c>
      <c r="X118" s="3475">
        <f t="array" ref="X118">COUNTIF('Gagnants-Perdants'!$B$1133:$B$1315,X89)</f>
        <v>0</v>
      </c>
      <c r="Y118" s="3475">
        <f t="array" ref="Y118">COUNTIF('Gagnants-Perdants'!$B$1133:$B$1315,Y89)</f>
        <v>1</v>
      </c>
      <c r="Z118" s="3475">
        <f t="array" ref="Z118">COUNTIF('Gagnants-Perdants'!$B$1133:$B$1315,Z89)</f>
        <v>0</v>
      </c>
      <c r="AA118" s="3475">
        <f t="array" ref="AA118">COUNTIF('Gagnants-Perdants'!$B$1133:$B$1315,AA89)</f>
        <v>0</v>
      </c>
      <c r="AB118" s="3475">
        <f t="array" ref="AB118">COUNTIF('Gagnants-Perdants'!$B$1133:$B$1315,AB89)</f>
        <v>0</v>
      </c>
      <c r="AC118" s="3475">
        <f t="array" ref="AC118">COUNTIF('Gagnants-Perdants'!$B$1133:$B$1315,AC89)</f>
        <v>5</v>
      </c>
      <c r="AD118" s="3475">
        <f t="array" ref="AD118">COUNTIF('Gagnants-Perdants'!$B$1133:$B$1315,AD89)</f>
        <v>0</v>
      </c>
      <c r="AE118" s="3475">
        <f t="array" ref="AE118">COUNTIF('Gagnants-Perdants'!$B$1133:$B$1315,AE89)</f>
        <v>8</v>
      </c>
      <c r="AF118" s="3475">
        <f t="array" ref="AF118">COUNTIF('Gagnants-Perdants'!$B$1133:$B$1315,AF89)</f>
        <v>4</v>
      </c>
      <c r="AG118" s="3475">
        <f t="array" ref="AG118">COUNTIF('Gagnants-Perdants'!$B$1133:$B$1315,AG89)</f>
        <v>20</v>
      </c>
      <c r="AH118" s="3475">
        <f t="array" ref="AH118">COUNTIF('Gagnants-Perdants'!$B$1133:$B$1315,AH89)</f>
        <v>1</v>
      </c>
      <c r="AI118" s="3475">
        <f t="array" ref="AI118">COUNTIF('Gagnants-Perdants'!$B$1133:$B$1315,AI89)</f>
        <v>1</v>
      </c>
      <c r="AJ118" s="3475">
        <f t="array" ref="AJ118">COUNTIF('Gagnants-Perdants'!$B$1133:$B$1315,AJ89)</f>
        <v>7</v>
      </c>
      <c r="AK118" s="3475">
        <f t="array" ref="AK118">COUNTIF('Gagnants-Perdants'!$B$1133:$B$1315,AK89)</f>
        <v>8</v>
      </c>
      <c r="AL118" s="3475">
        <f t="array" ref="AL118">COUNTIF('Gagnants-Perdants'!$B$1133:$B$1315,AL89)</f>
        <v>4</v>
      </c>
      <c r="AM118" s="3475">
        <f t="array" ref="AM118">COUNTIF('Gagnants-Perdants'!$B$1133:$B$1315,AM89)</f>
        <v>11</v>
      </c>
      <c r="AN118" s="3475">
        <f t="array" ref="AN118">COUNTIF('Gagnants-Perdants'!$B$1133:$B$1315,AN89)</f>
        <v>0</v>
      </c>
      <c r="AO118" s="3475">
        <f t="array" ref="AO118">COUNTIF('Gagnants-Perdants'!$B$1133:$B$1315,AO89)</f>
        <v>0</v>
      </c>
      <c r="AP118" s="3475">
        <f t="array" ref="AP118">COUNTIF('Gagnants-Perdants'!$B$1133:$B$1315,AP89)</f>
        <v>0</v>
      </c>
      <c r="AQ118" s="3475">
        <f t="array" ref="AQ118">COUNTIF('Gagnants-Perdants'!$B$1133:$B$1315,AQ89)</f>
        <v>0</v>
      </c>
      <c r="AR118" s="3475">
        <f t="array" ref="AR118">COUNTIF('Gagnants-Perdants'!$B$1133:$B$1315,AR89)</f>
        <v>0</v>
      </c>
      <c r="AS118" s="3475">
        <f t="array" ref="AS118">COUNTIF('Gagnants-Perdants'!$B$1133:$B$1315,AS89)</f>
        <v>0</v>
      </c>
      <c r="AT118" s="3475">
        <f t="array" ref="AT118">COUNTIF('Gagnants-Perdants'!$B$1133:$B$1315,AT89)</f>
        <v>4</v>
      </c>
      <c r="AU118" s="3476">
        <f t="array" ref="AU118">COUNTIF('Gagnants-Perdants'!$B$1133:$B$1315,AU89)</f>
        <v>0</v>
      </c>
      <c r="AV118" s="3476">
        <f t="array" ref="AV118">COUNTIF('Gagnants-Perdants'!$B$1133:$B$1315,AV89)</f>
        <v>0</v>
      </c>
      <c r="AW118" s="3701">
        <f t="array" ref="AW118">COUNTIF('Gagnants-Perdants'!$B$1133:$B$1315,AW89)</f>
        <v>0</v>
      </c>
      <c r="AX118" s="3476">
        <f t="array" ref="AX118">COUNTIF('Gagnants-Perdants'!$B$1133:$B$1315,AX89)</f>
        <v>0</v>
      </c>
      <c r="AY118" s="3476">
        <f t="array" ref="AY118">COUNTIF('Gagnants-Perdants'!$B$1133:$B$1315,AY89)</f>
        <v>0</v>
      </c>
      <c r="AZ118" s="3476">
        <f t="array" ref="AZ118">COUNTIF('Gagnants-Perdants'!$B$1133:$B$1315,AZ89)</f>
        <v>0</v>
      </c>
      <c r="BA118" s="3476">
        <f t="array" ref="BA118">COUNTIF('Gagnants-Perdants'!$B$1133:$B$1315,BA89)</f>
        <v>0</v>
      </c>
      <c r="BB118" s="3476">
        <f t="array" ref="BB118">COUNTIF('Gagnants-Perdants'!$B$1133:$B$1315,BB89)</f>
        <v>0</v>
      </c>
      <c r="BC118" s="3476">
        <f t="array" ref="BC118">COUNTIF('Gagnants-Perdants'!$B$1133:$B$1315,BC89)</f>
        <v>0</v>
      </c>
      <c r="BD118" s="3476">
        <f t="array" ref="BD118">COUNTIF('Gagnants-Perdants'!$B$1133:$B$1315,BD89)</f>
        <v>0</v>
      </c>
      <c r="BE118" s="3476">
        <f t="array" ref="BE118">COUNTIF('Gagnants-Perdants'!$B$1133:$B$1315,BE89)</f>
        <v>0</v>
      </c>
      <c r="BF118" s="3476">
        <f t="array" ref="BF118">COUNTIF('Gagnants-Perdants'!$B$1133:$B$1315,BF89)</f>
        <v>0</v>
      </c>
      <c r="BG118" s="3476">
        <f t="array" ref="BG118">COUNTIF('Gagnants-Perdants'!$B$1133:$B$1315,BG89)</f>
        <v>0</v>
      </c>
      <c r="BH118" s="3476">
        <f t="array" ref="BH118">COUNTIF('Gagnants-Perdants'!$B$1133:$B$1315,BH89)</f>
        <v>0</v>
      </c>
      <c r="BI118" s="3476">
        <f t="array" ref="BI118">COUNTIF('Gagnants-Perdants'!$B$1133:$B$1315,BI89)</f>
        <v>0</v>
      </c>
      <c r="BJ118" s="3476">
        <f t="array" ref="BJ118">COUNTIF('Gagnants-Perdants'!$B$1133:$B$1315,BJ89)</f>
        <v>0</v>
      </c>
      <c r="BK118" s="3476">
        <f t="array" ref="BK118">COUNTIF('Gagnants-Perdants'!$B$1133:$B$1315,BK89)</f>
        <v>0</v>
      </c>
      <c r="BL118" s="3476">
        <f t="array" ref="BL118">COUNTIF('Gagnants-Perdants'!$B$1133:$B$1315,BL89)</f>
        <v>0</v>
      </c>
      <c r="BM118" s="3476">
        <f t="array" ref="BM118">COUNTIF('Gagnants-Perdants'!$B$1133:$B$1315,BM89)</f>
        <v>0</v>
      </c>
      <c r="BN118" s="3476">
        <f t="array" ref="BN118">COUNTIF('Gagnants-Perdants'!$B$1133:$B$1315,BN89)</f>
        <v>0</v>
      </c>
      <c r="BO118" s="3476">
        <f t="array" ref="BO118">COUNTIF('Gagnants-Perdants'!$B$1133:$B$1315,BO89)</f>
        <v>0</v>
      </c>
      <c r="BP118" s="3476">
        <f t="array" ref="BP118">COUNTIF('Gagnants-Perdants'!$B$1133:$B$1315,BP89)</f>
        <v>0</v>
      </c>
      <c r="BQ118" s="3476">
        <f t="array" ref="BQ118">COUNTIF('Gagnants-Perdants'!$B$1133:$B$1315,BQ89)</f>
        <v>0</v>
      </c>
      <c r="BR118" s="3476">
        <f t="array" ref="BR118">COUNTIF('Gagnants-Perdants'!$B$1133:$B$1315,BR89)</f>
        <v>0</v>
      </c>
      <c r="BS118" s="3476">
        <f t="array" ref="BS118">COUNTIF('Gagnants-Perdants'!$B$1133:$B$1315,BS89)</f>
        <v>0</v>
      </c>
      <c r="BT118" s="3476">
        <f t="array" ref="BT118">COUNTIF('Gagnants-Perdants'!$B$1133:$B$1315,BT89)</f>
        <v>0</v>
      </c>
      <c r="BU118" s="3476">
        <f t="array" ref="BU118">COUNTIF('Gagnants-Perdants'!$B$1133:$B$1315,BU89)</f>
        <v>0</v>
      </c>
      <c r="BV118" s="3476">
        <f t="array" ref="BV118">COUNTIF('Gagnants-Perdants'!$B$1133:$B$1315,BV89)</f>
        <v>0</v>
      </c>
      <c r="BW118" s="3476">
        <f t="array" ref="BW118">COUNTIF('Gagnants-Perdants'!$B$1133:$B$1315,BW89)</f>
        <v>0</v>
      </c>
      <c r="BX118" s="3476">
        <f t="array" ref="BX118">COUNTIF('Gagnants-Perdants'!$B$1133:$B$1315,BX89)</f>
        <v>0</v>
      </c>
      <c r="BY118" s="3475">
        <f t="array" ref="BY118">COUNTIF('Gagnants-Perdants'!$B$1133:$B$1315,BY89)</f>
        <v>0</v>
      </c>
    </row>
    <row r="119" spans="1:77" s="53" customFormat="1" ht="12" x14ac:dyDescent="0.25">
      <c r="A119" s="4059"/>
      <c r="B119" s="499" t="s">
        <v>286</v>
      </c>
      <c r="C119" s="481">
        <f t="array" ref="C119">MAX(IF('INTEGRALE verrouillée'!$A$7:$A$114='Bountys calculs'!C89,'INTEGRALE verrouillée'!$BA$7:$BA$114))</f>
        <v>0</v>
      </c>
      <c r="D119" s="481">
        <f t="array" ref="D119">MAX(IF('INTEGRALE verrouillée'!$A$7:$A$114='Bountys calculs'!D89,'INTEGRALE verrouillée'!$BA$7:$BA$114))</f>
        <v>7</v>
      </c>
      <c r="E119" s="481">
        <f t="array" ref="E119">MAX(IF('INTEGRALE verrouillée'!$A$7:$A$114='Bountys calculs'!E89,'INTEGRALE verrouillée'!$BA$7:$BA$114))</f>
        <v>1</v>
      </c>
      <c r="F119" s="481">
        <f t="array" ref="F119">MAX(IF('INTEGRALE verrouillée'!$A$7:$A$114='Bountys calculs'!F89,'INTEGRALE verrouillée'!$BA$7:$BA$114))</f>
        <v>0</v>
      </c>
      <c r="G119" s="481">
        <f t="array" ref="G119">MAX(IF('INTEGRALE verrouillée'!$A$7:$A$114='Bountys calculs'!G89,'INTEGRALE verrouillée'!$BA$7:$BA$114))</f>
        <v>7</v>
      </c>
      <c r="H119" s="481">
        <f t="array" ref="H119">MAX(IF('INTEGRALE verrouillée'!$A$7:$A$114='Bountys calculs'!H89,'INTEGRALE verrouillée'!$BA$7:$BA$114))</f>
        <v>10</v>
      </c>
      <c r="I119" s="481">
        <f t="array" ref="I119">MAX(IF('INTEGRALE verrouillée'!$A$7:$A$114='Bountys calculs'!I89,'INTEGRALE verrouillée'!$BA$7:$BA$114))</f>
        <v>15</v>
      </c>
      <c r="J119" s="481">
        <f t="array" ref="J119">MAX(IF('INTEGRALE verrouillée'!$A$7:$A$114='Bountys calculs'!J89,'INTEGRALE verrouillée'!$BA$7:$BA$114))</f>
        <v>0</v>
      </c>
      <c r="K119" s="481">
        <f t="array" ref="K119">MAX(IF('INTEGRALE verrouillée'!$A$7:$A$114='Bountys calculs'!K89,'INTEGRALE verrouillée'!$BA$7:$BA$114))</f>
        <v>0</v>
      </c>
      <c r="L119" s="481">
        <f t="array" ref="L119">MAX(IF('INTEGRALE verrouillée'!$A$7:$A$114='Bountys calculs'!L89,'INTEGRALE verrouillée'!$BA$7:$BA$114))</f>
        <v>13</v>
      </c>
      <c r="M119" s="481">
        <f t="array" ref="M119">MAX(IF('INTEGRALE verrouillée'!$A$7:$A$114='Bountys calculs'!M89,'INTEGRALE verrouillée'!$BA$7:$BA$114))</f>
        <v>2</v>
      </c>
      <c r="N119" s="481">
        <f t="array" ref="N119">MAX(IF('INTEGRALE verrouillée'!$A$7:$A$114='Bountys calculs'!N89,'INTEGRALE verrouillée'!$BA$7:$BA$114))</f>
        <v>5</v>
      </c>
      <c r="O119" s="481">
        <f t="array" ref="O119">MAX(IF('INTEGRALE verrouillée'!$A$7:$A$114='Bountys calculs'!O89,'INTEGRALE verrouillée'!$BA$7:$BA$114))</f>
        <v>9</v>
      </c>
      <c r="P119" s="481">
        <f t="array" ref="P119">MAX(IF('INTEGRALE verrouillée'!$A$7:$A$114='Bountys calculs'!P89,'INTEGRALE verrouillée'!$BA$7:$BA$114))</f>
        <v>4</v>
      </c>
      <c r="Q119" s="481">
        <f t="array" ref="Q119">MAX(IF('INTEGRALE verrouillée'!$A$7:$A$114='Bountys calculs'!Q89,'INTEGRALE verrouillée'!$BA$7:$BA$114))</f>
        <v>15</v>
      </c>
      <c r="R119" s="481">
        <f t="array" ref="R119">MAX(IF('INTEGRALE verrouillée'!$A$7:$A$114='Bountys calculs'!R89,'INTEGRALE verrouillée'!$BA$7:$BA$114))</f>
        <v>6</v>
      </c>
      <c r="S119" s="481">
        <f t="array" ref="S119">MAX(IF('INTEGRALE verrouillée'!$A$7:$A$114='Bountys calculs'!S89,'INTEGRALE verrouillée'!$BA$7:$BA$114))</f>
        <v>0</v>
      </c>
      <c r="T119" s="481">
        <f t="array" ref="T119">MAX(IF('INTEGRALE verrouillée'!$A$7:$A$114='Bountys calculs'!T89,'INTEGRALE verrouillée'!$BA$7:$BA$114))</f>
        <v>0</v>
      </c>
      <c r="U119" s="481">
        <f t="array" ref="U119">MAX(IF('INTEGRALE verrouillée'!$A$7:$A$114='Bountys calculs'!U89,'INTEGRALE verrouillée'!$BA$7:$BA$114))</f>
        <v>0</v>
      </c>
      <c r="V119" s="481">
        <f t="array" ref="V119">MAX(IF('INTEGRALE verrouillée'!$A$7:$A$114='Bountys calculs'!V89,'INTEGRALE verrouillée'!$BA$7:$BA$114))</f>
        <v>6</v>
      </c>
      <c r="W119" s="481">
        <f t="array" ref="W119">MAX(IF('INTEGRALE verrouillée'!$A$7:$A$114='Bountys calculs'!W89,'INTEGRALE verrouillée'!$BA$7:$BA$114))</f>
        <v>4</v>
      </c>
      <c r="X119" s="481">
        <f t="array" ref="X119">MAX(IF('INTEGRALE verrouillée'!$A$7:$A$114='Bountys calculs'!X89,'INTEGRALE verrouillée'!$BA$7:$BA$114))</f>
        <v>0</v>
      </c>
      <c r="Y119" s="481">
        <f t="array" ref="Y119">MAX(IF('INTEGRALE verrouillée'!$A$7:$A$114='Bountys calculs'!Y89,'INTEGRALE verrouillée'!$BA$7:$BA$114))</f>
        <v>14</v>
      </c>
      <c r="Z119" s="481">
        <f t="array" ref="Z119">MAX(IF('INTEGRALE verrouillée'!$A$7:$A$114='Bountys calculs'!Z89,'INTEGRALE verrouillée'!$BA$7:$BA$114))</f>
        <v>0</v>
      </c>
      <c r="AA119" s="481">
        <f t="array" ref="AA119">MAX(IF('INTEGRALE verrouillée'!$A$7:$A$114='Bountys calculs'!AA89,'INTEGRALE verrouillée'!$BA$7:$BA$114))</f>
        <v>0</v>
      </c>
      <c r="AB119" s="481">
        <f t="array" ref="AB119">MAX(IF('INTEGRALE verrouillée'!$A$7:$A$114='Bountys calculs'!AB89,'INTEGRALE verrouillée'!$BA$7:$BA$114))</f>
        <v>3</v>
      </c>
      <c r="AC119" s="481">
        <f t="array" ref="AC119">MAX(IF('INTEGRALE verrouillée'!$A$7:$A$114='Bountys calculs'!AC89,'INTEGRALE verrouillée'!$BA$7:$BA$114))</f>
        <v>13</v>
      </c>
      <c r="AD119" s="481">
        <f t="array" ref="AD119">MAX(IF('INTEGRALE verrouillée'!$A$7:$A$114='Bountys calculs'!AD89,'INTEGRALE verrouillée'!$BA$7:$BA$114))</f>
        <v>0</v>
      </c>
      <c r="AE119" s="481">
        <f t="array" ref="AE119">MAX(IF('INTEGRALE verrouillée'!$A$7:$A$114='Bountys calculs'!AE89,'INTEGRALE verrouillée'!$BA$7:$BA$114))</f>
        <v>6</v>
      </c>
      <c r="AF119" s="481">
        <f t="array" ref="AF119">MAX(IF('INTEGRALE verrouillée'!$A$7:$A$114='Bountys calculs'!AF89,'INTEGRALE verrouillée'!$BA$7:$BA$114))</f>
        <v>6</v>
      </c>
      <c r="AG119" s="481">
        <f t="array" ref="AG119">MAX(IF('INTEGRALE verrouillée'!$A$7:$A$114='Bountys calculs'!AG89,'INTEGRALE verrouillée'!$BA$7:$BA$114))</f>
        <v>11</v>
      </c>
      <c r="AH119" s="481">
        <f t="array" ref="AH119">MAX(IF('INTEGRALE verrouillée'!$A$7:$A$114='Bountys calculs'!AH89,'INTEGRALE verrouillée'!$BA$7:$BA$114))</f>
        <v>2</v>
      </c>
      <c r="AI119" s="481">
        <f t="array" ref="AI119">MAX(IF('INTEGRALE verrouillée'!$A$7:$A$114='Bountys calculs'!AI89,'INTEGRALE verrouillée'!$BA$7:$BA$114))</f>
        <v>2</v>
      </c>
      <c r="AJ119" s="481">
        <f t="array" ref="AJ119">MAX(IF('INTEGRALE verrouillée'!$A$7:$A$114='Bountys calculs'!AJ89,'INTEGRALE verrouillée'!$BA$7:$BA$114))</f>
        <v>8</v>
      </c>
      <c r="AK119" s="481">
        <f t="array" ref="AK119">MAX(IF('INTEGRALE verrouillée'!$A$7:$A$114='Bountys calculs'!AK89,'INTEGRALE verrouillée'!$BA$7:$BA$114))</f>
        <v>13</v>
      </c>
      <c r="AL119" s="481">
        <f t="array" ref="AL119">MAX(IF('INTEGRALE verrouillée'!$A$7:$A$114='Bountys calculs'!AL89,'INTEGRALE verrouillée'!$BA$7:$BA$114))</f>
        <v>9</v>
      </c>
      <c r="AM119" s="481">
        <f t="array" ref="AM119">MAX(IF('INTEGRALE verrouillée'!$A$7:$A$114='Bountys calculs'!AM89,'INTEGRALE verrouillée'!$BA$7:$BA$114))</f>
        <v>14</v>
      </c>
      <c r="AN119" s="481">
        <f t="array" ref="AN119">MAX(IF('INTEGRALE verrouillée'!$A$7:$A$114='Bountys calculs'!AN89,'INTEGRALE verrouillée'!$BA$7:$BA$114))</f>
        <v>0</v>
      </c>
      <c r="AO119" s="481">
        <f t="array" ref="AO119">MAX(IF('INTEGRALE verrouillée'!$A$7:$A$114='Bountys calculs'!AO89,'INTEGRALE verrouillée'!$BA$7:$BA$114))</f>
        <v>0</v>
      </c>
      <c r="AP119" s="481">
        <f t="array" ref="AP119">MAX(IF('INTEGRALE verrouillée'!$A$7:$A$114='Bountys calculs'!AP89,'INTEGRALE verrouillée'!$BA$7:$BA$114))</f>
        <v>0</v>
      </c>
      <c r="AQ119" s="481">
        <f t="array" ref="AQ119">MAX(IF('INTEGRALE verrouillée'!$A$7:$A$114='Bountys calculs'!AQ89,'INTEGRALE verrouillée'!$BA$7:$BA$114))</f>
        <v>0</v>
      </c>
      <c r="AR119" s="481">
        <f t="array" ref="AR119">MAX(IF('INTEGRALE verrouillée'!$A$7:$A$114='Bountys calculs'!AR89,'INTEGRALE verrouillée'!$BA$7:$BA$114))</f>
        <v>0</v>
      </c>
      <c r="AS119" s="481">
        <f t="array" ref="AS119">MAX(IF('INTEGRALE verrouillée'!$A$7:$A$114='Bountys calculs'!AS89,'INTEGRALE verrouillée'!$BA$7:$BA$114))</f>
        <v>0</v>
      </c>
      <c r="AT119" s="481">
        <f t="array" ref="AT119">MAX(IF('INTEGRALE verrouillée'!$A$7:$A$114='Bountys calculs'!AT89,'INTEGRALE verrouillée'!$BA$7:$BA$114))</f>
        <v>3</v>
      </c>
      <c r="AU119" s="842">
        <f t="array" ref="AU119">MAX(IF('INTEGRALE verrouillée'!$A$7:$A$114='Bountys calculs'!AU89,'INTEGRALE verrouillée'!$BA$7:$BA$114))</f>
        <v>4</v>
      </c>
      <c r="AV119" s="842">
        <f t="array" ref="AV119">MAX(IF('INTEGRALE verrouillée'!$A$7:$A$114='Bountys calculs'!AV89,'INTEGRALE verrouillée'!$BA$7:$BA$114))</f>
        <v>0</v>
      </c>
      <c r="AW119" s="3674">
        <f t="array" ref="AW119">MAX(IF('INTEGRALE verrouillée'!$A$7:$A$114='Bountys calculs'!AW89,'INTEGRALE verrouillée'!$BA$7:$BA$114))</f>
        <v>0</v>
      </c>
      <c r="AX119" s="842">
        <f t="array" ref="AX119">MAX(IF('INTEGRALE verrouillée'!$A$7:$A$114='Bountys calculs'!AX89,'INTEGRALE verrouillée'!$BA$7:$BA$114))</f>
        <v>0</v>
      </c>
      <c r="AY119" s="842">
        <f t="array" ref="AY119">MAX(IF('INTEGRALE verrouillée'!$A$7:$A$114='Bountys calculs'!AY89,'INTEGRALE verrouillée'!$BA$7:$BA$114))</f>
        <v>0</v>
      </c>
      <c r="AZ119" s="842">
        <f t="array" ref="AZ119">MAX(IF('INTEGRALE verrouillée'!$A$7:$A$114='Bountys calculs'!AZ89,'INTEGRALE verrouillée'!$BA$7:$BA$114))</f>
        <v>0</v>
      </c>
      <c r="BA119" s="842">
        <f t="array" ref="BA119">MAX(IF('INTEGRALE verrouillée'!$A$7:$A$114='Bountys calculs'!BA89,'INTEGRALE verrouillée'!$BA$7:$BA$114))</f>
        <v>0</v>
      </c>
      <c r="BB119" s="842">
        <f t="array" ref="BB119">MAX(IF('INTEGRALE verrouillée'!$A$7:$A$114='Bountys calculs'!BB89,'INTEGRALE verrouillée'!$BA$7:$BA$114))</f>
        <v>0</v>
      </c>
      <c r="BC119" s="842">
        <f t="array" ref="BC119">MAX(IF('INTEGRALE verrouillée'!$A$7:$A$114='Bountys calculs'!BC89,'INTEGRALE verrouillée'!$BA$7:$BA$114))</f>
        <v>0</v>
      </c>
      <c r="BD119" s="842">
        <f t="array" ref="BD119">MAX(IF('INTEGRALE verrouillée'!$A$7:$A$114='Bountys calculs'!BD89,'INTEGRALE verrouillée'!$BA$7:$BA$114))</f>
        <v>0</v>
      </c>
      <c r="BE119" s="842">
        <f t="array" ref="BE119">MAX(IF('INTEGRALE verrouillée'!$A$7:$A$114='Bountys calculs'!BE89,'INTEGRALE verrouillée'!$BA$7:$BA$114))</f>
        <v>0</v>
      </c>
      <c r="BF119" s="842">
        <f t="array" ref="BF119">MAX(IF('INTEGRALE verrouillée'!$A$7:$A$114='Bountys calculs'!BF89,'INTEGRALE verrouillée'!$BA$7:$BA$114))</f>
        <v>0</v>
      </c>
      <c r="BG119" s="842">
        <f t="array" ref="BG119">MAX(IF('INTEGRALE verrouillée'!$A$7:$A$114='Bountys calculs'!BG89,'INTEGRALE verrouillée'!$BA$7:$BA$114))</f>
        <v>0</v>
      </c>
      <c r="BH119" s="842">
        <f t="array" ref="BH119">MAX(IF('INTEGRALE verrouillée'!$A$7:$A$114='Bountys calculs'!BH89,'INTEGRALE verrouillée'!$BA$7:$BA$114))</f>
        <v>0</v>
      </c>
      <c r="BI119" s="842">
        <f t="array" ref="BI119">MAX(IF('INTEGRALE verrouillée'!$A$7:$A$114='Bountys calculs'!BI89,'INTEGRALE verrouillée'!$BA$7:$BA$114))</f>
        <v>0</v>
      </c>
      <c r="BJ119" s="842">
        <f t="array" ref="BJ119">MAX(IF('INTEGRALE verrouillée'!$A$7:$A$114='Bountys calculs'!BJ89,'INTEGRALE verrouillée'!$BA$7:$BA$114))</f>
        <v>0</v>
      </c>
      <c r="BK119" s="842">
        <f t="array" ref="BK119">MAX(IF('INTEGRALE verrouillée'!$A$7:$A$114='Bountys calculs'!BK89,'INTEGRALE verrouillée'!$BA$7:$BA$114))</f>
        <v>0</v>
      </c>
      <c r="BL119" s="842">
        <f t="array" ref="BL119">MAX(IF('INTEGRALE verrouillée'!$A$7:$A$114='Bountys calculs'!BL89,'INTEGRALE verrouillée'!$BA$7:$BA$114))</f>
        <v>0</v>
      </c>
      <c r="BM119" s="842">
        <f t="array" ref="BM119">MAX(IF('INTEGRALE verrouillée'!$A$7:$A$114='Bountys calculs'!BM89,'INTEGRALE verrouillée'!$BA$7:$BA$114))</f>
        <v>0</v>
      </c>
      <c r="BN119" s="842">
        <f t="array" ref="BN119">MAX(IF('INTEGRALE verrouillée'!$A$7:$A$114='Bountys calculs'!BN89,'INTEGRALE verrouillée'!$BA$7:$BA$114))</f>
        <v>0</v>
      </c>
      <c r="BO119" s="842">
        <f t="array" ref="BO119">MAX(IF('INTEGRALE verrouillée'!$A$7:$A$114='Bountys calculs'!BO89,'INTEGRALE verrouillée'!$BA$7:$BA$114))</f>
        <v>0</v>
      </c>
      <c r="BP119" s="842">
        <f t="array" ref="BP119">MAX(IF('INTEGRALE verrouillée'!$A$7:$A$114='Bountys calculs'!BP89,'INTEGRALE verrouillée'!$BA$7:$BA$114))</f>
        <v>0</v>
      </c>
      <c r="BQ119" s="842">
        <f t="array" ref="BQ119">MAX(IF('INTEGRALE verrouillée'!$A$7:$A$114='Bountys calculs'!BQ89,'INTEGRALE verrouillée'!$BA$7:$BA$114))</f>
        <v>0</v>
      </c>
      <c r="BR119" s="842">
        <f t="array" ref="BR119">MAX(IF('INTEGRALE verrouillée'!$A$7:$A$114='Bountys calculs'!BR89,'INTEGRALE verrouillée'!$BA$7:$BA$114))</f>
        <v>0</v>
      </c>
      <c r="BS119" s="842">
        <f t="array" ref="BS119">MAX(IF('INTEGRALE verrouillée'!$A$7:$A$114='Bountys calculs'!BS89,'INTEGRALE verrouillée'!$BA$7:$BA$114))</f>
        <v>0</v>
      </c>
      <c r="BT119" s="842">
        <f t="array" ref="BT119">MAX(IF('INTEGRALE verrouillée'!$A$7:$A$114='Bountys calculs'!BT89,'INTEGRALE verrouillée'!$BA$7:$BA$114))</f>
        <v>0</v>
      </c>
      <c r="BU119" s="842">
        <f t="array" ref="BU119">MAX(IF('INTEGRALE verrouillée'!$A$7:$A$114='Bountys calculs'!BU89,'INTEGRALE verrouillée'!$BA$7:$BA$114))</f>
        <v>0</v>
      </c>
      <c r="BV119" s="842">
        <f t="array" ref="BV119">MAX(IF('INTEGRALE verrouillée'!$A$7:$A$114='Bountys calculs'!BV89,'INTEGRALE verrouillée'!$BA$7:$BA$114))</f>
        <v>0</v>
      </c>
      <c r="BW119" s="842">
        <f t="array" ref="BW119">MAX(IF('INTEGRALE verrouillée'!$A$7:$A$114='Bountys calculs'!BW89,'INTEGRALE verrouillée'!$BA$7:$BA$114))</f>
        <v>0</v>
      </c>
      <c r="BX119" s="842">
        <f t="array" ref="BX119">MAX(IF('INTEGRALE verrouillée'!$A$7:$A$114='Bountys calculs'!BX89,'INTEGRALE verrouillée'!$BA$7:$BA$114))</f>
        <v>0</v>
      </c>
      <c r="BY119" s="481">
        <f t="array" ref="BY119">MAX(IF('INTEGRALE verrouillée'!$A$7:$A$114='Bountys calculs'!BY89,'INTEGRALE verrouillée'!$BA$7:$BA$114))</f>
        <v>0</v>
      </c>
    </row>
    <row r="120" spans="1:77" s="53" customFormat="1" ht="12" x14ac:dyDescent="0.25">
      <c r="A120" s="4059"/>
      <c r="B120" s="636" t="s">
        <v>303</v>
      </c>
      <c r="C120" s="637">
        <f t="array" ref="C120">MAX(IF('INTEGRALE verrouillée'!$A$7:$A$114='Bountys calculs'!C89,'INTEGRALE verrouillée'!$BB$7:$BB$114))</f>
        <v>0</v>
      </c>
      <c r="D120" s="637">
        <f t="array" ref="D120">MAX(IF('INTEGRALE verrouillée'!$A$7:$A$114='Bountys calculs'!D89,'INTEGRALE verrouillée'!$BB$7:$BB$114))</f>
        <v>1</v>
      </c>
      <c r="E120" s="637">
        <f t="array" ref="E120">MAX(IF('INTEGRALE verrouillée'!$A$7:$A$114='Bountys calculs'!E89,'INTEGRALE verrouillée'!$BB$7:$BB$114))</f>
        <v>0</v>
      </c>
      <c r="F120" s="637">
        <f t="array" ref="F120">MAX(IF('INTEGRALE verrouillée'!$A$7:$A$114='Bountys calculs'!F89,'INTEGRALE verrouillée'!$BB$7:$BB$114))</f>
        <v>0</v>
      </c>
      <c r="G120" s="637">
        <f t="array" ref="G120">MAX(IF('INTEGRALE verrouillée'!$A$7:$A$114='Bountys calculs'!G89,'INTEGRALE verrouillée'!$BB$7:$BB$114))</f>
        <v>0</v>
      </c>
      <c r="H120" s="637">
        <f t="array" ref="H120">MAX(IF('INTEGRALE verrouillée'!$A$7:$A$114='Bountys calculs'!H89,'INTEGRALE verrouillée'!$BB$7:$BB$114))</f>
        <v>2</v>
      </c>
      <c r="I120" s="637">
        <f t="array" ref="I120">MAX(IF('INTEGRALE verrouillée'!$A$7:$A$114='Bountys calculs'!I89,'INTEGRALE verrouillée'!$BB$7:$BB$114))</f>
        <v>3</v>
      </c>
      <c r="J120" s="637">
        <f t="array" ref="J120">MAX(IF('INTEGRALE verrouillée'!$A$7:$A$114='Bountys calculs'!J89,'INTEGRALE verrouillée'!$BB$7:$BB$114))</f>
        <v>0</v>
      </c>
      <c r="K120" s="637">
        <f t="array" ref="K120">MAX(IF('INTEGRALE verrouillée'!$A$7:$A$114='Bountys calculs'!K89,'INTEGRALE verrouillée'!$BB$7:$BB$114))</f>
        <v>0</v>
      </c>
      <c r="L120" s="637">
        <f t="array" ref="L120">MAX(IF('INTEGRALE verrouillée'!$A$7:$A$114='Bountys calculs'!L89,'INTEGRALE verrouillée'!$BB$7:$BB$114))</f>
        <v>0</v>
      </c>
      <c r="M120" s="637">
        <f t="array" ref="M120">MAX(IF('INTEGRALE verrouillée'!$A$7:$A$114='Bountys calculs'!M89,'INTEGRALE verrouillée'!$BB$7:$BB$114))</f>
        <v>0</v>
      </c>
      <c r="N120" s="637">
        <f t="array" ref="N120">MAX(IF('INTEGRALE verrouillée'!$A$7:$A$114='Bountys calculs'!N89,'INTEGRALE verrouillée'!$BB$7:$BB$114))</f>
        <v>0</v>
      </c>
      <c r="O120" s="637">
        <f t="array" ref="O120">MAX(IF('INTEGRALE verrouillée'!$A$7:$A$114='Bountys calculs'!O89,'INTEGRALE verrouillée'!$BB$7:$BB$114))</f>
        <v>1</v>
      </c>
      <c r="P120" s="637">
        <f t="array" ref="P120">MAX(IF('INTEGRALE verrouillée'!$A$7:$A$114='Bountys calculs'!P89,'INTEGRALE verrouillée'!$BB$7:$BB$114))</f>
        <v>0</v>
      </c>
      <c r="Q120" s="637">
        <f t="array" ref="Q120">MAX(IF('INTEGRALE verrouillée'!$A$7:$A$114='Bountys calculs'!Q89,'INTEGRALE verrouillée'!$BB$7:$BB$114))</f>
        <v>2</v>
      </c>
      <c r="R120" s="637">
        <f t="array" ref="R120">MAX(IF('INTEGRALE verrouillée'!$A$7:$A$114='Bountys calculs'!R89,'INTEGRALE verrouillée'!$BB$7:$BB$114))</f>
        <v>1</v>
      </c>
      <c r="S120" s="637">
        <f t="array" ref="S120">MAX(IF('INTEGRALE verrouillée'!$A$7:$A$114='Bountys calculs'!S89,'INTEGRALE verrouillée'!$BB$7:$BB$114))</f>
        <v>0</v>
      </c>
      <c r="T120" s="637">
        <f t="array" ref="T120">MAX(IF('INTEGRALE verrouillée'!$A$7:$A$114='Bountys calculs'!T89,'INTEGRALE verrouillée'!$BB$7:$BB$114))</f>
        <v>0</v>
      </c>
      <c r="U120" s="637">
        <f t="array" ref="U120">MAX(IF('INTEGRALE verrouillée'!$A$7:$A$114='Bountys calculs'!U89,'INTEGRALE verrouillée'!$BB$7:$BB$114))</f>
        <v>0</v>
      </c>
      <c r="V120" s="637">
        <f t="array" ref="V120">MAX(IF('INTEGRALE verrouillée'!$A$7:$A$114='Bountys calculs'!V89,'INTEGRALE verrouillée'!$BB$7:$BB$114))</f>
        <v>1</v>
      </c>
      <c r="W120" s="637">
        <f t="array" ref="W120">MAX(IF('INTEGRALE verrouillée'!$A$7:$A$114='Bountys calculs'!W89,'INTEGRALE verrouillée'!$BB$7:$BB$114))</f>
        <v>0</v>
      </c>
      <c r="X120" s="637">
        <f t="array" ref="X120">MAX(IF('INTEGRALE verrouillée'!$A$7:$A$114='Bountys calculs'!X89,'INTEGRALE verrouillée'!$BB$7:$BB$114))</f>
        <v>0</v>
      </c>
      <c r="Y120" s="637">
        <f t="array" ref="Y120">MAX(IF('INTEGRALE verrouillée'!$A$7:$A$114='Bountys calculs'!Y89,'INTEGRALE verrouillée'!$BB$7:$BB$114))</f>
        <v>0</v>
      </c>
      <c r="Z120" s="637">
        <f t="array" ref="Z120">MAX(IF('INTEGRALE verrouillée'!$A$7:$A$114='Bountys calculs'!Z89,'INTEGRALE verrouillée'!$BB$7:$BB$114))</f>
        <v>0</v>
      </c>
      <c r="AA120" s="637">
        <f t="array" ref="AA120">MAX(IF('INTEGRALE verrouillée'!$A$7:$A$114='Bountys calculs'!AA89,'INTEGRALE verrouillée'!$BB$7:$BB$114))</f>
        <v>0</v>
      </c>
      <c r="AB120" s="637">
        <f t="array" ref="AB120">MAX(IF('INTEGRALE verrouillée'!$A$7:$A$114='Bountys calculs'!AB89,'INTEGRALE verrouillée'!$BB$7:$BB$114))</f>
        <v>0</v>
      </c>
      <c r="AC120" s="637">
        <f t="array" ref="AC120">MAX(IF('INTEGRALE verrouillée'!$A$7:$A$114='Bountys calculs'!AC89,'INTEGRALE verrouillée'!$BB$7:$BB$114))</f>
        <v>0</v>
      </c>
      <c r="AD120" s="637">
        <f t="array" ref="AD120">MAX(IF('INTEGRALE verrouillée'!$A$7:$A$114='Bountys calculs'!AD89,'INTEGRALE verrouillée'!$BB$7:$BB$114))</f>
        <v>0</v>
      </c>
      <c r="AE120" s="637">
        <f t="array" ref="AE120">MAX(IF('INTEGRALE verrouillée'!$A$7:$A$114='Bountys calculs'!AE89,'INTEGRALE verrouillée'!$BB$7:$BB$114))</f>
        <v>1</v>
      </c>
      <c r="AF120" s="637">
        <f t="array" ref="AF120">MAX(IF('INTEGRALE verrouillée'!$A$7:$A$114='Bountys calculs'!AF89,'INTEGRALE verrouillée'!$BB$7:$BB$114))</f>
        <v>0</v>
      </c>
      <c r="AG120" s="637">
        <f t="array" ref="AG120">MAX(IF('INTEGRALE verrouillée'!$A$7:$A$114='Bountys calculs'!AG89,'INTEGRALE verrouillée'!$BB$7:$BB$114))</f>
        <v>2</v>
      </c>
      <c r="AH120" s="637">
        <f t="array" ref="AH120">MAX(IF('INTEGRALE verrouillée'!$A$7:$A$114='Bountys calculs'!AH89,'INTEGRALE verrouillée'!$BB$7:$BB$114))</f>
        <v>0</v>
      </c>
      <c r="AI120" s="637">
        <f t="array" ref="AI120">MAX(IF('INTEGRALE verrouillée'!$A$7:$A$114='Bountys calculs'!AI89,'INTEGRALE verrouillée'!$BB$7:$BB$114))</f>
        <v>0</v>
      </c>
      <c r="AJ120" s="637">
        <f t="array" ref="AJ120">MAX(IF('INTEGRALE verrouillée'!$A$7:$A$114='Bountys calculs'!AJ89,'INTEGRALE verrouillée'!$BB$7:$BB$114))</f>
        <v>1</v>
      </c>
      <c r="AK120" s="637">
        <f t="array" ref="AK120">MAX(IF('INTEGRALE verrouillée'!$A$7:$A$114='Bountys calculs'!AK89,'INTEGRALE verrouillée'!$BB$7:$BB$114))</f>
        <v>0</v>
      </c>
      <c r="AL120" s="637">
        <f t="array" ref="AL120">MAX(IF('INTEGRALE verrouillée'!$A$7:$A$114='Bountys calculs'!AL89,'INTEGRALE verrouillée'!$BB$7:$BB$114))</f>
        <v>0</v>
      </c>
      <c r="AM120" s="637">
        <f t="array" ref="AM120">MAX(IF('INTEGRALE verrouillée'!$A$7:$A$114='Bountys calculs'!AM89,'INTEGRALE verrouillée'!$BB$7:$BB$114))</f>
        <v>0</v>
      </c>
      <c r="AN120" s="637">
        <f t="array" ref="AN120">MAX(IF('INTEGRALE verrouillée'!$A$7:$A$114='Bountys calculs'!AN89,'INTEGRALE verrouillée'!$BB$7:$BB$114))</f>
        <v>0</v>
      </c>
      <c r="AO120" s="637">
        <f t="array" ref="AO120">MAX(IF('INTEGRALE verrouillée'!$A$7:$A$114='Bountys calculs'!AO89,'INTEGRALE verrouillée'!$BB$7:$BB$114))</f>
        <v>0</v>
      </c>
      <c r="AP120" s="637">
        <f t="array" ref="AP120">MAX(IF('INTEGRALE verrouillée'!$A$7:$A$114='Bountys calculs'!AP89,'INTEGRALE verrouillée'!$BB$7:$BB$114))</f>
        <v>0</v>
      </c>
      <c r="AQ120" s="637">
        <f t="array" ref="AQ120">MAX(IF('INTEGRALE verrouillée'!$A$7:$A$114='Bountys calculs'!AQ89,'INTEGRALE verrouillée'!$BB$7:$BB$114))</f>
        <v>0</v>
      </c>
      <c r="AR120" s="637">
        <f t="array" ref="AR120">MAX(IF('INTEGRALE verrouillée'!$A$7:$A$114='Bountys calculs'!AR89,'INTEGRALE verrouillée'!$BB$7:$BB$114))</f>
        <v>0</v>
      </c>
      <c r="AS120" s="637">
        <f t="array" ref="AS120">MAX(IF('INTEGRALE verrouillée'!$A$7:$A$114='Bountys calculs'!AS89,'INTEGRALE verrouillée'!$BB$7:$BB$114))</f>
        <v>0</v>
      </c>
      <c r="AT120" s="637">
        <f t="array" ref="AT120">MAX(IF('INTEGRALE verrouillée'!$A$7:$A$114='Bountys calculs'!AT89,'INTEGRALE verrouillée'!$BB$7:$BB$114))</f>
        <v>0</v>
      </c>
      <c r="AU120" s="843">
        <f t="array" ref="AU120">MAX(IF('INTEGRALE verrouillée'!$A$7:$A$114='Bountys calculs'!AU89,'INTEGRALE verrouillée'!$BB$7:$BB$114))</f>
        <v>0</v>
      </c>
      <c r="AV120" s="843">
        <f t="array" ref="AV120">MAX(IF('INTEGRALE verrouillée'!$A$7:$A$114='Bountys calculs'!AV89,'INTEGRALE verrouillée'!$BB$7:$BB$114))</f>
        <v>0</v>
      </c>
      <c r="AW120" s="3675">
        <f t="array" ref="AW120">MAX(IF('INTEGRALE verrouillée'!$A$7:$A$114='Bountys calculs'!AW89,'INTEGRALE verrouillée'!$BB$7:$BB$114))</f>
        <v>0</v>
      </c>
      <c r="AX120" s="843">
        <f t="array" ref="AX120">MAX(IF('INTEGRALE verrouillée'!$A$7:$A$114='Bountys calculs'!AX89,'INTEGRALE verrouillée'!$BB$7:$BB$114))</f>
        <v>0</v>
      </c>
      <c r="AY120" s="843">
        <f t="array" ref="AY120">MAX(IF('INTEGRALE verrouillée'!$A$7:$A$114='Bountys calculs'!AY89,'INTEGRALE verrouillée'!$BB$7:$BB$114))</f>
        <v>0</v>
      </c>
      <c r="AZ120" s="843">
        <f t="array" ref="AZ120">MAX(IF('INTEGRALE verrouillée'!$A$7:$A$114='Bountys calculs'!AZ89,'INTEGRALE verrouillée'!$BB$7:$BB$114))</f>
        <v>0</v>
      </c>
      <c r="BA120" s="843">
        <f t="array" ref="BA120">MAX(IF('INTEGRALE verrouillée'!$A$7:$A$114='Bountys calculs'!BA89,'INTEGRALE verrouillée'!$BB$7:$BB$114))</f>
        <v>0</v>
      </c>
      <c r="BB120" s="843">
        <f t="array" ref="BB120">MAX(IF('INTEGRALE verrouillée'!$A$7:$A$114='Bountys calculs'!BB89,'INTEGRALE verrouillée'!$BB$7:$BB$114))</f>
        <v>0</v>
      </c>
      <c r="BC120" s="843">
        <f t="array" ref="BC120">MAX(IF('INTEGRALE verrouillée'!$A$7:$A$114='Bountys calculs'!BC89,'INTEGRALE verrouillée'!$BB$7:$BB$114))</f>
        <v>0</v>
      </c>
      <c r="BD120" s="843">
        <f t="array" ref="BD120">MAX(IF('INTEGRALE verrouillée'!$A$7:$A$114='Bountys calculs'!BD89,'INTEGRALE verrouillée'!$BB$7:$BB$114))</f>
        <v>0</v>
      </c>
      <c r="BE120" s="843">
        <f t="array" ref="BE120">MAX(IF('INTEGRALE verrouillée'!$A$7:$A$114='Bountys calculs'!BE89,'INTEGRALE verrouillée'!$BB$7:$BB$114))</f>
        <v>0</v>
      </c>
      <c r="BF120" s="843">
        <f t="array" ref="BF120">MAX(IF('INTEGRALE verrouillée'!$A$7:$A$114='Bountys calculs'!BF89,'INTEGRALE verrouillée'!$BB$7:$BB$114))</f>
        <v>0</v>
      </c>
      <c r="BG120" s="843">
        <f t="array" ref="BG120">MAX(IF('INTEGRALE verrouillée'!$A$7:$A$114='Bountys calculs'!BG89,'INTEGRALE verrouillée'!$BB$7:$BB$114))</f>
        <v>0</v>
      </c>
      <c r="BH120" s="843">
        <f t="array" ref="BH120">MAX(IF('INTEGRALE verrouillée'!$A$7:$A$114='Bountys calculs'!BH89,'INTEGRALE verrouillée'!$BB$7:$BB$114))</f>
        <v>0</v>
      </c>
      <c r="BI120" s="843">
        <f t="array" ref="BI120">MAX(IF('INTEGRALE verrouillée'!$A$7:$A$114='Bountys calculs'!BI89,'INTEGRALE verrouillée'!$BB$7:$BB$114))</f>
        <v>0</v>
      </c>
      <c r="BJ120" s="843">
        <f t="array" ref="BJ120">MAX(IF('INTEGRALE verrouillée'!$A$7:$A$114='Bountys calculs'!BJ89,'INTEGRALE verrouillée'!$BB$7:$BB$114))</f>
        <v>0</v>
      </c>
      <c r="BK120" s="843">
        <f t="array" ref="BK120">MAX(IF('INTEGRALE verrouillée'!$A$7:$A$114='Bountys calculs'!BK89,'INTEGRALE verrouillée'!$BB$7:$BB$114))</f>
        <v>0</v>
      </c>
      <c r="BL120" s="843">
        <f t="array" ref="BL120">MAX(IF('INTEGRALE verrouillée'!$A$7:$A$114='Bountys calculs'!BL89,'INTEGRALE verrouillée'!$BB$7:$BB$114))</f>
        <v>0</v>
      </c>
      <c r="BM120" s="843">
        <f t="array" ref="BM120">MAX(IF('INTEGRALE verrouillée'!$A$7:$A$114='Bountys calculs'!BM89,'INTEGRALE verrouillée'!$BB$7:$BB$114))</f>
        <v>0</v>
      </c>
      <c r="BN120" s="843">
        <f t="array" ref="BN120">MAX(IF('INTEGRALE verrouillée'!$A$7:$A$114='Bountys calculs'!BN89,'INTEGRALE verrouillée'!$BB$7:$BB$114))</f>
        <v>0</v>
      </c>
      <c r="BO120" s="843">
        <f t="array" ref="BO120">MAX(IF('INTEGRALE verrouillée'!$A$7:$A$114='Bountys calculs'!BO89,'INTEGRALE verrouillée'!$BB$7:$BB$114))</f>
        <v>0</v>
      </c>
      <c r="BP120" s="843">
        <f t="array" ref="BP120">MAX(IF('INTEGRALE verrouillée'!$A$7:$A$114='Bountys calculs'!BP89,'INTEGRALE verrouillée'!$BB$7:$BB$114))</f>
        <v>0</v>
      </c>
      <c r="BQ120" s="843">
        <f t="array" ref="BQ120">MAX(IF('INTEGRALE verrouillée'!$A$7:$A$114='Bountys calculs'!BQ89,'INTEGRALE verrouillée'!$BB$7:$BB$114))</f>
        <v>0</v>
      </c>
      <c r="BR120" s="843">
        <f t="array" ref="BR120">MAX(IF('INTEGRALE verrouillée'!$A$7:$A$114='Bountys calculs'!BR89,'INTEGRALE verrouillée'!$BB$7:$BB$114))</f>
        <v>0</v>
      </c>
      <c r="BS120" s="843">
        <f t="array" ref="BS120">MAX(IF('INTEGRALE verrouillée'!$A$7:$A$114='Bountys calculs'!BS89,'INTEGRALE verrouillée'!$BB$7:$BB$114))</f>
        <v>0</v>
      </c>
      <c r="BT120" s="843">
        <f t="array" ref="BT120">MAX(IF('INTEGRALE verrouillée'!$A$7:$A$114='Bountys calculs'!BT89,'INTEGRALE verrouillée'!$BB$7:$BB$114))</f>
        <v>0</v>
      </c>
      <c r="BU120" s="843">
        <f t="array" ref="BU120">MAX(IF('INTEGRALE verrouillée'!$A$7:$A$114='Bountys calculs'!BU89,'INTEGRALE verrouillée'!$BB$7:$BB$114))</f>
        <v>0</v>
      </c>
      <c r="BV120" s="843">
        <f t="array" ref="BV120">MAX(IF('INTEGRALE verrouillée'!$A$7:$A$114='Bountys calculs'!BV89,'INTEGRALE verrouillée'!$BB$7:$BB$114))</f>
        <v>0</v>
      </c>
      <c r="BW120" s="843">
        <f t="array" ref="BW120">MAX(IF('INTEGRALE verrouillée'!$A$7:$A$114='Bountys calculs'!BW89,'INTEGRALE verrouillée'!$BB$7:$BB$114))</f>
        <v>0</v>
      </c>
      <c r="BX120" s="843">
        <f t="array" ref="BX120">MAX(IF('INTEGRALE verrouillée'!$A$7:$A$114='Bountys calculs'!BX89,'INTEGRALE verrouillée'!$BB$7:$BB$114))</f>
        <v>0</v>
      </c>
      <c r="BY120" s="637">
        <f t="array" ref="BY120">MAX(IF('INTEGRALE verrouillée'!$A$7:$A$114='Bountys calculs'!BY89,'INTEGRALE verrouillée'!$BB$7:$BB$114))</f>
        <v>0</v>
      </c>
    </row>
    <row r="121" spans="1:77" s="53" customFormat="1" ht="12" x14ac:dyDescent="0.25">
      <c r="A121" s="4059"/>
      <c r="B121" s="500" t="s">
        <v>287</v>
      </c>
      <c r="C121" s="482" t="str">
        <f t="shared" ref="C121:AU121" si="55">IF(C119&gt;0,(C118+C120)/C119,"-")</f>
        <v>-</v>
      </c>
      <c r="D121" s="482">
        <f t="shared" ref="D121" si="56">IF(D119&gt;0,(D118+D120)/D119,"-")</f>
        <v>0.42857142857142855</v>
      </c>
      <c r="E121" s="482">
        <f t="shared" si="55"/>
        <v>1</v>
      </c>
      <c r="F121" s="482" t="str">
        <f t="shared" si="55"/>
        <v>-</v>
      </c>
      <c r="G121" s="482">
        <f t="shared" si="55"/>
        <v>0.42857142857142855</v>
      </c>
      <c r="H121" s="482">
        <f t="shared" si="55"/>
        <v>1.1000000000000001</v>
      </c>
      <c r="I121" s="482">
        <f t="shared" si="55"/>
        <v>1.6</v>
      </c>
      <c r="J121" s="482" t="str">
        <f t="shared" si="55"/>
        <v>-</v>
      </c>
      <c r="K121" s="482" t="str">
        <f t="shared" si="55"/>
        <v>-</v>
      </c>
      <c r="L121" s="482">
        <f t="shared" si="55"/>
        <v>0.46153846153846156</v>
      </c>
      <c r="M121" s="482">
        <f t="shared" si="55"/>
        <v>3</v>
      </c>
      <c r="N121" s="482">
        <f t="shared" si="55"/>
        <v>0.6</v>
      </c>
      <c r="O121" s="482">
        <f t="shared" si="55"/>
        <v>1.2222222222222223</v>
      </c>
      <c r="P121" s="482">
        <f t="shared" si="55"/>
        <v>0.25</v>
      </c>
      <c r="Q121" s="482">
        <f t="shared" si="55"/>
        <v>1.7333333333333334</v>
      </c>
      <c r="R121" s="482">
        <f t="shared" si="55"/>
        <v>1.5</v>
      </c>
      <c r="S121" s="482" t="str">
        <f t="shared" si="55"/>
        <v>-</v>
      </c>
      <c r="T121" s="482" t="str">
        <f t="shared" si="55"/>
        <v>-</v>
      </c>
      <c r="U121" s="482" t="str">
        <f t="shared" si="55"/>
        <v>-</v>
      </c>
      <c r="V121" s="482">
        <f t="shared" si="55"/>
        <v>1.8333333333333333</v>
      </c>
      <c r="W121" s="482">
        <f t="shared" si="55"/>
        <v>0.5</v>
      </c>
      <c r="X121" s="482" t="str">
        <f t="shared" si="55"/>
        <v>-</v>
      </c>
      <c r="Y121" s="482">
        <f t="shared" si="55"/>
        <v>7.1428571428571425E-2</v>
      </c>
      <c r="Z121" s="482" t="str">
        <f t="shared" si="55"/>
        <v>-</v>
      </c>
      <c r="AA121" s="482" t="str">
        <f t="shared" si="55"/>
        <v>-</v>
      </c>
      <c r="AB121" s="482">
        <f t="shared" si="55"/>
        <v>0</v>
      </c>
      <c r="AC121" s="482">
        <f t="shared" si="55"/>
        <v>0.38461538461538464</v>
      </c>
      <c r="AD121" s="482" t="str">
        <f t="shared" si="55"/>
        <v>-</v>
      </c>
      <c r="AE121" s="482">
        <f t="shared" si="55"/>
        <v>1.5</v>
      </c>
      <c r="AF121" s="482">
        <f t="shared" si="55"/>
        <v>0.66666666666666663</v>
      </c>
      <c r="AG121" s="482">
        <f t="shared" si="55"/>
        <v>2</v>
      </c>
      <c r="AH121" s="482">
        <f t="shared" si="55"/>
        <v>0.5</v>
      </c>
      <c r="AI121" s="482">
        <f t="shared" si="55"/>
        <v>0.5</v>
      </c>
      <c r="AJ121" s="482">
        <f t="shared" si="55"/>
        <v>1</v>
      </c>
      <c r="AK121" s="482">
        <f t="shared" si="55"/>
        <v>0.61538461538461542</v>
      </c>
      <c r="AL121" s="482">
        <f t="shared" si="55"/>
        <v>0.44444444444444442</v>
      </c>
      <c r="AM121" s="482">
        <f t="shared" si="55"/>
        <v>0.7857142857142857</v>
      </c>
      <c r="AN121" s="482" t="str">
        <f t="shared" si="55"/>
        <v>-</v>
      </c>
      <c r="AO121" s="482" t="str">
        <f t="shared" ref="AO121:AP121" si="57">IF(AO119&gt;0,(AO118+AO120)/AO119,"-")</f>
        <v>-</v>
      </c>
      <c r="AP121" s="482" t="str">
        <f t="shared" si="57"/>
        <v>-</v>
      </c>
      <c r="AQ121" s="482" t="str">
        <f t="shared" si="55"/>
        <v>-</v>
      </c>
      <c r="AR121" s="482" t="str">
        <f t="shared" si="55"/>
        <v>-</v>
      </c>
      <c r="AS121" s="482" t="str">
        <f t="shared" si="55"/>
        <v>-</v>
      </c>
      <c r="AT121" s="482">
        <f t="shared" si="55"/>
        <v>1.3333333333333333</v>
      </c>
      <c r="AU121" s="844">
        <f t="shared" si="55"/>
        <v>0</v>
      </c>
      <c r="AV121" s="844" t="str">
        <f t="shared" ref="AV121" si="58">IF(AV119&gt;0,(AV118+AV120)/AV119,"-")</f>
        <v>-</v>
      </c>
      <c r="AW121" s="3676" t="str">
        <f t="shared" ref="AW121:BY121" si="59">IF(AW119&gt;0,(AW118+AW120)/AW119,"-")</f>
        <v>-</v>
      </c>
      <c r="AX121" s="844" t="str">
        <f t="shared" si="59"/>
        <v>-</v>
      </c>
      <c r="AY121" s="844" t="str">
        <f t="shared" si="59"/>
        <v>-</v>
      </c>
      <c r="AZ121" s="844" t="str">
        <f t="shared" si="59"/>
        <v>-</v>
      </c>
      <c r="BA121" s="844" t="str">
        <f t="shared" si="59"/>
        <v>-</v>
      </c>
      <c r="BB121" s="844" t="str">
        <f t="shared" si="59"/>
        <v>-</v>
      </c>
      <c r="BC121" s="844" t="str">
        <f t="shared" si="59"/>
        <v>-</v>
      </c>
      <c r="BD121" s="844" t="str">
        <f t="shared" si="59"/>
        <v>-</v>
      </c>
      <c r="BE121" s="844" t="str">
        <f t="shared" si="59"/>
        <v>-</v>
      </c>
      <c r="BF121" s="844" t="str">
        <f t="shared" si="59"/>
        <v>-</v>
      </c>
      <c r="BG121" s="844" t="str">
        <f t="shared" si="59"/>
        <v>-</v>
      </c>
      <c r="BH121" s="844" t="str">
        <f t="shared" si="59"/>
        <v>-</v>
      </c>
      <c r="BI121" s="844" t="str">
        <f t="shared" si="59"/>
        <v>-</v>
      </c>
      <c r="BJ121" s="844" t="str">
        <f t="shared" si="59"/>
        <v>-</v>
      </c>
      <c r="BK121" s="844" t="str">
        <f t="shared" si="59"/>
        <v>-</v>
      </c>
      <c r="BL121" s="844" t="str">
        <f t="shared" si="59"/>
        <v>-</v>
      </c>
      <c r="BM121" s="844" t="str">
        <f t="shared" si="59"/>
        <v>-</v>
      </c>
      <c r="BN121" s="844" t="str">
        <f t="shared" si="59"/>
        <v>-</v>
      </c>
      <c r="BO121" s="844" t="str">
        <f t="shared" si="59"/>
        <v>-</v>
      </c>
      <c r="BP121" s="844" t="str">
        <f t="shared" si="59"/>
        <v>-</v>
      </c>
      <c r="BQ121" s="844" t="str">
        <f t="shared" si="59"/>
        <v>-</v>
      </c>
      <c r="BR121" s="844" t="str">
        <f t="shared" si="59"/>
        <v>-</v>
      </c>
      <c r="BS121" s="844" t="str">
        <f t="shared" si="59"/>
        <v>-</v>
      </c>
      <c r="BT121" s="844" t="str">
        <f t="shared" si="59"/>
        <v>-</v>
      </c>
      <c r="BU121" s="844" t="str">
        <f t="shared" si="59"/>
        <v>-</v>
      </c>
      <c r="BV121" s="844" t="str">
        <f t="shared" si="59"/>
        <v>-</v>
      </c>
      <c r="BW121" s="844" t="str">
        <f t="shared" si="59"/>
        <v>-</v>
      </c>
      <c r="BX121" s="844" t="str">
        <f t="shared" si="59"/>
        <v>-</v>
      </c>
      <c r="BY121" s="482" t="str">
        <f t="shared" si="59"/>
        <v>-</v>
      </c>
    </row>
    <row r="122" spans="1:77" s="55" customFormat="1" ht="12" customHeight="1" x14ac:dyDescent="0.25">
      <c r="A122" s="4060" t="s">
        <v>874</v>
      </c>
      <c r="B122" s="614" t="s">
        <v>285</v>
      </c>
      <c r="C122" s="615">
        <f t="array" ref="C122">COUNTIF('Gagnants-Perdants'!$B$1316:$B$1483,C89)</f>
        <v>0</v>
      </c>
      <c r="D122" s="615">
        <f t="array" ref="D122">COUNTIF('Gagnants-Perdants'!$B$1316:$B$1483,D89)</f>
        <v>4</v>
      </c>
      <c r="E122" s="615">
        <f t="array" ref="E122">COUNTIF('Gagnants-Perdants'!$B$1316:$B$1483,E89)</f>
        <v>0</v>
      </c>
      <c r="F122" s="615">
        <f t="array" ref="F122">COUNTIF('Gagnants-Perdants'!$B$1316:$B$1483,F89)</f>
        <v>0</v>
      </c>
      <c r="G122" s="615">
        <f t="array" ref="G122">COUNTIF('Gagnants-Perdants'!$B$1316:$B$1483,G89)</f>
        <v>3</v>
      </c>
      <c r="H122" s="615">
        <f t="array" ref="H122">COUNTIF('Gagnants-Perdants'!$B$1316:$B$1483,H89)</f>
        <v>6</v>
      </c>
      <c r="I122" s="615">
        <f t="array" ref="I122">COUNTIF('Gagnants-Perdants'!$B$1316:$B$1483,I89)</f>
        <v>22</v>
      </c>
      <c r="J122" s="615">
        <f t="array" ref="J122">COUNTIF('Gagnants-Perdants'!$B$1316:$B$1483,J89)</f>
        <v>0</v>
      </c>
      <c r="K122" s="615">
        <f t="array" ref="K122">COUNTIF('Gagnants-Perdants'!$B$1316:$B$1483,K89)</f>
        <v>1</v>
      </c>
      <c r="L122" s="615">
        <f t="array" ref="L122">COUNTIF('Gagnants-Perdants'!$B$1316:$B$1483,L89)</f>
        <v>2</v>
      </c>
      <c r="M122" s="615">
        <f t="array" ref="M122">COUNTIF('Gagnants-Perdants'!$B$1316:$B$1483,M89)</f>
        <v>0</v>
      </c>
      <c r="N122" s="615">
        <f t="array" ref="N122">COUNTIF('Gagnants-Perdants'!$B$1316:$B$1483,N89)</f>
        <v>9</v>
      </c>
      <c r="O122" s="615">
        <f t="array" ref="O122">COUNTIF('Gagnants-Perdants'!$B$1316:$B$1483,O89)</f>
        <v>17</v>
      </c>
      <c r="P122" s="615">
        <f t="array" ref="P122">COUNTIF('Gagnants-Perdants'!$B$1316:$B$1483,P89)</f>
        <v>0</v>
      </c>
      <c r="Q122" s="615">
        <f t="array" ref="Q122">COUNTIF('Gagnants-Perdants'!$B$1316:$B$1483,Q89)</f>
        <v>12</v>
      </c>
      <c r="R122" s="615">
        <f t="array" ref="R122">COUNTIF('Gagnants-Perdants'!$B$1316:$B$1483,R89)</f>
        <v>6</v>
      </c>
      <c r="S122" s="615">
        <f t="array" ref="S122">COUNTIF('Gagnants-Perdants'!$B$1316:$B$1483,S89)</f>
        <v>0</v>
      </c>
      <c r="T122" s="615">
        <f t="array" ref="T122">COUNTIF('Gagnants-Perdants'!$B$1316:$B$1483,T89)</f>
        <v>0</v>
      </c>
      <c r="U122" s="615">
        <f t="array" ref="U122">COUNTIF('Gagnants-Perdants'!$B$1316:$B$1483,U89)</f>
        <v>0</v>
      </c>
      <c r="V122" s="615">
        <f t="array" ref="V122">COUNTIF('Gagnants-Perdants'!$B$1316:$B$1483,V89)</f>
        <v>2</v>
      </c>
      <c r="W122" s="615">
        <f t="array" ref="W122">COUNTIF('Gagnants-Perdants'!$B$1316:$B$1483,W89)</f>
        <v>4</v>
      </c>
      <c r="X122" s="615">
        <f t="array" ref="X122">COUNTIF('Gagnants-Perdants'!$B$1316:$B$1483,X89)</f>
        <v>0</v>
      </c>
      <c r="Y122" s="615">
        <f t="array" ref="Y122">COUNTIF('Gagnants-Perdants'!$B$1316:$B$1483,Y89)</f>
        <v>8</v>
      </c>
      <c r="Z122" s="615">
        <f t="array" ref="Z122">COUNTIF('Gagnants-Perdants'!$B$1316:$B$1483,Z89)</f>
        <v>0</v>
      </c>
      <c r="AA122" s="615">
        <f t="array" ref="AA122">COUNTIF('Gagnants-Perdants'!$B$1316:$B$1483,AA89)</f>
        <v>3</v>
      </c>
      <c r="AB122" s="615">
        <f t="array" ref="AB122">COUNTIF('Gagnants-Perdants'!$B$1316:$B$1483,AB89)</f>
        <v>0</v>
      </c>
      <c r="AC122" s="615">
        <f t="array" ref="AC122">COUNTIF('Gagnants-Perdants'!$B$1316:$B$1483,AC89)</f>
        <v>4</v>
      </c>
      <c r="AD122" s="615">
        <f t="array" ref="AD122">COUNTIF('Gagnants-Perdants'!$B$1316:$B$1483,AD89)</f>
        <v>0</v>
      </c>
      <c r="AE122" s="615">
        <f t="array" ref="AE122">COUNTIF('Gagnants-Perdants'!$B$1316:$B$1483,AE89)</f>
        <v>8</v>
      </c>
      <c r="AF122" s="615">
        <f t="array" ref="AF122">COUNTIF('Gagnants-Perdants'!$B$1316:$B$1483,AF89)</f>
        <v>8</v>
      </c>
      <c r="AG122" s="615">
        <f t="array" ref="AG122">COUNTIF('Gagnants-Perdants'!$B$1316:$B$1483,AG89)</f>
        <v>13</v>
      </c>
      <c r="AH122" s="615">
        <f t="array" ref="AH122">COUNTIF('Gagnants-Perdants'!$B$1316:$B$1483,AH89)</f>
        <v>1</v>
      </c>
      <c r="AI122" s="615">
        <f t="array" ref="AI122">COUNTIF('Gagnants-Perdants'!$B$1316:$B$1483,AI89)</f>
        <v>4</v>
      </c>
      <c r="AJ122" s="615">
        <f t="array" ref="AJ122">COUNTIF('Gagnants-Perdants'!$B$1316:$B$1483,AJ89)</f>
        <v>9</v>
      </c>
      <c r="AK122" s="615">
        <f t="array" ref="AK122">COUNTIF('Gagnants-Perdants'!$B$1316:$B$1483,AK89)</f>
        <v>10</v>
      </c>
      <c r="AL122" s="615">
        <f t="array" ref="AL122">COUNTIF('Gagnants-Perdants'!$B$1316:$B$1483,AL89)</f>
        <v>3</v>
      </c>
      <c r="AM122" s="615">
        <f t="array" ref="AM122">COUNTIF('Gagnants-Perdants'!$B$1316:$B$1483,AM89)</f>
        <v>9</v>
      </c>
      <c r="AN122" s="615">
        <f t="array" ref="AN122">COUNTIF('Gagnants-Perdants'!$B$1316:$B$1483,AN89)</f>
        <v>0</v>
      </c>
      <c r="AO122" s="615">
        <f t="array" ref="AO122">COUNTIF('Gagnants-Perdants'!$B$1316:$B$1483,AO89)</f>
        <v>0</v>
      </c>
      <c r="AP122" s="615">
        <f t="array" ref="AP122">COUNTIF('Gagnants-Perdants'!$B$1316:$B$1483,AP89)</f>
        <v>0</v>
      </c>
      <c r="AQ122" s="615">
        <f t="array" ref="AQ122">COUNTIF('Gagnants-Perdants'!$B$1316:$B$1483,AQ89)</f>
        <v>0</v>
      </c>
      <c r="AR122" s="615">
        <f t="array" ref="AR122">COUNTIF('Gagnants-Perdants'!$B$1316:$B$1483,AR89)</f>
        <v>0</v>
      </c>
      <c r="AS122" s="615">
        <f t="array" ref="AS122">COUNTIF('Gagnants-Perdants'!$B$1316:$B$1483,AS89)</f>
        <v>0</v>
      </c>
      <c r="AT122" s="615">
        <f t="array" ref="AT122">COUNTIF('Gagnants-Perdants'!$B$1316:$B$1483,AT89)</f>
        <v>0</v>
      </c>
      <c r="AU122" s="845">
        <f t="array" ref="AU122">COUNTIF('Gagnants-Perdants'!$B$1316:$B$1483,AU89)</f>
        <v>0</v>
      </c>
      <c r="AV122" s="845">
        <f t="array" ref="AV122">COUNTIF('Gagnants-Perdants'!$B$1316:$B$1483,AV89)</f>
        <v>0</v>
      </c>
      <c r="AW122" s="3677">
        <f t="array" ref="AW122">COUNTIF('Gagnants-Perdants'!$B$1316:$B$1483,AW89)</f>
        <v>0</v>
      </c>
      <c r="AX122" s="615">
        <f t="array" ref="AX122">COUNTIF('Gagnants-Perdants'!$B$1316:$B$1483,AX89)</f>
        <v>0</v>
      </c>
      <c r="AY122" s="615">
        <f t="array" ref="AY122">COUNTIF('Gagnants-Perdants'!$B$1316:$B$1483,AY89)</f>
        <v>0</v>
      </c>
      <c r="AZ122" s="615">
        <f t="array" ref="AZ122">COUNTIF('Gagnants-Perdants'!$B$1316:$B$1483,AZ89)</f>
        <v>0</v>
      </c>
      <c r="BA122" s="615">
        <f t="array" ref="BA122">COUNTIF('Gagnants-Perdants'!$B$1316:$B$1483,BA89)</f>
        <v>0</v>
      </c>
      <c r="BB122" s="615">
        <f t="array" ref="BB122">COUNTIF('Gagnants-Perdants'!$B$1316:$B$1483,BB89)</f>
        <v>0</v>
      </c>
      <c r="BC122" s="615">
        <f t="array" ref="BC122">COUNTIF('Gagnants-Perdants'!$B$1316:$B$1483,BC89)</f>
        <v>0</v>
      </c>
      <c r="BD122" s="615">
        <f t="array" ref="BD122">COUNTIF('Gagnants-Perdants'!$B$1316:$B$1483,BD89)</f>
        <v>0</v>
      </c>
      <c r="BE122" s="615">
        <f t="array" ref="BE122">COUNTIF('Gagnants-Perdants'!$B$1316:$B$1483,BE89)</f>
        <v>0</v>
      </c>
      <c r="BF122" s="615">
        <f t="array" ref="BF122">COUNTIF('Gagnants-Perdants'!$B$1316:$B$1483,BF89)</f>
        <v>0</v>
      </c>
      <c r="BG122" s="615">
        <f t="array" ref="BG122">COUNTIF('Gagnants-Perdants'!$B$1316:$B$1483,BG89)</f>
        <v>0</v>
      </c>
      <c r="BH122" s="615">
        <f t="array" ref="BH122">COUNTIF('Gagnants-Perdants'!$B$1316:$B$1483,BH89)</f>
        <v>0</v>
      </c>
      <c r="BI122" s="615">
        <f t="array" ref="BI122">COUNTIF('Gagnants-Perdants'!$B$1316:$B$1483,BI89)</f>
        <v>0</v>
      </c>
      <c r="BJ122" s="615">
        <f t="array" ref="BJ122">COUNTIF('Gagnants-Perdants'!$B$1316:$B$1483,BJ89)</f>
        <v>0</v>
      </c>
      <c r="BK122" s="615">
        <f t="array" ref="BK122">COUNTIF('Gagnants-Perdants'!$B$1316:$B$1483,BK89)</f>
        <v>0</v>
      </c>
      <c r="BL122" s="615">
        <f t="array" ref="BL122">COUNTIF('Gagnants-Perdants'!$B$1316:$B$1483,BL89)</f>
        <v>0</v>
      </c>
      <c r="BM122" s="615">
        <f t="array" ref="BM122">COUNTIF('Gagnants-Perdants'!$B$1316:$B$1483,BM89)</f>
        <v>0</v>
      </c>
      <c r="BN122" s="615">
        <f t="array" ref="BN122">COUNTIF('Gagnants-Perdants'!$B$1316:$B$1483,BN89)</f>
        <v>0</v>
      </c>
      <c r="BO122" s="615">
        <f t="array" ref="BO122">COUNTIF('Gagnants-Perdants'!$B$1316:$B$1483,BO89)</f>
        <v>0</v>
      </c>
      <c r="BP122" s="615">
        <f t="array" ref="BP122">COUNTIF('Gagnants-Perdants'!$B$1316:$B$1483,BP89)</f>
        <v>0</v>
      </c>
      <c r="BQ122" s="615">
        <f t="array" ref="BQ122">COUNTIF('Gagnants-Perdants'!$B$1316:$B$1483,BQ89)</f>
        <v>0</v>
      </c>
      <c r="BR122" s="615">
        <f t="array" ref="BR122">COUNTIF('Gagnants-Perdants'!$B$1316:$B$1483,BR89)</f>
        <v>0</v>
      </c>
      <c r="BS122" s="615">
        <f t="array" ref="BS122">COUNTIF('Gagnants-Perdants'!$B$1316:$B$1483,BS89)</f>
        <v>0</v>
      </c>
      <c r="BT122" s="615">
        <f t="array" ref="BT122">COUNTIF('Gagnants-Perdants'!$B$1316:$B$1483,BT89)</f>
        <v>0</v>
      </c>
      <c r="BU122" s="615">
        <f t="array" ref="BU122">COUNTIF('Gagnants-Perdants'!$B$1316:$B$1483,BU89)</f>
        <v>0</v>
      </c>
      <c r="BV122" s="615">
        <f t="array" ref="BV122">COUNTIF('Gagnants-Perdants'!$B$1316:$B$1483,BV89)</f>
        <v>0</v>
      </c>
      <c r="BW122" s="615">
        <f t="array" ref="BW122">COUNTIF('Gagnants-Perdants'!$B$1316:$B$1483,BW89)</f>
        <v>0</v>
      </c>
      <c r="BX122" s="615">
        <f t="array" ref="BX122">COUNTIF('Gagnants-Perdants'!$B$1316:$B$1483,BX89)</f>
        <v>0</v>
      </c>
      <c r="BY122" s="615">
        <f t="array" ref="BY122">COUNTIF('Gagnants-Perdants'!$B$1316:$B$1483,BY89)</f>
        <v>0</v>
      </c>
    </row>
    <row r="123" spans="1:77" s="53" customFormat="1" ht="12" x14ac:dyDescent="0.25">
      <c r="A123" s="4060"/>
      <c r="B123" s="501" t="s">
        <v>286</v>
      </c>
      <c r="C123" s="483">
        <f t="array" ref="C123">MAX(IF('INTEGRALE verrouillée'!$A$7:$A$114='Bountys calculs'!C89,'INTEGRALE verrouillée'!$BC$7:$BC$114))</f>
        <v>0</v>
      </c>
      <c r="D123" s="483">
        <f t="array" ref="D123">MAX(IF('INTEGRALE verrouillée'!$A$7:$A$114='Bountys calculs'!D89,'INTEGRALE verrouillée'!$BC$7:$BC$114))</f>
        <v>7</v>
      </c>
      <c r="E123" s="483">
        <f t="array" ref="E123">MAX(IF('INTEGRALE verrouillée'!$A$7:$A$114='Bountys calculs'!E89,'INTEGRALE verrouillée'!$BC$7:$BC$114))</f>
        <v>0</v>
      </c>
      <c r="F123" s="483">
        <f t="array" ref="F123">MAX(IF('INTEGRALE verrouillée'!$A$7:$A$114='Bountys calculs'!F89,'INTEGRALE verrouillée'!$BC$7:$BC$114))</f>
        <v>0</v>
      </c>
      <c r="G123" s="483">
        <f t="array" ref="G123">MAX(IF('INTEGRALE verrouillée'!$A$7:$A$114='Bountys calculs'!G89,'INTEGRALE verrouillée'!$BC$7:$BC$114))</f>
        <v>7</v>
      </c>
      <c r="H123" s="483">
        <f t="array" ref="H123">MAX(IF('INTEGRALE verrouillée'!$A$7:$A$114='Bountys calculs'!H89,'INTEGRALE verrouillée'!$BC$7:$BC$114))</f>
        <v>8</v>
      </c>
      <c r="I123" s="483">
        <f t="array" ref="I123">MAX(IF('INTEGRALE verrouillée'!$A$7:$A$114='Bountys calculs'!I89,'INTEGRALE verrouillée'!$BC$7:$BC$114))</f>
        <v>11</v>
      </c>
      <c r="J123" s="483">
        <f t="array" ref="J123">MAX(IF('INTEGRALE verrouillée'!$A$7:$A$114='Bountys calculs'!J89,'INTEGRALE verrouillée'!$BC$7:$BC$114))</f>
        <v>0</v>
      </c>
      <c r="K123" s="483">
        <f t="array" ref="K123">MAX(IF('INTEGRALE verrouillée'!$A$7:$A$114='Bountys calculs'!K89,'INTEGRALE verrouillée'!$BC$7:$BC$114))</f>
        <v>1</v>
      </c>
      <c r="L123" s="483">
        <f t="array" ref="L123">MAX(IF('INTEGRALE verrouillée'!$A$7:$A$114='Bountys calculs'!L89,'INTEGRALE verrouillée'!$BC$7:$BC$114))</f>
        <v>10</v>
      </c>
      <c r="M123" s="483">
        <f t="array" ref="M123">MAX(IF('INTEGRALE verrouillée'!$A$7:$A$114='Bountys calculs'!M89,'INTEGRALE verrouillée'!$BC$7:$BC$114))</f>
        <v>0</v>
      </c>
      <c r="N123" s="483">
        <f t="array" ref="N123">MAX(IF('INTEGRALE verrouillée'!$A$7:$A$114='Bountys calculs'!N89,'INTEGRALE verrouillée'!$BC$7:$BC$114))</f>
        <v>5</v>
      </c>
      <c r="O123" s="483">
        <f t="array" ref="O123">MAX(IF('INTEGRALE verrouillée'!$A$7:$A$114='Bountys calculs'!O89,'INTEGRALE verrouillée'!$BC$7:$BC$114))</f>
        <v>8</v>
      </c>
      <c r="P123" s="483">
        <f t="array" ref="P123">MAX(IF('INTEGRALE verrouillée'!$A$7:$A$114='Bountys calculs'!P89,'INTEGRALE verrouillée'!$BC$7:$BC$114))</f>
        <v>1</v>
      </c>
      <c r="Q123" s="483">
        <f t="array" ref="Q123">MAX(IF('INTEGRALE verrouillée'!$A$7:$A$114='Bountys calculs'!Q89,'INTEGRALE verrouillée'!$BC$7:$BC$114))</f>
        <v>11</v>
      </c>
      <c r="R123" s="483">
        <f t="array" ref="R123">MAX(IF('INTEGRALE verrouillée'!$A$7:$A$114='Bountys calculs'!R89,'INTEGRALE verrouillée'!$BC$7:$BC$114))</f>
        <v>5</v>
      </c>
      <c r="S123" s="483">
        <f t="array" ref="S123">MAX(IF('INTEGRALE verrouillée'!$A$7:$A$114='Bountys calculs'!S89,'INTEGRALE verrouillée'!$BC$7:$BC$114))</f>
        <v>0</v>
      </c>
      <c r="T123" s="483">
        <f t="array" ref="T123">MAX(IF('INTEGRALE verrouillée'!$A$7:$A$114='Bountys calculs'!T89,'INTEGRALE verrouillée'!$BC$7:$BC$114))</f>
        <v>2</v>
      </c>
      <c r="U123" s="483">
        <f t="array" ref="U123">MAX(IF('INTEGRALE verrouillée'!$A$7:$A$114='Bountys calculs'!U89,'INTEGRALE verrouillée'!$BC$7:$BC$114))</f>
        <v>0</v>
      </c>
      <c r="V123" s="483">
        <f t="array" ref="V123">MAX(IF('INTEGRALE verrouillée'!$A$7:$A$114='Bountys calculs'!V89,'INTEGRALE verrouillée'!$BC$7:$BC$114))</f>
        <v>6</v>
      </c>
      <c r="W123" s="483">
        <f t="array" ref="W123">MAX(IF('INTEGRALE verrouillée'!$A$7:$A$114='Bountys calculs'!W89,'INTEGRALE verrouillée'!$BC$7:$BC$114))</f>
        <v>3</v>
      </c>
      <c r="X123" s="483">
        <f t="array" ref="X123">MAX(IF('INTEGRALE verrouillée'!$A$7:$A$114='Bountys calculs'!X89,'INTEGRALE verrouillée'!$BC$7:$BC$114))</f>
        <v>0</v>
      </c>
      <c r="Y123" s="483">
        <f t="array" ref="Y123">MAX(IF('INTEGRALE verrouillée'!$A$7:$A$114='Bountys calculs'!Y89,'INTEGRALE verrouillée'!$BC$7:$BC$114))</f>
        <v>10</v>
      </c>
      <c r="Z123" s="483">
        <f t="array" ref="Z123">MAX(IF('INTEGRALE verrouillée'!$A$7:$A$114='Bountys calculs'!Z89,'INTEGRALE verrouillée'!$BC$7:$BC$114))</f>
        <v>0</v>
      </c>
      <c r="AA123" s="483">
        <f t="array" ref="AA123">MAX(IF('INTEGRALE verrouillée'!$A$7:$A$114='Bountys calculs'!AA89,'INTEGRALE verrouillée'!$BC$7:$BC$114))</f>
        <v>1</v>
      </c>
      <c r="AB123" s="483">
        <f t="array" ref="AB123">MAX(IF('INTEGRALE verrouillée'!$A$7:$A$114='Bountys calculs'!AB89,'INTEGRALE verrouillée'!$BC$7:$BC$114))</f>
        <v>1</v>
      </c>
      <c r="AC123" s="483">
        <f t="array" ref="AC123">MAX(IF('INTEGRALE verrouillée'!$A$7:$A$114='Bountys calculs'!AC89,'INTEGRALE verrouillée'!$BC$7:$BC$114))</f>
        <v>10</v>
      </c>
      <c r="AD123" s="483">
        <f t="array" ref="AD123">MAX(IF('INTEGRALE verrouillée'!$A$7:$A$114='Bountys calculs'!AD89,'INTEGRALE verrouillée'!$BC$7:$BC$114))</f>
        <v>0</v>
      </c>
      <c r="AE123" s="483">
        <f t="array" ref="AE123">MAX(IF('INTEGRALE verrouillée'!$A$7:$A$114='Bountys calculs'!AE89,'INTEGRALE verrouillée'!$BC$7:$BC$114))</f>
        <v>5</v>
      </c>
      <c r="AF123" s="483">
        <f t="array" ref="AF123">MAX(IF('INTEGRALE verrouillée'!$A$7:$A$114='Bountys calculs'!AF89,'INTEGRALE verrouillée'!$BC$7:$BC$114))</f>
        <v>10</v>
      </c>
      <c r="AG123" s="483">
        <f t="array" ref="AG123">MAX(IF('INTEGRALE verrouillée'!$A$7:$A$114='Bountys calculs'!AG89,'INTEGRALE verrouillée'!$BC$7:$BC$114))</f>
        <v>9</v>
      </c>
      <c r="AH123" s="483">
        <f t="array" ref="AH123">MAX(IF('INTEGRALE verrouillée'!$A$7:$A$114='Bountys calculs'!AH89,'INTEGRALE verrouillée'!$BC$7:$BC$114))</f>
        <v>2</v>
      </c>
      <c r="AI123" s="483">
        <f t="array" ref="AI123">MAX(IF('INTEGRALE verrouillée'!$A$7:$A$114='Bountys calculs'!AI89,'INTEGRALE verrouillée'!$BC$7:$BC$114))</f>
        <v>7</v>
      </c>
      <c r="AJ123" s="483">
        <f t="array" ref="AJ123">MAX(IF('INTEGRALE verrouillée'!$A$7:$A$114='Bountys calculs'!AJ89,'INTEGRALE verrouillée'!$BC$7:$BC$114))</f>
        <v>8</v>
      </c>
      <c r="AK123" s="483">
        <f t="array" ref="AK123">MAX(IF('INTEGRALE verrouillée'!$A$7:$A$114='Bountys calculs'!AK89,'INTEGRALE verrouillée'!$BC$7:$BC$114))</f>
        <v>9</v>
      </c>
      <c r="AL123" s="483">
        <f t="array" ref="AL123">MAX(IF('INTEGRALE verrouillée'!$A$7:$A$114='Bountys calculs'!AL89,'INTEGRALE verrouillée'!$BC$7:$BC$114))</f>
        <v>9</v>
      </c>
      <c r="AM123" s="483">
        <f t="array" ref="AM123">MAX(IF('INTEGRALE verrouillée'!$A$7:$A$114='Bountys calculs'!AM89,'INTEGRALE verrouillée'!$BC$7:$BC$114))</f>
        <v>8</v>
      </c>
      <c r="AN123" s="483">
        <f t="array" ref="AN123">MAX(IF('INTEGRALE verrouillée'!$A$7:$A$114='Bountys calculs'!AN89,'INTEGRALE verrouillée'!$BC$7:$BC$114))</f>
        <v>0</v>
      </c>
      <c r="AO123" s="483">
        <f t="array" ref="AO123">MAX(IF('INTEGRALE verrouillée'!$A$7:$A$114='Bountys calculs'!AO89,'INTEGRALE verrouillée'!$BC$7:$BC$114))</f>
        <v>0</v>
      </c>
      <c r="AP123" s="483">
        <f t="array" ref="AP123">MAX(IF('INTEGRALE verrouillée'!$A$7:$A$114='Bountys calculs'!AP89,'INTEGRALE verrouillée'!$BC$7:$BC$114))</f>
        <v>0</v>
      </c>
      <c r="AQ123" s="483">
        <f t="array" ref="AQ123">MAX(IF('INTEGRALE verrouillée'!$A$7:$A$114='Bountys calculs'!AQ89,'INTEGRALE verrouillée'!$BC$7:$BC$114))</f>
        <v>0</v>
      </c>
      <c r="AR123" s="483">
        <f t="array" ref="AR123">MAX(IF('INTEGRALE verrouillée'!$A$7:$A$114='Bountys calculs'!AR89,'INTEGRALE verrouillée'!$BC$7:$BC$114))</f>
        <v>0</v>
      </c>
      <c r="AS123" s="483">
        <f t="array" ref="AS123">MAX(IF('INTEGRALE verrouillée'!$A$7:$A$114='Bountys calculs'!AS89,'INTEGRALE verrouillée'!$BC$7:$BC$114))</f>
        <v>0</v>
      </c>
      <c r="AT123" s="483">
        <f t="array" ref="AT123">MAX(IF('INTEGRALE verrouillée'!$A$7:$A$114='Bountys calculs'!AT89,'INTEGRALE verrouillée'!$BC$7:$BC$114))</f>
        <v>0</v>
      </c>
      <c r="AU123" s="846">
        <f t="array" ref="AU123">MAX(IF('INTEGRALE verrouillée'!$A$7:$A$114='Bountys calculs'!AU89,'INTEGRALE verrouillée'!$BC$7:$BC$114))</f>
        <v>5</v>
      </c>
      <c r="AV123" s="846">
        <f t="array" ref="AV123">MAX(IF('INTEGRALE verrouillée'!$A$7:$A$114='Bountys calculs'!AV89,'INTEGRALE verrouillée'!$BC$7:$BC$114))</f>
        <v>0</v>
      </c>
      <c r="AW123" s="3678">
        <f t="array" ref="AW123">MAX(IF('INTEGRALE verrouillée'!$A$7:$A$114='Bountys calculs'!AW89,'INTEGRALE verrouillée'!$BC$7:$BC$114))</f>
        <v>0</v>
      </c>
      <c r="AX123" s="483">
        <f t="array" ref="AX123">MAX(IF('INTEGRALE verrouillée'!$A$7:$A$114='Bountys calculs'!AX89,'INTEGRALE verrouillée'!$BC$7:$BC$114))</f>
        <v>0</v>
      </c>
      <c r="AY123" s="483">
        <f t="array" ref="AY123">MAX(IF('INTEGRALE verrouillée'!$A$7:$A$114='Bountys calculs'!AY89,'INTEGRALE verrouillée'!$BC$7:$BC$114))</f>
        <v>0</v>
      </c>
      <c r="AZ123" s="483">
        <f t="array" ref="AZ123">MAX(IF('INTEGRALE verrouillée'!$A$7:$A$114='Bountys calculs'!AZ89,'INTEGRALE verrouillée'!$BC$7:$BC$114))</f>
        <v>0</v>
      </c>
      <c r="BA123" s="483">
        <f t="array" ref="BA123">MAX(IF('INTEGRALE verrouillée'!$A$7:$A$114='Bountys calculs'!BA89,'INTEGRALE verrouillée'!$BC$7:$BC$114))</f>
        <v>0</v>
      </c>
      <c r="BB123" s="483">
        <f t="array" ref="BB123">MAX(IF('INTEGRALE verrouillée'!$A$7:$A$114='Bountys calculs'!BB89,'INTEGRALE verrouillée'!$BC$7:$BC$114))</f>
        <v>0</v>
      </c>
      <c r="BC123" s="483">
        <f t="array" ref="BC123">MAX(IF('INTEGRALE verrouillée'!$A$7:$A$114='Bountys calculs'!BC89,'INTEGRALE verrouillée'!$BC$7:$BC$114))</f>
        <v>0</v>
      </c>
      <c r="BD123" s="483">
        <f t="array" ref="BD123">MAX(IF('INTEGRALE verrouillée'!$A$7:$A$114='Bountys calculs'!BD89,'INTEGRALE verrouillée'!$BC$7:$BC$114))</f>
        <v>0</v>
      </c>
      <c r="BE123" s="483">
        <f t="array" ref="BE123">MAX(IF('INTEGRALE verrouillée'!$A$7:$A$114='Bountys calculs'!BE89,'INTEGRALE verrouillée'!$BC$7:$BC$114))</f>
        <v>0</v>
      </c>
      <c r="BF123" s="483">
        <f t="array" ref="BF123">MAX(IF('INTEGRALE verrouillée'!$A$7:$A$114='Bountys calculs'!BF89,'INTEGRALE verrouillée'!$BC$7:$BC$114))</f>
        <v>0</v>
      </c>
      <c r="BG123" s="483">
        <f t="array" ref="BG123">MAX(IF('INTEGRALE verrouillée'!$A$7:$A$114='Bountys calculs'!BG89,'INTEGRALE verrouillée'!$BC$7:$BC$114))</f>
        <v>0</v>
      </c>
      <c r="BH123" s="483">
        <f t="array" ref="BH123">MAX(IF('INTEGRALE verrouillée'!$A$7:$A$114='Bountys calculs'!BH89,'INTEGRALE verrouillée'!$BC$7:$BC$114))</f>
        <v>0</v>
      </c>
      <c r="BI123" s="483">
        <f t="array" ref="BI123">MAX(IF('INTEGRALE verrouillée'!$A$7:$A$114='Bountys calculs'!BI89,'INTEGRALE verrouillée'!$BC$7:$BC$114))</f>
        <v>0</v>
      </c>
      <c r="BJ123" s="483">
        <f t="array" ref="BJ123">MAX(IF('INTEGRALE verrouillée'!$A$7:$A$114='Bountys calculs'!BJ89,'INTEGRALE verrouillée'!$BC$7:$BC$114))</f>
        <v>0</v>
      </c>
      <c r="BK123" s="483">
        <f t="array" ref="BK123">MAX(IF('INTEGRALE verrouillée'!$A$7:$A$114='Bountys calculs'!BK89,'INTEGRALE verrouillée'!$BC$7:$BC$114))</f>
        <v>0</v>
      </c>
      <c r="BL123" s="483">
        <f t="array" ref="BL123">MAX(IF('INTEGRALE verrouillée'!$A$7:$A$114='Bountys calculs'!BL89,'INTEGRALE verrouillée'!$BC$7:$BC$114))</f>
        <v>0</v>
      </c>
      <c r="BM123" s="483">
        <f t="array" ref="BM123">MAX(IF('INTEGRALE verrouillée'!$A$7:$A$114='Bountys calculs'!BM89,'INTEGRALE verrouillée'!$BC$7:$BC$114))</f>
        <v>0</v>
      </c>
      <c r="BN123" s="483">
        <f t="array" ref="BN123">MAX(IF('INTEGRALE verrouillée'!$A$7:$A$114='Bountys calculs'!BN89,'INTEGRALE verrouillée'!$BC$7:$BC$114))</f>
        <v>0</v>
      </c>
      <c r="BO123" s="483">
        <f t="array" ref="BO123">MAX(IF('INTEGRALE verrouillée'!$A$7:$A$114='Bountys calculs'!BO89,'INTEGRALE verrouillée'!$BC$7:$BC$114))</f>
        <v>0</v>
      </c>
      <c r="BP123" s="483">
        <f t="array" ref="BP123">MAX(IF('INTEGRALE verrouillée'!$A$7:$A$114='Bountys calculs'!BP89,'INTEGRALE verrouillée'!$BC$7:$BC$114))</f>
        <v>0</v>
      </c>
      <c r="BQ123" s="483">
        <f t="array" ref="BQ123">MAX(IF('INTEGRALE verrouillée'!$A$7:$A$114='Bountys calculs'!BQ89,'INTEGRALE verrouillée'!$BC$7:$BC$114))</f>
        <v>0</v>
      </c>
      <c r="BR123" s="483">
        <f t="array" ref="BR123">MAX(IF('INTEGRALE verrouillée'!$A$7:$A$114='Bountys calculs'!BR89,'INTEGRALE verrouillée'!$BC$7:$BC$114))</f>
        <v>0</v>
      </c>
      <c r="BS123" s="483">
        <f t="array" ref="BS123">MAX(IF('INTEGRALE verrouillée'!$A$7:$A$114='Bountys calculs'!BS89,'INTEGRALE verrouillée'!$BC$7:$BC$114))</f>
        <v>0</v>
      </c>
      <c r="BT123" s="483">
        <f t="array" ref="BT123">MAX(IF('INTEGRALE verrouillée'!$A$7:$A$114='Bountys calculs'!BT89,'INTEGRALE verrouillée'!$BC$7:$BC$114))</f>
        <v>0</v>
      </c>
      <c r="BU123" s="483">
        <f t="array" ref="BU123">MAX(IF('INTEGRALE verrouillée'!$A$7:$A$114='Bountys calculs'!BU89,'INTEGRALE verrouillée'!$BC$7:$BC$114))</f>
        <v>0</v>
      </c>
      <c r="BV123" s="483">
        <f t="array" ref="BV123">MAX(IF('INTEGRALE verrouillée'!$A$7:$A$114='Bountys calculs'!BV89,'INTEGRALE verrouillée'!$BC$7:$BC$114))</f>
        <v>0</v>
      </c>
      <c r="BW123" s="483">
        <f t="array" ref="BW123">MAX(IF('INTEGRALE verrouillée'!$A$7:$A$114='Bountys calculs'!BW89,'INTEGRALE verrouillée'!$BC$7:$BC$114))</f>
        <v>0</v>
      </c>
      <c r="BX123" s="483">
        <f t="array" ref="BX123">MAX(IF('INTEGRALE verrouillée'!$A$7:$A$114='Bountys calculs'!BX89,'INTEGRALE verrouillée'!$BC$7:$BC$114))</f>
        <v>0</v>
      </c>
      <c r="BY123" s="483">
        <f t="array" ref="BY123">MAX(IF('INTEGRALE verrouillée'!$A$7:$A$114='Bountys calculs'!BY89,'INTEGRALE verrouillée'!$BC$7:$BC$114))</f>
        <v>0</v>
      </c>
    </row>
    <row r="124" spans="1:77" s="53" customFormat="1" ht="12" x14ac:dyDescent="0.25">
      <c r="A124" s="4060"/>
      <c r="B124" s="638" t="s">
        <v>303</v>
      </c>
      <c r="C124" s="643">
        <f t="array" ref="C124">MAX(IF('INTEGRALE verrouillée'!$A$7:$A$114='Bountys calculs'!C89,'INTEGRALE verrouillée'!$BD$7:$BD$114))</f>
        <v>0</v>
      </c>
      <c r="D124" s="643">
        <f t="array" ref="D124">MAX(IF('INTEGRALE verrouillée'!$A$7:$A$114='Bountys calculs'!D89,'INTEGRALE verrouillée'!$BD$7:$BD$114))</f>
        <v>1</v>
      </c>
      <c r="E124" s="643">
        <f t="array" ref="E124">MAX(IF('INTEGRALE verrouillée'!$A$7:$A$114='Bountys calculs'!E89,'INTEGRALE verrouillée'!$BD$7:$BD$114))</f>
        <v>0</v>
      </c>
      <c r="F124" s="643">
        <f t="array" ref="F124">MAX(IF('INTEGRALE verrouillée'!$A$7:$A$114='Bountys calculs'!F89,'INTEGRALE verrouillée'!$BD$7:$BD$114))</f>
        <v>0</v>
      </c>
      <c r="G124" s="643">
        <f t="array" ref="G124">MAX(IF('INTEGRALE verrouillée'!$A$7:$A$114='Bountys calculs'!G89,'INTEGRALE verrouillée'!$BD$7:$BD$114))</f>
        <v>0</v>
      </c>
      <c r="H124" s="643">
        <f t="array" ref="H124">MAX(IF('INTEGRALE verrouillée'!$A$7:$A$114='Bountys calculs'!H89,'INTEGRALE verrouillée'!$BD$7:$BD$114))</f>
        <v>0</v>
      </c>
      <c r="I124" s="643">
        <f t="array" ref="I124">MAX(IF('INTEGRALE verrouillée'!$A$7:$A$114='Bountys calculs'!I89,'INTEGRALE verrouillée'!$BD$7:$BD$114))</f>
        <v>4</v>
      </c>
      <c r="J124" s="643">
        <f t="array" ref="J124">MAX(IF('INTEGRALE verrouillée'!$A$7:$A$114='Bountys calculs'!J89,'INTEGRALE verrouillée'!$BD$7:$BD$114))</f>
        <v>0</v>
      </c>
      <c r="K124" s="643">
        <f t="array" ref="K124">MAX(IF('INTEGRALE verrouillée'!$A$7:$A$114='Bountys calculs'!K89,'INTEGRALE verrouillée'!$BD$7:$BD$114))</f>
        <v>0</v>
      </c>
      <c r="L124" s="643">
        <f t="array" ref="L124">MAX(IF('INTEGRALE verrouillée'!$A$7:$A$114='Bountys calculs'!L89,'INTEGRALE verrouillée'!$BD$7:$BD$114))</f>
        <v>0</v>
      </c>
      <c r="M124" s="643">
        <f t="array" ref="M124">MAX(IF('INTEGRALE verrouillée'!$A$7:$A$114='Bountys calculs'!M89,'INTEGRALE verrouillée'!$BD$7:$BD$114))</f>
        <v>0</v>
      </c>
      <c r="N124" s="643">
        <f t="array" ref="N124">MAX(IF('INTEGRALE verrouillée'!$A$7:$A$114='Bountys calculs'!N89,'INTEGRALE verrouillée'!$BD$7:$BD$114))</f>
        <v>0</v>
      </c>
      <c r="O124" s="643">
        <f t="array" ref="O124">MAX(IF('INTEGRALE verrouillée'!$A$7:$A$114='Bountys calculs'!O89,'INTEGRALE verrouillée'!$BD$7:$BD$114))</f>
        <v>3</v>
      </c>
      <c r="P124" s="643">
        <f t="array" ref="P124">MAX(IF('INTEGRALE verrouillée'!$A$7:$A$114='Bountys calculs'!P89,'INTEGRALE verrouillée'!$BD$7:$BD$114))</f>
        <v>0</v>
      </c>
      <c r="Q124" s="643">
        <f t="array" ref="Q124">MAX(IF('INTEGRALE verrouillée'!$A$7:$A$114='Bountys calculs'!Q89,'INTEGRALE verrouillée'!$BD$7:$BD$114))</f>
        <v>0</v>
      </c>
      <c r="R124" s="643">
        <f t="array" ref="R124">MAX(IF('INTEGRALE verrouillée'!$A$7:$A$114='Bountys calculs'!R89,'INTEGRALE verrouillée'!$BD$7:$BD$114))</f>
        <v>0</v>
      </c>
      <c r="S124" s="643">
        <f t="array" ref="S124">MAX(IF('INTEGRALE verrouillée'!$A$7:$A$114='Bountys calculs'!S89,'INTEGRALE verrouillée'!$BD$7:$BD$114))</f>
        <v>0</v>
      </c>
      <c r="T124" s="643">
        <f t="array" ref="T124">MAX(IF('INTEGRALE verrouillée'!$A$7:$A$114='Bountys calculs'!T89,'INTEGRALE verrouillée'!$BD$7:$BD$114))</f>
        <v>0</v>
      </c>
      <c r="U124" s="643">
        <f t="array" ref="U124">MAX(IF('INTEGRALE verrouillée'!$A$7:$A$114='Bountys calculs'!U89,'INTEGRALE verrouillée'!$BD$7:$BD$114))</f>
        <v>0</v>
      </c>
      <c r="V124" s="643">
        <f t="array" ref="V124">MAX(IF('INTEGRALE verrouillée'!$A$7:$A$114='Bountys calculs'!V89,'INTEGRALE verrouillée'!$BD$7:$BD$114))</f>
        <v>0</v>
      </c>
      <c r="W124" s="643">
        <f t="array" ref="W124">MAX(IF('INTEGRALE verrouillée'!$A$7:$A$114='Bountys calculs'!W89,'INTEGRALE verrouillée'!$BD$7:$BD$114))</f>
        <v>0</v>
      </c>
      <c r="X124" s="643">
        <f t="array" ref="X124">MAX(IF('INTEGRALE verrouillée'!$A$7:$A$114='Bountys calculs'!X89,'INTEGRALE verrouillée'!$BD$7:$BD$114))</f>
        <v>0</v>
      </c>
      <c r="Y124" s="643">
        <f t="array" ref="Y124">MAX(IF('INTEGRALE verrouillée'!$A$7:$A$114='Bountys calculs'!Y89,'INTEGRALE verrouillée'!$BD$7:$BD$114))</f>
        <v>0</v>
      </c>
      <c r="Z124" s="643">
        <f t="array" ref="Z124">MAX(IF('INTEGRALE verrouillée'!$A$7:$A$114='Bountys calculs'!Z89,'INTEGRALE verrouillée'!$BD$7:$BD$114))</f>
        <v>0</v>
      </c>
      <c r="AA124" s="643">
        <f t="array" ref="AA124">MAX(IF('INTEGRALE verrouillée'!$A$7:$A$114='Bountys calculs'!AA89,'INTEGRALE verrouillée'!$BD$7:$BD$114))</f>
        <v>0</v>
      </c>
      <c r="AB124" s="643">
        <f t="array" ref="AB124">MAX(IF('INTEGRALE verrouillée'!$A$7:$A$114='Bountys calculs'!AB89,'INTEGRALE verrouillée'!$BD$7:$BD$114))</f>
        <v>0</v>
      </c>
      <c r="AC124" s="643">
        <f t="array" ref="AC124">MAX(IF('INTEGRALE verrouillée'!$A$7:$A$114='Bountys calculs'!AC89,'INTEGRALE verrouillée'!$BD$7:$BD$114))</f>
        <v>0</v>
      </c>
      <c r="AD124" s="643">
        <f t="array" ref="AD124">MAX(IF('INTEGRALE verrouillée'!$A$7:$A$114='Bountys calculs'!AD89,'INTEGRALE verrouillée'!$BD$7:$BD$114))</f>
        <v>0</v>
      </c>
      <c r="AE124" s="643">
        <f t="array" ref="AE124">MAX(IF('INTEGRALE verrouillée'!$A$7:$A$114='Bountys calculs'!AE89,'INTEGRALE verrouillée'!$BD$7:$BD$114))</f>
        <v>0</v>
      </c>
      <c r="AF124" s="643">
        <f t="array" ref="AF124">MAX(IF('INTEGRALE verrouillée'!$A$7:$A$114='Bountys calculs'!AF89,'INTEGRALE verrouillée'!$BD$7:$BD$114))</f>
        <v>1</v>
      </c>
      <c r="AG124" s="643">
        <f t="array" ref="AG124">MAX(IF('INTEGRALE verrouillée'!$A$7:$A$114='Bountys calculs'!AG89,'INTEGRALE verrouillée'!$BD$7:$BD$114))</f>
        <v>0</v>
      </c>
      <c r="AH124" s="643">
        <f t="array" ref="AH124">MAX(IF('INTEGRALE verrouillée'!$A$7:$A$114='Bountys calculs'!AH89,'INTEGRALE verrouillée'!$BD$7:$BD$114))</f>
        <v>0</v>
      </c>
      <c r="AI124" s="643">
        <f t="array" ref="AI124">MAX(IF('INTEGRALE verrouillée'!$A$7:$A$114='Bountys calculs'!AI89,'INTEGRALE verrouillée'!$BD$7:$BD$114))</f>
        <v>0</v>
      </c>
      <c r="AJ124" s="643">
        <f t="array" ref="AJ124">MAX(IF('INTEGRALE verrouillée'!$A$7:$A$114='Bountys calculs'!AJ89,'INTEGRALE verrouillée'!$BD$7:$BD$114))</f>
        <v>0</v>
      </c>
      <c r="AK124" s="643">
        <f t="array" ref="AK124">MAX(IF('INTEGRALE verrouillée'!$A$7:$A$114='Bountys calculs'!AK89,'INTEGRALE verrouillée'!$BD$7:$BD$114))</f>
        <v>1</v>
      </c>
      <c r="AL124" s="643">
        <f t="array" ref="AL124">MAX(IF('INTEGRALE verrouillée'!$A$7:$A$114='Bountys calculs'!AL89,'INTEGRALE verrouillée'!$BD$7:$BD$114))</f>
        <v>0</v>
      </c>
      <c r="AM124" s="643">
        <f t="array" ref="AM124">MAX(IF('INTEGRALE verrouillée'!$A$7:$A$114='Bountys calculs'!AM89,'INTEGRALE verrouillée'!$BD$7:$BD$114))</f>
        <v>1</v>
      </c>
      <c r="AN124" s="643">
        <f t="array" ref="AN124">MAX(IF('INTEGRALE verrouillée'!$A$7:$A$114='Bountys calculs'!AN89,'INTEGRALE verrouillée'!$BD$7:$BD$114))</f>
        <v>0</v>
      </c>
      <c r="AO124" s="643">
        <f t="array" ref="AO124">MAX(IF('INTEGRALE verrouillée'!$A$7:$A$114='Bountys calculs'!AO89,'INTEGRALE verrouillée'!$BD$7:$BD$114))</f>
        <v>0</v>
      </c>
      <c r="AP124" s="643">
        <f t="array" ref="AP124">MAX(IF('INTEGRALE verrouillée'!$A$7:$A$114='Bountys calculs'!AP89,'INTEGRALE verrouillée'!$BD$7:$BD$114))</f>
        <v>0</v>
      </c>
      <c r="AQ124" s="643">
        <f t="array" ref="AQ124">MAX(IF('INTEGRALE verrouillée'!$A$7:$A$114='Bountys calculs'!AQ89,'INTEGRALE verrouillée'!$BD$7:$BD$114))</f>
        <v>0</v>
      </c>
      <c r="AR124" s="643">
        <f t="array" ref="AR124">MAX(IF('INTEGRALE verrouillée'!$A$7:$A$114='Bountys calculs'!AR89,'INTEGRALE verrouillée'!$BD$7:$BD$114))</f>
        <v>0</v>
      </c>
      <c r="AS124" s="643">
        <f t="array" ref="AS124">MAX(IF('INTEGRALE verrouillée'!$A$7:$A$114='Bountys calculs'!AS89,'INTEGRALE verrouillée'!$BD$7:$BD$114))</f>
        <v>0</v>
      </c>
      <c r="AT124" s="643">
        <f t="array" ref="AT124">MAX(IF('INTEGRALE verrouillée'!$A$7:$A$114='Bountys calculs'!AT89,'INTEGRALE verrouillée'!$BD$7:$BD$114))</f>
        <v>0</v>
      </c>
      <c r="AU124" s="847">
        <f t="array" ref="AU124">MAX(IF('INTEGRALE verrouillée'!$A$7:$A$114='Bountys calculs'!AU89,'INTEGRALE verrouillée'!$BD$7:$BD$114))</f>
        <v>0</v>
      </c>
      <c r="AV124" s="847">
        <f t="array" ref="AV124">MAX(IF('INTEGRALE verrouillée'!$A$7:$A$114='Bountys calculs'!AV89,'INTEGRALE verrouillée'!$BD$7:$BD$114))</f>
        <v>0</v>
      </c>
      <c r="AW124" s="3679">
        <f t="array" ref="AW124">MAX(IF('INTEGRALE verrouillée'!$A$7:$A$114='Bountys calculs'!AW89,'INTEGRALE verrouillée'!$BD$7:$BD$114))</f>
        <v>0</v>
      </c>
      <c r="AX124" s="643">
        <f t="array" ref="AX124">MAX(IF('INTEGRALE verrouillée'!$A$7:$A$114='Bountys calculs'!AX89,'INTEGRALE verrouillée'!$BD$7:$BD$114))</f>
        <v>0</v>
      </c>
      <c r="AY124" s="643">
        <f t="array" ref="AY124">MAX(IF('INTEGRALE verrouillée'!$A$7:$A$114='Bountys calculs'!AY89,'INTEGRALE verrouillée'!$BD$7:$BD$114))</f>
        <v>0</v>
      </c>
      <c r="AZ124" s="643">
        <f t="array" ref="AZ124">MAX(IF('INTEGRALE verrouillée'!$A$7:$A$114='Bountys calculs'!AZ89,'INTEGRALE verrouillée'!$BD$7:$BD$114))</f>
        <v>0</v>
      </c>
      <c r="BA124" s="643">
        <f t="array" ref="BA124">MAX(IF('INTEGRALE verrouillée'!$A$7:$A$114='Bountys calculs'!BA89,'INTEGRALE verrouillée'!$BD$7:$BD$114))</f>
        <v>0</v>
      </c>
      <c r="BB124" s="643">
        <f t="array" ref="BB124">MAX(IF('INTEGRALE verrouillée'!$A$7:$A$114='Bountys calculs'!BB89,'INTEGRALE verrouillée'!$BD$7:$BD$114))</f>
        <v>0</v>
      </c>
      <c r="BC124" s="643">
        <f t="array" ref="BC124">MAX(IF('INTEGRALE verrouillée'!$A$7:$A$114='Bountys calculs'!BC89,'INTEGRALE verrouillée'!$BD$7:$BD$114))</f>
        <v>0</v>
      </c>
      <c r="BD124" s="643">
        <f t="array" ref="BD124">MAX(IF('INTEGRALE verrouillée'!$A$7:$A$114='Bountys calculs'!BD89,'INTEGRALE verrouillée'!$BD$7:$BD$114))</f>
        <v>0</v>
      </c>
      <c r="BE124" s="643">
        <f t="array" ref="BE124">MAX(IF('INTEGRALE verrouillée'!$A$7:$A$114='Bountys calculs'!BE89,'INTEGRALE verrouillée'!$BD$7:$BD$114))</f>
        <v>0</v>
      </c>
      <c r="BF124" s="643">
        <f t="array" ref="BF124">MAX(IF('INTEGRALE verrouillée'!$A$7:$A$114='Bountys calculs'!BF89,'INTEGRALE verrouillée'!$BD$7:$BD$114))</f>
        <v>0</v>
      </c>
      <c r="BG124" s="643">
        <f t="array" ref="BG124">MAX(IF('INTEGRALE verrouillée'!$A$7:$A$114='Bountys calculs'!BG89,'INTEGRALE verrouillée'!$BD$7:$BD$114))</f>
        <v>0</v>
      </c>
      <c r="BH124" s="643">
        <f t="array" ref="BH124">MAX(IF('INTEGRALE verrouillée'!$A$7:$A$114='Bountys calculs'!BH89,'INTEGRALE verrouillée'!$BD$7:$BD$114))</f>
        <v>0</v>
      </c>
      <c r="BI124" s="643">
        <f t="array" ref="BI124">MAX(IF('INTEGRALE verrouillée'!$A$7:$A$114='Bountys calculs'!BI89,'INTEGRALE verrouillée'!$BD$7:$BD$114))</f>
        <v>0</v>
      </c>
      <c r="BJ124" s="643">
        <f t="array" ref="BJ124">MAX(IF('INTEGRALE verrouillée'!$A$7:$A$114='Bountys calculs'!BJ89,'INTEGRALE verrouillée'!$BD$7:$BD$114))</f>
        <v>0</v>
      </c>
      <c r="BK124" s="643">
        <f t="array" ref="BK124">MAX(IF('INTEGRALE verrouillée'!$A$7:$A$114='Bountys calculs'!BK89,'INTEGRALE verrouillée'!$BD$7:$BD$114))</f>
        <v>0</v>
      </c>
      <c r="BL124" s="643">
        <f t="array" ref="BL124">MAX(IF('INTEGRALE verrouillée'!$A$7:$A$114='Bountys calculs'!BL89,'INTEGRALE verrouillée'!$BD$7:$BD$114))</f>
        <v>0</v>
      </c>
      <c r="BM124" s="643">
        <f t="array" ref="BM124">MAX(IF('INTEGRALE verrouillée'!$A$7:$A$114='Bountys calculs'!BM89,'INTEGRALE verrouillée'!$BD$7:$BD$114))</f>
        <v>0</v>
      </c>
      <c r="BN124" s="643">
        <f t="array" ref="BN124">MAX(IF('INTEGRALE verrouillée'!$A$7:$A$114='Bountys calculs'!BN89,'INTEGRALE verrouillée'!$BD$7:$BD$114))</f>
        <v>0</v>
      </c>
      <c r="BO124" s="643">
        <f t="array" ref="BO124">MAX(IF('INTEGRALE verrouillée'!$A$7:$A$114='Bountys calculs'!BO89,'INTEGRALE verrouillée'!$BD$7:$BD$114))</f>
        <v>0</v>
      </c>
      <c r="BP124" s="643">
        <f t="array" ref="BP124">MAX(IF('INTEGRALE verrouillée'!$A$7:$A$114='Bountys calculs'!BP89,'INTEGRALE verrouillée'!$BD$7:$BD$114))</f>
        <v>0</v>
      </c>
      <c r="BQ124" s="643">
        <f t="array" ref="BQ124">MAX(IF('INTEGRALE verrouillée'!$A$7:$A$114='Bountys calculs'!BQ89,'INTEGRALE verrouillée'!$BD$7:$BD$114))</f>
        <v>0</v>
      </c>
      <c r="BR124" s="643">
        <f t="array" ref="BR124">MAX(IF('INTEGRALE verrouillée'!$A$7:$A$114='Bountys calculs'!BR89,'INTEGRALE verrouillée'!$BD$7:$BD$114))</f>
        <v>0</v>
      </c>
      <c r="BS124" s="643">
        <f t="array" ref="BS124">MAX(IF('INTEGRALE verrouillée'!$A$7:$A$114='Bountys calculs'!BS89,'INTEGRALE verrouillée'!$BD$7:$BD$114))</f>
        <v>0</v>
      </c>
      <c r="BT124" s="643">
        <f t="array" ref="BT124">MAX(IF('INTEGRALE verrouillée'!$A$7:$A$114='Bountys calculs'!BT89,'INTEGRALE verrouillée'!$BD$7:$BD$114))</f>
        <v>0</v>
      </c>
      <c r="BU124" s="643">
        <f t="array" ref="BU124">MAX(IF('INTEGRALE verrouillée'!$A$7:$A$114='Bountys calculs'!BU89,'INTEGRALE verrouillée'!$BD$7:$BD$114))</f>
        <v>0</v>
      </c>
      <c r="BV124" s="643">
        <f t="array" ref="BV124">MAX(IF('INTEGRALE verrouillée'!$A$7:$A$114='Bountys calculs'!BV89,'INTEGRALE verrouillée'!$BD$7:$BD$114))</f>
        <v>0</v>
      </c>
      <c r="BW124" s="643">
        <f t="array" ref="BW124">MAX(IF('INTEGRALE verrouillée'!$A$7:$A$114='Bountys calculs'!BW89,'INTEGRALE verrouillée'!$BD$7:$BD$114))</f>
        <v>0</v>
      </c>
      <c r="BX124" s="643">
        <f t="array" ref="BX124">MAX(IF('INTEGRALE verrouillée'!$A$7:$A$114='Bountys calculs'!BX89,'INTEGRALE verrouillée'!$BD$7:$BD$114))</f>
        <v>0</v>
      </c>
      <c r="BY124" s="643">
        <f t="array" ref="BY124">MAX(IF('INTEGRALE verrouillée'!$A$7:$A$114='Bountys calculs'!BY89,'INTEGRALE verrouillée'!$BD$7:$BD$114))</f>
        <v>0</v>
      </c>
    </row>
    <row r="125" spans="1:77" s="53" customFormat="1" ht="12" x14ac:dyDescent="0.25">
      <c r="A125" s="4060"/>
      <c r="B125" s="502" t="s">
        <v>287</v>
      </c>
      <c r="C125" s="484" t="str">
        <f t="shared" ref="C125:AU125" si="60">IF(C123&gt;0,(C122+C124)/C123,"-")</f>
        <v>-</v>
      </c>
      <c r="D125" s="484">
        <f t="shared" ref="D125" si="61">IF(D123&gt;0,(D122+D124)/D123,"-")</f>
        <v>0.7142857142857143</v>
      </c>
      <c r="E125" s="484" t="str">
        <f t="shared" si="60"/>
        <v>-</v>
      </c>
      <c r="F125" s="484" t="str">
        <f t="shared" si="60"/>
        <v>-</v>
      </c>
      <c r="G125" s="484">
        <f t="shared" si="60"/>
        <v>0.42857142857142855</v>
      </c>
      <c r="H125" s="484">
        <f t="shared" si="60"/>
        <v>0.75</v>
      </c>
      <c r="I125" s="484">
        <f t="shared" si="60"/>
        <v>2.3636363636363638</v>
      </c>
      <c r="J125" s="484" t="str">
        <f t="shared" si="60"/>
        <v>-</v>
      </c>
      <c r="K125" s="484">
        <f t="shared" si="60"/>
        <v>1</v>
      </c>
      <c r="L125" s="484">
        <f t="shared" si="60"/>
        <v>0.2</v>
      </c>
      <c r="M125" s="484" t="str">
        <f t="shared" si="60"/>
        <v>-</v>
      </c>
      <c r="N125" s="484">
        <f t="shared" si="60"/>
        <v>1.8</v>
      </c>
      <c r="O125" s="484">
        <f t="shared" si="60"/>
        <v>2.5</v>
      </c>
      <c r="P125" s="484">
        <f t="shared" si="60"/>
        <v>0</v>
      </c>
      <c r="Q125" s="484">
        <f t="shared" si="60"/>
        <v>1.0909090909090908</v>
      </c>
      <c r="R125" s="484">
        <f t="shared" si="60"/>
        <v>1.2</v>
      </c>
      <c r="S125" s="484" t="str">
        <f t="shared" si="60"/>
        <v>-</v>
      </c>
      <c r="T125" s="484">
        <f t="shared" si="60"/>
        <v>0</v>
      </c>
      <c r="U125" s="484" t="str">
        <f t="shared" si="60"/>
        <v>-</v>
      </c>
      <c r="V125" s="484">
        <f t="shared" si="60"/>
        <v>0.33333333333333331</v>
      </c>
      <c r="W125" s="484">
        <f t="shared" si="60"/>
        <v>1.3333333333333333</v>
      </c>
      <c r="X125" s="484" t="str">
        <f t="shared" si="60"/>
        <v>-</v>
      </c>
      <c r="Y125" s="484">
        <f t="shared" si="60"/>
        <v>0.8</v>
      </c>
      <c r="Z125" s="484" t="str">
        <f t="shared" si="60"/>
        <v>-</v>
      </c>
      <c r="AA125" s="484">
        <f t="shared" si="60"/>
        <v>3</v>
      </c>
      <c r="AB125" s="484">
        <f t="shared" si="60"/>
        <v>0</v>
      </c>
      <c r="AC125" s="484">
        <f t="shared" si="60"/>
        <v>0.4</v>
      </c>
      <c r="AD125" s="484" t="str">
        <f t="shared" si="60"/>
        <v>-</v>
      </c>
      <c r="AE125" s="484">
        <f t="shared" si="60"/>
        <v>1.6</v>
      </c>
      <c r="AF125" s="484">
        <f t="shared" si="60"/>
        <v>0.9</v>
      </c>
      <c r="AG125" s="484">
        <f t="shared" si="60"/>
        <v>1.4444444444444444</v>
      </c>
      <c r="AH125" s="484">
        <f t="shared" si="60"/>
        <v>0.5</v>
      </c>
      <c r="AI125" s="484">
        <f t="shared" si="60"/>
        <v>0.5714285714285714</v>
      </c>
      <c r="AJ125" s="484">
        <f t="shared" si="60"/>
        <v>1.125</v>
      </c>
      <c r="AK125" s="484">
        <f t="shared" si="60"/>
        <v>1.2222222222222223</v>
      </c>
      <c r="AL125" s="484">
        <f t="shared" si="60"/>
        <v>0.33333333333333331</v>
      </c>
      <c r="AM125" s="484">
        <f t="shared" si="60"/>
        <v>1.25</v>
      </c>
      <c r="AN125" s="484" t="str">
        <f t="shared" si="60"/>
        <v>-</v>
      </c>
      <c r="AO125" s="484" t="str">
        <f t="shared" ref="AO125:AP125" si="62">IF(AO123&gt;0,(AO122+AO124)/AO123,"-")</f>
        <v>-</v>
      </c>
      <c r="AP125" s="484" t="str">
        <f t="shared" si="62"/>
        <v>-</v>
      </c>
      <c r="AQ125" s="484" t="str">
        <f t="shared" si="60"/>
        <v>-</v>
      </c>
      <c r="AR125" s="484" t="str">
        <f t="shared" si="60"/>
        <v>-</v>
      </c>
      <c r="AS125" s="484" t="str">
        <f t="shared" si="60"/>
        <v>-</v>
      </c>
      <c r="AT125" s="484" t="str">
        <f t="shared" si="60"/>
        <v>-</v>
      </c>
      <c r="AU125" s="848">
        <f t="shared" si="60"/>
        <v>0</v>
      </c>
      <c r="AV125" s="848" t="str">
        <f t="shared" ref="AV125" si="63">IF(AV123&gt;0,(AV122+AV124)/AV123,"-")</f>
        <v>-</v>
      </c>
      <c r="AW125" s="3680" t="str">
        <f t="shared" ref="AW125:BY125" si="64">IF(AW123&gt;0,(AW122+AW124)/AW123,"-")</f>
        <v>-</v>
      </c>
      <c r="AX125" s="484" t="str">
        <f t="shared" si="64"/>
        <v>-</v>
      </c>
      <c r="AY125" s="484" t="str">
        <f t="shared" si="64"/>
        <v>-</v>
      </c>
      <c r="AZ125" s="484" t="str">
        <f t="shared" si="64"/>
        <v>-</v>
      </c>
      <c r="BA125" s="484" t="str">
        <f t="shared" si="64"/>
        <v>-</v>
      </c>
      <c r="BB125" s="484" t="str">
        <f t="shared" si="64"/>
        <v>-</v>
      </c>
      <c r="BC125" s="484" t="str">
        <f t="shared" si="64"/>
        <v>-</v>
      </c>
      <c r="BD125" s="484" t="str">
        <f t="shared" si="64"/>
        <v>-</v>
      </c>
      <c r="BE125" s="484" t="str">
        <f t="shared" si="64"/>
        <v>-</v>
      </c>
      <c r="BF125" s="484" t="str">
        <f t="shared" si="64"/>
        <v>-</v>
      </c>
      <c r="BG125" s="484" t="str">
        <f t="shared" si="64"/>
        <v>-</v>
      </c>
      <c r="BH125" s="484" t="str">
        <f t="shared" si="64"/>
        <v>-</v>
      </c>
      <c r="BI125" s="484" t="str">
        <f t="shared" si="64"/>
        <v>-</v>
      </c>
      <c r="BJ125" s="484" t="str">
        <f t="shared" si="64"/>
        <v>-</v>
      </c>
      <c r="BK125" s="484" t="str">
        <f t="shared" si="64"/>
        <v>-</v>
      </c>
      <c r="BL125" s="484" t="str">
        <f t="shared" si="64"/>
        <v>-</v>
      </c>
      <c r="BM125" s="484" t="str">
        <f t="shared" si="64"/>
        <v>-</v>
      </c>
      <c r="BN125" s="484" t="str">
        <f t="shared" si="64"/>
        <v>-</v>
      </c>
      <c r="BO125" s="484" t="str">
        <f t="shared" si="64"/>
        <v>-</v>
      </c>
      <c r="BP125" s="484" t="str">
        <f t="shared" si="64"/>
        <v>-</v>
      </c>
      <c r="BQ125" s="484" t="str">
        <f t="shared" si="64"/>
        <v>-</v>
      </c>
      <c r="BR125" s="484" t="str">
        <f t="shared" si="64"/>
        <v>-</v>
      </c>
      <c r="BS125" s="484" t="str">
        <f t="shared" si="64"/>
        <v>-</v>
      </c>
      <c r="BT125" s="484" t="str">
        <f t="shared" si="64"/>
        <v>-</v>
      </c>
      <c r="BU125" s="484" t="str">
        <f t="shared" si="64"/>
        <v>-</v>
      </c>
      <c r="BV125" s="484" t="str">
        <f t="shared" si="64"/>
        <v>-</v>
      </c>
      <c r="BW125" s="484" t="str">
        <f t="shared" si="64"/>
        <v>-</v>
      </c>
      <c r="BX125" s="484" t="str">
        <f t="shared" si="64"/>
        <v>-</v>
      </c>
      <c r="BY125" s="484" t="str">
        <f t="shared" si="64"/>
        <v>-</v>
      </c>
    </row>
    <row r="126" spans="1:77" s="3739" customFormat="1" ht="12" customHeight="1" x14ac:dyDescent="0.25">
      <c r="A126" s="4051" t="s">
        <v>894</v>
      </c>
      <c r="B126" s="612" t="s">
        <v>285</v>
      </c>
      <c r="C126" s="613">
        <f t="array" ref="C126">COUNTIF('Gagnants-Perdants'!$B$1484:$B$1645,C89)</f>
        <v>1</v>
      </c>
      <c r="D126" s="613">
        <f t="array" ref="D126">COUNTIF('Gagnants-Perdants'!$B$1484:$B$1645,D89)</f>
        <v>9</v>
      </c>
      <c r="E126" s="613">
        <f t="array" ref="E126">COUNTIF('Gagnants-Perdants'!$B$1484:$B$1645,E89)</f>
        <v>0</v>
      </c>
      <c r="F126" s="613">
        <f t="array" ref="F126">COUNTIF('Gagnants-Perdants'!$B$1484:$B$1645,F89)</f>
        <v>0</v>
      </c>
      <c r="G126" s="613">
        <f t="array" ref="G126">COUNTIF('Gagnants-Perdants'!$B$1484:$B$1645,G89)</f>
        <v>1</v>
      </c>
      <c r="H126" s="613">
        <f t="array" ref="H126">COUNTIF('Gagnants-Perdants'!$B$1484:$B$1645,H89)</f>
        <v>0</v>
      </c>
      <c r="I126" s="613">
        <f t="array" ref="I126">COUNTIF('Gagnants-Perdants'!$B$1484:$B$1645,I89)</f>
        <v>15</v>
      </c>
      <c r="J126" s="613">
        <f t="array" ref="J126">COUNTIF('Gagnants-Perdants'!$B$1484:$B$1645,J89)</f>
        <v>0</v>
      </c>
      <c r="K126" s="613">
        <f t="array" ref="K126">COUNTIF('Gagnants-Perdants'!$B$1484:$B$1645,K89)</f>
        <v>0</v>
      </c>
      <c r="L126" s="613">
        <f t="array" ref="L126">COUNTIF('Gagnants-Perdants'!$B$1484:$B$1645,L89)</f>
        <v>6</v>
      </c>
      <c r="M126" s="613">
        <f t="array" ref="M126">COUNTIF('Gagnants-Perdants'!$B$1484:$B$1645,M89)</f>
        <v>0</v>
      </c>
      <c r="N126" s="613">
        <f t="array" ref="N126">COUNTIF('Gagnants-Perdants'!$B$1484:$B$1645,N89)</f>
        <v>3</v>
      </c>
      <c r="O126" s="613">
        <f t="array" ref="O126">COUNTIF('Gagnants-Perdants'!$B$1484:$B$1645,O89)</f>
        <v>30</v>
      </c>
      <c r="P126" s="613">
        <f t="array" ref="P126">COUNTIF('Gagnants-Perdants'!$B$1484:$B$1645,P89)</f>
        <v>3</v>
      </c>
      <c r="Q126" s="613">
        <f t="array" ref="Q126">COUNTIF('Gagnants-Perdants'!$B$1484:$B$1645,Q89)</f>
        <v>15</v>
      </c>
      <c r="R126" s="613">
        <f t="array" ref="R126">COUNTIF('Gagnants-Perdants'!$B$1484:$B$1645,R89)</f>
        <v>1</v>
      </c>
      <c r="S126" s="613">
        <f t="array" ref="S126">COUNTIF('Gagnants-Perdants'!$B$1484:$B$1645,S89)</f>
        <v>0</v>
      </c>
      <c r="T126" s="613">
        <f t="array" ref="T126">COUNTIF('Gagnants-Perdants'!$B$1484:$B$1645,T89)</f>
        <v>0</v>
      </c>
      <c r="U126" s="613">
        <f t="array" ref="U126">COUNTIF('Gagnants-Perdants'!$B$1484:$B$1645,U89)</f>
        <v>4</v>
      </c>
      <c r="V126" s="613">
        <f t="array" ref="V126">COUNTIF('Gagnants-Perdants'!$B$1484:$B$1645,V89)</f>
        <v>9</v>
      </c>
      <c r="W126" s="613">
        <f t="array" ref="W126">COUNTIF('Gagnants-Perdants'!$B$1484:$B$1645,W89)</f>
        <v>0</v>
      </c>
      <c r="X126" s="613">
        <f t="array" ref="X126">COUNTIF('Gagnants-Perdants'!$B$1484:$B$1645,X89)</f>
        <v>0</v>
      </c>
      <c r="Y126" s="613">
        <f t="array" ref="Y126">COUNTIF('Gagnants-Perdants'!$B$1484:$B$1645,Y89)</f>
        <v>6</v>
      </c>
      <c r="Z126" s="613">
        <f t="array" ref="Z126">COUNTIF('Gagnants-Perdants'!$B$1484:$B$1645,Z89)</f>
        <v>0</v>
      </c>
      <c r="AA126" s="613">
        <f t="array" ref="AA126">COUNTIF('Gagnants-Perdants'!$B$1484:$B$1645,AA89)</f>
        <v>0</v>
      </c>
      <c r="AB126" s="613">
        <f t="array" ref="AB126">COUNTIF('Gagnants-Perdants'!$B$1484:$B$1645,AB89)</f>
        <v>0</v>
      </c>
      <c r="AC126" s="613">
        <f t="array" ref="AC126">COUNTIF('Gagnants-Perdants'!$B$1484:$B$1645,AC89)</f>
        <v>4</v>
      </c>
      <c r="AD126" s="613">
        <f t="array" ref="AD126">COUNTIF('Gagnants-Perdants'!$B$1484:$B$1645,AD89)</f>
        <v>0</v>
      </c>
      <c r="AE126" s="613">
        <f t="array" ref="AE126">COUNTIF('Gagnants-Perdants'!$B$1484:$B$1645,AE89)</f>
        <v>0</v>
      </c>
      <c r="AF126" s="613">
        <f t="array" ref="AF126">COUNTIF('Gagnants-Perdants'!$B$1484:$B$1645,AF89)</f>
        <v>13</v>
      </c>
      <c r="AG126" s="613">
        <f t="array" ref="AG126">COUNTIF('Gagnants-Perdants'!$B$1484:$B$1645,AG89)</f>
        <v>1</v>
      </c>
      <c r="AH126" s="613">
        <f t="array" ref="AH126">COUNTIF('Gagnants-Perdants'!$B$1484:$B$1645,AH89)</f>
        <v>0</v>
      </c>
      <c r="AI126" s="613">
        <f t="array" ref="AI126">COUNTIF('Gagnants-Perdants'!$B$1484:$B$1645,AI89)</f>
        <v>0</v>
      </c>
      <c r="AJ126" s="613">
        <f t="array" ref="AJ126">COUNTIF('Gagnants-Perdants'!$B$1484:$B$1645,AJ89)</f>
        <v>4</v>
      </c>
      <c r="AK126" s="613">
        <f t="array" ref="AK126">COUNTIF('Gagnants-Perdants'!$B$1484:$B$1645,AK89)</f>
        <v>5</v>
      </c>
      <c r="AL126" s="613">
        <f t="array" ref="AL126">COUNTIF('Gagnants-Perdants'!$B$1484:$B$1645,AL89)</f>
        <v>8</v>
      </c>
      <c r="AM126" s="613">
        <f t="array" ref="AM126">COUNTIF('Gagnants-Perdants'!$B$1484:$B$1645,AM89)</f>
        <v>11</v>
      </c>
      <c r="AN126" s="613">
        <f t="array" ref="AN126">COUNTIF('Gagnants-Perdants'!$B$1484:$B$1645,AN89)</f>
        <v>0</v>
      </c>
      <c r="AO126" s="613">
        <f t="array" ref="AO126">COUNTIF('Gagnants-Perdants'!$B$1484:$B$1645,AO89)</f>
        <v>5</v>
      </c>
      <c r="AP126" s="613">
        <f t="array" ref="AP126">COUNTIF('Gagnants-Perdants'!$B$1484:$B$1645,AP89)</f>
        <v>0</v>
      </c>
      <c r="AQ126" s="613">
        <f t="array" ref="AQ126">COUNTIF('Gagnants-Perdants'!$B$1484:$B$1645,AQ89)</f>
        <v>0</v>
      </c>
      <c r="AR126" s="613">
        <f t="array" ref="AR126">COUNTIF('Gagnants-Perdants'!$B$1484:$B$1645,AR89)</f>
        <v>0</v>
      </c>
      <c r="AS126" s="613">
        <f t="array" ref="AS126">COUNTIF('Gagnants-Perdants'!$B$1484:$B$1645,AS89)</f>
        <v>0</v>
      </c>
      <c r="AT126" s="613">
        <f t="array" ref="AT126">COUNTIF('Gagnants-Perdants'!$B$1484:$B$1645,AT89)</f>
        <v>2</v>
      </c>
      <c r="AU126" s="613">
        <f t="array" ref="AU126">COUNTIF('Gagnants-Perdants'!$B$1484:$B$1645,AU89)</f>
        <v>4</v>
      </c>
      <c r="AV126" s="849">
        <f t="array" ref="AV126">COUNTIF('Gagnants-Perdants'!$B$1484:$B$1645,AV89)</f>
        <v>0</v>
      </c>
      <c r="AW126" s="3681">
        <f t="array" ref="AW126">COUNTIF('Gagnants-Perdants'!$B$1484:$B$1645,AW89)</f>
        <v>0</v>
      </c>
      <c r="AX126" s="613">
        <f t="array" ref="AX126">COUNTIF('Gagnants-Perdants'!$B$1484:$B$1645,AX89)</f>
        <v>0</v>
      </c>
      <c r="AY126" s="613">
        <f t="array" ref="AY126">COUNTIF('Gagnants-Perdants'!$B$1484:$B$1645,AY89)</f>
        <v>0</v>
      </c>
      <c r="AZ126" s="613">
        <f t="array" ref="AZ126">COUNTIF('Gagnants-Perdants'!$B$1484:$B$1645,AZ89)</f>
        <v>0</v>
      </c>
      <c r="BA126" s="613">
        <f t="array" ref="BA126">COUNTIF('Gagnants-Perdants'!$B$1484:$B$1645,BA89)</f>
        <v>0</v>
      </c>
      <c r="BB126" s="613">
        <f t="array" ref="BB126">COUNTIF('Gagnants-Perdants'!$B$1484:$B$1645,BB89)</f>
        <v>0</v>
      </c>
      <c r="BC126" s="613">
        <f t="array" ref="BC126">COUNTIF('Gagnants-Perdants'!$B$1484:$B$1645,BC89)</f>
        <v>0</v>
      </c>
      <c r="BD126" s="613">
        <f t="array" ref="BD126">COUNTIF('Gagnants-Perdants'!$B$1484:$B$1645,BD89)</f>
        <v>0</v>
      </c>
      <c r="BE126" s="613">
        <f t="array" ref="BE126">COUNTIF('Gagnants-Perdants'!$B$1484:$B$1645,BE89)</f>
        <v>0</v>
      </c>
      <c r="BF126" s="613">
        <f t="array" ref="BF126">COUNTIF('Gagnants-Perdants'!$B$1484:$B$1645,BF89)</f>
        <v>0</v>
      </c>
      <c r="BG126" s="613">
        <f t="array" ref="BG126">COUNTIF('Gagnants-Perdants'!$B$1484:$B$1645,BG89)</f>
        <v>0</v>
      </c>
      <c r="BH126" s="613">
        <f t="array" ref="BH126">COUNTIF('Gagnants-Perdants'!$B$1484:$B$1645,BH89)</f>
        <v>0</v>
      </c>
      <c r="BI126" s="613">
        <f t="array" ref="BI126">COUNTIF('Gagnants-Perdants'!$B$1484:$B$1645,BI89)</f>
        <v>0</v>
      </c>
      <c r="BJ126" s="613">
        <f t="array" ref="BJ126">COUNTIF('Gagnants-Perdants'!$B$1484:$B$1645,BJ89)</f>
        <v>0</v>
      </c>
      <c r="BK126" s="613">
        <f t="array" ref="BK126">COUNTIF('Gagnants-Perdants'!$B$1484:$B$1645,BK89)</f>
        <v>0</v>
      </c>
      <c r="BL126" s="613">
        <f t="array" ref="BL126">COUNTIF('Gagnants-Perdants'!$B$1484:$B$1645,BL89)</f>
        <v>0</v>
      </c>
      <c r="BM126" s="613">
        <f t="array" ref="BM126">COUNTIF('Gagnants-Perdants'!$B$1484:$B$1645,BM89)</f>
        <v>0</v>
      </c>
      <c r="BN126" s="613">
        <f t="array" ref="BN126">COUNTIF('Gagnants-Perdants'!$B$1484:$B$1645,BN89)</f>
        <v>0</v>
      </c>
      <c r="BO126" s="613">
        <f t="array" ref="BO126">COUNTIF('Gagnants-Perdants'!$B$1484:$B$1645,BO89)</f>
        <v>0</v>
      </c>
      <c r="BP126" s="613">
        <f t="array" ref="BP126">COUNTIF('Gagnants-Perdants'!$B$1484:$B$1645,BP89)</f>
        <v>0</v>
      </c>
      <c r="BQ126" s="613">
        <f t="array" ref="BQ126">COUNTIF('Gagnants-Perdants'!$B$1484:$B$1645,BQ89)</f>
        <v>0</v>
      </c>
      <c r="BR126" s="613">
        <f t="array" ref="BR126">COUNTIF('Gagnants-Perdants'!$B$1484:$B$1645,BR89)</f>
        <v>0</v>
      </c>
      <c r="BS126" s="613">
        <f t="array" ref="BS126">COUNTIF('Gagnants-Perdants'!$B$1484:$B$1645,BS89)</f>
        <v>0</v>
      </c>
      <c r="BT126" s="613">
        <f t="array" ref="BT126">COUNTIF('Gagnants-Perdants'!$B$1484:$B$1645,BT89)</f>
        <v>0</v>
      </c>
      <c r="BU126" s="613">
        <f t="array" ref="BU126">COUNTIF('Gagnants-Perdants'!$B$1484:$B$1645,BU89)</f>
        <v>0</v>
      </c>
      <c r="BV126" s="613">
        <f t="array" ref="BV126">COUNTIF('Gagnants-Perdants'!$B$1484:$B$1645,BV89)</f>
        <v>0</v>
      </c>
      <c r="BW126" s="613">
        <f t="array" ref="BW126">COUNTIF('Gagnants-Perdants'!$B$1484:$B$1645,BW89)</f>
        <v>0</v>
      </c>
      <c r="BX126" s="613">
        <f t="array" ref="BX126">COUNTIF('Gagnants-Perdants'!$B$1484:$B$1645,BX89)</f>
        <v>0</v>
      </c>
      <c r="BY126" s="613">
        <f t="array" ref="BY126">COUNTIF('Gagnants-Perdants'!$B$1484:$B$1645,BY89)</f>
        <v>0</v>
      </c>
    </row>
    <row r="127" spans="1:77" s="53" customFormat="1" ht="12" x14ac:dyDescent="0.25">
      <c r="A127" s="4051"/>
      <c r="B127" s="503" t="s">
        <v>286</v>
      </c>
      <c r="C127" s="485">
        <f t="array" ref="C127">MAX(IF('INTEGRALE verrouillée'!$A$7:$A$114='Bountys calculs'!C89,'INTEGRALE verrouillée'!$BE$7:$BE$114))</f>
        <v>1</v>
      </c>
      <c r="D127" s="485">
        <f t="array" ref="D127">MAX(IF('INTEGRALE verrouillée'!$A$7:$A$114='Bountys calculs'!D89,'INTEGRALE verrouillée'!$BE$7:$BE$114))</f>
        <v>6</v>
      </c>
      <c r="E127" s="485">
        <f t="array" ref="E127">MAX(IF('INTEGRALE verrouillée'!$A$7:$A$114='Bountys calculs'!E89,'INTEGRALE verrouillée'!$BE$7:$BE$114))</f>
        <v>0</v>
      </c>
      <c r="F127" s="485">
        <f t="array" ref="F127">MAX(IF('INTEGRALE verrouillée'!$A$7:$A$114='Bountys calculs'!F89,'INTEGRALE verrouillée'!$BE$7:$BE$114))</f>
        <v>0</v>
      </c>
      <c r="G127" s="485">
        <f t="array" ref="G127">MAX(IF('INTEGRALE verrouillée'!$A$7:$A$114='Bountys calculs'!G89,'INTEGRALE verrouillée'!$BE$7:$BE$114))</f>
        <v>2</v>
      </c>
      <c r="H127" s="485">
        <f t="array" ref="H127">MAX(IF('INTEGRALE verrouillée'!$A$7:$A$114='Bountys calculs'!H89,'INTEGRALE verrouillée'!$BE$7:$BE$114))</f>
        <v>0</v>
      </c>
      <c r="I127" s="485">
        <f t="array" ref="I127">MAX(IF('INTEGRALE verrouillée'!$A$7:$A$114='Bountys calculs'!I89,'INTEGRALE verrouillée'!$BE$7:$BE$114))</f>
        <v>13</v>
      </c>
      <c r="J127" s="485">
        <f t="array" ref="J127">MAX(IF('INTEGRALE verrouillée'!$A$7:$A$114='Bountys calculs'!J89,'INTEGRALE verrouillée'!$BE$7:$BE$114))</f>
        <v>0</v>
      </c>
      <c r="K127" s="485">
        <f t="array" ref="K127">MAX(IF('INTEGRALE verrouillée'!$A$7:$A$114='Bountys calculs'!K89,'INTEGRALE verrouillée'!$BE$7:$BE$114))</f>
        <v>0</v>
      </c>
      <c r="L127" s="485">
        <f t="array" ref="L127">MAX(IF('INTEGRALE verrouillée'!$A$7:$A$114='Bountys calculs'!L89,'INTEGRALE verrouillée'!$BE$7:$BE$114))</f>
        <v>10</v>
      </c>
      <c r="M127" s="485">
        <f t="array" ref="M127">MAX(IF('INTEGRALE verrouillée'!$A$7:$A$114='Bountys calculs'!M89,'INTEGRALE verrouillée'!$BE$7:$BE$114))</f>
        <v>0</v>
      </c>
      <c r="N127" s="485">
        <f t="array" ref="N127">MAX(IF('INTEGRALE verrouillée'!$A$7:$A$114='Bountys calculs'!N89,'INTEGRALE verrouillée'!$BE$7:$BE$114))</f>
        <v>2</v>
      </c>
      <c r="O127" s="485">
        <f t="array" ref="O127">MAX(IF('INTEGRALE verrouillée'!$A$7:$A$114='Bountys calculs'!O89,'INTEGRALE verrouillée'!$BE$7:$BE$114))</f>
        <v>11</v>
      </c>
      <c r="P127" s="485">
        <f t="array" ref="P127">MAX(IF('INTEGRALE verrouillée'!$A$7:$A$114='Bountys calculs'!P89,'INTEGRALE verrouillée'!$BE$7:$BE$114))</f>
        <v>5</v>
      </c>
      <c r="Q127" s="485">
        <f t="array" ref="Q127">MAX(IF('INTEGRALE verrouillée'!$A$7:$A$114='Bountys calculs'!Q89,'INTEGRALE verrouillée'!$BE$7:$BE$114))</f>
        <v>13</v>
      </c>
      <c r="R127" s="485">
        <f t="array" ref="R127">MAX(IF('INTEGRALE verrouillée'!$A$7:$A$114='Bountys calculs'!R89,'INTEGRALE verrouillée'!$BE$7:$BE$114))</f>
        <v>1</v>
      </c>
      <c r="S127" s="485">
        <f t="array" ref="S127">MAX(IF('INTEGRALE verrouillée'!$A$7:$A$114='Bountys calculs'!S89,'INTEGRALE verrouillée'!$BE$7:$BE$114))</f>
        <v>0</v>
      </c>
      <c r="T127" s="485">
        <f t="array" ref="T127">MAX(IF('INTEGRALE verrouillée'!$A$7:$A$114='Bountys calculs'!T89,'INTEGRALE verrouillée'!$BE$7:$BE$114))</f>
        <v>0</v>
      </c>
      <c r="U127" s="485">
        <f t="array" ref="U127">MAX(IF('INTEGRALE verrouillée'!$A$7:$A$114='Bountys calculs'!U89,'INTEGRALE verrouillée'!$BE$7:$BE$114))</f>
        <v>1</v>
      </c>
      <c r="V127" s="485">
        <f t="array" ref="V127">MAX(IF('INTEGRALE verrouillée'!$A$7:$A$114='Bountys calculs'!V89,'INTEGRALE verrouillée'!$BE$7:$BE$114))</f>
        <v>11</v>
      </c>
      <c r="W127" s="485">
        <f t="array" ref="W127">MAX(IF('INTEGRALE verrouillée'!$A$7:$A$114='Bountys calculs'!W89,'INTEGRALE verrouillée'!$BE$7:$BE$114))</f>
        <v>1</v>
      </c>
      <c r="X127" s="485">
        <f t="array" ref="X127">MAX(IF('INTEGRALE verrouillée'!$A$7:$A$114='Bountys calculs'!X89,'INTEGRALE verrouillée'!$BE$7:$BE$114))</f>
        <v>0</v>
      </c>
      <c r="Y127" s="485">
        <f t="array" ref="Y127">MAX(IF('INTEGRALE verrouillée'!$A$7:$A$114='Bountys calculs'!Y89,'INTEGRALE verrouillée'!$BE$7:$BE$114))</f>
        <v>12</v>
      </c>
      <c r="Z127" s="485">
        <f t="array" ref="Z127">MAX(IF('INTEGRALE verrouillée'!$A$7:$A$114='Bountys calculs'!Z89,'INTEGRALE verrouillée'!$BE$7:$BE$114))</f>
        <v>0</v>
      </c>
      <c r="AA127" s="485">
        <f t="array" ref="AA127">MAX(IF('INTEGRALE verrouillée'!$A$7:$A$114='Bountys calculs'!AA89,'INTEGRALE verrouillée'!$BE$7:$BE$114))</f>
        <v>0</v>
      </c>
      <c r="AB127" s="485">
        <f t="array" ref="AB127">MAX(IF('INTEGRALE verrouillée'!$A$7:$A$114='Bountys calculs'!AB89,'INTEGRALE verrouillée'!$BE$7:$BE$114))</f>
        <v>0</v>
      </c>
      <c r="AC127" s="485">
        <f t="array" ref="AC127">MAX(IF('INTEGRALE verrouillée'!$A$7:$A$114='Bountys calculs'!AC89,'INTEGRALE verrouillée'!$BE$7:$BE$114))</f>
        <v>11</v>
      </c>
      <c r="AD127" s="485">
        <f t="array" ref="AD127">MAX(IF('INTEGRALE verrouillée'!$A$7:$A$114='Bountys calculs'!AD89,'INTEGRALE verrouillée'!$BE$7:$BE$114))</f>
        <v>0</v>
      </c>
      <c r="AE127" s="485">
        <f t="array" ref="AE127">MAX(IF('INTEGRALE verrouillée'!$A$7:$A$114='Bountys calculs'!AE89,'INTEGRALE verrouillée'!$BE$7:$BE$114))</f>
        <v>0</v>
      </c>
      <c r="AF127" s="485">
        <f t="array" ref="AF127">MAX(IF('INTEGRALE verrouillée'!$A$7:$A$114='Bountys calculs'!AF89,'INTEGRALE verrouillée'!$BE$7:$BE$114))</f>
        <v>13</v>
      </c>
      <c r="AG127" s="485">
        <f t="array" ref="AG127">MAX(IF('INTEGRALE verrouillée'!$A$7:$A$114='Bountys calculs'!AG89,'INTEGRALE verrouillée'!$BE$7:$BE$114))</f>
        <v>8</v>
      </c>
      <c r="AH127" s="485">
        <f t="array" ref="AH127">MAX(IF('INTEGRALE verrouillée'!$A$7:$A$114='Bountys calculs'!AH89,'INTEGRALE verrouillée'!$BE$7:$BE$114))</f>
        <v>0</v>
      </c>
      <c r="AI127" s="485">
        <f t="array" ref="AI127">MAX(IF('INTEGRALE verrouillée'!$A$7:$A$114='Bountys calculs'!AI89,'INTEGRALE verrouillée'!$BE$7:$BE$114))</f>
        <v>2</v>
      </c>
      <c r="AJ127" s="485">
        <f t="array" ref="AJ127">MAX(IF('INTEGRALE verrouillée'!$A$7:$A$114='Bountys calculs'!AJ89,'INTEGRALE verrouillée'!$BE$7:$BE$114))</f>
        <v>8</v>
      </c>
      <c r="AK127" s="485">
        <f t="array" ref="AK127">MAX(IF('INTEGRALE verrouillée'!$A$7:$A$114='Bountys calculs'!AK89,'INTEGRALE verrouillée'!$BE$7:$BE$114))</f>
        <v>7</v>
      </c>
      <c r="AL127" s="485">
        <f t="array" ref="AL127">MAX(IF('INTEGRALE verrouillée'!$A$7:$A$114='Bountys calculs'!AL89,'INTEGRALE verrouillée'!$BE$7:$BE$114))</f>
        <v>10</v>
      </c>
      <c r="AM127" s="485">
        <f t="array" ref="AM127">MAX(IF('INTEGRALE verrouillée'!$A$7:$A$114='Bountys calculs'!AM89,'INTEGRALE verrouillée'!$BE$7:$BE$114))</f>
        <v>10</v>
      </c>
      <c r="AN127" s="485">
        <f t="array" ref="AN127">MAX(IF('INTEGRALE verrouillée'!$A$7:$A$114='Bountys calculs'!AN89,'INTEGRALE verrouillée'!$BE$7:$BE$114))</f>
        <v>0</v>
      </c>
      <c r="AO127" s="485">
        <f t="array" ref="AO127">MAX(IF('INTEGRALE verrouillée'!$A$7:$A$114='Bountys calculs'!AO89,'INTEGRALE verrouillée'!$BE$7:$BE$114))</f>
        <v>2</v>
      </c>
      <c r="AP127" s="485">
        <f t="array" ref="AP127">MAX(IF('INTEGRALE verrouillée'!$A$7:$A$114='Bountys calculs'!AP89,'INTEGRALE verrouillée'!$BE$7:$BE$114))</f>
        <v>0</v>
      </c>
      <c r="AQ127" s="485">
        <f t="array" ref="AQ127">MAX(IF('INTEGRALE verrouillée'!$A$7:$A$114='Bountys calculs'!AQ89,'INTEGRALE verrouillée'!$BE$7:$BE$114))</f>
        <v>0</v>
      </c>
      <c r="AR127" s="485">
        <f t="array" ref="AR127">MAX(IF('INTEGRALE verrouillée'!$A$7:$A$114='Bountys calculs'!AR89,'INTEGRALE verrouillée'!$BE$7:$BE$114))</f>
        <v>0</v>
      </c>
      <c r="AS127" s="485">
        <f t="array" ref="AS127">MAX(IF('INTEGRALE verrouillée'!$A$7:$A$114='Bountys calculs'!AS89,'INTEGRALE verrouillée'!$BE$7:$BE$114))</f>
        <v>0</v>
      </c>
      <c r="AT127" s="485">
        <f t="array" ref="AT127">MAX(IF('INTEGRALE verrouillée'!$A$7:$A$114='Bountys calculs'!AT89,'INTEGRALE verrouillée'!$BE$7:$BE$114))</f>
        <v>1</v>
      </c>
      <c r="AU127" s="850">
        <f t="array" ref="AU127">MAX(IF('INTEGRALE verrouillée'!$A$7:$A$114='Bountys calculs'!AU89,'INTEGRALE verrouillée'!$BE$7:$BE$114))</f>
        <v>13</v>
      </c>
      <c r="AV127" s="850">
        <f t="array" ref="AV127">MAX(IF('INTEGRALE verrouillée'!$A$7:$A$114='Bountys calculs'!AV89,'INTEGRALE verrouillée'!$BE$7:$BE$114))</f>
        <v>1</v>
      </c>
      <c r="AW127" s="3682">
        <f t="array" ref="AW127">MAX(IF('INTEGRALE verrouillée'!$A$7:$A$114='Bountys calculs'!AW89,'INTEGRALE verrouillée'!$BE$7:$BE$114))</f>
        <v>0</v>
      </c>
      <c r="AX127" s="485">
        <f t="array" ref="AX127">MAX(IF('INTEGRALE verrouillée'!$A$7:$A$114='Bountys calculs'!AX89,'INTEGRALE verrouillée'!$BE$7:$BE$114))</f>
        <v>0</v>
      </c>
      <c r="AY127" s="485">
        <f t="array" ref="AY127">MAX(IF('INTEGRALE verrouillée'!$A$7:$A$114='Bountys calculs'!AY89,'INTEGRALE verrouillée'!$BE$7:$BE$114))</f>
        <v>0</v>
      </c>
      <c r="AZ127" s="485">
        <f t="array" ref="AZ127">MAX(IF('INTEGRALE verrouillée'!$A$7:$A$114='Bountys calculs'!AZ89,'INTEGRALE verrouillée'!$BE$7:$BE$114))</f>
        <v>0</v>
      </c>
      <c r="BA127" s="485">
        <f t="array" ref="BA127">MAX(IF('INTEGRALE verrouillée'!$A$7:$A$114='Bountys calculs'!BA89,'INTEGRALE verrouillée'!$BE$7:$BE$114))</f>
        <v>0</v>
      </c>
      <c r="BB127" s="485">
        <f t="array" ref="BB127">MAX(IF('INTEGRALE verrouillée'!$A$7:$A$114='Bountys calculs'!BB89,'INTEGRALE verrouillée'!$BE$7:$BE$114))</f>
        <v>0</v>
      </c>
      <c r="BC127" s="485">
        <f t="array" ref="BC127">MAX(IF('INTEGRALE verrouillée'!$A$7:$A$114='Bountys calculs'!BC89,'INTEGRALE verrouillée'!$BE$7:$BE$114))</f>
        <v>0</v>
      </c>
      <c r="BD127" s="485">
        <f t="array" ref="BD127">MAX(IF('INTEGRALE verrouillée'!$A$7:$A$114='Bountys calculs'!BD89,'INTEGRALE verrouillée'!$BE$7:$BE$114))</f>
        <v>0</v>
      </c>
      <c r="BE127" s="485">
        <f t="array" ref="BE127">MAX(IF('INTEGRALE verrouillée'!$A$7:$A$114='Bountys calculs'!BE89,'INTEGRALE verrouillée'!$BE$7:$BE$114))</f>
        <v>0</v>
      </c>
      <c r="BF127" s="485">
        <f t="array" ref="BF127">MAX(IF('INTEGRALE verrouillée'!$A$7:$A$114='Bountys calculs'!BF89,'INTEGRALE verrouillée'!$BE$7:$BE$114))</f>
        <v>0</v>
      </c>
      <c r="BG127" s="485">
        <f t="array" ref="BG127">MAX(IF('INTEGRALE verrouillée'!$A$7:$A$114='Bountys calculs'!BG89,'INTEGRALE verrouillée'!$BE$7:$BE$114))</f>
        <v>0</v>
      </c>
      <c r="BH127" s="485">
        <f t="array" ref="BH127">MAX(IF('INTEGRALE verrouillée'!$A$7:$A$114='Bountys calculs'!BH89,'INTEGRALE verrouillée'!$BE$7:$BE$114))</f>
        <v>0</v>
      </c>
      <c r="BI127" s="485">
        <f t="array" ref="BI127">MAX(IF('INTEGRALE verrouillée'!$A$7:$A$114='Bountys calculs'!BI89,'INTEGRALE verrouillée'!$BE$7:$BE$114))</f>
        <v>0</v>
      </c>
      <c r="BJ127" s="485">
        <f t="array" ref="BJ127">MAX(IF('INTEGRALE verrouillée'!$A$7:$A$114='Bountys calculs'!BJ89,'INTEGRALE verrouillée'!$BE$7:$BE$114))</f>
        <v>0</v>
      </c>
      <c r="BK127" s="485">
        <f t="array" ref="BK127">MAX(IF('INTEGRALE verrouillée'!$A$7:$A$114='Bountys calculs'!BK89,'INTEGRALE verrouillée'!$BE$7:$BE$114))</f>
        <v>0</v>
      </c>
      <c r="BL127" s="485">
        <f t="array" ref="BL127">MAX(IF('INTEGRALE verrouillée'!$A$7:$A$114='Bountys calculs'!BL89,'INTEGRALE verrouillée'!$BE$7:$BE$114))</f>
        <v>0</v>
      </c>
      <c r="BM127" s="485">
        <f t="array" ref="BM127">MAX(IF('INTEGRALE verrouillée'!$A$7:$A$114='Bountys calculs'!BM89,'INTEGRALE verrouillée'!$BE$7:$BE$114))</f>
        <v>0</v>
      </c>
      <c r="BN127" s="485">
        <f t="array" ref="BN127">MAX(IF('INTEGRALE verrouillée'!$A$7:$A$114='Bountys calculs'!BN89,'INTEGRALE verrouillée'!$BE$7:$BE$114))</f>
        <v>0</v>
      </c>
      <c r="BO127" s="485">
        <f t="array" ref="BO127">MAX(IF('INTEGRALE verrouillée'!$A$7:$A$114='Bountys calculs'!BO89,'INTEGRALE verrouillée'!$BE$7:$BE$114))</f>
        <v>0</v>
      </c>
      <c r="BP127" s="485">
        <f t="array" ref="BP127">MAX(IF('INTEGRALE verrouillée'!$A$7:$A$114='Bountys calculs'!BP89,'INTEGRALE verrouillée'!$BE$7:$BE$114))</f>
        <v>0</v>
      </c>
      <c r="BQ127" s="485">
        <f t="array" ref="BQ127">MAX(IF('INTEGRALE verrouillée'!$A$7:$A$114='Bountys calculs'!BQ89,'INTEGRALE verrouillée'!$BE$7:$BE$114))</f>
        <v>0</v>
      </c>
      <c r="BR127" s="485">
        <f t="array" ref="BR127">MAX(IF('INTEGRALE verrouillée'!$A$7:$A$114='Bountys calculs'!BR89,'INTEGRALE verrouillée'!$BE$7:$BE$114))</f>
        <v>0</v>
      </c>
      <c r="BS127" s="485">
        <f t="array" ref="BS127">MAX(IF('INTEGRALE verrouillée'!$A$7:$A$114='Bountys calculs'!BS89,'INTEGRALE verrouillée'!$BE$7:$BE$114))</f>
        <v>0</v>
      </c>
      <c r="BT127" s="485">
        <f t="array" ref="BT127">MAX(IF('INTEGRALE verrouillée'!$A$7:$A$114='Bountys calculs'!BT89,'INTEGRALE verrouillée'!$BE$7:$BE$114))</f>
        <v>0</v>
      </c>
      <c r="BU127" s="485">
        <f t="array" ref="BU127">MAX(IF('INTEGRALE verrouillée'!$A$7:$A$114='Bountys calculs'!BU89,'INTEGRALE verrouillée'!$BE$7:$BE$114))</f>
        <v>0</v>
      </c>
      <c r="BV127" s="485">
        <f t="array" ref="BV127">MAX(IF('INTEGRALE verrouillée'!$A$7:$A$114='Bountys calculs'!BV89,'INTEGRALE verrouillée'!$BE$7:$BE$114))</f>
        <v>0</v>
      </c>
      <c r="BW127" s="485">
        <f t="array" ref="BW127">MAX(IF('INTEGRALE verrouillée'!$A$7:$A$114='Bountys calculs'!BW89,'INTEGRALE verrouillée'!$BE$7:$BE$114))</f>
        <v>0</v>
      </c>
      <c r="BX127" s="485">
        <f t="array" ref="BX127">MAX(IF('INTEGRALE verrouillée'!$A$7:$A$114='Bountys calculs'!BX89,'INTEGRALE verrouillée'!$BE$7:$BE$114))</f>
        <v>0</v>
      </c>
      <c r="BY127" s="485">
        <f t="array" ref="BY127">MAX(IF('INTEGRALE verrouillée'!$A$7:$A$114='Bountys calculs'!BY89,'INTEGRALE verrouillée'!$BE$7:$BE$114))</f>
        <v>0</v>
      </c>
    </row>
    <row r="128" spans="1:77" s="53" customFormat="1" ht="12" x14ac:dyDescent="0.25">
      <c r="A128" s="4051"/>
      <c r="B128" s="639" t="s">
        <v>303</v>
      </c>
      <c r="C128" s="644">
        <f t="array" ref="C128">MAX(IF('INTEGRALE verrouillée'!$A$7:$A$114='Bountys calculs'!C89,'INTEGRALE verrouillée'!$BF$7:$BF$114))</f>
        <v>0</v>
      </c>
      <c r="D128" s="644">
        <f t="array" ref="D128">MAX(IF('INTEGRALE verrouillée'!$A$7:$A$114='Bountys calculs'!D89,'INTEGRALE verrouillée'!$BF$7:$BF$114))</f>
        <v>0</v>
      </c>
      <c r="E128" s="644">
        <f t="array" ref="E128">MAX(IF('INTEGRALE verrouillée'!$A$7:$A$114='Bountys calculs'!E89,'INTEGRALE verrouillée'!$BF$7:$BF$114))</f>
        <v>0</v>
      </c>
      <c r="F128" s="644">
        <f t="array" ref="F128">MAX(IF('INTEGRALE verrouillée'!$A$7:$A$114='Bountys calculs'!F89,'INTEGRALE verrouillée'!$BF$7:$BF$114))</f>
        <v>0</v>
      </c>
      <c r="G128" s="644">
        <f t="array" ref="G128">MAX(IF('INTEGRALE verrouillée'!$A$7:$A$114='Bountys calculs'!G89,'INTEGRALE verrouillée'!$BF$7:$BF$114))</f>
        <v>0</v>
      </c>
      <c r="H128" s="644">
        <f t="array" ref="H128">MAX(IF('INTEGRALE verrouillée'!$A$7:$A$114='Bountys calculs'!H89,'INTEGRALE verrouillée'!$BF$7:$BF$114))</f>
        <v>0</v>
      </c>
      <c r="I128" s="644">
        <f t="array" ref="I128">MAX(IF('INTEGRALE verrouillée'!$A$7:$A$114='Bountys calculs'!I89,'INTEGRALE verrouillée'!$BF$7:$BF$114))</f>
        <v>2</v>
      </c>
      <c r="J128" s="644">
        <f t="array" ref="J128">MAX(IF('INTEGRALE verrouillée'!$A$7:$A$114='Bountys calculs'!J89,'INTEGRALE verrouillée'!$BF$7:$BF$114))</f>
        <v>0</v>
      </c>
      <c r="K128" s="644">
        <f t="array" ref="K128">MAX(IF('INTEGRALE verrouillée'!$A$7:$A$114='Bountys calculs'!K89,'INTEGRALE verrouillée'!$BF$7:$BF$114))</f>
        <v>0</v>
      </c>
      <c r="L128" s="644">
        <f t="array" ref="L128">MAX(IF('INTEGRALE verrouillée'!$A$7:$A$114='Bountys calculs'!L89,'INTEGRALE verrouillée'!$BF$7:$BF$114))</f>
        <v>0</v>
      </c>
      <c r="M128" s="644">
        <f t="array" ref="M128">MAX(IF('INTEGRALE verrouillée'!$A$7:$A$114='Bountys calculs'!M89,'INTEGRALE verrouillée'!$BF$7:$BF$114))</f>
        <v>0</v>
      </c>
      <c r="N128" s="644">
        <f t="array" ref="N128">MAX(IF('INTEGRALE verrouillée'!$A$7:$A$114='Bountys calculs'!N89,'INTEGRALE verrouillée'!$BF$7:$BF$114))</f>
        <v>1</v>
      </c>
      <c r="O128" s="644">
        <f t="array" ref="O128">MAX(IF('INTEGRALE verrouillée'!$A$7:$A$114='Bountys calculs'!O89,'INTEGRALE verrouillée'!$BF$7:$BF$114))</f>
        <v>3</v>
      </c>
      <c r="P128" s="644">
        <f t="array" ref="P128">MAX(IF('INTEGRALE verrouillée'!$A$7:$A$114='Bountys calculs'!P89,'INTEGRALE verrouillée'!$BF$7:$BF$114))</f>
        <v>0</v>
      </c>
      <c r="Q128" s="644">
        <f t="array" ref="Q128">MAX(IF('INTEGRALE verrouillée'!$A$7:$A$114='Bountys calculs'!Q89,'INTEGRALE verrouillée'!$BF$7:$BF$114))</f>
        <v>3</v>
      </c>
      <c r="R128" s="644">
        <f t="array" ref="R128">MAX(IF('INTEGRALE verrouillée'!$A$7:$A$114='Bountys calculs'!R89,'INTEGRALE verrouillée'!$BF$7:$BF$114))</f>
        <v>0</v>
      </c>
      <c r="S128" s="644">
        <f t="array" ref="S128">MAX(IF('INTEGRALE verrouillée'!$A$7:$A$114='Bountys calculs'!S89,'INTEGRALE verrouillée'!$BF$7:$BF$114))</f>
        <v>0</v>
      </c>
      <c r="T128" s="644">
        <f t="array" ref="T128">MAX(IF('INTEGRALE verrouillée'!$A$7:$A$114='Bountys calculs'!T89,'INTEGRALE verrouillée'!$BF$7:$BF$114))</f>
        <v>0</v>
      </c>
      <c r="U128" s="644">
        <f t="array" ref="U128">MAX(IF('INTEGRALE verrouillée'!$A$7:$A$114='Bountys calculs'!U89,'INTEGRALE verrouillée'!$BF$7:$BF$114))</f>
        <v>0</v>
      </c>
      <c r="V128" s="644">
        <f t="array" ref="V128">MAX(IF('INTEGRALE verrouillée'!$A$7:$A$114='Bountys calculs'!V89,'INTEGRALE verrouillée'!$BF$7:$BF$114))</f>
        <v>1</v>
      </c>
      <c r="W128" s="644">
        <f t="array" ref="W128">MAX(IF('INTEGRALE verrouillée'!$A$7:$A$114='Bountys calculs'!W89,'INTEGRALE verrouillée'!$BF$7:$BF$114))</f>
        <v>0</v>
      </c>
      <c r="X128" s="644">
        <f t="array" ref="X128">MAX(IF('INTEGRALE verrouillée'!$A$7:$A$114='Bountys calculs'!X89,'INTEGRALE verrouillée'!$BF$7:$BF$114))</f>
        <v>0</v>
      </c>
      <c r="Y128" s="644">
        <f t="array" ref="Y128">MAX(IF('INTEGRALE verrouillée'!$A$7:$A$114='Bountys calculs'!Y89,'INTEGRALE verrouillée'!$BF$7:$BF$114))</f>
        <v>0</v>
      </c>
      <c r="Z128" s="644">
        <f t="array" ref="Z128">MAX(IF('INTEGRALE verrouillée'!$A$7:$A$114='Bountys calculs'!Z89,'INTEGRALE verrouillée'!$BF$7:$BF$114))</f>
        <v>0</v>
      </c>
      <c r="AA128" s="644">
        <f t="array" ref="AA128">MAX(IF('INTEGRALE verrouillée'!$A$7:$A$114='Bountys calculs'!AA89,'INTEGRALE verrouillée'!$BF$7:$BF$114))</f>
        <v>0</v>
      </c>
      <c r="AB128" s="644">
        <f t="array" ref="AB128">MAX(IF('INTEGRALE verrouillée'!$A$7:$A$114='Bountys calculs'!AB89,'INTEGRALE verrouillée'!$BF$7:$BF$114))</f>
        <v>0</v>
      </c>
      <c r="AC128" s="644">
        <f t="array" ref="AC128">MAX(IF('INTEGRALE verrouillée'!$A$7:$A$114='Bountys calculs'!AC89,'INTEGRALE verrouillée'!$BF$7:$BF$114))</f>
        <v>0</v>
      </c>
      <c r="AD128" s="644">
        <f t="array" ref="AD128">MAX(IF('INTEGRALE verrouillée'!$A$7:$A$114='Bountys calculs'!AD89,'INTEGRALE verrouillée'!$BF$7:$BF$114))</f>
        <v>0</v>
      </c>
      <c r="AE128" s="644">
        <f t="array" ref="AE128">MAX(IF('INTEGRALE verrouillée'!$A$7:$A$114='Bountys calculs'!AE89,'INTEGRALE verrouillée'!$BF$7:$BF$114))</f>
        <v>0</v>
      </c>
      <c r="AF128" s="644">
        <f t="array" ref="AF128">MAX(IF('INTEGRALE verrouillée'!$A$7:$A$114='Bountys calculs'!AF89,'INTEGRALE verrouillée'!$BF$7:$BF$114))</f>
        <v>1</v>
      </c>
      <c r="AG128" s="644">
        <f t="array" ref="AG128">MAX(IF('INTEGRALE verrouillée'!$A$7:$A$114='Bountys calculs'!AG89,'INTEGRALE verrouillée'!$BF$7:$BF$114))</f>
        <v>0</v>
      </c>
      <c r="AH128" s="644">
        <f t="array" ref="AH128">MAX(IF('INTEGRALE verrouillée'!$A$7:$A$114='Bountys calculs'!AH89,'INTEGRALE verrouillée'!$BF$7:$BF$114))</f>
        <v>0</v>
      </c>
      <c r="AI128" s="644">
        <f t="array" ref="AI128">MAX(IF('INTEGRALE verrouillée'!$A$7:$A$114='Bountys calculs'!AI89,'INTEGRALE verrouillée'!$BF$7:$BF$114))</f>
        <v>0</v>
      </c>
      <c r="AJ128" s="644">
        <f t="array" ref="AJ128">MAX(IF('INTEGRALE verrouillée'!$A$7:$A$114='Bountys calculs'!AJ89,'INTEGRALE verrouillée'!$BF$7:$BF$114))</f>
        <v>0</v>
      </c>
      <c r="AK128" s="644">
        <f t="array" ref="AK128">MAX(IF('INTEGRALE verrouillée'!$A$7:$A$114='Bountys calculs'!AK89,'INTEGRALE verrouillée'!$BF$7:$BF$114))</f>
        <v>0</v>
      </c>
      <c r="AL128" s="644">
        <f t="array" ref="AL128">MAX(IF('INTEGRALE verrouillée'!$A$7:$A$114='Bountys calculs'!AL89,'INTEGRALE verrouillée'!$BF$7:$BF$114))</f>
        <v>0</v>
      </c>
      <c r="AM128" s="644">
        <f t="array" ref="AM128">MAX(IF('INTEGRALE verrouillée'!$A$7:$A$114='Bountys calculs'!AM89,'INTEGRALE verrouillée'!$BF$7:$BF$114))</f>
        <v>1</v>
      </c>
      <c r="AN128" s="644">
        <f t="array" ref="AN128">MAX(IF('INTEGRALE verrouillée'!$A$7:$A$114='Bountys calculs'!AN89,'INTEGRALE verrouillée'!$BF$7:$BF$114))</f>
        <v>0</v>
      </c>
      <c r="AO128" s="644">
        <f t="array" ref="AO128">MAX(IF('INTEGRALE verrouillée'!$A$7:$A$114='Bountys calculs'!AO89,'INTEGRALE verrouillée'!$BF$7:$BF$114))</f>
        <v>1</v>
      </c>
      <c r="AP128" s="644">
        <f t="array" ref="AP128">MAX(IF('INTEGRALE verrouillée'!$A$7:$A$114='Bountys calculs'!AP89,'INTEGRALE verrouillée'!$BF$7:$BF$114))</f>
        <v>0</v>
      </c>
      <c r="AQ128" s="644">
        <f t="array" ref="AQ128">MAX(IF('INTEGRALE verrouillée'!$A$7:$A$114='Bountys calculs'!AQ89,'INTEGRALE verrouillée'!$BF$7:$BF$114))</f>
        <v>0</v>
      </c>
      <c r="AR128" s="644">
        <f t="array" ref="AR128">MAX(IF('INTEGRALE verrouillée'!$A$7:$A$114='Bountys calculs'!AR89,'INTEGRALE verrouillée'!$BF$7:$BF$114))</f>
        <v>0</v>
      </c>
      <c r="AS128" s="644">
        <f t="array" ref="AS128">MAX(IF('INTEGRALE verrouillée'!$A$7:$A$114='Bountys calculs'!AS89,'INTEGRALE verrouillée'!$BF$7:$BF$114))</f>
        <v>0</v>
      </c>
      <c r="AT128" s="644">
        <f t="array" ref="AT128">MAX(IF('INTEGRALE verrouillée'!$A$7:$A$114='Bountys calculs'!AT89,'INTEGRALE verrouillée'!$BF$7:$BF$114))</f>
        <v>0</v>
      </c>
      <c r="AU128" s="851">
        <f t="array" ref="AU128">MAX(IF('INTEGRALE verrouillée'!$A$7:$A$114='Bountys calculs'!AU89,'INTEGRALE verrouillée'!$BF$7:$BF$114))</f>
        <v>0</v>
      </c>
      <c r="AV128" s="851">
        <f t="array" ref="AV128">MAX(IF('INTEGRALE verrouillée'!$A$7:$A$114='Bountys calculs'!AV89,'INTEGRALE verrouillée'!$BF$7:$BF$114))</f>
        <v>0</v>
      </c>
      <c r="AW128" s="3683">
        <f t="array" ref="AW128">MAX(IF('INTEGRALE verrouillée'!$A$7:$A$114='Bountys calculs'!AW89,'INTEGRALE verrouillée'!$BF$7:$BF$114))</f>
        <v>0</v>
      </c>
      <c r="AX128" s="644">
        <f t="array" ref="AX128">MAX(IF('INTEGRALE verrouillée'!$A$7:$A$114='Bountys calculs'!AX89,'INTEGRALE verrouillée'!$BF$7:$BF$114))</f>
        <v>0</v>
      </c>
      <c r="AY128" s="644">
        <f t="array" ref="AY128">MAX(IF('INTEGRALE verrouillée'!$A$7:$A$114='Bountys calculs'!AY89,'INTEGRALE verrouillée'!$BF$7:$BF$114))</f>
        <v>0</v>
      </c>
      <c r="AZ128" s="644">
        <f t="array" ref="AZ128">MAX(IF('INTEGRALE verrouillée'!$A$7:$A$114='Bountys calculs'!AZ89,'INTEGRALE verrouillée'!$BF$7:$BF$114))</f>
        <v>0</v>
      </c>
      <c r="BA128" s="644">
        <f t="array" ref="BA128">MAX(IF('INTEGRALE verrouillée'!$A$7:$A$114='Bountys calculs'!BA89,'INTEGRALE verrouillée'!$BF$7:$BF$114))</f>
        <v>0</v>
      </c>
      <c r="BB128" s="644">
        <f t="array" ref="BB128">MAX(IF('INTEGRALE verrouillée'!$A$7:$A$114='Bountys calculs'!BB89,'INTEGRALE verrouillée'!$BF$7:$BF$114))</f>
        <v>0</v>
      </c>
      <c r="BC128" s="644">
        <f t="array" ref="BC128">MAX(IF('INTEGRALE verrouillée'!$A$7:$A$114='Bountys calculs'!BC89,'INTEGRALE verrouillée'!$BF$7:$BF$114))</f>
        <v>0</v>
      </c>
      <c r="BD128" s="644">
        <f t="array" ref="BD128">MAX(IF('INTEGRALE verrouillée'!$A$7:$A$114='Bountys calculs'!BD89,'INTEGRALE verrouillée'!$BF$7:$BF$114))</f>
        <v>0</v>
      </c>
      <c r="BE128" s="644">
        <f t="array" ref="BE128">MAX(IF('INTEGRALE verrouillée'!$A$7:$A$114='Bountys calculs'!BE89,'INTEGRALE verrouillée'!$BF$7:$BF$114))</f>
        <v>0</v>
      </c>
      <c r="BF128" s="644">
        <f t="array" ref="BF128">MAX(IF('INTEGRALE verrouillée'!$A$7:$A$114='Bountys calculs'!BF89,'INTEGRALE verrouillée'!$BF$7:$BF$114))</f>
        <v>0</v>
      </c>
      <c r="BG128" s="644">
        <f t="array" ref="BG128">MAX(IF('INTEGRALE verrouillée'!$A$7:$A$114='Bountys calculs'!BG89,'INTEGRALE verrouillée'!$BF$7:$BF$114))</f>
        <v>0</v>
      </c>
      <c r="BH128" s="644">
        <f t="array" ref="BH128">MAX(IF('INTEGRALE verrouillée'!$A$7:$A$114='Bountys calculs'!BH89,'INTEGRALE verrouillée'!$BF$7:$BF$114))</f>
        <v>0</v>
      </c>
      <c r="BI128" s="644">
        <f t="array" ref="BI128">MAX(IF('INTEGRALE verrouillée'!$A$7:$A$114='Bountys calculs'!BI89,'INTEGRALE verrouillée'!$BF$7:$BF$114))</f>
        <v>0</v>
      </c>
      <c r="BJ128" s="644">
        <f t="array" ref="BJ128">MAX(IF('INTEGRALE verrouillée'!$A$7:$A$114='Bountys calculs'!BJ89,'INTEGRALE verrouillée'!$BF$7:$BF$114))</f>
        <v>0</v>
      </c>
      <c r="BK128" s="644">
        <f t="array" ref="BK128">MAX(IF('INTEGRALE verrouillée'!$A$7:$A$114='Bountys calculs'!BK89,'INTEGRALE verrouillée'!$BF$7:$BF$114))</f>
        <v>0</v>
      </c>
      <c r="BL128" s="644">
        <f t="array" ref="BL128">MAX(IF('INTEGRALE verrouillée'!$A$7:$A$114='Bountys calculs'!BL89,'INTEGRALE verrouillée'!$BF$7:$BF$114))</f>
        <v>0</v>
      </c>
      <c r="BM128" s="644">
        <f t="array" ref="BM128">MAX(IF('INTEGRALE verrouillée'!$A$7:$A$114='Bountys calculs'!BM89,'INTEGRALE verrouillée'!$BF$7:$BF$114))</f>
        <v>0</v>
      </c>
      <c r="BN128" s="644">
        <f t="array" ref="BN128">MAX(IF('INTEGRALE verrouillée'!$A$7:$A$114='Bountys calculs'!BN89,'INTEGRALE verrouillée'!$BF$7:$BF$114))</f>
        <v>0</v>
      </c>
      <c r="BO128" s="644">
        <f t="array" ref="BO128">MAX(IF('INTEGRALE verrouillée'!$A$7:$A$114='Bountys calculs'!BO89,'INTEGRALE verrouillée'!$BF$7:$BF$114))</f>
        <v>0</v>
      </c>
      <c r="BP128" s="644">
        <f t="array" ref="BP128">MAX(IF('INTEGRALE verrouillée'!$A$7:$A$114='Bountys calculs'!BP89,'INTEGRALE verrouillée'!$BF$7:$BF$114))</f>
        <v>0</v>
      </c>
      <c r="BQ128" s="644">
        <f t="array" ref="BQ128">MAX(IF('INTEGRALE verrouillée'!$A$7:$A$114='Bountys calculs'!BQ89,'INTEGRALE verrouillée'!$BF$7:$BF$114))</f>
        <v>0</v>
      </c>
      <c r="BR128" s="644">
        <f t="array" ref="BR128">MAX(IF('INTEGRALE verrouillée'!$A$7:$A$114='Bountys calculs'!BR89,'INTEGRALE verrouillée'!$BF$7:$BF$114))</f>
        <v>0</v>
      </c>
      <c r="BS128" s="644">
        <f t="array" ref="BS128">MAX(IF('INTEGRALE verrouillée'!$A$7:$A$114='Bountys calculs'!BS89,'INTEGRALE verrouillée'!$BF$7:$BF$114))</f>
        <v>0</v>
      </c>
      <c r="BT128" s="644">
        <f t="array" ref="BT128">MAX(IF('INTEGRALE verrouillée'!$A$7:$A$114='Bountys calculs'!BT89,'INTEGRALE verrouillée'!$BF$7:$BF$114))</f>
        <v>0</v>
      </c>
      <c r="BU128" s="644">
        <f t="array" ref="BU128">MAX(IF('INTEGRALE verrouillée'!$A$7:$A$114='Bountys calculs'!BU89,'INTEGRALE verrouillée'!$BF$7:$BF$114))</f>
        <v>0</v>
      </c>
      <c r="BV128" s="644">
        <f t="array" ref="BV128">MAX(IF('INTEGRALE verrouillée'!$A$7:$A$114='Bountys calculs'!BV89,'INTEGRALE verrouillée'!$BF$7:$BF$114))</f>
        <v>0</v>
      </c>
      <c r="BW128" s="644">
        <f t="array" ref="BW128">MAX(IF('INTEGRALE verrouillée'!$A$7:$A$114='Bountys calculs'!BW89,'INTEGRALE verrouillée'!$BF$7:$BF$114))</f>
        <v>0</v>
      </c>
      <c r="BX128" s="644">
        <f t="array" ref="BX128">MAX(IF('INTEGRALE verrouillée'!$A$7:$A$114='Bountys calculs'!BX89,'INTEGRALE verrouillée'!$BF$7:$BF$114))</f>
        <v>0</v>
      </c>
      <c r="BY128" s="644">
        <f t="array" ref="BY128">MAX(IF('INTEGRALE verrouillée'!$A$7:$A$114='Bountys calculs'!BY89,'INTEGRALE verrouillée'!$BF$7:$BF$114))</f>
        <v>0</v>
      </c>
    </row>
    <row r="129" spans="1:77" s="53" customFormat="1" ht="12" x14ac:dyDescent="0.25">
      <c r="A129" s="4051"/>
      <c r="B129" s="504" t="s">
        <v>287</v>
      </c>
      <c r="C129" s="486">
        <f t="shared" ref="C129:D129" si="65">IF(C127&gt;0,(C126+C128)/C127,"-")</f>
        <v>1</v>
      </c>
      <c r="D129" s="486">
        <f t="shared" si="65"/>
        <v>1.5</v>
      </c>
      <c r="E129" s="486" t="str">
        <f t="shared" ref="E129:AU129" si="66">IF(E127&gt;0,(E126+E128)/E127,"-")</f>
        <v>-</v>
      </c>
      <c r="F129" s="486" t="str">
        <f t="shared" si="66"/>
        <v>-</v>
      </c>
      <c r="G129" s="486">
        <f t="shared" si="66"/>
        <v>0.5</v>
      </c>
      <c r="H129" s="486" t="str">
        <f t="shared" si="66"/>
        <v>-</v>
      </c>
      <c r="I129" s="486">
        <f t="shared" si="66"/>
        <v>1.3076923076923077</v>
      </c>
      <c r="J129" s="486" t="str">
        <f t="shared" si="66"/>
        <v>-</v>
      </c>
      <c r="K129" s="486" t="str">
        <f t="shared" si="66"/>
        <v>-</v>
      </c>
      <c r="L129" s="486">
        <f t="shared" si="66"/>
        <v>0.6</v>
      </c>
      <c r="M129" s="486" t="str">
        <f t="shared" si="66"/>
        <v>-</v>
      </c>
      <c r="N129" s="486">
        <f t="shared" si="66"/>
        <v>2</v>
      </c>
      <c r="O129" s="486">
        <f t="shared" si="66"/>
        <v>3</v>
      </c>
      <c r="P129" s="486">
        <f t="shared" si="66"/>
        <v>0.6</v>
      </c>
      <c r="Q129" s="486">
        <f t="shared" si="66"/>
        <v>1.3846153846153846</v>
      </c>
      <c r="R129" s="486">
        <f t="shared" si="66"/>
        <v>1</v>
      </c>
      <c r="S129" s="486" t="str">
        <f t="shared" si="66"/>
        <v>-</v>
      </c>
      <c r="T129" s="486" t="str">
        <f t="shared" si="66"/>
        <v>-</v>
      </c>
      <c r="U129" s="486">
        <f t="shared" si="66"/>
        <v>4</v>
      </c>
      <c r="V129" s="486">
        <f t="shared" si="66"/>
        <v>0.90909090909090906</v>
      </c>
      <c r="W129" s="486">
        <f t="shared" si="66"/>
        <v>0</v>
      </c>
      <c r="X129" s="486" t="str">
        <f t="shared" si="66"/>
        <v>-</v>
      </c>
      <c r="Y129" s="486">
        <f t="shared" si="66"/>
        <v>0.5</v>
      </c>
      <c r="Z129" s="486" t="str">
        <f t="shared" si="66"/>
        <v>-</v>
      </c>
      <c r="AA129" s="486" t="str">
        <f t="shared" si="66"/>
        <v>-</v>
      </c>
      <c r="AB129" s="486" t="str">
        <f t="shared" si="66"/>
        <v>-</v>
      </c>
      <c r="AC129" s="486">
        <f t="shared" si="66"/>
        <v>0.36363636363636365</v>
      </c>
      <c r="AD129" s="486" t="str">
        <f t="shared" si="66"/>
        <v>-</v>
      </c>
      <c r="AE129" s="486" t="str">
        <f t="shared" si="66"/>
        <v>-</v>
      </c>
      <c r="AF129" s="486">
        <f t="shared" si="66"/>
        <v>1.0769230769230769</v>
      </c>
      <c r="AG129" s="486">
        <f t="shared" si="66"/>
        <v>0.125</v>
      </c>
      <c r="AH129" s="486" t="str">
        <f t="shared" si="66"/>
        <v>-</v>
      </c>
      <c r="AI129" s="486">
        <f t="shared" si="66"/>
        <v>0</v>
      </c>
      <c r="AJ129" s="486">
        <f t="shared" si="66"/>
        <v>0.5</v>
      </c>
      <c r="AK129" s="486">
        <f t="shared" si="66"/>
        <v>0.7142857142857143</v>
      </c>
      <c r="AL129" s="486">
        <f t="shared" si="66"/>
        <v>0.8</v>
      </c>
      <c r="AM129" s="486">
        <f t="shared" si="66"/>
        <v>1.2</v>
      </c>
      <c r="AN129" s="486" t="str">
        <f t="shared" si="66"/>
        <v>-</v>
      </c>
      <c r="AO129" s="486">
        <f t="shared" ref="AO129:AP129" si="67">IF(AO127&gt;0,(AO126+AO128)/AO127,"-")</f>
        <v>3</v>
      </c>
      <c r="AP129" s="486" t="str">
        <f t="shared" si="67"/>
        <v>-</v>
      </c>
      <c r="AQ129" s="486" t="str">
        <f t="shared" si="66"/>
        <v>-</v>
      </c>
      <c r="AR129" s="486" t="str">
        <f t="shared" si="66"/>
        <v>-</v>
      </c>
      <c r="AS129" s="486" t="str">
        <f t="shared" si="66"/>
        <v>-</v>
      </c>
      <c r="AT129" s="486">
        <f t="shared" si="66"/>
        <v>2</v>
      </c>
      <c r="AU129" s="852">
        <f t="shared" si="66"/>
        <v>0.30769230769230771</v>
      </c>
      <c r="AV129" s="852">
        <f t="shared" ref="AV129" si="68">IF(AV127&gt;0,(AV126+AV128)/AV127,"-")</f>
        <v>0</v>
      </c>
      <c r="AW129" s="3684" t="str">
        <f t="shared" ref="AW129:BY129" si="69">IF(AW127&gt;0,(AW126+AW128)/AW127,"-")</f>
        <v>-</v>
      </c>
      <c r="AX129" s="486" t="str">
        <f t="shared" si="69"/>
        <v>-</v>
      </c>
      <c r="AY129" s="486" t="str">
        <f t="shared" si="69"/>
        <v>-</v>
      </c>
      <c r="AZ129" s="486" t="str">
        <f t="shared" si="69"/>
        <v>-</v>
      </c>
      <c r="BA129" s="486" t="str">
        <f t="shared" si="69"/>
        <v>-</v>
      </c>
      <c r="BB129" s="486" t="str">
        <f t="shared" si="69"/>
        <v>-</v>
      </c>
      <c r="BC129" s="486" t="str">
        <f t="shared" si="69"/>
        <v>-</v>
      </c>
      <c r="BD129" s="486" t="str">
        <f t="shared" si="69"/>
        <v>-</v>
      </c>
      <c r="BE129" s="486" t="str">
        <f t="shared" si="69"/>
        <v>-</v>
      </c>
      <c r="BF129" s="486" t="str">
        <f t="shared" si="69"/>
        <v>-</v>
      </c>
      <c r="BG129" s="486" t="str">
        <f t="shared" si="69"/>
        <v>-</v>
      </c>
      <c r="BH129" s="486" t="str">
        <f t="shared" si="69"/>
        <v>-</v>
      </c>
      <c r="BI129" s="486" t="str">
        <f t="shared" si="69"/>
        <v>-</v>
      </c>
      <c r="BJ129" s="486" t="str">
        <f t="shared" si="69"/>
        <v>-</v>
      </c>
      <c r="BK129" s="486" t="str">
        <f t="shared" si="69"/>
        <v>-</v>
      </c>
      <c r="BL129" s="486" t="str">
        <f t="shared" si="69"/>
        <v>-</v>
      </c>
      <c r="BM129" s="486" t="str">
        <f t="shared" si="69"/>
        <v>-</v>
      </c>
      <c r="BN129" s="486" t="str">
        <f t="shared" si="69"/>
        <v>-</v>
      </c>
      <c r="BO129" s="486" t="str">
        <f t="shared" si="69"/>
        <v>-</v>
      </c>
      <c r="BP129" s="486" t="str">
        <f t="shared" si="69"/>
        <v>-</v>
      </c>
      <c r="BQ129" s="486" t="str">
        <f t="shared" si="69"/>
        <v>-</v>
      </c>
      <c r="BR129" s="486" t="str">
        <f t="shared" si="69"/>
        <v>-</v>
      </c>
      <c r="BS129" s="486" t="str">
        <f t="shared" si="69"/>
        <v>-</v>
      </c>
      <c r="BT129" s="486" t="str">
        <f t="shared" si="69"/>
        <v>-</v>
      </c>
      <c r="BU129" s="486" t="str">
        <f t="shared" si="69"/>
        <v>-</v>
      </c>
      <c r="BV129" s="486" t="str">
        <f t="shared" si="69"/>
        <v>-</v>
      </c>
      <c r="BW129" s="486" t="str">
        <f t="shared" si="69"/>
        <v>-</v>
      </c>
      <c r="BX129" s="486" t="str">
        <f t="shared" si="69"/>
        <v>-</v>
      </c>
      <c r="BY129" s="486" t="str">
        <f t="shared" si="69"/>
        <v>-</v>
      </c>
    </row>
    <row r="130" spans="1:77" s="3809" customFormat="1" ht="12" customHeight="1" x14ac:dyDescent="0.25">
      <c r="A130" s="4052" t="s">
        <v>922</v>
      </c>
      <c r="B130" s="610" t="s">
        <v>285</v>
      </c>
      <c r="C130" s="611">
        <f t="array" ref="C130">COUNTIF('Gagnants-Perdants'!$B$1646:$B$2840,C89)</f>
        <v>0</v>
      </c>
      <c r="D130" s="611">
        <f t="array" ref="D130">COUNTIF('Gagnants-Perdants'!$B$1646:$B$2840,D89)</f>
        <v>3</v>
      </c>
      <c r="E130" s="611">
        <f t="array" ref="E130">COUNTIF('Gagnants-Perdants'!$B$1646:$B$2840,E89)</f>
        <v>0</v>
      </c>
      <c r="F130" s="611">
        <f t="array" ref="F130">COUNTIF('Gagnants-Perdants'!$B$1646:$B$2840,F89)</f>
        <v>0</v>
      </c>
      <c r="G130" s="611">
        <f t="array" ref="G130">COUNTIF('Gagnants-Perdants'!$B$1646:$B$2840,G89)</f>
        <v>1</v>
      </c>
      <c r="H130" s="611">
        <f t="array" ref="H130">COUNTIF('Gagnants-Perdants'!$B$1646:$B$2840,H89)</f>
        <v>0</v>
      </c>
      <c r="I130" s="611">
        <f t="array" ref="I130">COUNTIF('Gagnants-Perdants'!$B$1646:$B$2840,I89)</f>
        <v>5</v>
      </c>
      <c r="J130" s="611">
        <f t="array" ref="J130">COUNTIF('Gagnants-Perdants'!$B$1646:$B$2840,J89)</f>
        <v>0</v>
      </c>
      <c r="K130" s="611">
        <f t="array" ref="K130">COUNTIF('Gagnants-Perdants'!$B$1646:$B$2840,K89)</f>
        <v>0</v>
      </c>
      <c r="L130" s="611">
        <f t="array" ref="L130">COUNTIF('Gagnants-Perdants'!$B$1646:$B$2840,L89)</f>
        <v>3</v>
      </c>
      <c r="M130" s="611">
        <f t="array" ref="M130">COUNTIF('Gagnants-Perdants'!$B$1646:$B$2840,M89)</f>
        <v>0</v>
      </c>
      <c r="N130" s="611">
        <f t="array" ref="N130">COUNTIF('Gagnants-Perdants'!$B$1646:$B$2840,N89)</f>
        <v>1</v>
      </c>
      <c r="O130" s="611">
        <f t="array" ref="O130">COUNTIF('Gagnants-Perdants'!$B$1646:$B$2840,O89)</f>
        <v>23</v>
      </c>
      <c r="P130" s="611">
        <f t="array" ref="P130">COUNTIF('Gagnants-Perdants'!$B$1646:$B$2840,P89)</f>
        <v>0</v>
      </c>
      <c r="Q130" s="611">
        <f t="array" ref="Q130">COUNTIF('Gagnants-Perdants'!$B$1646:$B$2840,Q89)</f>
        <v>13</v>
      </c>
      <c r="R130" s="611">
        <f t="array" ref="R130">COUNTIF('Gagnants-Perdants'!$B$1646:$B$2840,R89)</f>
        <v>0</v>
      </c>
      <c r="S130" s="611">
        <f t="array" ref="S130">COUNTIF('Gagnants-Perdants'!$B$1646:$B$2840,S89)</f>
        <v>0</v>
      </c>
      <c r="T130" s="611">
        <f t="array" ref="T130">COUNTIF('Gagnants-Perdants'!$B$1646:$B$2840,T89)</f>
        <v>0</v>
      </c>
      <c r="U130" s="611">
        <f t="array" ref="U130">COUNTIF('Gagnants-Perdants'!$B$1646:$B$2840,U89)</f>
        <v>0</v>
      </c>
      <c r="V130" s="611">
        <f t="array" ref="V130">COUNTIF('Gagnants-Perdants'!$B$1646:$B$2840,V89)</f>
        <v>7</v>
      </c>
      <c r="W130" s="611">
        <f t="array" ref="W130">COUNTIF('Gagnants-Perdants'!$B$1646:$B$2840,W89)</f>
        <v>0</v>
      </c>
      <c r="X130" s="611">
        <f t="array" ref="X130">COUNTIF('Gagnants-Perdants'!$B$1646:$B$2840,X89)</f>
        <v>0</v>
      </c>
      <c r="Y130" s="611">
        <f t="array" ref="Y130">COUNTIF('Gagnants-Perdants'!$B$1646:$B$2840,Y89)</f>
        <v>21</v>
      </c>
      <c r="Z130" s="611">
        <f t="array" ref="Z130">COUNTIF('Gagnants-Perdants'!$B$1646:$B$2840,Z89)</f>
        <v>0</v>
      </c>
      <c r="AA130" s="611">
        <f t="array" ref="AA130">COUNTIF('Gagnants-Perdants'!$B$1646:$B$2840,AA89)</f>
        <v>0</v>
      </c>
      <c r="AB130" s="611">
        <f t="array" ref="AB130">COUNTIF('Gagnants-Perdants'!$B$1646:$B$2840,AB89)</f>
        <v>0</v>
      </c>
      <c r="AC130" s="611">
        <f t="array" ref="AC130">COUNTIF('Gagnants-Perdants'!$B$1646:$B$2840,AC89)</f>
        <v>2</v>
      </c>
      <c r="AD130" s="611">
        <f t="array" ref="AD130">COUNTIF('Gagnants-Perdants'!$B$1646:$B$2840,AD89)</f>
        <v>0</v>
      </c>
      <c r="AE130" s="611">
        <f t="array" ref="AE130">COUNTIF('Gagnants-Perdants'!$B$1646:$B$2840,AE89)</f>
        <v>0</v>
      </c>
      <c r="AF130" s="611">
        <f t="array" ref="AF130">COUNTIF('Gagnants-Perdants'!$B$1646:$B$2840,AF89)</f>
        <v>5</v>
      </c>
      <c r="AG130" s="611">
        <f t="array" ref="AG130">COUNTIF('Gagnants-Perdants'!$B$1646:$B$2840,AG89)</f>
        <v>5</v>
      </c>
      <c r="AH130" s="611">
        <f t="array" ref="AH130">COUNTIF('Gagnants-Perdants'!$B$1646:$B$2840,AH89)</f>
        <v>0</v>
      </c>
      <c r="AI130" s="611">
        <f t="array" ref="AI130">COUNTIF('Gagnants-Perdants'!$B$1646:$B$2840,AI89)</f>
        <v>0</v>
      </c>
      <c r="AJ130" s="611">
        <f t="array" ref="AJ130">COUNTIF('Gagnants-Perdants'!$B$1646:$B$2840,AJ89)</f>
        <v>12</v>
      </c>
      <c r="AK130" s="611">
        <f t="array" ref="AK130">COUNTIF('Gagnants-Perdants'!$B$1646:$B$2840,AK89)</f>
        <v>4</v>
      </c>
      <c r="AL130" s="611">
        <f t="array" ref="AL130">COUNTIF('Gagnants-Perdants'!$B$1646:$B$2840,AL89)</f>
        <v>8</v>
      </c>
      <c r="AM130" s="611">
        <f t="array" ref="AM130">COUNTIF('Gagnants-Perdants'!$B$1646:$B$2840,AM89)</f>
        <v>16</v>
      </c>
      <c r="AN130" s="611">
        <f t="array" ref="AN130">COUNTIF('Gagnants-Perdants'!$B$1646:$B$2840,AN89)</f>
        <v>0</v>
      </c>
      <c r="AO130" s="611">
        <f t="array" ref="AO130">COUNTIF('Gagnants-Perdants'!$B$1646:$B$2840,AO89)</f>
        <v>0</v>
      </c>
      <c r="AP130" s="611">
        <f t="array" ref="AP130">COUNTIF('Gagnants-Perdants'!$B$1646:$B$2840,AP89)</f>
        <v>0</v>
      </c>
      <c r="AQ130" s="611">
        <f t="array" ref="AQ130">COUNTIF('Gagnants-Perdants'!$B$1646:$B$2840,AQ89)</f>
        <v>0</v>
      </c>
      <c r="AR130" s="611">
        <f t="array" ref="AR130">COUNTIF('Gagnants-Perdants'!$B$1646:$B$2840,AR89)</f>
        <v>0</v>
      </c>
      <c r="AS130" s="611">
        <f t="array" ref="AS130">COUNTIF('Gagnants-Perdants'!$B$1646:$B$2840,AS89)</f>
        <v>0</v>
      </c>
      <c r="AT130" s="611">
        <f t="array" ref="AT130">COUNTIF('Gagnants-Perdants'!$B$1646:$B$2840,AT89)</f>
        <v>0</v>
      </c>
      <c r="AU130" s="611">
        <f t="array" ref="AU130">COUNTIF('Gagnants-Perdants'!$B$1646:$B$2840,AU89)</f>
        <v>9</v>
      </c>
      <c r="AV130" s="853">
        <f t="array" ref="AV130">COUNTIF('Gagnants-Perdants'!$B$1646:$B$2840,AV89)</f>
        <v>0</v>
      </c>
      <c r="AW130" s="3685">
        <f t="array" ref="AW130">COUNTIF('Gagnants-Perdants'!$B$1646:$B$2840,AW89)</f>
        <v>0</v>
      </c>
      <c r="AX130" s="611">
        <f t="array" ref="AX130">COUNTIF('Gagnants-Perdants'!$B$1646:$B$2840,AX89)</f>
        <v>0</v>
      </c>
      <c r="AY130" s="611">
        <f t="array" ref="AY130">COUNTIF('Gagnants-Perdants'!$B$1646:$B$2840,AY89)</f>
        <v>0</v>
      </c>
      <c r="AZ130" s="611">
        <f t="array" ref="AZ130">COUNTIF('Gagnants-Perdants'!$B$1646:$B$2840,AZ89)</f>
        <v>0</v>
      </c>
      <c r="BA130" s="611">
        <f t="array" ref="BA130">COUNTIF('Gagnants-Perdants'!$B$1646:$B$2840,BA89)</f>
        <v>0</v>
      </c>
      <c r="BB130" s="611">
        <f t="array" ref="BB130">COUNTIF('Gagnants-Perdants'!$B$1646:$B$2840,BB89)</f>
        <v>0</v>
      </c>
      <c r="BC130" s="611">
        <f t="array" ref="BC130">COUNTIF('Gagnants-Perdants'!$B$1646:$B$2840,BC89)</f>
        <v>0</v>
      </c>
      <c r="BD130" s="611">
        <f t="array" ref="BD130">COUNTIF('Gagnants-Perdants'!$B$1646:$B$2840,BD89)</f>
        <v>0</v>
      </c>
      <c r="BE130" s="611">
        <f t="array" ref="BE130">COUNTIF('Gagnants-Perdants'!$B$1646:$B$2840,BE89)</f>
        <v>0</v>
      </c>
      <c r="BF130" s="611">
        <f t="array" ref="BF130">COUNTIF('Gagnants-Perdants'!$B$1646:$B$2840,BF89)</f>
        <v>0</v>
      </c>
      <c r="BG130" s="611">
        <f t="array" ref="BG130">COUNTIF('Gagnants-Perdants'!$B$1646:$B$2840,BG89)</f>
        <v>0</v>
      </c>
      <c r="BH130" s="611">
        <f t="array" ref="BH130">COUNTIF('Gagnants-Perdants'!$B$1646:$B$2840,BH89)</f>
        <v>0</v>
      </c>
      <c r="BI130" s="611">
        <f t="array" ref="BI130">COUNTIF('Gagnants-Perdants'!$B$1646:$B$2840,BI89)</f>
        <v>0</v>
      </c>
      <c r="BJ130" s="611">
        <f t="array" ref="BJ130">COUNTIF('Gagnants-Perdants'!$B$1646:$B$2840,BJ89)</f>
        <v>0</v>
      </c>
      <c r="BK130" s="611">
        <f t="array" ref="BK130">COUNTIF('Gagnants-Perdants'!$B$1646:$B$2840,BK89)</f>
        <v>0</v>
      </c>
      <c r="BL130" s="611">
        <f t="array" ref="BL130">COUNTIF('Gagnants-Perdants'!$B$1646:$B$2840,BL89)</f>
        <v>0</v>
      </c>
      <c r="BM130" s="611">
        <f t="array" ref="BM130">COUNTIF('Gagnants-Perdants'!$B$1646:$B$2840,BM89)</f>
        <v>0</v>
      </c>
      <c r="BN130" s="611">
        <f t="array" ref="BN130">COUNTIF('Gagnants-Perdants'!$B$1646:$B$2840,BN89)</f>
        <v>0</v>
      </c>
      <c r="BO130" s="611">
        <f t="array" ref="BO130">COUNTIF('Gagnants-Perdants'!$B$1646:$B$2840,BO89)</f>
        <v>0</v>
      </c>
      <c r="BP130" s="611">
        <f t="array" ref="BP130">COUNTIF('Gagnants-Perdants'!$B$1646:$B$2840,BP89)</f>
        <v>0</v>
      </c>
      <c r="BQ130" s="611">
        <f t="array" ref="BQ130">COUNTIF('Gagnants-Perdants'!$B$1646:$B$2840,BQ89)</f>
        <v>0</v>
      </c>
      <c r="BR130" s="611">
        <f t="array" ref="BR130">COUNTIF('Gagnants-Perdants'!$B$1646:$B$2840,BR89)</f>
        <v>0</v>
      </c>
      <c r="BS130" s="611">
        <f t="array" ref="BS130">COUNTIF('Gagnants-Perdants'!$B$1646:$B$2840,BS89)</f>
        <v>0</v>
      </c>
      <c r="BT130" s="611">
        <f t="array" ref="BT130">COUNTIF('Gagnants-Perdants'!$B$1646:$B$2840,BT89)</f>
        <v>0</v>
      </c>
      <c r="BU130" s="611">
        <f t="array" ref="BU130">COUNTIF('Gagnants-Perdants'!$B$1646:$B$2840,BU89)</f>
        <v>0</v>
      </c>
      <c r="BV130" s="611">
        <f t="array" ref="BV130">COUNTIF('Gagnants-Perdants'!$B$1646:$B$2840,BV89)</f>
        <v>0</v>
      </c>
      <c r="BW130" s="611">
        <f t="array" ref="BW130">COUNTIF('Gagnants-Perdants'!$B$1646:$B$2840,BW89)</f>
        <v>0</v>
      </c>
      <c r="BX130" s="611">
        <f t="array" ref="BX130">COUNTIF('Gagnants-Perdants'!$B$1646:$B$2840,BX89)</f>
        <v>0</v>
      </c>
      <c r="BY130" s="611">
        <f t="array" ref="BY130">COUNTIF('Gagnants-Perdants'!$B$1646:$B$2840,BY89)</f>
        <v>0</v>
      </c>
    </row>
    <row r="131" spans="1:77" s="3810" customFormat="1" ht="12" x14ac:dyDescent="0.25">
      <c r="A131" s="4052"/>
      <c r="B131" s="505" t="s">
        <v>286</v>
      </c>
      <c r="C131" s="487">
        <f t="array" ref="C131">MAX(IF('INTEGRALE verrouillée'!$A$7:$A$114='Bountys calculs'!C89,'INTEGRALE verrouillée'!$BG$7:$BG$114))</f>
        <v>2</v>
      </c>
      <c r="D131" s="487">
        <f t="array" ref="D131">MAX(IF('INTEGRALE verrouillée'!$A$7:$A$114='Bountys calculs'!D89,'INTEGRALE verrouillée'!$BG$7:$BG$114))</f>
        <v>5</v>
      </c>
      <c r="E131" s="487">
        <f t="array" ref="E131">MAX(IF('INTEGRALE verrouillée'!$A$7:$A$114='Bountys calculs'!E89,'INTEGRALE verrouillée'!$BG$7:$BG$114))</f>
        <v>0</v>
      </c>
      <c r="F131" s="487">
        <f t="array" ref="F131">MAX(IF('INTEGRALE verrouillée'!$A$7:$A$114='Bountys calculs'!F89,'INTEGRALE verrouillée'!$BG$7:$BG$114))</f>
        <v>0</v>
      </c>
      <c r="G131" s="487">
        <f t="array" ref="G131">MAX(IF('INTEGRALE verrouillée'!$A$7:$A$114='Bountys calculs'!G89,'INTEGRALE verrouillée'!$BG$7:$BG$114))</f>
        <v>3</v>
      </c>
      <c r="H131" s="487">
        <f t="array" ref="H131">MAX(IF('INTEGRALE verrouillée'!$A$7:$A$114='Bountys calculs'!H89,'INTEGRALE verrouillée'!$BG$7:$BG$114))</f>
        <v>0</v>
      </c>
      <c r="I131" s="487">
        <f t="array" ref="I131">MAX(IF('INTEGRALE verrouillée'!$A$7:$A$114='Bountys calculs'!I89,'INTEGRALE verrouillée'!$BG$7:$BG$114))</f>
        <v>11</v>
      </c>
      <c r="J131" s="487">
        <f t="array" ref="J131">MAX(IF('INTEGRALE verrouillée'!$A$7:$A$114='Bountys calculs'!J89,'INTEGRALE verrouillée'!$BG$7:$BG$114))</f>
        <v>0</v>
      </c>
      <c r="K131" s="487">
        <f t="array" ref="K131">MAX(IF('INTEGRALE verrouillée'!$A$7:$A$114='Bountys calculs'!K89,'INTEGRALE verrouillée'!$BG$7:$BG$114))</f>
        <v>0</v>
      </c>
      <c r="L131" s="487">
        <f t="array" ref="L131">MAX(IF('INTEGRALE verrouillée'!$A$7:$A$114='Bountys calculs'!L89,'INTEGRALE verrouillée'!$BG$7:$BG$114))</f>
        <v>7</v>
      </c>
      <c r="M131" s="487">
        <f t="array" ref="M131">MAX(IF('INTEGRALE verrouillée'!$A$7:$A$114='Bountys calculs'!M89,'INTEGRALE verrouillée'!$BG$7:$BG$114))</f>
        <v>0</v>
      </c>
      <c r="N131" s="487">
        <f t="array" ref="N131">MAX(IF('INTEGRALE verrouillée'!$A$7:$A$114='Bountys calculs'!N89,'INTEGRALE verrouillée'!$BG$7:$BG$114))</f>
        <v>2</v>
      </c>
      <c r="O131" s="487">
        <f t="array" ref="O131">MAX(IF('INTEGRALE verrouillée'!$A$7:$A$114='Bountys calculs'!O89,'INTEGRALE verrouillée'!$BG$7:$BG$114))</f>
        <v>8</v>
      </c>
      <c r="P131" s="487">
        <f t="array" ref="P131">MAX(IF('INTEGRALE verrouillée'!$A$7:$A$114='Bountys calculs'!P89,'INTEGRALE verrouillée'!$BG$7:$BG$114))</f>
        <v>1</v>
      </c>
      <c r="Q131" s="487">
        <f t="array" ref="Q131">MAX(IF('INTEGRALE verrouillée'!$A$7:$A$114='Bountys calculs'!Q89,'INTEGRALE verrouillée'!$BG$7:$BG$114))</f>
        <v>11</v>
      </c>
      <c r="R131" s="487">
        <f t="array" ref="R131">MAX(IF('INTEGRALE verrouillée'!$A$7:$A$114='Bountys calculs'!R89,'INTEGRALE verrouillée'!$BG$7:$BG$114))</f>
        <v>0</v>
      </c>
      <c r="S131" s="487">
        <f t="array" ref="S131">MAX(IF('INTEGRALE verrouillée'!$A$7:$A$114='Bountys calculs'!S89,'INTEGRALE verrouillée'!$BG$7:$BG$114))</f>
        <v>0</v>
      </c>
      <c r="T131" s="487">
        <f t="array" ref="T131">MAX(IF('INTEGRALE verrouillée'!$A$7:$A$114='Bountys calculs'!T89,'INTEGRALE verrouillée'!$BG$7:$BG$114))</f>
        <v>0</v>
      </c>
      <c r="U131" s="487">
        <f t="array" ref="U131">MAX(IF('INTEGRALE verrouillée'!$A$7:$A$114='Bountys calculs'!U89,'INTEGRALE verrouillée'!$BG$7:$BG$114))</f>
        <v>0</v>
      </c>
      <c r="V131" s="487">
        <f t="array" ref="V131">MAX(IF('INTEGRALE verrouillée'!$A$7:$A$114='Bountys calculs'!V89,'INTEGRALE verrouillée'!$BG$7:$BG$114))</f>
        <v>11</v>
      </c>
      <c r="W131" s="487">
        <f t="array" ref="W131">MAX(IF('INTEGRALE verrouillée'!$A$7:$A$114='Bountys calculs'!W89,'INTEGRALE verrouillée'!$BG$7:$BG$114))</f>
        <v>0</v>
      </c>
      <c r="X131" s="487">
        <f t="array" ref="X131">MAX(IF('INTEGRALE verrouillée'!$A$7:$A$114='Bountys calculs'!X89,'INTEGRALE verrouillée'!$BG$7:$BG$114))</f>
        <v>0</v>
      </c>
      <c r="Y131" s="487">
        <f t="array" ref="Y131">MAX(IF('INTEGRALE verrouillée'!$A$7:$A$114='Bountys calculs'!Y89,'INTEGRALE verrouillée'!$BG$7:$BG$114))</f>
        <v>11</v>
      </c>
      <c r="Z131" s="487">
        <f t="array" ref="Z131">MAX(IF('INTEGRALE verrouillée'!$A$7:$A$114='Bountys calculs'!Z89,'INTEGRALE verrouillée'!$BG$7:$BG$114))</f>
        <v>0</v>
      </c>
      <c r="AA131" s="487">
        <f t="array" ref="AA131">MAX(IF('INTEGRALE verrouillée'!$A$7:$A$114='Bountys calculs'!AA89,'INTEGRALE verrouillée'!$BG$7:$BG$114))</f>
        <v>0</v>
      </c>
      <c r="AB131" s="487">
        <f t="array" ref="AB131">MAX(IF('INTEGRALE verrouillée'!$A$7:$A$114='Bountys calculs'!AB89,'INTEGRALE verrouillée'!$BG$7:$BG$114))</f>
        <v>0</v>
      </c>
      <c r="AC131" s="487">
        <f t="array" ref="AC131">MAX(IF('INTEGRALE verrouillée'!$A$7:$A$114='Bountys calculs'!AC89,'INTEGRALE verrouillée'!$BG$7:$BG$114))</f>
        <v>8</v>
      </c>
      <c r="AD131" s="487">
        <f t="array" ref="AD131">MAX(IF('INTEGRALE verrouillée'!$A$7:$A$114='Bountys calculs'!AD89,'INTEGRALE verrouillée'!$BG$7:$BG$114))</f>
        <v>0</v>
      </c>
      <c r="AE131" s="487">
        <f t="array" ref="AE131">MAX(IF('INTEGRALE verrouillée'!$A$7:$A$114='Bountys calculs'!AE89,'INTEGRALE verrouillée'!$BG$7:$BG$114))</f>
        <v>0</v>
      </c>
      <c r="AF131" s="487">
        <f t="array" ref="AF131">MAX(IF('INTEGRALE verrouillée'!$A$7:$A$114='Bountys calculs'!AF89,'INTEGRALE verrouillée'!$BG$7:$BG$114))</f>
        <v>11</v>
      </c>
      <c r="AG131" s="487">
        <f t="array" ref="AG131">MAX(IF('INTEGRALE verrouillée'!$A$7:$A$114='Bountys calculs'!AG89,'INTEGRALE verrouillée'!$BG$7:$BG$114))</f>
        <v>9</v>
      </c>
      <c r="AH131" s="487">
        <f t="array" ref="AH131">MAX(IF('INTEGRALE verrouillée'!$A$7:$A$114='Bountys calculs'!AH89,'INTEGRALE verrouillée'!$BG$7:$BG$114))</f>
        <v>0</v>
      </c>
      <c r="AI131" s="487">
        <f t="array" ref="AI131">MAX(IF('INTEGRALE verrouillée'!$A$7:$A$114='Bountys calculs'!AI89,'INTEGRALE verrouillée'!$BG$7:$BG$114))</f>
        <v>0</v>
      </c>
      <c r="AJ131" s="487">
        <f t="array" ref="AJ131">MAX(IF('INTEGRALE verrouillée'!$A$7:$A$114='Bountys calculs'!AJ89,'INTEGRALE verrouillée'!$BG$7:$BG$114))</f>
        <v>8</v>
      </c>
      <c r="AK131" s="487">
        <f t="array" ref="AK131">MAX(IF('INTEGRALE verrouillée'!$A$7:$A$114='Bountys calculs'!AK89,'INTEGRALE verrouillée'!$BG$7:$BG$114))</f>
        <v>8</v>
      </c>
      <c r="AL131" s="487">
        <f t="array" ref="AL131">MAX(IF('INTEGRALE verrouillée'!$A$7:$A$114='Bountys calculs'!AL89,'INTEGRALE verrouillée'!$BG$7:$BG$114))</f>
        <v>9</v>
      </c>
      <c r="AM131" s="487">
        <f t="array" ref="AM131">MAX(IF('INTEGRALE verrouillée'!$A$7:$A$114='Bountys calculs'!AM89,'INTEGRALE verrouillée'!$BG$7:$BG$114))</f>
        <v>11</v>
      </c>
      <c r="AN131" s="487">
        <f t="array" ref="AN131">MAX(IF('INTEGRALE verrouillée'!$A$7:$A$114='Bountys calculs'!AN89,'INTEGRALE verrouillée'!$BG$7:$BG$114))</f>
        <v>0</v>
      </c>
      <c r="AO131" s="487">
        <f t="array" ref="AO131">MAX(IF('INTEGRALE verrouillée'!$A$7:$A$114='Bountys calculs'!AO89,'INTEGRALE verrouillée'!$BG$7:$BG$114))</f>
        <v>2</v>
      </c>
      <c r="AP131" s="487">
        <f t="array" ref="AP131">MAX(IF('INTEGRALE verrouillée'!$A$7:$A$114='Bountys calculs'!AP89,'INTEGRALE verrouillée'!$BG$7:$BG$114))</f>
        <v>2</v>
      </c>
      <c r="AQ131" s="487">
        <f t="array" ref="AQ131">MAX(IF('INTEGRALE verrouillée'!$A$7:$A$114='Bountys calculs'!AQ89,'INTEGRALE verrouillée'!$BG$7:$BG$114))</f>
        <v>0</v>
      </c>
      <c r="AR131" s="487">
        <f t="array" ref="AR131">MAX(IF('INTEGRALE verrouillée'!$A$7:$A$114='Bountys calculs'!AR89,'INTEGRALE verrouillée'!$BG$7:$BG$114))</f>
        <v>0</v>
      </c>
      <c r="AS131" s="487">
        <f t="array" ref="AS131">MAX(IF('INTEGRALE verrouillée'!$A$7:$A$114='Bountys calculs'!AS89,'INTEGRALE verrouillée'!$BG$7:$BG$114))</f>
        <v>0</v>
      </c>
      <c r="AT131" s="487">
        <f t="array" ref="AT131">MAX(IF('INTEGRALE verrouillée'!$A$7:$A$114='Bountys calculs'!AT89,'INTEGRALE verrouillée'!$BG$7:$BG$114))</f>
        <v>0</v>
      </c>
      <c r="AU131" s="487">
        <f t="array" ref="AU131">MAX(IF('INTEGRALE verrouillée'!$A$7:$A$114='Bountys calculs'!AU89,'INTEGRALE verrouillée'!$BG$7:$BG$114))</f>
        <v>10</v>
      </c>
      <c r="AV131" s="854">
        <f t="array" ref="AV131">MAX(IF('INTEGRALE verrouillée'!$A$7:$A$114='Bountys calculs'!AV89,'INTEGRALE verrouillée'!$BG$7:$BG$114))</f>
        <v>0</v>
      </c>
      <c r="AW131" s="3686">
        <f t="array" ref="AW131">MAX(IF('INTEGRALE verrouillée'!$A$7:$A$114='Bountys calculs'!AW89,'INTEGRALE verrouillée'!$BG$7:$BG$114))</f>
        <v>0</v>
      </c>
      <c r="AX131" s="487">
        <f t="array" ref="AX131">MAX(IF('INTEGRALE verrouillée'!$A$7:$A$114='Bountys calculs'!AX89,'INTEGRALE verrouillée'!$BG$7:$BG$114))</f>
        <v>0</v>
      </c>
      <c r="AY131" s="487">
        <f t="array" ref="AY131">MAX(IF('INTEGRALE verrouillée'!$A$7:$A$114='Bountys calculs'!AY89,'INTEGRALE verrouillée'!$BG$7:$BG$114))</f>
        <v>0</v>
      </c>
      <c r="AZ131" s="487">
        <f t="array" ref="AZ131">MAX(IF('INTEGRALE verrouillée'!$A$7:$A$114='Bountys calculs'!AZ89,'INTEGRALE verrouillée'!$BG$7:$BG$114))</f>
        <v>0</v>
      </c>
      <c r="BA131" s="487">
        <f t="array" ref="BA131">MAX(IF('INTEGRALE verrouillée'!$A$7:$A$114='Bountys calculs'!BA89,'INTEGRALE verrouillée'!$BG$7:$BG$114))</f>
        <v>0</v>
      </c>
      <c r="BB131" s="487">
        <f t="array" ref="BB131">MAX(IF('INTEGRALE verrouillée'!$A$7:$A$114='Bountys calculs'!BB89,'INTEGRALE verrouillée'!$BG$7:$BG$114))</f>
        <v>0</v>
      </c>
      <c r="BC131" s="487">
        <f t="array" ref="BC131">MAX(IF('INTEGRALE verrouillée'!$A$7:$A$114='Bountys calculs'!BC89,'INTEGRALE verrouillée'!$BG$7:$BG$114))</f>
        <v>0</v>
      </c>
      <c r="BD131" s="487">
        <f t="array" ref="BD131">MAX(IF('INTEGRALE verrouillée'!$A$7:$A$114='Bountys calculs'!BD89,'INTEGRALE verrouillée'!$BG$7:$BG$114))</f>
        <v>0</v>
      </c>
      <c r="BE131" s="487">
        <f t="array" ref="BE131">MAX(IF('INTEGRALE verrouillée'!$A$7:$A$114='Bountys calculs'!BE89,'INTEGRALE verrouillée'!$BG$7:$BG$114))</f>
        <v>0</v>
      </c>
      <c r="BF131" s="487">
        <f t="array" ref="BF131">MAX(IF('INTEGRALE verrouillée'!$A$7:$A$114='Bountys calculs'!BF89,'INTEGRALE verrouillée'!$BG$7:$BG$114))</f>
        <v>0</v>
      </c>
      <c r="BG131" s="487">
        <f t="array" ref="BG131">MAX(IF('INTEGRALE verrouillée'!$A$7:$A$114='Bountys calculs'!BG89,'INTEGRALE verrouillée'!$BG$7:$BG$114))</f>
        <v>0</v>
      </c>
      <c r="BH131" s="487">
        <f t="array" ref="BH131">MAX(IF('INTEGRALE verrouillée'!$A$7:$A$114='Bountys calculs'!BH89,'INTEGRALE verrouillée'!$BG$7:$BG$114))</f>
        <v>0</v>
      </c>
      <c r="BI131" s="487">
        <f t="array" ref="BI131">MAX(IF('INTEGRALE verrouillée'!$A$7:$A$114='Bountys calculs'!BI89,'INTEGRALE verrouillée'!$BG$7:$BG$114))</f>
        <v>0</v>
      </c>
      <c r="BJ131" s="487">
        <f t="array" ref="BJ131">MAX(IF('INTEGRALE verrouillée'!$A$7:$A$114='Bountys calculs'!BJ89,'INTEGRALE verrouillée'!$BG$7:$BG$114))</f>
        <v>0</v>
      </c>
      <c r="BK131" s="487">
        <f t="array" ref="BK131">MAX(IF('INTEGRALE verrouillée'!$A$7:$A$114='Bountys calculs'!BK89,'INTEGRALE verrouillée'!$BG$7:$BG$114))</f>
        <v>0</v>
      </c>
      <c r="BL131" s="487">
        <f t="array" ref="BL131">MAX(IF('INTEGRALE verrouillée'!$A$7:$A$114='Bountys calculs'!BL89,'INTEGRALE verrouillée'!$BG$7:$BG$114))</f>
        <v>0</v>
      </c>
      <c r="BM131" s="487">
        <f t="array" ref="BM131">MAX(IF('INTEGRALE verrouillée'!$A$7:$A$114='Bountys calculs'!BM89,'INTEGRALE verrouillée'!$BG$7:$BG$114))</f>
        <v>0</v>
      </c>
      <c r="BN131" s="487">
        <f t="array" ref="BN131">MAX(IF('INTEGRALE verrouillée'!$A$7:$A$114='Bountys calculs'!BN89,'INTEGRALE verrouillée'!$BG$7:$BG$114))</f>
        <v>0</v>
      </c>
      <c r="BO131" s="487">
        <f t="array" ref="BO131">MAX(IF('INTEGRALE verrouillée'!$A$7:$A$114='Bountys calculs'!BO89,'INTEGRALE verrouillée'!$BG$7:$BG$114))</f>
        <v>0</v>
      </c>
      <c r="BP131" s="487">
        <f t="array" ref="BP131">MAX(IF('INTEGRALE verrouillée'!$A$7:$A$114='Bountys calculs'!BP89,'INTEGRALE verrouillée'!$BG$7:$BG$114))</f>
        <v>0</v>
      </c>
      <c r="BQ131" s="487">
        <f t="array" ref="BQ131">MAX(IF('INTEGRALE verrouillée'!$A$7:$A$114='Bountys calculs'!BQ89,'INTEGRALE verrouillée'!$BG$7:$BG$114))</f>
        <v>0</v>
      </c>
      <c r="BR131" s="487">
        <f t="array" ref="BR131">MAX(IF('INTEGRALE verrouillée'!$A$7:$A$114='Bountys calculs'!BR89,'INTEGRALE verrouillée'!$BG$7:$BG$114))</f>
        <v>0</v>
      </c>
      <c r="BS131" s="487">
        <f t="array" ref="BS131">MAX(IF('INTEGRALE verrouillée'!$A$7:$A$114='Bountys calculs'!BS89,'INTEGRALE verrouillée'!$BG$7:$BG$114))</f>
        <v>0</v>
      </c>
      <c r="BT131" s="487">
        <f t="array" ref="BT131">MAX(IF('INTEGRALE verrouillée'!$A$7:$A$114='Bountys calculs'!BT89,'INTEGRALE verrouillée'!$BG$7:$BG$114))</f>
        <v>0</v>
      </c>
      <c r="BU131" s="487">
        <f t="array" ref="BU131">MAX(IF('INTEGRALE verrouillée'!$A$7:$A$114='Bountys calculs'!BU89,'INTEGRALE verrouillée'!$BG$7:$BG$114))</f>
        <v>0</v>
      </c>
      <c r="BV131" s="487">
        <f t="array" ref="BV131">MAX(IF('INTEGRALE verrouillée'!$A$7:$A$114='Bountys calculs'!BV89,'INTEGRALE verrouillée'!$BG$7:$BG$114))</f>
        <v>0</v>
      </c>
      <c r="BW131" s="487">
        <f t="array" ref="BW131">MAX(IF('INTEGRALE verrouillée'!$A$7:$A$114='Bountys calculs'!BW89,'INTEGRALE verrouillée'!$BG$7:$BG$114))</f>
        <v>0</v>
      </c>
      <c r="BX131" s="487">
        <f t="array" ref="BX131">MAX(IF('INTEGRALE verrouillée'!$A$7:$A$114='Bountys calculs'!BX89,'INTEGRALE verrouillée'!$BG$7:$BG$114))</f>
        <v>0</v>
      </c>
      <c r="BY131" s="487">
        <f t="array" ref="BY131">MAX(IF('INTEGRALE verrouillée'!$A$7:$A$114='Bountys calculs'!BY89,'INTEGRALE verrouillée'!$BG$7:$BG$114))</f>
        <v>0</v>
      </c>
    </row>
    <row r="132" spans="1:77" s="3810" customFormat="1" ht="12" x14ac:dyDescent="0.25">
      <c r="A132" s="4052"/>
      <c r="B132" s="640" t="s">
        <v>303</v>
      </c>
      <c r="C132" s="645">
        <f t="array" ref="C132">MAX(IF('INTEGRALE verrouillée'!$A$7:$A$114='Bountys calculs'!C89,'INTEGRALE verrouillée'!$BH$7:$BH$114))</f>
        <v>0</v>
      </c>
      <c r="D132" s="645">
        <f t="array" ref="D132">MAX(IF('INTEGRALE verrouillée'!$A$7:$A$114='Bountys calculs'!D89,'INTEGRALE verrouillée'!$BH$7:$BH$114))</f>
        <v>0</v>
      </c>
      <c r="E132" s="645">
        <f t="array" ref="E132">MAX(IF('INTEGRALE verrouillée'!$A$7:$A$114='Bountys calculs'!E89,'INTEGRALE verrouillée'!$BH$7:$BH$114))</f>
        <v>0</v>
      </c>
      <c r="F132" s="645">
        <f t="array" ref="F132">MAX(IF('INTEGRALE verrouillée'!$A$7:$A$114='Bountys calculs'!F89,'INTEGRALE verrouillée'!$BH$7:$BH$114))</f>
        <v>0</v>
      </c>
      <c r="G132" s="645">
        <f t="array" ref="G132">MAX(IF('INTEGRALE verrouillée'!$A$7:$A$114='Bountys calculs'!G89,'INTEGRALE verrouillée'!$BH$7:$BH$114))</f>
        <v>1</v>
      </c>
      <c r="H132" s="645">
        <f t="array" ref="H132">MAX(IF('INTEGRALE verrouillée'!$A$7:$A$114='Bountys calculs'!H89,'INTEGRALE verrouillée'!$BH$7:$BH$114))</f>
        <v>0</v>
      </c>
      <c r="I132" s="645">
        <f t="array" ref="I132">MAX(IF('INTEGRALE verrouillée'!$A$7:$A$114='Bountys calculs'!I89,'INTEGRALE verrouillée'!$BH$7:$BH$114))</f>
        <v>0</v>
      </c>
      <c r="J132" s="645">
        <f t="array" ref="J132">MAX(IF('INTEGRALE verrouillée'!$A$7:$A$114='Bountys calculs'!J89,'INTEGRALE verrouillée'!$BH$7:$BH$114))</f>
        <v>0</v>
      </c>
      <c r="K132" s="645">
        <f t="array" ref="K132">MAX(IF('INTEGRALE verrouillée'!$A$7:$A$114='Bountys calculs'!K89,'INTEGRALE verrouillée'!$BH$7:$BH$114))</f>
        <v>0</v>
      </c>
      <c r="L132" s="645">
        <f t="array" ref="L132">MAX(IF('INTEGRALE verrouillée'!$A$7:$A$114='Bountys calculs'!L89,'INTEGRALE verrouillée'!$BH$7:$BH$114))</f>
        <v>0</v>
      </c>
      <c r="M132" s="645">
        <f t="array" ref="M132">MAX(IF('INTEGRALE verrouillée'!$A$7:$A$114='Bountys calculs'!M89,'INTEGRALE verrouillée'!$BH$7:$BH$114))</f>
        <v>0</v>
      </c>
      <c r="N132" s="645">
        <f t="array" ref="N132">MAX(IF('INTEGRALE verrouillée'!$A$7:$A$114='Bountys calculs'!N89,'INTEGRALE verrouillée'!$BH$7:$BH$114))</f>
        <v>0</v>
      </c>
      <c r="O132" s="645">
        <f t="array" ref="O132">MAX(IF('INTEGRALE verrouillée'!$A$7:$A$114='Bountys calculs'!O89,'INTEGRALE verrouillée'!$BH$7:$BH$114))</f>
        <v>4</v>
      </c>
      <c r="P132" s="645">
        <f t="array" ref="P132">MAX(IF('INTEGRALE verrouillée'!$A$7:$A$114='Bountys calculs'!P89,'INTEGRALE verrouillée'!$BH$7:$BH$114))</f>
        <v>0</v>
      </c>
      <c r="Q132" s="645">
        <f t="array" ref="Q132">MAX(IF('INTEGRALE verrouillée'!$A$7:$A$114='Bountys calculs'!Q89,'INTEGRALE verrouillée'!$BH$7:$BH$114))</f>
        <v>0</v>
      </c>
      <c r="R132" s="645">
        <f t="array" ref="R132">MAX(IF('INTEGRALE verrouillée'!$A$7:$A$114='Bountys calculs'!R89,'INTEGRALE verrouillée'!$BH$7:$BH$114))</f>
        <v>0</v>
      </c>
      <c r="S132" s="645">
        <f t="array" ref="S132">MAX(IF('INTEGRALE verrouillée'!$A$7:$A$114='Bountys calculs'!S89,'INTEGRALE verrouillée'!$BH$7:$BH$114))</f>
        <v>0</v>
      </c>
      <c r="T132" s="645">
        <f t="array" ref="T132">MAX(IF('INTEGRALE verrouillée'!$A$7:$A$114='Bountys calculs'!T89,'INTEGRALE verrouillée'!$BH$7:$BH$114))</f>
        <v>0</v>
      </c>
      <c r="U132" s="645">
        <f t="array" ref="U132">MAX(IF('INTEGRALE verrouillée'!$A$7:$A$114='Bountys calculs'!U89,'INTEGRALE verrouillée'!$BH$7:$BH$114))</f>
        <v>0</v>
      </c>
      <c r="V132" s="645">
        <f t="array" ref="V132">MAX(IF('INTEGRALE verrouillée'!$A$7:$A$114='Bountys calculs'!V89,'INTEGRALE verrouillée'!$BH$7:$BH$114))</f>
        <v>0</v>
      </c>
      <c r="W132" s="645">
        <f t="array" ref="W132">MAX(IF('INTEGRALE verrouillée'!$A$7:$A$114='Bountys calculs'!W89,'INTEGRALE verrouillée'!$BH$7:$BH$114))</f>
        <v>0</v>
      </c>
      <c r="X132" s="645">
        <f t="array" ref="X132">MAX(IF('INTEGRALE verrouillée'!$A$7:$A$114='Bountys calculs'!X89,'INTEGRALE verrouillée'!$BH$7:$BH$114))</f>
        <v>0</v>
      </c>
      <c r="Y132" s="645">
        <f t="array" ref="Y132">MAX(IF('INTEGRALE verrouillée'!$A$7:$A$114='Bountys calculs'!Y89,'INTEGRALE verrouillée'!$BH$7:$BH$114))</f>
        <v>3</v>
      </c>
      <c r="Z132" s="645">
        <f t="array" ref="Z132">MAX(IF('INTEGRALE verrouillée'!$A$7:$A$114='Bountys calculs'!Z89,'INTEGRALE verrouillée'!$BH$7:$BH$114))</f>
        <v>0</v>
      </c>
      <c r="AA132" s="645">
        <f t="array" ref="AA132">MAX(IF('INTEGRALE verrouillée'!$A$7:$A$114='Bountys calculs'!AA89,'INTEGRALE verrouillée'!$BH$7:$BH$114))</f>
        <v>0</v>
      </c>
      <c r="AB132" s="645">
        <f t="array" ref="AB132">MAX(IF('INTEGRALE verrouillée'!$A$7:$A$114='Bountys calculs'!AB89,'INTEGRALE verrouillée'!$BH$7:$BH$114))</f>
        <v>0</v>
      </c>
      <c r="AC132" s="645">
        <f t="array" ref="AC132">MAX(IF('INTEGRALE verrouillée'!$A$7:$A$114='Bountys calculs'!AC89,'INTEGRALE verrouillée'!$BH$7:$BH$114))</f>
        <v>0</v>
      </c>
      <c r="AD132" s="645">
        <f t="array" ref="AD132">MAX(IF('INTEGRALE verrouillée'!$A$7:$A$114='Bountys calculs'!AD89,'INTEGRALE verrouillée'!$BH$7:$BH$114))</f>
        <v>0</v>
      </c>
      <c r="AE132" s="645">
        <f t="array" ref="AE132">MAX(IF('INTEGRALE verrouillée'!$A$7:$A$114='Bountys calculs'!AE89,'INTEGRALE verrouillée'!$BH$7:$BH$114))</f>
        <v>0</v>
      </c>
      <c r="AF132" s="645">
        <f t="array" ref="AF132">MAX(IF('INTEGRALE verrouillée'!$A$7:$A$114='Bountys calculs'!AF89,'INTEGRALE verrouillée'!$BH$7:$BH$114))</f>
        <v>0</v>
      </c>
      <c r="AG132" s="645">
        <f t="array" ref="AG132">MAX(IF('INTEGRALE verrouillée'!$A$7:$A$114='Bountys calculs'!AG89,'INTEGRALE verrouillée'!$BH$7:$BH$114))</f>
        <v>0</v>
      </c>
      <c r="AH132" s="645">
        <f t="array" ref="AH132">MAX(IF('INTEGRALE verrouillée'!$A$7:$A$114='Bountys calculs'!AH89,'INTEGRALE verrouillée'!$BH$7:$BH$114))</f>
        <v>0</v>
      </c>
      <c r="AI132" s="645">
        <f t="array" ref="AI132">MAX(IF('INTEGRALE verrouillée'!$A$7:$A$114='Bountys calculs'!AI89,'INTEGRALE verrouillée'!$BH$7:$BH$114))</f>
        <v>0</v>
      </c>
      <c r="AJ132" s="645">
        <f t="array" ref="AJ132">MAX(IF('INTEGRALE verrouillée'!$A$7:$A$114='Bountys calculs'!AJ89,'INTEGRALE verrouillée'!$BH$7:$BH$114))</f>
        <v>1</v>
      </c>
      <c r="AK132" s="645">
        <f t="array" ref="AK132">MAX(IF('INTEGRALE verrouillée'!$A$7:$A$114='Bountys calculs'!AK89,'INTEGRALE verrouillée'!$BH$7:$BH$114))</f>
        <v>0</v>
      </c>
      <c r="AL132" s="645">
        <f t="array" ref="AL132">MAX(IF('INTEGRALE verrouillée'!$A$7:$A$114='Bountys calculs'!AL89,'INTEGRALE verrouillée'!$BH$7:$BH$114))</f>
        <v>1</v>
      </c>
      <c r="AM132" s="645">
        <f t="array" ref="AM132">MAX(IF('INTEGRALE verrouillée'!$A$7:$A$114='Bountys calculs'!AM89,'INTEGRALE verrouillée'!$BH$7:$BH$114))</f>
        <v>1</v>
      </c>
      <c r="AN132" s="645">
        <f t="array" ref="AN132">MAX(IF('INTEGRALE verrouillée'!$A$7:$A$114='Bountys calculs'!AN89,'INTEGRALE verrouillée'!$BH$7:$BH$114))</f>
        <v>0</v>
      </c>
      <c r="AO132" s="645">
        <f t="array" ref="AO132">MAX(IF('INTEGRALE verrouillée'!$A$7:$A$114='Bountys calculs'!AO89,'INTEGRALE verrouillée'!$BH$7:$BH$114))</f>
        <v>0</v>
      </c>
      <c r="AP132" s="645">
        <f t="array" ref="AP132">MAX(IF('INTEGRALE verrouillée'!$A$7:$A$114='Bountys calculs'!AP89,'INTEGRALE verrouillée'!$BH$7:$BH$114))</f>
        <v>0</v>
      </c>
      <c r="AQ132" s="645">
        <f t="array" ref="AQ132">MAX(IF('INTEGRALE verrouillée'!$A$7:$A$114='Bountys calculs'!AQ89,'INTEGRALE verrouillée'!$BH$7:$BH$114))</f>
        <v>0</v>
      </c>
      <c r="AR132" s="645">
        <f t="array" ref="AR132">MAX(IF('INTEGRALE verrouillée'!$A$7:$A$114='Bountys calculs'!AR89,'INTEGRALE verrouillée'!$BH$7:$BH$114))</f>
        <v>0</v>
      </c>
      <c r="AS132" s="645">
        <f t="array" ref="AS132">MAX(IF('INTEGRALE verrouillée'!$A$7:$A$114='Bountys calculs'!AS89,'INTEGRALE verrouillée'!$BH$7:$BH$114))</f>
        <v>0</v>
      </c>
      <c r="AT132" s="645">
        <f t="array" ref="AT132">MAX(IF('INTEGRALE verrouillée'!$A$7:$A$114='Bountys calculs'!AT89,'INTEGRALE verrouillée'!$BH$7:$BH$114))</f>
        <v>0</v>
      </c>
      <c r="AU132" s="645">
        <f t="array" ref="AU132">MAX(IF('INTEGRALE verrouillée'!$A$7:$A$114='Bountys calculs'!AU89,'INTEGRALE verrouillée'!$BH$7:$BH$114))</f>
        <v>0</v>
      </c>
      <c r="AV132" s="855">
        <f t="array" ref="AV132">MAX(IF('INTEGRALE verrouillée'!$A$7:$A$114='Bountys calculs'!AV89,'INTEGRALE verrouillée'!$BH$7:$BH$114))</f>
        <v>0</v>
      </c>
      <c r="AW132" s="3687">
        <f t="array" ref="AW132">MAX(IF('INTEGRALE verrouillée'!$A$7:$A$114='Bountys calculs'!AW89,'INTEGRALE verrouillée'!$BH$7:$BH$114))</f>
        <v>0</v>
      </c>
      <c r="AX132" s="645">
        <f t="array" ref="AX132">MAX(IF('INTEGRALE verrouillée'!$A$7:$A$114='Bountys calculs'!AX89,'INTEGRALE verrouillée'!$BH$7:$BH$114))</f>
        <v>0</v>
      </c>
      <c r="AY132" s="645">
        <f t="array" ref="AY132">MAX(IF('INTEGRALE verrouillée'!$A$7:$A$114='Bountys calculs'!AY89,'INTEGRALE verrouillée'!$BH$7:$BH$114))</f>
        <v>0</v>
      </c>
      <c r="AZ132" s="645">
        <f t="array" ref="AZ132">MAX(IF('INTEGRALE verrouillée'!$A$7:$A$114='Bountys calculs'!AZ89,'INTEGRALE verrouillée'!$BH$7:$BH$114))</f>
        <v>0</v>
      </c>
      <c r="BA132" s="645">
        <f t="array" ref="BA132">MAX(IF('INTEGRALE verrouillée'!$A$7:$A$114='Bountys calculs'!BA89,'INTEGRALE verrouillée'!$BH$7:$BH$114))</f>
        <v>0</v>
      </c>
      <c r="BB132" s="645">
        <f t="array" ref="BB132">MAX(IF('INTEGRALE verrouillée'!$A$7:$A$114='Bountys calculs'!BB89,'INTEGRALE verrouillée'!$BH$7:$BH$114))</f>
        <v>0</v>
      </c>
      <c r="BC132" s="645">
        <f t="array" ref="BC132">MAX(IF('INTEGRALE verrouillée'!$A$7:$A$114='Bountys calculs'!BC89,'INTEGRALE verrouillée'!$BH$7:$BH$114))</f>
        <v>0</v>
      </c>
      <c r="BD132" s="645">
        <f t="array" ref="BD132">MAX(IF('INTEGRALE verrouillée'!$A$7:$A$114='Bountys calculs'!BD89,'INTEGRALE verrouillée'!$BH$7:$BH$114))</f>
        <v>0</v>
      </c>
      <c r="BE132" s="645">
        <f t="array" ref="BE132">MAX(IF('INTEGRALE verrouillée'!$A$7:$A$114='Bountys calculs'!BE89,'INTEGRALE verrouillée'!$BH$7:$BH$114))</f>
        <v>0</v>
      </c>
      <c r="BF132" s="645">
        <f t="array" ref="BF132">MAX(IF('INTEGRALE verrouillée'!$A$7:$A$114='Bountys calculs'!BF89,'INTEGRALE verrouillée'!$BH$7:$BH$114))</f>
        <v>0</v>
      </c>
      <c r="BG132" s="645">
        <f t="array" ref="BG132">MAX(IF('INTEGRALE verrouillée'!$A$7:$A$114='Bountys calculs'!BG89,'INTEGRALE verrouillée'!$BH$7:$BH$114))</f>
        <v>0</v>
      </c>
      <c r="BH132" s="645">
        <f t="array" ref="BH132">MAX(IF('INTEGRALE verrouillée'!$A$7:$A$114='Bountys calculs'!BH89,'INTEGRALE verrouillée'!$BH$7:$BH$114))</f>
        <v>0</v>
      </c>
      <c r="BI132" s="645">
        <f t="array" ref="BI132">MAX(IF('INTEGRALE verrouillée'!$A$7:$A$114='Bountys calculs'!BI89,'INTEGRALE verrouillée'!$BH$7:$BH$114))</f>
        <v>0</v>
      </c>
      <c r="BJ132" s="645">
        <f t="array" ref="BJ132">MAX(IF('INTEGRALE verrouillée'!$A$7:$A$114='Bountys calculs'!BJ89,'INTEGRALE verrouillée'!$BH$7:$BH$114))</f>
        <v>0</v>
      </c>
      <c r="BK132" s="645">
        <f t="array" ref="BK132">MAX(IF('INTEGRALE verrouillée'!$A$7:$A$114='Bountys calculs'!BK89,'INTEGRALE verrouillée'!$BH$7:$BH$114))</f>
        <v>0</v>
      </c>
      <c r="BL132" s="645">
        <f t="array" ref="BL132">MAX(IF('INTEGRALE verrouillée'!$A$7:$A$114='Bountys calculs'!BL89,'INTEGRALE verrouillée'!$BH$7:$BH$114))</f>
        <v>0</v>
      </c>
      <c r="BM132" s="645">
        <f t="array" ref="BM132">MAX(IF('INTEGRALE verrouillée'!$A$7:$A$114='Bountys calculs'!BM89,'INTEGRALE verrouillée'!$BH$7:$BH$114))</f>
        <v>0</v>
      </c>
      <c r="BN132" s="645">
        <f t="array" ref="BN132">MAX(IF('INTEGRALE verrouillée'!$A$7:$A$114='Bountys calculs'!BN89,'INTEGRALE verrouillée'!$BH$7:$BH$114))</f>
        <v>0</v>
      </c>
      <c r="BO132" s="645">
        <f t="array" ref="BO132">MAX(IF('INTEGRALE verrouillée'!$A$7:$A$114='Bountys calculs'!BO89,'INTEGRALE verrouillée'!$BH$7:$BH$114))</f>
        <v>0</v>
      </c>
      <c r="BP132" s="645">
        <f t="array" ref="BP132">MAX(IF('INTEGRALE verrouillée'!$A$7:$A$114='Bountys calculs'!BP89,'INTEGRALE verrouillée'!$BH$7:$BH$114))</f>
        <v>0</v>
      </c>
      <c r="BQ132" s="645">
        <f t="array" ref="BQ132">MAX(IF('INTEGRALE verrouillée'!$A$7:$A$114='Bountys calculs'!BQ89,'INTEGRALE verrouillée'!$BH$7:$BH$114))</f>
        <v>0</v>
      </c>
      <c r="BR132" s="645">
        <f t="array" ref="BR132">MAX(IF('INTEGRALE verrouillée'!$A$7:$A$114='Bountys calculs'!BR89,'INTEGRALE verrouillée'!$BH$7:$BH$114))</f>
        <v>0</v>
      </c>
      <c r="BS132" s="645">
        <f t="array" ref="BS132">MAX(IF('INTEGRALE verrouillée'!$A$7:$A$114='Bountys calculs'!BS89,'INTEGRALE verrouillée'!$BH$7:$BH$114))</f>
        <v>0</v>
      </c>
      <c r="BT132" s="645">
        <f t="array" ref="BT132">MAX(IF('INTEGRALE verrouillée'!$A$7:$A$114='Bountys calculs'!BT89,'INTEGRALE verrouillée'!$BH$7:$BH$114))</f>
        <v>0</v>
      </c>
      <c r="BU132" s="645">
        <f t="array" ref="BU132">MAX(IF('INTEGRALE verrouillée'!$A$7:$A$114='Bountys calculs'!BU89,'INTEGRALE verrouillée'!$BH$7:$BH$114))</f>
        <v>0</v>
      </c>
      <c r="BV132" s="645">
        <f t="array" ref="BV132">MAX(IF('INTEGRALE verrouillée'!$A$7:$A$114='Bountys calculs'!BV89,'INTEGRALE verrouillée'!$BH$7:$BH$114))</f>
        <v>0</v>
      </c>
      <c r="BW132" s="645">
        <f t="array" ref="BW132">MAX(IF('INTEGRALE verrouillée'!$A$7:$A$114='Bountys calculs'!BW89,'INTEGRALE verrouillée'!$BH$7:$BH$114))</f>
        <v>0</v>
      </c>
      <c r="BX132" s="645">
        <f t="array" ref="BX132">MAX(IF('INTEGRALE verrouillée'!$A$7:$A$114='Bountys calculs'!BX89,'INTEGRALE verrouillée'!$BH$7:$BH$114))</f>
        <v>0</v>
      </c>
      <c r="BY132" s="645">
        <f t="array" ref="BY132">MAX(IF('INTEGRALE verrouillée'!$A$7:$A$114='Bountys calculs'!BY89,'INTEGRALE verrouillée'!$BH$7:$BH$114))</f>
        <v>0</v>
      </c>
    </row>
    <row r="133" spans="1:77" s="3810" customFormat="1" ht="12" x14ac:dyDescent="0.25">
      <c r="A133" s="4053"/>
      <c r="B133" s="3811" t="s">
        <v>287</v>
      </c>
      <c r="C133" s="3812">
        <f t="shared" ref="C133" si="70">IF(C131&gt;0,(C130+C132)/C131,"-")</f>
        <v>0</v>
      </c>
      <c r="D133" s="3812">
        <f t="shared" ref="D133:BP133" si="71">IF(D131&gt;0,(D130+D132)/D131,"-")</f>
        <v>0.6</v>
      </c>
      <c r="E133" s="3812" t="str">
        <f t="shared" si="71"/>
        <v>-</v>
      </c>
      <c r="F133" s="3812" t="str">
        <f t="shared" si="71"/>
        <v>-</v>
      </c>
      <c r="G133" s="3812">
        <f t="shared" si="71"/>
        <v>0.66666666666666663</v>
      </c>
      <c r="H133" s="3812" t="str">
        <f t="shared" si="71"/>
        <v>-</v>
      </c>
      <c r="I133" s="3812">
        <f t="shared" si="71"/>
        <v>0.45454545454545453</v>
      </c>
      <c r="J133" s="3812" t="str">
        <f t="shared" si="71"/>
        <v>-</v>
      </c>
      <c r="K133" s="3812" t="str">
        <f t="shared" si="71"/>
        <v>-</v>
      </c>
      <c r="L133" s="3812">
        <f t="shared" si="71"/>
        <v>0.42857142857142855</v>
      </c>
      <c r="M133" s="3812" t="str">
        <f t="shared" si="71"/>
        <v>-</v>
      </c>
      <c r="N133" s="3812">
        <f t="shared" si="71"/>
        <v>0.5</v>
      </c>
      <c r="O133" s="3812">
        <f t="shared" si="71"/>
        <v>3.375</v>
      </c>
      <c r="P133" s="3812">
        <f t="shared" si="71"/>
        <v>0</v>
      </c>
      <c r="Q133" s="3812">
        <f t="shared" si="71"/>
        <v>1.1818181818181819</v>
      </c>
      <c r="R133" s="3812" t="str">
        <f t="shared" si="71"/>
        <v>-</v>
      </c>
      <c r="S133" s="3812" t="str">
        <f t="shared" si="71"/>
        <v>-</v>
      </c>
      <c r="T133" s="3812" t="str">
        <f t="shared" si="71"/>
        <v>-</v>
      </c>
      <c r="U133" s="3812" t="str">
        <f t="shared" si="71"/>
        <v>-</v>
      </c>
      <c r="V133" s="3812">
        <f t="shared" si="71"/>
        <v>0.63636363636363635</v>
      </c>
      <c r="W133" s="3812" t="str">
        <f t="shared" si="71"/>
        <v>-</v>
      </c>
      <c r="X133" s="3812" t="str">
        <f t="shared" si="71"/>
        <v>-</v>
      </c>
      <c r="Y133" s="3812">
        <f t="shared" si="71"/>
        <v>2.1818181818181817</v>
      </c>
      <c r="Z133" s="3812" t="str">
        <f t="shared" si="71"/>
        <v>-</v>
      </c>
      <c r="AA133" s="3812" t="str">
        <f t="shared" si="71"/>
        <v>-</v>
      </c>
      <c r="AB133" s="3812" t="str">
        <f t="shared" si="71"/>
        <v>-</v>
      </c>
      <c r="AC133" s="3812">
        <f t="shared" si="71"/>
        <v>0.25</v>
      </c>
      <c r="AD133" s="3812" t="str">
        <f t="shared" si="71"/>
        <v>-</v>
      </c>
      <c r="AE133" s="3812" t="str">
        <f t="shared" si="71"/>
        <v>-</v>
      </c>
      <c r="AF133" s="3812">
        <f t="shared" si="71"/>
        <v>0.45454545454545453</v>
      </c>
      <c r="AG133" s="3812">
        <f t="shared" si="71"/>
        <v>0.55555555555555558</v>
      </c>
      <c r="AH133" s="3812" t="str">
        <f t="shared" si="71"/>
        <v>-</v>
      </c>
      <c r="AI133" s="3812" t="str">
        <f t="shared" si="71"/>
        <v>-</v>
      </c>
      <c r="AJ133" s="3812">
        <f t="shared" si="71"/>
        <v>1.625</v>
      </c>
      <c r="AK133" s="3812">
        <f t="shared" si="71"/>
        <v>0.5</v>
      </c>
      <c r="AL133" s="3812">
        <f t="shared" si="71"/>
        <v>1</v>
      </c>
      <c r="AM133" s="3812">
        <f t="shared" si="71"/>
        <v>1.5454545454545454</v>
      </c>
      <c r="AN133" s="3812" t="str">
        <f t="shared" si="71"/>
        <v>-</v>
      </c>
      <c r="AO133" s="3812">
        <f t="shared" si="71"/>
        <v>0</v>
      </c>
      <c r="AP133" s="3812">
        <f t="shared" ref="AP133" si="72">IF(AP131&gt;0,(AP130+AP132)/AP131,"-")</f>
        <v>0</v>
      </c>
      <c r="AQ133" s="3812" t="str">
        <f t="shared" si="71"/>
        <v>-</v>
      </c>
      <c r="AR133" s="3812" t="str">
        <f t="shared" si="71"/>
        <v>-</v>
      </c>
      <c r="AS133" s="3812" t="str">
        <f t="shared" si="71"/>
        <v>-</v>
      </c>
      <c r="AT133" s="3812" t="str">
        <f t="shared" si="71"/>
        <v>-</v>
      </c>
      <c r="AU133" s="3812">
        <f t="shared" si="71"/>
        <v>0.9</v>
      </c>
      <c r="AV133" s="3813" t="str">
        <f t="shared" si="71"/>
        <v>-</v>
      </c>
      <c r="AW133" s="3814" t="str">
        <f t="shared" si="71"/>
        <v>-</v>
      </c>
      <c r="AX133" s="3812" t="str">
        <f t="shared" si="71"/>
        <v>-</v>
      </c>
      <c r="AY133" s="3812" t="str">
        <f t="shared" si="71"/>
        <v>-</v>
      </c>
      <c r="AZ133" s="3812" t="str">
        <f t="shared" si="71"/>
        <v>-</v>
      </c>
      <c r="BA133" s="3812" t="str">
        <f t="shared" si="71"/>
        <v>-</v>
      </c>
      <c r="BB133" s="3812" t="str">
        <f t="shared" si="71"/>
        <v>-</v>
      </c>
      <c r="BC133" s="3812" t="str">
        <f t="shared" si="71"/>
        <v>-</v>
      </c>
      <c r="BD133" s="3812" t="str">
        <f t="shared" si="71"/>
        <v>-</v>
      </c>
      <c r="BE133" s="3812" t="str">
        <f t="shared" si="71"/>
        <v>-</v>
      </c>
      <c r="BF133" s="3812" t="str">
        <f t="shared" si="71"/>
        <v>-</v>
      </c>
      <c r="BG133" s="3812" t="str">
        <f t="shared" si="71"/>
        <v>-</v>
      </c>
      <c r="BH133" s="3812" t="str">
        <f t="shared" si="71"/>
        <v>-</v>
      </c>
      <c r="BI133" s="3812" t="str">
        <f t="shared" si="71"/>
        <v>-</v>
      </c>
      <c r="BJ133" s="3812" t="str">
        <f t="shared" si="71"/>
        <v>-</v>
      </c>
      <c r="BK133" s="3812" t="str">
        <f t="shared" si="71"/>
        <v>-</v>
      </c>
      <c r="BL133" s="3812" t="str">
        <f t="shared" si="71"/>
        <v>-</v>
      </c>
      <c r="BM133" s="3812" t="str">
        <f t="shared" si="71"/>
        <v>-</v>
      </c>
      <c r="BN133" s="3812" t="str">
        <f t="shared" si="71"/>
        <v>-</v>
      </c>
      <c r="BO133" s="3812" t="str">
        <f t="shared" si="71"/>
        <v>-</v>
      </c>
      <c r="BP133" s="3812" t="str">
        <f t="shared" si="71"/>
        <v>-</v>
      </c>
      <c r="BQ133" s="3812" t="str">
        <f t="shared" ref="BQ133:BY133" si="73">IF(BQ131&gt;0,(BQ130+BQ132)/BQ131,"-")</f>
        <v>-</v>
      </c>
      <c r="BR133" s="3812" t="str">
        <f t="shared" si="73"/>
        <v>-</v>
      </c>
      <c r="BS133" s="3812" t="str">
        <f t="shared" si="73"/>
        <v>-</v>
      </c>
      <c r="BT133" s="3812" t="str">
        <f t="shared" si="73"/>
        <v>-</v>
      </c>
      <c r="BU133" s="3812" t="str">
        <f t="shared" si="73"/>
        <v>-</v>
      </c>
      <c r="BV133" s="3812" t="str">
        <f t="shared" si="73"/>
        <v>-</v>
      </c>
      <c r="BW133" s="3812" t="str">
        <f t="shared" si="73"/>
        <v>-</v>
      </c>
      <c r="BX133" s="3812" t="str">
        <f t="shared" si="73"/>
        <v>-</v>
      </c>
      <c r="BY133" s="3812" t="str">
        <f t="shared" si="73"/>
        <v>-</v>
      </c>
    </row>
    <row r="134" spans="1:77" s="480" customFormat="1" ht="12" x14ac:dyDescent="0.25">
      <c r="B134" s="496" t="s">
        <v>305</v>
      </c>
      <c r="C134" s="490">
        <f>C90+C94+C98+C102+C106+C110+C114+C118+C122+C126+C130</f>
        <v>1</v>
      </c>
      <c r="D134" s="490">
        <f t="shared" ref="D134:BP134" si="74">D90+D94+D98+D102+D106+D110+D114+D118+D122+D126+D130</f>
        <v>30</v>
      </c>
      <c r="E134" s="490">
        <f t="shared" si="74"/>
        <v>32</v>
      </c>
      <c r="F134" s="490">
        <f t="shared" si="74"/>
        <v>3</v>
      </c>
      <c r="G134" s="490">
        <f t="shared" si="74"/>
        <v>36</v>
      </c>
      <c r="H134" s="490">
        <f t="shared" si="74"/>
        <v>77</v>
      </c>
      <c r="I134" s="490">
        <f t="shared" si="74"/>
        <v>133</v>
      </c>
      <c r="J134" s="490">
        <f t="shared" si="74"/>
        <v>13</v>
      </c>
      <c r="K134" s="490">
        <f t="shared" si="74"/>
        <v>7</v>
      </c>
      <c r="L134" s="490">
        <f t="shared" si="74"/>
        <v>66</v>
      </c>
      <c r="M134" s="490">
        <f t="shared" si="74"/>
        <v>6</v>
      </c>
      <c r="N134" s="490">
        <f t="shared" si="74"/>
        <v>50</v>
      </c>
      <c r="O134" s="490">
        <f t="shared" si="74"/>
        <v>229</v>
      </c>
      <c r="P134" s="490">
        <f t="shared" si="74"/>
        <v>14</v>
      </c>
      <c r="Q134" s="490">
        <f t="shared" si="74"/>
        <v>126</v>
      </c>
      <c r="R134" s="490">
        <f t="shared" si="74"/>
        <v>78</v>
      </c>
      <c r="S134" s="490">
        <f t="shared" si="74"/>
        <v>12</v>
      </c>
      <c r="T134" s="490">
        <f t="shared" si="74"/>
        <v>11</v>
      </c>
      <c r="U134" s="490">
        <f t="shared" si="74"/>
        <v>13</v>
      </c>
      <c r="V134" s="490">
        <f t="shared" si="74"/>
        <v>32</v>
      </c>
      <c r="W134" s="490">
        <f t="shared" si="74"/>
        <v>7</v>
      </c>
      <c r="X134" s="490">
        <f t="shared" si="74"/>
        <v>13</v>
      </c>
      <c r="Y134" s="490">
        <f t="shared" si="74"/>
        <v>85</v>
      </c>
      <c r="Z134" s="490">
        <f t="shared" si="74"/>
        <v>4</v>
      </c>
      <c r="AA134" s="490">
        <f t="shared" si="74"/>
        <v>12</v>
      </c>
      <c r="AB134" s="490">
        <f t="shared" si="74"/>
        <v>3</v>
      </c>
      <c r="AC134" s="490">
        <f t="shared" si="74"/>
        <v>42</v>
      </c>
      <c r="AD134" s="490">
        <f t="shared" si="74"/>
        <v>0</v>
      </c>
      <c r="AE134" s="490">
        <f t="shared" si="74"/>
        <v>56</v>
      </c>
      <c r="AF134" s="490">
        <f t="shared" si="74"/>
        <v>30</v>
      </c>
      <c r="AG134" s="490">
        <f t="shared" si="74"/>
        <v>91</v>
      </c>
      <c r="AH134" s="490">
        <f t="shared" si="74"/>
        <v>22</v>
      </c>
      <c r="AI134" s="490">
        <f t="shared" si="74"/>
        <v>30</v>
      </c>
      <c r="AJ134" s="490">
        <f t="shared" si="74"/>
        <v>43</v>
      </c>
      <c r="AK134" s="490">
        <f t="shared" si="74"/>
        <v>79</v>
      </c>
      <c r="AL134" s="490">
        <f t="shared" si="74"/>
        <v>71</v>
      </c>
      <c r="AM134" s="490">
        <f t="shared" si="74"/>
        <v>124</v>
      </c>
      <c r="AN134" s="490">
        <f t="shared" si="74"/>
        <v>16</v>
      </c>
      <c r="AO134" s="490">
        <f t="shared" si="74"/>
        <v>5</v>
      </c>
      <c r="AP134" s="490">
        <f t="shared" ref="AP134" si="75">AP90+AP94+AP98+AP102+AP106+AP110+AP114+AP118+AP122+AP126+AP130</f>
        <v>0</v>
      </c>
      <c r="AQ134" s="490">
        <f t="shared" si="74"/>
        <v>9</v>
      </c>
      <c r="AR134" s="490">
        <f t="shared" si="74"/>
        <v>2</v>
      </c>
      <c r="AS134" s="490">
        <f t="shared" si="74"/>
        <v>1</v>
      </c>
      <c r="AT134" s="490">
        <f t="shared" si="74"/>
        <v>23</v>
      </c>
      <c r="AU134" s="490">
        <f t="shared" si="74"/>
        <v>13</v>
      </c>
      <c r="AV134" s="868">
        <f t="shared" si="74"/>
        <v>0</v>
      </c>
      <c r="AW134" s="3702">
        <f t="shared" si="74"/>
        <v>0</v>
      </c>
      <c r="AX134" s="490">
        <f t="shared" si="74"/>
        <v>1</v>
      </c>
      <c r="AY134" s="490">
        <f t="shared" si="74"/>
        <v>0</v>
      </c>
      <c r="AZ134" s="490">
        <f t="shared" si="74"/>
        <v>0</v>
      </c>
      <c r="BA134" s="490">
        <f t="shared" si="74"/>
        <v>0</v>
      </c>
      <c r="BB134" s="490">
        <f t="shared" si="74"/>
        <v>0</v>
      </c>
      <c r="BC134" s="490">
        <f t="shared" si="74"/>
        <v>0</v>
      </c>
      <c r="BD134" s="490">
        <f t="shared" si="74"/>
        <v>0</v>
      </c>
      <c r="BE134" s="490">
        <f t="shared" si="74"/>
        <v>1</v>
      </c>
      <c r="BF134" s="490">
        <f t="shared" si="74"/>
        <v>1</v>
      </c>
      <c r="BG134" s="490">
        <f t="shared" si="74"/>
        <v>3</v>
      </c>
      <c r="BH134" s="490">
        <f t="shared" si="74"/>
        <v>0</v>
      </c>
      <c r="BI134" s="490">
        <f t="shared" si="74"/>
        <v>0</v>
      </c>
      <c r="BJ134" s="490">
        <f t="shared" si="74"/>
        <v>0</v>
      </c>
      <c r="BK134" s="490">
        <f t="shared" si="74"/>
        <v>1</v>
      </c>
      <c r="BL134" s="490">
        <f t="shared" si="74"/>
        <v>3</v>
      </c>
      <c r="BM134" s="490">
        <f t="shared" si="74"/>
        <v>0</v>
      </c>
      <c r="BN134" s="490">
        <f t="shared" si="74"/>
        <v>0</v>
      </c>
      <c r="BO134" s="490">
        <f t="shared" si="74"/>
        <v>0</v>
      </c>
      <c r="BP134" s="490">
        <f t="shared" si="74"/>
        <v>0</v>
      </c>
      <c r="BQ134" s="490">
        <f t="shared" ref="BQ134:BY134" si="76">BQ90+BQ94+BQ98+BQ102+BQ106+BQ110+BQ114+BQ118+BQ122+BQ126+BQ130</f>
        <v>1</v>
      </c>
      <c r="BR134" s="490">
        <f t="shared" si="76"/>
        <v>7</v>
      </c>
      <c r="BS134" s="490">
        <f t="shared" si="76"/>
        <v>0</v>
      </c>
      <c r="BT134" s="490">
        <f t="shared" si="76"/>
        <v>0</v>
      </c>
      <c r="BU134" s="490">
        <f t="shared" si="76"/>
        <v>0</v>
      </c>
      <c r="BV134" s="490">
        <f t="shared" si="76"/>
        <v>0</v>
      </c>
      <c r="BW134" s="490">
        <f t="shared" si="76"/>
        <v>4</v>
      </c>
      <c r="BX134" s="490">
        <f t="shared" si="76"/>
        <v>0</v>
      </c>
      <c r="BY134" s="490">
        <f t="shared" si="76"/>
        <v>4</v>
      </c>
    </row>
    <row r="135" spans="1:77" s="480" customFormat="1" ht="12" x14ac:dyDescent="0.25">
      <c r="B135" s="648" t="s">
        <v>306</v>
      </c>
      <c r="C135" s="649">
        <f>C92+C96+C100+C104+C108+C112+C116+C120+C124+C128+C132</f>
        <v>0</v>
      </c>
      <c r="D135" s="649">
        <f t="shared" ref="D135:BP135" si="77">D92+D96+D100+D104+D108+D112+D116+D120+D124+D128+D132</f>
        <v>2</v>
      </c>
      <c r="E135" s="649">
        <f t="shared" si="77"/>
        <v>3</v>
      </c>
      <c r="F135" s="649">
        <f t="shared" si="77"/>
        <v>0</v>
      </c>
      <c r="G135" s="649">
        <f t="shared" si="77"/>
        <v>5</v>
      </c>
      <c r="H135" s="649">
        <f t="shared" si="77"/>
        <v>9</v>
      </c>
      <c r="I135" s="649">
        <f t="shared" si="77"/>
        <v>15</v>
      </c>
      <c r="J135" s="649">
        <f t="shared" si="77"/>
        <v>2</v>
      </c>
      <c r="K135" s="649">
        <f t="shared" si="77"/>
        <v>1</v>
      </c>
      <c r="L135" s="649">
        <f t="shared" si="77"/>
        <v>5</v>
      </c>
      <c r="M135" s="649">
        <f t="shared" si="77"/>
        <v>0</v>
      </c>
      <c r="N135" s="649">
        <f t="shared" si="77"/>
        <v>2</v>
      </c>
      <c r="O135" s="649">
        <f t="shared" si="77"/>
        <v>29</v>
      </c>
      <c r="P135" s="649">
        <f t="shared" si="77"/>
        <v>0</v>
      </c>
      <c r="Q135" s="649">
        <f t="shared" si="77"/>
        <v>6</v>
      </c>
      <c r="R135" s="649">
        <f t="shared" si="77"/>
        <v>6</v>
      </c>
      <c r="S135" s="649">
        <f t="shared" si="77"/>
        <v>1</v>
      </c>
      <c r="T135" s="649">
        <f t="shared" si="77"/>
        <v>2</v>
      </c>
      <c r="U135" s="649">
        <f t="shared" si="77"/>
        <v>0</v>
      </c>
      <c r="V135" s="649">
        <f t="shared" si="77"/>
        <v>3</v>
      </c>
      <c r="W135" s="649">
        <f t="shared" si="77"/>
        <v>0</v>
      </c>
      <c r="X135" s="649">
        <f t="shared" si="77"/>
        <v>0</v>
      </c>
      <c r="Y135" s="649">
        <f t="shared" si="77"/>
        <v>5</v>
      </c>
      <c r="Z135" s="649">
        <f t="shared" si="77"/>
        <v>0</v>
      </c>
      <c r="AA135" s="649">
        <f t="shared" si="77"/>
        <v>2</v>
      </c>
      <c r="AB135" s="649">
        <f t="shared" si="77"/>
        <v>0</v>
      </c>
      <c r="AC135" s="649">
        <f t="shared" si="77"/>
        <v>0</v>
      </c>
      <c r="AD135" s="649">
        <f t="shared" si="77"/>
        <v>0</v>
      </c>
      <c r="AE135" s="649">
        <f t="shared" si="77"/>
        <v>2</v>
      </c>
      <c r="AF135" s="649">
        <f t="shared" si="77"/>
        <v>2</v>
      </c>
      <c r="AG135" s="649">
        <f t="shared" si="77"/>
        <v>7</v>
      </c>
      <c r="AH135" s="649">
        <f t="shared" si="77"/>
        <v>0</v>
      </c>
      <c r="AI135" s="649">
        <f t="shared" si="77"/>
        <v>1</v>
      </c>
      <c r="AJ135" s="649">
        <f t="shared" si="77"/>
        <v>2</v>
      </c>
      <c r="AK135" s="649">
        <f t="shared" si="77"/>
        <v>3</v>
      </c>
      <c r="AL135" s="649">
        <f t="shared" si="77"/>
        <v>7</v>
      </c>
      <c r="AM135" s="649">
        <f t="shared" si="77"/>
        <v>12</v>
      </c>
      <c r="AN135" s="649">
        <f t="shared" si="77"/>
        <v>2</v>
      </c>
      <c r="AO135" s="649">
        <f t="shared" si="77"/>
        <v>1</v>
      </c>
      <c r="AP135" s="649">
        <f t="shared" ref="AP135" si="78">AP92+AP96+AP100+AP104+AP108+AP112+AP116+AP120+AP124+AP128+AP132</f>
        <v>0</v>
      </c>
      <c r="AQ135" s="649">
        <f t="shared" si="77"/>
        <v>0</v>
      </c>
      <c r="AR135" s="649">
        <f t="shared" si="77"/>
        <v>0</v>
      </c>
      <c r="AS135" s="649">
        <f t="shared" si="77"/>
        <v>0</v>
      </c>
      <c r="AT135" s="649">
        <f t="shared" si="77"/>
        <v>1</v>
      </c>
      <c r="AU135" s="649">
        <f t="shared" si="77"/>
        <v>0</v>
      </c>
      <c r="AV135" s="869">
        <f t="shared" si="77"/>
        <v>0</v>
      </c>
      <c r="AW135" s="3703">
        <f t="shared" si="77"/>
        <v>0</v>
      </c>
      <c r="AX135" s="649">
        <f t="shared" si="77"/>
        <v>0</v>
      </c>
      <c r="AY135" s="649">
        <f t="shared" si="77"/>
        <v>0</v>
      </c>
      <c r="AZ135" s="649">
        <f t="shared" si="77"/>
        <v>0</v>
      </c>
      <c r="BA135" s="649">
        <f t="shared" si="77"/>
        <v>0</v>
      </c>
      <c r="BB135" s="649">
        <f t="shared" si="77"/>
        <v>0</v>
      </c>
      <c r="BC135" s="649">
        <f t="shared" si="77"/>
        <v>0</v>
      </c>
      <c r="BD135" s="649">
        <f t="shared" si="77"/>
        <v>0</v>
      </c>
      <c r="BE135" s="649">
        <f t="shared" si="77"/>
        <v>0</v>
      </c>
      <c r="BF135" s="649">
        <f t="shared" si="77"/>
        <v>0</v>
      </c>
      <c r="BG135" s="649">
        <f t="shared" si="77"/>
        <v>1</v>
      </c>
      <c r="BH135" s="649">
        <f t="shared" si="77"/>
        <v>0</v>
      </c>
      <c r="BI135" s="649">
        <f t="shared" si="77"/>
        <v>0</v>
      </c>
      <c r="BJ135" s="649">
        <f t="shared" si="77"/>
        <v>0</v>
      </c>
      <c r="BK135" s="649">
        <f t="shared" si="77"/>
        <v>0</v>
      </c>
      <c r="BL135" s="649">
        <f t="shared" si="77"/>
        <v>0</v>
      </c>
      <c r="BM135" s="649">
        <f t="shared" si="77"/>
        <v>0</v>
      </c>
      <c r="BN135" s="649">
        <f t="shared" si="77"/>
        <v>0</v>
      </c>
      <c r="BO135" s="649">
        <f t="shared" si="77"/>
        <v>0</v>
      </c>
      <c r="BP135" s="649">
        <f t="shared" si="77"/>
        <v>0</v>
      </c>
      <c r="BQ135" s="649">
        <f t="shared" ref="BQ135:BY135" si="79">BQ92+BQ96+BQ100+BQ104+BQ108+BQ112+BQ116+BQ120+BQ124+BQ128+BQ132</f>
        <v>0</v>
      </c>
      <c r="BR135" s="649">
        <f t="shared" si="79"/>
        <v>0</v>
      </c>
      <c r="BS135" s="649">
        <f t="shared" si="79"/>
        <v>0</v>
      </c>
      <c r="BT135" s="649">
        <f t="shared" si="79"/>
        <v>0</v>
      </c>
      <c r="BU135" s="649">
        <f t="shared" si="79"/>
        <v>0</v>
      </c>
      <c r="BV135" s="649">
        <f t="shared" si="79"/>
        <v>0</v>
      </c>
      <c r="BW135" s="649">
        <f t="shared" si="79"/>
        <v>1</v>
      </c>
      <c r="BX135" s="649">
        <f t="shared" si="79"/>
        <v>0</v>
      </c>
      <c r="BY135" s="649">
        <f t="shared" si="79"/>
        <v>0</v>
      </c>
    </row>
    <row r="136" spans="1:77" s="480" customFormat="1" ht="12" x14ac:dyDescent="0.25">
      <c r="B136" s="497" t="s">
        <v>286</v>
      </c>
      <c r="C136" s="491">
        <f>C91+C95+C99+C103+C107+C111+C115+C119+C123+C127+C131</f>
        <v>3</v>
      </c>
      <c r="D136" s="491">
        <f t="shared" ref="D136:BP136" si="80">D91+D95+D99+D103+D107+D111+D115+D119+D123+D127+D131</f>
        <v>51</v>
      </c>
      <c r="E136" s="491">
        <f t="shared" si="80"/>
        <v>20</v>
      </c>
      <c r="F136" s="491">
        <f t="shared" si="80"/>
        <v>5</v>
      </c>
      <c r="G136" s="491">
        <f t="shared" si="80"/>
        <v>53</v>
      </c>
      <c r="H136" s="491">
        <f t="shared" si="80"/>
        <v>97</v>
      </c>
      <c r="I136" s="491">
        <f t="shared" si="80"/>
        <v>139</v>
      </c>
      <c r="J136" s="491">
        <f t="shared" si="80"/>
        <v>8</v>
      </c>
      <c r="K136" s="491">
        <f t="shared" si="80"/>
        <v>10</v>
      </c>
      <c r="L136" s="491">
        <f t="shared" si="80"/>
        <v>100</v>
      </c>
      <c r="M136" s="491">
        <f t="shared" si="80"/>
        <v>2</v>
      </c>
      <c r="N136" s="491">
        <f t="shared" si="80"/>
        <v>82</v>
      </c>
      <c r="O136" s="491">
        <f t="shared" si="80"/>
        <v>107</v>
      </c>
      <c r="P136" s="491">
        <f t="shared" si="80"/>
        <v>30</v>
      </c>
      <c r="Q136" s="491">
        <f t="shared" si="80"/>
        <v>134</v>
      </c>
      <c r="R136" s="491">
        <f t="shared" si="80"/>
        <v>68</v>
      </c>
      <c r="S136" s="491">
        <f t="shared" si="80"/>
        <v>15</v>
      </c>
      <c r="T136" s="491">
        <f t="shared" si="80"/>
        <v>9</v>
      </c>
      <c r="U136" s="491">
        <f t="shared" si="80"/>
        <v>7</v>
      </c>
      <c r="V136" s="491">
        <f t="shared" si="80"/>
        <v>37</v>
      </c>
      <c r="W136" s="491">
        <f t="shared" si="80"/>
        <v>10</v>
      </c>
      <c r="X136" s="491">
        <f t="shared" si="80"/>
        <v>13</v>
      </c>
      <c r="Y136" s="491">
        <f t="shared" si="80"/>
        <v>114</v>
      </c>
      <c r="Z136" s="491">
        <f t="shared" si="80"/>
        <v>6</v>
      </c>
      <c r="AA136" s="491">
        <f t="shared" si="80"/>
        <v>7</v>
      </c>
      <c r="AB136" s="491">
        <f t="shared" si="80"/>
        <v>15</v>
      </c>
      <c r="AC136" s="491">
        <f t="shared" si="80"/>
        <v>101</v>
      </c>
      <c r="AD136" s="491">
        <f t="shared" si="80"/>
        <v>1</v>
      </c>
      <c r="AE136" s="491">
        <f t="shared" si="80"/>
        <v>44</v>
      </c>
      <c r="AF136" s="491">
        <f t="shared" si="80"/>
        <v>40</v>
      </c>
      <c r="AG136" s="491">
        <f t="shared" si="80"/>
        <v>69</v>
      </c>
      <c r="AH136" s="491">
        <f t="shared" si="80"/>
        <v>34</v>
      </c>
      <c r="AI136" s="491">
        <f t="shared" si="80"/>
        <v>41</v>
      </c>
      <c r="AJ136" s="491">
        <f t="shared" si="80"/>
        <v>58</v>
      </c>
      <c r="AK136" s="491">
        <f t="shared" si="80"/>
        <v>93</v>
      </c>
      <c r="AL136" s="491">
        <f t="shared" si="80"/>
        <v>85</v>
      </c>
      <c r="AM136" s="491">
        <f t="shared" si="80"/>
        <v>109</v>
      </c>
      <c r="AN136" s="491">
        <f t="shared" si="80"/>
        <v>9</v>
      </c>
      <c r="AO136" s="491">
        <f t="shared" si="80"/>
        <v>4</v>
      </c>
      <c r="AP136" s="491">
        <f t="shared" ref="AP136" si="81">AP91+AP95+AP99+AP103+AP107+AP111+AP115+AP119+AP123+AP127+AP131</f>
        <v>2</v>
      </c>
      <c r="AQ136" s="491">
        <f t="shared" si="80"/>
        <v>8</v>
      </c>
      <c r="AR136" s="491">
        <f t="shared" si="80"/>
        <v>3</v>
      </c>
      <c r="AS136" s="491">
        <f t="shared" si="80"/>
        <v>2</v>
      </c>
      <c r="AT136" s="491">
        <f t="shared" si="80"/>
        <v>21</v>
      </c>
      <c r="AU136" s="491">
        <f t="shared" si="80"/>
        <v>32</v>
      </c>
      <c r="AV136" s="870">
        <f t="shared" si="80"/>
        <v>1</v>
      </c>
      <c r="AW136" s="3704">
        <f t="shared" si="80"/>
        <v>2</v>
      </c>
      <c r="AX136" s="491">
        <f t="shared" si="80"/>
        <v>2</v>
      </c>
      <c r="AY136" s="491">
        <f t="shared" si="80"/>
        <v>1</v>
      </c>
      <c r="AZ136" s="491">
        <f t="shared" si="80"/>
        <v>1</v>
      </c>
      <c r="BA136" s="491">
        <f t="shared" si="80"/>
        <v>1</v>
      </c>
      <c r="BB136" s="491">
        <f t="shared" si="80"/>
        <v>1</v>
      </c>
      <c r="BC136" s="491">
        <f t="shared" si="80"/>
        <v>1</v>
      </c>
      <c r="BD136" s="491">
        <f t="shared" si="80"/>
        <v>1</v>
      </c>
      <c r="BE136" s="491">
        <f t="shared" si="80"/>
        <v>1</v>
      </c>
      <c r="BF136" s="491">
        <f t="shared" si="80"/>
        <v>1</v>
      </c>
      <c r="BG136" s="491">
        <f t="shared" si="80"/>
        <v>2</v>
      </c>
      <c r="BH136" s="491">
        <f t="shared" si="80"/>
        <v>1</v>
      </c>
      <c r="BI136" s="491">
        <f t="shared" si="80"/>
        <v>1</v>
      </c>
      <c r="BJ136" s="491">
        <f t="shared" si="80"/>
        <v>1</v>
      </c>
      <c r="BK136" s="491">
        <f t="shared" si="80"/>
        <v>2</v>
      </c>
      <c r="BL136" s="491">
        <f t="shared" si="80"/>
        <v>4</v>
      </c>
      <c r="BM136" s="491">
        <f t="shared" si="80"/>
        <v>1</v>
      </c>
      <c r="BN136" s="491">
        <f t="shared" si="80"/>
        <v>2</v>
      </c>
      <c r="BO136" s="491">
        <f t="shared" si="80"/>
        <v>1</v>
      </c>
      <c r="BP136" s="491">
        <f t="shared" si="80"/>
        <v>1</v>
      </c>
      <c r="BQ136" s="491">
        <f t="shared" ref="BQ136:BY136" si="82">BQ91+BQ95+BQ99+BQ103+BQ107+BQ111+BQ115+BQ119+BQ123+BQ127+BQ131</f>
        <v>1</v>
      </c>
      <c r="BR136" s="491">
        <f t="shared" si="82"/>
        <v>1</v>
      </c>
      <c r="BS136" s="491">
        <f t="shared" si="82"/>
        <v>1</v>
      </c>
      <c r="BT136" s="491">
        <f t="shared" si="82"/>
        <v>1</v>
      </c>
      <c r="BU136" s="491">
        <f t="shared" si="82"/>
        <v>1</v>
      </c>
      <c r="BV136" s="491">
        <f t="shared" si="82"/>
        <v>1</v>
      </c>
      <c r="BW136" s="491">
        <f t="shared" si="82"/>
        <v>1</v>
      </c>
      <c r="BX136" s="491">
        <f t="shared" si="82"/>
        <v>1</v>
      </c>
      <c r="BY136" s="491">
        <f t="shared" si="82"/>
        <v>1</v>
      </c>
    </row>
    <row r="137" spans="1:77" s="480" customFormat="1" ht="12" x14ac:dyDescent="0.25">
      <c r="B137" s="498" t="s">
        <v>287</v>
      </c>
      <c r="C137" s="492">
        <f t="shared" ref="C137" si="83">(C134+C135)/C136</f>
        <v>0.33333333333333331</v>
      </c>
      <c r="D137" s="492">
        <f t="shared" ref="D137:BP137" si="84">(D134+D135)/D136</f>
        <v>0.62745098039215685</v>
      </c>
      <c r="E137" s="492">
        <f t="shared" si="84"/>
        <v>1.75</v>
      </c>
      <c r="F137" s="492">
        <f t="shared" si="84"/>
        <v>0.6</v>
      </c>
      <c r="G137" s="492">
        <f t="shared" si="84"/>
        <v>0.77358490566037741</v>
      </c>
      <c r="H137" s="492">
        <f t="shared" si="84"/>
        <v>0.88659793814432986</v>
      </c>
      <c r="I137" s="492">
        <f t="shared" si="84"/>
        <v>1.064748201438849</v>
      </c>
      <c r="J137" s="492">
        <f t="shared" si="84"/>
        <v>1.875</v>
      </c>
      <c r="K137" s="492">
        <f t="shared" si="84"/>
        <v>0.8</v>
      </c>
      <c r="L137" s="492">
        <f t="shared" si="84"/>
        <v>0.71</v>
      </c>
      <c r="M137" s="492">
        <f t="shared" si="84"/>
        <v>3</v>
      </c>
      <c r="N137" s="492">
        <f t="shared" si="84"/>
        <v>0.63414634146341464</v>
      </c>
      <c r="O137" s="492">
        <f t="shared" si="84"/>
        <v>2.4112149532710281</v>
      </c>
      <c r="P137" s="492">
        <f t="shared" si="84"/>
        <v>0.46666666666666667</v>
      </c>
      <c r="Q137" s="492">
        <f t="shared" si="84"/>
        <v>0.9850746268656716</v>
      </c>
      <c r="R137" s="492">
        <f t="shared" si="84"/>
        <v>1.2352941176470589</v>
      </c>
      <c r="S137" s="492">
        <f t="shared" si="84"/>
        <v>0.8666666666666667</v>
      </c>
      <c r="T137" s="492">
        <f t="shared" si="84"/>
        <v>1.4444444444444444</v>
      </c>
      <c r="U137" s="492">
        <f t="shared" si="84"/>
        <v>1.8571428571428572</v>
      </c>
      <c r="V137" s="492">
        <f t="shared" si="84"/>
        <v>0.94594594594594594</v>
      </c>
      <c r="W137" s="492">
        <f t="shared" si="84"/>
        <v>0.7</v>
      </c>
      <c r="X137" s="492">
        <f t="shared" si="84"/>
        <v>1</v>
      </c>
      <c r="Y137" s="492">
        <f t="shared" si="84"/>
        <v>0.78947368421052633</v>
      </c>
      <c r="Z137" s="492">
        <f t="shared" si="84"/>
        <v>0.66666666666666663</v>
      </c>
      <c r="AA137" s="492">
        <f t="shared" si="84"/>
        <v>2</v>
      </c>
      <c r="AB137" s="492">
        <f t="shared" si="84"/>
        <v>0.2</v>
      </c>
      <c r="AC137" s="492">
        <f t="shared" si="84"/>
        <v>0.41584158415841582</v>
      </c>
      <c r="AD137" s="492">
        <f t="shared" si="84"/>
        <v>0</v>
      </c>
      <c r="AE137" s="492">
        <f t="shared" si="84"/>
        <v>1.3181818181818181</v>
      </c>
      <c r="AF137" s="492">
        <f t="shared" si="84"/>
        <v>0.8</v>
      </c>
      <c r="AG137" s="492">
        <f t="shared" si="84"/>
        <v>1.4202898550724639</v>
      </c>
      <c r="AH137" s="492">
        <f t="shared" si="84"/>
        <v>0.6470588235294118</v>
      </c>
      <c r="AI137" s="492">
        <f t="shared" si="84"/>
        <v>0.75609756097560976</v>
      </c>
      <c r="AJ137" s="492">
        <f t="shared" si="84"/>
        <v>0.77586206896551724</v>
      </c>
      <c r="AK137" s="492">
        <f t="shared" si="84"/>
        <v>0.88172043010752688</v>
      </c>
      <c r="AL137" s="492">
        <f t="shared" si="84"/>
        <v>0.91764705882352937</v>
      </c>
      <c r="AM137" s="492">
        <f t="shared" si="84"/>
        <v>1.2477064220183487</v>
      </c>
      <c r="AN137" s="492">
        <f t="shared" si="84"/>
        <v>2</v>
      </c>
      <c r="AO137" s="492">
        <f t="shared" si="84"/>
        <v>1.5</v>
      </c>
      <c r="AP137" s="492">
        <f t="shared" ref="AP137" si="85">(AP134+AP135)/AP136</f>
        <v>0</v>
      </c>
      <c r="AQ137" s="492">
        <f t="shared" si="84"/>
        <v>1.125</v>
      </c>
      <c r="AR137" s="492">
        <f t="shared" si="84"/>
        <v>0.66666666666666663</v>
      </c>
      <c r="AS137" s="492">
        <f t="shared" si="84"/>
        <v>0.5</v>
      </c>
      <c r="AT137" s="492">
        <f t="shared" si="84"/>
        <v>1.1428571428571428</v>
      </c>
      <c r="AU137" s="492">
        <f t="shared" si="84"/>
        <v>0.40625</v>
      </c>
      <c r="AV137" s="871">
        <f t="shared" si="84"/>
        <v>0</v>
      </c>
      <c r="AW137" s="3705">
        <f t="shared" si="84"/>
        <v>0</v>
      </c>
      <c r="AX137" s="492">
        <f t="shared" si="84"/>
        <v>0.5</v>
      </c>
      <c r="AY137" s="492">
        <f t="shared" si="84"/>
        <v>0</v>
      </c>
      <c r="AZ137" s="492">
        <f t="shared" si="84"/>
        <v>0</v>
      </c>
      <c r="BA137" s="492">
        <f t="shared" si="84"/>
        <v>0</v>
      </c>
      <c r="BB137" s="492">
        <f t="shared" si="84"/>
        <v>0</v>
      </c>
      <c r="BC137" s="492">
        <f t="shared" si="84"/>
        <v>0</v>
      </c>
      <c r="BD137" s="492">
        <f t="shared" si="84"/>
        <v>0</v>
      </c>
      <c r="BE137" s="492">
        <f t="shared" si="84"/>
        <v>1</v>
      </c>
      <c r="BF137" s="492">
        <f t="shared" si="84"/>
        <v>1</v>
      </c>
      <c r="BG137" s="492">
        <f t="shared" si="84"/>
        <v>2</v>
      </c>
      <c r="BH137" s="492">
        <f t="shared" si="84"/>
        <v>0</v>
      </c>
      <c r="BI137" s="492">
        <f t="shared" si="84"/>
        <v>0</v>
      </c>
      <c r="BJ137" s="492">
        <f t="shared" si="84"/>
        <v>0</v>
      </c>
      <c r="BK137" s="492">
        <f t="shared" si="84"/>
        <v>0.5</v>
      </c>
      <c r="BL137" s="492">
        <f t="shared" si="84"/>
        <v>0.75</v>
      </c>
      <c r="BM137" s="492">
        <f t="shared" si="84"/>
        <v>0</v>
      </c>
      <c r="BN137" s="492">
        <f t="shared" si="84"/>
        <v>0</v>
      </c>
      <c r="BO137" s="492">
        <f t="shared" si="84"/>
        <v>0</v>
      </c>
      <c r="BP137" s="492">
        <f t="shared" si="84"/>
        <v>0</v>
      </c>
      <c r="BQ137" s="492">
        <f t="shared" ref="BQ137:BY137" si="86">(BQ134+BQ135)/BQ136</f>
        <v>1</v>
      </c>
      <c r="BR137" s="492">
        <f t="shared" si="86"/>
        <v>7</v>
      </c>
      <c r="BS137" s="492">
        <f t="shared" si="86"/>
        <v>0</v>
      </c>
      <c r="BT137" s="492">
        <f t="shared" si="86"/>
        <v>0</v>
      </c>
      <c r="BU137" s="492">
        <f t="shared" si="86"/>
        <v>0</v>
      </c>
      <c r="BV137" s="492">
        <f t="shared" si="86"/>
        <v>0</v>
      </c>
      <c r="BW137" s="492">
        <f t="shared" si="86"/>
        <v>5</v>
      </c>
      <c r="BX137" s="492">
        <f t="shared" si="86"/>
        <v>0</v>
      </c>
      <c r="BY137" s="492">
        <f t="shared" si="86"/>
        <v>4</v>
      </c>
    </row>
    <row r="138" spans="1:77" s="53" customFormat="1" ht="3.95" customHeight="1" x14ac:dyDescent="0.25">
      <c r="B138" s="52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</row>
    <row r="139" spans="1:77" s="510" customFormat="1" ht="15" customHeight="1" x14ac:dyDescent="0.25">
      <c r="A139" s="4054" t="s">
        <v>188</v>
      </c>
      <c r="B139" s="4054"/>
      <c r="C139" s="509">
        <f>RANK(C130,$C$130:$BY$130,0)</f>
        <v>18</v>
      </c>
      <c r="D139" s="509">
        <f t="shared" ref="D139:BP139" si="87">RANK(D130,$C$130:$BY$130,0)</f>
        <v>13</v>
      </c>
      <c r="E139" s="509">
        <f t="shared" si="87"/>
        <v>18</v>
      </c>
      <c r="F139" s="509">
        <f t="shared" si="87"/>
        <v>18</v>
      </c>
      <c r="G139" s="509">
        <f t="shared" si="87"/>
        <v>16</v>
      </c>
      <c r="H139" s="509">
        <f t="shared" si="87"/>
        <v>18</v>
      </c>
      <c r="I139" s="509">
        <f t="shared" si="87"/>
        <v>9</v>
      </c>
      <c r="J139" s="509">
        <f t="shared" si="87"/>
        <v>18</v>
      </c>
      <c r="K139" s="509">
        <f t="shared" si="87"/>
        <v>18</v>
      </c>
      <c r="L139" s="509">
        <f t="shared" si="87"/>
        <v>13</v>
      </c>
      <c r="M139" s="509">
        <f t="shared" si="87"/>
        <v>18</v>
      </c>
      <c r="N139" s="509">
        <f t="shared" si="87"/>
        <v>16</v>
      </c>
      <c r="O139" s="509">
        <f t="shared" si="87"/>
        <v>1</v>
      </c>
      <c r="P139" s="509">
        <f t="shared" si="87"/>
        <v>18</v>
      </c>
      <c r="Q139" s="509">
        <f t="shared" si="87"/>
        <v>4</v>
      </c>
      <c r="R139" s="509">
        <f t="shared" si="87"/>
        <v>18</v>
      </c>
      <c r="S139" s="509">
        <f t="shared" si="87"/>
        <v>18</v>
      </c>
      <c r="T139" s="509">
        <f t="shared" si="87"/>
        <v>18</v>
      </c>
      <c r="U139" s="509">
        <f t="shared" si="87"/>
        <v>18</v>
      </c>
      <c r="V139" s="509">
        <f t="shared" si="87"/>
        <v>8</v>
      </c>
      <c r="W139" s="509">
        <f t="shared" si="87"/>
        <v>18</v>
      </c>
      <c r="X139" s="509">
        <f t="shared" si="87"/>
        <v>18</v>
      </c>
      <c r="Y139" s="509">
        <f t="shared" si="87"/>
        <v>2</v>
      </c>
      <c r="Z139" s="509">
        <f t="shared" si="87"/>
        <v>18</v>
      </c>
      <c r="AA139" s="509">
        <f t="shared" si="87"/>
        <v>18</v>
      </c>
      <c r="AB139" s="509">
        <f t="shared" si="87"/>
        <v>18</v>
      </c>
      <c r="AC139" s="509">
        <f t="shared" si="87"/>
        <v>15</v>
      </c>
      <c r="AD139" s="509">
        <f t="shared" si="87"/>
        <v>18</v>
      </c>
      <c r="AE139" s="509">
        <f t="shared" si="87"/>
        <v>18</v>
      </c>
      <c r="AF139" s="509">
        <f t="shared" si="87"/>
        <v>9</v>
      </c>
      <c r="AG139" s="509">
        <f t="shared" si="87"/>
        <v>9</v>
      </c>
      <c r="AH139" s="509">
        <f t="shared" si="87"/>
        <v>18</v>
      </c>
      <c r="AI139" s="509">
        <f t="shared" si="87"/>
        <v>18</v>
      </c>
      <c r="AJ139" s="509">
        <f t="shared" si="87"/>
        <v>5</v>
      </c>
      <c r="AK139" s="509">
        <f t="shared" si="87"/>
        <v>12</v>
      </c>
      <c r="AL139" s="509">
        <f t="shared" si="87"/>
        <v>7</v>
      </c>
      <c r="AM139" s="509">
        <f t="shared" si="87"/>
        <v>3</v>
      </c>
      <c r="AN139" s="509">
        <f t="shared" si="87"/>
        <v>18</v>
      </c>
      <c r="AO139" s="509">
        <f t="shared" si="87"/>
        <v>18</v>
      </c>
      <c r="AP139" s="509">
        <f t="shared" ref="AP139" si="88">RANK(AP130,$C$130:$BY$130,0)</f>
        <v>18</v>
      </c>
      <c r="AQ139" s="509">
        <f t="shared" si="87"/>
        <v>18</v>
      </c>
      <c r="AR139" s="509">
        <f t="shared" si="87"/>
        <v>18</v>
      </c>
      <c r="AS139" s="509">
        <f t="shared" si="87"/>
        <v>18</v>
      </c>
      <c r="AT139" s="509">
        <f t="shared" si="87"/>
        <v>18</v>
      </c>
      <c r="AU139" s="509">
        <f t="shared" si="87"/>
        <v>6</v>
      </c>
      <c r="AV139" s="509">
        <f t="shared" si="87"/>
        <v>18</v>
      </c>
      <c r="AW139" s="509">
        <f t="shared" si="87"/>
        <v>18</v>
      </c>
      <c r="AX139" s="509">
        <f t="shared" si="87"/>
        <v>18</v>
      </c>
      <c r="AY139" s="509">
        <f t="shared" si="87"/>
        <v>18</v>
      </c>
      <c r="AZ139" s="509">
        <f t="shared" si="87"/>
        <v>18</v>
      </c>
      <c r="BA139" s="509">
        <f t="shared" si="87"/>
        <v>18</v>
      </c>
      <c r="BB139" s="509">
        <f t="shared" si="87"/>
        <v>18</v>
      </c>
      <c r="BC139" s="509">
        <f t="shared" si="87"/>
        <v>18</v>
      </c>
      <c r="BD139" s="509">
        <f t="shared" si="87"/>
        <v>18</v>
      </c>
      <c r="BE139" s="509">
        <f t="shared" si="87"/>
        <v>18</v>
      </c>
      <c r="BF139" s="509">
        <f t="shared" si="87"/>
        <v>18</v>
      </c>
      <c r="BG139" s="509">
        <f t="shared" si="87"/>
        <v>18</v>
      </c>
      <c r="BH139" s="509">
        <f t="shared" si="87"/>
        <v>18</v>
      </c>
      <c r="BI139" s="509">
        <f t="shared" si="87"/>
        <v>18</v>
      </c>
      <c r="BJ139" s="509">
        <f t="shared" si="87"/>
        <v>18</v>
      </c>
      <c r="BK139" s="509">
        <f t="shared" si="87"/>
        <v>18</v>
      </c>
      <c r="BL139" s="509">
        <f t="shared" si="87"/>
        <v>18</v>
      </c>
      <c r="BM139" s="509">
        <f t="shared" si="87"/>
        <v>18</v>
      </c>
      <c r="BN139" s="509">
        <f t="shared" si="87"/>
        <v>18</v>
      </c>
      <c r="BO139" s="509">
        <f t="shared" si="87"/>
        <v>18</v>
      </c>
      <c r="BP139" s="509">
        <f t="shared" si="87"/>
        <v>18</v>
      </c>
      <c r="BQ139" s="509">
        <f t="shared" ref="BQ139:BY139" si="89">RANK(BQ130,$C$130:$BY$130,0)</f>
        <v>18</v>
      </c>
      <c r="BR139" s="509">
        <f t="shared" si="89"/>
        <v>18</v>
      </c>
      <c r="BS139" s="509">
        <f t="shared" si="89"/>
        <v>18</v>
      </c>
      <c r="BT139" s="509">
        <f t="shared" si="89"/>
        <v>18</v>
      </c>
      <c r="BU139" s="509">
        <f t="shared" si="89"/>
        <v>18</v>
      </c>
      <c r="BV139" s="509">
        <f t="shared" si="89"/>
        <v>18</v>
      </c>
      <c r="BW139" s="509">
        <f t="shared" si="89"/>
        <v>18</v>
      </c>
      <c r="BX139" s="509">
        <f t="shared" si="89"/>
        <v>18</v>
      </c>
      <c r="BY139" s="509">
        <f t="shared" si="89"/>
        <v>18</v>
      </c>
    </row>
    <row r="140" spans="1:77" s="479" customFormat="1" ht="15" customHeight="1" x14ac:dyDescent="0.25">
      <c r="A140" s="4055" t="s">
        <v>187</v>
      </c>
      <c r="B140" s="4055"/>
      <c r="C140" s="508">
        <f t="shared" ref="C140:AI140" si="90">RANK(C134,$C$134:$BY$134,0)</f>
        <v>47</v>
      </c>
      <c r="D140" s="508">
        <f t="shared" ref="D140" si="91">RANK(D134,$C$134:$BY$134,0)</f>
        <v>19</v>
      </c>
      <c r="E140" s="508">
        <f t="shared" si="90"/>
        <v>17</v>
      </c>
      <c r="F140" s="508">
        <f t="shared" si="90"/>
        <v>42</v>
      </c>
      <c r="G140" s="508">
        <f t="shared" si="90"/>
        <v>16</v>
      </c>
      <c r="H140" s="508">
        <f t="shared" si="90"/>
        <v>9</v>
      </c>
      <c r="I140" s="508">
        <f t="shared" si="90"/>
        <v>2</v>
      </c>
      <c r="J140" s="508">
        <f t="shared" si="90"/>
        <v>26</v>
      </c>
      <c r="K140" s="508">
        <f t="shared" si="90"/>
        <v>34</v>
      </c>
      <c r="L140" s="508">
        <f t="shared" si="90"/>
        <v>11</v>
      </c>
      <c r="M140" s="508">
        <f t="shared" si="90"/>
        <v>37</v>
      </c>
      <c r="N140" s="508">
        <f t="shared" si="90"/>
        <v>13</v>
      </c>
      <c r="O140" s="508">
        <f t="shared" si="90"/>
        <v>1</v>
      </c>
      <c r="P140" s="508">
        <f t="shared" si="90"/>
        <v>25</v>
      </c>
      <c r="Q140" s="508">
        <f t="shared" si="90"/>
        <v>3</v>
      </c>
      <c r="R140" s="508">
        <f t="shared" si="90"/>
        <v>8</v>
      </c>
      <c r="S140" s="508">
        <f t="shared" si="90"/>
        <v>30</v>
      </c>
      <c r="T140" s="508">
        <f t="shared" si="90"/>
        <v>32</v>
      </c>
      <c r="U140" s="508">
        <f t="shared" si="90"/>
        <v>26</v>
      </c>
      <c r="V140" s="508">
        <f t="shared" si="90"/>
        <v>17</v>
      </c>
      <c r="W140" s="508">
        <f t="shared" si="90"/>
        <v>34</v>
      </c>
      <c r="X140" s="508">
        <f t="shared" si="90"/>
        <v>26</v>
      </c>
      <c r="Y140" s="508">
        <f t="shared" si="90"/>
        <v>6</v>
      </c>
      <c r="Z140" s="508">
        <f t="shared" si="90"/>
        <v>39</v>
      </c>
      <c r="AA140" s="508">
        <f t="shared" si="90"/>
        <v>30</v>
      </c>
      <c r="AB140" s="508">
        <f t="shared" si="90"/>
        <v>42</v>
      </c>
      <c r="AC140" s="508">
        <f t="shared" si="90"/>
        <v>15</v>
      </c>
      <c r="AD140" s="508">
        <f t="shared" si="90"/>
        <v>54</v>
      </c>
      <c r="AE140" s="508">
        <f t="shared" si="90"/>
        <v>12</v>
      </c>
      <c r="AF140" s="508">
        <f t="shared" si="90"/>
        <v>19</v>
      </c>
      <c r="AG140" s="508">
        <f t="shared" si="90"/>
        <v>5</v>
      </c>
      <c r="AH140" s="508">
        <f t="shared" si="90"/>
        <v>23</v>
      </c>
      <c r="AI140" s="508">
        <f t="shared" si="90"/>
        <v>19</v>
      </c>
      <c r="AJ140" s="508">
        <f t="shared" ref="AJ140:BR140" si="92">RANK(AJ134,$C$134:$BY$134,0)</f>
        <v>14</v>
      </c>
      <c r="AK140" s="508">
        <f t="shared" si="92"/>
        <v>7</v>
      </c>
      <c r="AL140" s="508">
        <f t="shared" si="92"/>
        <v>10</v>
      </c>
      <c r="AM140" s="508">
        <f t="shared" si="92"/>
        <v>4</v>
      </c>
      <c r="AN140" s="508">
        <f t="shared" si="92"/>
        <v>24</v>
      </c>
      <c r="AO140" s="508">
        <f t="shared" ref="AO140:AP140" si="93">RANK(AO134,$C$134:$BY$134,0)</f>
        <v>38</v>
      </c>
      <c r="AP140" s="508">
        <f t="shared" si="93"/>
        <v>54</v>
      </c>
      <c r="AQ140" s="508">
        <f t="shared" si="92"/>
        <v>33</v>
      </c>
      <c r="AR140" s="508">
        <f t="shared" si="92"/>
        <v>46</v>
      </c>
      <c r="AS140" s="508">
        <f t="shared" si="92"/>
        <v>47</v>
      </c>
      <c r="AT140" s="872">
        <f t="shared" si="92"/>
        <v>22</v>
      </c>
      <c r="AU140" s="872">
        <f t="shared" si="92"/>
        <v>26</v>
      </c>
      <c r="AV140" s="872">
        <f t="shared" ref="AV140" si="94">RANK(AV134,$C$134:$BY$134,0)</f>
        <v>54</v>
      </c>
      <c r="AW140" s="3706">
        <f t="shared" si="92"/>
        <v>54</v>
      </c>
      <c r="AX140" s="508">
        <f t="shared" si="92"/>
        <v>47</v>
      </c>
      <c r="AY140" s="508">
        <f t="shared" si="92"/>
        <v>54</v>
      </c>
      <c r="AZ140" s="508">
        <f t="shared" si="92"/>
        <v>54</v>
      </c>
      <c r="BA140" s="508">
        <f t="shared" si="92"/>
        <v>54</v>
      </c>
      <c r="BB140" s="508">
        <f t="shared" si="92"/>
        <v>54</v>
      </c>
      <c r="BC140" s="508">
        <f t="shared" si="92"/>
        <v>54</v>
      </c>
      <c r="BD140" s="508">
        <f t="shared" si="92"/>
        <v>54</v>
      </c>
      <c r="BE140" s="508">
        <f t="shared" si="92"/>
        <v>47</v>
      </c>
      <c r="BF140" s="508">
        <f t="shared" si="92"/>
        <v>47</v>
      </c>
      <c r="BG140" s="508">
        <f t="shared" si="92"/>
        <v>42</v>
      </c>
      <c r="BH140" s="508">
        <f t="shared" si="92"/>
        <v>54</v>
      </c>
      <c r="BI140" s="508">
        <f t="shared" si="92"/>
        <v>54</v>
      </c>
      <c r="BJ140" s="508">
        <f t="shared" si="92"/>
        <v>54</v>
      </c>
      <c r="BK140" s="508">
        <f t="shared" si="92"/>
        <v>47</v>
      </c>
      <c r="BL140" s="508">
        <f t="shared" si="92"/>
        <v>42</v>
      </c>
      <c r="BM140" s="508">
        <f t="shared" si="92"/>
        <v>54</v>
      </c>
      <c r="BN140" s="508">
        <f t="shared" si="92"/>
        <v>54</v>
      </c>
      <c r="BO140" s="508">
        <f t="shared" si="92"/>
        <v>54</v>
      </c>
      <c r="BP140" s="508">
        <f t="shared" si="92"/>
        <v>54</v>
      </c>
      <c r="BQ140" s="508">
        <f t="shared" si="92"/>
        <v>47</v>
      </c>
      <c r="BR140" s="508">
        <f t="shared" si="92"/>
        <v>34</v>
      </c>
      <c r="BS140" s="508">
        <f t="shared" ref="BS140:BY140" si="95">RANK(BS134,$C$134:$BY$134,0)</f>
        <v>54</v>
      </c>
      <c r="BT140" s="508">
        <f t="shared" si="95"/>
        <v>54</v>
      </c>
      <c r="BU140" s="508">
        <f t="shared" si="95"/>
        <v>54</v>
      </c>
      <c r="BV140" s="508">
        <f t="shared" si="95"/>
        <v>54</v>
      </c>
      <c r="BW140" s="508">
        <f t="shared" si="95"/>
        <v>39</v>
      </c>
      <c r="BX140" s="508">
        <f t="shared" si="95"/>
        <v>54</v>
      </c>
      <c r="BY140" s="508">
        <f t="shared" si="95"/>
        <v>39</v>
      </c>
    </row>
  </sheetData>
  <sheetProtection sheet="1" objects="1" scenarios="1"/>
  <mergeCells count="16">
    <mergeCell ref="C86:BY87"/>
    <mergeCell ref="C4:BY5"/>
    <mergeCell ref="C2:BY2"/>
    <mergeCell ref="A139:B139"/>
    <mergeCell ref="A140:B140"/>
    <mergeCell ref="A90:A93"/>
    <mergeCell ref="A94:A97"/>
    <mergeCell ref="A98:A101"/>
    <mergeCell ref="A102:A105"/>
    <mergeCell ref="A106:A109"/>
    <mergeCell ref="A110:A113"/>
    <mergeCell ref="A114:A117"/>
    <mergeCell ref="A118:A121"/>
    <mergeCell ref="A122:A125"/>
    <mergeCell ref="A126:A129"/>
    <mergeCell ref="A130:A133"/>
  </mergeCells>
  <conditionalFormatting sqref="C13 AC56 C58:C59 C70 E57:AC73 AX13 BL56 AX58:AX59 AX70 AY57:BO73 BY57:BY73 BQ57:BW73 AY83:BO83 AY75:BO81 BY83 BY75:BY81 BQ83:BW83 BQ75:BW81 AY9:BO9 C35:C38 AW36:BO38 AW35:AX35 E55:AC55 AD55:AF73 AW39:AW46 AG55:AN55 BQ9:BW9 BY9 AW11:AW34 AY11:BO35 AQ47:AW47 AQ11:AV46 AG57:AW73 E75:AW81 E83:AW83 E9:AW9 E11:AP47 AO49:AW55 E49:AN54 AY39:BO55 BY11:BY55 BQ11:BW55 E48:AW48">
    <cfRule type="expression" dxfId="311" priority="200">
      <formula>(C$8)=$B9</formula>
    </cfRule>
    <cfRule type="expression" dxfId="310" priority="207">
      <formula>SUM((G=C$8)*(P=$B9))&lt;SUM((G=$B9)*(P=C$8))</formula>
    </cfRule>
    <cfRule type="expression" dxfId="309" priority="208">
      <formula>SUM((G=C$8)*(P=$B9))&gt;SUM((G=$B9)*(P=C$8))</formula>
    </cfRule>
    <cfRule type="containsText" dxfId="308" priority="209" operator="containsText" text="0 - 0">
      <formula>NOT(ISERROR(SEARCH("0 - 0",C9)))</formula>
    </cfRule>
  </conditionalFormatting>
  <conditionalFormatting sqref="BP57:BP73 BY74:BZ74 AW56:BO74 BY81:BZ83 BX81 BP81 BQ56:BV74 BW74 BQ81:BW83 AW81:BO83 AW75:BZ80 AW55:BV55 BW55:BZ73 B9:C9 AQ55:AV83 E9:BZ9 E49:AP83 AQ49:BZ54 B11:C83 E11:BZ48">
    <cfRule type="expression" dxfId="307" priority="202">
      <formula>MOD(ROW(),2)</formula>
    </cfRule>
  </conditionalFormatting>
  <conditionalFormatting sqref="E56:AB56 BM56:BO56 AY56:BK56 BQ56:BW56 BY56 AX9 AX60:AX69 AX71:AX73 AX83 AX75:AX81 AX14:AX34 BQ74:BW74 BY74 BQ82:BW82 BY82 C74 BX9 BP9 AX11:AX12 AG56:AW56 E82:BO82 E74:BO74 AX39:AX57 BP11:BP83 BX11:BX83">
    <cfRule type="expression" dxfId="306" priority="189">
      <formula>(C$8)=$B9</formula>
    </cfRule>
    <cfRule type="expression" dxfId="305" priority="191">
      <formula>SUM((G=C$8)*(P=$B9))&lt;SUM((G=$B9)*(P=C$8))</formula>
    </cfRule>
    <cfRule type="expression" dxfId="304" priority="192">
      <formula>SUM((G=C$8)*(P=$B9))&gt;SUM((G=$B9)*(P=C$8))</formula>
    </cfRule>
    <cfRule type="containsText" dxfId="303" priority="193" operator="containsText" text="0 - 0">
      <formula>NOT(ISERROR(SEARCH("0 - 0",C9)))</formula>
    </cfRule>
  </conditionalFormatting>
  <conditionalFormatting sqref="C9 C57 C60:C69 C71:C73 C83 C75:C81 C14:C34 C11:C12 C39:C55">
    <cfRule type="expression" dxfId="302" priority="176">
      <formula>(C$8)=$B9</formula>
    </cfRule>
    <cfRule type="expression" dxfId="301" priority="183">
      <formula>SUM((G=C$8)*(P=$B9))&lt;SUM((G=$B9)*(P=C$8))</formula>
    </cfRule>
    <cfRule type="expression" dxfId="300" priority="184">
      <formula>SUM((G=C$8)*(P=$B9))&gt;SUM((G=$B9)*(P=C$8))</formula>
    </cfRule>
    <cfRule type="containsText" dxfId="299" priority="185" operator="containsText" text="0 - 0">
      <formula>NOT(ISERROR(SEARCH("0 - 0",C9)))</formula>
    </cfRule>
  </conditionalFormatting>
  <conditionalFormatting sqref="C56">
    <cfRule type="expression" dxfId="298" priority="165">
      <formula>(C$8)=$B56</formula>
    </cfRule>
    <cfRule type="expression" dxfId="297" priority="167">
      <formula>SUM((G=C$8)*(P=$B56))&lt;SUM((G=$B56)*(P=C$8))</formula>
    </cfRule>
    <cfRule type="expression" dxfId="296" priority="168">
      <formula>SUM((G=C$8)*(P=$B56))&gt;SUM((G=$B56)*(P=C$8))</formula>
    </cfRule>
    <cfRule type="containsText" dxfId="295" priority="169" operator="containsText" text="0 - 0">
      <formula>NOT(ISERROR(SEARCH("0 - 0",C56)))</formula>
    </cfRule>
  </conditionalFormatting>
  <conditionalFormatting sqref="C82">
    <cfRule type="expression" dxfId="294" priority="137">
      <formula>(C$8)=$B82</formula>
    </cfRule>
    <cfRule type="expression" dxfId="293" priority="139">
      <formula>SUM((G=C$8)*(P=$B82))&lt;SUM((G=$B82)*(P=C$8))</formula>
    </cfRule>
    <cfRule type="expression" dxfId="292" priority="140">
      <formula>SUM((G=C$8)*(P=$B82))&gt;SUM((G=$B82)*(P=C$8))</formula>
    </cfRule>
    <cfRule type="containsText" dxfId="291" priority="141" operator="containsText" text="0 - 0">
      <formula>NOT(ISERROR(SEARCH("0 - 0",C82)))</formula>
    </cfRule>
  </conditionalFormatting>
  <conditionalFormatting sqref="BX83">
    <cfRule type="expression" dxfId="290" priority="121">
      <formula>MOD(ROW(),2)</formula>
    </cfRule>
  </conditionalFormatting>
  <conditionalFormatting sqref="BX82">
    <cfRule type="expression" dxfId="289" priority="112">
      <formula>MOD(ROW(),2)</formula>
    </cfRule>
  </conditionalFormatting>
  <conditionalFormatting sqref="BX74">
    <cfRule type="expression" dxfId="288" priority="107">
      <formula>MOD(ROW(),2)</formula>
    </cfRule>
  </conditionalFormatting>
  <conditionalFormatting sqref="BP83">
    <cfRule type="expression" dxfId="287" priority="92">
      <formula>MOD(ROW(),2)</formula>
    </cfRule>
  </conditionalFormatting>
  <conditionalFormatting sqref="BP56">
    <cfRule type="expression" dxfId="286" priority="87">
      <formula>MOD(ROW(),2)</formula>
    </cfRule>
  </conditionalFormatting>
  <conditionalFormatting sqref="BP82">
    <cfRule type="expression" dxfId="285" priority="82">
      <formula>MOD(ROW(),2)</formula>
    </cfRule>
  </conditionalFormatting>
  <conditionalFormatting sqref="BP74">
    <cfRule type="expression" dxfId="284" priority="77">
      <formula>MOD(ROW(),2)</formula>
    </cfRule>
  </conditionalFormatting>
  <conditionalFormatting sqref="C113 C109 C105 C101 C97 C117 C121 C93 E93:BY93 E121:BY121 E117:BY117 E97:BY97 E101:BY101 E105:BY105 E109:BY109 E113:BY113">
    <cfRule type="cellIs" dxfId="283" priority="72" operator="lessThan">
      <formula>1</formula>
    </cfRule>
    <cfRule type="cellIs" dxfId="282" priority="73" operator="greaterThanOrEqual">
      <formula>1</formula>
    </cfRule>
  </conditionalFormatting>
  <conditionalFormatting sqref="AY7:BY7 C7:AW7">
    <cfRule type="top10" dxfId="281" priority="324" rank="1"/>
    <cfRule type="colorScale" priority="325">
      <colorScale>
        <cfvo type="min"/>
        <cfvo type="max"/>
        <color theme="9" tint="0.59999389629810485"/>
        <color theme="9" tint="-0.249977111117893"/>
      </colorScale>
    </cfRule>
  </conditionalFormatting>
  <conditionalFormatting sqref="E140:BY140 C140">
    <cfRule type="colorScale" priority="747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39:BY139">
    <cfRule type="colorScale" priority="781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37:BY137">
    <cfRule type="colorScale" priority="783">
      <colorScale>
        <cfvo type="min"/>
        <cfvo type="max"/>
        <color theme="0" tint="-0.499984740745262"/>
        <color theme="1"/>
      </colorScale>
    </cfRule>
  </conditionalFormatting>
  <conditionalFormatting sqref="C134:BY135">
    <cfRule type="colorScale" priority="785">
      <colorScale>
        <cfvo type="min"/>
        <cfvo type="max"/>
        <color theme="0" tint="-0.499984740745262"/>
        <color theme="1"/>
      </colorScale>
    </cfRule>
  </conditionalFormatting>
  <conditionalFormatting sqref="C125 E125:BY125">
    <cfRule type="cellIs" dxfId="280" priority="60" operator="lessThan">
      <formula>1</formula>
    </cfRule>
    <cfRule type="cellIs" dxfId="279" priority="61" operator="greaterThanOrEqual">
      <formula>1</formula>
    </cfRule>
  </conditionalFormatting>
  <conditionalFormatting sqref="C129 E129:BY129">
    <cfRule type="cellIs" dxfId="278" priority="58" operator="lessThan">
      <formula>1</formula>
    </cfRule>
    <cfRule type="cellIs" dxfId="277" priority="59" operator="greaterThanOrEqual">
      <formula>1</formula>
    </cfRule>
  </conditionalFormatting>
  <conditionalFormatting sqref="D13 D58:D59 D70 D35:D38">
    <cfRule type="expression" dxfId="276" priority="47">
      <formula>(D$8)=$B13</formula>
    </cfRule>
    <cfRule type="expression" dxfId="275" priority="49">
      <formula>SUM((G=D$8)*(P=$B13))&lt;SUM((G=$B13)*(P=D$8))</formula>
    </cfRule>
    <cfRule type="expression" dxfId="274" priority="50">
      <formula>SUM((G=D$8)*(P=$B13))&gt;SUM((G=$B13)*(P=D$8))</formula>
    </cfRule>
    <cfRule type="containsText" dxfId="273" priority="51" operator="containsText" text="0 - 0">
      <formula>NOT(ISERROR(SEARCH("0 - 0",D13)))</formula>
    </cfRule>
  </conditionalFormatting>
  <conditionalFormatting sqref="D9 D11:D83">
    <cfRule type="expression" dxfId="272" priority="48">
      <formula>MOD(ROW(),2)</formula>
    </cfRule>
  </conditionalFormatting>
  <conditionalFormatting sqref="D74">
    <cfRule type="expression" dxfId="271" priority="43">
      <formula>(D$8)=$B74</formula>
    </cfRule>
    <cfRule type="expression" dxfId="270" priority="44">
      <formula>SUM((G=D$8)*(P=$B74))&lt;SUM((G=$B74)*(P=D$8))</formula>
    </cfRule>
    <cfRule type="expression" dxfId="269" priority="45">
      <formula>SUM((G=D$8)*(P=$B74))&gt;SUM((G=$B74)*(P=D$8))</formula>
    </cfRule>
    <cfRule type="containsText" dxfId="268" priority="46" operator="containsText" text="0 - 0">
      <formula>NOT(ISERROR(SEARCH("0 - 0",D74)))</formula>
    </cfRule>
  </conditionalFormatting>
  <conditionalFormatting sqref="D9 D57 D60:D69 D71:D73 D83 D75:D81 D14:D34 D11:D12 D39:D55">
    <cfRule type="expression" dxfId="267" priority="39">
      <formula>(D$8)=$B9</formula>
    </cfRule>
    <cfRule type="expression" dxfId="266" priority="40">
      <formula>SUM((G=D$8)*(P=$B9))&lt;SUM((G=$B9)*(P=D$8))</formula>
    </cfRule>
    <cfRule type="expression" dxfId="265" priority="41">
      <formula>SUM((G=D$8)*(P=$B9))&gt;SUM((G=$B9)*(P=D$8))</formula>
    </cfRule>
    <cfRule type="containsText" dxfId="264" priority="42" operator="containsText" text="0 - 0">
      <formula>NOT(ISERROR(SEARCH("0 - 0",D9)))</formula>
    </cfRule>
  </conditionalFormatting>
  <conditionalFormatting sqref="D56">
    <cfRule type="expression" dxfId="263" priority="35">
      <formula>(D$8)=$B56</formula>
    </cfRule>
    <cfRule type="expression" dxfId="262" priority="36">
      <formula>SUM((G=D$8)*(P=$B56))&lt;SUM((G=$B56)*(P=D$8))</formula>
    </cfRule>
    <cfRule type="expression" dxfId="261" priority="37">
      <formula>SUM((G=D$8)*(P=$B56))&gt;SUM((G=$B56)*(P=D$8))</formula>
    </cfRule>
    <cfRule type="containsText" dxfId="260" priority="38" operator="containsText" text="0 - 0">
      <formula>NOT(ISERROR(SEARCH("0 - 0",D56)))</formula>
    </cfRule>
  </conditionalFormatting>
  <conditionalFormatting sqref="D82">
    <cfRule type="expression" dxfId="259" priority="31">
      <formula>(D$8)=$B82</formula>
    </cfRule>
    <cfRule type="expression" dxfId="258" priority="32">
      <formula>SUM((G=D$8)*(P=$B82))&lt;SUM((G=$B82)*(P=D$8))</formula>
    </cfRule>
    <cfRule type="expression" dxfId="257" priority="33">
      <formula>SUM((G=D$8)*(P=$B82))&gt;SUM((G=$B82)*(P=D$8))</formula>
    </cfRule>
    <cfRule type="containsText" dxfId="256" priority="34" operator="containsText" text="0 - 0">
      <formula>NOT(ISERROR(SEARCH("0 - 0",D82)))</formula>
    </cfRule>
  </conditionalFormatting>
  <conditionalFormatting sqref="D113 D109 D105 D101 D97 D117 D121 D93">
    <cfRule type="cellIs" dxfId="255" priority="29" operator="lessThan">
      <formula>1</formula>
    </cfRule>
    <cfRule type="cellIs" dxfId="254" priority="30" operator="greaterThanOrEqual">
      <formula>1</formula>
    </cfRule>
  </conditionalFormatting>
  <conditionalFormatting sqref="D140">
    <cfRule type="colorScale" priority="54">
      <colorScale>
        <cfvo type="min"/>
        <cfvo type="max"/>
        <color theme="0" tint="-0.34998626667073579"/>
        <color theme="0" tint="-0.14999847407452621"/>
      </colorScale>
    </cfRule>
  </conditionalFormatting>
  <conditionalFormatting sqref="D125">
    <cfRule type="cellIs" dxfId="253" priority="27" operator="lessThan">
      <formula>1</formula>
    </cfRule>
    <cfRule type="cellIs" dxfId="252" priority="28" operator="greaterThanOrEqual">
      <formula>1</formula>
    </cfRule>
  </conditionalFormatting>
  <conditionalFormatting sqref="D129">
    <cfRule type="cellIs" dxfId="251" priority="25" operator="lessThan">
      <formula>1</formula>
    </cfRule>
    <cfRule type="cellIs" dxfId="250" priority="26" operator="greaterThanOrEqual">
      <formula>1</formula>
    </cfRule>
  </conditionalFormatting>
  <conditionalFormatting sqref="AY10:BO10 BQ10:BW10 BY10 E10:AW10">
    <cfRule type="expression" dxfId="249" priority="18">
      <formula>(E$8)=$B10</formula>
    </cfRule>
    <cfRule type="expression" dxfId="248" priority="20">
      <formula>SUM((G=E$8)*(P=$B10))&lt;SUM((G=$B10)*(P=E$8))</formula>
    </cfRule>
    <cfRule type="expression" dxfId="247" priority="21">
      <formula>SUM((G=E$8)*(P=$B10))&gt;SUM((G=$B10)*(P=E$8))</formula>
    </cfRule>
    <cfRule type="containsText" dxfId="246" priority="22" operator="containsText" text="0 - 0">
      <formula>NOT(ISERROR(SEARCH("0 - 0",E10)))</formula>
    </cfRule>
  </conditionalFormatting>
  <conditionalFormatting sqref="B10:C10 E10:BZ10">
    <cfRule type="expression" dxfId="245" priority="19">
      <formula>MOD(ROW(),2)</formula>
    </cfRule>
  </conditionalFormatting>
  <conditionalFormatting sqref="AX10 BX10 BP10">
    <cfRule type="expression" dxfId="244" priority="14">
      <formula>(AX$8)=$B10</formula>
    </cfRule>
    <cfRule type="expression" dxfId="243" priority="15">
      <formula>SUM((G=AX$8)*(P=$B10))&lt;SUM((G=$B10)*(P=AX$8))</formula>
    </cfRule>
    <cfRule type="expression" dxfId="242" priority="16">
      <formula>SUM((G=AX$8)*(P=$B10))&gt;SUM((G=$B10)*(P=AX$8))</formula>
    </cfRule>
    <cfRule type="containsText" dxfId="241" priority="17" operator="containsText" text="0 - 0">
      <formula>NOT(ISERROR(SEARCH("0 - 0",AX10)))</formula>
    </cfRule>
  </conditionalFormatting>
  <conditionalFormatting sqref="C10">
    <cfRule type="expression" dxfId="240" priority="10">
      <formula>(C$8)=$B10</formula>
    </cfRule>
    <cfRule type="expression" dxfId="239" priority="11">
      <formula>SUM((G=C$8)*(P=$B10))&lt;SUM((G=$B10)*(P=C$8))</formula>
    </cfRule>
    <cfRule type="expression" dxfId="238" priority="12">
      <formula>SUM((G=C$8)*(P=$B10))&gt;SUM((G=$B10)*(P=C$8))</formula>
    </cfRule>
    <cfRule type="containsText" dxfId="237" priority="13" operator="containsText" text="0 - 0">
      <formula>NOT(ISERROR(SEARCH("0 - 0",C10)))</formula>
    </cfRule>
  </conditionalFormatting>
  <conditionalFormatting sqref="D10">
    <cfRule type="expression" dxfId="236" priority="9">
      <formula>MOD(ROW(),2)</formula>
    </cfRule>
  </conditionalFormatting>
  <conditionalFormatting sqref="D10">
    <cfRule type="expression" dxfId="235" priority="5">
      <formula>(D$8)=$B10</formula>
    </cfRule>
    <cfRule type="expression" dxfId="234" priority="6">
      <formula>SUM((G=D$8)*(P=$B10))&lt;SUM((G=$B10)*(P=D$8))</formula>
    </cfRule>
    <cfRule type="expression" dxfId="233" priority="7">
      <formula>SUM((G=D$8)*(P=$B10))&gt;SUM((G=$B10)*(P=D$8))</formula>
    </cfRule>
    <cfRule type="containsText" dxfId="232" priority="8" operator="containsText" text="0 - 0">
      <formula>NOT(ISERROR(SEARCH("0 - 0",D10)))</formula>
    </cfRule>
  </conditionalFormatting>
  <conditionalFormatting sqref="C133:BY133">
    <cfRule type="cellIs" dxfId="231" priority="3" operator="lessThan">
      <formula>1</formula>
    </cfRule>
    <cfRule type="cellIs" dxfId="230" priority="4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B1:M5300"/>
  <sheetViews>
    <sheetView workbookViewId="0">
      <pane ySplit="1" topLeftCell="A1740" activePane="bottomLeft" state="frozen"/>
      <selection pane="bottomLeft" activeCell="D1772" sqref="D1772:D1783"/>
    </sheetView>
  </sheetViews>
  <sheetFormatPr baseColWidth="10" defaultColWidth="11.42578125" defaultRowHeight="9.9499999999999993" customHeight="1" x14ac:dyDescent="0.2"/>
  <cols>
    <col min="1" max="6" width="11.42578125" style="6"/>
    <col min="7" max="7" width="16.140625" style="6" bestFit="1" customWidth="1"/>
    <col min="8" max="10" width="11.42578125" style="6"/>
    <col min="11" max="11" width="3.5703125" style="6" bestFit="1" customWidth="1"/>
    <col min="12" max="12" width="10.5703125" style="6" bestFit="1" customWidth="1"/>
    <col min="13" max="13" width="6.7109375" style="50" bestFit="1" customWidth="1"/>
    <col min="14" max="14" width="10.5703125" style="6" bestFit="1" customWidth="1"/>
    <col min="15" max="15" width="11.42578125" style="6"/>
    <col min="16" max="16" width="24" style="6" bestFit="1" customWidth="1"/>
    <col min="17" max="16384" width="11.42578125" style="6"/>
  </cols>
  <sheetData>
    <row r="1" spans="2:7" ht="9.9499999999999993" customHeight="1" thickBot="1" x14ac:dyDescent="0.25">
      <c r="B1" s="8" t="s">
        <v>105</v>
      </c>
      <c r="C1" s="8" t="s">
        <v>106</v>
      </c>
      <c r="G1" s="26" t="s">
        <v>152</v>
      </c>
    </row>
    <row r="2" spans="2:7" ht="9.9499999999999993" customHeight="1" thickTop="1" x14ac:dyDescent="0.2">
      <c r="B2" s="5" t="s">
        <v>88</v>
      </c>
      <c r="C2" s="7" t="s">
        <v>89</v>
      </c>
      <c r="D2" s="176"/>
      <c r="E2" s="4078" t="s">
        <v>301</v>
      </c>
      <c r="G2" s="27" t="s">
        <v>161</v>
      </c>
    </row>
    <row r="3" spans="2:7" ht="9.9499999999999993" customHeight="1" x14ac:dyDescent="0.2">
      <c r="B3" s="5" t="s">
        <v>92</v>
      </c>
      <c r="C3" s="5" t="s">
        <v>107</v>
      </c>
      <c r="D3" s="176"/>
      <c r="E3" s="4079"/>
      <c r="G3" s="28" t="s">
        <v>917</v>
      </c>
    </row>
    <row r="4" spans="2:7" ht="9.9499999999999993" customHeight="1" x14ac:dyDescent="0.2">
      <c r="B4" s="5" t="s">
        <v>95</v>
      </c>
      <c r="C4" s="5" t="s">
        <v>92</v>
      </c>
      <c r="D4" s="176"/>
      <c r="E4" s="4079"/>
      <c r="G4" s="28" t="s">
        <v>283</v>
      </c>
    </row>
    <row r="5" spans="2:7" ht="9.9499999999999993" customHeight="1" x14ac:dyDescent="0.2">
      <c r="B5" s="5" t="s">
        <v>95</v>
      </c>
      <c r="C5" s="5" t="s">
        <v>91</v>
      </c>
      <c r="D5" s="176"/>
      <c r="E5" s="4079"/>
      <c r="G5" s="28" t="s">
        <v>150</v>
      </c>
    </row>
    <row r="6" spans="2:7" ht="9.9499999999999993" customHeight="1" x14ac:dyDescent="0.2">
      <c r="B6" s="5" t="s">
        <v>91</v>
      </c>
      <c r="C6" s="5" t="s">
        <v>104</v>
      </c>
      <c r="D6" s="176"/>
      <c r="E6" s="4079"/>
      <c r="G6" s="28" t="s">
        <v>88</v>
      </c>
    </row>
    <row r="7" spans="2:7" ht="9.9499999999999993" customHeight="1" x14ac:dyDescent="0.2">
      <c r="B7" s="5" t="s">
        <v>95</v>
      </c>
      <c r="C7" s="5" t="s">
        <v>101</v>
      </c>
      <c r="D7" s="176"/>
      <c r="E7" s="4079"/>
      <c r="G7" s="28" t="s">
        <v>309</v>
      </c>
    </row>
    <row r="8" spans="2:7" ht="9.9499999999999993" customHeight="1" x14ac:dyDescent="0.2">
      <c r="B8" s="5" t="s">
        <v>95</v>
      </c>
      <c r="C8" s="5" t="s">
        <v>102</v>
      </c>
      <c r="D8" s="176"/>
      <c r="E8" s="4079"/>
      <c r="G8" s="28" t="s">
        <v>155</v>
      </c>
    </row>
    <row r="9" spans="2:7" ht="9.9499999999999993" customHeight="1" x14ac:dyDescent="0.2">
      <c r="B9" s="5" t="s">
        <v>92</v>
      </c>
      <c r="C9" s="5" t="s">
        <v>94</v>
      </c>
      <c r="D9" s="176"/>
      <c r="E9" s="4079"/>
      <c r="G9" s="28" t="s">
        <v>171</v>
      </c>
    </row>
    <row r="10" spans="2:7" ht="9.9499999999999993" customHeight="1" x14ac:dyDescent="0.2">
      <c r="B10" s="5" t="s">
        <v>95</v>
      </c>
      <c r="C10" s="5" t="s">
        <v>88</v>
      </c>
      <c r="D10" s="176"/>
      <c r="E10" s="4079"/>
      <c r="G10" s="28" t="s">
        <v>317</v>
      </c>
    </row>
    <row r="11" spans="2:7" ht="9.9499999999999993" customHeight="1" x14ac:dyDescent="0.2">
      <c r="B11" s="5" t="s">
        <v>95</v>
      </c>
      <c r="C11" s="5" t="s">
        <v>92</v>
      </c>
      <c r="D11" s="176"/>
      <c r="E11" s="4079"/>
      <c r="G11" s="28" t="s">
        <v>184</v>
      </c>
    </row>
    <row r="12" spans="2:7" ht="9.9499999999999993" customHeight="1" x14ac:dyDescent="0.2">
      <c r="B12" s="5" t="s">
        <v>89</v>
      </c>
      <c r="C12" s="5" t="s">
        <v>159</v>
      </c>
      <c r="D12" s="176"/>
      <c r="E12" s="4079"/>
      <c r="G12" s="28" t="s">
        <v>113</v>
      </c>
    </row>
    <row r="13" spans="2:7" ht="9.9499999999999993" customHeight="1" x14ac:dyDescent="0.2">
      <c r="B13" s="5" t="s">
        <v>89</v>
      </c>
      <c r="C13" s="5" t="s">
        <v>103</v>
      </c>
      <c r="D13" s="176"/>
      <c r="E13" s="4079"/>
      <c r="G13" s="28" t="s">
        <v>265</v>
      </c>
    </row>
    <row r="14" spans="2:7" ht="9.9499999999999993" customHeight="1" x14ac:dyDescent="0.2">
      <c r="B14" s="5" t="s">
        <v>94</v>
      </c>
      <c r="C14" s="5" t="s">
        <v>96</v>
      </c>
      <c r="D14" s="176"/>
      <c r="E14" s="4079"/>
      <c r="G14" s="28" t="s">
        <v>90</v>
      </c>
    </row>
    <row r="15" spans="2:7" ht="9.9499999999999993" customHeight="1" x14ac:dyDescent="0.2">
      <c r="B15" s="5" t="s">
        <v>159</v>
      </c>
      <c r="C15" s="5" t="s">
        <v>99</v>
      </c>
      <c r="D15" s="176"/>
      <c r="E15" s="4079"/>
      <c r="G15" s="28" t="s">
        <v>89</v>
      </c>
    </row>
    <row r="16" spans="2:7" ht="9.9499999999999993" customHeight="1" x14ac:dyDescent="0.2">
      <c r="B16" s="5" t="s">
        <v>159</v>
      </c>
      <c r="C16" s="5" t="s">
        <v>103</v>
      </c>
      <c r="D16" s="176"/>
      <c r="E16" s="4079"/>
      <c r="G16" s="28" t="s">
        <v>107</v>
      </c>
    </row>
    <row r="17" spans="2:7" ht="9.9499999999999993" customHeight="1" x14ac:dyDescent="0.2">
      <c r="B17" s="5" t="s">
        <v>94</v>
      </c>
      <c r="C17" s="5" t="s">
        <v>104</v>
      </c>
      <c r="D17" s="176"/>
      <c r="E17" s="4079"/>
      <c r="G17" s="28" t="s">
        <v>116</v>
      </c>
    </row>
    <row r="18" spans="2:7" ht="9.9499999999999993" customHeight="1" x14ac:dyDescent="0.2">
      <c r="B18" s="5" t="s">
        <v>159</v>
      </c>
      <c r="C18" s="5" t="s">
        <v>94</v>
      </c>
      <c r="D18" s="176"/>
      <c r="E18" s="4079"/>
      <c r="G18" s="28" t="s">
        <v>170</v>
      </c>
    </row>
    <row r="19" spans="2:7" ht="9.9499999999999993" customHeight="1" x14ac:dyDescent="0.2">
      <c r="B19" s="5" t="s">
        <v>159</v>
      </c>
      <c r="C19" s="5" t="s">
        <v>97</v>
      </c>
      <c r="D19" s="176"/>
      <c r="E19" s="4079"/>
      <c r="G19" s="28" t="s">
        <v>212</v>
      </c>
    </row>
    <row r="20" spans="2:7" ht="9.9499999999999993" customHeight="1" x14ac:dyDescent="0.2">
      <c r="B20" s="5" t="s">
        <v>95</v>
      </c>
      <c r="C20" s="5" t="s">
        <v>89</v>
      </c>
      <c r="D20" s="176"/>
      <c r="E20" s="4079"/>
      <c r="G20" s="28" t="s">
        <v>125</v>
      </c>
    </row>
    <row r="21" spans="2:7" ht="9.9499999999999993" customHeight="1" x14ac:dyDescent="0.2">
      <c r="B21" s="5" t="s">
        <v>97</v>
      </c>
      <c r="C21" s="5" t="s">
        <v>88</v>
      </c>
      <c r="D21" s="176"/>
      <c r="E21" s="4079"/>
      <c r="G21" s="28" t="s">
        <v>92</v>
      </c>
    </row>
    <row r="22" spans="2:7" ht="9.9499999999999993" customHeight="1" x14ac:dyDescent="0.2">
      <c r="B22" s="5" t="s">
        <v>89</v>
      </c>
      <c r="C22" s="5" t="s">
        <v>92</v>
      </c>
      <c r="D22" s="176"/>
      <c r="E22" s="4079"/>
      <c r="G22" s="28" t="s">
        <v>91</v>
      </c>
    </row>
    <row r="23" spans="2:7" ht="9.9499999999999993" customHeight="1" x14ac:dyDescent="0.2">
      <c r="B23" s="5" t="s">
        <v>89</v>
      </c>
      <c r="C23" s="5" t="s">
        <v>159</v>
      </c>
      <c r="D23" s="176"/>
      <c r="E23" s="4079"/>
      <c r="G23" s="28" t="s">
        <v>607</v>
      </c>
    </row>
    <row r="24" spans="2:7" ht="9.9499999999999993" customHeight="1" x14ac:dyDescent="0.2">
      <c r="B24" s="5" t="s">
        <v>97</v>
      </c>
      <c r="C24" s="5" t="s">
        <v>94</v>
      </c>
      <c r="D24" s="176"/>
      <c r="E24" s="4079"/>
      <c r="G24" s="28" t="s">
        <v>208</v>
      </c>
    </row>
    <row r="25" spans="2:7" ht="9.9499999999999993" customHeight="1" x14ac:dyDescent="0.2">
      <c r="B25" s="5" t="s">
        <v>92</v>
      </c>
      <c r="C25" s="5" t="s">
        <v>97</v>
      </c>
      <c r="D25" s="176"/>
      <c r="E25" s="4079"/>
      <c r="G25" s="28" t="s">
        <v>93</v>
      </c>
    </row>
    <row r="26" spans="2:7" ht="9.9499999999999993" customHeight="1" x14ac:dyDescent="0.2">
      <c r="B26" s="5" t="s">
        <v>92</v>
      </c>
      <c r="C26" s="5" t="s">
        <v>100</v>
      </c>
      <c r="D26" s="176"/>
      <c r="E26" s="4079"/>
      <c r="G26" s="28" t="s">
        <v>94</v>
      </c>
    </row>
    <row r="27" spans="2:7" ht="9.9499999999999993" customHeight="1" x14ac:dyDescent="0.2">
      <c r="B27" s="5" t="s">
        <v>95</v>
      </c>
      <c r="C27" s="5" t="s">
        <v>101</v>
      </c>
      <c r="D27" s="176"/>
      <c r="E27" s="4079"/>
      <c r="G27" s="28" t="s">
        <v>129</v>
      </c>
    </row>
    <row r="28" spans="2:7" ht="9.9499999999999993" customHeight="1" x14ac:dyDescent="0.2">
      <c r="B28" s="5" t="s">
        <v>95</v>
      </c>
      <c r="C28" s="5" t="s">
        <v>103</v>
      </c>
      <c r="D28" s="176"/>
      <c r="E28" s="4079"/>
      <c r="G28" s="28" t="s">
        <v>112</v>
      </c>
    </row>
    <row r="29" spans="2:7" ht="9.9499999999999993" customHeight="1" x14ac:dyDescent="0.2">
      <c r="B29" s="5"/>
      <c r="C29" s="5"/>
      <c r="D29" s="176"/>
      <c r="E29" s="4079"/>
      <c r="G29" s="28" t="s">
        <v>115</v>
      </c>
    </row>
    <row r="30" spans="2:7" ht="9.9499999999999993" customHeight="1" x14ac:dyDescent="0.2">
      <c r="B30" s="5" t="s">
        <v>88</v>
      </c>
      <c r="C30" s="5" t="s">
        <v>89</v>
      </c>
      <c r="D30" s="176">
        <v>40879</v>
      </c>
      <c r="E30" s="4079"/>
      <c r="G30" s="28" t="s">
        <v>151</v>
      </c>
    </row>
    <row r="31" spans="2:7" ht="9.9499999999999993" customHeight="1" x14ac:dyDescent="0.2">
      <c r="B31" s="5" t="s">
        <v>97</v>
      </c>
      <c r="C31" s="5" t="s">
        <v>107</v>
      </c>
      <c r="D31" s="176">
        <v>40879</v>
      </c>
      <c r="E31" s="4079"/>
      <c r="G31" s="28" t="s">
        <v>95</v>
      </c>
    </row>
    <row r="32" spans="2:7" ht="9.9499999999999993" customHeight="1" x14ac:dyDescent="0.2">
      <c r="B32" s="5" t="s">
        <v>88</v>
      </c>
      <c r="C32" s="5" t="s">
        <v>92</v>
      </c>
      <c r="D32" s="176">
        <v>40879</v>
      </c>
      <c r="E32" s="4079"/>
      <c r="G32" s="28" t="s">
        <v>96</v>
      </c>
    </row>
    <row r="33" spans="2:7" ht="9.9499999999999993" customHeight="1" x14ac:dyDescent="0.2">
      <c r="B33" s="5" t="s">
        <v>92</v>
      </c>
      <c r="C33" s="5" t="s">
        <v>208</v>
      </c>
      <c r="D33" s="176">
        <v>40879</v>
      </c>
      <c r="E33" s="4079"/>
      <c r="G33" s="28" t="s">
        <v>294</v>
      </c>
    </row>
    <row r="34" spans="2:7" ht="9.9499999999999993" customHeight="1" x14ac:dyDescent="0.2">
      <c r="B34" s="5" t="s">
        <v>88</v>
      </c>
      <c r="C34" s="5" t="s">
        <v>94</v>
      </c>
      <c r="D34" s="176">
        <v>40879</v>
      </c>
      <c r="E34" s="4079"/>
      <c r="G34" s="28" t="s">
        <v>204</v>
      </c>
    </row>
    <row r="35" spans="2:7" ht="9.9499999999999993" customHeight="1" x14ac:dyDescent="0.2">
      <c r="B35" s="5" t="s">
        <v>88</v>
      </c>
      <c r="C35" s="5" t="s">
        <v>97</v>
      </c>
      <c r="D35" s="176">
        <v>40879</v>
      </c>
      <c r="E35" s="4079"/>
      <c r="G35" s="28" t="s">
        <v>338</v>
      </c>
    </row>
    <row r="36" spans="2:7" ht="9.9499999999999993" customHeight="1" x14ac:dyDescent="0.2">
      <c r="B36" s="5" t="s">
        <v>159</v>
      </c>
      <c r="C36" s="5" t="s">
        <v>99</v>
      </c>
      <c r="D36" s="176">
        <v>40879</v>
      </c>
      <c r="E36" s="4079"/>
      <c r="G36" s="28" t="s">
        <v>347</v>
      </c>
    </row>
    <row r="37" spans="2:7" ht="9.9499999999999993" customHeight="1" x14ac:dyDescent="0.2">
      <c r="B37" s="5" t="s">
        <v>159</v>
      </c>
      <c r="C37" s="5" t="s">
        <v>101</v>
      </c>
      <c r="D37" s="176">
        <v>40879</v>
      </c>
      <c r="E37" s="4079"/>
      <c r="G37" s="28" t="s">
        <v>280</v>
      </c>
    </row>
    <row r="38" spans="2:7" ht="9.9499999999999993" customHeight="1" x14ac:dyDescent="0.2">
      <c r="B38" s="5" t="s">
        <v>88</v>
      </c>
      <c r="C38" s="5" t="s">
        <v>159</v>
      </c>
      <c r="D38" s="176">
        <v>40879</v>
      </c>
      <c r="E38" s="4079"/>
      <c r="G38" s="28" t="s">
        <v>97</v>
      </c>
    </row>
    <row r="39" spans="2:7" ht="9.9499999999999993" customHeight="1" x14ac:dyDescent="0.2">
      <c r="B39" s="5" t="s">
        <v>95</v>
      </c>
      <c r="C39" s="5" t="s">
        <v>88</v>
      </c>
      <c r="D39" s="176">
        <v>40915</v>
      </c>
      <c r="E39" s="4079"/>
      <c r="G39" s="28" t="s">
        <v>335</v>
      </c>
    </row>
    <row r="40" spans="2:7" ht="9.9499999999999993" customHeight="1" x14ac:dyDescent="0.2">
      <c r="B40" s="5" t="s">
        <v>95</v>
      </c>
      <c r="C40" s="5" t="s">
        <v>90</v>
      </c>
      <c r="D40" s="176">
        <v>40915</v>
      </c>
      <c r="E40" s="4079"/>
      <c r="G40" s="28" t="s">
        <v>128</v>
      </c>
    </row>
    <row r="41" spans="2:7" ht="9.9499999999999993" customHeight="1" x14ac:dyDescent="0.2">
      <c r="B41" s="5" t="s">
        <v>93</v>
      </c>
      <c r="C41" s="5" t="s">
        <v>89</v>
      </c>
      <c r="D41" s="176">
        <v>40915</v>
      </c>
      <c r="E41" s="4079"/>
      <c r="G41" s="28" t="s">
        <v>148</v>
      </c>
    </row>
    <row r="42" spans="2:7" ht="9.9499999999999993" customHeight="1" x14ac:dyDescent="0.2">
      <c r="B42" s="5" t="s">
        <v>107</v>
      </c>
      <c r="C42" s="5" t="s">
        <v>208</v>
      </c>
      <c r="D42" s="176">
        <v>40915</v>
      </c>
      <c r="E42" s="4079"/>
      <c r="G42" s="28" t="s">
        <v>98</v>
      </c>
    </row>
    <row r="43" spans="2:7" ht="9.9499999999999993" customHeight="1" x14ac:dyDescent="0.2">
      <c r="B43" s="7" t="s">
        <v>107</v>
      </c>
      <c r="C43" s="5" t="s">
        <v>93</v>
      </c>
      <c r="D43" s="176">
        <v>40915</v>
      </c>
      <c r="E43" s="4079"/>
      <c r="G43" s="28" t="s">
        <v>185</v>
      </c>
    </row>
    <row r="44" spans="2:7" ht="9.9499999999999993" customHeight="1" x14ac:dyDescent="0.2">
      <c r="B44" s="5" t="s">
        <v>93</v>
      </c>
      <c r="C44" s="5" t="s">
        <v>94</v>
      </c>
      <c r="D44" s="176">
        <v>40915</v>
      </c>
      <c r="E44" s="4079"/>
      <c r="G44" s="28" t="s">
        <v>341</v>
      </c>
    </row>
    <row r="45" spans="2:7" ht="9.9499999999999993" customHeight="1" x14ac:dyDescent="0.2">
      <c r="B45" s="5" t="s">
        <v>107</v>
      </c>
      <c r="C45" s="5" t="s">
        <v>95</v>
      </c>
      <c r="D45" s="176">
        <v>40915</v>
      </c>
      <c r="E45" s="4079"/>
      <c r="G45" s="28" t="s">
        <v>213</v>
      </c>
    </row>
    <row r="46" spans="2:7" ht="9.9499999999999993" customHeight="1" x14ac:dyDescent="0.2">
      <c r="B46" s="5" t="s">
        <v>94</v>
      </c>
      <c r="C46" s="5" t="s">
        <v>98</v>
      </c>
      <c r="D46" s="176">
        <v>40915</v>
      </c>
      <c r="E46" s="4079"/>
      <c r="G46" s="28" t="s">
        <v>312</v>
      </c>
    </row>
    <row r="47" spans="2:7" ht="9.9499999999999993" customHeight="1" x14ac:dyDescent="0.2">
      <c r="B47" s="5" t="s">
        <v>94</v>
      </c>
      <c r="C47" s="5" t="s">
        <v>100</v>
      </c>
      <c r="D47" s="176">
        <v>40915</v>
      </c>
      <c r="E47" s="4079"/>
      <c r="G47" s="28" t="s">
        <v>175</v>
      </c>
    </row>
    <row r="48" spans="2:7" ht="9.9499999999999993" customHeight="1" x14ac:dyDescent="0.2">
      <c r="B48" s="5" t="s">
        <v>208</v>
      </c>
      <c r="C48" s="5" t="s">
        <v>101</v>
      </c>
      <c r="D48" s="176">
        <v>40915</v>
      </c>
      <c r="E48" s="4079"/>
      <c r="G48" s="28" t="s">
        <v>848</v>
      </c>
    </row>
    <row r="49" spans="2:7" ht="9.9499999999999993" customHeight="1" x14ac:dyDescent="0.2">
      <c r="B49" s="5" t="s">
        <v>93</v>
      </c>
      <c r="C49" s="5" t="s">
        <v>159</v>
      </c>
      <c r="D49" s="176">
        <v>40915</v>
      </c>
      <c r="E49" s="4079"/>
      <c r="G49" s="28" t="s">
        <v>99</v>
      </c>
    </row>
    <row r="50" spans="2:7" ht="9.9499999999999993" customHeight="1" x14ac:dyDescent="0.2">
      <c r="B50" s="5" t="s">
        <v>107</v>
      </c>
      <c r="C50" s="5" t="s">
        <v>104</v>
      </c>
      <c r="D50" s="176">
        <v>40915</v>
      </c>
      <c r="E50" s="4079"/>
      <c r="G50" s="28" t="s">
        <v>114</v>
      </c>
    </row>
    <row r="51" spans="2:7" ht="9.9499999999999993" customHeight="1" x14ac:dyDescent="0.2">
      <c r="B51" s="7" t="s">
        <v>112</v>
      </c>
      <c r="C51" s="5" t="s">
        <v>88</v>
      </c>
      <c r="D51" s="176">
        <v>40942</v>
      </c>
      <c r="E51" s="4079"/>
      <c r="G51" s="28" t="s">
        <v>214</v>
      </c>
    </row>
    <row r="52" spans="2:7" ht="9.9499999999999993" customHeight="1" x14ac:dyDescent="0.2">
      <c r="B52" s="7" t="s">
        <v>112</v>
      </c>
      <c r="C52" s="5" t="s">
        <v>90</v>
      </c>
      <c r="D52" s="176">
        <v>40942</v>
      </c>
      <c r="E52" s="4079"/>
      <c r="G52" s="28" t="s">
        <v>263</v>
      </c>
    </row>
    <row r="53" spans="2:7" ht="9.9499999999999993" customHeight="1" x14ac:dyDescent="0.2">
      <c r="B53" s="7" t="s">
        <v>101</v>
      </c>
      <c r="C53" s="5" t="s">
        <v>89</v>
      </c>
      <c r="D53" s="176">
        <v>40942</v>
      </c>
      <c r="E53" s="4079"/>
      <c r="G53" s="28" t="s">
        <v>200</v>
      </c>
    </row>
    <row r="54" spans="2:7" ht="9.9499999999999993" customHeight="1" x14ac:dyDescent="0.2">
      <c r="B54" s="7" t="s">
        <v>97</v>
      </c>
      <c r="C54" s="5" t="s">
        <v>92</v>
      </c>
      <c r="D54" s="176">
        <v>40942</v>
      </c>
      <c r="E54" s="4079"/>
      <c r="G54" s="28" t="s">
        <v>172</v>
      </c>
    </row>
    <row r="55" spans="2:7" ht="9.9499999999999993" customHeight="1" x14ac:dyDescent="0.2">
      <c r="B55" s="7" t="s">
        <v>100</v>
      </c>
      <c r="C55" s="5" t="s">
        <v>208</v>
      </c>
      <c r="D55" s="176">
        <v>40942</v>
      </c>
      <c r="E55" s="4079"/>
      <c r="G55" s="28" t="s">
        <v>127</v>
      </c>
    </row>
    <row r="56" spans="2:7" ht="9.9499999999999993" customHeight="1" x14ac:dyDescent="0.2">
      <c r="B56" s="7" t="s">
        <v>89</v>
      </c>
      <c r="C56" s="5" t="s">
        <v>93</v>
      </c>
      <c r="D56" s="176">
        <v>40942</v>
      </c>
      <c r="E56" s="4079"/>
      <c r="G56" s="28" t="s">
        <v>237</v>
      </c>
    </row>
    <row r="57" spans="2:7" ht="9.9499999999999993" customHeight="1" x14ac:dyDescent="0.2">
      <c r="B57" s="7" t="s">
        <v>88</v>
      </c>
      <c r="C57" s="5" t="s">
        <v>97</v>
      </c>
      <c r="D57" s="176">
        <v>40942</v>
      </c>
      <c r="E57" s="4079"/>
      <c r="G57" s="28" t="s">
        <v>308</v>
      </c>
    </row>
    <row r="58" spans="2:7" ht="9.9499999999999993" customHeight="1" x14ac:dyDescent="0.2">
      <c r="B58" s="7" t="s">
        <v>90</v>
      </c>
      <c r="C58" s="5" t="s">
        <v>100</v>
      </c>
      <c r="D58" s="176">
        <v>40942</v>
      </c>
      <c r="E58" s="4079"/>
      <c r="G58" s="28" t="s">
        <v>220</v>
      </c>
    </row>
    <row r="59" spans="2:7" ht="9.9499999999999993" customHeight="1" x14ac:dyDescent="0.2">
      <c r="B59" s="7" t="s">
        <v>112</v>
      </c>
      <c r="C59" s="5" t="s">
        <v>101</v>
      </c>
      <c r="D59" s="176">
        <v>40942</v>
      </c>
      <c r="E59" s="4079"/>
      <c r="G59" s="28" t="s">
        <v>207</v>
      </c>
    </row>
    <row r="60" spans="2:7" ht="9.9499999999999993" customHeight="1" x14ac:dyDescent="0.2">
      <c r="B60" s="7" t="s">
        <v>88</v>
      </c>
      <c r="C60" s="5" t="s">
        <v>159</v>
      </c>
      <c r="D60" s="176">
        <v>40942</v>
      </c>
      <c r="E60" s="4079"/>
      <c r="G60" s="28" t="s">
        <v>100</v>
      </c>
    </row>
    <row r="61" spans="2:7" ht="9.9499999999999993" customHeight="1" x14ac:dyDescent="0.2">
      <c r="B61" s="7" t="s">
        <v>94</v>
      </c>
      <c r="C61" s="5" t="s">
        <v>113</v>
      </c>
      <c r="D61" s="176">
        <v>40962</v>
      </c>
      <c r="E61" s="4079"/>
      <c r="G61" s="28" t="s">
        <v>119</v>
      </c>
    </row>
    <row r="62" spans="2:7" ht="9.9499999999999993" customHeight="1" x14ac:dyDescent="0.2">
      <c r="B62" s="7" t="s">
        <v>94</v>
      </c>
      <c r="C62" s="5" t="s">
        <v>90</v>
      </c>
      <c r="D62" s="176">
        <v>40962</v>
      </c>
      <c r="E62" s="4079"/>
      <c r="G62" s="28" t="s">
        <v>101</v>
      </c>
    </row>
    <row r="63" spans="2:7" ht="9.9499999999999993" customHeight="1" x14ac:dyDescent="0.2">
      <c r="B63" s="7" t="s">
        <v>97</v>
      </c>
      <c r="C63" s="5" t="s">
        <v>89</v>
      </c>
      <c r="D63" s="176">
        <v>40962</v>
      </c>
      <c r="E63" s="4079"/>
      <c r="G63" s="28" t="s">
        <v>159</v>
      </c>
    </row>
    <row r="64" spans="2:7" ht="9.9499999999999993" customHeight="1" x14ac:dyDescent="0.2">
      <c r="B64" s="7" t="s">
        <v>100</v>
      </c>
      <c r="C64" s="5" t="s">
        <v>93</v>
      </c>
      <c r="D64" s="176">
        <v>40962</v>
      </c>
      <c r="E64" s="4079"/>
      <c r="G64" s="28" t="s">
        <v>102</v>
      </c>
    </row>
    <row r="65" spans="2:7" ht="9.9499999999999993" customHeight="1" x14ac:dyDescent="0.2">
      <c r="B65" s="7" t="s">
        <v>97</v>
      </c>
      <c r="C65" s="5" t="s">
        <v>94</v>
      </c>
      <c r="D65" s="176">
        <v>40962</v>
      </c>
      <c r="E65" s="4079"/>
      <c r="G65" s="28" t="s">
        <v>916</v>
      </c>
    </row>
    <row r="66" spans="2:7" ht="9.9499999999999993" customHeight="1" x14ac:dyDescent="0.2">
      <c r="B66" s="7" t="s">
        <v>97</v>
      </c>
      <c r="C66" s="5" t="s">
        <v>100</v>
      </c>
      <c r="D66" s="176">
        <v>40962</v>
      </c>
      <c r="E66" s="4079"/>
      <c r="G66" s="28" t="s">
        <v>935</v>
      </c>
    </row>
    <row r="67" spans="2:7" ht="9.9499999999999993" customHeight="1" x14ac:dyDescent="0.2">
      <c r="B67" s="7" t="s">
        <v>97</v>
      </c>
      <c r="C67" s="5" t="s">
        <v>159</v>
      </c>
      <c r="D67" s="176">
        <v>40962</v>
      </c>
      <c r="E67" s="4079"/>
      <c r="G67" s="28" t="s">
        <v>173</v>
      </c>
    </row>
    <row r="68" spans="2:7" ht="9.9499999999999993" customHeight="1" x14ac:dyDescent="0.2">
      <c r="B68" s="7" t="s">
        <v>98</v>
      </c>
      <c r="C68" s="5" t="s">
        <v>88</v>
      </c>
      <c r="D68" s="176">
        <v>40992</v>
      </c>
      <c r="E68" s="4079"/>
      <c r="G68" s="28" t="s">
        <v>103</v>
      </c>
    </row>
    <row r="69" spans="2:7" ht="9.9499999999999993" customHeight="1" x14ac:dyDescent="0.2">
      <c r="B69" s="7" t="s">
        <v>92</v>
      </c>
      <c r="C69" s="5" t="s">
        <v>90</v>
      </c>
      <c r="D69" s="176">
        <v>40992</v>
      </c>
      <c r="E69" s="4079"/>
      <c r="G69" s="28" t="s">
        <v>299</v>
      </c>
    </row>
    <row r="70" spans="2:7" ht="9.9499999999999993" customHeight="1" x14ac:dyDescent="0.2">
      <c r="B70" s="7" t="s">
        <v>92</v>
      </c>
      <c r="C70" s="5" t="s">
        <v>89</v>
      </c>
      <c r="D70" s="176">
        <v>40992</v>
      </c>
      <c r="E70" s="4079"/>
      <c r="G70" s="28" t="s">
        <v>158</v>
      </c>
    </row>
    <row r="71" spans="2:7" ht="9.9499999999999993" customHeight="1" x14ac:dyDescent="0.2">
      <c r="B71" s="7" t="s">
        <v>92</v>
      </c>
      <c r="C71" s="5" t="s">
        <v>208</v>
      </c>
      <c r="D71" s="176">
        <v>40992</v>
      </c>
      <c r="E71" s="4079"/>
      <c r="G71" s="28" t="s">
        <v>104</v>
      </c>
    </row>
    <row r="72" spans="2:7" ht="9.9499999999999993" customHeight="1" x14ac:dyDescent="0.2">
      <c r="B72" s="7" t="s">
        <v>92</v>
      </c>
      <c r="C72" s="5" t="s">
        <v>94</v>
      </c>
      <c r="D72" s="176">
        <v>40992</v>
      </c>
      <c r="E72" s="4079"/>
      <c r="G72" s="28" t="s">
        <v>215</v>
      </c>
    </row>
    <row r="73" spans="2:7" ht="9.9499999999999993" customHeight="1" x14ac:dyDescent="0.2">
      <c r="B73" s="7" t="s">
        <v>208</v>
      </c>
      <c r="C73" s="5" t="s">
        <v>98</v>
      </c>
      <c r="D73" s="176">
        <v>40992</v>
      </c>
      <c r="E73" s="4079"/>
      <c r="G73" s="28" t="s">
        <v>174</v>
      </c>
    </row>
    <row r="74" spans="2:7" ht="9.9499999999999993" customHeight="1" x14ac:dyDescent="0.2">
      <c r="B74" s="7" t="s">
        <v>92</v>
      </c>
      <c r="C74" s="5" t="s">
        <v>159</v>
      </c>
      <c r="D74" s="176">
        <v>40992</v>
      </c>
      <c r="E74" s="4079"/>
      <c r="G74" s="28" t="s">
        <v>857</v>
      </c>
    </row>
    <row r="75" spans="2:7" ht="9.9499999999999993" customHeight="1" x14ac:dyDescent="0.2">
      <c r="B75" s="7" t="s">
        <v>208</v>
      </c>
      <c r="C75" s="5" t="s">
        <v>90</v>
      </c>
      <c r="D75" s="176">
        <v>41033</v>
      </c>
      <c r="E75" s="4079"/>
      <c r="G75" s="28" t="s">
        <v>911</v>
      </c>
    </row>
    <row r="76" spans="2:7" ht="9.9499999999999993" customHeight="1" x14ac:dyDescent="0.2">
      <c r="B76" s="7" t="s">
        <v>208</v>
      </c>
      <c r="C76" s="5" t="s">
        <v>89</v>
      </c>
      <c r="D76" s="176">
        <v>41033</v>
      </c>
      <c r="E76" s="4079"/>
      <c r="G76" s="29" t="s">
        <v>235</v>
      </c>
    </row>
    <row r="77" spans="2:7" ht="9.9499999999999993" customHeight="1" x14ac:dyDescent="0.2">
      <c r="B77" s="7" t="s">
        <v>93</v>
      </c>
      <c r="C77" s="5" t="s">
        <v>107</v>
      </c>
      <c r="D77" s="176">
        <v>41033</v>
      </c>
      <c r="E77" s="4079"/>
    </row>
    <row r="78" spans="2:7" ht="9.9499999999999993" customHeight="1" x14ac:dyDescent="0.2">
      <c r="B78" s="7" t="s">
        <v>208</v>
      </c>
      <c r="C78" s="5" t="s">
        <v>93</v>
      </c>
      <c r="D78" s="176">
        <v>41033</v>
      </c>
      <c r="E78" s="4079"/>
    </row>
    <row r="79" spans="2:7" ht="9.9499999999999993" customHeight="1" x14ac:dyDescent="0.2">
      <c r="B79" s="7" t="s">
        <v>208</v>
      </c>
      <c r="C79" s="5" t="s">
        <v>94</v>
      </c>
      <c r="D79" s="176">
        <v>41033</v>
      </c>
      <c r="E79" s="4079"/>
    </row>
    <row r="80" spans="2:7" ht="9.9499999999999993" customHeight="1" x14ac:dyDescent="0.2">
      <c r="B80" s="7" t="s">
        <v>93</v>
      </c>
      <c r="C80" s="5" t="s">
        <v>101</v>
      </c>
      <c r="D80" s="176">
        <v>41033</v>
      </c>
      <c r="E80" s="4079"/>
    </row>
    <row r="81" spans="2:5" ht="9.9499999999999993" customHeight="1" x14ac:dyDescent="0.2">
      <c r="B81" s="7" t="s">
        <v>89</v>
      </c>
      <c r="C81" s="5" t="s">
        <v>88</v>
      </c>
      <c r="D81" s="176">
        <v>41040</v>
      </c>
      <c r="E81" s="4079"/>
    </row>
    <row r="82" spans="2:5" ht="9.9499999999999993" customHeight="1" x14ac:dyDescent="0.2">
      <c r="B82" s="7" t="s">
        <v>107</v>
      </c>
      <c r="C82" s="5" t="s">
        <v>90</v>
      </c>
      <c r="D82" s="176">
        <v>41040</v>
      </c>
      <c r="E82" s="4079"/>
    </row>
    <row r="83" spans="2:5" ht="9.9499999999999993" customHeight="1" x14ac:dyDescent="0.2">
      <c r="B83" s="7" t="s">
        <v>90</v>
      </c>
      <c r="C83" s="5" t="s">
        <v>89</v>
      </c>
      <c r="D83" s="176">
        <v>41040</v>
      </c>
      <c r="E83" s="4079"/>
    </row>
    <row r="84" spans="2:5" ht="9.9499999999999993" customHeight="1" x14ac:dyDescent="0.2">
      <c r="B84" s="7" t="s">
        <v>107</v>
      </c>
      <c r="C84" s="5" t="s">
        <v>116</v>
      </c>
      <c r="D84" s="176">
        <v>41040</v>
      </c>
      <c r="E84" s="4079"/>
    </row>
    <row r="85" spans="2:5" ht="9.9499999999999993" customHeight="1" x14ac:dyDescent="0.2">
      <c r="B85" s="7" t="s">
        <v>107</v>
      </c>
      <c r="C85" s="5" t="s">
        <v>92</v>
      </c>
      <c r="D85" s="176">
        <v>41040</v>
      </c>
      <c r="E85" s="4079"/>
    </row>
    <row r="86" spans="2:5" ht="9.9499999999999993" customHeight="1" x14ac:dyDescent="0.2">
      <c r="B86" s="7" t="s">
        <v>107</v>
      </c>
      <c r="C86" s="5" t="s">
        <v>208</v>
      </c>
      <c r="D86" s="176">
        <v>41040</v>
      </c>
      <c r="E86" s="4079"/>
    </row>
    <row r="87" spans="2:5" ht="9.9499999999999993" customHeight="1" x14ac:dyDescent="0.2">
      <c r="B87" s="7" t="s">
        <v>107</v>
      </c>
      <c r="C87" s="5" t="s">
        <v>94</v>
      </c>
      <c r="D87" s="176">
        <v>41040</v>
      </c>
      <c r="E87" s="4079"/>
    </row>
    <row r="88" spans="2:5" ht="9.9499999999999993" customHeight="1" x14ac:dyDescent="0.2">
      <c r="B88" s="7" t="s">
        <v>94</v>
      </c>
      <c r="C88" s="5" t="s">
        <v>115</v>
      </c>
      <c r="D88" s="176">
        <v>41040</v>
      </c>
      <c r="E88" s="4079"/>
    </row>
    <row r="89" spans="2:5" ht="9.9499999999999993" customHeight="1" x14ac:dyDescent="0.2">
      <c r="B89" s="7" t="s">
        <v>107</v>
      </c>
      <c r="C89" s="5" t="s">
        <v>97</v>
      </c>
      <c r="D89" s="176">
        <v>41040</v>
      </c>
      <c r="E89" s="4079"/>
    </row>
    <row r="90" spans="2:5" ht="9.9499999999999993" customHeight="1" x14ac:dyDescent="0.2">
      <c r="B90" s="7" t="s">
        <v>107</v>
      </c>
      <c r="C90" s="5" t="s">
        <v>98</v>
      </c>
      <c r="D90" s="176">
        <v>41040</v>
      </c>
      <c r="E90" s="4079"/>
    </row>
    <row r="91" spans="2:5" ht="9.9499999999999993" customHeight="1" x14ac:dyDescent="0.2">
      <c r="B91" s="7" t="s">
        <v>88</v>
      </c>
      <c r="C91" s="5" t="s">
        <v>114</v>
      </c>
      <c r="D91" s="176">
        <v>41040</v>
      </c>
      <c r="E91" s="4079"/>
    </row>
    <row r="92" spans="2:5" ht="9.9499999999999993" customHeight="1" x14ac:dyDescent="0.2">
      <c r="B92" s="7" t="s">
        <v>94</v>
      </c>
      <c r="C92" s="5" t="s">
        <v>159</v>
      </c>
      <c r="D92" s="176">
        <v>41040</v>
      </c>
      <c r="E92" s="4079"/>
    </row>
    <row r="93" spans="2:5" ht="9.9499999999999993" customHeight="1" thickBot="1" x14ac:dyDescent="0.25">
      <c r="B93" s="7" t="s">
        <v>107</v>
      </c>
      <c r="C93" s="5" t="s">
        <v>103</v>
      </c>
      <c r="D93" s="176">
        <v>41040</v>
      </c>
      <c r="E93" s="4079"/>
    </row>
    <row r="94" spans="2:5" ht="9.9499999999999993" customHeight="1" thickTop="1" x14ac:dyDescent="0.2">
      <c r="B94" s="9" t="s">
        <v>89</v>
      </c>
      <c r="C94" s="10" t="s">
        <v>90</v>
      </c>
      <c r="D94" s="177">
        <v>41117</v>
      </c>
      <c r="E94" s="4075" t="s">
        <v>123</v>
      </c>
    </row>
    <row r="95" spans="2:5" ht="9.9499999999999993" customHeight="1" x14ac:dyDescent="0.2">
      <c r="B95" s="7" t="s">
        <v>208</v>
      </c>
      <c r="C95" s="5" t="s">
        <v>92</v>
      </c>
      <c r="D95" s="176">
        <v>41117</v>
      </c>
      <c r="E95" s="4076"/>
    </row>
    <row r="96" spans="2:5" ht="9.9499999999999993" customHeight="1" x14ac:dyDescent="0.2">
      <c r="B96" s="7" t="s">
        <v>97</v>
      </c>
      <c r="C96" s="5" t="s">
        <v>208</v>
      </c>
      <c r="D96" s="176">
        <v>41117</v>
      </c>
      <c r="E96" s="4076"/>
    </row>
    <row r="97" spans="2:5" ht="9.9499999999999993" customHeight="1" x14ac:dyDescent="0.2">
      <c r="B97" s="7" t="s">
        <v>94</v>
      </c>
      <c r="C97" s="5" t="s">
        <v>93</v>
      </c>
      <c r="D97" s="176">
        <v>41117</v>
      </c>
      <c r="E97" s="4076"/>
    </row>
    <row r="98" spans="2:5" ht="9.9499999999999993" customHeight="1" x14ac:dyDescent="0.2">
      <c r="B98" s="7" t="s">
        <v>89</v>
      </c>
      <c r="C98" s="5" t="s">
        <v>94</v>
      </c>
      <c r="D98" s="176">
        <v>41117</v>
      </c>
      <c r="E98" s="4076"/>
    </row>
    <row r="99" spans="2:5" ht="9.9499999999999993" customHeight="1" x14ac:dyDescent="0.2">
      <c r="B99" s="7" t="s">
        <v>90</v>
      </c>
      <c r="C99" s="5" t="s">
        <v>97</v>
      </c>
      <c r="D99" s="176">
        <v>41117</v>
      </c>
      <c r="E99" s="4076"/>
    </row>
    <row r="100" spans="2:5" ht="9.9499999999999993" customHeight="1" x14ac:dyDescent="0.2">
      <c r="B100" s="7" t="s">
        <v>93</v>
      </c>
      <c r="C100" s="5" t="s">
        <v>119</v>
      </c>
      <c r="D100" s="178">
        <v>41117</v>
      </c>
      <c r="E100" s="4076"/>
    </row>
    <row r="101" spans="2:5" ht="9.9499999999999993" customHeight="1" x14ac:dyDescent="0.2">
      <c r="B101" s="7" t="s">
        <v>89</v>
      </c>
      <c r="C101" s="5" t="s">
        <v>101</v>
      </c>
      <c r="D101" s="176">
        <v>41117</v>
      </c>
      <c r="E101" s="4076"/>
    </row>
    <row r="102" spans="2:5" ht="9.9499999999999993" customHeight="1" x14ac:dyDescent="0.2">
      <c r="B102" s="7" t="s">
        <v>92</v>
      </c>
      <c r="C102" s="5" t="s">
        <v>104</v>
      </c>
      <c r="D102" s="176">
        <v>41117</v>
      </c>
      <c r="E102" s="4076"/>
    </row>
    <row r="103" spans="2:5" ht="9.9499999999999993" customHeight="1" x14ac:dyDescent="0.2">
      <c r="B103" s="7" t="s">
        <v>89</v>
      </c>
      <c r="C103" s="5" t="s">
        <v>155</v>
      </c>
      <c r="D103" s="176">
        <v>41152</v>
      </c>
      <c r="E103" s="4076"/>
    </row>
    <row r="104" spans="2:5" ht="9.9499999999999993" customHeight="1" x14ac:dyDescent="0.2">
      <c r="B104" s="7" t="s">
        <v>97</v>
      </c>
      <c r="C104" s="5" t="s">
        <v>90</v>
      </c>
      <c r="D104" s="176">
        <v>41152</v>
      </c>
      <c r="E104" s="4076"/>
    </row>
    <row r="105" spans="2:5" ht="9.9499999999999993" customHeight="1" x14ac:dyDescent="0.2">
      <c r="B105" s="7" t="s">
        <v>90</v>
      </c>
      <c r="C105" s="5" t="s">
        <v>125</v>
      </c>
      <c r="D105" s="176">
        <v>41152</v>
      </c>
      <c r="E105" s="4076"/>
    </row>
    <row r="106" spans="2:5" ht="9.9499999999999993" customHeight="1" x14ac:dyDescent="0.2">
      <c r="B106" s="7" t="s">
        <v>98</v>
      </c>
      <c r="C106" s="5" t="s">
        <v>94</v>
      </c>
      <c r="D106" s="176">
        <v>41152</v>
      </c>
      <c r="E106" s="4076"/>
    </row>
    <row r="107" spans="2:5" ht="9.9499999999999993" customHeight="1" x14ac:dyDescent="0.2">
      <c r="B107" s="7" t="s">
        <v>89</v>
      </c>
      <c r="C107" s="5" t="s">
        <v>97</v>
      </c>
      <c r="D107" s="176">
        <v>41152</v>
      </c>
      <c r="E107" s="4076"/>
    </row>
    <row r="108" spans="2:5" ht="9.9499999999999993" customHeight="1" x14ac:dyDescent="0.2">
      <c r="B108" s="7" t="s">
        <v>90</v>
      </c>
      <c r="C108" s="5" t="s">
        <v>98</v>
      </c>
      <c r="D108" s="176">
        <v>41152</v>
      </c>
      <c r="E108" s="4076"/>
    </row>
    <row r="109" spans="2:5" ht="9.9499999999999993" customHeight="1" x14ac:dyDescent="0.2">
      <c r="B109" s="7" t="s">
        <v>89</v>
      </c>
      <c r="C109" s="5" t="s">
        <v>159</v>
      </c>
      <c r="D109" s="176">
        <v>41152</v>
      </c>
      <c r="E109" s="4076"/>
    </row>
    <row r="110" spans="2:5" ht="9.9499999999999993" customHeight="1" x14ac:dyDescent="0.2">
      <c r="B110" s="7" t="s">
        <v>90</v>
      </c>
      <c r="C110" s="5" t="s">
        <v>88</v>
      </c>
      <c r="D110" s="176">
        <v>41180</v>
      </c>
      <c r="E110" s="4076"/>
    </row>
    <row r="111" spans="2:5" ht="9.9499999999999993" customHeight="1" x14ac:dyDescent="0.2">
      <c r="B111" s="7" t="s">
        <v>128</v>
      </c>
      <c r="C111" s="5" t="s">
        <v>89</v>
      </c>
      <c r="D111" s="176">
        <v>41180</v>
      </c>
      <c r="E111" s="4076"/>
    </row>
    <row r="112" spans="2:5" ht="9.9499999999999993" customHeight="1" x14ac:dyDescent="0.2">
      <c r="B112" s="7" t="s">
        <v>101</v>
      </c>
      <c r="C112" s="5" t="s">
        <v>107</v>
      </c>
      <c r="D112" s="176">
        <v>41180</v>
      </c>
      <c r="E112" s="4076"/>
    </row>
    <row r="113" spans="2:5" ht="9.9499999999999993" customHeight="1" x14ac:dyDescent="0.2">
      <c r="B113" s="7" t="s">
        <v>90</v>
      </c>
      <c r="C113" s="5" t="s">
        <v>208</v>
      </c>
      <c r="D113" s="176">
        <v>41180</v>
      </c>
      <c r="E113" s="4076"/>
    </row>
    <row r="114" spans="2:5" ht="9.9499999999999993" customHeight="1" x14ac:dyDescent="0.2">
      <c r="B114" s="7" t="s">
        <v>127</v>
      </c>
      <c r="C114" s="5" t="s">
        <v>93</v>
      </c>
      <c r="D114" s="176">
        <v>41180</v>
      </c>
      <c r="E114" s="4076"/>
    </row>
    <row r="115" spans="2:5" ht="9.9499999999999993" customHeight="1" x14ac:dyDescent="0.2">
      <c r="B115" s="7" t="s">
        <v>101</v>
      </c>
      <c r="C115" s="5" t="s">
        <v>97</v>
      </c>
      <c r="D115" s="176">
        <v>41180</v>
      </c>
      <c r="E115" s="4076"/>
    </row>
    <row r="116" spans="2:5" ht="9.9499999999999993" customHeight="1" x14ac:dyDescent="0.2">
      <c r="B116" s="7" t="s">
        <v>88</v>
      </c>
      <c r="C116" s="5" t="s">
        <v>128</v>
      </c>
      <c r="D116" s="176">
        <v>41180</v>
      </c>
      <c r="E116" s="4076"/>
    </row>
    <row r="117" spans="2:5" ht="9.9499999999999993" customHeight="1" x14ac:dyDescent="0.2">
      <c r="B117" s="7" t="s">
        <v>128</v>
      </c>
      <c r="C117" s="5" t="s">
        <v>98</v>
      </c>
      <c r="D117" s="176">
        <v>41180</v>
      </c>
      <c r="E117" s="4076"/>
    </row>
    <row r="118" spans="2:5" ht="9.9499999999999993" customHeight="1" x14ac:dyDescent="0.2">
      <c r="B118" s="7" t="s">
        <v>128</v>
      </c>
      <c r="C118" s="5" t="s">
        <v>127</v>
      </c>
      <c r="D118" s="176">
        <v>41180</v>
      </c>
      <c r="E118" s="4076"/>
    </row>
    <row r="119" spans="2:5" ht="9.9499999999999993" customHeight="1" x14ac:dyDescent="0.2">
      <c r="B119" s="7" t="s">
        <v>88</v>
      </c>
      <c r="C119" s="5" t="s">
        <v>101</v>
      </c>
      <c r="D119" s="176">
        <v>41180</v>
      </c>
      <c r="E119" s="4076"/>
    </row>
    <row r="120" spans="2:5" ht="9.9499999999999993" customHeight="1" x14ac:dyDescent="0.2">
      <c r="B120" s="7" t="s">
        <v>90</v>
      </c>
      <c r="C120" s="5" t="s">
        <v>159</v>
      </c>
      <c r="D120" s="176">
        <v>41180</v>
      </c>
      <c r="E120" s="4076"/>
    </row>
    <row r="121" spans="2:5" ht="9.9499999999999993" customHeight="1" x14ac:dyDescent="0.2">
      <c r="B121" s="7" t="s">
        <v>92</v>
      </c>
      <c r="C121" s="5" t="s">
        <v>90</v>
      </c>
      <c r="D121" s="176">
        <v>41208</v>
      </c>
      <c r="E121" s="4076"/>
    </row>
    <row r="122" spans="2:5" ht="9.9499999999999993" customHeight="1" x14ac:dyDescent="0.2">
      <c r="B122" s="7" t="s">
        <v>92</v>
      </c>
      <c r="C122" s="5" t="s">
        <v>89</v>
      </c>
      <c r="D122" s="176">
        <v>41208</v>
      </c>
      <c r="E122" s="4076"/>
    </row>
    <row r="123" spans="2:5" ht="9.9499999999999993" customHeight="1" x14ac:dyDescent="0.2">
      <c r="B123" s="7" t="s">
        <v>92</v>
      </c>
      <c r="C123" s="5" t="s">
        <v>208</v>
      </c>
      <c r="D123" s="176">
        <v>41208</v>
      </c>
      <c r="E123" s="4076"/>
    </row>
    <row r="124" spans="2:5" ht="9.9499999999999993" customHeight="1" x14ac:dyDescent="0.2">
      <c r="B124" s="7" t="s">
        <v>92</v>
      </c>
      <c r="C124" s="5" t="s">
        <v>94</v>
      </c>
      <c r="D124" s="176">
        <v>41208</v>
      </c>
      <c r="E124" s="4076"/>
    </row>
    <row r="125" spans="2:5" ht="9.9499999999999993" customHeight="1" x14ac:dyDescent="0.2">
      <c r="B125" s="7" t="s">
        <v>127</v>
      </c>
      <c r="C125" s="5" t="s">
        <v>129</v>
      </c>
      <c r="D125" s="176">
        <v>41208</v>
      </c>
      <c r="E125" s="4076"/>
    </row>
    <row r="126" spans="2:5" ht="9.9499999999999993" customHeight="1" x14ac:dyDescent="0.2">
      <c r="B126" s="7" t="s">
        <v>92</v>
      </c>
      <c r="C126" s="5" t="s">
        <v>97</v>
      </c>
      <c r="D126" s="176">
        <v>41208</v>
      </c>
      <c r="E126" s="4076"/>
    </row>
    <row r="127" spans="2:5" ht="9.9499999999999993" customHeight="1" x14ac:dyDescent="0.2">
      <c r="B127" s="7" t="s">
        <v>89</v>
      </c>
      <c r="C127" s="5" t="s">
        <v>127</v>
      </c>
      <c r="D127" s="176">
        <v>41208</v>
      </c>
      <c r="E127" s="4076"/>
    </row>
    <row r="128" spans="2:5" ht="9.9499999999999993" customHeight="1" x14ac:dyDescent="0.2">
      <c r="B128" s="7" t="s">
        <v>103</v>
      </c>
      <c r="C128" s="5" t="s">
        <v>90</v>
      </c>
      <c r="D128" s="176">
        <v>41250</v>
      </c>
      <c r="E128" s="4076"/>
    </row>
    <row r="129" spans="2:5" ht="9.9499999999999993" customHeight="1" x14ac:dyDescent="0.2">
      <c r="B129" s="7" t="s">
        <v>94</v>
      </c>
      <c r="C129" s="5" t="s">
        <v>89</v>
      </c>
      <c r="D129" s="176">
        <v>41250</v>
      </c>
      <c r="E129" s="4076"/>
    </row>
    <row r="130" spans="2:5" ht="9.9499999999999993" customHeight="1" x14ac:dyDescent="0.2">
      <c r="B130" s="7" t="s">
        <v>94</v>
      </c>
      <c r="C130" s="5" t="s">
        <v>92</v>
      </c>
      <c r="D130" s="176">
        <v>41250</v>
      </c>
      <c r="E130" s="4076"/>
    </row>
    <row r="131" spans="2:5" ht="9.9499999999999993" customHeight="1" x14ac:dyDescent="0.2">
      <c r="B131" s="7" t="s">
        <v>92</v>
      </c>
      <c r="C131" s="5" t="s">
        <v>208</v>
      </c>
      <c r="D131" s="176">
        <v>41250</v>
      </c>
      <c r="E131" s="4076"/>
    </row>
    <row r="132" spans="2:5" ht="9.9499999999999993" customHeight="1" x14ac:dyDescent="0.2">
      <c r="B132" s="7" t="s">
        <v>101</v>
      </c>
      <c r="C132" s="5" t="s">
        <v>94</v>
      </c>
      <c r="D132" s="178">
        <v>41250</v>
      </c>
      <c r="E132" s="4076"/>
    </row>
    <row r="133" spans="2:5" ht="9.9499999999999993" customHeight="1" x14ac:dyDescent="0.2">
      <c r="B133" s="7" t="s">
        <v>89</v>
      </c>
      <c r="C133" s="5" t="s">
        <v>128</v>
      </c>
      <c r="D133" s="176">
        <v>41250</v>
      </c>
      <c r="E133" s="4076"/>
    </row>
    <row r="134" spans="2:5" ht="9.9499999999999993" customHeight="1" x14ac:dyDescent="0.2">
      <c r="B134" s="7" t="s">
        <v>92</v>
      </c>
      <c r="C134" s="5" t="s">
        <v>127</v>
      </c>
      <c r="D134" s="176">
        <v>41250</v>
      </c>
      <c r="E134" s="4076"/>
    </row>
    <row r="135" spans="2:5" ht="9.9499999999999993" customHeight="1" x14ac:dyDescent="0.2">
      <c r="B135" s="7" t="s">
        <v>94</v>
      </c>
      <c r="C135" s="5" t="s">
        <v>100</v>
      </c>
      <c r="D135" s="176">
        <v>41250</v>
      </c>
      <c r="E135" s="4076"/>
    </row>
    <row r="136" spans="2:5" ht="9.9499999999999993" customHeight="1" x14ac:dyDescent="0.2">
      <c r="B136" s="7" t="s">
        <v>92</v>
      </c>
      <c r="C136" s="5" t="s">
        <v>159</v>
      </c>
      <c r="D136" s="176">
        <v>41250</v>
      </c>
      <c r="E136" s="4076"/>
    </row>
    <row r="137" spans="2:5" ht="9.9499999999999993" customHeight="1" x14ac:dyDescent="0.2">
      <c r="B137" s="7" t="s">
        <v>92</v>
      </c>
      <c r="C137" s="5" t="s">
        <v>102</v>
      </c>
      <c r="D137" s="176">
        <v>41250</v>
      </c>
      <c r="E137" s="4076"/>
    </row>
    <row r="138" spans="2:5" ht="9.9499999999999993" customHeight="1" x14ac:dyDescent="0.2">
      <c r="B138" s="7" t="s">
        <v>92</v>
      </c>
      <c r="C138" s="5" t="s">
        <v>103</v>
      </c>
      <c r="D138" s="176">
        <v>41250</v>
      </c>
      <c r="E138" s="4076"/>
    </row>
    <row r="139" spans="2:5" ht="9.9499999999999993" customHeight="1" x14ac:dyDescent="0.2">
      <c r="B139" s="7" t="s">
        <v>89</v>
      </c>
      <c r="C139" s="5" t="s">
        <v>90</v>
      </c>
      <c r="D139" s="176">
        <v>41271</v>
      </c>
      <c r="E139" s="4076"/>
    </row>
    <row r="140" spans="2:5" ht="9.9499999999999993" customHeight="1" x14ac:dyDescent="0.2">
      <c r="B140" s="7" t="s">
        <v>129</v>
      </c>
      <c r="C140" s="5" t="s">
        <v>89</v>
      </c>
      <c r="D140" s="176">
        <v>41271</v>
      </c>
      <c r="E140" s="4076"/>
    </row>
    <row r="141" spans="2:5" ht="9.9499999999999993" customHeight="1" x14ac:dyDescent="0.2">
      <c r="B141" s="7" t="s">
        <v>148</v>
      </c>
      <c r="C141" s="5" t="s">
        <v>208</v>
      </c>
      <c r="D141" s="176">
        <v>41271</v>
      </c>
      <c r="E141" s="4076"/>
    </row>
    <row r="142" spans="2:5" ht="9.9499999999999993" customHeight="1" x14ac:dyDescent="0.2">
      <c r="B142" s="7" t="s">
        <v>128</v>
      </c>
      <c r="C142" s="5" t="s">
        <v>93</v>
      </c>
      <c r="D142" s="176">
        <v>41271</v>
      </c>
      <c r="E142" s="4076"/>
    </row>
    <row r="143" spans="2:5" ht="9.9499999999999993" customHeight="1" x14ac:dyDescent="0.2">
      <c r="B143" s="7" t="s">
        <v>93</v>
      </c>
      <c r="C143" s="5" t="s">
        <v>94</v>
      </c>
      <c r="D143" s="178">
        <v>41271</v>
      </c>
      <c r="E143" s="4076"/>
    </row>
    <row r="144" spans="2:5" ht="9.9499999999999993" customHeight="1" x14ac:dyDescent="0.2">
      <c r="B144" s="7" t="s">
        <v>148</v>
      </c>
      <c r="C144" s="5" t="s">
        <v>129</v>
      </c>
      <c r="D144" s="176">
        <v>41271</v>
      </c>
      <c r="E144" s="4076"/>
    </row>
    <row r="145" spans="2:5" ht="9.9499999999999993" customHeight="1" x14ac:dyDescent="0.2">
      <c r="B145" s="7" t="s">
        <v>129</v>
      </c>
      <c r="C145" s="5" t="s">
        <v>128</v>
      </c>
      <c r="D145" s="176">
        <v>41271</v>
      </c>
      <c r="E145" s="4076"/>
    </row>
    <row r="146" spans="2:5" ht="9.9499999999999993" customHeight="1" x14ac:dyDescent="0.2">
      <c r="B146" s="7" t="s">
        <v>129</v>
      </c>
      <c r="C146" s="5" t="s">
        <v>127</v>
      </c>
      <c r="D146" s="176">
        <v>41271</v>
      </c>
      <c r="E146" s="4076"/>
    </row>
    <row r="147" spans="2:5" ht="9.9499999999999993" customHeight="1" x14ac:dyDescent="0.2">
      <c r="B147" s="7" t="s">
        <v>148</v>
      </c>
      <c r="C147" s="5" t="s">
        <v>159</v>
      </c>
      <c r="D147" s="176">
        <v>41271</v>
      </c>
      <c r="E147" s="4076"/>
    </row>
    <row r="148" spans="2:5" ht="9.9499999999999993" customHeight="1" x14ac:dyDescent="0.2">
      <c r="B148" s="7" t="s">
        <v>88</v>
      </c>
      <c r="C148" s="5" t="s">
        <v>90</v>
      </c>
      <c r="D148" s="176">
        <v>41278</v>
      </c>
      <c r="E148" s="4076"/>
    </row>
    <row r="149" spans="2:5" ht="9.9499999999999993" customHeight="1" x14ac:dyDescent="0.2">
      <c r="B149" s="7" t="s">
        <v>88</v>
      </c>
      <c r="C149" s="5" t="s">
        <v>89</v>
      </c>
      <c r="D149" s="176">
        <v>41278</v>
      </c>
      <c r="E149" s="4076"/>
    </row>
    <row r="150" spans="2:5" ht="9.9499999999999993" customHeight="1" x14ac:dyDescent="0.2">
      <c r="B150" s="7" t="s">
        <v>104</v>
      </c>
      <c r="C150" s="5" t="s">
        <v>107</v>
      </c>
      <c r="D150" s="176">
        <v>41278</v>
      </c>
      <c r="E150" s="4076"/>
    </row>
    <row r="151" spans="2:5" ht="9.9499999999999993" customHeight="1" x14ac:dyDescent="0.2">
      <c r="B151" s="7" t="s">
        <v>107</v>
      </c>
      <c r="C151" s="5" t="s">
        <v>208</v>
      </c>
      <c r="D151" s="176">
        <v>41278</v>
      </c>
      <c r="E151" s="4076"/>
    </row>
    <row r="152" spans="2:5" ht="9.9499999999999993" customHeight="1" x14ac:dyDescent="0.2">
      <c r="B152" s="7" t="s">
        <v>88</v>
      </c>
      <c r="C152" s="5" t="s">
        <v>94</v>
      </c>
      <c r="D152" s="176">
        <v>41278</v>
      </c>
      <c r="E152" s="4076"/>
    </row>
    <row r="153" spans="2:5" ht="9.9499999999999993" customHeight="1" x14ac:dyDescent="0.2">
      <c r="B153" s="7" t="s">
        <v>104</v>
      </c>
      <c r="C153" s="5" t="s">
        <v>100</v>
      </c>
      <c r="D153" s="176">
        <v>41278</v>
      </c>
      <c r="E153" s="4076"/>
    </row>
    <row r="154" spans="2:5" ht="9.9499999999999993" customHeight="1" x14ac:dyDescent="0.2">
      <c r="B154" s="7" t="s">
        <v>88</v>
      </c>
      <c r="C154" s="5" t="s">
        <v>101</v>
      </c>
      <c r="D154" s="176">
        <v>41278</v>
      </c>
      <c r="E154" s="4076"/>
    </row>
    <row r="155" spans="2:5" ht="9.9499999999999993" customHeight="1" x14ac:dyDescent="0.2">
      <c r="B155" s="7" t="s">
        <v>104</v>
      </c>
      <c r="C155" s="5" t="s">
        <v>159</v>
      </c>
      <c r="D155" s="176">
        <v>41278</v>
      </c>
      <c r="E155" s="4076"/>
    </row>
    <row r="156" spans="2:5" ht="9.9499999999999993" customHeight="1" x14ac:dyDescent="0.2">
      <c r="B156" s="7" t="s">
        <v>101</v>
      </c>
      <c r="C156" s="5" t="s">
        <v>104</v>
      </c>
      <c r="D156" s="176">
        <v>41278</v>
      </c>
      <c r="E156" s="4076"/>
    </row>
    <row r="157" spans="2:5" ht="9.9499999999999993" customHeight="1" x14ac:dyDescent="0.2">
      <c r="B157" s="7" t="s">
        <v>159</v>
      </c>
      <c r="C157" s="5" t="s">
        <v>150</v>
      </c>
      <c r="D157" s="176">
        <v>41306</v>
      </c>
      <c r="E157" s="4076"/>
    </row>
    <row r="158" spans="2:5" ht="9.9499999999999993" customHeight="1" x14ac:dyDescent="0.2">
      <c r="B158" s="7" t="s">
        <v>100</v>
      </c>
      <c r="C158" s="5" t="s">
        <v>90</v>
      </c>
      <c r="D158" s="176">
        <v>41306</v>
      </c>
      <c r="E158" s="4076"/>
    </row>
    <row r="159" spans="2:5" ht="9.9499999999999993" customHeight="1" x14ac:dyDescent="0.2">
      <c r="B159" s="7" t="s">
        <v>208</v>
      </c>
      <c r="C159" s="5" t="s">
        <v>89</v>
      </c>
      <c r="D159" s="176">
        <v>41306</v>
      </c>
      <c r="E159" s="4076"/>
    </row>
    <row r="160" spans="2:5" ht="9.9499999999999993" customHeight="1" x14ac:dyDescent="0.2">
      <c r="B160" s="7" t="s">
        <v>159</v>
      </c>
      <c r="C160" s="5" t="s">
        <v>208</v>
      </c>
      <c r="D160" s="176">
        <v>41306</v>
      </c>
      <c r="E160" s="4076"/>
    </row>
    <row r="161" spans="2:5" ht="9.9499999999999993" customHeight="1" x14ac:dyDescent="0.2">
      <c r="B161" s="7" t="s">
        <v>208</v>
      </c>
      <c r="C161" s="5" t="s">
        <v>94</v>
      </c>
      <c r="D161" s="176">
        <v>41306</v>
      </c>
      <c r="E161" s="4076"/>
    </row>
    <row r="162" spans="2:5" ht="9.9499999999999993" customHeight="1" x14ac:dyDescent="0.2">
      <c r="B162" s="7" t="s">
        <v>159</v>
      </c>
      <c r="C162" s="5" t="s">
        <v>100</v>
      </c>
      <c r="D162" s="176">
        <v>41306</v>
      </c>
      <c r="E162" s="4076"/>
    </row>
    <row r="163" spans="2:5" ht="9.9499999999999993" customHeight="1" x14ac:dyDescent="0.2">
      <c r="B163" s="7" t="s">
        <v>150</v>
      </c>
      <c r="C163" s="5" t="s">
        <v>102</v>
      </c>
      <c r="D163" s="176">
        <v>41306</v>
      </c>
      <c r="E163" s="4076"/>
    </row>
    <row r="164" spans="2:5" ht="9.9499999999999993" customHeight="1" x14ac:dyDescent="0.2">
      <c r="B164" s="7" t="s">
        <v>101</v>
      </c>
      <c r="C164" s="7" t="s">
        <v>88</v>
      </c>
      <c r="D164" s="176">
        <v>41334</v>
      </c>
      <c r="E164" s="4076"/>
    </row>
    <row r="165" spans="2:5" ht="9.9499999999999993" customHeight="1" x14ac:dyDescent="0.2">
      <c r="B165" s="7" t="s">
        <v>101</v>
      </c>
      <c r="C165" s="7" t="s">
        <v>90</v>
      </c>
      <c r="D165" s="176">
        <v>41334</v>
      </c>
      <c r="E165" s="4076"/>
    </row>
    <row r="166" spans="2:5" ht="9.9499999999999993" customHeight="1" x14ac:dyDescent="0.2">
      <c r="B166" s="7" t="s">
        <v>101</v>
      </c>
      <c r="C166" s="7" t="s">
        <v>89</v>
      </c>
      <c r="D166" s="176">
        <v>41334</v>
      </c>
      <c r="E166" s="4076"/>
    </row>
    <row r="167" spans="2:5" ht="9.9499999999999993" customHeight="1" x14ac:dyDescent="0.2">
      <c r="B167" s="7" t="s">
        <v>101</v>
      </c>
      <c r="C167" s="7" t="s">
        <v>208</v>
      </c>
      <c r="D167" s="176">
        <v>41334</v>
      </c>
      <c r="E167" s="4076"/>
    </row>
    <row r="168" spans="2:5" ht="9.9499999999999993" customHeight="1" x14ac:dyDescent="0.2">
      <c r="B168" s="7" t="s">
        <v>90</v>
      </c>
      <c r="C168" s="7" t="s">
        <v>129</v>
      </c>
      <c r="D168" s="176">
        <v>41334</v>
      </c>
      <c r="E168" s="4076"/>
    </row>
    <row r="169" spans="2:5" ht="9.9499999999999993" customHeight="1" x14ac:dyDescent="0.2">
      <c r="B169" s="7" t="s">
        <v>101</v>
      </c>
      <c r="C169" s="7" t="s">
        <v>151</v>
      </c>
      <c r="D169" s="176">
        <v>41334</v>
      </c>
      <c r="E169" s="4076"/>
    </row>
    <row r="170" spans="2:5" ht="9.9499999999999993" customHeight="1" x14ac:dyDescent="0.2">
      <c r="B170" s="7" t="s">
        <v>101</v>
      </c>
      <c r="C170" s="7" t="s">
        <v>97</v>
      </c>
      <c r="D170" s="176">
        <v>41334</v>
      </c>
      <c r="E170" s="4076"/>
    </row>
    <row r="171" spans="2:5" ht="9.9499999999999993" customHeight="1" x14ac:dyDescent="0.2">
      <c r="B171" s="7" t="s">
        <v>88</v>
      </c>
      <c r="C171" s="5" t="s">
        <v>127</v>
      </c>
      <c r="D171" s="176">
        <v>41334</v>
      </c>
      <c r="E171" s="4076"/>
    </row>
    <row r="172" spans="2:5" ht="9.9499999999999993" customHeight="1" x14ac:dyDescent="0.2">
      <c r="B172" s="7" t="s">
        <v>101</v>
      </c>
      <c r="C172" s="7" t="s">
        <v>100</v>
      </c>
      <c r="D172" s="176">
        <v>41334</v>
      </c>
      <c r="E172" s="4076"/>
    </row>
    <row r="173" spans="2:5" ht="9.9499999999999993" customHeight="1" x14ac:dyDescent="0.2">
      <c r="B173" s="7" t="s">
        <v>151</v>
      </c>
      <c r="C173" s="5" t="s">
        <v>159</v>
      </c>
      <c r="D173" s="176">
        <v>41334</v>
      </c>
      <c r="E173" s="4076"/>
    </row>
    <row r="174" spans="2:5" ht="9.9499999999999993" customHeight="1" x14ac:dyDescent="0.2">
      <c r="B174" s="7" t="s">
        <v>208</v>
      </c>
      <c r="C174" s="7" t="s">
        <v>158</v>
      </c>
      <c r="D174" s="176">
        <v>41348</v>
      </c>
      <c r="E174" s="4076"/>
    </row>
    <row r="175" spans="2:5" ht="9.9499999999999993" customHeight="1" x14ac:dyDescent="0.2">
      <c r="B175" s="7" t="s">
        <v>159</v>
      </c>
      <c r="C175" s="7" t="s">
        <v>98</v>
      </c>
      <c r="D175" s="176">
        <v>41348</v>
      </c>
      <c r="E175" s="4076"/>
    </row>
    <row r="176" spans="2:5" ht="9.9499999999999993" customHeight="1" x14ac:dyDescent="0.2">
      <c r="B176" s="7" t="s">
        <v>129</v>
      </c>
      <c r="C176" s="7" t="s">
        <v>89</v>
      </c>
      <c r="D176" s="176">
        <v>41348</v>
      </c>
      <c r="E176" s="4076"/>
    </row>
    <row r="177" spans="2:5" ht="9.9499999999999993" customHeight="1" x14ac:dyDescent="0.2">
      <c r="B177" s="7" t="s">
        <v>159</v>
      </c>
      <c r="C177" s="7" t="s">
        <v>90</v>
      </c>
      <c r="D177" s="176">
        <v>41348</v>
      </c>
      <c r="E177" s="4076"/>
    </row>
    <row r="178" spans="2:5" ht="9.9499999999999993" customHeight="1" x14ac:dyDescent="0.2">
      <c r="B178" s="7" t="s">
        <v>129</v>
      </c>
      <c r="C178" s="7" t="s">
        <v>94</v>
      </c>
      <c r="D178" s="176">
        <v>41348</v>
      </c>
      <c r="E178" s="4076"/>
    </row>
    <row r="179" spans="2:5" ht="9.9499999999999993" customHeight="1" x14ac:dyDescent="0.2">
      <c r="B179" s="7" t="s">
        <v>104</v>
      </c>
      <c r="C179" s="7" t="s">
        <v>208</v>
      </c>
      <c r="D179" s="176">
        <v>41348</v>
      </c>
      <c r="E179" s="4076"/>
    </row>
    <row r="180" spans="2:5" ht="9.9499999999999993" customHeight="1" x14ac:dyDescent="0.2">
      <c r="B180" s="7" t="s">
        <v>104</v>
      </c>
      <c r="C180" s="7" t="s">
        <v>100</v>
      </c>
      <c r="D180" s="176">
        <v>41348</v>
      </c>
      <c r="E180" s="4076"/>
    </row>
    <row r="181" spans="2:5" ht="9.9499999999999993" customHeight="1" x14ac:dyDescent="0.2">
      <c r="B181" s="7" t="s">
        <v>104</v>
      </c>
      <c r="C181" s="7" t="s">
        <v>129</v>
      </c>
      <c r="D181" s="176">
        <v>41348</v>
      </c>
      <c r="E181" s="4076"/>
    </row>
    <row r="182" spans="2:5" ht="9.9499999999999993" customHeight="1" x14ac:dyDescent="0.2">
      <c r="B182" s="7" t="s">
        <v>104</v>
      </c>
      <c r="C182" s="7" t="s">
        <v>159</v>
      </c>
      <c r="D182" s="176">
        <v>41348</v>
      </c>
      <c r="E182" s="4076"/>
    </row>
    <row r="183" spans="2:5" ht="9.9499999999999993" customHeight="1" x14ac:dyDescent="0.2">
      <c r="B183" s="7" t="s">
        <v>104</v>
      </c>
      <c r="C183" s="7" t="s">
        <v>97</v>
      </c>
      <c r="D183" s="176">
        <v>41348</v>
      </c>
      <c r="E183" s="4076"/>
    </row>
    <row r="184" spans="2:5" ht="9.9499999999999993" customHeight="1" x14ac:dyDescent="0.2">
      <c r="B184" s="7" t="s">
        <v>129</v>
      </c>
      <c r="C184" s="7" t="s">
        <v>90</v>
      </c>
      <c r="D184" s="176">
        <v>41362</v>
      </c>
      <c r="E184" s="4076"/>
    </row>
    <row r="185" spans="2:5" ht="9.9499999999999993" customHeight="1" x14ac:dyDescent="0.2">
      <c r="B185" s="7" t="s">
        <v>98</v>
      </c>
      <c r="C185" s="7" t="s">
        <v>94</v>
      </c>
      <c r="D185" s="176">
        <v>41362</v>
      </c>
      <c r="E185" s="4076"/>
    </row>
    <row r="186" spans="2:5" ht="9.9499999999999993" customHeight="1" x14ac:dyDescent="0.2">
      <c r="B186" s="7" t="s">
        <v>151</v>
      </c>
      <c r="C186" s="7" t="s">
        <v>161</v>
      </c>
      <c r="D186" s="176">
        <v>41362</v>
      </c>
      <c r="E186" s="4076"/>
    </row>
    <row r="187" spans="2:5" ht="9.9499999999999993" customHeight="1" x14ac:dyDescent="0.2">
      <c r="B187" s="7" t="s">
        <v>127</v>
      </c>
      <c r="C187" s="7" t="s">
        <v>125</v>
      </c>
      <c r="D187" s="176">
        <v>41362</v>
      </c>
      <c r="E187" s="4076"/>
    </row>
    <row r="188" spans="2:5" ht="9.9499999999999993" customHeight="1" x14ac:dyDescent="0.2">
      <c r="B188" s="7" t="s">
        <v>100</v>
      </c>
      <c r="C188" s="7" t="s">
        <v>101</v>
      </c>
      <c r="D188" s="176">
        <v>41362</v>
      </c>
      <c r="E188" s="4076"/>
    </row>
    <row r="189" spans="2:5" ht="9.9499999999999993" customHeight="1" x14ac:dyDescent="0.2">
      <c r="B189" s="7" t="s">
        <v>100</v>
      </c>
      <c r="C189" s="7" t="s">
        <v>151</v>
      </c>
      <c r="D189" s="176">
        <v>41362</v>
      </c>
      <c r="E189" s="4076"/>
    </row>
    <row r="190" spans="2:5" ht="9.9499999999999993" customHeight="1" x14ac:dyDescent="0.2">
      <c r="B190" s="7" t="s">
        <v>127</v>
      </c>
      <c r="C190" s="7" t="s">
        <v>90</v>
      </c>
      <c r="D190" s="176">
        <v>41362</v>
      </c>
      <c r="E190" s="4076"/>
    </row>
    <row r="191" spans="2:5" ht="9.9499999999999993" customHeight="1" x14ac:dyDescent="0.2">
      <c r="B191" s="7" t="s">
        <v>102</v>
      </c>
      <c r="C191" s="7" t="s">
        <v>89</v>
      </c>
      <c r="D191" s="176">
        <v>41362</v>
      </c>
      <c r="E191" s="4076"/>
    </row>
    <row r="192" spans="2:5" ht="9.9499999999999993" customHeight="1" x14ac:dyDescent="0.2">
      <c r="B192" s="7" t="s">
        <v>127</v>
      </c>
      <c r="C192" s="7" t="s">
        <v>97</v>
      </c>
      <c r="D192" s="176">
        <v>41362</v>
      </c>
      <c r="E192" s="4076"/>
    </row>
    <row r="193" spans="2:5" ht="9.9499999999999993" customHeight="1" x14ac:dyDescent="0.2">
      <c r="B193" s="7" t="s">
        <v>102</v>
      </c>
      <c r="C193" s="7" t="s">
        <v>208</v>
      </c>
      <c r="D193" s="176">
        <v>41362</v>
      </c>
      <c r="E193" s="4076"/>
    </row>
    <row r="194" spans="2:5" ht="9.9499999999999993" customHeight="1" x14ac:dyDescent="0.2">
      <c r="B194" s="7" t="s">
        <v>102</v>
      </c>
      <c r="C194" s="7" t="s">
        <v>127</v>
      </c>
      <c r="D194" s="176">
        <v>41362</v>
      </c>
      <c r="E194" s="4076"/>
    </row>
    <row r="195" spans="2:5" ht="9.9499999999999993" customHeight="1" x14ac:dyDescent="0.2">
      <c r="B195" s="7" t="s">
        <v>100</v>
      </c>
      <c r="C195" s="7" t="s">
        <v>98</v>
      </c>
      <c r="D195" s="176">
        <v>41362</v>
      </c>
      <c r="E195" s="4076"/>
    </row>
    <row r="196" spans="2:5" ht="9.9499999999999993" customHeight="1" x14ac:dyDescent="0.2">
      <c r="B196" s="7" t="s">
        <v>102</v>
      </c>
      <c r="C196" s="7" t="s">
        <v>100</v>
      </c>
      <c r="D196" s="176">
        <v>41362</v>
      </c>
      <c r="E196" s="4076"/>
    </row>
    <row r="197" spans="2:5" ht="9.9499999999999993" customHeight="1" x14ac:dyDescent="0.2">
      <c r="B197" s="7" t="s">
        <v>129</v>
      </c>
      <c r="C197" s="7" t="s">
        <v>95</v>
      </c>
      <c r="D197" s="176">
        <v>41397</v>
      </c>
      <c r="E197" s="4076"/>
    </row>
    <row r="198" spans="2:5" ht="9.9499999999999993" customHeight="1" x14ac:dyDescent="0.2">
      <c r="B198" s="7" t="s">
        <v>89</v>
      </c>
      <c r="C198" s="7" t="s">
        <v>94</v>
      </c>
      <c r="D198" s="176">
        <v>41397</v>
      </c>
      <c r="E198" s="4076"/>
    </row>
    <row r="199" spans="2:5" ht="9.9499999999999993" customHeight="1" x14ac:dyDescent="0.2">
      <c r="B199" s="7" t="s">
        <v>92</v>
      </c>
      <c r="C199" s="7" t="s">
        <v>150</v>
      </c>
      <c r="D199" s="176">
        <v>41397</v>
      </c>
      <c r="E199" s="4076"/>
    </row>
    <row r="200" spans="2:5" ht="9.9499999999999993" customHeight="1" x14ac:dyDescent="0.2">
      <c r="B200" s="7" t="s">
        <v>170</v>
      </c>
      <c r="C200" s="7" t="s">
        <v>161</v>
      </c>
      <c r="D200" s="176">
        <v>41397</v>
      </c>
      <c r="E200" s="4076"/>
    </row>
    <row r="201" spans="2:5" ht="9.9499999999999993" customHeight="1" x14ac:dyDescent="0.2">
      <c r="B201" s="7" t="s">
        <v>172</v>
      </c>
      <c r="C201" s="7" t="s">
        <v>173</v>
      </c>
      <c r="D201" s="176">
        <v>41397</v>
      </c>
      <c r="E201" s="4076"/>
    </row>
    <row r="202" spans="2:5" ht="9.9499999999999993" customHeight="1" x14ac:dyDescent="0.2">
      <c r="B202" s="7" t="s">
        <v>92</v>
      </c>
      <c r="C202" s="7" t="s">
        <v>89</v>
      </c>
      <c r="D202" s="176">
        <v>41397</v>
      </c>
      <c r="E202" s="4076"/>
    </row>
    <row r="203" spans="2:5" ht="9.9499999999999993" customHeight="1" x14ac:dyDescent="0.2">
      <c r="B203" s="7" t="s">
        <v>90</v>
      </c>
      <c r="C203" s="7" t="s">
        <v>208</v>
      </c>
      <c r="D203" s="176">
        <v>41397</v>
      </c>
      <c r="E203" s="4076"/>
    </row>
    <row r="204" spans="2:5" ht="9.9499999999999993" customHeight="1" x14ac:dyDescent="0.2">
      <c r="B204" s="7" t="s">
        <v>93</v>
      </c>
      <c r="C204" s="7" t="s">
        <v>171</v>
      </c>
      <c r="D204" s="176">
        <v>41397</v>
      </c>
      <c r="E204" s="4076"/>
    </row>
    <row r="205" spans="2:5" ht="9.9499999999999993" customHeight="1" x14ac:dyDescent="0.2">
      <c r="B205" s="7" t="s">
        <v>97</v>
      </c>
      <c r="C205" s="7" t="s">
        <v>159</v>
      </c>
      <c r="D205" s="176">
        <v>41397</v>
      </c>
      <c r="E205" s="4076"/>
    </row>
    <row r="206" spans="2:5" ht="9.9499999999999993" customHeight="1" x14ac:dyDescent="0.2">
      <c r="B206" s="7" t="s">
        <v>129</v>
      </c>
      <c r="C206" s="7" t="s">
        <v>102</v>
      </c>
      <c r="D206" s="176">
        <v>41397</v>
      </c>
      <c r="E206" s="4076"/>
    </row>
    <row r="207" spans="2:5" ht="9.9499999999999993" customHeight="1" x14ac:dyDescent="0.2">
      <c r="B207" s="7" t="s">
        <v>129</v>
      </c>
      <c r="C207" s="7" t="s">
        <v>172</v>
      </c>
      <c r="D207" s="176">
        <v>41397</v>
      </c>
      <c r="E207" s="4076"/>
    </row>
    <row r="208" spans="2:5" ht="9.9499999999999993" customHeight="1" x14ac:dyDescent="0.2">
      <c r="B208" s="7" t="s">
        <v>129</v>
      </c>
      <c r="C208" s="7" t="s">
        <v>170</v>
      </c>
      <c r="D208" s="176">
        <v>41397</v>
      </c>
      <c r="E208" s="4076"/>
    </row>
    <row r="209" spans="2:5" ht="9.9499999999999993" customHeight="1" x14ac:dyDescent="0.2">
      <c r="B209" s="7" t="s">
        <v>92</v>
      </c>
      <c r="C209" s="7" t="s">
        <v>97</v>
      </c>
      <c r="D209" s="176">
        <v>41397</v>
      </c>
      <c r="E209" s="4076"/>
    </row>
    <row r="210" spans="2:5" ht="9.9499999999999993" customHeight="1" x14ac:dyDescent="0.2">
      <c r="B210" s="7" t="s">
        <v>129</v>
      </c>
      <c r="C210" s="7" t="s">
        <v>90</v>
      </c>
      <c r="D210" s="176">
        <v>41397</v>
      </c>
      <c r="E210" s="4076"/>
    </row>
    <row r="211" spans="2:5" ht="9.9499999999999993" customHeight="1" x14ac:dyDescent="0.2">
      <c r="B211" s="7" t="s">
        <v>129</v>
      </c>
      <c r="C211" s="7" t="s">
        <v>93</v>
      </c>
      <c r="D211" s="176">
        <v>41397</v>
      </c>
      <c r="E211" s="4076"/>
    </row>
    <row r="212" spans="2:5" ht="9.9499999999999993" customHeight="1" x14ac:dyDescent="0.2">
      <c r="B212" s="7" t="s">
        <v>129</v>
      </c>
      <c r="C212" s="7" t="s">
        <v>92</v>
      </c>
      <c r="D212" s="176">
        <v>41397</v>
      </c>
      <c r="E212" s="4076"/>
    </row>
    <row r="213" spans="2:5" ht="9.9499999999999993" customHeight="1" x14ac:dyDescent="0.2">
      <c r="B213" s="7" t="s">
        <v>97</v>
      </c>
      <c r="C213" s="7" t="s">
        <v>174</v>
      </c>
      <c r="D213" s="176">
        <v>41432</v>
      </c>
      <c r="E213" s="4076"/>
    </row>
    <row r="214" spans="2:5" ht="9.9499999999999993" customHeight="1" x14ac:dyDescent="0.2">
      <c r="B214" s="7" t="s">
        <v>89</v>
      </c>
      <c r="C214" s="7" t="s">
        <v>90</v>
      </c>
      <c r="D214" s="176">
        <v>41432</v>
      </c>
      <c r="E214" s="4076"/>
    </row>
    <row r="215" spans="2:5" ht="9.9499999999999993" customHeight="1" x14ac:dyDescent="0.2">
      <c r="B215" s="7" t="s">
        <v>97</v>
      </c>
      <c r="C215" s="7" t="s">
        <v>104</v>
      </c>
      <c r="D215" s="176">
        <v>41432</v>
      </c>
      <c r="E215" s="4076"/>
    </row>
    <row r="216" spans="2:5" ht="9.9499999999999993" customHeight="1" x14ac:dyDescent="0.2">
      <c r="B216" s="7" t="s">
        <v>125</v>
      </c>
      <c r="C216" s="7" t="s">
        <v>151</v>
      </c>
      <c r="D216" s="176">
        <v>41432</v>
      </c>
      <c r="E216" s="4076"/>
    </row>
    <row r="217" spans="2:5" ht="9.9499999999999993" customHeight="1" x14ac:dyDescent="0.2">
      <c r="B217" s="7" t="s">
        <v>94</v>
      </c>
      <c r="C217" s="7" t="s">
        <v>175</v>
      </c>
      <c r="D217" s="176">
        <v>41432</v>
      </c>
      <c r="E217" s="4076"/>
    </row>
    <row r="218" spans="2:5" ht="9.9499999999999993" customHeight="1" x14ac:dyDescent="0.2">
      <c r="B218" s="7" t="s">
        <v>92</v>
      </c>
      <c r="C218" s="7" t="s">
        <v>97</v>
      </c>
      <c r="D218" s="176">
        <v>41432</v>
      </c>
      <c r="E218" s="4076"/>
    </row>
    <row r="219" spans="2:5" ht="9.9499999999999993" customHeight="1" x14ac:dyDescent="0.2">
      <c r="B219" s="7" t="s">
        <v>159</v>
      </c>
      <c r="C219" s="7" t="s">
        <v>100</v>
      </c>
      <c r="D219" s="176">
        <v>41432</v>
      </c>
      <c r="E219" s="4076"/>
    </row>
    <row r="220" spans="2:5" ht="9.9499999999999993" customHeight="1" x14ac:dyDescent="0.2">
      <c r="B220" s="7" t="s">
        <v>159</v>
      </c>
      <c r="C220" s="7" t="s">
        <v>125</v>
      </c>
      <c r="D220" s="176">
        <v>41432</v>
      </c>
      <c r="E220" s="4076"/>
    </row>
    <row r="221" spans="2:5" ht="9.9499999999999993" customHeight="1" x14ac:dyDescent="0.2">
      <c r="B221" s="7" t="s">
        <v>208</v>
      </c>
      <c r="C221" s="7" t="s">
        <v>101</v>
      </c>
      <c r="D221" s="176">
        <v>41432</v>
      </c>
      <c r="E221" s="4076"/>
    </row>
    <row r="222" spans="2:5" ht="9.9499999999999993" customHeight="1" x14ac:dyDescent="0.2">
      <c r="B222" s="7" t="s">
        <v>159</v>
      </c>
      <c r="C222" s="7" t="s">
        <v>208</v>
      </c>
      <c r="D222" s="176">
        <v>41432</v>
      </c>
      <c r="E222" s="4076"/>
    </row>
    <row r="223" spans="2:5" ht="9.9499999999999993" customHeight="1" x14ac:dyDescent="0.2">
      <c r="B223" s="7" t="s">
        <v>159</v>
      </c>
      <c r="C223" s="7" t="s">
        <v>92</v>
      </c>
      <c r="D223" s="176">
        <v>41432</v>
      </c>
      <c r="E223" s="4076"/>
    </row>
    <row r="224" spans="2:5" ht="9.9499999999999993" customHeight="1" x14ac:dyDescent="0.2">
      <c r="B224" s="7" t="s">
        <v>159</v>
      </c>
      <c r="C224" s="7" t="s">
        <v>94</v>
      </c>
      <c r="D224" s="176">
        <v>41432</v>
      </c>
      <c r="E224" s="4076"/>
    </row>
    <row r="225" spans="2:5" ht="9.9499999999999993" customHeight="1" thickBot="1" x14ac:dyDescent="0.25">
      <c r="B225" s="7" t="s">
        <v>159</v>
      </c>
      <c r="C225" s="7" t="s">
        <v>89</v>
      </c>
      <c r="D225" s="176">
        <v>41432</v>
      </c>
      <c r="E225" s="4076"/>
    </row>
    <row r="226" spans="2:5" ht="9.9499999999999993" customHeight="1" thickTop="1" x14ac:dyDescent="0.2">
      <c r="B226" s="9" t="s">
        <v>185</v>
      </c>
      <c r="C226" s="9" t="s">
        <v>184</v>
      </c>
      <c r="D226" s="179">
        <v>41516</v>
      </c>
      <c r="E226" s="4078" t="s">
        <v>124</v>
      </c>
    </row>
    <row r="227" spans="2:5" ht="9.9499999999999993" customHeight="1" x14ac:dyDescent="0.2">
      <c r="B227" s="7" t="s">
        <v>94</v>
      </c>
      <c r="C227" s="7" t="s">
        <v>89</v>
      </c>
      <c r="D227" s="180">
        <v>41516</v>
      </c>
      <c r="E227" s="4079"/>
    </row>
    <row r="228" spans="2:5" ht="9.9499999999999993" customHeight="1" x14ac:dyDescent="0.2">
      <c r="B228" s="7" t="s">
        <v>125</v>
      </c>
      <c r="C228" s="7" t="s">
        <v>185</v>
      </c>
      <c r="D228" s="180">
        <v>41516</v>
      </c>
      <c r="E228" s="4079"/>
    </row>
    <row r="229" spans="2:5" ht="9.9499999999999993" customHeight="1" x14ac:dyDescent="0.2">
      <c r="B229" s="7" t="s">
        <v>159</v>
      </c>
      <c r="C229" s="7" t="s">
        <v>95</v>
      </c>
      <c r="D229" s="180">
        <v>41516</v>
      </c>
      <c r="E229" s="4079"/>
    </row>
    <row r="230" spans="2:5" ht="9.9499999999999993" customHeight="1" x14ac:dyDescent="0.2">
      <c r="B230" s="7" t="s">
        <v>125</v>
      </c>
      <c r="C230" s="7" t="s">
        <v>90</v>
      </c>
      <c r="D230" s="180">
        <v>41516</v>
      </c>
      <c r="E230" s="4079"/>
    </row>
    <row r="231" spans="2:5" ht="9.9499999999999993" customHeight="1" x14ac:dyDescent="0.2">
      <c r="B231" s="7" t="s">
        <v>125</v>
      </c>
      <c r="C231" s="7" t="s">
        <v>159</v>
      </c>
      <c r="D231" s="180">
        <v>41516</v>
      </c>
      <c r="E231" s="4079"/>
    </row>
    <row r="232" spans="2:5" ht="9.9499999999999993" customHeight="1" x14ac:dyDescent="0.2">
      <c r="B232" s="7" t="s">
        <v>125</v>
      </c>
      <c r="C232" s="7" t="s">
        <v>94</v>
      </c>
      <c r="D232" s="180">
        <v>41516</v>
      </c>
      <c r="E232" s="4079"/>
    </row>
    <row r="233" spans="2:5" ht="9.9499999999999993" customHeight="1" x14ac:dyDescent="0.2">
      <c r="B233" s="7" t="s">
        <v>94</v>
      </c>
      <c r="C233" s="7" t="s">
        <v>96</v>
      </c>
      <c r="D233" s="180">
        <v>41544</v>
      </c>
      <c r="E233" s="4079"/>
    </row>
    <row r="234" spans="2:5" ht="9.9499999999999993" customHeight="1" x14ac:dyDescent="0.2">
      <c r="B234" s="7" t="s">
        <v>92</v>
      </c>
      <c r="C234" s="7" t="s">
        <v>159</v>
      </c>
      <c r="D234" s="180">
        <v>41544</v>
      </c>
      <c r="E234" s="4079"/>
    </row>
    <row r="235" spans="2:5" ht="9.9499999999999993" customHeight="1" x14ac:dyDescent="0.2">
      <c r="B235" s="7" t="s">
        <v>94</v>
      </c>
      <c r="C235" s="7" t="s">
        <v>184</v>
      </c>
      <c r="D235" s="180">
        <v>41544</v>
      </c>
      <c r="E235" s="4079"/>
    </row>
    <row r="236" spans="2:5" ht="9.9499999999999993" customHeight="1" x14ac:dyDescent="0.2">
      <c r="B236" s="7" t="s">
        <v>151</v>
      </c>
      <c r="C236" s="7" t="s">
        <v>89</v>
      </c>
      <c r="D236" s="180">
        <v>41544</v>
      </c>
      <c r="E236" s="4079"/>
    </row>
    <row r="237" spans="2:5" ht="9.9499999999999993" customHeight="1" x14ac:dyDescent="0.2">
      <c r="B237" s="7" t="s">
        <v>103</v>
      </c>
      <c r="C237" s="7" t="s">
        <v>98</v>
      </c>
      <c r="D237" s="180">
        <v>41544</v>
      </c>
      <c r="E237" s="4079"/>
    </row>
    <row r="238" spans="2:5" ht="9.9499999999999993" customHeight="1" x14ac:dyDescent="0.2">
      <c r="B238" s="7" t="s">
        <v>92</v>
      </c>
      <c r="C238" s="7" t="s">
        <v>125</v>
      </c>
      <c r="D238" s="180">
        <v>41544</v>
      </c>
      <c r="E238" s="4079"/>
    </row>
    <row r="239" spans="2:5" ht="9.9499999999999993" customHeight="1" x14ac:dyDescent="0.2">
      <c r="B239" s="7" t="s">
        <v>185</v>
      </c>
      <c r="C239" s="7" t="s">
        <v>127</v>
      </c>
      <c r="D239" s="180">
        <v>41544</v>
      </c>
      <c r="E239" s="4079"/>
    </row>
    <row r="240" spans="2:5" ht="9.9499999999999993" customHeight="1" x14ac:dyDescent="0.2">
      <c r="B240" s="7" t="s">
        <v>103</v>
      </c>
      <c r="C240" s="7" t="s">
        <v>100</v>
      </c>
      <c r="D240" s="180">
        <v>41544</v>
      </c>
      <c r="E240" s="4079"/>
    </row>
    <row r="241" spans="2:5" ht="9.9499999999999993" customHeight="1" x14ac:dyDescent="0.2">
      <c r="B241" s="7" t="s">
        <v>92</v>
      </c>
      <c r="C241" s="7" t="s">
        <v>90</v>
      </c>
      <c r="D241" s="180">
        <v>41544</v>
      </c>
      <c r="E241" s="4079"/>
    </row>
    <row r="242" spans="2:5" ht="9.9499999999999993" customHeight="1" x14ac:dyDescent="0.2">
      <c r="B242" s="7" t="s">
        <v>103</v>
      </c>
      <c r="C242" s="7" t="s">
        <v>151</v>
      </c>
      <c r="D242" s="180">
        <v>41544</v>
      </c>
      <c r="E242" s="4079"/>
    </row>
    <row r="243" spans="2:5" ht="9.9499999999999993" customHeight="1" x14ac:dyDescent="0.2">
      <c r="B243" s="7" t="s">
        <v>103</v>
      </c>
      <c r="C243" s="7" t="s">
        <v>185</v>
      </c>
      <c r="D243" s="180">
        <v>41544</v>
      </c>
      <c r="E243" s="4079"/>
    </row>
    <row r="244" spans="2:5" ht="9.9499999999999993" customHeight="1" x14ac:dyDescent="0.2">
      <c r="B244" s="7" t="s">
        <v>94</v>
      </c>
      <c r="C244" s="7" t="s">
        <v>101</v>
      </c>
      <c r="D244" s="180">
        <v>41544</v>
      </c>
      <c r="E244" s="4079"/>
    </row>
    <row r="245" spans="2:5" ht="9.9499999999999993" customHeight="1" x14ac:dyDescent="0.2">
      <c r="B245" s="7" t="s">
        <v>92</v>
      </c>
      <c r="C245" s="7" t="s">
        <v>129</v>
      </c>
      <c r="D245" s="180">
        <v>41544</v>
      </c>
      <c r="E245" s="4079"/>
    </row>
    <row r="246" spans="2:5" ht="9.9499999999999993" customHeight="1" x14ac:dyDescent="0.2">
      <c r="B246" s="7" t="s">
        <v>92</v>
      </c>
      <c r="C246" s="7" t="s">
        <v>103</v>
      </c>
      <c r="D246" s="180">
        <v>41544</v>
      </c>
      <c r="E246" s="4079"/>
    </row>
    <row r="247" spans="2:5" ht="9.9499999999999993" customHeight="1" x14ac:dyDescent="0.2">
      <c r="B247" s="7" t="s">
        <v>92</v>
      </c>
      <c r="C247" s="7" t="s">
        <v>94</v>
      </c>
      <c r="D247" s="180">
        <v>41544</v>
      </c>
      <c r="E247" s="4079"/>
    </row>
    <row r="248" spans="2:5" ht="9.9499999999999993" customHeight="1" x14ac:dyDescent="0.2">
      <c r="B248" s="7" t="s">
        <v>92</v>
      </c>
      <c r="C248" s="7" t="s">
        <v>208</v>
      </c>
      <c r="D248" s="180">
        <v>41544</v>
      </c>
      <c r="E248" s="4079"/>
    </row>
    <row r="249" spans="2:5" ht="9.9499999999999993" customHeight="1" x14ac:dyDescent="0.2">
      <c r="B249" s="7" t="s">
        <v>100</v>
      </c>
      <c r="C249" s="7" t="s">
        <v>184</v>
      </c>
      <c r="D249" s="180">
        <v>41558</v>
      </c>
      <c r="E249" s="4079"/>
    </row>
    <row r="250" spans="2:5" ht="9.9499999999999993" customHeight="1" x14ac:dyDescent="0.2">
      <c r="B250" s="7" t="s">
        <v>185</v>
      </c>
      <c r="C250" s="7" t="s">
        <v>97</v>
      </c>
      <c r="D250" s="180">
        <v>41558</v>
      </c>
      <c r="E250" s="4079"/>
    </row>
    <row r="251" spans="2:5" ht="9.9499999999999993" customHeight="1" x14ac:dyDescent="0.2">
      <c r="B251" s="7" t="s">
        <v>102</v>
      </c>
      <c r="C251" s="7" t="s">
        <v>89</v>
      </c>
      <c r="D251" s="180">
        <v>41558</v>
      </c>
      <c r="E251" s="4079"/>
    </row>
    <row r="252" spans="2:5" ht="9.9499999999999993" customHeight="1" x14ac:dyDescent="0.2">
      <c r="B252" s="7" t="s">
        <v>100</v>
      </c>
      <c r="C252" s="7" t="s">
        <v>200</v>
      </c>
      <c r="D252" s="180">
        <v>41558</v>
      </c>
      <c r="E252" s="4079"/>
    </row>
    <row r="253" spans="2:5" ht="9.9499999999999993" customHeight="1" x14ac:dyDescent="0.2">
      <c r="B253" s="7" t="s">
        <v>90</v>
      </c>
      <c r="C253" s="7" t="s">
        <v>101</v>
      </c>
      <c r="D253" s="180">
        <v>41558</v>
      </c>
      <c r="E253" s="4079"/>
    </row>
    <row r="254" spans="2:5" ht="9.9499999999999993" customHeight="1" x14ac:dyDescent="0.2">
      <c r="B254" s="7" t="s">
        <v>100</v>
      </c>
      <c r="C254" s="7" t="s">
        <v>125</v>
      </c>
      <c r="D254" s="180">
        <v>41558</v>
      </c>
      <c r="E254" s="4079"/>
    </row>
    <row r="255" spans="2:5" ht="9.9499999999999993" customHeight="1" x14ac:dyDescent="0.2">
      <c r="B255" s="7" t="s">
        <v>90</v>
      </c>
      <c r="C255" s="7" t="s">
        <v>94</v>
      </c>
      <c r="D255" s="180">
        <v>41558</v>
      </c>
      <c r="E255" s="4079"/>
    </row>
    <row r="256" spans="2:5" ht="9.9499999999999993" customHeight="1" x14ac:dyDescent="0.2">
      <c r="B256" s="7" t="s">
        <v>100</v>
      </c>
      <c r="C256" s="7" t="s">
        <v>128</v>
      </c>
      <c r="D256" s="180">
        <v>41558</v>
      </c>
      <c r="E256" s="4079"/>
    </row>
    <row r="257" spans="2:13" ht="9.9499999999999993" customHeight="1" x14ac:dyDescent="0.2">
      <c r="B257" s="7" t="s">
        <v>90</v>
      </c>
      <c r="C257" s="7" t="s">
        <v>92</v>
      </c>
      <c r="D257" s="180">
        <v>41558</v>
      </c>
      <c r="E257" s="4079"/>
    </row>
    <row r="258" spans="2:13" ht="9.9499999999999993" customHeight="1" x14ac:dyDescent="0.2">
      <c r="B258" s="7" t="s">
        <v>90</v>
      </c>
      <c r="C258" s="7" t="s">
        <v>185</v>
      </c>
      <c r="D258" s="180">
        <v>41558</v>
      </c>
      <c r="E258" s="4079"/>
    </row>
    <row r="259" spans="2:13" ht="9.9499999999999993" customHeight="1" x14ac:dyDescent="0.2">
      <c r="B259" s="7" t="s">
        <v>102</v>
      </c>
      <c r="C259" s="7" t="s">
        <v>129</v>
      </c>
      <c r="D259" s="180">
        <v>41558</v>
      </c>
      <c r="E259" s="4079"/>
    </row>
    <row r="260" spans="2:13" ht="9.9499999999999993" customHeight="1" x14ac:dyDescent="0.2">
      <c r="B260" s="7" t="s">
        <v>102</v>
      </c>
      <c r="C260" s="7" t="s">
        <v>100</v>
      </c>
      <c r="D260" s="180">
        <v>41558</v>
      </c>
      <c r="E260" s="4079"/>
    </row>
    <row r="261" spans="2:13" ht="9.9499999999999993" customHeight="1" x14ac:dyDescent="0.2">
      <c r="B261" s="7" t="s">
        <v>102</v>
      </c>
      <c r="C261" s="7" t="s">
        <v>90</v>
      </c>
      <c r="D261" s="180">
        <v>41558</v>
      </c>
      <c r="E261" s="4079"/>
    </row>
    <row r="262" spans="2:13" ht="9.9499999999999993" customHeight="1" x14ac:dyDescent="0.2">
      <c r="B262" s="7" t="s">
        <v>92</v>
      </c>
      <c r="C262" s="7" t="s">
        <v>89</v>
      </c>
      <c r="D262" s="180">
        <v>41572</v>
      </c>
      <c r="E262" s="4079"/>
    </row>
    <row r="263" spans="2:13" ht="9.9499999999999993" customHeight="1" x14ac:dyDescent="0.2">
      <c r="B263" s="7" t="s">
        <v>129</v>
      </c>
      <c r="C263" s="7" t="s">
        <v>90</v>
      </c>
      <c r="D263" s="180">
        <v>41572</v>
      </c>
      <c r="E263" s="4079"/>
    </row>
    <row r="264" spans="2:13" ht="9.9499999999999993" customHeight="1" x14ac:dyDescent="0.2">
      <c r="B264" s="7" t="s">
        <v>100</v>
      </c>
      <c r="C264" s="7" t="s">
        <v>125</v>
      </c>
      <c r="D264" s="180">
        <v>41572</v>
      </c>
      <c r="E264" s="4079"/>
    </row>
    <row r="265" spans="2:13" ht="9.9499999999999993" customHeight="1" x14ac:dyDescent="0.2">
      <c r="B265" s="7" t="s">
        <v>92</v>
      </c>
      <c r="C265" s="7" t="s">
        <v>184</v>
      </c>
      <c r="D265" s="180">
        <v>41572</v>
      </c>
      <c r="E265" s="4079"/>
    </row>
    <row r="266" spans="2:13" ht="9.9499999999999993" customHeight="1" x14ac:dyDescent="0.2">
      <c r="B266" s="7" t="s">
        <v>129</v>
      </c>
      <c r="C266" s="7" t="s">
        <v>94</v>
      </c>
      <c r="D266" s="180">
        <v>41572</v>
      </c>
      <c r="E266" s="4079"/>
    </row>
    <row r="267" spans="2:13" ht="9.9499999999999993" customHeight="1" x14ac:dyDescent="0.2">
      <c r="B267" s="7" t="s">
        <v>129</v>
      </c>
      <c r="C267" s="7" t="s">
        <v>208</v>
      </c>
      <c r="D267" s="180">
        <v>41572</v>
      </c>
      <c r="E267" s="4079"/>
    </row>
    <row r="268" spans="2:13" ht="9.9499999999999993" customHeight="1" x14ac:dyDescent="0.2">
      <c r="B268" s="7" t="s">
        <v>100</v>
      </c>
      <c r="C268" s="7" t="s">
        <v>98</v>
      </c>
      <c r="D268" s="180">
        <v>41572</v>
      </c>
      <c r="E268" s="4079"/>
    </row>
    <row r="269" spans="2:13" ht="9.9499999999999993" customHeight="1" x14ac:dyDescent="0.2">
      <c r="B269" s="7" t="s">
        <v>129</v>
      </c>
      <c r="C269" s="7" t="s">
        <v>127</v>
      </c>
      <c r="D269" s="180">
        <v>41572</v>
      </c>
      <c r="E269" s="4079"/>
    </row>
    <row r="270" spans="2:13" ht="9.9499999999999993" customHeight="1" x14ac:dyDescent="0.2">
      <c r="B270" s="7" t="s">
        <v>92</v>
      </c>
      <c r="C270" s="7" t="s">
        <v>100</v>
      </c>
      <c r="D270" s="180">
        <v>41572</v>
      </c>
      <c r="E270" s="4079"/>
    </row>
    <row r="271" spans="2:13" ht="9.9499999999999993" customHeight="1" x14ac:dyDescent="0.2">
      <c r="B271" s="7" t="s">
        <v>92</v>
      </c>
      <c r="C271" s="7" t="s">
        <v>151</v>
      </c>
      <c r="D271" s="180">
        <v>41572</v>
      </c>
      <c r="E271" s="4079"/>
      <c r="M271" s="6"/>
    </row>
    <row r="272" spans="2:13" ht="9.9499999999999993" customHeight="1" x14ac:dyDescent="0.2">
      <c r="B272" s="7" t="s">
        <v>92</v>
      </c>
      <c r="C272" s="7" t="s">
        <v>129</v>
      </c>
      <c r="D272" s="180">
        <v>41572</v>
      </c>
      <c r="E272" s="4079"/>
      <c r="M272" s="6"/>
    </row>
    <row r="273" spans="2:13" ht="9.9499999999999993" customHeight="1" x14ac:dyDescent="0.2">
      <c r="B273" s="7" t="s">
        <v>101</v>
      </c>
      <c r="C273" s="7" t="s">
        <v>128</v>
      </c>
      <c r="D273" s="180">
        <v>41607</v>
      </c>
      <c r="E273" s="4079"/>
      <c r="M273" s="6"/>
    </row>
    <row r="274" spans="2:13" ht="9.9499999999999993" customHeight="1" x14ac:dyDescent="0.2">
      <c r="B274" s="7" t="s">
        <v>92</v>
      </c>
      <c r="C274" s="7" t="s">
        <v>127</v>
      </c>
      <c r="D274" s="180">
        <v>41607</v>
      </c>
      <c r="E274" s="4079"/>
      <c r="M274" s="6"/>
    </row>
    <row r="275" spans="2:13" ht="9.9499999999999993" customHeight="1" x14ac:dyDescent="0.2">
      <c r="B275" s="7" t="s">
        <v>185</v>
      </c>
      <c r="C275" s="7" t="s">
        <v>151</v>
      </c>
      <c r="D275" s="180">
        <v>41607</v>
      </c>
      <c r="E275" s="4079"/>
      <c r="M275" s="6"/>
    </row>
    <row r="276" spans="2:13" ht="9.9499999999999993" customHeight="1" x14ac:dyDescent="0.2">
      <c r="B276" s="7" t="s">
        <v>185</v>
      </c>
      <c r="C276" s="7" t="s">
        <v>112</v>
      </c>
      <c r="D276" s="180">
        <v>41607</v>
      </c>
      <c r="E276" s="4079"/>
      <c r="M276" s="6"/>
    </row>
    <row r="277" spans="2:13" ht="9.9499999999999993" customHeight="1" x14ac:dyDescent="0.2">
      <c r="B277" s="7" t="s">
        <v>102</v>
      </c>
      <c r="C277" s="7" t="s">
        <v>90</v>
      </c>
      <c r="D277" s="180">
        <v>41607</v>
      </c>
      <c r="E277" s="4079"/>
      <c r="M277" s="6"/>
    </row>
    <row r="278" spans="2:13" ht="9.9499999999999993" customHeight="1" x14ac:dyDescent="0.2">
      <c r="B278" s="7" t="s">
        <v>94</v>
      </c>
      <c r="C278" s="7" t="s">
        <v>204</v>
      </c>
      <c r="D278" s="180">
        <v>41607</v>
      </c>
      <c r="E278" s="4079"/>
      <c r="M278" s="6"/>
    </row>
    <row r="279" spans="2:13" ht="9.9499999999999993" customHeight="1" x14ac:dyDescent="0.2">
      <c r="B279" s="7" t="s">
        <v>102</v>
      </c>
      <c r="C279" s="7" t="s">
        <v>125</v>
      </c>
      <c r="D279" s="180">
        <v>41607</v>
      </c>
      <c r="E279" s="4079"/>
      <c r="M279" s="6"/>
    </row>
    <row r="280" spans="2:13" ht="9.9499999999999993" customHeight="1" x14ac:dyDescent="0.2">
      <c r="B280" s="7" t="s">
        <v>185</v>
      </c>
      <c r="C280" s="7" t="s">
        <v>98</v>
      </c>
      <c r="D280" s="180">
        <v>41607</v>
      </c>
      <c r="E280" s="4079"/>
      <c r="M280" s="6"/>
    </row>
    <row r="281" spans="2:13" ht="9.9499999999999993" customHeight="1" x14ac:dyDescent="0.2">
      <c r="B281" s="7" t="s">
        <v>185</v>
      </c>
      <c r="C281" s="7" t="s">
        <v>159</v>
      </c>
      <c r="D281" s="180">
        <v>41607</v>
      </c>
      <c r="E281" s="4079"/>
      <c r="M281" s="6"/>
    </row>
    <row r="282" spans="2:13" ht="9.9499999999999993" customHeight="1" x14ac:dyDescent="0.2">
      <c r="B282" s="7" t="s">
        <v>208</v>
      </c>
      <c r="C282" s="7" t="s">
        <v>94</v>
      </c>
      <c r="D282" s="180">
        <v>41607</v>
      </c>
      <c r="E282" s="4079"/>
      <c r="M282" s="6"/>
    </row>
    <row r="283" spans="2:13" ht="9.9499999999999993" customHeight="1" x14ac:dyDescent="0.2">
      <c r="B283" s="7" t="s">
        <v>185</v>
      </c>
      <c r="C283" s="7" t="s">
        <v>88</v>
      </c>
      <c r="D283" s="180">
        <v>41607</v>
      </c>
      <c r="E283" s="4079"/>
      <c r="M283" s="6"/>
    </row>
    <row r="284" spans="2:13" ht="9.9499999999999993" customHeight="1" x14ac:dyDescent="0.2">
      <c r="B284" s="7" t="s">
        <v>102</v>
      </c>
      <c r="C284" s="7" t="s">
        <v>184</v>
      </c>
      <c r="D284" s="180">
        <v>41607</v>
      </c>
      <c r="E284" s="4079"/>
      <c r="M284" s="6"/>
    </row>
    <row r="285" spans="2:13" ht="9.9499999999999993" customHeight="1" x14ac:dyDescent="0.2">
      <c r="B285" s="7" t="s">
        <v>92</v>
      </c>
      <c r="C285" s="7" t="s">
        <v>208</v>
      </c>
      <c r="D285" s="180">
        <v>41607</v>
      </c>
      <c r="E285" s="4079"/>
      <c r="M285" s="6"/>
    </row>
    <row r="286" spans="2:13" ht="9.9499999999999993" customHeight="1" x14ac:dyDescent="0.2">
      <c r="B286" s="7" t="s">
        <v>185</v>
      </c>
      <c r="C286" s="7" t="s">
        <v>89</v>
      </c>
      <c r="D286" s="180">
        <v>41607</v>
      </c>
      <c r="E286" s="4079"/>
      <c r="M286" s="6"/>
    </row>
    <row r="287" spans="2:13" ht="9.9499999999999993" customHeight="1" x14ac:dyDescent="0.2">
      <c r="B287" s="7" t="s">
        <v>92</v>
      </c>
      <c r="C287" s="7" t="s">
        <v>102</v>
      </c>
      <c r="D287" s="180">
        <v>41607</v>
      </c>
      <c r="E287" s="4079"/>
      <c r="M287" s="6"/>
    </row>
    <row r="288" spans="2:13" ht="9.9499999999999993" customHeight="1" x14ac:dyDescent="0.2">
      <c r="B288" s="7" t="s">
        <v>92</v>
      </c>
      <c r="C288" s="7" t="s">
        <v>101</v>
      </c>
      <c r="D288" s="180">
        <v>41607</v>
      </c>
      <c r="E288" s="4079"/>
      <c r="M288" s="6"/>
    </row>
    <row r="289" spans="2:13" ht="9.9499999999999993" customHeight="1" x14ac:dyDescent="0.2">
      <c r="B289" s="7" t="s">
        <v>92</v>
      </c>
      <c r="C289" s="7" t="s">
        <v>185</v>
      </c>
      <c r="D289" s="180">
        <v>41607</v>
      </c>
      <c r="E289" s="4079"/>
      <c r="M289" s="6"/>
    </row>
    <row r="290" spans="2:13" ht="9.9499999999999993" customHeight="1" x14ac:dyDescent="0.2">
      <c r="B290" s="7" t="s">
        <v>92</v>
      </c>
      <c r="C290" s="7" t="s">
        <v>127</v>
      </c>
      <c r="D290" s="180">
        <v>41635</v>
      </c>
      <c r="E290" s="4079"/>
      <c r="M290" s="6"/>
    </row>
    <row r="291" spans="2:13" ht="9.9499999999999993" customHeight="1" x14ac:dyDescent="0.2">
      <c r="B291" s="7" t="s">
        <v>148</v>
      </c>
      <c r="C291" s="7" t="s">
        <v>129</v>
      </c>
      <c r="D291" s="180">
        <v>41635</v>
      </c>
      <c r="E291" s="4079"/>
    </row>
    <row r="292" spans="2:13" ht="9.9499999999999993" customHeight="1" x14ac:dyDescent="0.2">
      <c r="B292" s="7" t="s">
        <v>125</v>
      </c>
      <c r="C292" s="7" t="s">
        <v>90</v>
      </c>
      <c r="D292" s="180">
        <v>41635</v>
      </c>
      <c r="E292" s="4079"/>
    </row>
    <row r="293" spans="2:13" ht="9.9499999999999993" customHeight="1" x14ac:dyDescent="0.2">
      <c r="B293" s="7" t="s">
        <v>208</v>
      </c>
      <c r="C293" s="7" t="s">
        <v>97</v>
      </c>
      <c r="D293" s="180">
        <v>41635</v>
      </c>
      <c r="E293" s="4079"/>
    </row>
    <row r="294" spans="2:13" ht="9.9499999999999993" customHeight="1" x14ac:dyDescent="0.2">
      <c r="B294" s="7" t="s">
        <v>185</v>
      </c>
      <c r="C294" s="7" t="s">
        <v>125</v>
      </c>
      <c r="D294" s="180">
        <v>41635</v>
      </c>
      <c r="E294" s="4079"/>
    </row>
    <row r="295" spans="2:13" ht="9.9499999999999993" customHeight="1" x14ac:dyDescent="0.2">
      <c r="B295" s="7" t="s">
        <v>92</v>
      </c>
      <c r="C295" s="7" t="s">
        <v>151</v>
      </c>
      <c r="D295" s="180">
        <v>41635</v>
      </c>
      <c r="E295" s="4079"/>
    </row>
    <row r="296" spans="2:13" ht="9.9499999999999993" customHeight="1" x14ac:dyDescent="0.2">
      <c r="B296" s="7" t="s">
        <v>92</v>
      </c>
      <c r="C296" s="7" t="s">
        <v>208</v>
      </c>
      <c r="D296" s="180">
        <v>41635</v>
      </c>
      <c r="E296" s="4079"/>
    </row>
    <row r="297" spans="2:13" ht="9.9499999999999993" customHeight="1" x14ac:dyDescent="0.2">
      <c r="B297" s="7" t="s">
        <v>92</v>
      </c>
      <c r="C297" s="7" t="s">
        <v>89</v>
      </c>
      <c r="D297" s="180">
        <v>41635</v>
      </c>
      <c r="E297" s="4079"/>
    </row>
    <row r="298" spans="2:13" ht="9.9499999999999993" customHeight="1" x14ac:dyDescent="0.2">
      <c r="B298" s="7" t="s">
        <v>185</v>
      </c>
      <c r="C298" s="7" t="s">
        <v>100</v>
      </c>
      <c r="D298" s="180">
        <v>41635</v>
      </c>
      <c r="E298" s="4079"/>
    </row>
    <row r="299" spans="2:13" ht="9.9499999999999993" customHeight="1" x14ac:dyDescent="0.2">
      <c r="B299" s="7" t="s">
        <v>148</v>
      </c>
      <c r="C299" s="7" t="s">
        <v>92</v>
      </c>
      <c r="D299" s="180">
        <v>41635</v>
      </c>
      <c r="E299" s="4079"/>
    </row>
    <row r="300" spans="2:13" ht="9.9499999999999993" customHeight="1" x14ac:dyDescent="0.2">
      <c r="B300" s="7" t="s">
        <v>148</v>
      </c>
      <c r="C300" s="7" t="s">
        <v>185</v>
      </c>
      <c r="D300" s="180">
        <v>41635</v>
      </c>
      <c r="E300" s="4079"/>
    </row>
    <row r="301" spans="2:13" ht="9.9499999999999993" customHeight="1" x14ac:dyDescent="0.2">
      <c r="B301" s="7" t="s">
        <v>100</v>
      </c>
      <c r="C301" s="7" t="s">
        <v>207</v>
      </c>
      <c r="D301" s="180">
        <v>41670</v>
      </c>
      <c r="E301" s="4079"/>
    </row>
    <row r="302" spans="2:13" ht="9.9499999999999993" customHeight="1" x14ac:dyDescent="0.2">
      <c r="B302" s="7" t="s">
        <v>129</v>
      </c>
      <c r="C302" s="7" t="s">
        <v>185</v>
      </c>
      <c r="D302" s="180">
        <v>41670</v>
      </c>
      <c r="E302" s="4079"/>
    </row>
    <row r="303" spans="2:13" ht="9.9499999999999993" customHeight="1" x14ac:dyDescent="0.2">
      <c r="B303" s="7" t="s">
        <v>104</v>
      </c>
      <c r="C303" s="7" t="s">
        <v>159</v>
      </c>
      <c r="D303" s="180">
        <v>41670</v>
      </c>
      <c r="E303" s="4079"/>
    </row>
    <row r="304" spans="2:13" ht="9.9499999999999993" customHeight="1" x14ac:dyDescent="0.2">
      <c r="B304" s="7" t="s">
        <v>89</v>
      </c>
      <c r="C304" s="7" t="s">
        <v>94</v>
      </c>
      <c r="D304" s="180">
        <v>41670</v>
      </c>
      <c r="E304" s="4079"/>
    </row>
    <row r="305" spans="2:7" ht="9.9499999999999993" customHeight="1" x14ac:dyDescent="0.2">
      <c r="B305" s="7" t="s">
        <v>89</v>
      </c>
      <c r="C305" s="7" t="s">
        <v>90</v>
      </c>
      <c r="D305" s="180">
        <v>41670</v>
      </c>
      <c r="E305" s="4079"/>
    </row>
    <row r="306" spans="2:7" ht="9.9499999999999993" customHeight="1" x14ac:dyDescent="0.2">
      <c r="B306" s="7" t="s">
        <v>151</v>
      </c>
      <c r="C306" s="7" t="s">
        <v>104</v>
      </c>
      <c r="D306" s="180">
        <v>41670</v>
      </c>
      <c r="E306" s="4079"/>
    </row>
    <row r="307" spans="2:7" ht="9.9499999999999993" customHeight="1" x14ac:dyDescent="0.2">
      <c r="B307" s="7" t="s">
        <v>129</v>
      </c>
      <c r="C307" s="7" t="s">
        <v>184</v>
      </c>
      <c r="D307" s="180">
        <v>41670</v>
      </c>
      <c r="E307" s="4079"/>
    </row>
    <row r="308" spans="2:7" ht="9.9499999999999993" customHeight="1" x14ac:dyDescent="0.2">
      <c r="B308" s="7" t="s">
        <v>125</v>
      </c>
      <c r="C308" s="7" t="s">
        <v>107</v>
      </c>
      <c r="D308" s="180">
        <v>41670</v>
      </c>
      <c r="E308" s="4079"/>
    </row>
    <row r="309" spans="2:7" ht="9.9499999999999993" customHeight="1" x14ac:dyDescent="0.2">
      <c r="B309" s="7" t="s">
        <v>127</v>
      </c>
      <c r="C309" s="7" t="s">
        <v>151</v>
      </c>
      <c r="D309" s="180">
        <v>41670</v>
      </c>
      <c r="E309" s="4079"/>
    </row>
    <row r="310" spans="2:7" ht="9.9499999999999993" customHeight="1" x14ac:dyDescent="0.2">
      <c r="B310" s="7" t="s">
        <v>89</v>
      </c>
      <c r="C310" s="7" t="s">
        <v>208</v>
      </c>
      <c r="D310" s="180">
        <v>41670</v>
      </c>
      <c r="E310" s="4079"/>
    </row>
    <row r="311" spans="2:7" ht="9.9499999999999993" customHeight="1" x14ac:dyDescent="0.2">
      <c r="B311" s="7" t="s">
        <v>89</v>
      </c>
      <c r="C311" s="7" t="s">
        <v>127</v>
      </c>
      <c r="D311" s="180">
        <v>41670</v>
      </c>
      <c r="E311" s="4079"/>
    </row>
    <row r="312" spans="2:7" ht="9.9499999999999993" customHeight="1" x14ac:dyDescent="0.2">
      <c r="B312" s="7" t="s">
        <v>92</v>
      </c>
      <c r="C312" s="7" t="s">
        <v>100</v>
      </c>
      <c r="D312" s="180">
        <v>41670</v>
      </c>
      <c r="E312" s="4079"/>
    </row>
    <row r="313" spans="2:7" ht="9.9499999999999993" customHeight="1" x14ac:dyDescent="0.2">
      <c r="B313" s="7" t="s">
        <v>92</v>
      </c>
      <c r="C313" s="7" t="s">
        <v>89</v>
      </c>
      <c r="D313" s="180">
        <v>41670</v>
      </c>
      <c r="E313" s="4079"/>
    </row>
    <row r="314" spans="2:7" ht="9.9499999999999993" customHeight="1" x14ac:dyDescent="0.2">
      <c r="B314" s="7" t="s">
        <v>92</v>
      </c>
      <c r="C314" s="7" t="s">
        <v>129</v>
      </c>
      <c r="D314" s="180">
        <v>41670</v>
      </c>
      <c r="E314" s="4079"/>
    </row>
    <row r="315" spans="2:7" ht="9.9499999999999993" customHeight="1" x14ac:dyDescent="0.2">
      <c r="B315" s="7" t="s">
        <v>125</v>
      </c>
      <c r="C315" s="7" t="s">
        <v>92</v>
      </c>
      <c r="D315" s="180">
        <v>41670</v>
      </c>
      <c r="E315" s="4079"/>
    </row>
    <row r="316" spans="2:7" ht="9.9499999999999993" customHeight="1" x14ac:dyDescent="0.2">
      <c r="B316" s="7" t="s">
        <v>88</v>
      </c>
      <c r="C316" s="7" t="s">
        <v>151</v>
      </c>
      <c r="D316" s="180">
        <v>41698</v>
      </c>
      <c r="E316" s="4079"/>
    </row>
    <row r="317" spans="2:7" ht="9.9499999999999993" customHeight="1" x14ac:dyDescent="0.2">
      <c r="B317" s="7" t="s">
        <v>88</v>
      </c>
      <c r="C317" s="7" t="s">
        <v>94</v>
      </c>
      <c r="D317" s="180">
        <v>41698</v>
      </c>
      <c r="E317" s="4079"/>
    </row>
    <row r="318" spans="2:7" ht="9.9499999999999993" customHeight="1" x14ac:dyDescent="0.2">
      <c r="B318" s="7" t="s">
        <v>89</v>
      </c>
      <c r="C318" s="7" t="s">
        <v>127</v>
      </c>
      <c r="D318" s="180">
        <v>41698</v>
      </c>
      <c r="E318" s="4079"/>
    </row>
    <row r="319" spans="2:7" ht="9.9499999999999993" customHeight="1" x14ac:dyDescent="0.2">
      <c r="B319" s="7" t="s">
        <v>88</v>
      </c>
      <c r="C319" s="7" t="s">
        <v>159</v>
      </c>
      <c r="D319" s="180">
        <v>41698</v>
      </c>
      <c r="E319" s="4079"/>
      <c r="G319" s="51"/>
    </row>
    <row r="320" spans="2:7" ht="9.9499999999999993" customHeight="1" x14ac:dyDescent="0.2">
      <c r="B320" s="7" t="s">
        <v>88</v>
      </c>
      <c r="C320" s="7" t="s">
        <v>185</v>
      </c>
      <c r="D320" s="180">
        <v>41698</v>
      </c>
      <c r="E320" s="4079"/>
      <c r="G320" s="51"/>
    </row>
    <row r="321" spans="2:7" ht="9.9499999999999993" customHeight="1" x14ac:dyDescent="0.2">
      <c r="B321" s="7" t="s">
        <v>200</v>
      </c>
      <c r="C321" s="7" t="s">
        <v>100</v>
      </c>
      <c r="D321" s="180">
        <v>41698</v>
      </c>
      <c r="E321" s="4079"/>
      <c r="G321" s="51"/>
    </row>
    <row r="322" spans="2:7" ht="9.9499999999999993" customHeight="1" x14ac:dyDescent="0.2">
      <c r="B322" s="7" t="s">
        <v>88</v>
      </c>
      <c r="C322" s="7" t="s">
        <v>128</v>
      </c>
      <c r="D322" s="180">
        <v>41698</v>
      </c>
      <c r="E322" s="4079"/>
      <c r="G322" s="51"/>
    </row>
    <row r="323" spans="2:7" ht="9.9499999999999993" customHeight="1" x14ac:dyDescent="0.2">
      <c r="B323" s="7" t="s">
        <v>88</v>
      </c>
      <c r="C323" s="7" t="s">
        <v>89</v>
      </c>
      <c r="D323" s="180">
        <v>41698</v>
      </c>
      <c r="E323" s="4079"/>
      <c r="G323" s="51"/>
    </row>
    <row r="324" spans="2:7" ht="9.9499999999999993" customHeight="1" x14ac:dyDescent="0.2">
      <c r="B324" s="7" t="s">
        <v>129</v>
      </c>
      <c r="C324" s="7" t="s">
        <v>208</v>
      </c>
      <c r="D324" s="180">
        <v>41698</v>
      </c>
      <c r="E324" s="4079"/>
      <c r="G324" s="51"/>
    </row>
    <row r="325" spans="2:7" ht="9.9499999999999993" customHeight="1" x14ac:dyDescent="0.2">
      <c r="B325" s="7" t="s">
        <v>88</v>
      </c>
      <c r="C325" s="7" t="s">
        <v>200</v>
      </c>
      <c r="D325" s="180">
        <v>41698</v>
      </c>
      <c r="E325" s="4079"/>
      <c r="G325" s="51"/>
    </row>
    <row r="326" spans="2:7" ht="9.9499999999999993" customHeight="1" x14ac:dyDescent="0.2">
      <c r="B326" s="7" t="s">
        <v>90</v>
      </c>
      <c r="C326" s="7" t="s">
        <v>129</v>
      </c>
      <c r="D326" s="180">
        <v>41698</v>
      </c>
      <c r="E326" s="4079"/>
      <c r="G326" s="51"/>
    </row>
    <row r="327" spans="2:7" ht="9.9499999999999993" customHeight="1" x14ac:dyDescent="0.2">
      <c r="B327" s="7" t="s">
        <v>90</v>
      </c>
      <c r="C327" s="7" t="s">
        <v>88</v>
      </c>
      <c r="D327" s="180">
        <v>41698</v>
      </c>
      <c r="E327" s="4079"/>
      <c r="G327" s="51"/>
    </row>
    <row r="328" spans="2:7" ht="9.9499999999999993" customHeight="1" x14ac:dyDescent="0.2">
      <c r="B328" s="7" t="s">
        <v>100</v>
      </c>
      <c r="C328" s="7" t="s">
        <v>208</v>
      </c>
      <c r="D328" s="180">
        <v>41726</v>
      </c>
      <c r="E328" s="4079"/>
      <c r="G328" s="51"/>
    </row>
    <row r="329" spans="2:7" ht="9.9499999999999993" customHeight="1" x14ac:dyDescent="0.2">
      <c r="B329" s="7" t="s">
        <v>92</v>
      </c>
      <c r="C329" s="7" t="s">
        <v>185</v>
      </c>
      <c r="D329" s="180">
        <v>41726</v>
      </c>
      <c r="E329" s="4079"/>
      <c r="G329" s="51"/>
    </row>
    <row r="330" spans="2:7" ht="9.9499999999999993" customHeight="1" x14ac:dyDescent="0.2">
      <c r="B330" s="7" t="s">
        <v>92</v>
      </c>
      <c r="C330" s="7" t="s">
        <v>89</v>
      </c>
      <c r="D330" s="180">
        <v>41726</v>
      </c>
      <c r="E330" s="4079"/>
      <c r="G330" s="51"/>
    </row>
    <row r="331" spans="2:7" ht="9.9499999999999993" customHeight="1" x14ac:dyDescent="0.2">
      <c r="B331" s="7" t="s">
        <v>92</v>
      </c>
      <c r="C331" s="7" t="s">
        <v>159</v>
      </c>
      <c r="D331" s="180">
        <v>41726</v>
      </c>
      <c r="E331" s="4079"/>
      <c r="G331" s="51"/>
    </row>
    <row r="332" spans="2:7" ht="9.9499999999999993" customHeight="1" x14ac:dyDescent="0.2">
      <c r="B332" s="7" t="s">
        <v>92</v>
      </c>
      <c r="C332" s="7" t="s">
        <v>127</v>
      </c>
      <c r="D332" s="180">
        <v>41726</v>
      </c>
      <c r="E332" s="4079"/>
      <c r="G332" s="51"/>
    </row>
    <row r="333" spans="2:7" ht="9.9499999999999993" customHeight="1" x14ac:dyDescent="0.2">
      <c r="B333" s="7" t="s">
        <v>94</v>
      </c>
      <c r="C333" s="7" t="s">
        <v>129</v>
      </c>
      <c r="D333" s="180">
        <v>41726</v>
      </c>
      <c r="E333" s="4079"/>
      <c r="G333" s="51"/>
    </row>
    <row r="334" spans="2:7" ht="9.9499999999999993" customHeight="1" x14ac:dyDescent="0.2">
      <c r="B334" s="7" t="s">
        <v>92</v>
      </c>
      <c r="C334" s="7" t="s">
        <v>100</v>
      </c>
      <c r="D334" s="180">
        <v>41726</v>
      </c>
      <c r="E334" s="4079"/>
      <c r="G334" s="51"/>
    </row>
    <row r="335" spans="2:7" ht="9.9499999999999993" customHeight="1" x14ac:dyDescent="0.2">
      <c r="B335" s="7" t="s">
        <v>155</v>
      </c>
      <c r="C335" s="7" t="s">
        <v>94</v>
      </c>
      <c r="D335" s="180">
        <v>41726</v>
      </c>
      <c r="E335" s="4079"/>
      <c r="G335" s="51"/>
    </row>
    <row r="336" spans="2:7" ht="9.9499999999999993" customHeight="1" x14ac:dyDescent="0.2">
      <c r="B336" s="7" t="s">
        <v>101</v>
      </c>
      <c r="C336" s="7" t="s">
        <v>151</v>
      </c>
      <c r="D336" s="180">
        <v>41726</v>
      </c>
      <c r="E336" s="4079"/>
      <c r="G336" s="51"/>
    </row>
    <row r="337" spans="2:7" ht="9.9499999999999993" customHeight="1" x14ac:dyDescent="0.2">
      <c r="B337" s="7" t="s">
        <v>101</v>
      </c>
      <c r="C337" s="7" t="s">
        <v>200</v>
      </c>
      <c r="D337" s="180">
        <v>41726</v>
      </c>
      <c r="E337" s="4079"/>
      <c r="G337" s="51"/>
    </row>
    <row r="338" spans="2:7" ht="9.9499999999999993" customHeight="1" x14ac:dyDescent="0.2">
      <c r="B338" s="7" t="s">
        <v>101</v>
      </c>
      <c r="C338" s="7" t="s">
        <v>155</v>
      </c>
      <c r="D338" s="180">
        <v>41726</v>
      </c>
      <c r="E338" s="4079"/>
      <c r="G338" s="51"/>
    </row>
    <row r="339" spans="2:7" ht="9.9499999999999993" customHeight="1" x14ac:dyDescent="0.2">
      <c r="B339" s="7" t="s">
        <v>90</v>
      </c>
      <c r="C339" s="7" t="s">
        <v>92</v>
      </c>
      <c r="D339" s="180">
        <v>41726</v>
      </c>
      <c r="E339" s="4079"/>
      <c r="G339" s="51"/>
    </row>
    <row r="340" spans="2:7" ht="9.9499999999999993" customHeight="1" x14ac:dyDescent="0.2">
      <c r="B340" s="7" t="s">
        <v>90</v>
      </c>
      <c r="C340" s="7" t="s">
        <v>101</v>
      </c>
      <c r="D340" s="180">
        <v>41726</v>
      </c>
      <c r="E340" s="4079"/>
      <c r="G340" s="51"/>
    </row>
    <row r="341" spans="2:7" ht="9.9499999999999993" customHeight="1" x14ac:dyDescent="0.2">
      <c r="B341" s="7" t="s">
        <v>151</v>
      </c>
      <c r="C341" s="7" t="s">
        <v>127</v>
      </c>
      <c r="D341" s="180">
        <v>41754</v>
      </c>
      <c r="E341" s="4079"/>
      <c r="G341" s="51"/>
    </row>
    <row r="342" spans="2:7" ht="9.9499999999999993" customHeight="1" x14ac:dyDescent="0.2">
      <c r="B342" s="7" t="s">
        <v>151</v>
      </c>
      <c r="C342" s="7" t="s">
        <v>159</v>
      </c>
      <c r="D342" s="180">
        <v>41754</v>
      </c>
      <c r="E342" s="4079"/>
      <c r="G342" s="51"/>
    </row>
    <row r="343" spans="2:7" ht="9.9499999999999993" customHeight="1" x14ac:dyDescent="0.2">
      <c r="B343" s="7" t="s">
        <v>200</v>
      </c>
      <c r="C343" s="7" t="s">
        <v>129</v>
      </c>
      <c r="D343" s="180">
        <v>41754</v>
      </c>
      <c r="E343" s="4079"/>
      <c r="G343" s="51"/>
    </row>
    <row r="344" spans="2:7" ht="9.9499999999999993" customHeight="1" x14ac:dyDescent="0.2">
      <c r="B344" s="7" t="s">
        <v>92</v>
      </c>
      <c r="C344" s="7" t="s">
        <v>155</v>
      </c>
      <c r="D344" s="180">
        <v>41754</v>
      </c>
      <c r="E344" s="4079"/>
      <c r="G344" s="51"/>
    </row>
    <row r="345" spans="2:7" ht="9.9499999999999993" customHeight="1" x14ac:dyDescent="0.2">
      <c r="B345" s="7" t="s">
        <v>214</v>
      </c>
      <c r="C345" s="7" t="s">
        <v>96</v>
      </c>
      <c r="D345" s="180">
        <v>41754</v>
      </c>
      <c r="E345" s="4079"/>
      <c r="G345" s="51"/>
    </row>
    <row r="346" spans="2:7" ht="9.9499999999999993" customHeight="1" x14ac:dyDescent="0.2">
      <c r="B346" s="7" t="s">
        <v>214</v>
      </c>
      <c r="C346" s="7" t="s">
        <v>125</v>
      </c>
      <c r="D346" s="180">
        <v>41754</v>
      </c>
      <c r="E346" s="4079"/>
      <c r="G346" s="51"/>
    </row>
    <row r="347" spans="2:7" ht="9.9499999999999993" customHeight="1" x14ac:dyDescent="0.2">
      <c r="B347" s="7" t="s">
        <v>92</v>
      </c>
      <c r="C347" s="7" t="s">
        <v>200</v>
      </c>
      <c r="D347" s="180">
        <v>41754</v>
      </c>
      <c r="E347" s="4079"/>
      <c r="G347" s="51"/>
    </row>
    <row r="348" spans="2:7" ht="9.9499999999999993" customHeight="1" x14ac:dyDescent="0.2">
      <c r="B348" s="7" t="s">
        <v>92</v>
      </c>
      <c r="C348" s="7" t="s">
        <v>212</v>
      </c>
      <c r="D348" s="180">
        <v>41754</v>
      </c>
      <c r="E348" s="4079"/>
      <c r="G348" s="51"/>
    </row>
    <row r="349" spans="2:7" ht="9.9499999999999993" customHeight="1" x14ac:dyDescent="0.2">
      <c r="B349" s="7" t="s">
        <v>214</v>
      </c>
      <c r="C349" s="7" t="s">
        <v>89</v>
      </c>
      <c r="D349" s="180">
        <v>41754</v>
      </c>
      <c r="E349" s="4079"/>
      <c r="G349" s="51"/>
    </row>
    <row r="350" spans="2:7" ht="9.9499999999999993" customHeight="1" x14ac:dyDescent="0.2">
      <c r="B350" s="7" t="s">
        <v>213</v>
      </c>
      <c r="C350" s="7" t="s">
        <v>94</v>
      </c>
      <c r="D350" s="180">
        <v>41754</v>
      </c>
      <c r="E350" s="4079"/>
      <c r="G350" s="51"/>
    </row>
    <row r="351" spans="2:7" ht="9.9499999999999993" customHeight="1" x14ac:dyDescent="0.2">
      <c r="B351" s="7" t="s">
        <v>214</v>
      </c>
      <c r="C351" s="7" t="s">
        <v>151</v>
      </c>
      <c r="D351" s="180">
        <v>41754</v>
      </c>
      <c r="E351" s="4079"/>
      <c r="G351" s="51"/>
    </row>
    <row r="352" spans="2:7" ht="9.9499999999999993" customHeight="1" x14ac:dyDescent="0.2">
      <c r="B352" s="7" t="s">
        <v>213</v>
      </c>
      <c r="C352" s="7" t="s">
        <v>92</v>
      </c>
      <c r="D352" s="180">
        <v>41754</v>
      </c>
      <c r="E352" s="4079"/>
      <c r="G352" s="51"/>
    </row>
    <row r="353" spans="2:7" ht="9.9499999999999993" customHeight="1" x14ac:dyDescent="0.2">
      <c r="B353" s="7" t="s">
        <v>213</v>
      </c>
      <c r="C353" s="7" t="s">
        <v>208</v>
      </c>
      <c r="D353" s="180">
        <v>41754</v>
      </c>
      <c r="E353" s="4079"/>
      <c r="G353" s="51"/>
    </row>
    <row r="354" spans="2:7" ht="9.9499999999999993" customHeight="1" x14ac:dyDescent="0.2">
      <c r="B354" s="7" t="s">
        <v>213</v>
      </c>
      <c r="C354" s="7" t="s">
        <v>100</v>
      </c>
      <c r="D354" s="180">
        <v>41754</v>
      </c>
      <c r="E354" s="4079"/>
      <c r="G354" s="51"/>
    </row>
    <row r="355" spans="2:7" ht="9.9499999999999993" customHeight="1" x14ac:dyDescent="0.2">
      <c r="B355" s="7" t="s">
        <v>214</v>
      </c>
      <c r="C355" s="7" t="s">
        <v>90</v>
      </c>
      <c r="D355" s="180">
        <v>41754</v>
      </c>
      <c r="E355" s="4079"/>
      <c r="G355" s="51"/>
    </row>
    <row r="356" spans="2:7" ht="9.9499999999999993" customHeight="1" x14ac:dyDescent="0.2">
      <c r="B356" s="7" t="s">
        <v>214</v>
      </c>
      <c r="C356" s="7" t="s">
        <v>213</v>
      </c>
      <c r="D356" s="180">
        <v>41754</v>
      </c>
      <c r="E356" s="4079"/>
      <c r="G356" s="51"/>
    </row>
    <row r="357" spans="2:7" ht="9.9499999999999993" customHeight="1" x14ac:dyDescent="0.2">
      <c r="B357" s="7" t="s">
        <v>214</v>
      </c>
      <c r="C357" s="7" t="s">
        <v>185</v>
      </c>
      <c r="D357" s="180">
        <v>41754</v>
      </c>
      <c r="E357" s="4079"/>
      <c r="G357" s="51"/>
    </row>
    <row r="358" spans="2:7" ht="9.9499999999999993" customHeight="1" x14ac:dyDescent="0.2">
      <c r="B358" s="7" t="s">
        <v>215</v>
      </c>
      <c r="C358" s="7" t="s">
        <v>214</v>
      </c>
      <c r="D358" s="180">
        <v>41782</v>
      </c>
      <c r="E358" s="4079"/>
      <c r="G358" s="51"/>
    </row>
    <row r="359" spans="2:7" ht="9.9499999999999993" customHeight="1" x14ac:dyDescent="0.2">
      <c r="B359" s="7" t="s">
        <v>100</v>
      </c>
      <c r="C359" s="7" t="s">
        <v>185</v>
      </c>
      <c r="D359" s="180">
        <v>41782</v>
      </c>
      <c r="E359" s="4079"/>
      <c r="G359" s="51"/>
    </row>
    <row r="360" spans="2:7" ht="9.9499999999999993" customHeight="1" x14ac:dyDescent="0.2">
      <c r="B360" s="7" t="s">
        <v>89</v>
      </c>
      <c r="C360" s="7" t="s">
        <v>92</v>
      </c>
      <c r="D360" s="180">
        <v>41782</v>
      </c>
      <c r="E360" s="4079"/>
      <c r="G360" s="51"/>
    </row>
    <row r="361" spans="2:7" ht="9.9499999999999993" customHeight="1" x14ac:dyDescent="0.2">
      <c r="B361" s="7" t="s">
        <v>215</v>
      </c>
      <c r="C361" s="7" t="s">
        <v>208</v>
      </c>
      <c r="D361" s="180">
        <v>41782</v>
      </c>
      <c r="E361" s="4079"/>
      <c r="G361" s="51"/>
    </row>
    <row r="362" spans="2:7" ht="9.9499999999999993" customHeight="1" x14ac:dyDescent="0.2">
      <c r="B362" s="7" t="s">
        <v>89</v>
      </c>
      <c r="C362" s="7" t="s">
        <v>100</v>
      </c>
      <c r="D362" s="180">
        <v>41782</v>
      </c>
      <c r="E362" s="4079"/>
      <c r="G362" s="51"/>
    </row>
    <row r="363" spans="2:7" ht="9.9499999999999993" customHeight="1" x14ac:dyDescent="0.2">
      <c r="B363" s="7" t="s">
        <v>89</v>
      </c>
      <c r="C363" s="7" t="s">
        <v>159</v>
      </c>
      <c r="D363" s="180">
        <v>41782</v>
      </c>
      <c r="E363" s="4079"/>
      <c r="G363" s="51"/>
    </row>
    <row r="364" spans="2:7" ht="9.9499999999999993" customHeight="1" x14ac:dyDescent="0.2">
      <c r="B364" s="7" t="s">
        <v>215</v>
      </c>
      <c r="C364" s="7" t="s">
        <v>90</v>
      </c>
      <c r="D364" s="180">
        <v>41782</v>
      </c>
      <c r="E364" s="4079"/>
      <c r="G364" s="51"/>
    </row>
    <row r="365" spans="2:7" ht="9.9499999999999993" customHeight="1" x14ac:dyDescent="0.2">
      <c r="B365" s="7" t="s">
        <v>215</v>
      </c>
      <c r="C365" s="7" t="s">
        <v>89</v>
      </c>
      <c r="D365" s="180">
        <v>41782</v>
      </c>
      <c r="E365" s="4079"/>
      <c r="G365" s="51"/>
    </row>
    <row r="366" spans="2:7" ht="9.9499999999999993" customHeight="1" x14ac:dyDescent="0.2">
      <c r="B366" s="7" t="s">
        <v>214</v>
      </c>
      <c r="C366" s="7" t="s">
        <v>184</v>
      </c>
      <c r="D366" s="180">
        <v>41803</v>
      </c>
      <c r="E366" s="4079"/>
      <c r="G366" s="51"/>
    </row>
    <row r="367" spans="2:7" ht="9.9499999999999993" customHeight="1" x14ac:dyDescent="0.2">
      <c r="B367" s="7" t="s">
        <v>155</v>
      </c>
      <c r="C367" s="7" t="s">
        <v>151</v>
      </c>
      <c r="D367" s="180">
        <v>41803</v>
      </c>
      <c r="E367" s="4079"/>
      <c r="G367" s="51"/>
    </row>
    <row r="368" spans="2:7" ht="9.9499999999999993" customHeight="1" x14ac:dyDescent="0.2">
      <c r="B368" s="7" t="s">
        <v>90</v>
      </c>
      <c r="C368" s="7" t="s">
        <v>94</v>
      </c>
      <c r="D368" s="180">
        <v>41803</v>
      </c>
      <c r="E368" s="4079"/>
      <c r="G368" s="51"/>
    </row>
    <row r="369" spans="2:7" ht="9.9499999999999993" customHeight="1" x14ac:dyDescent="0.2">
      <c r="B369" s="7" t="s">
        <v>89</v>
      </c>
      <c r="C369" s="7" t="s">
        <v>92</v>
      </c>
      <c r="D369" s="180">
        <v>41803</v>
      </c>
      <c r="E369" s="4079"/>
      <c r="G369" s="51"/>
    </row>
    <row r="370" spans="2:7" ht="9.9499999999999993" customHeight="1" x14ac:dyDescent="0.2">
      <c r="B370" s="7" t="s">
        <v>90</v>
      </c>
      <c r="C370" s="7" t="s">
        <v>214</v>
      </c>
      <c r="D370" s="180">
        <v>41803</v>
      </c>
      <c r="E370" s="4079"/>
      <c r="G370" s="51"/>
    </row>
    <row r="371" spans="2:7" ht="9.9499999999999993" customHeight="1" x14ac:dyDescent="0.2">
      <c r="B371" s="7" t="s">
        <v>89</v>
      </c>
      <c r="C371" s="7" t="s">
        <v>200</v>
      </c>
      <c r="D371" s="180">
        <v>41803</v>
      </c>
      <c r="E371" s="4079"/>
      <c r="G371" s="51"/>
    </row>
    <row r="372" spans="2:7" ht="9.9499999999999993" customHeight="1" x14ac:dyDescent="0.2">
      <c r="B372" s="7" t="s">
        <v>185</v>
      </c>
      <c r="C372" s="7" t="s">
        <v>155</v>
      </c>
      <c r="D372" s="180">
        <v>41803</v>
      </c>
      <c r="E372" s="4079"/>
      <c r="G372" s="51"/>
    </row>
    <row r="373" spans="2:7" ht="9.9499999999999993" customHeight="1" x14ac:dyDescent="0.2">
      <c r="B373" s="7" t="s">
        <v>125</v>
      </c>
      <c r="C373" s="7" t="s">
        <v>208</v>
      </c>
      <c r="D373" s="180">
        <v>41803</v>
      </c>
      <c r="E373" s="4079"/>
      <c r="G373" s="51"/>
    </row>
    <row r="374" spans="2:7" ht="9.9499999999999993" customHeight="1" x14ac:dyDescent="0.2">
      <c r="B374" s="7" t="s">
        <v>88</v>
      </c>
      <c r="C374" s="7" t="s">
        <v>129</v>
      </c>
      <c r="D374" s="180">
        <v>41803</v>
      </c>
      <c r="E374" s="4079"/>
      <c r="G374" s="51"/>
    </row>
    <row r="375" spans="2:7" ht="9.9499999999999993" customHeight="1" x14ac:dyDescent="0.2">
      <c r="B375" s="7" t="s">
        <v>125</v>
      </c>
      <c r="C375" s="7" t="s">
        <v>101</v>
      </c>
      <c r="D375" s="180">
        <v>41803</v>
      </c>
      <c r="E375" s="4079"/>
      <c r="G375" s="51"/>
    </row>
    <row r="376" spans="2:7" ht="9.9499999999999993" customHeight="1" x14ac:dyDescent="0.2">
      <c r="B376" s="7" t="s">
        <v>127</v>
      </c>
      <c r="C376" s="7" t="s">
        <v>159</v>
      </c>
      <c r="D376" s="180">
        <v>41803</v>
      </c>
      <c r="E376" s="4079"/>
      <c r="G376" s="51"/>
    </row>
    <row r="377" spans="2:7" ht="9.9499999999999993" customHeight="1" x14ac:dyDescent="0.2">
      <c r="B377" s="7" t="s">
        <v>127</v>
      </c>
      <c r="C377" s="7" t="s">
        <v>88</v>
      </c>
      <c r="D377" s="180">
        <v>41803</v>
      </c>
      <c r="E377" s="4079"/>
      <c r="G377" s="51"/>
    </row>
    <row r="378" spans="2:7" ht="9.9499999999999993" customHeight="1" x14ac:dyDescent="0.2">
      <c r="B378" s="7" t="s">
        <v>185</v>
      </c>
      <c r="C378" s="7" t="s">
        <v>90</v>
      </c>
      <c r="D378" s="180">
        <v>41803</v>
      </c>
      <c r="E378" s="4079"/>
      <c r="G378" s="51"/>
    </row>
    <row r="379" spans="2:7" ht="9.9499999999999993" customHeight="1" x14ac:dyDescent="0.2">
      <c r="B379" s="7" t="s">
        <v>89</v>
      </c>
      <c r="C379" s="7" t="s">
        <v>185</v>
      </c>
      <c r="D379" s="180">
        <v>41803</v>
      </c>
      <c r="E379" s="4079"/>
      <c r="G379" s="51"/>
    </row>
    <row r="380" spans="2:7" ht="9.9499999999999993" customHeight="1" x14ac:dyDescent="0.2">
      <c r="B380" s="7" t="s">
        <v>125</v>
      </c>
      <c r="C380" s="7" t="s">
        <v>89</v>
      </c>
      <c r="D380" s="180">
        <v>41803</v>
      </c>
      <c r="E380" s="4079"/>
      <c r="G380" s="51"/>
    </row>
    <row r="381" spans="2:7" ht="9.9499999999999993" customHeight="1" thickBot="1" x14ac:dyDescent="0.25">
      <c r="B381" s="7" t="s">
        <v>127</v>
      </c>
      <c r="C381" s="7" t="s">
        <v>125</v>
      </c>
      <c r="D381" s="180">
        <v>41803</v>
      </c>
      <c r="E381" s="4080"/>
      <c r="G381" s="51"/>
    </row>
    <row r="382" spans="2:7" ht="9.9499999999999993" customHeight="1" thickTop="1" x14ac:dyDescent="0.2">
      <c r="B382" s="9" t="s">
        <v>125</v>
      </c>
      <c r="C382" s="9" t="s">
        <v>185</v>
      </c>
      <c r="D382" s="179">
        <v>41880</v>
      </c>
      <c r="E382" s="4075" t="s">
        <v>209</v>
      </c>
      <c r="G382" s="51"/>
    </row>
    <row r="383" spans="2:7" ht="9.9499999999999993" customHeight="1" x14ac:dyDescent="0.2">
      <c r="B383" s="7" t="s">
        <v>129</v>
      </c>
      <c r="C383" s="7" t="s">
        <v>151</v>
      </c>
      <c r="D383" s="180">
        <v>41880</v>
      </c>
      <c r="E383" s="4076"/>
      <c r="G383" s="51"/>
    </row>
    <row r="384" spans="2:7" ht="9.9499999999999993" customHeight="1" x14ac:dyDescent="0.2">
      <c r="B384" s="7" t="s">
        <v>104</v>
      </c>
      <c r="C384" s="7" t="s">
        <v>220</v>
      </c>
      <c r="D384" s="180">
        <v>41880</v>
      </c>
      <c r="E384" s="4076"/>
      <c r="G384" s="51"/>
    </row>
    <row r="385" spans="2:7" ht="9.9499999999999993" customHeight="1" x14ac:dyDescent="0.2">
      <c r="B385" s="7" t="s">
        <v>92</v>
      </c>
      <c r="C385" s="7" t="s">
        <v>95</v>
      </c>
      <c r="D385" s="180">
        <v>41880</v>
      </c>
      <c r="E385" s="4076"/>
      <c r="G385" s="51"/>
    </row>
    <row r="386" spans="2:7" ht="9.9499999999999993" customHeight="1" x14ac:dyDescent="0.2">
      <c r="B386" s="7" t="s">
        <v>92</v>
      </c>
      <c r="C386" s="7" t="s">
        <v>213</v>
      </c>
      <c r="D386" s="180">
        <v>41880</v>
      </c>
      <c r="E386" s="4076"/>
      <c r="G386" s="51"/>
    </row>
    <row r="387" spans="2:7" ht="9.9499999999999993" customHeight="1" x14ac:dyDescent="0.2">
      <c r="B387" s="7" t="s">
        <v>92</v>
      </c>
      <c r="C387" s="7" t="s">
        <v>94</v>
      </c>
      <c r="D387" s="180">
        <v>41880</v>
      </c>
      <c r="E387" s="4076"/>
      <c r="G387" s="51"/>
    </row>
    <row r="388" spans="2:7" ht="9.9499999999999993" customHeight="1" x14ac:dyDescent="0.2">
      <c r="B388" s="7" t="s">
        <v>125</v>
      </c>
      <c r="C388" s="7" t="s">
        <v>97</v>
      </c>
      <c r="D388" s="180">
        <v>41880</v>
      </c>
      <c r="E388" s="4076"/>
      <c r="G388" s="51"/>
    </row>
    <row r="389" spans="2:7" ht="9.9499999999999993" customHeight="1" x14ac:dyDescent="0.2">
      <c r="B389" s="7" t="s">
        <v>89</v>
      </c>
      <c r="C389" s="7" t="s">
        <v>90</v>
      </c>
      <c r="D389" s="180">
        <v>41880</v>
      </c>
      <c r="E389" s="4076"/>
      <c r="G389" s="51"/>
    </row>
    <row r="390" spans="2:7" ht="9.9499999999999993" customHeight="1" x14ac:dyDescent="0.2">
      <c r="B390" s="7" t="s">
        <v>214</v>
      </c>
      <c r="C390" s="7" t="s">
        <v>200</v>
      </c>
      <c r="D390" s="180">
        <v>41880</v>
      </c>
      <c r="E390" s="4076"/>
      <c r="G390" s="51"/>
    </row>
    <row r="391" spans="2:7" ht="9.9499999999999993" customHeight="1" x14ac:dyDescent="0.2">
      <c r="B391" s="7" t="s">
        <v>92</v>
      </c>
      <c r="C391" s="7" t="s">
        <v>89</v>
      </c>
      <c r="D391" s="180">
        <v>41880</v>
      </c>
      <c r="E391" s="4076"/>
      <c r="G391" s="51"/>
    </row>
    <row r="392" spans="2:7" ht="9.9499999999999993" customHeight="1" x14ac:dyDescent="0.2">
      <c r="B392" s="7" t="s">
        <v>129</v>
      </c>
      <c r="C392" s="7" t="s">
        <v>127</v>
      </c>
      <c r="D392" s="180">
        <v>41880</v>
      </c>
      <c r="E392" s="4076"/>
      <c r="G392" s="51"/>
    </row>
    <row r="393" spans="2:7" ht="9.9499999999999993" customHeight="1" x14ac:dyDescent="0.2">
      <c r="B393" s="7" t="s">
        <v>104</v>
      </c>
      <c r="C393" s="7" t="s">
        <v>125</v>
      </c>
      <c r="D393" s="180">
        <v>41880</v>
      </c>
      <c r="E393" s="4076"/>
      <c r="G393" s="51"/>
    </row>
    <row r="394" spans="2:7" ht="9.9499999999999993" customHeight="1" x14ac:dyDescent="0.2">
      <c r="B394" s="7" t="s">
        <v>92</v>
      </c>
      <c r="C394" s="7" t="s">
        <v>184</v>
      </c>
      <c r="D394" s="180">
        <v>41880</v>
      </c>
      <c r="E394" s="4076"/>
      <c r="G394" s="51"/>
    </row>
    <row r="395" spans="2:7" ht="9.9499999999999993" customHeight="1" x14ac:dyDescent="0.2">
      <c r="B395" s="7" t="s">
        <v>104</v>
      </c>
      <c r="C395" s="7" t="s">
        <v>214</v>
      </c>
      <c r="D395" s="180">
        <v>41880</v>
      </c>
      <c r="E395" s="4076"/>
      <c r="G395" s="51"/>
    </row>
    <row r="396" spans="2:7" ht="9.9499999999999993" customHeight="1" x14ac:dyDescent="0.2">
      <c r="B396" s="7" t="s">
        <v>129</v>
      </c>
      <c r="C396" s="7" t="s">
        <v>104</v>
      </c>
      <c r="D396" s="180">
        <v>41880</v>
      </c>
      <c r="E396" s="4076"/>
      <c r="G396" s="51"/>
    </row>
    <row r="397" spans="2:7" ht="9.9499999999999993" customHeight="1" x14ac:dyDescent="0.2">
      <c r="B397" s="7" t="s">
        <v>129</v>
      </c>
      <c r="C397" s="7" t="s">
        <v>92</v>
      </c>
      <c r="D397" s="180">
        <v>41880</v>
      </c>
      <c r="E397" s="4076"/>
      <c r="G397" s="51"/>
    </row>
    <row r="398" spans="2:7" ht="9.9499999999999993" customHeight="1" x14ac:dyDescent="0.2">
      <c r="B398" s="7" t="s">
        <v>127</v>
      </c>
      <c r="C398" s="7" t="s">
        <v>200</v>
      </c>
      <c r="D398" s="180">
        <v>41915</v>
      </c>
      <c r="E398" s="4076"/>
      <c r="G398" s="51"/>
    </row>
    <row r="399" spans="2:7" ht="9.9499999999999993" customHeight="1" x14ac:dyDescent="0.2">
      <c r="B399" s="7" t="s">
        <v>96</v>
      </c>
      <c r="C399" s="7" t="s">
        <v>97</v>
      </c>
      <c r="D399" s="180">
        <v>41915</v>
      </c>
      <c r="E399" s="4076"/>
      <c r="G399" s="51"/>
    </row>
    <row r="400" spans="2:7" ht="9.9499999999999993" customHeight="1" x14ac:dyDescent="0.2">
      <c r="B400" s="7" t="s">
        <v>92</v>
      </c>
      <c r="C400" s="7" t="s">
        <v>213</v>
      </c>
      <c r="D400" s="180">
        <v>41915</v>
      </c>
      <c r="E400" s="4076"/>
      <c r="G400" s="51"/>
    </row>
    <row r="401" spans="2:7" ht="9.9499999999999993" customHeight="1" x14ac:dyDescent="0.2">
      <c r="B401" s="7" t="s">
        <v>94</v>
      </c>
      <c r="C401" s="7" t="s">
        <v>208</v>
      </c>
      <c r="D401" s="180">
        <v>41915</v>
      </c>
      <c r="E401" s="4076"/>
      <c r="G401" s="51"/>
    </row>
    <row r="402" spans="2:7" ht="9.9499999999999993" customHeight="1" x14ac:dyDescent="0.2">
      <c r="B402" s="7" t="s">
        <v>96</v>
      </c>
      <c r="C402" s="7" t="s">
        <v>129</v>
      </c>
      <c r="D402" s="180">
        <v>41915</v>
      </c>
      <c r="E402" s="4076"/>
      <c r="G402" s="51"/>
    </row>
    <row r="403" spans="2:7" ht="9.9499999999999993" customHeight="1" x14ac:dyDescent="0.2">
      <c r="B403" s="7" t="s">
        <v>96</v>
      </c>
      <c r="C403" s="7" t="s">
        <v>159</v>
      </c>
      <c r="D403" s="180">
        <v>41915</v>
      </c>
      <c r="E403" s="4076"/>
      <c r="G403" s="51"/>
    </row>
    <row r="404" spans="2:7" ht="9.9499999999999993" customHeight="1" x14ac:dyDescent="0.2">
      <c r="B404" s="7" t="s">
        <v>96</v>
      </c>
      <c r="C404" s="7" t="s">
        <v>89</v>
      </c>
      <c r="D404" s="180">
        <v>41915</v>
      </c>
      <c r="E404" s="4076"/>
      <c r="G404" s="51"/>
    </row>
    <row r="405" spans="2:7" ht="9.9499999999999993" customHeight="1" x14ac:dyDescent="0.2">
      <c r="B405" s="7" t="s">
        <v>96</v>
      </c>
      <c r="C405" s="7" t="s">
        <v>127</v>
      </c>
      <c r="D405" s="180">
        <v>41915</v>
      </c>
      <c r="E405" s="4076"/>
      <c r="G405" s="51"/>
    </row>
    <row r="406" spans="2:7" ht="9.9499999999999993" customHeight="1" x14ac:dyDescent="0.2">
      <c r="B406" s="7" t="s">
        <v>96</v>
      </c>
      <c r="C406" s="7" t="s">
        <v>185</v>
      </c>
      <c r="D406" s="180">
        <v>41915</v>
      </c>
      <c r="E406" s="4076"/>
      <c r="G406" s="51"/>
    </row>
    <row r="407" spans="2:7" ht="9.9499999999999993" customHeight="1" x14ac:dyDescent="0.2">
      <c r="B407" s="7" t="s">
        <v>101</v>
      </c>
      <c r="C407" s="7" t="s">
        <v>94</v>
      </c>
      <c r="D407" s="180">
        <v>41915</v>
      </c>
      <c r="E407" s="4076"/>
      <c r="G407" s="51"/>
    </row>
    <row r="408" spans="2:7" ht="9.9499999999999993" customHeight="1" x14ac:dyDescent="0.2">
      <c r="B408" s="7" t="s">
        <v>96</v>
      </c>
      <c r="C408" s="7" t="s">
        <v>90</v>
      </c>
      <c r="D408" s="180">
        <v>41915</v>
      </c>
      <c r="E408" s="4076"/>
      <c r="G408" s="51"/>
    </row>
    <row r="409" spans="2:7" ht="9.9499999999999993" customHeight="1" x14ac:dyDescent="0.2">
      <c r="B409" s="7" t="s">
        <v>92</v>
      </c>
      <c r="C409" s="7" t="s">
        <v>125</v>
      </c>
      <c r="D409" s="180">
        <v>41915</v>
      </c>
      <c r="E409" s="4076"/>
      <c r="G409" s="51"/>
    </row>
    <row r="410" spans="2:7" ht="9.9499999999999993" customHeight="1" x14ac:dyDescent="0.2">
      <c r="B410" s="7" t="s">
        <v>101</v>
      </c>
      <c r="C410" s="7" t="s">
        <v>96</v>
      </c>
      <c r="D410" s="180">
        <v>41915</v>
      </c>
      <c r="E410" s="4076"/>
      <c r="G410" s="51"/>
    </row>
    <row r="411" spans="2:7" ht="9.9499999999999993" customHeight="1" x14ac:dyDescent="0.2">
      <c r="B411" s="7" t="s">
        <v>92</v>
      </c>
      <c r="C411" s="7" t="s">
        <v>101</v>
      </c>
      <c r="D411" s="180">
        <v>41915</v>
      </c>
      <c r="E411" s="4076"/>
      <c r="G411" s="51"/>
    </row>
    <row r="412" spans="2:7" ht="9.9499999999999993" customHeight="1" x14ac:dyDescent="0.2">
      <c r="B412" s="7" t="s">
        <v>237</v>
      </c>
      <c r="C412" s="7" t="s">
        <v>213</v>
      </c>
      <c r="D412" s="178">
        <v>41943</v>
      </c>
      <c r="E412" s="4076"/>
      <c r="G412" s="51"/>
    </row>
    <row r="413" spans="2:7" ht="9.9499999999999993" customHeight="1" x14ac:dyDescent="0.2">
      <c r="B413" s="7" t="s">
        <v>208</v>
      </c>
      <c r="C413" s="7" t="s">
        <v>200</v>
      </c>
      <c r="D413" s="178">
        <v>41943</v>
      </c>
      <c r="E413" s="4076"/>
      <c r="G413" s="51"/>
    </row>
    <row r="414" spans="2:7" ht="9.9499999999999993" customHeight="1" x14ac:dyDescent="0.2">
      <c r="B414" s="7" t="s">
        <v>237</v>
      </c>
      <c r="C414" s="7" t="s">
        <v>214</v>
      </c>
      <c r="D414" s="178">
        <v>41943</v>
      </c>
      <c r="E414" s="4076"/>
      <c r="G414" s="51"/>
    </row>
    <row r="415" spans="2:7" ht="9.9499999999999993" customHeight="1" x14ac:dyDescent="0.2">
      <c r="B415" s="7" t="s">
        <v>237</v>
      </c>
      <c r="C415" s="7" t="s">
        <v>104</v>
      </c>
      <c r="D415" s="178">
        <v>41943</v>
      </c>
      <c r="E415" s="4076"/>
      <c r="G415" s="51"/>
    </row>
    <row r="416" spans="2:7" ht="9.9499999999999993" customHeight="1" x14ac:dyDescent="0.2">
      <c r="B416" s="7" t="s">
        <v>159</v>
      </c>
      <c r="C416" s="7" t="s">
        <v>100</v>
      </c>
      <c r="D416" s="178">
        <v>41943</v>
      </c>
      <c r="E416" s="4076"/>
      <c r="G416" s="51"/>
    </row>
    <row r="417" spans="2:7" ht="9.9499999999999993" customHeight="1" x14ac:dyDescent="0.2">
      <c r="B417" s="7" t="s">
        <v>237</v>
      </c>
      <c r="C417" s="7" t="s">
        <v>92</v>
      </c>
      <c r="D417" s="178">
        <v>41943</v>
      </c>
      <c r="E417" s="4076"/>
      <c r="G417" s="51"/>
    </row>
    <row r="418" spans="2:7" ht="9.9499999999999993" customHeight="1" x14ac:dyDescent="0.2">
      <c r="B418" s="7" t="s">
        <v>237</v>
      </c>
      <c r="C418" s="7" t="s">
        <v>90</v>
      </c>
      <c r="D418" s="178">
        <v>41943</v>
      </c>
      <c r="E418" s="4076"/>
      <c r="G418" s="51"/>
    </row>
    <row r="419" spans="2:7" ht="9.9499999999999993" customHeight="1" x14ac:dyDescent="0.2">
      <c r="B419" s="7" t="s">
        <v>237</v>
      </c>
      <c r="C419" s="7" t="s">
        <v>125</v>
      </c>
      <c r="D419" s="178">
        <v>41943</v>
      </c>
      <c r="E419" s="4076"/>
      <c r="G419" s="51"/>
    </row>
    <row r="420" spans="2:7" ht="9.9499999999999993" customHeight="1" x14ac:dyDescent="0.2">
      <c r="B420" s="7" t="s">
        <v>208</v>
      </c>
      <c r="C420" s="7" t="s">
        <v>185</v>
      </c>
      <c r="D420" s="178">
        <v>41943</v>
      </c>
      <c r="E420" s="4076"/>
      <c r="G420" s="51"/>
    </row>
    <row r="421" spans="2:7" ht="9.9499999999999993" customHeight="1" x14ac:dyDescent="0.2">
      <c r="B421" s="7" t="s">
        <v>129</v>
      </c>
      <c r="C421" s="7" t="s">
        <v>94</v>
      </c>
      <c r="D421" s="178">
        <v>41943</v>
      </c>
      <c r="E421" s="4076"/>
      <c r="G421" s="51"/>
    </row>
    <row r="422" spans="2:7" ht="9.9499999999999993" customHeight="1" x14ac:dyDescent="0.2">
      <c r="B422" s="7" t="s">
        <v>237</v>
      </c>
      <c r="C422" s="7" t="s">
        <v>97</v>
      </c>
      <c r="D422" s="178">
        <v>41943</v>
      </c>
      <c r="E422" s="4076"/>
      <c r="G422" s="51"/>
    </row>
    <row r="423" spans="2:7" ht="9.9499999999999993" customHeight="1" x14ac:dyDescent="0.2">
      <c r="B423" s="7" t="s">
        <v>159</v>
      </c>
      <c r="C423" s="7" t="s">
        <v>129</v>
      </c>
      <c r="D423" s="178">
        <v>41943</v>
      </c>
      <c r="E423" s="4076"/>
      <c r="G423" s="51"/>
    </row>
    <row r="424" spans="2:7" ht="9.9499999999999993" customHeight="1" x14ac:dyDescent="0.2">
      <c r="B424" s="7" t="s">
        <v>159</v>
      </c>
      <c r="C424" s="7" t="s">
        <v>237</v>
      </c>
      <c r="D424" s="178">
        <v>41943</v>
      </c>
      <c r="E424" s="4076"/>
      <c r="G424" s="51"/>
    </row>
    <row r="425" spans="2:7" ht="9.9499999999999993" customHeight="1" x14ac:dyDescent="0.2">
      <c r="B425" s="7" t="s">
        <v>159</v>
      </c>
      <c r="C425" s="7" t="s">
        <v>89</v>
      </c>
      <c r="D425" s="178">
        <v>41943</v>
      </c>
      <c r="E425" s="4076"/>
      <c r="G425" s="51"/>
    </row>
    <row r="426" spans="2:7" ht="9.9499999999999993" customHeight="1" x14ac:dyDescent="0.2">
      <c r="B426" s="7" t="s">
        <v>159</v>
      </c>
      <c r="C426" s="7" t="s">
        <v>208</v>
      </c>
      <c r="D426" s="178">
        <v>41943</v>
      </c>
      <c r="E426" s="4076"/>
      <c r="G426" s="51"/>
    </row>
    <row r="427" spans="2:7" ht="9.9499999999999993" customHeight="1" x14ac:dyDescent="0.2">
      <c r="B427" s="7" t="s">
        <v>92</v>
      </c>
      <c r="C427" s="7" t="s">
        <v>88</v>
      </c>
      <c r="D427" s="178">
        <v>41978</v>
      </c>
      <c r="E427" s="4076"/>
      <c r="G427" s="51"/>
    </row>
    <row r="428" spans="2:7" ht="9.9499999999999993" customHeight="1" x14ac:dyDescent="0.2">
      <c r="B428" s="7" t="s">
        <v>129</v>
      </c>
      <c r="C428" s="7" t="s">
        <v>208</v>
      </c>
      <c r="D428" s="178">
        <v>41978</v>
      </c>
      <c r="E428" s="4076"/>
      <c r="G428" s="51"/>
    </row>
    <row r="429" spans="2:7" ht="9.9499999999999993" customHeight="1" x14ac:dyDescent="0.2">
      <c r="B429" s="7" t="s">
        <v>92</v>
      </c>
      <c r="C429" s="7" t="s">
        <v>159</v>
      </c>
      <c r="D429" s="178">
        <v>41978</v>
      </c>
      <c r="E429" s="4076"/>
      <c r="G429" s="51"/>
    </row>
    <row r="430" spans="2:7" ht="9.9499999999999993" customHeight="1" x14ac:dyDescent="0.2">
      <c r="B430" s="7" t="s">
        <v>184</v>
      </c>
      <c r="C430" s="7" t="s">
        <v>89</v>
      </c>
      <c r="D430" s="178">
        <v>41978</v>
      </c>
      <c r="E430" s="4076"/>
      <c r="G430" s="51"/>
    </row>
    <row r="431" spans="2:7" ht="9.9499999999999993" customHeight="1" x14ac:dyDescent="0.2">
      <c r="B431" s="7" t="s">
        <v>151</v>
      </c>
      <c r="C431" s="7" t="s">
        <v>90</v>
      </c>
      <c r="D431" s="178">
        <v>41978</v>
      </c>
      <c r="E431" s="4076"/>
      <c r="G431" s="51"/>
    </row>
    <row r="432" spans="2:7" ht="9.9499999999999993" customHeight="1" x14ac:dyDescent="0.2">
      <c r="B432" s="7" t="s">
        <v>151</v>
      </c>
      <c r="C432" s="7" t="s">
        <v>129</v>
      </c>
      <c r="D432" s="178">
        <v>41978</v>
      </c>
      <c r="E432" s="4076"/>
      <c r="G432" s="51"/>
    </row>
    <row r="433" spans="2:7" ht="9.9499999999999993" customHeight="1" x14ac:dyDescent="0.2">
      <c r="B433" s="7" t="s">
        <v>97</v>
      </c>
      <c r="C433" s="7" t="s">
        <v>100</v>
      </c>
      <c r="D433" s="178">
        <v>41978</v>
      </c>
      <c r="E433" s="4076"/>
      <c r="G433" s="51"/>
    </row>
    <row r="434" spans="2:7" ht="9.9499999999999993" customHeight="1" x14ac:dyDescent="0.2">
      <c r="B434" s="7" t="s">
        <v>97</v>
      </c>
      <c r="C434" s="7" t="s">
        <v>92</v>
      </c>
      <c r="D434" s="178">
        <v>41978</v>
      </c>
      <c r="E434" s="4076"/>
      <c r="G434" s="51"/>
    </row>
    <row r="435" spans="2:7" ht="9.9499999999999993" customHeight="1" x14ac:dyDescent="0.2">
      <c r="B435" s="7" t="s">
        <v>151</v>
      </c>
      <c r="C435" s="7" t="s">
        <v>185</v>
      </c>
      <c r="D435" s="178">
        <v>41978</v>
      </c>
      <c r="E435" s="4076"/>
      <c r="G435" s="51"/>
    </row>
    <row r="436" spans="2:7" ht="9.9499999999999993" customHeight="1" x14ac:dyDescent="0.2">
      <c r="B436" s="7" t="s">
        <v>151</v>
      </c>
      <c r="C436" s="7" t="s">
        <v>97</v>
      </c>
      <c r="D436" s="178">
        <v>41978</v>
      </c>
      <c r="E436" s="4076"/>
      <c r="G436" s="51"/>
    </row>
    <row r="437" spans="2:7" ht="9.9499999999999993" customHeight="1" x14ac:dyDescent="0.2">
      <c r="B437" s="7" t="s">
        <v>127</v>
      </c>
      <c r="C437" s="7" t="s">
        <v>213</v>
      </c>
      <c r="D437" s="178">
        <v>41978</v>
      </c>
      <c r="E437" s="4076"/>
      <c r="G437" s="51"/>
    </row>
    <row r="438" spans="2:7" ht="9.9499999999999993" customHeight="1" x14ac:dyDescent="0.2">
      <c r="B438" s="7" t="s">
        <v>127</v>
      </c>
      <c r="C438" s="7" t="s">
        <v>214</v>
      </c>
      <c r="D438" s="178">
        <v>41978</v>
      </c>
      <c r="E438" s="4076"/>
      <c r="G438" s="51"/>
    </row>
    <row r="439" spans="2:7" ht="9.9499999999999993" customHeight="1" x14ac:dyDescent="0.2">
      <c r="B439" s="7" t="s">
        <v>184</v>
      </c>
      <c r="C439" s="7" t="s">
        <v>94</v>
      </c>
      <c r="D439" s="178">
        <v>41978</v>
      </c>
      <c r="E439" s="4076"/>
      <c r="G439" s="51"/>
    </row>
    <row r="440" spans="2:7" ht="9.9499999999999993" customHeight="1" x14ac:dyDescent="0.2">
      <c r="B440" s="7" t="s">
        <v>151</v>
      </c>
      <c r="C440" s="7" t="s">
        <v>127</v>
      </c>
      <c r="D440" s="178">
        <v>41978</v>
      </c>
      <c r="E440" s="4076"/>
      <c r="G440" s="51"/>
    </row>
    <row r="441" spans="2:7" ht="9.9499999999999993" customHeight="1" x14ac:dyDescent="0.2">
      <c r="B441" s="7" t="s">
        <v>151</v>
      </c>
      <c r="C441" s="7" t="s">
        <v>184</v>
      </c>
      <c r="D441" s="178">
        <v>41978</v>
      </c>
      <c r="E441" s="4076"/>
      <c r="G441" s="51"/>
    </row>
    <row r="442" spans="2:7" ht="9.9499999999999993" customHeight="1" x14ac:dyDescent="0.2">
      <c r="B442" s="7" t="s">
        <v>89</v>
      </c>
      <c r="C442" s="7" t="s">
        <v>184</v>
      </c>
      <c r="D442" s="178">
        <v>41992</v>
      </c>
      <c r="E442" s="4076"/>
      <c r="G442" s="51"/>
    </row>
    <row r="443" spans="2:7" ht="9.9499999999999993" customHeight="1" x14ac:dyDescent="0.2">
      <c r="B443" s="7" t="s">
        <v>101</v>
      </c>
      <c r="C443" s="7" t="s">
        <v>125</v>
      </c>
      <c r="D443" s="178">
        <v>41992</v>
      </c>
      <c r="E443" s="4076"/>
      <c r="G443" s="51"/>
    </row>
    <row r="444" spans="2:7" ht="9.9499999999999993" customHeight="1" x14ac:dyDescent="0.2">
      <c r="B444" s="7" t="s">
        <v>94</v>
      </c>
      <c r="C444" s="7" t="s">
        <v>212</v>
      </c>
      <c r="D444" s="178">
        <v>41992</v>
      </c>
      <c r="E444" s="4076"/>
      <c r="G444" s="51"/>
    </row>
    <row r="445" spans="2:7" ht="9.9499999999999993" customHeight="1" x14ac:dyDescent="0.2">
      <c r="B445" s="7" t="s">
        <v>92</v>
      </c>
      <c r="C445" s="7" t="s">
        <v>208</v>
      </c>
      <c r="D445" s="178">
        <v>41992</v>
      </c>
      <c r="E445" s="4076"/>
      <c r="G445" s="51"/>
    </row>
    <row r="446" spans="2:7" ht="9.9499999999999993" customHeight="1" x14ac:dyDescent="0.2">
      <c r="B446" s="7" t="s">
        <v>89</v>
      </c>
      <c r="C446" s="7" t="s">
        <v>97</v>
      </c>
      <c r="D446" s="178">
        <v>41992</v>
      </c>
      <c r="E446" s="4076"/>
      <c r="G446" s="51"/>
    </row>
    <row r="447" spans="2:7" ht="9.9499999999999993" customHeight="1" x14ac:dyDescent="0.2">
      <c r="B447" s="7" t="s">
        <v>159</v>
      </c>
      <c r="C447" s="7" t="s">
        <v>90</v>
      </c>
      <c r="D447" s="178">
        <v>41992</v>
      </c>
      <c r="E447" s="4076"/>
      <c r="G447" s="51"/>
    </row>
    <row r="448" spans="2:7" ht="9.9499999999999993" customHeight="1" x14ac:dyDescent="0.2">
      <c r="B448" s="7" t="s">
        <v>159</v>
      </c>
      <c r="C448" s="7" t="s">
        <v>185</v>
      </c>
      <c r="D448" s="178">
        <v>41992</v>
      </c>
      <c r="E448" s="4076"/>
      <c r="G448" s="51"/>
    </row>
    <row r="449" spans="2:7" ht="9.9499999999999993" customHeight="1" x14ac:dyDescent="0.2">
      <c r="B449" s="7" t="s">
        <v>101</v>
      </c>
      <c r="C449" s="7" t="s">
        <v>94</v>
      </c>
      <c r="D449" s="178">
        <v>41992</v>
      </c>
      <c r="E449" s="4076"/>
      <c r="G449" s="51"/>
    </row>
    <row r="450" spans="2:7" ht="9.9499999999999993" customHeight="1" x14ac:dyDescent="0.2">
      <c r="B450" s="7" t="s">
        <v>92</v>
      </c>
      <c r="C450" s="7" t="s">
        <v>89</v>
      </c>
      <c r="D450" s="178">
        <v>41992</v>
      </c>
      <c r="E450" s="4076"/>
      <c r="G450" s="51"/>
    </row>
    <row r="451" spans="2:7" ht="9.9499999999999993" customHeight="1" x14ac:dyDescent="0.2">
      <c r="B451" s="7" t="s">
        <v>159</v>
      </c>
      <c r="C451" s="7" t="s">
        <v>101</v>
      </c>
      <c r="D451" s="178">
        <v>41992</v>
      </c>
      <c r="E451" s="4076"/>
      <c r="G451" s="51"/>
    </row>
    <row r="452" spans="2:7" ht="9.9499999999999993" customHeight="1" x14ac:dyDescent="0.2">
      <c r="B452" s="7" t="s">
        <v>92</v>
      </c>
      <c r="C452" s="7" t="s">
        <v>214</v>
      </c>
      <c r="D452" s="178">
        <v>41992</v>
      </c>
      <c r="E452" s="4076"/>
      <c r="G452" s="51"/>
    </row>
    <row r="453" spans="2:7" ht="9.9499999999999993" customHeight="1" x14ac:dyDescent="0.2">
      <c r="B453" s="7" t="s">
        <v>159</v>
      </c>
      <c r="C453" s="7" t="s">
        <v>92</v>
      </c>
      <c r="D453" s="178">
        <v>41992</v>
      </c>
      <c r="E453" s="4076"/>
      <c r="G453" s="51"/>
    </row>
    <row r="454" spans="2:7" ht="9.9499999999999993" customHeight="1" x14ac:dyDescent="0.2">
      <c r="B454" s="7" t="s">
        <v>103</v>
      </c>
      <c r="C454" s="7" t="s">
        <v>129</v>
      </c>
      <c r="D454" s="178">
        <v>41996</v>
      </c>
      <c r="E454" s="4076"/>
      <c r="G454" s="51"/>
    </row>
    <row r="455" spans="2:7" ht="9.9499999999999993" customHeight="1" x14ac:dyDescent="0.2">
      <c r="B455" s="7" t="s">
        <v>103</v>
      </c>
      <c r="C455" s="7" t="s">
        <v>92</v>
      </c>
      <c r="D455" s="178">
        <v>41996</v>
      </c>
      <c r="E455" s="4076"/>
      <c r="G455" s="51"/>
    </row>
    <row r="456" spans="2:7" ht="9.9499999999999993" customHeight="1" x14ac:dyDescent="0.2">
      <c r="B456" s="7" t="s">
        <v>94</v>
      </c>
      <c r="C456" s="7" t="s">
        <v>263</v>
      </c>
      <c r="D456" s="178">
        <v>41996</v>
      </c>
      <c r="E456" s="4076"/>
      <c r="G456" s="51"/>
    </row>
    <row r="457" spans="2:7" ht="9.9499999999999993" customHeight="1" x14ac:dyDescent="0.2">
      <c r="B457" s="7" t="s">
        <v>214</v>
      </c>
      <c r="C457" s="7" t="s">
        <v>98</v>
      </c>
      <c r="D457" s="178">
        <v>41996</v>
      </c>
      <c r="E457" s="4076"/>
      <c r="G457" s="51"/>
    </row>
    <row r="458" spans="2:7" ht="9.9499999999999993" customHeight="1" x14ac:dyDescent="0.2">
      <c r="B458" s="7" t="s">
        <v>235</v>
      </c>
      <c r="C458" s="7" t="s">
        <v>94</v>
      </c>
      <c r="D458" s="178">
        <v>41996</v>
      </c>
      <c r="E458" s="4076"/>
      <c r="G458" s="51"/>
    </row>
    <row r="459" spans="2:7" ht="9.9499999999999993" customHeight="1" x14ac:dyDescent="0.2">
      <c r="B459" s="7" t="s">
        <v>90</v>
      </c>
      <c r="C459" s="7" t="s">
        <v>97</v>
      </c>
      <c r="D459" s="178">
        <v>41996</v>
      </c>
      <c r="E459" s="4076"/>
      <c r="G459" s="51"/>
    </row>
    <row r="460" spans="2:7" ht="9.9499999999999993" customHeight="1" x14ac:dyDescent="0.2">
      <c r="B460" s="7" t="s">
        <v>90</v>
      </c>
      <c r="C460" s="7" t="s">
        <v>213</v>
      </c>
      <c r="D460" s="178">
        <v>41996</v>
      </c>
      <c r="E460" s="4076"/>
      <c r="G460" s="51"/>
    </row>
    <row r="461" spans="2:7" ht="9.9499999999999993" customHeight="1" x14ac:dyDescent="0.2">
      <c r="B461" s="7" t="s">
        <v>185</v>
      </c>
      <c r="C461" s="7" t="s">
        <v>214</v>
      </c>
      <c r="D461" s="178">
        <v>41996</v>
      </c>
      <c r="E461" s="4076"/>
      <c r="G461" s="51"/>
    </row>
    <row r="462" spans="2:7" ht="9.9499999999999993" customHeight="1" x14ac:dyDescent="0.2">
      <c r="B462" s="7" t="s">
        <v>235</v>
      </c>
      <c r="C462" s="7" t="s">
        <v>89</v>
      </c>
      <c r="D462" s="178">
        <v>41996</v>
      </c>
      <c r="E462" s="4076"/>
      <c r="G462" s="51"/>
    </row>
    <row r="463" spans="2:7" ht="9.9499999999999993" customHeight="1" x14ac:dyDescent="0.2">
      <c r="B463" s="7" t="s">
        <v>103</v>
      </c>
      <c r="C463" s="7" t="s">
        <v>104</v>
      </c>
      <c r="D463" s="178">
        <v>41996</v>
      </c>
      <c r="E463" s="4076"/>
      <c r="G463" s="51"/>
    </row>
    <row r="464" spans="2:7" ht="9.9499999999999993" customHeight="1" x14ac:dyDescent="0.2">
      <c r="B464" s="7" t="s">
        <v>235</v>
      </c>
      <c r="C464" s="7" t="s">
        <v>148</v>
      </c>
      <c r="D464" s="178">
        <v>41996</v>
      </c>
      <c r="E464" s="4076"/>
      <c r="G464" s="51"/>
    </row>
    <row r="465" spans="2:7" ht="9.9499999999999993" customHeight="1" x14ac:dyDescent="0.2">
      <c r="B465" s="7" t="s">
        <v>235</v>
      </c>
      <c r="C465" s="7" t="s">
        <v>93</v>
      </c>
      <c r="D465" s="178">
        <v>41996</v>
      </c>
      <c r="E465" s="4076"/>
      <c r="G465" s="51"/>
    </row>
    <row r="466" spans="2:7" ht="9.9499999999999993" customHeight="1" x14ac:dyDescent="0.2">
      <c r="B466" s="7" t="s">
        <v>103</v>
      </c>
      <c r="C466" s="7" t="s">
        <v>185</v>
      </c>
      <c r="D466" s="178">
        <v>41996</v>
      </c>
      <c r="E466" s="4076"/>
      <c r="G466" s="51"/>
    </row>
    <row r="467" spans="2:7" ht="9.9499999999999993" customHeight="1" x14ac:dyDescent="0.2">
      <c r="B467" s="7" t="s">
        <v>90</v>
      </c>
      <c r="C467" s="7" t="s">
        <v>159</v>
      </c>
      <c r="D467" s="178">
        <v>41996</v>
      </c>
      <c r="E467" s="4076"/>
      <c r="G467" s="51"/>
    </row>
    <row r="468" spans="2:7" ht="9.9499999999999993" customHeight="1" x14ac:dyDescent="0.2">
      <c r="B468" s="7" t="s">
        <v>90</v>
      </c>
      <c r="C468" s="7" t="s">
        <v>103</v>
      </c>
      <c r="D468" s="178">
        <v>41996</v>
      </c>
      <c r="E468" s="4076"/>
      <c r="G468" s="51"/>
    </row>
    <row r="469" spans="2:7" ht="9.9499999999999993" customHeight="1" x14ac:dyDescent="0.2">
      <c r="B469" s="7" t="s">
        <v>90</v>
      </c>
      <c r="C469" s="7" t="s">
        <v>235</v>
      </c>
      <c r="D469" s="178">
        <v>41996</v>
      </c>
      <c r="E469" s="4076"/>
      <c r="G469" s="51"/>
    </row>
    <row r="470" spans="2:7" ht="9.9499999999999993" customHeight="1" x14ac:dyDescent="0.2">
      <c r="B470" s="7" t="s">
        <v>185</v>
      </c>
      <c r="C470" s="7" t="s">
        <v>151</v>
      </c>
      <c r="D470" s="178">
        <v>42034</v>
      </c>
      <c r="E470" s="4076"/>
      <c r="G470" s="51"/>
    </row>
    <row r="471" spans="2:7" ht="9.9499999999999993" customHeight="1" x14ac:dyDescent="0.2">
      <c r="B471" s="7" t="s">
        <v>102</v>
      </c>
      <c r="C471" s="7" t="s">
        <v>159</v>
      </c>
      <c r="D471" s="178">
        <v>42034</v>
      </c>
      <c r="E471" s="4076"/>
      <c r="G471" s="51"/>
    </row>
    <row r="472" spans="2:7" ht="9.9499999999999993" customHeight="1" x14ac:dyDescent="0.2">
      <c r="B472" s="7" t="s">
        <v>125</v>
      </c>
      <c r="C472" s="7" t="s">
        <v>97</v>
      </c>
      <c r="D472" s="178">
        <v>42034</v>
      </c>
      <c r="E472" s="4076"/>
      <c r="G472" s="51"/>
    </row>
    <row r="473" spans="2:7" ht="9.9499999999999993" customHeight="1" x14ac:dyDescent="0.2">
      <c r="B473" s="7" t="s">
        <v>213</v>
      </c>
      <c r="C473" s="7" t="s">
        <v>127</v>
      </c>
      <c r="D473" s="178">
        <v>42034</v>
      </c>
      <c r="E473" s="4076"/>
      <c r="G473" s="51"/>
    </row>
    <row r="474" spans="2:7" ht="9.9499999999999993" customHeight="1" x14ac:dyDescent="0.2">
      <c r="B474" s="7" t="s">
        <v>88</v>
      </c>
      <c r="C474" s="7" t="s">
        <v>129</v>
      </c>
      <c r="D474" s="178">
        <v>42034</v>
      </c>
      <c r="E474" s="4076"/>
      <c r="G474" s="51"/>
    </row>
    <row r="475" spans="2:7" ht="9.9499999999999993" customHeight="1" x14ac:dyDescent="0.2">
      <c r="B475" s="7" t="s">
        <v>88</v>
      </c>
      <c r="C475" s="7" t="s">
        <v>185</v>
      </c>
      <c r="D475" s="178">
        <v>42034</v>
      </c>
      <c r="E475" s="4076"/>
      <c r="G475" s="51"/>
    </row>
    <row r="476" spans="2:7" ht="9.9499999999999993" customHeight="1" x14ac:dyDescent="0.2">
      <c r="B476" s="7" t="s">
        <v>213</v>
      </c>
      <c r="C476" s="7" t="s">
        <v>214</v>
      </c>
      <c r="D476" s="178">
        <v>42034</v>
      </c>
      <c r="E476" s="4076"/>
      <c r="G476" s="51"/>
    </row>
    <row r="477" spans="2:7" ht="9.9499999999999993" customHeight="1" x14ac:dyDescent="0.2">
      <c r="B477" s="7" t="s">
        <v>92</v>
      </c>
      <c r="C477" s="7" t="s">
        <v>208</v>
      </c>
      <c r="D477" s="178">
        <v>42034</v>
      </c>
      <c r="E477" s="4076"/>
      <c r="G477" s="51"/>
    </row>
    <row r="478" spans="2:7" ht="9.9499999999999993" customHeight="1" x14ac:dyDescent="0.2">
      <c r="B478" s="7" t="s">
        <v>102</v>
      </c>
      <c r="C478" s="7" t="s">
        <v>184</v>
      </c>
      <c r="D478" s="178">
        <v>42034</v>
      </c>
      <c r="E478" s="4076"/>
      <c r="G478" s="51"/>
    </row>
    <row r="479" spans="2:7" ht="9.9499999999999993" customHeight="1" x14ac:dyDescent="0.2">
      <c r="B479" s="7" t="s">
        <v>102</v>
      </c>
      <c r="C479" s="7" t="s">
        <v>100</v>
      </c>
      <c r="D479" s="178">
        <v>42034</v>
      </c>
      <c r="E479" s="4076"/>
      <c r="G479" s="51"/>
    </row>
    <row r="480" spans="2:7" ht="9.9499999999999993" customHeight="1" x14ac:dyDescent="0.2">
      <c r="B480" s="7" t="s">
        <v>125</v>
      </c>
      <c r="C480" s="7" t="s">
        <v>92</v>
      </c>
      <c r="D480" s="178">
        <v>42034</v>
      </c>
      <c r="E480" s="4076"/>
      <c r="G480" s="51"/>
    </row>
    <row r="481" spans="2:7" ht="9.9499999999999993" customHeight="1" x14ac:dyDescent="0.2">
      <c r="B481" s="7" t="s">
        <v>88</v>
      </c>
      <c r="C481" s="7" t="s">
        <v>125</v>
      </c>
      <c r="D481" s="178">
        <v>42034</v>
      </c>
      <c r="E481" s="4076"/>
      <c r="G481" s="51"/>
    </row>
    <row r="482" spans="2:7" ht="9.9499999999999993" customHeight="1" x14ac:dyDescent="0.2">
      <c r="B482" s="7" t="s">
        <v>88</v>
      </c>
      <c r="C482" s="7" t="s">
        <v>213</v>
      </c>
      <c r="D482" s="178">
        <v>42034</v>
      </c>
      <c r="E482" s="4076"/>
      <c r="G482" s="51"/>
    </row>
    <row r="483" spans="2:7" ht="9.9499999999999993" customHeight="1" x14ac:dyDescent="0.2">
      <c r="B483" s="7" t="s">
        <v>88</v>
      </c>
      <c r="C483" s="7" t="s">
        <v>102</v>
      </c>
      <c r="D483" s="178">
        <v>42034</v>
      </c>
      <c r="E483" s="4076"/>
      <c r="G483" s="51"/>
    </row>
    <row r="484" spans="2:7" ht="9.9499999999999993" customHeight="1" x14ac:dyDescent="0.2">
      <c r="B484" s="7" t="s">
        <v>88</v>
      </c>
      <c r="C484" s="7" t="s">
        <v>89</v>
      </c>
      <c r="D484" s="178">
        <v>42034</v>
      </c>
      <c r="E484" s="4076"/>
      <c r="G484" s="51"/>
    </row>
    <row r="485" spans="2:7" ht="9.9499999999999993" customHeight="1" x14ac:dyDescent="0.2">
      <c r="B485" s="7" t="s">
        <v>213</v>
      </c>
      <c r="C485" s="7" t="s">
        <v>103</v>
      </c>
      <c r="D485" s="178">
        <v>42062</v>
      </c>
      <c r="E485" s="4076"/>
      <c r="G485" s="51"/>
    </row>
    <row r="486" spans="2:7" ht="9.9499999999999993" customHeight="1" x14ac:dyDescent="0.2">
      <c r="B486" s="7" t="s">
        <v>213</v>
      </c>
      <c r="C486" s="7" t="s">
        <v>185</v>
      </c>
      <c r="D486" s="178">
        <v>42062</v>
      </c>
      <c r="E486" s="4076"/>
      <c r="G486" s="51"/>
    </row>
    <row r="487" spans="2:7" ht="9.9499999999999993" customHeight="1" x14ac:dyDescent="0.2">
      <c r="B487" s="7" t="s">
        <v>159</v>
      </c>
      <c r="C487" s="7" t="s">
        <v>125</v>
      </c>
      <c r="D487" s="178">
        <v>42062</v>
      </c>
      <c r="E487" s="4076"/>
      <c r="G487" s="51"/>
    </row>
    <row r="488" spans="2:7" ht="9.9499999999999993" customHeight="1" x14ac:dyDescent="0.2">
      <c r="B488" s="7" t="s">
        <v>213</v>
      </c>
      <c r="C488" s="7" t="s">
        <v>89</v>
      </c>
      <c r="D488" s="178">
        <v>42062</v>
      </c>
      <c r="E488" s="4076"/>
      <c r="G488" s="51"/>
    </row>
    <row r="489" spans="2:7" ht="9.9499999999999993" customHeight="1" x14ac:dyDescent="0.2">
      <c r="B489" s="7" t="s">
        <v>213</v>
      </c>
      <c r="C489" s="7" t="s">
        <v>100</v>
      </c>
      <c r="D489" s="178">
        <v>42062</v>
      </c>
      <c r="E489" s="4076"/>
      <c r="G489" s="51"/>
    </row>
    <row r="490" spans="2:7" ht="9.9499999999999993" customHeight="1" x14ac:dyDescent="0.2">
      <c r="B490" s="7" t="s">
        <v>129</v>
      </c>
      <c r="C490" s="7" t="s">
        <v>90</v>
      </c>
      <c r="D490" s="178">
        <v>42062</v>
      </c>
      <c r="E490" s="4076"/>
      <c r="G490" s="51"/>
    </row>
    <row r="491" spans="2:7" ht="9.9499999999999993" customHeight="1" x14ac:dyDescent="0.2">
      <c r="B491" s="7" t="s">
        <v>94</v>
      </c>
      <c r="C491" s="7" t="s">
        <v>265</v>
      </c>
      <c r="D491" s="178">
        <v>42062</v>
      </c>
      <c r="E491" s="4076"/>
      <c r="G491" s="51"/>
    </row>
    <row r="492" spans="2:7" ht="9.9499999999999993" customHeight="1" x14ac:dyDescent="0.2">
      <c r="B492" s="7" t="s">
        <v>93</v>
      </c>
      <c r="C492" s="7" t="s">
        <v>200</v>
      </c>
      <c r="D492" s="178">
        <v>42062</v>
      </c>
      <c r="E492" s="4076"/>
      <c r="G492" s="51"/>
    </row>
    <row r="493" spans="2:7" ht="9.9499999999999993" customHeight="1" x14ac:dyDescent="0.2">
      <c r="B493" s="7" t="s">
        <v>213</v>
      </c>
      <c r="C493" s="7" t="s">
        <v>159</v>
      </c>
      <c r="D493" s="178">
        <v>42062</v>
      </c>
      <c r="E493" s="4076"/>
      <c r="G493" s="51"/>
    </row>
    <row r="494" spans="2:7" ht="9.9499999999999993" customHeight="1" x14ac:dyDescent="0.2">
      <c r="B494" s="7" t="s">
        <v>94</v>
      </c>
      <c r="C494" s="7" t="s">
        <v>97</v>
      </c>
      <c r="D494" s="178">
        <v>42062</v>
      </c>
      <c r="E494" s="4076"/>
      <c r="G494" s="51"/>
    </row>
    <row r="495" spans="2:7" ht="9.9499999999999993" customHeight="1" x14ac:dyDescent="0.2">
      <c r="B495" s="7" t="s">
        <v>213</v>
      </c>
      <c r="C495" s="7" t="s">
        <v>94</v>
      </c>
      <c r="D495" s="178">
        <v>42062</v>
      </c>
      <c r="E495" s="4076"/>
      <c r="G495" s="51"/>
    </row>
    <row r="496" spans="2:7" ht="9.9499999999999993" customHeight="1" x14ac:dyDescent="0.2">
      <c r="B496" s="7" t="s">
        <v>213</v>
      </c>
      <c r="C496" s="7" t="s">
        <v>93</v>
      </c>
      <c r="D496" s="178">
        <v>42062</v>
      </c>
      <c r="E496" s="4076"/>
      <c r="G496" s="51"/>
    </row>
    <row r="497" spans="2:7" ht="9.9499999999999993" customHeight="1" x14ac:dyDescent="0.2">
      <c r="B497" s="7" t="s">
        <v>208</v>
      </c>
      <c r="C497" s="7" t="s">
        <v>129</v>
      </c>
      <c r="D497" s="178">
        <v>42062</v>
      </c>
      <c r="E497" s="4076"/>
      <c r="G497" s="51"/>
    </row>
    <row r="498" spans="2:7" ht="9.9499999999999993" customHeight="1" x14ac:dyDescent="0.2">
      <c r="B498" s="7" t="s">
        <v>213</v>
      </c>
      <c r="C498" s="7" t="s">
        <v>92</v>
      </c>
      <c r="D498" s="178">
        <v>42062</v>
      </c>
      <c r="E498" s="4076"/>
      <c r="G498" s="51"/>
    </row>
    <row r="499" spans="2:7" ht="9.9499999999999993" customHeight="1" x14ac:dyDescent="0.2">
      <c r="B499" s="7" t="s">
        <v>213</v>
      </c>
      <c r="C499" s="7" t="s">
        <v>208</v>
      </c>
      <c r="D499" s="178">
        <v>42062</v>
      </c>
      <c r="E499" s="4076"/>
      <c r="G499" s="51"/>
    </row>
    <row r="500" spans="2:7" ht="9.9499999999999993" customHeight="1" x14ac:dyDescent="0.2">
      <c r="B500" s="7" t="s">
        <v>90</v>
      </c>
      <c r="C500" s="7" t="s">
        <v>125</v>
      </c>
      <c r="D500" s="178">
        <v>42083</v>
      </c>
      <c r="E500" s="4076"/>
      <c r="G500" s="51"/>
    </row>
    <row r="501" spans="2:7" ht="9.9499999999999993" customHeight="1" x14ac:dyDescent="0.2">
      <c r="B501" s="7" t="s">
        <v>129</v>
      </c>
      <c r="C501" s="7" t="s">
        <v>94</v>
      </c>
      <c r="D501" s="178">
        <v>42083</v>
      </c>
      <c r="E501" s="4076"/>
      <c r="G501" s="51"/>
    </row>
    <row r="502" spans="2:7" ht="9.9499999999999993" customHeight="1" x14ac:dyDescent="0.2">
      <c r="B502" s="7" t="s">
        <v>200</v>
      </c>
      <c r="C502" s="7" t="s">
        <v>214</v>
      </c>
      <c r="D502" s="178">
        <v>42083</v>
      </c>
      <c r="E502" s="4076"/>
      <c r="G502" s="51"/>
    </row>
    <row r="503" spans="2:7" ht="9.9499999999999993" customHeight="1" x14ac:dyDescent="0.2">
      <c r="B503" s="7" t="s">
        <v>200</v>
      </c>
      <c r="C503" s="7" t="s">
        <v>213</v>
      </c>
      <c r="D503" s="178">
        <v>42083</v>
      </c>
      <c r="E503" s="4076"/>
      <c r="G503" s="51"/>
    </row>
    <row r="504" spans="2:7" ht="9.9499999999999993" customHeight="1" x14ac:dyDescent="0.2">
      <c r="B504" s="7" t="s">
        <v>127</v>
      </c>
      <c r="C504" s="7" t="s">
        <v>212</v>
      </c>
      <c r="D504" s="178">
        <v>42083</v>
      </c>
      <c r="E504" s="4076"/>
      <c r="G504" s="51"/>
    </row>
    <row r="505" spans="2:7" ht="9.9499999999999993" customHeight="1" x14ac:dyDescent="0.2">
      <c r="B505" s="7" t="s">
        <v>129</v>
      </c>
      <c r="C505" s="7" t="s">
        <v>92</v>
      </c>
      <c r="D505" s="178">
        <v>42083</v>
      </c>
      <c r="E505" s="4076"/>
      <c r="G505" s="51"/>
    </row>
    <row r="506" spans="2:7" ht="9.9499999999999993" customHeight="1" x14ac:dyDescent="0.2">
      <c r="B506" s="7" t="s">
        <v>101</v>
      </c>
      <c r="C506" s="7" t="s">
        <v>208</v>
      </c>
      <c r="D506" s="178">
        <v>42083</v>
      </c>
      <c r="E506" s="4076"/>
      <c r="G506" s="51"/>
    </row>
    <row r="507" spans="2:7" ht="9.9499999999999993" customHeight="1" x14ac:dyDescent="0.2">
      <c r="B507" s="7" t="s">
        <v>129</v>
      </c>
      <c r="C507" s="7" t="s">
        <v>127</v>
      </c>
      <c r="D507" s="178">
        <v>42083</v>
      </c>
      <c r="E507" s="4076"/>
      <c r="G507" s="51"/>
    </row>
    <row r="508" spans="2:7" ht="9.9499999999999993" customHeight="1" x14ac:dyDescent="0.2">
      <c r="B508" s="7" t="s">
        <v>185</v>
      </c>
      <c r="C508" s="7" t="s">
        <v>90</v>
      </c>
      <c r="D508" s="178">
        <v>42083</v>
      </c>
      <c r="E508" s="4076"/>
      <c r="G508" s="51"/>
    </row>
    <row r="509" spans="2:7" ht="9.9499999999999993" customHeight="1" x14ac:dyDescent="0.2">
      <c r="B509" s="7" t="s">
        <v>89</v>
      </c>
      <c r="C509" s="7" t="s">
        <v>200</v>
      </c>
      <c r="D509" s="178">
        <v>42083</v>
      </c>
      <c r="E509" s="4076"/>
      <c r="G509" s="51"/>
    </row>
    <row r="510" spans="2:7" ht="9.9499999999999993" customHeight="1" x14ac:dyDescent="0.2">
      <c r="B510" s="7" t="s">
        <v>129</v>
      </c>
      <c r="C510" s="7" t="s">
        <v>101</v>
      </c>
      <c r="D510" s="178">
        <v>42083</v>
      </c>
      <c r="E510" s="4076"/>
      <c r="G510" s="51"/>
    </row>
    <row r="511" spans="2:7" ht="9.9499999999999993" customHeight="1" x14ac:dyDescent="0.2">
      <c r="B511" s="7" t="s">
        <v>159</v>
      </c>
      <c r="C511" s="7" t="s">
        <v>89</v>
      </c>
      <c r="D511" s="178">
        <v>42083</v>
      </c>
      <c r="E511" s="4076"/>
      <c r="G511" s="51"/>
    </row>
    <row r="512" spans="2:7" ht="9.9499999999999993" customHeight="1" x14ac:dyDescent="0.2">
      <c r="B512" s="7" t="s">
        <v>129</v>
      </c>
      <c r="C512" s="7" t="s">
        <v>185</v>
      </c>
      <c r="D512" s="178">
        <v>42083</v>
      </c>
      <c r="E512" s="4076"/>
      <c r="G512" s="51"/>
    </row>
    <row r="513" spans="2:7" ht="9.9499999999999993" customHeight="1" x14ac:dyDescent="0.2">
      <c r="B513" s="7" t="s">
        <v>159</v>
      </c>
      <c r="C513" s="7" t="s">
        <v>129</v>
      </c>
      <c r="D513" s="178">
        <v>42083</v>
      </c>
      <c r="E513" s="4076"/>
      <c r="G513" s="51"/>
    </row>
    <row r="514" spans="2:7" ht="9.9499999999999993" customHeight="1" x14ac:dyDescent="0.2">
      <c r="B514" s="7" t="s">
        <v>90</v>
      </c>
      <c r="C514" s="7" t="s">
        <v>89</v>
      </c>
      <c r="D514" s="178">
        <v>42104</v>
      </c>
      <c r="E514" s="4076"/>
      <c r="G514" s="51"/>
    </row>
    <row r="515" spans="2:7" ht="9.9499999999999993" customHeight="1" x14ac:dyDescent="0.2">
      <c r="B515" s="7" t="s">
        <v>102</v>
      </c>
      <c r="C515" s="7" t="s">
        <v>184</v>
      </c>
      <c r="D515" s="178">
        <v>42104</v>
      </c>
      <c r="E515" s="4076"/>
      <c r="G515" s="51"/>
    </row>
    <row r="516" spans="2:7" ht="9.9499999999999993" customHeight="1" x14ac:dyDescent="0.2">
      <c r="B516" s="7" t="s">
        <v>200</v>
      </c>
      <c r="C516" s="7" t="s">
        <v>214</v>
      </c>
      <c r="D516" s="178">
        <v>42104</v>
      </c>
      <c r="E516" s="4076"/>
      <c r="G516" s="51"/>
    </row>
    <row r="517" spans="2:7" ht="9.9499999999999993" customHeight="1" x14ac:dyDescent="0.2">
      <c r="B517" s="7" t="s">
        <v>102</v>
      </c>
      <c r="C517" s="7" t="s">
        <v>94</v>
      </c>
      <c r="D517" s="178">
        <v>42104</v>
      </c>
      <c r="E517" s="4076"/>
      <c r="G517" s="51"/>
    </row>
    <row r="518" spans="2:7" ht="9.9499999999999993" customHeight="1" x14ac:dyDescent="0.2">
      <c r="B518" s="7" t="s">
        <v>125</v>
      </c>
      <c r="C518" s="7" t="s">
        <v>185</v>
      </c>
      <c r="D518" s="178">
        <v>42104</v>
      </c>
      <c r="E518" s="4076"/>
      <c r="G518" s="51"/>
    </row>
    <row r="519" spans="2:7" ht="9.9499999999999993" customHeight="1" x14ac:dyDescent="0.2">
      <c r="B519" s="7" t="s">
        <v>101</v>
      </c>
      <c r="C519" s="7" t="s">
        <v>208</v>
      </c>
      <c r="D519" s="178">
        <v>42104</v>
      </c>
      <c r="E519" s="4076"/>
      <c r="G519" s="51"/>
    </row>
    <row r="520" spans="2:7" ht="9.9499999999999993" customHeight="1" x14ac:dyDescent="0.2">
      <c r="B520" s="7" t="s">
        <v>92</v>
      </c>
      <c r="C520" s="7" t="s">
        <v>97</v>
      </c>
      <c r="D520" s="178">
        <v>42104</v>
      </c>
      <c r="E520" s="4076"/>
      <c r="G520" s="51"/>
    </row>
    <row r="521" spans="2:7" ht="9.9499999999999993" customHeight="1" x14ac:dyDescent="0.2">
      <c r="B521" s="7" t="s">
        <v>101</v>
      </c>
      <c r="C521" s="7" t="s">
        <v>100</v>
      </c>
      <c r="D521" s="178">
        <v>42104</v>
      </c>
      <c r="E521" s="4076"/>
      <c r="G521" s="51"/>
    </row>
    <row r="522" spans="2:7" ht="9.9499999999999993" customHeight="1" x14ac:dyDescent="0.2">
      <c r="B522" s="7" t="s">
        <v>101</v>
      </c>
      <c r="C522" s="7" t="s">
        <v>129</v>
      </c>
      <c r="D522" s="178">
        <v>42104</v>
      </c>
      <c r="E522" s="4076"/>
      <c r="G522" s="51"/>
    </row>
    <row r="523" spans="2:7" ht="9.9499999999999993" customHeight="1" x14ac:dyDescent="0.2">
      <c r="B523" s="7" t="s">
        <v>213</v>
      </c>
      <c r="C523" s="7" t="s">
        <v>207</v>
      </c>
      <c r="D523" s="178">
        <v>42104</v>
      </c>
      <c r="E523" s="4076"/>
      <c r="G523" s="51"/>
    </row>
    <row r="524" spans="2:7" ht="9.9499999999999993" customHeight="1" x14ac:dyDescent="0.2">
      <c r="B524" s="7" t="s">
        <v>213</v>
      </c>
      <c r="C524" s="7" t="s">
        <v>92</v>
      </c>
      <c r="D524" s="178">
        <v>42104</v>
      </c>
      <c r="E524" s="4076"/>
      <c r="G524" s="51"/>
    </row>
    <row r="525" spans="2:7" ht="9.9499999999999993" customHeight="1" x14ac:dyDescent="0.2">
      <c r="B525" s="7" t="s">
        <v>101</v>
      </c>
      <c r="C525" s="7" t="s">
        <v>125</v>
      </c>
      <c r="D525" s="178">
        <v>42104</v>
      </c>
      <c r="E525" s="4076"/>
      <c r="G525" s="51"/>
    </row>
    <row r="526" spans="2:7" ht="9.9499999999999993" customHeight="1" x14ac:dyDescent="0.2">
      <c r="B526" s="7" t="s">
        <v>101</v>
      </c>
      <c r="C526" s="7" t="s">
        <v>102</v>
      </c>
      <c r="D526" s="178">
        <v>42104</v>
      </c>
      <c r="E526" s="4076"/>
      <c r="G526" s="51"/>
    </row>
    <row r="527" spans="2:7" ht="9.9499999999999993" customHeight="1" x14ac:dyDescent="0.2">
      <c r="B527" s="7" t="s">
        <v>159</v>
      </c>
      <c r="C527" s="7" t="s">
        <v>213</v>
      </c>
      <c r="D527" s="178">
        <v>42104</v>
      </c>
      <c r="E527" s="4076"/>
      <c r="G527" s="51"/>
    </row>
    <row r="528" spans="2:7" ht="9.9499999999999993" customHeight="1" x14ac:dyDescent="0.2">
      <c r="B528" s="7" t="s">
        <v>101</v>
      </c>
      <c r="C528" s="7" t="s">
        <v>200</v>
      </c>
      <c r="D528" s="178">
        <v>42104</v>
      </c>
      <c r="E528" s="4076"/>
      <c r="G528" s="51"/>
    </row>
    <row r="529" spans="2:7" ht="9.9499999999999993" customHeight="1" x14ac:dyDescent="0.2">
      <c r="B529" s="7" t="s">
        <v>101</v>
      </c>
      <c r="C529" s="7" t="s">
        <v>90</v>
      </c>
      <c r="D529" s="178">
        <v>42104</v>
      </c>
      <c r="E529" s="4076"/>
      <c r="G529" s="51"/>
    </row>
    <row r="530" spans="2:7" ht="9.9499999999999993" customHeight="1" x14ac:dyDescent="0.2">
      <c r="B530" s="7" t="s">
        <v>101</v>
      </c>
      <c r="C530" s="7" t="s">
        <v>159</v>
      </c>
      <c r="D530" s="178">
        <v>42104</v>
      </c>
      <c r="E530" s="4076"/>
      <c r="G530" s="51"/>
    </row>
    <row r="531" spans="2:7" ht="9.9499999999999993" customHeight="1" x14ac:dyDescent="0.2">
      <c r="B531" s="7" t="s">
        <v>101</v>
      </c>
      <c r="C531" s="7" t="s">
        <v>94</v>
      </c>
      <c r="D531" s="178">
        <v>42125</v>
      </c>
      <c r="E531" s="4076"/>
      <c r="G531" s="51"/>
    </row>
    <row r="532" spans="2:7" ht="9.9499999999999993" customHeight="1" x14ac:dyDescent="0.2">
      <c r="B532" s="7" t="s">
        <v>129</v>
      </c>
      <c r="C532" s="7" t="s">
        <v>97</v>
      </c>
      <c r="D532" s="178">
        <v>42125</v>
      </c>
      <c r="E532" s="4076"/>
      <c r="G532" s="51"/>
    </row>
    <row r="533" spans="2:7" ht="9.9499999999999993" customHeight="1" x14ac:dyDescent="0.2">
      <c r="B533" s="7" t="s">
        <v>129</v>
      </c>
      <c r="C533" s="7" t="s">
        <v>208</v>
      </c>
      <c r="D533" s="178">
        <v>42125</v>
      </c>
      <c r="E533" s="4076"/>
      <c r="G533" s="51"/>
    </row>
    <row r="534" spans="2:7" ht="9.9499999999999993" customHeight="1" x14ac:dyDescent="0.2">
      <c r="B534" s="7" t="s">
        <v>92</v>
      </c>
      <c r="C534" s="7" t="s">
        <v>101</v>
      </c>
      <c r="D534" s="178">
        <v>42125</v>
      </c>
      <c r="E534" s="4076"/>
      <c r="G534" s="51"/>
    </row>
    <row r="535" spans="2:7" ht="9.9499999999999993" customHeight="1" x14ac:dyDescent="0.2">
      <c r="B535" s="7" t="s">
        <v>129</v>
      </c>
      <c r="C535" s="7" t="s">
        <v>89</v>
      </c>
      <c r="D535" s="178">
        <v>42125</v>
      </c>
      <c r="E535" s="4076"/>
      <c r="G535" s="51"/>
    </row>
    <row r="536" spans="2:7" ht="9.9499999999999993" customHeight="1" x14ac:dyDescent="0.2">
      <c r="B536" s="7" t="s">
        <v>92</v>
      </c>
      <c r="C536" s="7" t="s">
        <v>125</v>
      </c>
      <c r="D536" s="178">
        <v>42125</v>
      </c>
      <c r="E536" s="4076"/>
      <c r="G536" s="51"/>
    </row>
    <row r="537" spans="2:7" ht="9.9499999999999993" customHeight="1" x14ac:dyDescent="0.2">
      <c r="B537" s="7" t="s">
        <v>90</v>
      </c>
      <c r="C537" s="7" t="s">
        <v>200</v>
      </c>
      <c r="D537" s="178">
        <v>42125</v>
      </c>
      <c r="E537" s="4076"/>
      <c r="G537" s="51"/>
    </row>
    <row r="538" spans="2:7" ht="9.9499999999999993" customHeight="1" x14ac:dyDescent="0.2">
      <c r="B538" s="7" t="s">
        <v>92</v>
      </c>
      <c r="C538" s="7" t="s">
        <v>90</v>
      </c>
      <c r="D538" s="178">
        <v>42125</v>
      </c>
      <c r="E538" s="4076"/>
      <c r="G538" s="51"/>
    </row>
    <row r="539" spans="2:7" ht="9.9499999999999993" customHeight="1" x14ac:dyDescent="0.2">
      <c r="B539" s="7" t="s">
        <v>92</v>
      </c>
      <c r="C539" s="7" t="s">
        <v>185</v>
      </c>
      <c r="D539" s="178">
        <v>42125</v>
      </c>
      <c r="E539" s="4076"/>
      <c r="G539" s="51"/>
    </row>
    <row r="540" spans="2:7" ht="9.9499999999999993" customHeight="1" x14ac:dyDescent="0.2">
      <c r="B540" s="7" t="s">
        <v>92</v>
      </c>
      <c r="C540" s="7" t="s">
        <v>129</v>
      </c>
      <c r="D540" s="178">
        <v>42125</v>
      </c>
      <c r="E540" s="4076"/>
      <c r="G540" s="51"/>
    </row>
    <row r="541" spans="2:7" ht="9.9499999999999993" customHeight="1" x14ac:dyDescent="0.2">
      <c r="B541" s="7" t="s">
        <v>92</v>
      </c>
      <c r="C541" s="7" t="s">
        <v>159</v>
      </c>
      <c r="D541" s="178">
        <v>42125</v>
      </c>
      <c r="E541" s="4076"/>
      <c r="G541" s="51"/>
    </row>
    <row r="542" spans="2:7" ht="9.9499999999999993" customHeight="1" x14ac:dyDescent="0.2">
      <c r="B542" s="7" t="s">
        <v>97</v>
      </c>
      <c r="C542" s="7" t="s">
        <v>125</v>
      </c>
      <c r="D542" s="178">
        <v>42139</v>
      </c>
      <c r="E542" s="4076"/>
      <c r="G542" s="51"/>
    </row>
    <row r="543" spans="2:7" ht="9.9499999999999993" customHeight="1" x14ac:dyDescent="0.2">
      <c r="B543" s="7" t="s">
        <v>208</v>
      </c>
      <c r="C543" s="7" t="s">
        <v>94</v>
      </c>
      <c r="D543" s="178">
        <v>42139</v>
      </c>
      <c r="E543" s="4076"/>
      <c r="G543" s="51"/>
    </row>
    <row r="544" spans="2:7" ht="9.9499999999999993" customHeight="1" x14ac:dyDescent="0.2">
      <c r="B544" s="7" t="s">
        <v>89</v>
      </c>
      <c r="C544" s="7" t="s">
        <v>159</v>
      </c>
      <c r="D544" s="178">
        <v>42139</v>
      </c>
      <c r="E544" s="4076"/>
      <c r="G544" s="51"/>
    </row>
    <row r="545" spans="2:7" ht="9.9499999999999993" customHeight="1" x14ac:dyDescent="0.2">
      <c r="B545" s="7" t="s">
        <v>213</v>
      </c>
      <c r="C545" s="7" t="s">
        <v>90</v>
      </c>
      <c r="D545" s="178">
        <v>42139</v>
      </c>
      <c r="E545" s="4076"/>
      <c r="G545" s="51"/>
    </row>
    <row r="546" spans="2:7" ht="9.9499999999999993" customHeight="1" x14ac:dyDescent="0.2">
      <c r="B546" s="7" t="s">
        <v>97</v>
      </c>
      <c r="C546" s="7" t="s">
        <v>185</v>
      </c>
      <c r="D546" s="178">
        <v>42139</v>
      </c>
      <c r="E546" s="4076"/>
      <c r="G546" s="51"/>
    </row>
    <row r="547" spans="2:7" ht="9.9499999999999993" customHeight="1" x14ac:dyDescent="0.2">
      <c r="B547" s="7" t="s">
        <v>97</v>
      </c>
      <c r="C547" s="7" t="s">
        <v>129</v>
      </c>
      <c r="D547" s="178">
        <v>42139</v>
      </c>
      <c r="E547" s="4076"/>
      <c r="G547" s="51"/>
    </row>
    <row r="548" spans="2:7" ht="9.9499999999999993" customHeight="1" x14ac:dyDescent="0.2">
      <c r="B548" s="7" t="s">
        <v>200</v>
      </c>
      <c r="C548" s="7" t="s">
        <v>101</v>
      </c>
      <c r="D548" s="178">
        <v>42139</v>
      </c>
      <c r="E548" s="4076"/>
      <c r="G548" s="51"/>
    </row>
    <row r="549" spans="2:7" ht="9.9499999999999993" customHeight="1" x14ac:dyDescent="0.2">
      <c r="B549" s="7" t="s">
        <v>89</v>
      </c>
      <c r="C549" s="7" t="s">
        <v>184</v>
      </c>
      <c r="D549" s="178">
        <v>42139</v>
      </c>
      <c r="E549" s="4076"/>
      <c r="G549" s="51"/>
    </row>
    <row r="550" spans="2:7" ht="9.9499999999999993" customHeight="1" x14ac:dyDescent="0.2">
      <c r="B550" s="7" t="s">
        <v>89</v>
      </c>
      <c r="C550" s="7" t="s">
        <v>213</v>
      </c>
      <c r="D550" s="178">
        <v>42139</v>
      </c>
      <c r="E550" s="4076"/>
      <c r="G550" s="51"/>
    </row>
    <row r="551" spans="2:7" ht="9.9499999999999993" customHeight="1" x14ac:dyDescent="0.2">
      <c r="B551" s="7" t="s">
        <v>89</v>
      </c>
      <c r="C551" s="7" t="s">
        <v>97</v>
      </c>
      <c r="D551" s="178">
        <v>42139</v>
      </c>
      <c r="E551" s="4076"/>
      <c r="G551" s="51"/>
    </row>
    <row r="552" spans="2:7" ht="9.9499999999999993" customHeight="1" x14ac:dyDescent="0.2">
      <c r="B552" s="7" t="s">
        <v>200</v>
      </c>
      <c r="C552" s="7" t="s">
        <v>208</v>
      </c>
      <c r="D552" s="178">
        <v>42139</v>
      </c>
      <c r="E552" s="4076"/>
      <c r="G552" s="51"/>
    </row>
    <row r="553" spans="2:7" ht="9.9499999999999993" customHeight="1" x14ac:dyDescent="0.2">
      <c r="B553" s="7" t="s">
        <v>89</v>
      </c>
      <c r="C553" s="7" t="s">
        <v>200</v>
      </c>
      <c r="D553" s="178">
        <v>42139</v>
      </c>
      <c r="E553" s="4076"/>
      <c r="G553" s="51"/>
    </row>
    <row r="554" spans="2:7" ht="9.9499999999999993" customHeight="1" x14ac:dyDescent="0.2">
      <c r="B554" s="7" t="s">
        <v>159</v>
      </c>
      <c r="C554" s="7" t="s">
        <v>214</v>
      </c>
      <c r="D554" s="178">
        <v>42174</v>
      </c>
      <c r="E554" s="4076"/>
      <c r="G554" s="51"/>
    </row>
    <row r="555" spans="2:7" ht="9.9499999999999993" customHeight="1" x14ac:dyDescent="0.2">
      <c r="B555" s="7" t="s">
        <v>129</v>
      </c>
      <c r="C555" s="7" t="s">
        <v>89</v>
      </c>
      <c r="D555" s="178">
        <v>42174</v>
      </c>
      <c r="E555" s="4076"/>
      <c r="G555" s="51"/>
    </row>
    <row r="556" spans="2:7" ht="9.9499999999999993" customHeight="1" x14ac:dyDescent="0.2">
      <c r="B556" s="7" t="s">
        <v>129</v>
      </c>
      <c r="C556" s="7" t="s">
        <v>127</v>
      </c>
      <c r="D556" s="178">
        <v>42174</v>
      </c>
      <c r="E556" s="4076"/>
      <c r="G556" s="51"/>
    </row>
    <row r="557" spans="2:7" ht="9.9499999999999993" customHeight="1" x14ac:dyDescent="0.2">
      <c r="B557" s="7" t="s">
        <v>159</v>
      </c>
      <c r="C557" s="7" t="s">
        <v>185</v>
      </c>
      <c r="D557" s="178">
        <v>42174</v>
      </c>
      <c r="E557" s="4076"/>
      <c r="G557" s="51"/>
    </row>
    <row r="558" spans="2:7" ht="9.9499999999999993" customHeight="1" x14ac:dyDescent="0.2">
      <c r="B558" s="7" t="s">
        <v>100</v>
      </c>
      <c r="C558" s="7" t="s">
        <v>103</v>
      </c>
      <c r="D558" s="178">
        <v>42174</v>
      </c>
      <c r="E558" s="4076"/>
      <c r="G558" s="51"/>
    </row>
    <row r="559" spans="2:7" ht="9.9499999999999993" customHeight="1" x14ac:dyDescent="0.2">
      <c r="B559" s="7" t="s">
        <v>208</v>
      </c>
      <c r="C559" s="7" t="s">
        <v>94</v>
      </c>
      <c r="D559" s="178">
        <v>42174</v>
      </c>
      <c r="E559" s="4076"/>
      <c r="G559" s="51"/>
    </row>
    <row r="560" spans="2:7" ht="9.9499999999999993" customHeight="1" x14ac:dyDescent="0.2">
      <c r="B560" s="7" t="s">
        <v>97</v>
      </c>
      <c r="C560" s="7" t="s">
        <v>159</v>
      </c>
      <c r="D560" s="178">
        <v>42174</v>
      </c>
      <c r="E560" s="4076"/>
      <c r="G560" s="51"/>
    </row>
    <row r="561" spans="2:7" ht="9.9499999999999993" customHeight="1" x14ac:dyDescent="0.2">
      <c r="B561" s="7" t="s">
        <v>90</v>
      </c>
      <c r="C561" s="7" t="s">
        <v>200</v>
      </c>
      <c r="D561" s="178">
        <v>42174</v>
      </c>
      <c r="E561" s="4076"/>
      <c r="G561" s="51"/>
    </row>
    <row r="562" spans="2:7" ht="9.9499999999999993" customHeight="1" x14ac:dyDescent="0.2">
      <c r="B562" s="7" t="s">
        <v>90</v>
      </c>
      <c r="C562" s="7" t="s">
        <v>208</v>
      </c>
      <c r="D562" s="178">
        <v>42174</v>
      </c>
      <c r="E562" s="4076"/>
      <c r="G562" s="51"/>
    </row>
    <row r="563" spans="2:7" ht="9.9499999999999993" customHeight="1" x14ac:dyDescent="0.2">
      <c r="B563" s="7" t="s">
        <v>97</v>
      </c>
      <c r="C563" s="7" t="s">
        <v>129</v>
      </c>
      <c r="D563" s="178">
        <v>42174</v>
      </c>
      <c r="E563" s="4076"/>
      <c r="G563" s="51"/>
    </row>
    <row r="564" spans="2:7" ht="9.9499999999999993" customHeight="1" x14ac:dyDescent="0.2">
      <c r="B564" s="7" t="s">
        <v>97</v>
      </c>
      <c r="C564" s="7" t="s">
        <v>125</v>
      </c>
      <c r="D564" s="178">
        <v>42174</v>
      </c>
      <c r="E564" s="4076"/>
      <c r="G564" s="51"/>
    </row>
    <row r="565" spans="2:7" ht="9.9499999999999993" customHeight="1" x14ac:dyDescent="0.2">
      <c r="B565" s="7" t="s">
        <v>92</v>
      </c>
      <c r="C565" s="7" t="s">
        <v>90</v>
      </c>
      <c r="D565" s="178">
        <v>42174</v>
      </c>
      <c r="E565" s="4076"/>
      <c r="G565" s="51"/>
    </row>
    <row r="566" spans="2:7" ht="9.9499999999999993" customHeight="1" x14ac:dyDescent="0.2">
      <c r="B566" s="7" t="s">
        <v>92</v>
      </c>
      <c r="C566" s="7" t="s">
        <v>100</v>
      </c>
      <c r="D566" s="178">
        <v>42174</v>
      </c>
      <c r="E566" s="4076"/>
      <c r="G566" s="51"/>
    </row>
    <row r="567" spans="2:7" ht="9.9499999999999993" customHeight="1" thickBot="1" x14ac:dyDescent="0.25">
      <c r="B567" s="183" t="s">
        <v>92</v>
      </c>
      <c r="C567" s="183" t="s">
        <v>97</v>
      </c>
      <c r="D567" s="184">
        <v>42174</v>
      </c>
      <c r="E567" s="4077"/>
      <c r="G567" s="51"/>
    </row>
    <row r="568" spans="2:7" ht="9.9499999999999993" customHeight="1" thickTop="1" x14ac:dyDescent="0.2">
      <c r="B568" s="7" t="s">
        <v>125</v>
      </c>
      <c r="C568" s="7" t="s">
        <v>129</v>
      </c>
      <c r="D568" s="178">
        <v>42244</v>
      </c>
      <c r="E568" s="4078" t="s">
        <v>219</v>
      </c>
      <c r="G568" s="51"/>
    </row>
    <row r="569" spans="2:7" ht="9.9499999999999993" customHeight="1" x14ac:dyDescent="0.2">
      <c r="B569" s="7" t="s">
        <v>200</v>
      </c>
      <c r="C569" s="7" t="s">
        <v>89</v>
      </c>
      <c r="D569" s="178">
        <v>42244</v>
      </c>
      <c r="E569" s="4079"/>
      <c r="G569" s="51"/>
    </row>
    <row r="570" spans="2:7" ht="9.9499999999999993" customHeight="1" x14ac:dyDescent="0.2">
      <c r="B570" s="7" t="s">
        <v>200</v>
      </c>
      <c r="C570" s="7" t="s">
        <v>92</v>
      </c>
      <c r="D570" s="178">
        <v>42244</v>
      </c>
      <c r="E570" s="4079"/>
      <c r="G570" s="51"/>
    </row>
    <row r="571" spans="2:7" ht="9.9499999999999993" customHeight="1" x14ac:dyDescent="0.2">
      <c r="B571" s="7" t="s">
        <v>127</v>
      </c>
      <c r="C571" s="7" t="s">
        <v>93</v>
      </c>
      <c r="D571" s="178">
        <v>42244</v>
      </c>
      <c r="E571" s="4079"/>
      <c r="G571" s="51"/>
    </row>
    <row r="572" spans="2:7" ht="9.9499999999999993" customHeight="1" x14ac:dyDescent="0.2">
      <c r="B572" s="7" t="s">
        <v>213</v>
      </c>
      <c r="C572" s="7" t="s">
        <v>185</v>
      </c>
      <c r="D572" s="178">
        <v>42244</v>
      </c>
      <c r="E572" s="4079"/>
      <c r="G572" s="51"/>
    </row>
    <row r="573" spans="2:7" ht="9.9499999999999993" customHeight="1" x14ac:dyDescent="0.2">
      <c r="B573" s="7" t="s">
        <v>127</v>
      </c>
      <c r="C573" s="7" t="s">
        <v>200</v>
      </c>
      <c r="D573" s="178">
        <v>42244</v>
      </c>
      <c r="E573" s="4079"/>
      <c r="G573" s="51"/>
    </row>
    <row r="574" spans="2:7" ht="9.9499999999999993" customHeight="1" x14ac:dyDescent="0.2">
      <c r="B574" s="7" t="s">
        <v>125</v>
      </c>
      <c r="C574" s="7" t="s">
        <v>213</v>
      </c>
      <c r="D574" s="178">
        <v>42244</v>
      </c>
      <c r="E574" s="4079"/>
      <c r="G574" s="51"/>
    </row>
    <row r="575" spans="2:7" ht="9.9499999999999993" customHeight="1" x14ac:dyDescent="0.2">
      <c r="B575" s="7" t="s">
        <v>94</v>
      </c>
      <c r="C575" s="7" t="s">
        <v>97</v>
      </c>
      <c r="D575" s="178">
        <v>42244</v>
      </c>
      <c r="E575" s="4079"/>
      <c r="G575" s="51"/>
    </row>
    <row r="576" spans="2:7" ht="9.9499999999999993" customHeight="1" x14ac:dyDescent="0.2">
      <c r="B576" s="7" t="s">
        <v>127</v>
      </c>
      <c r="C576" s="7" t="s">
        <v>90</v>
      </c>
      <c r="D576" s="178">
        <v>42244</v>
      </c>
      <c r="E576" s="4079"/>
      <c r="G576" s="51"/>
    </row>
    <row r="577" spans="2:7" ht="9.9499999999999993" customHeight="1" x14ac:dyDescent="0.2">
      <c r="B577" s="7" t="s">
        <v>127</v>
      </c>
      <c r="C577" s="7" t="s">
        <v>94</v>
      </c>
      <c r="D577" s="178">
        <v>42244</v>
      </c>
      <c r="E577" s="4079"/>
      <c r="G577" s="51"/>
    </row>
    <row r="578" spans="2:7" ht="9.9499999999999993" customHeight="1" x14ac:dyDescent="0.2">
      <c r="B578" s="7" t="s">
        <v>125</v>
      </c>
      <c r="C578" s="7" t="s">
        <v>127</v>
      </c>
      <c r="D578" s="178">
        <v>42244</v>
      </c>
      <c r="E578" s="4079"/>
      <c r="G578" s="51"/>
    </row>
    <row r="579" spans="2:7" ht="9.9499999999999993" customHeight="1" x14ac:dyDescent="0.2">
      <c r="B579" s="7" t="s">
        <v>129</v>
      </c>
      <c r="C579" s="7" t="s">
        <v>212</v>
      </c>
      <c r="D579" s="178">
        <v>42272</v>
      </c>
      <c r="E579" s="4079"/>
      <c r="G579" s="51"/>
    </row>
    <row r="580" spans="2:7" ht="9.9499999999999993" customHeight="1" x14ac:dyDescent="0.2">
      <c r="B580" s="7" t="s">
        <v>94</v>
      </c>
      <c r="C580" s="7" t="s">
        <v>213</v>
      </c>
      <c r="D580" s="178">
        <v>42272</v>
      </c>
      <c r="E580" s="4079"/>
      <c r="G580" s="51"/>
    </row>
    <row r="581" spans="2:7" ht="9.9499999999999993" customHeight="1" x14ac:dyDescent="0.2">
      <c r="B581" s="7" t="s">
        <v>92</v>
      </c>
      <c r="C581" s="7" t="s">
        <v>129</v>
      </c>
      <c r="D581" s="178">
        <v>42272</v>
      </c>
      <c r="E581" s="4079"/>
      <c r="G581" s="51"/>
    </row>
    <row r="582" spans="2:7" ht="9.9499999999999993" customHeight="1" x14ac:dyDescent="0.2">
      <c r="B582" s="7" t="s">
        <v>185</v>
      </c>
      <c r="C582" s="7" t="s">
        <v>100</v>
      </c>
      <c r="D582" s="178">
        <v>42272</v>
      </c>
      <c r="E582" s="4079"/>
      <c r="G582" s="51"/>
    </row>
    <row r="583" spans="2:7" ht="9.9499999999999993" customHeight="1" x14ac:dyDescent="0.2">
      <c r="B583" s="7" t="s">
        <v>185</v>
      </c>
      <c r="C583" s="7" t="s">
        <v>89</v>
      </c>
      <c r="D583" s="178">
        <v>42272</v>
      </c>
      <c r="E583" s="4079"/>
      <c r="G583" s="51"/>
    </row>
    <row r="584" spans="2:7" ht="9.9499999999999993" customHeight="1" x14ac:dyDescent="0.2">
      <c r="B584" s="7" t="s">
        <v>92</v>
      </c>
      <c r="C584" s="7" t="s">
        <v>101</v>
      </c>
      <c r="D584" s="178">
        <v>42272</v>
      </c>
      <c r="E584" s="4079"/>
      <c r="G584" s="51"/>
    </row>
    <row r="585" spans="2:7" ht="9.9499999999999993" customHeight="1" x14ac:dyDescent="0.2">
      <c r="B585" s="7" t="s">
        <v>127</v>
      </c>
      <c r="C585" s="7" t="s">
        <v>97</v>
      </c>
      <c r="D585" s="178">
        <v>42272</v>
      </c>
      <c r="E585" s="4079"/>
      <c r="G585" s="51"/>
    </row>
    <row r="586" spans="2:7" ht="9.9499999999999993" customHeight="1" x14ac:dyDescent="0.2">
      <c r="B586" s="7" t="s">
        <v>127</v>
      </c>
      <c r="C586" s="7" t="s">
        <v>125</v>
      </c>
      <c r="D586" s="178">
        <v>42272</v>
      </c>
      <c r="E586" s="4079"/>
      <c r="G586" s="51"/>
    </row>
    <row r="587" spans="2:7" ht="9.9499999999999993" customHeight="1" x14ac:dyDescent="0.2">
      <c r="B587" s="7" t="s">
        <v>127</v>
      </c>
      <c r="C587" s="7" t="s">
        <v>185</v>
      </c>
      <c r="D587" s="178">
        <v>42272</v>
      </c>
      <c r="E587" s="4079"/>
      <c r="G587" s="51"/>
    </row>
    <row r="588" spans="2:7" ht="9.9499999999999993" customHeight="1" x14ac:dyDescent="0.2">
      <c r="B588" s="7" t="s">
        <v>127</v>
      </c>
      <c r="C588" s="7" t="s">
        <v>207</v>
      </c>
      <c r="D588" s="178">
        <v>42272</v>
      </c>
      <c r="E588" s="4079"/>
      <c r="G588" s="51"/>
    </row>
    <row r="589" spans="2:7" ht="9.9499999999999993" customHeight="1" x14ac:dyDescent="0.2">
      <c r="B589" s="7" t="s">
        <v>94</v>
      </c>
      <c r="C589" s="7" t="s">
        <v>90</v>
      </c>
      <c r="D589" s="178">
        <v>42272</v>
      </c>
      <c r="E589" s="4079"/>
      <c r="G589" s="51"/>
    </row>
    <row r="590" spans="2:7" ht="9.9499999999999993" customHeight="1" x14ac:dyDescent="0.2">
      <c r="B590" s="7" t="s">
        <v>127</v>
      </c>
      <c r="C590" s="7" t="s">
        <v>94</v>
      </c>
      <c r="D590" s="178">
        <v>42272</v>
      </c>
      <c r="E590" s="4079"/>
      <c r="G590" s="51"/>
    </row>
    <row r="591" spans="2:7" ht="9.9499999999999993" customHeight="1" x14ac:dyDescent="0.2">
      <c r="B591" s="7" t="s">
        <v>92</v>
      </c>
      <c r="C591" s="7" t="s">
        <v>127</v>
      </c>
      <c r="D591" s="178">
        <v>42272</v>
      </c>
      <c r="E591" s="4079"/>
      <c r="G591" s="51"/>
    </row>
    <row r="592" spans="2:7" ht="9.9499999999999993" customHeight="1" x14ac:dyDescent="0.2">
      <c r="B592" s="7" t="s">
        <v>92</v>
      </c>
      <c r="C592" s="7" t="s">
        <v>100</v>
      </c>
      <c r="D592" s="178">
        <v>42294</v>
      </c>
      <c r="E592" s="4079"/>
      <c r="G592" s="51"/>
    </row>
    <row r="593" spans="2:7" ht="9.9499999999999993" customHeight="1" x14ac:dyDescent="0.2">
      <c r="B593" s="7" t="s">
        <v>97</v>
      </c>
      <c r="C593" s="7" t="s">
        <v>90</v>
      </c>
      <c r="D593" s="178">
        <v>42294</v>
      </c>
      <c r="E593" s="4079"/>
      <c r="G593" s="51"/>
    </row>
    <row r="594" spans="2:7" ht="9.9499999999999993" customHeight="1" x14ac:dyDescent="0.2">
      <c r="B594" s="7" t="s">
        <v>89</v>
      </c>
      <c r="C594" s="7" t="s">
        <v>208</v>
      </c>
      <c r="D594" s="178">
        <v>42294</v>
      </c>
      <c r="E594" s="4079"/>
      <c r="G594" s="51"/>
    </row>
    <row r="595" spans="2:7" ht="9.9499999999999993" customHeight="1" x14ac:dyDescent="0.2">
      <c r="B595" s="7" t="s">
        <v>89</v>
      </c>
      <c r="C595" s="7" t="s">
        <v>159</v>
      </c>
      <c r="D595" s="178">
        <v>42294</v>
      </c>
      <c r="E595" s="4079"/>
      <c r="G595" s="51"/>
    </row>
    <row r="596" spans="2:7" ht="9.9499999999999993" customHeight="1" x14ac:dyDescent="0.2">
      <c r="B596" s="7" t="s">
        <v>94</v>
      </c>
      <c r="C596" s="7" t="s">
        <v>125</v>
      </c>
      <c r="D596" s="178">
        <v>42294</v>
      </c>
      <c r="E596" s="4079"/>
      <c r="G596" s="51"/>
    </row>
    <row r="597" spans="2:7" ht="9.9499999999999993" customHeight="1" x14ac:dyDescent="0.2">
      <c r="B597" s="7" t="s">
        <v>92</v>
      </c>
      <c r="C597" s="7" t="s">
        <v>97</v>
      </c>
      <c r="D597" s="178">
        <v>42294</v>
      </c>
      <c r="E597" s="4079"/>
      <c r="G597" s="51"/>
    </row>
    <row r="598" spans="2:7" ht="9.9499999999999993" customHeight="1" x14ac:dyDescent="0.2">
      <c r="B598" s="7" t="s">
        <v>92</v>
      </c>
      <c r="C598" s="7" t="s">
        <v>184</v>
      </c>
      <c r="D598" s="178">
        <v>42294</v>
      </c>
      <c r="E598" s="4079"/>
      <c r="G598" s="51"/>
    </row>
    <row r="599" spans="2:7" ht="9.9499999999999993" customHeight="1" x14ac:dyDescent="0.2">
      <c r="B599" s="7" t="s">
        <v>92</v>
      </c>
      <c r="C599" s="7" t="s">
        <v>94</v>
      </c>
      <c r="D599" s="178">
        <v>42294</v>
      </c>
      <c r="E599" s="4079"/>
      <c r="G599" s="51"/>
    </row>
    <row r="600" spans="2:7" ht="9.9499999999999993" customHeight="1" x14ac:dyDescent="0.2">
      <c r="B600" s="7" t="s">
        <v>89</v>
      </c>
      <c r="C600" s="7" t="s">
        <v>207</v>
      </c>
      <c r="D600" s="178">
        <v>42294</v>
      </c>
      <c r="E600" s="4079"/>
      <c r="G600" s="51"/>
    </row>
    <row r="601" spans="2:7" ht="9.9499999999999993" customHeight="1" x14ac:dyDescent="0.2">
      <c r="B601" s="7" t="s">
        <v>92</v>
      </c>
      <c r="C601" s="7" t="s">
        <v>89</v>
      </c>
      <c r="D601" s="178">
        <v>42294</v>
      </c>
      <c r="E601" s="4079"/>
      <c r="G601" s="51"/>
    </row>
    <row r="602" spans="2:7" ht="9.9499999999999993" customHeight="1" x14ac:dyDescent="0.2">
      <c r="B602" s="7" t="s">
        <v>129</v>
      </c>
      <c r="C602" s="7" t="s">
        <v>280</v>
      </c>
      <c r="D602" s="178">
        <v>42307</v>
      </c>
      <c r="E602" s="4079"/>
      <c r="G602" s="51"/>
    </row>
    <row r="603" spans="2:7" ht="9.9499999999999993" customHeight="1" x14ac:dyDescent="0.2">
      <c r="B603" s="7" t="s">
        <v>125</v>
      </c>
      <c r="C603" s="7" t="s">
        <v>92</v>
      </c>
      <c r="D603" s="178">
        <v>42307</v>
      </c>
      <c r="E603" s="4079"/>
      <c r="G603" s="51"/>
    </row>
    <row r="604" spans="2:7" ht="9.9499999999999993" customHeight="1" x14ac:dyDescent="0.2">
      <c r="B604" s="7" t="s">
        <v>214</v>
      </c>
      <c r="C604" s="7" t="s">
        <v>213</v>
      </c>
      <c r="D604" s="178">
        <v>42307</v>
      </c>
      <c r="E604" s="4079"/>
      <c r="G604" s="51"/>
    </row>
    <row r="605" spans="2:7" ht="9.9499999999999993" customHeight="1" x14ac:dyDescent="0.2">
      <c r="B605" s="7" t="s">
        <v>129</v>
      </c>
      <c r="C605" s="7" t="s">
        <v>90</v>
      </c>
      <c r="D605" s="178">
        <v>42307</v>
      </c>
      <c r="E605" s="4079"/>
      <c r="G605" s="51"/>
    </row>
    <row r="606" spans="2:7" ht="9.9499999999999993" customHeight="1" x14ac:dyDescent="0.2">
      <c r="B606" s="7" t="s">
        <v>94</v>
      </c>
      <c r="C606" s="7" t="s">
        <v>97</v>
      </c>
      <c r="D606" s="178">
        <v>42307</v>
      </c>
      <c r="E606" s="4079"/>
      <c r="G606" s="51"/>
    </row>
    <row r="607" spans="2:7" ht="9.9499999999999993" customHeight="1" x14ac:dyDescent="0.2">
      <c r="B607" s="7" t="s">
        <v>129</v>
      </c>
      <c r="C607" s="7" t="s">
        <v>89</v>
      </c>
      <c r="D607" s="178">
        <v>42307</v>
      </c>
      <c r="E607" s="4079"/>
      <c r="G607" s="51"/>
    </row>
    <row r="608" spans="2:7" ht="9.9499999999999993" customHeight="1" x14ac:dyDescent="0.2">
      <c r="B608" s="7" t="s">
        <v>200</v>
      </c>
      <c r="C608" s="7" t="s">
        <v>207</v>
      </c>
      <c r="D608" s="178">
        <v>42307</v>
      </c>
      <c r="E608" s="4079"/>
      <c r="G608" s="51"/>
    </row>
    <row r="609" spans="2:7" ht="9.9499999999999993" customHeight="1" x14ac:dyDescent="0.2">
      <c r="B609" s="7" t="s">
        <v>214</v>
      </c>
      <c r="C609" s="7" t="s">
        <v>185</v>
      </c>
      <c r="D609" s="178">
        <v>42307</v>
      </c>
      <c r="E609" s="4079"/>
      <c r="G609" s="51"/>
    </row>
    <row r="610" spans="2:7" ht="9.9499999999999993" customHeight="1" x14ac:dyDescent="0.2">
      <c r="B610" s="7" t="s">
        <v>94</v>
      </c>
      <c r="C610" s="7" t="s">
        <v>200</v>
      </c>
      <c r="D610" s="178">
        <v>42307</v>
      </c>
      <c r="E610" s="4079"/>
      <c r="G610" s="51"/>
    </row>
    <row r="611" spans="2:7" ht="9.9499999999999993" customHeight="1" x14ac:dyDescent="0.2">
      <c r="B611" s="7" t="s">
        <v>129</v>
      </c>
      <c r="C611" s="7" t="s">
        <v>208</v>
      </c>
      <c r="D611" s="178">
        <v>42307</v>
      </c>
      <c r="E611" s="4079"/>
      <c r="G611" s="51"/>
    </row>
    <row r="612" spans="2:7" ht="9.9499999999999993" customHeight="1" x14ac:dyDescent="0.2">
      <c r="B612" s="7" t="s">
        <v>214</v>
      </c>
      <c r="C612" s="7" t="s">
        <v>125</v>
      </c>
      <c r="D612" s="178">
        <v>42307</v>
      </c>
      <c r="E612" s="4079"/>
      <c r="G612" s="51"/>
    </row>
    <row r="613" spans="2:7" ht="9.9499999999999993" customHeight="1" x14ac:dyDescent="0.2">
      <c r="B613" s="7" t="s">
        <v>129</v>
      </c>
      <c r="C613" s="7" t="s">
        <v>184</v>
      </c>
      <c r="D613" s="178">
        <v>42307</v>
      </c>
      <c r="E613" s="4079"/>
      <c r="G613" s="51"/>
    </row>
    <row r="614" spans="2:7" ht="9.9499999999999993" customHeight="1" x14ac:dyDescent="0.2">
      <c r="B614" s="7" t="s">
        <v>129</v>
      </c>
      <c r="C614" s="7" t="s">
        <v>94</v>
      </c>
      <c r="D614" s="178">
        <v>42307</v>
      </c>
      <c r="E614" s="4079"/>
      <c r="G614" s="51"/>
    </row>
    <row r="615" spans="2:7" ht="9.9499999999999993" customHeight="1" x14ac:dyDescent="0.2">
      <c r="B615" s="7" t="s">
        <v>214</v>
      </c>
      <c r="C615" s="7" t="s">
        <v>129</v>
      </c>
      <c r="D615" s="178">
        <v>42307</v>
      </c>
      <c r="E615" s="4079"/>
      <c r="G615" s="51"/>
    </row>
    <row r="616" spans="2:7" ht="9.9499999999999993" customHeight="1" x14ac:dyDescent="0.2">
      <c r="B616" s="7" t="s">
        <v>129</v>
      </c>
      <c r="C616" s="7" t="s">
        <v>213</v>
      </c>
      <c r="D616" s="178">
        <v>42328</v>
      </c>
      <c r="E616" s="4079"/>
      <c r="G616" s="51"/>
    </row>
    <row r="617" spans="2:7" ht="9.9499999999999993" customHeight="1" x14ac:dyDescent="0.2">
      <c r="B617" s="7" t="s">
        <v>208</v>
      </c>
      <c r="C617" s="7" t="s">
        <v>92</v>
      </c>
      <c r="D617" s="178">
        <v>42328</v>
      </c>
      <c r="E617" s="4079"/>
      <c r="G617" s="51"/>
    </row>
    <row r="618" spans="2:7" ht="9.9499999999999993" customHeight="1" x14ac:dyDescent="0.2">
      <c r="B618" s="7" t="s">
        <v>94</v>
      </c>
      <c r="C618" s="7" t="s">
        <v>100</v>
      </c>
      <c r="D618" s="178">
        <v>42328</v>
      </c>
      <c r="E618" s="4079"/>
      <c r="G618" s="51"/>
    </row>
    <row r="619" spans="2:7" ht="9.9499999999999993" customHeight="1" x14ac:dyDescent="0.2">
      <c r="B619" s="7" t="s">
        <v>89</v>
      </c>
      <c r="C619" s="7" t="s">
        <v>200</v>
      </c>
      <c r="D619" s="178">
        <v>42328</v>
      </c>
      <c r="E619" s="4079"/>
      <c r="G619" s="51"/>
    </row>
    <row r="620" spans="2:7" ht="9.9499999999999993" customHeight="1" x14ac:dyDescent="0.2">
      <c r="B620" s="7" t="s">
        <v>97</v>
      </c>
      <c r="C620" s="7" t="s">
        <v>207</v>
      </c>
      <c r="D620" s="178">
        <v>42328</v>
      </c>
      <c r="E620" s="4079"/>
      <c r="G620" s="51"/>
    </row>
    <row r="621" spans="2:7" ht="9.9499999999999993" customHeight="1" x14ac:dyDescent="0.2">
      <c r="B621" s="7" t="s">
        <v>129</v>
      </c>
      <c r="C621" s="7" t="s">
        <v>185</v>
      </c>
      <c r="D621" s="178">
        <v>42328</v>
      </c>
      <c r="E621" s="4079"/>
      <c r="G621" s="51"/>
    </row>
    <row r="622" spans="2:7" ht="9.9499999999999993" customHeight="1" x14ac:dyDescent="0.2">
      <c r="B622" s="7" t="s">
        <v>97</v>
      </c>
      <c r="C622" s="7" t="s">
        <v>90</v>
      </c>
      <c r="D622" s="178">
        <v>42328</v>
      </c>
      <c r="E622" s="4079"/>
      <c r="G622" s="51"/>
    </row>
    <row r="623" spans="2:7" ht="9.9499999999999993" customHeight="1" x14ac:dyDescent="0.2">
      <c r="B623" s="7" t="s">
        <v>159</v>
      </c>
      <c r="C623" s="7" t="s">
        <v>101</v>
      </c>
      <c r="D623" s="178">
        <v>42328</v>
      </c>
      <c r="E623" s="4079"/>
      <c r="G623" s="51"/>
    </row>
    <row r="624" spans="2:7" ht="9.9499999999999993" customHeight="1" x14ac:dyDescent="0.2">
      <c r="B624" s="7" t="s">
        <v>89</v>
      </c>
      <c r="C624" s="7" t="s">
        <v>159</v>
      </c>
      <c r="D624" s="178">
        <v>42328</v>
      </c>
      <c r="E624" s="4079"/>
      <c r="G624" s="51"/>
    </row>
    <row r="625" spans="2:7" ht="9.9499999999999993" customHeight="1" x14ac:dyDescent="0.2">
      <c r="B625" s="7" t="s">
        <v>89</v>
      </c>
      <c r="C625" s="7" t="s">
        <v>94</v>
      </c>
      <c r="D625" s="178">
        <v>42328</v>
      </c>
      <c r="E625" s="4079"/>
      <c r="G625" s="51"/>
    </row>
    <row r="626" spans="2:7" ht="9.9499999999999993" customHeight="1" x14ac:dyDescent="0.2">
      <c r="B626" s="7" t="s">
        <v>89</v>
      </c>
      <c r="C626" s="7" t="s">
        <v>129</v>
      </c>
      <c r="D626" s="178">
        <v>42328</v>
      </c>
      <c r="E626" s="4079"/>
      <c r="G626" s="51"/>
    </row>
    <row r="627" spans="2:7" ht="9.9499999999999993" customHeight="1" x14ac:dyDescent="0.2">
      <c r="B627" s="7" t="s">
        <v>89</v>
      </c>
      <c r="C627" s="7" t="s">
        <v>97</v>
      </c>
      <c r="D627" s="178">
        <v>42328</v>
      </c>
      <c r="E627" s="4079"/>
      <c r="G627" s="51"/>
    </row>
    <row r="628" spans="2:7" ht="9.9499999999999993" customHeight="1" x14ac:dyDescent="0.2">
      <c r="B628" s="7" t="s">
        <v>89</v>
      </c>
      <c r="C628" s="7" t="s">
        <v>208</v>
      </c>
      <c r="D628" s="178">
        <v>42328</v>
      </c>
      <c r="E628" s="4079"/>
      <c r="G628" s="51"/>
    </row>
    <row r="629" spans="2:7" ht="9.9499999999999993" customHeight="1" x14ac:dyDescent="0.2">
      <c r="B629" s="7" t="s">
        <v>185</v>
      </c>
      <c r="C629" s="7" t="s">
        <v>92</v>
      </c>
      <c r="D629" s="178">
        <v>42356</v>
      </c>
      <c r="E629" s="4079"/>
      <c r="G629" s="51"/>
    </row>
    <row r="630" spans="2:7" ht="9.9499999999999993" customHeight="1" x14ac:dyDescent="0.2">
      <c r="B630" s="7" t="s">
        <v>155</v>
      </c>
      <c r="C630" s="7" t="s">
        <v>88</v>
      </c>
      <c r="D630" s="178">
        <v>42356</v>
      </c>
      <c r="E630" s="4079"/>
      <c r="G630" s="51"/>
    </row>
    <row r="631" spans="2:7" ht="9.9499999999999993" customHeight="1" x14ac:dyDescent="0.2">
      <c r="B631" s="7" t="s">
        <v>96</v>
      </c>
      <c r="C631" s="7" t="s">
        <v>207</v>
      </c>
      <c r="D631" s="178">
        <v>42356</v>
      </c>
      <c r="E631" s="4079"/>
      <c r="G631" s="51"/>
    </row>
    <row r="632" spans="2:7" ht="9.9499999999999993" customHeight="1" x14ac:dyDescent="0.2">
      <c r="B632" s="7" t="s">
        <v>129</v>
      </c>
      <c r="C632" s="7" t="s">
        <v>212</v>
      </c>
      <c r="D632" s="178">
        <v>42356</v>
      </c>
      <c r="E632" s="4079"/>
      <c r="G632" s="51"/>
    </row>
    <row r="633" spans="2:7" ht="9.9499999999999993" customHeight="1" x14ac:dyDescent="0.2">
      <c r="B633" s="7" t="s">
        <v>213</v>
      </c>
      <c r="C633" s="7" t="s">
        <v>97</v>
      </c>
      <c r="D633" s="178">
        <v>42356</v>
      </c>
      <c r="E633" s="4079"/>
      <c r="G633" s="51"/>
    </row>
    <row r="634" spans="2:7" ht="9.9499999999999993" customHeight="1" x14ac:dyDescent="0.2">
      <c r="B634" s="7" t="s">
        <v>213</v>
      </c>
      <c r="C634" s="7" t="s">
        <v>155</v>
      </c>
      <c r="D634" s="178">
        <v>42356</v>
      </c>
      <c r="E634" s="4079"/>
      <c r="G634" s="51"/>
    </row>
    <row r="635" spans="2:7" ht="9.9499999999999993" customHeight="1" x14ac:dyDescent="0.2">
      <c r="B635" s="7" t="s">
        <v>200</v>
      </c>
      <c r="C635" s="7" t="s">
        <v>208</v>
      </c>
      <c r="D635" s="178">
        <v>42356</v>
      </c>
      <c r="E635" s="4079"/>
      <c r="G635" s="51"/>
    </row>
    <row r="636" spans="2:7" ht="9.9499999999999993" customHeight="1" x14ac:dyDescent="0.2">
      <c r="B636" s="7" t="s">
        <v>200</v>
      </c>
      <c r="C636" s="7" t="s">
        <v>100</v>
      </c>
      <c r="D636" s="178">
        <v>42356</v>
      </c>
      <c r="E636" s="4079"/>
      <c r="G636" s="51"/>
    </row>
    <row r="637" spans="2:7" ht="9.9499999999999993" customHeight="1" x14ac:dyDescent="0.2">
      <c r="B637" s="7" t="s">
        <v>129</v>
      </c>
      <c r="C637" s="7" t="s">
        <v>96</v>
      </c>
      <c r="D637" s="178">
        <v>42356</v>
      </c>
      <c r="E637" s="4079"/>
      <c r="G637" s="51"/>
    </row>
    <row r="638" spans="2:7" ht="9.9499999999999993" customHeight="1" x14ac:dyDescent="0.2">
      <c r="B638" s="7" t="s">
        <v>90</v>
      </c>
      <c r="C638" s="7" t="s">
        <v>185</v>
      </c>
      <c r="D638" s="178">
        <v>42356</v>
      </c>
      <c r="E638" s="4079"/>
      <c r="G638" s="51"/>
    </row>
    <row r="639" spans="2:7" ht="9.9499999999999993" customHeight="1" x14ac:dyDescent="0.2">
      <c r="B639" s="7" t="s">
        <v>129</v>
      </c>
      <c r="C639" s="7" t="s">
        <v>213</v>
      </c>
      <c r="D639" s="178">
        <v>42356</v>
      </c>
      <c r="E639" s="4079"/>
      <c r="G639" s="51"/>
    </row>
    <row r="640" spans="2:7" ht="9.9499999999999993" customHeight="1" x14ac:dyDescent="0.2">
      <c r="B640" s="7" t="s">
        <v>94</v>
      </c>
      <c r="C640" s="7" t="s">
        <v>283</v>
      </c>
      <c r="D640" s="178">
        <v>42356</v>
      </c>
      <c r="E640" s="4079"/>
      <c r="G640" s="51"/>
    </row>
    <row r="641" spans="2:7" ht="9.9499999999999993" customHeight="1" x14ac:dyDescent="0.2">
      <c r="B641" s="7" t="s">
        <v>200</v>
      </c>
      <c r="C641" s="7" t="s">
        <v>89</v>
      </c>
      <c r="D641" s="178">
        <v>42356</v>
      </c>
      <c r="E641" s="4079"/>
      <c r="G641" s="51"/>
    </row>
    <row r="642" spans="2:7" ht="9.9499999999999993" customHeight="1" x14ac:dyDescent="0.2">
      <c r="B642" s="7" t="s">
        <v>200</v>
      </c>
      <c r="C642" s="7" t="s">
        <v>90</v>
      </c>
      <c r="D642" s="178">
        <v>42356</v>
      </c>
      <c r="E642" s="4079"/>
      <c r="G642" s="51"/>
    </row>
    <row r="643" spans="2:7" ht="9.9499999999999993" customHeight="1" x14ac:dyDescent="0.2">
      <c r="B643" s="7" t="s">
        <v>94</v>
      </c>
      <c r="C643" s="7" t="s">
        <v>125</v>
      </c>
      <c r="D643" s="178">
        <v>42356</v>
      </c>
      <c r="E643" s="4079"/>
      <c r="G643" s="51"/>
    </row>
    <row r="644" spans="2:7" ht="9.9499999999999993" customHeight="1" x14ac:dyDescent="0.2">
      <c r="B644" s="7" t="s">
        <v>94</v>
      </c>
      <c r="C644" s="7" t="s">
        <v>200</v>
      </c>
      <c r="D644" s="178">
        <v>42356</v>
      </c>
      <c r="E644" s="4079"/>
      <c r="G644" s="51"/>
    </row>
    <row r="645" spans="2:7" ht="9.9499999999999993" customHeight="1" x14ac:dyDescent="0.2">
      <c r="B645" s="7" t="s">
        <v>129</v>
      </c>
      <c r="C645" s="7" t="s">
        <v>94</v>
      </c>
      <c r="D645" s="178">
        <v>42356</v>
      </c>
      <c r="E645" s="4079"/>
      <c r="G645" s="51"/>
    </row>
    <row r="646" spans="2:7" ht="9.9499999999999993" customHeight="1" x14ac:dyDescent="0.2">
      <c r="B646" s="7" t="s">
        <v>101</v>
      </c>
      <c r="C646" s="7" t="s">
        <v>280</v>
      </c>
      <c r="D646" s="178">
        <v>42367</v>
      </c>
      <c r="E646" s="4079"/>
      <c r="G646" s="51"/>
    </row>
    <row r="647" spans="2:7" ht="9.9499999999999993" customHeight="1" x14ac:dyDescent="0.2">
      <c r="B647" s="7" t="s">
        <v>208</v>
      </c>
      <c r="C647" s="7" t="s">
        <v>92</v>
      </c>
      <c r="D647" s="178">
        <v>42367</v>
      </c>
      <c r="E647" s="4079"/>
      <c r="G647" s="51"/>
    </row>
    <row r="648" spans="2:7" ht="9.9499999999999993" customHeight="1" x14ac:dyDescent="0.2">
      <c r="B648" s="7" t="s">
        <v>283</v>
      </c>
      <c r="C648" s="7" t="s">
        <v>213</v>
      </c>
      <c r="D648" s="178">
        <v>42367</v>
      </c>
      <c r="E648" s="4079"/>
      <c r="G648" s="51"/>
    </row>
    <row r="649" spans="2:7" ht="9.9499999999999993" customHeight="1" x14ac:dyDescent="0.2">
      <c r="B649" s="7" t="s">
        <v>97</v>
      </c>
      <c r="C649" s="7" t="s">
        <v>294</v>
      </c>
      <c r="D649" s="178">
        <v>42367</v>
      </c>
      <c r="E649" s="4079"/>
      <c r="G649" s="51"/>
    </row>
    <row r="650" spans="2:7" ht="9.9499999999999993" customHeight="1" x14ac:dyDescent="0.2">
      <c r="B650" s="7" t="s">
        <v>97</v>
      </c>
      <c r="C650" s="7" t="s">
        <v>148</v>
      </c>
      <c r="D650" s="178">
        <v>42367</v>
      </c>
      <c r="E650" s="4079"/>
      <c r="G650" s="51"/>
    </row>
    <row r="651" spans="2:7" ht="9.9499999999999993" customHeight="1" x14ac:dyDescent="0.2">
      <c r="B651" s="7" t="s">
        <v>214</v>
      </c>
      <c r="C651" s="7" t="s">
        <v>89</v>
      </c>
      <c r="D651" s="178">
        <v>42367</v>
      </c>
      <c r="E651" s="4079"/>
      <c r="G651" s="51"/>
    </row>
    <row r="652" spans="2:7" ht="9.9499999999999993" customHeight="1" x14ac:dyDescent="0.2">
      <c r="B652" s="7" t="s">
        <v>159</v>
      </c>
      <c r="C652" s="7" t="s">
        <v>200</v>
      </c>
      <c r="D652" s="178">
        <v>42367</v>
      </c>
      <c r="E652" s="4079"/>
      <c r="G652" s="51"/>
    </row>
    <row r="653" spans="2:7" ht="9.9499999999999993" customHeight="1" x14ac:dyDescent="0.2">
      <c r="B653" s="7" t="s">
        <v>125</v>
      </c>
      <c r="C653" s="7" t="s">
        <v>185</v>
      </c>
      <c r="D653" s="178">
        <v>42367</v>
      </c>
      <c r="E653" s="4079"/>
      <c r="G653" s="51"/>
    </row>
    <row r="654" spans="2:7" ht="9.9499999999999993" customHeight="1" x14ac:dyDescent="0.2">
      <c r="B654" s="7" t="s">
        <v>283</v>
      </c>
      <c r="C654" s="7" t="s">
        <v>208</v>
      </c>
      <c r="D654" s="178">
        <v>42367</v>
      </c>
      <c r="E654" s="4079"/>
      <c r="G654" s="51"/>
    </row>
    <row r="655" spans="2:7" ht="9.9499999999999993" customHeight="1" x14ac:dyDescent="0.2">
      <c r="B655" s="7" t="s">
        <v>159</v>
      </c>
      <c r="C655" s="7" t="s">
        <v>283</v>
      </c>
      <c r="D655" s="178">
        <v>42367</v>
      </c>
      <c r="E655" s="4079"/>
      <c r="G655" s="51"/>
    </row>
    <row r="656" spans="2:7" ht="9.9499999999999993" customHeight="1" x14ac:dyDescent="0.2">
      <c r="B656" s="7" t="s">
        <v>159</v>
      </c>
      <c r="C656" s="7" t="s">
        <v>129</v>
      </c>
      <c r="D656" s="178">
        <v>42367</v>
      </c>
      <c r="E656" s="4079"/>
      <c r="G656" s="51"/>
    </row>
    <row r="657" spans="2:7" ht="9.9499999999999993" customHeight="1" x14ac:dyDescent="0.2">
      <c r="B657" s="7" t="s">
        <v>125</v>
      </c>
      <c r="C657" s="7" t="s">
        <v>97</v>
      </c>
      <c r="D657" s="178">
        <v>42367</v>
      </c>
      <c r="E657" s="4079"/>
      <c r="G657" s="51"/>
    </row>
    <row r="658" spans="2:7" ht="9.9499999999999993" customHeight="1" x14ac:dyDescent="0.2">
      <c r="B658" s="7" t="s">
        <v>125</v>
      </c>
      <c r="C658" s="7" t="s">
        <v>101</v>
      </c>
      <c r="D658" s="178">
        <v>42367</v>
      </c>
      <c r="E658" s="4079"/>
      <c r="G658" s="51"/>
    </row>
    <row r="659" spans="2:7" ht="9.9499999999999993" customHeight="1" x14ac:dyDescent="0.2">
      <c r="B659" s="7" t="s">
        <v>207</v>
      </c>
      <c r="C659" s="7" t="s">
        <v>214</v>
      </c>
      <c r="D659" s="178">
        <v>42367</v>
      </c>
      <c r="E659" s="4079"/>
      <c r="G659" s="51"/>
    </row>
    <row r="660" spans="2:7" ht="9.9499999999999993" customHeight="1" x14ac:dyDescent="0.2">
      <c r="B660" s="7" t="s">
        <v>159</v>
      </c>
      <c r="C660" s="7" t="s">
        <v>207</v>
      </c>
      <c r="D660" s="178">
        <v>42367</v>
      </c>
      <c r="E660" s="4079"/>
      <c r="G660" s="51"/>
    </row>
    <row r="661" spans="2:7" ht="9.9499999999999993" customHeight="1" x14ac:dyDescent="0.2">
      <c r="B661" s="7" t="s">
        <v>159</v>
      </c>
      <c r="C661" s="7" t="s">
        <v>94</v>
      </c>
      <c r="D661" s="178">
        <v>42367</v>
      </c>
      <c r="E661" s="4079"/>
      <c r="G661" s="51"/>
    </row>
    <row r="662" spans="2:7" ht="9.9499999999999993" customHeight="1" x14ac:dyDescent="0.2">
      <c r="B662" s="7" t="s">
        <v>159</v>
      </c>
      <c r="C662" s="7" t="s">
        <v>125</v>
      </c>
      <c r="D662" s="178">
        <v>42367</v>
      </c>
      <c r="E662" s="4079"/>
      <c r="G662" s="51"/>
    </row>
    <row r="663" spans="2:7" ht="9.9499999999999993" customHeight="1" x14ac:dyDescent="0.2">
      <c r="B663" s="7" t="s">
        <v>207</v>
      </c>
      <c r="C663" s="7" t="s">
        <v>97</v>
      </c>
      <c r="D663" s="178">
        <v>42391</v>
      </c>
      <c r="E663" s="4079"/>
      <c r="G663" s="51"/>
    </row>
    <row r="664" spans="2:7" ht="9.9499999999999993" customHeight="1" x14ac:dyDescent="0.2">
      <c r="B664" s="7" t="s">
        <v>125</v>
      </c>
      <c r="C664" s="7" t="s">
        <v>94</v>
      </c>
      <c r="D664" s="178">
        <v>42391</v>
      </c>
      <c r="E664" s="4079"/>
      <c r="G664" s="51"/>
    </row>
    <row r="665" spans="2:7" ht="9.9499999999999993" customHeight="1" x14ac:dyDescent="0.2">
      <c r="B665" s="7" t="s">
        <v>207</v>
      </c>
      <c r="C665" s="7" t="s">
        <v>90</v>
      </c>
      <c r="D665" s="178">
        <v>42391</v>
      </c>
      <c r="E665" s="4079"/>
      <c r="G665" s="51"/>
    </row>
    <row r="666" spans="2:7" ht="9.9499999999999993" customHeight="1" x14ac:dyDescent="0.2">
      <c r="B666" s="7" t="s">
        <v>125</v>
      </c>
      <c r="C666" s="7" t="s">
        <v>93</v>
      </c>
      <c r="D666" s="178">
        <v>42391</v>
      </c>
      <c r="E666" s="4079"/>
      <c r="G666" s="51"/>
    </row>
    <row r="667" spans="2:7" ht="9.9499999999999993" customHeight="1" x14ac:dyDescent="0.2">
      <c r="B667" s="7" t="s">
        <v>184</v>
      </c>
      <c r="C667" s="7" t="s">
        <v>159</v>
      </c>
      <c r="D667" s="178">
        <v>42391</v>
      </c>
      <c r="E667" s="4079"/>
      <c r="G667" s="51"/>
    </row>
    <row r="668" spans="2:7" ht="9.9499999999999993" customHeight="1" x14ac:dyDescent="0.2">
      <c r="B668" s="7" t="s">
        <v>100</v>
      </c>
      <c r="C668" s="7" t="s">
        <v>89</v>
      </c>
      <c r="D668" s="178">
        <v>42391</v>
      </c>
      <c r="E668" s="4079"/>
      <c r="G668" s="51"/>
    </row>
    <row r="669" spans="2:7" ht="9.9499999999999993" customHeight="1" x14ac:dyDescent="0.2">
      <c r="B669" s="7" t="s">
        <v>100</v>
      </c>
      <c r="C669" s="7" t="s">
        <v>127</v>
      </c>
      <c r="D669" s="178">
        <v>42391</v>
      </c>
      <c r="E669" s="4079"/>
      <c r="G669" s="51"/>
    </row>
    <row r="670" spans="2:7" ht="9.9499999999999993" customHeight="1" x14ac:dyDescent="0.2">
      <c r="B670" s="7" t="s">
        <v>207</v>
      </c>
      <c r="C670" s="7" t="s">
        <v>101</v>
      </c>
      <c r="D670" s="178">
        <v>42391</v>
      </c>
      <c r="E670" s="4079"/>
      <c r="G670" s="51"/>
    </row>
    <row r="671" spans="2:7" ht="9.9499999999999993" customHeight="1" x14ac:dyDescent="0.2">
      <c r="B671" s="7" t="s">
        <v>212</v>
      </c>
      <c r="C671" s="7" t="s">
        <v>208</v>
      </c>
      <c r="D671" s="178">
        <v>42391</v>
      </c>
      <c r="E671" s="4079"/>
      <c r="G671" s="51"/>
    </row>
    <row r="672" spans="2:7" ht="9.9499999999999993" customHeight="1" x14ac:dyDescent="0.2">
      <c r="B672" s="7" t="s">
        <v>212</v>
      </c>
      <c r="C672" s="7" t="s">
        <v>185</v>
      </c>
      <c r="D672" s="178">
        <v>42391</v>
      </c>
      <c r="E672" s="4079"/>
      <c r="G672" s="51"/>
    </row>
    <row r="673" spans="2:7" ht="9.9499999999999993" customHeight="1" x14ac:dyDescent="0.2">
      <c r="B673" s="7" t="s">
        <v>184</v>
      </c>
      <c r="C673" s="7" t="s">
        <v>207</v>
      </c>
      <c r="D673" s="178">
        <v>42391</v>
      </c>
      <c r="E673" s="4079"/>
      <c r="G673" s="51"/>
    </row>
    <row r="674" spans="2:7" ht="9.9499999999999993" customHeight="1" x14ac:dyDescent="0.2">
      <c r="B674" s="7" t="s">
        <v>125</v>
      </c>
      <c r="C674" s="7" t="s">
        <v>212</v>
      </c>
      <c r="D674" s="178">
        <v>42391</v>
      </c>
      <c r="E674" s="4079"/>
      <c r="G674" s="51"/>
    </row>
    <row r="675" spans="2:7" ht="9.9499999999999993" customHeight="1" x14ac:dyDescent="0.2">
      <c r="B675" s="7" t="s">
        <v>184</v>
      </c>
      <c r="C675" s="7" t="s">
        <v>100</v>
      </c>
      <c r="D675" s="178">
        <v>42391</v>
      </c>
      <c r="E675" s="4079"/>
      <c r="G675" s="51"/>
    </row>
    <row r="676" spans="2:7" ht="9.9499999999999993" customHeight="1" x14ac:dyDescent="0.2">
      <c r="B676" s="7" t="s">
        <v>125</v>
      </c>
      <c r="C676" s="7" t="s">
        <v>184</v>
      </c>
      <c r="D676" s="178">
        <v>42391</v>
      </c>
      <c r="E676" s="4079"/>
      <c r="G676" s="51"/>
    </row>
    <row r="677" spans="2:7" ht="9.9499999999999993" customHeight="1" x14ac:dyDescent="0.2">
      <c r="B677" s="7" t="s">
        <v>125</v>
      </c>
      <c r="C677" s="7" t="s">
        <v>213</v>
      </c>
      <c r="D677" s="178">
        <v>42412</v>
      </c>
      <c r="E677" s="4079"/>
      <c r="G677" s="51"/>
    </row>
    <row r="678" spans="2:7" ht="9.9499999999999993" customHeight="1" x14ac:dyDescent="0.2">
      <c r="B678" s="7" t="s">
        <v>159</v>
      </c>
      <c r="C678" s="7" t="s">
        <v>88</v>
      </c>
      <c r="D678" s="178">
        <v>42412</v>
      </c>
      <c r="E678" s="4079"/>
      <c r="G678" s="51"/>
    </row>
    <row r="679" spans="2:7" ht="9.9499999999999993" customHeight="1" x14ac:dyDescent="0.2">
      <c r="B679" s="7" t="s">
        <v>184</v>
      </c>
      <c r="C679" s="7" t="s">
        <v>125</v>
      </c>
      <c r="D679" s="178">
        <v>42412</v>
      </c>
      <c r="E679" s="4079"/>
      <c r="G679" s="51"/>
    </row>
    <row r="680" spans="2:7" ht="9.9499999999999993" customHeight="1" x14ac:dyDescent="0.2">
      <c r="B680" s="7" t="s">
        <v>159</v>
      </c>
      <c r="C680" s="7" t="s">
        <v>280</v>
      </c>
      <c r="D680" s="178">
        <v>42412</v>
      </c>
      <c r="E680" s="4079"/>
      <c r="G680" s="51"/>
    </row>
    <row r="681" spans="2:7" ht="9.9499999999999993" customHeight="1" x14ac:dyDescent="0.2">
      <c r="B681" s="7" t="s">
        <v>184</v>
      </c>
      <c r="C681" s="7" t="s">
        <v>129</v>
      </c>
      <c r="D681" s="178">
        <v>42412</v>
      </c>
      <c r="E681" s="4079"/>
      <c r="G681" s="51"/>
    </row>
    <row r="682" spans="2:7" ht="9.9499999999999993" customHeight="1" x14ac:dyDescent="0.2">
      <c r="B682" s="7" t="s">
        <v>89</v>
      </c>
      <c r="C682" s="7" t="s">
        <v>94</v>
      </c>
      <c r="D682" s="178">
        <v>42412</v>
      </c>
      <c r="E682" s="4079"/>
      <c r="G682" s="51"/>
    </row>
    <row r="683" spans="2:7" ht="9.9499999999999993" customHeight="1" x14ac:dyDescent="0.2">
      <c r="B683" s="7" t="s">
        <v>159</v>
      </c>
      <c r="C683" s="7" t="s">
        <v>97</v>
      </c>
      <c r="D683" s="178">
        <v>42412</v>
      </c>
      <c r="E683" s="4079"/>
      <c r="G683" s="51"/>
    </row>
    <row r="684" spans="2:7" ht="9.9499999999999993" customHeight="1" x14ac:dyDescent="0.2">
      <c r="B684" s="7" t="s">
        <v>90</v>
      </c>
      <c r="C684" s="7" t="s">
        <v>127</v>
      </c>
      <c r="D684" s="178">
        <v>42412</v>
      </c>
      <c r="E684" s="4079"/>
      <c r="G684" s="51"/>
    </row>
    <row r="685" spans="2:7" ht="9.9499999999999993" customHeight="1" x14ac:dyDescent="0.2">
      <c r="B685" s="7" t="s">
        <v>90</v>
      </c>
      <c r="C685" s="7" t="s">
        <v>159</v>
      </c>
      <c r="D685" s="178">
        <v>42412</v>
      </c>
      <c r="E685" s="4079"/>
      <c r="G685" s="51"/>
    </row>
    <row r="686" spans="2:7" ht="9.9499999999999993" customHeight="1" x14ac:dyDescent="0.2">
      <c r="B686" s="7" t="s">
        <v>90</v>
      </c>
      <c r="C686" s="7" t="s">
        <v>89</v>
      </c>
      <c r="D686" s="178">
        <v>42412</v>
      </c>
      <c r="E686" s="4079"/>
      <c r="G686" s="51"/>
    </row>
    <row r="687" spans="2:7" ht="9.9499999999999993" customHeight="1" x14ac:dyDescent="0.2">
      <c r="B687" s="7" t="s">
        <v>90</v>
      </c>
      <c r="C687" s="7" t="s">
        <v>184</v>
      </c>
      <c r="D687" s="178">
        <v>42412</v>
      </c>
      <c r="E687" s="4079"/>
      <c r="G687" s="51"/>
    </row>
    <row r="688" spans="2:7" ht="9.9499999999999993" customHeight="1" x14ac:dyDescent="0.2">
      <c r="B688" s="7" t="s">
        <v>129</v>
      </c>
      <c r="C688" s="7" t="s">
        <v>89</v>
      </c>
      <c r="D688" s="178">
        <v>42433</v>
      </c>
      <c r="E688" s="4079"/>
      <c r="G688" s="51"/>
    </row>
    <row r="689" spans="2:7" ht="9.9499999999999993" customHeight="1" x14ac:dyDescent="0.2">
      <c r="B689" s="7" t="s">
        <v>159</v>
      </c>
      <c r="C689" s="7" t="s">
        <v>283</v>
      </c>
      <c r="D689" s="178">
        <v>42433</v>
      </c>
      <c r="E689" s="4079"/>
      <c r="G689" s="51"/>
    </row>
    <row r="690" spans="2:7" ht="9.9499999999999993" customHeight="1" x14ac:dyDescent="0.2">
      <c r="B690" s="7" t="s">
        <v>97</v>
      </c>
      <c r="C690" s="7" t="s">
        <v>200</v>
      </c>
      <c r="D690" s="178">
        <v>42433</v>
      </c>
      <c r="E690" s="4079"/>
      <c r="G690" s="51"/>
    </row>
    <row r="691" spans="2:7" ht="9.9499999999999993" customHeight="1" x14ac:dyDescent="0.2">
      <c r="B691" s="7" t="s">
        <v>92</v>
      </c>
      <c r="C691" s="7" t="s">
        <v>208</v>
      </c>
      <c r="D691" s="178">
        <v>42433</v>
      </c>
      <c r="E691" s="4079"/>
      <c r="G691" s="51"/>
    </row>
    <row r="692" spans="2:7" ht="9.9499999999999993" customHeight="1" x14ac:dyDescent="0.2">
      <c r="B692" s="7" t="s">
        <v>92</v>
      </c>
      <c r="C692" s="7" t="s">
        <v>207</v>
      </c>
      <c r="D692" s="178">
        <v>42433</v>
      </c>
      <c r="E692" s="4079"/>
      <c r="G692" s="51"/>
    </row>
    <row r="693" spans="2:7" ht="9.9499999999999993" customHeight="1" x14ac:dyDescent="0.2">
      <c r="B693" s="7" t="s">
        <v>125</v>
      </c>
      <c r="C693" s="7" t="s">
        <v>90</v>
      </c>
      <c r="D693" s="178">
        <v>42433</v>
      </c>
      <c r="E693" s="4079"/>
      <c r="G693" s="51"/>
    </row>
    <row r="694" spans="2:7" ht="9.9499999999999993" customHeight="1" x14ac:dyDescent="0.2">
      <c r="B694" s="7" t="s">
        <v>184</v>
      </c>
      <c r="C694" s="7" t="s">
        <v>125</v>
      </c>
      <c r="D694" s="178">
        <v>42433</v>
      </c>
      <c r="E694" s="4079"/>
      <c r="G694" s="51"/>
    </row>
    <row r="695" spans="2:7" ht="9.9499999999999993" customHeight="1" x14ac:dyDescent="0.2">
      <c r="B695" s="7" t="s">
        <v>94</v>
      </c>
      <c r="C695" s="7" t="s">
        <v>97</v>
      </c>
      <c r="D695" s="178">
        <v>42433</v>
      </c>
      <c r="E695" s="4079"/>
      <c r="G695" s="51"/>
    </row>
    <row r="696" spans="2:7" ht="9.9499999999999993" customHeight="1" x14ac:dyDescent="0.2">
      <c r="B696" s="7" t="s">
        <v>213</v>
      </c>
      <c r="C696" s="7" t="s">
        <v>184</v>
      </c>
      <c r="D696" s="178">
        <v>42433</v>
      </c>
      <c r="E696" s="4079"/>
      <c r="G696" s="51"/>
    </row>
    <row r="697" spans="2:7" ht="9.9499999999999993" customHeight="1" x14ac:dyDescent="0.2">
      <c r="B697" s="7" t="s">
        <v>213</v>
      </c>
      <c r="C697" s="7" t="s">
        <v>159</v>
      </c>
      <c r="D697" s="178">
        <v>42433</v>
      </c>
      <c r="E697" s="4079"/>
      <c r="G697" s="51"/>
    </row>
    <row r="698" spans="2:7" ht="9.9499999999999993" customHeight="1" x14ac:dyDescent="0.2">
      <c r="B698" s="7" t="s">
        <v>100</v>
      </c>
      <c r="C698" s="7" t="s">
        <v>185</v>
      </c>
      <c r="D698" s="178">
        <v>42433</v>
      </c>
      <c r="E698" s="4079"/>
      <c r="G698" s="51"/>
    </row>
    <row r="699" spans="2:7" ht="9.9499999999999993" customHeight="1" x14ac:dyDescent="0.2">
      <c r="B699" s="7" t="s">
        <v>92</v>
      </c>
      <c r="C699" s="7" t="s">
        <v>129</v>
      </c>
      <c r="D699" s="178">
        <v>42433</v>
      </c>
      <c r="E699" s="4079"/>
      <c r="G699" s="51"/>
    </row>
    <row r="700" spans="2:7" ht="9.9499999999999993" customHeight="1" x14ac:dyDescent="0.2">
      <c r="B700" s="7" t="s">
        <v>100</v>
      </c>
      <c r="C700" s="7" t="s">
        <v>94</v>
      </c>
      <c r="D700" s="178">
        <v>42433</v>
      </c>
      <c r="E700" s="4079"/>
      <c r="G700" s="51"/>
    </row>
    <row r="701" spans="2:7" ht="9.9499999999999993" customHeight="1" x14ac:dyDescent="0.2">
      <c r="B701" s="7" t="s">
        <v>100</v>
      </c>
      <c r="C701" s="7" t="s">
        <v>213</v>
      </c>
      <c r="D701" s="178">
        <v>42433</v>
      </c>
      <c r="E701" s="4079"/>
      <c r="G701" s="51"/>
    </row>
    <row r="702" spans="2:7" ht="9.9499999999999993" customHeight="1" x14ac:dyDescent="0.2">
      <c r="B702" s="7" t="s">
        <v>92</v>
      </c>
      <c r="C702" s="7" t="s">
        <v>280</v>
      </c>
      <c r="D702" s="178">
        <v>42433</v>
      </c>
      <c r="E702" s="4079"/>
      <c r="G702" s="51"/>
    </row>
    <row r="703" spans="2:7" ht="9.9499999999999993" customHeight="1" x14ac:dyDescent="0.2">
      <c r="B703" s="7" t="s">
        <v>92</v>
      </c>
      <c r="C703" s="7" t="s">
        <v>100</v>
      </c>
      <c r="D703" s="178">
        <v>42433</v>
      </c>
      <c r="E703" s="4079"/>
      <c r="G703" s="51"/>
    </row>
    <row r="704" spans="2:7" ht="9.9499999999999993" customHeight="1" x14ac:dyDescent="0.2">
      <c r="B704" s="7" t="s">
        <v>159</v>
      </c>
      <c r="C704" s="7" t="s">
        <v>184</v>
      </c>
      <c r="D704" s="178">
        <v>42461</v>
      </c>
      <c r="E704" s="4079"/>
      <c r="G704" s="51"/>
    </row>
    <row r="705" spans="2:7" ht="9.9499999999999993" customHeight="1" x14ac:dyDescent="0.2">
      <c r="B705" s="7" t="s">
        <v>92</v>
      </c>
      <c r="C705" s="7" t="s">
        <v>125</v>
      </c>
      <c r="D705" s="178">
        <v>42461</v>
      </c>
      <c r="E705" s="4079"/>
      <c r="G705" s="51"/>
    </row>
    <row r="706" spans="2:7" ht="9.9499999999999993" customHeight="1" x14ac:dyDescent="0.2">
      <c r="B706" s="7" t="s">
        <v>213</v>
      </c>
      <c r="C706" s="7" t="s">
        <v>94</v>
      </c>
      <c r="D706" s="178">
        <v>42461</v>
      </c>
      <c r="E706" s="4079"/>
      <c r="G706" s="51"/>
    </row>
    <row r="707" spans="2:7" ht="9.9499999999999993" customHeight="1" x14ac:dyDescent="0.2">
      <c r="B707" s="7" t="s">
        <v>92</v>
      </c>
      <c r="C707" s="7" t="s">
        <v>207</v>
      </c>
      <c r="D707" s="178">
        <v>42461</v>
      </c>
      <c r="E707" s="4079"/>
      <c r="G707" s="51"/>
    </row>
    <row r="708" spans="2:7" ht="9.9499999999999993" customHeight="1" x14ac:dyDescent="0.2">
      <c r="B708" s="7" t="s">
        <v>92</v>
      </c>
      <c r="C708" s="7" t="s">
        <v>280</v>
      </c>
      <c r="D708" s="178">
        <v>42461</v>
      </c>
      <c r="E708" s="4079"/>
      <c r="G708" s="51"/>
    </row>
    <row r="709" spans="2:7" ht="9.9499999999999993" customHeight="1" x14ac:dyDescent="0.2">
      <c r="B709" s="7" t="s">
        <v>214</v>
      </c>
      <c r="C709" s="7" t="s">
        <v>200</v>
      </c>
      <c r="D709" s="178">
        <v>42461</v>
      </c>
      <c r="E709" s="4079"/>
      <c r="G709" s="51"/>
    </row>
    <row r="710" spans="2:7" ht="9.9499999999999993" customHeight="1" x14ac:dyDescent="0.2">
      <c r="B710" s="7" t="s">
        <v>214</v>
      </c>
      <c r="C710" s="7" t="s">
        <v>213</v>
      </c>
      <c r="D710" s="178">
        <v>42461</v>
      </c>
      <c r="E710" s="4079"/>
      <c r="G710" s="51"/>
    </row>
    <row r="711" spans="2:7" ht="9.9499999999999993" customHeight="1" x14ac:dyDescent="0.2">
      <c r="B711" s="7" t="s">
        <v>214</v>
      </c>
      <c r="C711" s="7" t="s">
        <v>97</v>
      </c>
      <c r="D711" s="178">
        <v>42461</v>
      </c>
      <c r="E711" s="4079"/>
      <c r="G711" s="51"/>
    </row>
    <row r="712" spans="2:7" ht="9.9499999999999993" customHeight="1" x14ac:dyDescent="0.2">
      <c r="B712" s="7" t="s">
        <v>159</v>
      </c>
      <c r="C712" s="7" t="s">
        <v>212</v>
      </c>
      <c r="D712" s="178">
        <v>42461</v>
      </c>
      <c r="E712" s="4079"/>
      <c r="G712" s="51"/>
    </row>
    <row r="713" spans="2:7" ht="9.9499999999999993" customHeight="1" x14ac:dyDescent="0.2">
      <c r="B713" s="7" t="s">
        <v>92</v>
      </c>
      <c r="C713" s="7" t="s">
        <v>89</v>
      </c>
      <c r="D713" s="178">
        <v>42461</v>
      </c>
      <c r="E713" s="4079"/>
      <c r="G713" s="51"/>
    </row>
    <row r="714" spans="2:7" ht="9.9499999999999993" customHeight="1" x14ac:dyDescent="0.2">
      <c r="B714" s="7" t="s">
        <v>159</v>
      </c>
      <c r="C714" s="7" t="s">
        <v>185</v>
      </c>
      <c r="D714" s="178">
        <v>42461</v>
      </c>
      <c r="E714" s="4079"/>
      <c r="G714" s="51"/>
    </row>
    <row r="715" spans="2:7" ht="9.9499999999999993" customHeight="1" x14ac:dyDescent="0.2">
      <c r="B715" s="7" t="s">
        <v>129</v>
      </c>
      <c r="C715" s="7" t="s">
        <v>92</v>
      </c>
      <c r="D715" s="178">
        <v>42461</v>
      </c>
      <c r="E715" s="4079"/>
      <c r="G715" s="51"/>
    </row>
    <row r="716" spans="2:7" ht="9.9499999999999993" customHeight="1" x14ac:dyDescent="0.2">
      <c r="B716" s="7" t="s">
        <v>159</v>
      </c>
      <c r="C716" s="7" t="s">
        <v>90</v>
      </c>
      <c r="D716" s="178">
        <v>42461</v>
      </c>
      <c r="E716" s="4079"/>
      <c r="G716" s="51"/>
    </row>
    <row r="717" spans="2:7" ht="9.9499999999999993" customHeight="1" x14ac:dyDescent="0.2">
      <c r="B717" s="7" t="s">
        <v>214</v>
      </c>
      <c r="C717" s="7" t="s">
        <v>208</v>
      </c>
      <c r="D717" s="178">
        <v>42461</v>
      </c>
      <c r="E717" s="4079"/>
      <c r="G717" s="51"/>
    </row>
    <row r="718" spans="2:7" ht="9.9499999999999993" customHeight="1" x14ac:dyDescent="0.2">
      <c r="B718" s="7" t="s">
        <v>214</v>
      </c>
      <c r="C718" s="7" t="s">
        <v>129</v>
      </c>
      <c r="D718" s="178">
        <v>42461</v>
      </c>
      <c r="E718" s="4079"/>
      <c r="G718" s="51"/>
    </row>
    <row r="719" spans="2:7" ht="9.9499999999999993" customHeight="1" x14ac:dyDescent="0.2">
      <c r="B719" s="7" t="s">
        <v>159</v>
      </c>
      <c r="C719" s="7" t="s">
        <v>214</v>
      </c>
      <c r="D719" s="178">
        <v>42461</v>
      </c>
      <c r="E719" s="4079"/>
      <c r="G719" s="51"/>
    </row>
    <row r="720" spans="2:7" ht="9.9499999999999993" customHeight="1" x14ac:dyDescent="0.2">
      <c r="B720" s="7" t="s">
        <v>97</v>
      </c>
      <c r="C720" s="7" t="s">
        <v>213</v>
      </c>
      <c r="D720" s="178">
        <v>42494</v>
      </c>
      <c r="E720" s="4079"/>
      <c r="G720" s="51"/>
    </row>
    <row r="721" spans="2:7" ht="9.9499999999999993" customHeight="1" x14ac:dyDescent="0.2">
      <c r="B721" s="7" t="s">
        <v>90</v>
      </c>
      <c r="C721" s="7" t="s">
        <v>280</v>
      </c>
      <c r="D721" s="178">
        <v>42494</v>
      </c>
      <c r="E721" s="4079"/>
      <c r="G721" s="51"/>
    </row>
    <row r="722" spans="2:7" ht="9.9499999999999993" customHeight="1" x14ac:dyDescent="0.2">
      <c r="B722" s="7" t="s">
        <v>90</v>
      </c>
      <c r="C722" s="7" t="s">
        <v>127</v>
      </c>
      <c r="D722" s="178">
        <v>42494</v>
      </c>
      <c r="E722" s="4079"/>
      <c r="G722" s="51"/>
    </row>
    <row r="723" spans="2:7" ht="9.9499999999999993" customHeight="1" x14ac:dyDescent="0.2">
      <c r="B723" s="7" t="s">
        <v>100</v>
      </c>
      <c r="C723" s="7" t="s">
        <v>283</v>
      </c>
      <c r="D723" s="178">
        <v>42494</v>
      </c>
      <c r="E723" s="4079"/>
      <c r="G723" s="51"/>
    </row>
    <row r="724" spans="2:7" ht="9.9499999999999993" customHeight="1" x14ac:dyDescent="0.2">
      <c r="B724" s="7" t="s">
        <v>208</v>
      </c>
      <c r="C724" s="7" t="s">
        <v>185</v>
      </c>
      <c r="D724" s="178">
        <v>42494</v>
      </c>
      <c r="E724" s="4079"/>
      <c r="G724" s="51"/>
    </row>
    <row r="725" spans="2:7" ht="9.9499999999999993" customHeight="1" x14ac:dyDescent="0.2">
      <c r="B725" s="7" t="s">
        <v>159</v>
      </c>
      <c r="C725" s="7" t="s">
        <v>100</v>
      </c>
      <c r="D725" s="178">
        <v>42494</v>
      </c>
      <c r="E725" s="4079"/>
      <c r="G725" s="51"/>
    </row>
    <row r="726" spans="2:7" ht="9.9499999999999993" customHeight="1" x14ac:dyDescent="0.2">
      <c r="B726" s="7" t="s">
        <v>208</v>
      </c>
      <c r="C726" s="7" t="s">
        <v>93</v>
      </c>
      <c r="D726" s="178">
        <v>42494</v>
      </c>
      <c r="E726" s="4079"/>
      <c r="G726" s="51"/>
    </row>
    <row r="727" spans="2:7" ht="9.9499999999999993" customHeight="1" x14ac:dyDescent="0.2">
      <c r="B727" s="7" t="s">
        <v>92</v>
      </c>
      <c r="C727" s="7" t="s">
        <v>89</v>
      </c>
      <c r="D727" s="178">
        <v>42494</v>
      </c>
      <c r="E727" s="4079"/>
      <c r="G727" s="51"/>
    </row>
    <row r="728" spans="2:7" ht="9.9499999999999993" customHeight="1" x14ac:dyDescent="0.2">
      <c r="B728" s="7" t="s">
        <v>97</v>
      </c>
      <c r="C728" s="7" t="s">
        <v>94</v>
      </c>
      <c r="D728" s="178">
        <v>42494</v>
      </c>
      <c r="E728" s="4079"/>
      <c r="G728" s="51"/>
    </row>
    <row r="729" spans="2:7" ht="9.9499999999999993" customHeight="1" x14ac:dyDescent="0.2">
      <c r="B729" s="7" t="s">
        <v>97</v>
      </c>
      <c r="C729" s="7" t="s">
        <v>208</v>
      </c>
      <c r="D729" s="178">
        <v>42494</v>
      </c>
      <c r="E729" s="4079"/>
      <c r="G729" s="51"/>
    </row>
    <row r="730" spans="2:7" ht="9.9499999999999993" customHeight="1" x14ac:dyDescent="0.2">
      <c r="B730" s="7" t="s">
        <v>129</v>
      </c>
      <c r="C730" s="7" t="s">
        <v>97</v>
      </c>
      <c r="D730" s="178">
        <v>42494</v>
      </c>
      <c r="E730" s="4079"/>
      <c r="G730" s="51"/>
    </row>
    <row r="731" spans="2:7" ht="9.9499999999999993" customHeight="1" x14ac:dyDescent="0.2">
      <c r="B731" s="7" t="s">
        <v>159</v>
      </c>
      <c r="C731" s="7" t="s">
        <v>92</v>
      </c>
      <c r="D731" s="178">
        <v>42494</v>
      </c>
      <c r="E731" s="4079"/>
      <c r="G731" s="51"/>
    </row>
    <row r="732" spans="2:7" ht="9.9499999999999993" customHeight="1" x14ac:dyDescent="0.2">
      <c r="B732" s="7" t="s">
        <v>129</v>
      </c>
      <c r="C732" s="7" t="s">
        <v>200</v>
      </c>
      <c r="D732" s="178">
        <v>42494</v>
      </c>
      <c r="E732" s="4079"/>
      <c r="G732" s="51"/>
    </row>
    <row r="733" spans="2:7" ht="9.9499999999999993" customHeight="1" x14ac:dyDescent="0.2">
      <c r="B733" s="7" t="s">
        <v>159</v>
      </c>
      <c r="C733" s="7" t="s">
        <v>90</v>
      </c>
      <c r="D733" s="178">
        <v>42494</v>
      </c>
      <c r="E733" s="4079"/>
      <c r="G733" s="51"/>
    </row>
    <row r="734" spans="2:7" ht="9.9499999999999993" customHeight="1" x14ac:dyDescent="0.2">
      <c r="B734" s="7" t="s">
        <v>129</v>
      </c>
      <c r="C734" s="7" t="s">
        <v>159</v>
      </c>
      <c r="D734" s="178">
        <v>42494</v>
      </c>
      <c r="E734" s="4079"/>
      <c r="G734" s="51"/>
    </row>
    <row r="735" spans="2:7" ht="9.9499999999999993" customHeight="1" x14ac:dyDescent="0.2">
      <c r="B735" s="7" t="s">
        <v>101</v>
      </c>
      <c r="C735" s="7" t="s">
        <v>185</v>
      </c>
      <c r="D735" s="178">
        <v>42524</v>
      </c>
      <c r="E735" s="4079"/>
      <c r="G735" s="51"/>
    </row>
    <row r="736" spans="2:7" ht="9.9499999999999993" customHeight="1" x14ac:dyDescent="0.2">
      <c r="B736" s="7" t="s">
        <v>92</v>
      </c>
      <c r="C736" s="7" t="s">
        <v>129</v>
      </c>
      <c r="D736" s="178">
        <v>42524</v>
      </c>
      <c r="E736" s="4079"/>
      <c r="G736" s="51"/>
    </row>
    <row r="737" spans="2:7" ht="9.9499999999999993" customHeight="1" x14ac:dyDescent="0.2">
      <c r="B737" s="7" t="s">
        <v>125</v>
      </c>
      <c r="C737" s="7" t="s">
        <v>97</v>
      </c>
      <c r="D737" s="178">
        <v>42524</v>
      </c>
      <c r="E737" s="4079"/>
      <c r="G737" s="51"/>
    </row>
    <row r="738" spans="2:7" ht="9.9499999999999993" customHeight="1" x14ac:dyDescent="0.2">
      <c r="B738" s="7" t="s">
        <v>184</v>
      </c>
      <c r="C738" s="7" t="s">
        <v>92</v>
      </c>
      <c r="D738" s="178">
        <v>42524</v>
      </c>
      <c r="E738" s="4079"/>
      <c r="G738" s="51"/>
    </row>
    <row r="739" spans="2:7" ht="9.9499999999999993" customHeight="1" x14ac:dyDescent="0.2">
      <c r="B739" s="7" t="s">
        <v>90</v>
      </c>
      <c r="C739" s="7" t="s">
        <v>208</v>
      </c>
      <c r="D739" s="178">
        <v>42524</v>
      </c>
      <c r="E739" s="4079"/>
      <c r="G739" s="51"/>
    </row>
    <row r="740" spans="2:7" ht="9.9499999999999993" customHeight="1" x14ac:dyDescent="0.2">
      <c r="B740" s="7" t="s">
        <v>184</v>
      </c>
      <c r="C740" s="7" t="s">
        <v>283</v>
      </c>
      <c r="D740" s="178">
        <v>42524</v>
      </c>
      <c r="E740" s="4079"/>
      <c r="G740" s="51"/>
    </row>
    <row r="741" spans="2:7" ht="9.9499999999999993" customHeight="1" x14ac:dyDescent="0.2">
      <c r="B741" s="7" t="s">
        <v>94</v>
      </c>
      <c r="C741" s="7" t="s">
        <v>125</v>
      </c>
      <c r="D741" s="178">
        <v>42524</v>
      </c>
      <c r="E741" s="4079"/>
      <c r="G741" s="51"/>
    </row>
    <row r="742" spans="2:7" ht="9.9499999999999993" customHeight="1" x14ac:dyDescent="0.2">
      <c r="B742" s="7" t="s">
        <v>89</v>
      </c>
      <c r="C742" s="7" t="s">
        <v>101</v>
      </c>
      <c r="D742" s="178">
        <v>42524</v>
      </c>
      <c r="E742" s="4079"/>
      <c r="G742" s="51"/>
    </row>
    <row r="743" spans="2:7" ht="9.9499999999999993" customHeight="1" x14ac:dyDescent="0.2">
      <c r="B743" s="7" t="s">
        <v>280</v>
      </c>
      <c r="C743" s="7" t="s">
        <v>94</v>
      </c>
      <c r="D743" s="178">
        <v>42524</v>
      </c>
      <c r="E743" s="4079"/>
      <c r="G743" s="51"/>
    </row>
    <row r="744" spans="2:7" ht="9.9499999999999993" customHeight="1" x14ac:dyDescent="0.2">
      <c r="B744" s="7" t="s">
        <v>280</v>
      </c>
      <c r="C744" s="7" t="s">
        <v>89</v>
      </c>
      <c r="D744" s="178">
        <v>42524</v>
      </c>
      <c r="E744" s="4079"/>
      <c r="G744" s="51"/>
    </row>
    <row r="745" spans="2:7" ht="9.9499999999999993" customHeight="1" x14ac:dyDescent="0.2">
      <c r="B745" s="7" t="s">
        <v>280</v>
      </c>
      <c r="C745" s="7" t="s">
        <v>90</v>
      </c>
      <c r="D745" s="178">
        <v>42524</v>
      </c>
      <c r="E745" s="4079"/>
      <c r="G745" s="51"/>
    </row>
    <row r="746" spans="2:7" ht="9.9499999999999993" customHeight="1" x14ac:dyDescent="0.2">
      <c r="B746" s="7" t="s">
        <v>184</v>
      </c>
      <c r="C746" s="7" t="s">
        <v>280</v>
      </c>
      <c r="D746" s="178">
        <v>42524</v>
      </c>
      <c r="E746" s="4079"/>
      <c r="G746" s="51"/>
    </row>
    <row r="747" spans="2:7" ht="9.9499999999999993" customHeight="1" x14ac:dyDescent="0.2">
      <c r="B747" s="7" t="s">
        <v>208</v>
      </c>
      <c r="C747" s="7" t="s">
        <v>100</v>
      </c>
      <c r="D747" s="178">
        <v>42545</v>
      </c>
      <c r="E747" s="4079"/>
      <c r="G747" s="51"/>
    </row>
    <row r="748" spans="2:7" ht="9.9499999999999993" customHeight="1" x14ac:dyDescent="0.2">
      <c r="B748" s="7" t="s">
        <v>159</v>
      </c>
      <c r="C748" s="7" t="s">
        <v>125</v>
      </c>
      <c r="D748" s="178">
        <v>42545</v>
      </c>
      <c r="E748" s="4079"/>
      <c r="G748" s="51"/>
    </row>
    <row r="749" spans="2:7" ht="9.9499999999999993" customHeight="1" x14ac:dyDescent="0.2">
      <c r="B749" s="7" t="s">
        <v>92</v>
      </c>
      <c r="C749" s="7" t="s">
        <v>97</v>
      </c>
      <c r="D749" s="178">
        <v>42545</v>
      </c>
      <c r="E749" s="4079"/>
      <c r="G749" s="51"/>
    </row>
    <row r="750" spans="2:7" ht="9.9499999999999993" customHeight="1" x14ac:dyDescent="0.2">
      <c r="B750" s="7" t="s">
        <v>92</v>
      </c>
      <c r="C750" s="7" t="s">
        <v>214</v>
      </c>
      <c r="D750" s="178">
        <v>42545</v>
      </c>
      <c r="E750" s="4079"/>
      <c r="G750" s="51"/>
    </row>
    <row r="751" spans="2:7" ht="9.9499999999999993" customHeight="1" x14ac:dyDescent="0.2">
      <c r="B751" s="7" t="s">
        <v>207</v>
      </c>
      <c r="C751" s="7" t="s">
        <v>208</v>
      </c>
      <c r="D751" s="178">
        <v>42545</v>
      </c>
      <c r="E751" s="4079"/>
      <c r="G751" s="51"/>
    </row>
    <row r="752" spans="2:7" ht="9.9499999999999993" customHeight="1" x14ac:dyDescent="0.2">
      <c r="B752" s="7" t="s">
        <v>92</v>
      </c>
      <c r="C752" s="7" t="s">
        <v>89</v>
      </c>
      <c r="D752" s="178">
        <v>42545</v>
      </c>
      <c r="E752" s="4079"/>
      <c r="G752" s="51"/>
    </row>
    <row r="753" spans="2:7" ht="9.9499999999999993" customHeight="1" x14ac:dyDescent="0.2">
      <c r="B753" s="7" t="s">
        <v>92</v>
      </c>
      <c r="C753" s="7" t="s">
        <v>207</v>
      </c>
      <c r="D753" s="178">
        <v>42545</v>
      </c>
      <c r="E753" s="4079"/>
      <c r="G753" s="51"/>
    </row>
    <row r="754" spans="2:7" ht="9.9499999999999993" customHeight="1" x14ac:dyDescent="0.2">
      <c r="B754" s="7" t="s">
        <v>159</v>
      </c>
      <c r="C754" s="7" t="s">
        <v>283</v>
      </c>
      <c r="D754" s="178">
        <v>42545</v>
      </c>
      <c r="E754" s="4079"/>
      <c r="G754" s="51"/>
    </row>
    <row r="755" spans="2:7" ht="9.9499999999999993" customHeight="1" x14ac:dyDescent="0.2">
      <c r="B755" s="7" t="s">
        <v>94</v>
      </c>
      <c r="C755" s="7" t="s">
        <v>90</v>
      </c>
      <c r="D755" s="178">
        <v>42545</v>
      </c>
      <c r="E755" s="4079"/>
      <c r="G755" s="51"/>
    </row>
    <row r="756" spans="2:7" ht="9.9499999999999993" customHeight="1" x14ac:dyDescent="0.2">
      <c r="B756" s="7" t="s">
        <v>92</v>
      </c>
      <c r="C756" s="7" t="s">
        <v>94</v>
      </c>
      <c r="D756" s="178">
        <v>42545</v>
      </c>
      <c r="E756" s="4079"/>
      <c r="G756" s="51"/>
    </row>
    <row r="757" spans="2:7" ht="9.9499999999999993" customHeight="1" thickBot="1" x14ac:dyDescent="0.25">
      <c r="B757" s="7" t="s">
        <v>92</v>
      </c>
      <c r="C757" s="7" t="s">
        <v>159</v>
      </c>
      <c r="D757" s="178">
        <v>42545</v>
      </c>
      <c r="E757" s="4079"/>
      <c r="G757" s="51"/>
    </row>
    <row r="758" spans="2:7" ht="9.9499999999999993" customHeight="1" thickTop="1" x14ac:dyDescent="0.2">
      <c r="B758" s="9" t="s">
        <v>90</v>
      </c>
      <c r="C758" s="9" t="s">
        <v>159</v>
      </c>
      <c r="D758" s="177">
        <v>42615</v>
      </c>
      <c r="E758" s="4075" t="s">
        <v>267</v>
      </c>
      <c r="G758" s="51"/>
    </row>
    <row r="759" spans="2:7" ht="9.9499999999999993" customHeight="1" x14ac:dyDescent="0.2">
      <c r="B759" s="7" t="s">
        <v>97</v>
      </c>
      <c r="C759" s="7" t="s">
        <v>214</v>
      </c>
      <c r="D759" s="178">
        <v>42615</v>
      </c>
      <c r="E759" s="4076"/>
      <c r="G759" s="51"/>
    </row>
    <row r="760" spans="2:7" ht="9.9499999999999993" customHeight="1" x14ac:dyDescent="0.2">
      <c r="B760" s="7" t="s">
        <v>89</v>
      </c>
      <c r="C760" s="7" t="s">
        <v>92</v>
      </c>
      <c r="D760" s="178">
        <v>42615</v>
      </c>
      <c r="E760" s="4076"/>
      <c r="G760" s="51"/>
    </row>
    <row r="761" spans="2:7" ht="9.9499999999999993" customHeight="1" x14ac:dyDescent="0.2">
      <c r="B761" s="7" t="s">
        <v>200</v>
      </c>
      <c r="C761" s="7" t="s">
        <v>184</v>
      </c>
      <c r="D761" s="178">
        <v>42615</v>
      </c>
      <c r="E761" s="4076"/>
      <c r="G761" s="51"/>
    </row>
    <row r="762" spans="2:7" ht="9.9499999999999993" customHeight="1" x14ac:dyDescent="0.2">
      <c r="B762" s="7" t="s">
        <v>299</v>
      </c>
      <c r="C762" s="7" t="s">
        <v>185</v>
      </c>
      <c r="D762" s="178">
        <v>42615</v>
      </c>
      <c r="E762" s="4076"/>
      <c r="G762" s="51"/>
    </row>
    <row r="763" spans="2:7" ht="9.9499999999999993" customHeight="1" x14ac:dyDescent="0.2">
      <c r="B763" s="7" t="s">
        <v>90</v>
      </c>
      <c r="C763" s="7" t="s">
        <v>213</v>
      </c>
      <c r="D763" s="178">
        <v>42615</v>
      </c>
      <c r="E763" s="4076"/>
      <c r="G763" s="51"/>
    </row>
    <row r="764" spans="2:7" ht="9.9499999999999993" customHeight="1" x14ac:dyDescent="0.2">
      <c r="B764" s="7" t="s">
        <v>100</v>
      </c>
      <c r="C764" s="7" t="s">
        <v>207</v>
      </c>
      <c r="D764" s="178">
        <v>42615</v>
      </c>
      <c r="E764" s="4076"/>
      <c r="G764" s="51"/>
    </row>
    <row r="765" spans="2:7" ht="9.9499999999999993" customHeight="1" x14ac:dyDescent="0.2">
      <c r="B765" s="7" t="s">
        <v>208</v>
      </c>
      <c r="C765" s="7" t="s">
        <v>93</v>
      </c>
      <c r="D765" s="178">
        <v>42615</v>
      </c>
      <c r="E765" s="4076"/>
      <c r="G765" s="51"/>
    </row>
    <row r="766" spans="2:7" ht="9.9499999999999993" customHeight="1" x14ac:dyDescent="0.2">
      <c r="B766" s="7" t="s">
        <v>200</v>
      </c>
      <c r="C766" s="7" t="s">
        <v>125</v>
      </c>
      <c r="D766" s="178">
        <v>42615</v>
      </c>
      <c r="E766" s="4076"/>
      <c r="G766" s="51"/>
    </row>
    <row r="767" spans="2:7" ht="9.9499999999999993" customHeight="1" x14ac:dyDescent="0.2">
      <c r="B767" s="7" t="s">
        <v>90</v>
      </c>
      <c r="C767" s="7" t="s">
        <v>97</v>
      </c>
      <c r="D767" s="178">
        <v>42615</v>
      </c>
      <c r="E767" s="4076"/>
      <c r="G767" s="51"/>
    </row>
    <row r="768" spans="2:7" ht="9.9499999999999993" customHeight="1" x14ac:dyDescent="0.2">
      <c r="B768" s="7" t="s">
        <v>208</v>
      </c>
      <c r="C768" s="7" t="s">
        <v>100</v>
      </c>
      <c r="D768" s="178">
        <v>42615</v>
      </c>
      <c r="E768" s="4076"/>
      <c r="G768" s="51"/>
    </row>
    <row r="769" spans="2:7" ht="9.9499999999999993" customHeight="1" x14ac:dyDescent="0.2">
      <c r="B769" s="7" t="s">
        <v>90</v>
      </c>
      <c r="C769" s="7" t="s">
        <v>299</v>
      </c>
      <c r="D769" s="178">
        <v>42615</v>
      </c>
      <c r="E769" s="4076"/>
      <c r="G769" s="51"/>
    </row>
    <row r="770" spans="2:7" ht="9.9499999999999993" customHeight="1" x14ac:dyDescent="0.2">
      <c r="B770" s="7" t="s">
        <v>90</v>
      </c>
      <c r="C770" s="7" t="s">
        <v>94</v>
      </c>
      <c r="D770" s="178">
        <v>42615</v>
      </c>
      <c r="E770" s="4076"/>
      <c r="G770" s="51"/>
    </row>
    <row r="771" spans="2:7" ht="9.9499999999999993" customHeight="1" x14ac:dyDescent="0.2">
      <c r="B771" s="7" t="s">
        <v>283</v>
      </c>
      <c r="C771" s="7" t="s">
        <v>208</v>
      </c>
      <c r="D771" s="178">
        <v>42615</v>
      </c>
      <c r="E771" s="4076"/>
      <c r="G771" s="51"/>
    </row>
    <row r="772" spans="2:7" ht="9.9499999999999993" customHeight="1" x14ac:dyDescent="0.2">
      <c r="B772" s="7" t="s">
        <v>283</v>
      </c>
      <c r="C772" s="7" t="s">
        <v>200</v>
      </c>
      <c r="D772" s="178">
        <v>42615</v>
      </c>
      <c r="E772" s="4076"/>
      <c r="G772" s="51"/>
    </row>
    <row r="773" spans="2:7" ht="9.9499999999999993" customHeight="1" x14ac:dyDescent="0.2">
      <c r="B773" s="7" t="s">
        <v>89</v>
      </c>
      <c r="C773" s="7" t="s">
        <v>90</v>
      </c>
      <c r="D773" s="178">
        <v>42615</v>
      </c>
      <c r="E773" s="4076"/>
      <c r="G773" s="51"/>
    </row>
    <row r="774" spans="2:7" ht="9.9499999999999993" customHeight="1" x14ac:dyDescent="0.2">
      <c r="B774" s="7" t="s">
        <v>89</v>
      </c>
      <c r="C774" s="7" t="s">
        <v>283</v>
      </c>
      <c r="D774" s="178">
        <v>42615</v>
      </c>
      <c r="E774" s="4076"/>
      <c r="G774" s="51"/>
    </row>
    <row r="775" spans="2:7" ht="9.9499999999999993" customHeight="1" x14ac:dyDescent="0.2">
      <c r="B775" s="7" t="s">
        <v>92</v>
      </c>
      <c r="C775" s="7" t="s">
        <v>308</v>
      </c>
      <c r="D775" s="178">
        <v>42643</v>
      </c>
      <c r="E775" s="4076"/>
      <c r="G775" s="51"/>
    </row>
    <row r="776" spans="2:7" ht="9.9499999999999993" customHeight="1" x14ac:dyDescent="0.2">
      <c r="B776" s="7" t="s">
        <v>213</v>
      </c>
      <c r="C776" s="7" t="s">
        <v>100</v>
      </c>
      <c r="D776" s="178">
        <v>42643</v>
      </c>
      <c r="E776" s="4076"/>
      <c r="G776" s="51"/>
    </row>
    <row r="777" spans="2:7" ht="9.9499999999999993" customHeight="1" x14ac:dyDescent="0.2">
      <c r="B777" s="7" t="s">
        <v>213</v>
      </c>
      <c r="C777" s="7" t="s">
        <v>129</v>
      </c>
      <c r="D777" s="178">
        <v>42643</v>
      </c>
      <c r="E777" s="4076"/>
      <c r="G777" s="51"/>
    </row>
    <row r="778" spans="2:7" ht="9.9499999999999993" customHeight="1" x14ac:dyDescent="0.2">
      <c r="B778" s="7" t="s">
        <v>92</v>
      </c>
      <c r="C778" s="7" t="s">
        <v>309</v>
      </c>
      <c r="D778" s="178">
        <v>42643</v>
      </c>
      <c r="E778" s="4076"/>
      <c r="G778" s="51"/>
    </row>
    <row r="779" spans="2:7" ht="9.9499999999999993" customHeight="1" x14ac:dyDescent="0.2">
      <c r="B779" s="7" t="s">
        <v>213</v>
      </c>
      <c r="C779" s="7" t="s">
        <v>208</v>
      </c>
      <c r="D779" s="178">
        <v>42643</v>
      </c>
      <c r="E779" s="4076"/>
      <c r="G779" s="51"/>
    </row>
    <row r="780" spans="2:7" ht="9.9499999999999993" customHeight="1" x14ac:dyDescent="0.2">
      <c r="B780" s="7" t="s">
        <v>92</v>
      </c>
      <c r="C780" s="7" t="s">
        <v>90</v>
      </c>
      <c r="D780" s="178">
        <v>42643</v>
      </c>
      <c r="E780" s="4076"/>
      <c r="G780" s="51"/>
    </row>
    <row r="781" spans="2:7" ht="9.9499999999999993" customHeight="1" x14ac:dyDescent="0.2">
      <c r="B781" s="7" t="s">
        <v>125</v>
      </c>
      <c r="C781" s="7" t="s">
        <v>299</v>
      </c>
      <c r="D781" s="178">
        <v>42643</v>
      </c>
      <c r="E781" s="4076"/>
      <c r="G781" s="51"/>
    </row>
    <row r="782" spans="2:7" ht="9.9499999999999993" customHeight="1" x14ac:dyDescent="0.2">
      <c r="B782" s="7" t="s">
        <v>94</v>
      </c>
      <c r="C782" s="7" t="s">
        <v>213</v>
      </c>
      <c r="D782" s="178">
        <v>42643</v>
      </c>
      <c r="E782" s="4076"/>
      <c r="G782" s="51"/>
    </row>
    <row r="783" spans="2:7" ht="9.9499999999999993" customHeight="1" x14ac:dyDescent="0.2">
      <c r="B783" s="7" t="s">
        <v>92</v>
      </c>
      <c r="C783" s="7" t="s">
        <v>185</v>
      </c>
      <c r="D783" s="178">
        <v>42643</v>
      </c>
      <c r="E783" s="4076"/>
      <c r="G783" s="51"/>
    </row>
    <row r="784" spans="2:7" ht="9.9499999999999993" customHeight="1" x14ac:dyDescent="0.2">
      <c r="B784" s="7" t="s">
        <v>125</v>
      </c>
      <c r="C784" s="7" t="s">
        <v>94</v>
      </c>
      <c r="D784" s="178">
        <v>42643</v>
      </c>
      <c r="E784" s="4076"/>
      <c r="G784" s="51"/>
    </row>
    <row r="785" spans="2:7" ht="9.9499999999999993" customHeight="1" x14ac:dyDescent="0.2">
      <c r="B785" s="7" t="s">
        <v>125</v>
      </c>
      <c r="C785" s="7" t="s">
        <v>92</v>
      </c>
      <c r="D785" s="178">
        <v>42643</v>
      </c>
      <c r="E785" s="4076"/>
      <c r="G785" s="51"/>
    </row>
    <row r="786" spans="2:7" ht="9.9499999999999993" customHeight="1" x14ac:dyDescent="0.2">
      <c r="B786" s="7" t="s">
        <v>90</v>
      </c>
      <c r="C786" s="7" t="s">
        <v>97</v>
      </c>
      <c r="D786" s="178">
        <v>42657</v>
      </c>
      <c r="E786" s="4076"/>
      <c r="G786" s="51"/>
    </row>
    <row r="787" spans="2:7" ht="9.9499999999999993" customHeight="1" x14ac:dyDescent="0.2">
      <c r="B787" s="7" t="s">
        <v>214</v>
      </c>
      <c r="C787" s="7" t="s">
        <v>207</v>
      </c>
      <c r="D787" s="178">
        <v>42657</v>
      </c>
      <c r="E787" s="4076"/>
      <c r="G787" s="51"/>
    </row>
    <row r="788" spans="2:7" ht="9.9499999999999993" customHeight="1" x14ac:dyDescent="0.2">
      <c r="B788" s="7" t="s">
        <v>94</v>
      </c>
      <c r="C788" s="7" t="s">
        <v>185</v>
      </c>
      <c r="D788" s="178">
        <v>42657</v>
      </c>
      <c r="E788" s="4076"/>
      <c r="G788" s="51"/>
    </row>
    <row r="789" spans="2:7" ht="9.9499999999999993" customHeight="1" x14ac:dyDescent="0.2">
      <c r="B789" s="7" t="s">
        <v>200</v>
      </c>
      <c r="C789" s="7" t="s">
        <v>129</v>
      </c>
      <c r="D789" s="178">
        <v>42657</v>
      </c>
      <c r="E789" s="4076"/>
      <c r="G789" s="51"/>
    </row>
    <row r="790" spans="2:7" ht="9.9499999999999993" customHeight="1" x14ac:dyDescent="0.2">
      <c r="B790" s="7" t="s">
        <v>92</v>
      </c>
      <c r="C790" s="7" t="s">
        <v>104</v>
      </c>
      <c r="D790" s="178">
        <v>42657</v>
      </c>
      <c r="E790" s="4076"/>
      <c r="G790" s="51"/>
    </row>
    <row r="791" spans="2:7" ht="9.9499999999999993" customHeight="1" x14ac:dyDescent="0.2">
      <c r="B791" s="7" t="s">
        <v>280</v>
      </c>
      <c r="C791" s="7" t="s">
        <v>92</v>
      </c>
      <c r="D791" s="178">
        <v>42657</v>
      </c>
      <c r="E791" s="4076"/>
      <c r="G791" s="51"/>
    </row>
    <row r="792" spans="2:7" ht="9.9499999999999993" customHeight="1" x14ac:dyDescent="0.2">
      <c r="B792" s="7" t="s">
        <v>200</v>
      </c>
      <c r="C792" s="7" t="s">
        <v>125</v>
      </c>
      <c r="D792" s="178">
        <v>42657</v>
      </c>
      <c r="E792" s="4076"/>
      <c r="G792" s="51"/>
    </row>
    <row r="793" spans="2:7" ht="9.9499999999999993" customHeight="1" x14ac:dyDescent="0.2">
      <c r="B793" s="7" t="s">
        <v>90</v>
      </c>
      <c r="C793" s="7" t="s">
        <v>200</v>
      </c>
      <c r="D793" s="178">
        <v>42657</v>
      </c>
      <c r="E793" s="4076"/>
      <c r="G793" s="51"/>
    </row>
    <row r="794" spans="2:7" ht="9.9499999999999993" customHeight="1" x14ac:dyDescent="0.2">
      <c r="B794" s="7" t="s">
        <v>90</v>
      </c>
      <c r="C794" s="7" t="s">
        <v>94</v>
      </c>
      <c r="D794" s="178">
        <v>42657</v>
      </c>
      <c r="E794" s="4076"/>
      <c r="G794" s="51"/>
    </row>
    <row r="795" spans="2:7" ht="9.9499999999999993" customHeight="1" x14ac:dyDescent="0.2">
      <c r="B795" s="7" t="s">
        <v>280</v>
      </c>
      <c r="C795" s="7" t="s">
        <v>214</v>
      </c>
      <c r="D795" s="178">
        <v>42657</v>
      </c>
      <c r="E795" s="4076"/>
      <c r="G795" s="51"/>
    </row>
    <row r="796" spans="2:7" ht="9.9499999999999993" customHeight="1" x14ac:dyDescent="0.2">
      <c r="B796" s="7" t="s">
        <v>100</v>
      </c>
      <c r="C796" s="7" t="s">
        <v>283</v>
      </c>
      <c r="D796" s="178">
        <v>42657</v>
      </c>
      <c r="E796" s="4076"/>
      <c r="G796" s="51"/>
    </row>
    <row r="797" spans="2:7" ht="9.9499999999999993" customHeight="1" x14ac:dyDescent="0.2">
      <c r="B797" s="7" t="s">
        <v>90</v>
      </c>
      <c r="C797" s="7" t="s">
        <v>89</v>
      </c>
      <c r="D797" s="178">
        <v>42657</v>
      </c>
      <c r="E797" s="4076"/>
      <c r="G797" s="51"/>
    </row>
    <row r="798" spans="2:7" ht="9.9499999999999993" customHeight="1" x14ac:dyDescent="0.2">
      <c r="B798" s="7" t="s">
        <v>90</v>
      </c>
      <c r="C798" s="7" t="s">
        <v>100</v>
      </c>
      <c r="D798" s="178">
        <v>42657</v>
      </c>
      <c r="E798" s="4076"/>
      <c r="G798" s="51"/>
    </row>
    <row r="799" spans="2:7" ht="9.9499999999999993" customHeight="1" x14ac:dyDescent="0.2">
      <c r="B799" s="7" t="s">
        <v>90</v>
      </c>
      <c r="C799" s="7" t="s">
        <v>280</v>
      </c>
      <c r="D799" s="178">
        <v>42657</v>
      </c>
      <c r="E799" s="4076"/>
      <c r="G799" s="51"/>
    </row>
    <row r="800" spans="2:7" ht="9.9499999999999993" customHeight="1" x14ac:dyDescent="0.2">
      <c r="B800" s="7" t="s">
        <v>94</v>
      </c>
      <c r="C800" s="7" t="s">
        <v>88</v>
      </c>
      <c r="D800" s="178">
        <v>42671</v>
      </c>
      <c r="E800" s="4076"/>
      <c r="G800" s="51"/>
    </row>
    <row r="801" spans="2:7" ht="9.9499999999999993" customHeight="1" x14ac:dyDescent="0.2">
      <c r="B801" s="7" t="s">
        <v>92</v>
      </c>
      <c r="C801" s="7" t="s">
        <v>125</v>
      </c>
      <c r="D801" s="178">
        <v>42671</v>
      </c>
      <c r="E801" s="4076"/>
      <c r="G801" s="51"/>
    </row>
    <row r="802" spans="2:7" ht="9.9499999999999993" customHeight="1" x14ac:dyDescent="0.2">
      <c r="B802" s="7" t="s">
        <v>92</v>
      </c>
      <c r="C802" s="7" t="s">
        <v>185</v>
      </c>
      <c r="D802" s="178">
        <v>42671</v>
      </c>
      <c r="E802" s="4076"/>
      <c r="G802" s="51"/>
    </row>
    <row r="803" spans="2:7" ht="9.9499999999999993" customHeight="1" x14ac:dyDescent="0.2">
      <c r="B803" s="7" t="s">
        <v>97</v>
      </c>
      <c r="C803" s="7" t="s">
        <v>129</v>
      </c>
      <c r="D803" s="178">
        <v>42671</v>
      </c>
      <c r="E803" s="4076"/>
      <c r="G803" s="51"/>
    </row>
    <row r="804" spans="2:7" ht="9.9499999999999993" customHeight="1" x14ac:dyDescent="0.2">
      <c r="B804" s="7" t="s">
        <v>100</v>
      </c>
      <c r="C804" s="7" t="s">
        <v>94</v>
      </c>
      <c r="D804" s="178">
        <v>42671</v>
      </c>
      <c r="E804" s="4076"/>
      <c r="G804" s="51"/>
    </row>
    <row r="805" spans="2:7" ht="9.9499999999999993" customHeight="1" x14ac:dyDescent="0.2">
      <c r="B805" s="7" t="s">
        <v>100</v>
      </c>
      <c r="C805" s="7" t="s">
        <v>159</v>
      </c>
      <c r="D805" s="178">
        <v>42671</v>
      </c>
      <c r="E805" s="4076"/>
      <c r="G805" s="51"/>
    </row>
    <row r="806" spans="2:7" ht="9.9499999999999993" customHeight="1" x14ac:dyDescent="0.2">
      <c r="B806" s="7" t="s">
        <v>280</v>
      </c>
      <c r="C806" s="7" t="s">
        <v>214</v>
      </c>
      <c r="D806" s="178">
        <v>42671</v>
      </c>
      <c r="E806" s="4076"/>
      <c r="G806" s="51"/>
    </row>
    <row r="807" spans="2:7" ht="9.9499999999999993" customHeight="1" x14ac:dyDescent="0.2">
      <c r="B807" s="7" t="s">
        <v>280</v>
      </c>
      <c r="C807" s="7" t="s">
        <v>207</v>
      </c>
      <c r="D807" s="178">
        <v>42671</v>
      </c>
      <c r="E807" s="4076"/>
      <c r="G807" s="51"/>
    </row>
    <row r="808" spans="2:7" ht="9.9499999999999993" customHeight="1" x14ac:dyDescent="0.2">
      <c r="B808" s="7" t="s">
        <v>90</v>
      </c>
      <c r="C808" s="7" t="s">
        <v>283</v>
      </c>
      <c r="D808" s="178">
        <v>42671</v>
      </c>
      <c r="E808" s="4076"/>
      <c r="G808" s="51"/>
    </row>
    <row r="809" spans="2:7" ht="9.9499999999999993" customHeight="1" x14ac:dyDescent="0.2">
      <c r="B809" s="7" t="s">
        <v>97</v>
      </c>
      <c r="C809" s="7" t="s">
        <v>90</v>
      </c>
      <c r="D809" s="178">
        <v>42671</v>
      </c>
      <c r="E809" s="4076"/>
      <c r="G809" s="51"/>
    </row>
    <row r="810" spans="2:7" ht="9.9499999999999993" customHeight="1" x14ac:dyDescent="0.2">
      <c r="B810" s="7" t="s">
        <v>280</v>
      </c>
      <c r="C810" s="7" t="s">
        <v>208</v>
      </c>
      <c r="D810" s="178">
        <v>42671</v>
      </c>
      <c r="E810" s="4076"/>
      <c r="G810" s="51"/>
    </row>
    <row r="811" spans="2:7" ht="9.9499999999999993" customHeight="1" x14ac:dyDescent="0.2">
      <c r="B811" s="7" t="s">
        <v>213</v>
      </c>
      <c r="C811" s="7" t="s">
        <v>89</v>
      </c>
      <c r="D811" s="178">
        <v>42671</v>
      </c>
      <c r="E811" s="4076"/>
      <c r="G811" s="51"/>
    </row>
    <row r="812" spans="2:7" ht="9.9499999999999993" customHeight="1" x14ac:dyDescent="0.2">
      <c r="B812" s="7" t="s">
        <v>100</v>
      </c>
      <c r="C812" s="7" t="s">
        <v>92</v>
      </c>
      <c r="D812" s="178">
        <v>42671</v>
      </c>
      <c r="E812" s="4076"/>
      <c r="G812" s="51"/>
    </row>
    <row r="813" spans="2:7" ht="9.9499999999999993" customHeight="1" x14ac:dyDescent="0.2">
      <c r="B813" s="7" t="s">
        <v>280</v>
      </c>
      <c r="C813" s="7" t="s">
        <v>97</v>
      </c>
      <c r="D813" s="178">
        <v>42671</v>
      </c>
      <c r="E813" s="4076"/>
      <c r="G813" s="51"/>
    </row>
    <row r="814" spans="2:7" ht="9.9499999999999993" customHeight="1" x14ac:dyDescent="0.2">
      <c r="B814" s="7" t="s">
        <v>184</v>
      </c>
      <c r="C814" s="7" t="s">
        <v>213</v>
      </c>
      <c r="D814" s="178">
        <v>42671</v>
      </c>
      <c r="E814" s="4076"/>
      <c r="G814" s="51"/>
    </row>
    <row r="815" spans="2:7" ht="9.9499999999999993" customHeight="1" x14ac:dyDescent="0.2">
      <c r="B815" s="7" t="s">
        <v>184</v>
      </c>
      <c r="C815" s="7" t="s">
        <v>280</v>
      </c>
      <c r="D815" s="178">
        <v>42671</v>
      </c>
      <c r="E815" s="4076"/>
      <c r="G815" s="51"/>
    </row>
    <row r="816" spans="2:7" ht="9.9499999999999993" customHeight="1" x14ac:dyDescent="0.2">
      <c r="B816" s="7" t="s">
        <v>100</v>
      </c>
      <c r="C816" s="7" t="s">
        <v>184</v>
      </c>
      <c r="D816" s="178">
        <v>42671</v>
      </c>
      <c r="E816" s="4076"/>
      <c r="G816" s="51"/>
    </row>
    <row r="817" spans="2:7" ht="9.9499999999999993" customHeight="1" x14ac:dyDescent="0.2">
      <c r="B817" s="7" t="s">
        <v>89</v>
      </c>
      <c r="C817" s="7" t="s">
        <v>125</v>
      </c>
      <c r="D817" s="178">
        <v>42699</v>
      </c>
      <c r="E817" s="4076"/>
      <c r="G817" s="51"/>
    </row>
    <row r="818" spans="2:7" ht="9.9499999999999993" customHeight="1" x14ac:dyDescent="0.2">
      <c r="B818" s="7" t="s">
        <v>100</v>
      </c>
      <c r="C818" s="7" t="s">
        <v>97</v>
      </c>
      <c r="D818" s="178">
        <v>42699</v>
      </c>
      <c r="E818" s="4076"/>
      <c r="G818" s="51"/>
    </row>
    <row r="819" spans="2:7" ht="9.9499999999999993" customHeight="1" x14ac:dyDescent="0.2">
      <c r="B819" s="7" t="s">
        <v>90</v>
      </c>
      <c r="C819" s="7" t="s">
        <v>94</v>
      </c>
      <c r="D819" s="178">
        <v>42699</v>
      </c>
      <c r="E819" s="4076"/>
      <c r="G819" s="51"/>
    </row>
    <row r="820" spans="2:7" ht="9.9499999999999993" customHeight="1" x14ac:dyDescent="0.2">
      <c r="B820" s="7" t="s">
        <v>100</v>
      </c>
      <c r="C820" s="7" t="s">
        <v>214</v>
      </c>
      <c r="D820" s="178">
        <v>42699</v>
      </c>
      <c r="E820" s="4076"/>
      <c r="G820" s="51"/>
    </row>
    <row r="821" spans="2:7" ht="9.9499999999999993" customHeight="1" x14ac:dyDescent="0.2">
      <c r="B821" s="7" t="s">
        <v>92</v>
      </c>
      <c r="C821" s="7" t="s">
        <v>185</v>
      </c>
      <c r="D821" s="178">
        <v>42699</v>
      </c>
      <c r="E821" s="4076"/>
      <c r="G821" s="51"/>
    </row>
    <row r="822" spans="2:7" ht="9.9499999999999993" customHeight="1" x14ac:dyDescent="0.2">
      <c r="B822" s="7" t="s">
        <v>92</v>
      </c>
      <c r="C822" s="7" t="s">
        <v>89</v>
      </c>
      <c r="D822" s="178">
        <v>42699</v>
      </c>
      <c r="E822" s="4076"/>
      <c r="G822" s="51"/>
    </row>
    <row r="823" spans="2:7" ht="9.9499999999999993" customHeight="1" x14ac:dyDescent="0.2">
      <c r="B823" s="7" t="s">
        <v>101</v>
      </c>
      <c r="C823" s="7" t="s">
        <v>184</v>
      </c>
      <c r="D823" s="178">
        <v>42699</v>
      </c>
      <c r="E823" s="4076"/>
      <c r="G823" s="51"/>
    </row>
    <row r="824" spans="2:7" ht="9.9499999999999993" customHeight="1" x14ac:dyDescent="0.2">
      <c r="B824" s="7" t="s">
        <v>100</v>
      </c>
      <c r="C824" s="7" t="s">
        <v>283</v>
      </c>
      <c r="D824" s="178">
        <v>42699</v>
      </c>
      <c r="E824" s="4076"/>
      <c r="G824" s="51"/>
    </row>
    <row r="825" spans="2:7" ht="9.9499999999999993" customHeight="1" x14ac:dyDescent="0.2">
      <c r="B825" s="7" t="s">
        <v>100</v>
      </c>
      <c r="C825" s="7" t="s">
        <v>90</v>
      </c>
      <c r="D825" s="178">
        <v>42699</v>
      </c>
      <c r="E825" s="4076"/>
      <c r="G825" s="51"/>
    </row>
    <row r="826" spans="2:7" ht="9.9499999999999993" customHeight="1" x14ac:dyDescent="0.2">
      <c r="B826" s="7" t="s">
        <v>101</v>
      </c>
      <c r="C826" s="7" t="s">
        <v>100</v>
      </c>
      <c r="D826" s="178">
        <v>42699</v>
      </c>
      <c r="E826" s="4076"/>
      <c r="G826" s="51"/>
    </row>
    <row r="827" spans="2:7" ht="9.9499999999999993" customHeight="1" x14ac:dyDescent="0.2">
      <c r="B827" s="7" t="s">
        <v>92</v>
      </c>
      <c r="C827" s="7" t="s">
        <v>101</v>
      </c>
      <c r="D827" s="178">
        <v>42699</v>
      </c>
      <c r="E827" s="4076"/>
      <c r="G827" s="51"/>
    </row>
    <row r="828" spans="2:7" ht="9.9499999999999993" customHeight="1" x14ac:dyDescent="0.2">
      <c r="B828" s="7" t="s">
        <v>94</v>
      </c>
      <c r="C828" s="7" t="s">
        <v>125</v>
      </c>
      <c r="D828" s="178">
        <v>42720</v>
      </c>
      <c r="E828" s="4076"/>
      <c r="G828" s="51"/>
    </row>
    <row r="829" spans="2:7" ht="9.9499999999999993" customHeight="1" x14ac:dyDescent="0.2">
      <c r="B829" s="7" t="s">
        <v>94</v>
      </c>
      <c r="C829" s="7" t="s">
        <v>213</v>
      </c>
      <c r="D829" s="178">
        <v>42720</v>
      </c>
      <c r="E829" s="4076"/>
      <c r="G829" s="51"/>
    </row>
    <row r="830" spans="2:7" ht="9.9499999999999993" customHeight="1" x14ac:dyDescent="0.2">
      <c r="B830" s="7" t="s">
        <v>97</v>
      </c>
      <c r="C830" s="7" t="s">
        <v>283</v>
      </c>
      <c r="D830" s="178">
        <v>42720</v>
      </c>
      <c r="E830" s="4076"/>
      <c r="G830" s="51"/>
    </row>
    <row r="831" spans="2:7" ht="9.9499999999999993" customHeight="1" x14ac:dyDescent="0.2">
      <c r="B831" s="7" t="s">
        <v>212</v>
      </c>
      <c r="C831" s="7" t="s">
        <v>208</v>
      </c>
      <c r="D831" s="178">
        <v>42720</v>
      </c>
      <c r="E831" s="4076"/>
      <c r="G831" s="51"/>
    </row>
    <row r="832" spans="2:7" ht="9.9499999999999993" customHeight="1" x14ac:dyDescent="0.2">
      <c r="B832" s="7" t="s">
        <v>299</v>
      </c>
      <c r="C832" s="7" t="s">
        <v>90</v>
      </c>
      <c r="D832" s="178">
        <v>42720</v>
      </c>
      <c r="E832" s="4076"/>
      <c r="G832" s="51"/>
    </row>
    <row r="833" spans="2:7" ht="9.9499999999999993" customHeight="1" x14ac:dyDescent="0.2">
      <c r="B833" s="7" t="s">
        <v>212</v>
      </c>
      <c r="C833" s="7" t="s">
        <v>129</v>
      </c>
      <c r="D833" s="178">
        <v>42720</v>
      </c>
      <c r="E833" s="4076"/>
      <c r="G833" s="51"/>
    </row>
    <row r="834" spans="2:7" ht="9.9499999999999993" customHeight="1" x14ac:dyDescent="0.2">
      <c r="B834" s="7" t="s">
        <v>104</v>
      </c>
      <c r="C834" s="7" t="s">
        <v>89</v>
      </c>
      <c r="D834" s="178">
        <v>42720</v>
      </c>
      <c r="E834" s="4076"/>
      <c r="G834" s="51"/>
    </row>
    <row r="835" spans="2:7" ht="9.9499999999999993" customHeight="1" x14ac:dyDescent="0.2">
      <c r="B835" s="7" t="s">
        <v>159</v>
      </c>
      <c r="C835" s="7" t="s">
        <v>97</v>
      </c>
      <c r="D835" s="178">
        <v>42720</v>
      </c>
      <c r="E835" s="4076"/>
      <c r="G835" s="51"/>
    </row>
    <row r="836" spans="2:7" ht="9.9499999999999993" customHeight="1" x14ac:dyDescent="0.2">
      <c r="B836" s="7" t="s">
        <v>94</v>
      </c>
      <c r="C836" s="7" t="s">
        <v>280</v>
      </c>
      <c r="D836" s="178">
        <v>42720</v>
      </c>
      <c r="E836" s="4076"/>
      <c r="G836" s="51"/>
    </row>
    <row r="837" spans="2:7" ht="9.9499999999999993" customHeight="1" x14ac:dyDescent="0.2">
      <c r="B837" s="7" t="s">
        <v>94</v>
      </c>
      <c r="C837" s="7" t="s">
        <v>104</v>
      </c>
      <c r="D837" s="178">
        <v>42720</v>
      </c>
      <c r="E837" s="4076"/>
      <c r="G837" s="51"/>
    </row>
    <row r="838" spans="2:7" ht="9.9499999999999993" customHeight="1" x14ac:dyDescent="0.2">
      <c r="B838" s="7" t="s">
        <v>94</v>
      </c>
      <c r="C838" s="7" t="s">
        <v>159</v>
      </c>
      <c r="D838" s="178">
        <v>42720</v>
      </c>
      <c r="E838" s="4076"/>
      <c r="G838" s="51"/>
    </row>
    <row r="839" spans="2:7" ht="9.9499999999999993" customHeight="1" x14ac:dyDescent="0.2">
      <c r="B839" s="7" t="s">
        <v>212</v>
      </c>
      <c r="C839" s="7" t="s">
        <v>299</v>
      </c>
      <c r="D839" s="178">
        <v>42720</v>
      </c>
      <c r="E839" s="4076"/>
      <c r="G839" s="51"/>
    </row>
    <row r="840" spans="2:7" ht="9.9499999999999993" customHeight="1" x14ac:dyDescent="0.2">
      <c r="B840" s="7" t="s">
        <v>212</v>
      </c>
      <c r="C840" s="7" t="s">
        <v>94</v>
      </c>
      <c r="D840" s="178">
        <v>42720</v>
      </c>
      <c r="E840" s="4076"/>
      <c r="G840" s="51"/>
    </row>
    <row r="841" spans="2:7" ht="9.9499999999999993" customHeight="1" x14ac:dyDescent="0.2">
      <c r="B841" s="7" t="s">
        <v>125</v>
      </c>
      <c r="C841" s="7" t="s">
        <v>184</v>
      </c>
      <c r="D841" s="178">
        <v>42735</v>
      </c>
      <c r="E841" s="4076"/>
      <c r="G841" s="51"/>
    </row>
    <row r="842" spans="2:7" ht="9.9499999999999993" customHeight="1" x14ac:dyDescent="0.2">
      <c r="B842" s="7" t="s">
        <v>94</v>
      </c>
      <c r="C842" s="7" t="s">
        <v>208</v>
      </c>
      <c r="D842" s="178">
        <v>42735</v>
      </c>
      <c r="E842" s="4076"/>
      <c r="G842" s="51"/>
    </row>
    <row r="843" spans="2:7" ht="9.9499999999999993" customHeight="1" x14ac:dyDescent="0.2">
      <c r="B843" s="7" t="s">
        <v>100</v>
      </c>
      <c r="C843" s="7" t="s">
        <v>283</v>
      </c>
      <c r="D843" s="178">
        <v>42735</v>
      </c>
      <c r="E843" s="4076"/>
      <c r="G843" s="51"/>
    </row>
    <row r="844" spans="2:7" ht="9.9499999999999993" customHeight="1" x14ac:dyDescent="0.2">
      <c r="B844" s="7" t="s">
        <v>92</v>
      </c>
      <c r="C844" s="7" t="s">
        <v>207</v>
      </c>
      <c r="D844" s="178">
        <v>42735</v>
      </c>
      <c r="E844" s="4076"/>
      <c r="G844" s="51"/>
    </row>
    <row r="845" spans="2:7" ht="9.9499999999999993" customHeight="1" x14ac:dyDescent="0.2">
      <c r="B845" s="7" t="s">
        <v>100</v>
      </c>
      <c r="C845" s="7" t="s">
        <v>90</v>
      </c>
      <c r="D845" s="178">
        <v>42735</v>
      </c>
      <c r="E845" s="4076"/>
      <c r="G845" s="51"/>
    </row>
    <row r="846" spans="2:7" ht="9.9499999999999993" customHeight="1" x14ac:dyDescent="0.2">
      <c r="B846" s="7" t="s">
        <v>97</v>
      </c>
      <c r="C846" s="7" t="s">
        <v>89</v>
      </c>
      <c r="D846" s="178">
        <v>42735</v>
      </c>
      <c r="E846" s="4076"/>
      <c r="G846" s="51"/>
    </row>
    <row r="847" spans="2:7" ht="9.9499999999999993" customHeight="1" x14ac:dyDescent="0.2">
      <c r="B847" s="7" t="s">
        <v>97</v>
      </c>
      <c r="C847" s="7" t="s">
        <v>185</v>
      </c>
      <c r="D847" s="178">
        <v>42735</v>
      </c>
      <c r="E847" s="4076"/>
      <c r="G847" s="51"/>
    </row>
    <row r="848" spans="2:7" ht="9.9499999999999993" customHeight="1" x14ac:dyDescent="0.2">
      <c r="B848" s="7" t="s">
        <v>97</v>
      </c>
      <c r="C848" s="7" t="s">
        <v>94</v>
      </c>
      <c r="D848" s="178">
        <v>42735</v>
      </c>
      <c r="E848" s="4076"/>
      <c r="G848" s="51"/>
    </row>
    <row r="849" spans="2:7" ht="9.9499999999999993" customHeight="1" x14ac:dyDescent="0.2">
      <c r="B849" s="7" t="s">
        <v>97</v>
      </c>
      <c r="C849" s="7" t="s">
        <v>125</v>
      </c>
      <c r="D849" s="178">
        <v>42735</v>
      </c>
      <c r="E849" s="4076"/>
      <c r="G849" s="51"/>
    </row>
    <row r="850" spans="2:7" ht="9.9499999999999993" customHeight="1" x14ac:dyDescent="0.2">
      <c r="B850" s="7" t="s">
        <v>97</v>
      </c>
      <c r="C850" s="7" t="s">
        <v>101</v>
      </c>
      <c r="D850" s="178">
        <v>42735</v>
      </c>
      <c r="E850" s="4076"/>
      <c r="G850" s="51"/>
    </row>
    <row r="851" spans="2:7" ht="9.9499999999999993" customHeight="1" x14ac:dyDescent="0.2">
      <c r="B851" s="7" t="s">
        <v>97</v>
      </c>
      <c r="C851" s="7" t="s">
        <v>92</v>
      </c>
      <c r="D851" s="178">
        <v>42735</v>
      </c>
      <c r="E851" s="4076"/>
      <c r="G851" s="51"/>
    </row>
    <row r="852" spans="2:7" ht="9.9499999999999993" customHeight="1" x14ac:dyDescent="0.2">
      <c r="B852" s="7" t="s">
        <v>97</v>
      </c>
      <c r="C852" s="7" t="s">
        <v>100</v>
      </c>
      <c r="D852" s="178">
        <v>42735</v>
      </c>
      <c r="E852" s="4076"/>
      <c r="G852" s="51"/>
    </row>
    <row r="853" spans="2:7" ht="9.9499999999999993" customHeight="1" x14ac:dyDescent="0.2">
      <c r="B853" s="7" t="s">
        <v>312</v>
      </c>
      <c r="C853" s="7" t="s">
        <v>89</v>
      </c>
      <c r="D853" s="178">
        <v>42762</v>
      </c>
      <c r="E853" s="4076"/>
      <c r="G853" s="51"/>
    </row>
    <row r="854" spans="2:7" ht="9.9499999999999993" customHeight="1" x14ac:dyDescent="0.2">
      <c r="B854" s="7" t="s">
        <v>184</v>
      </c>
      <c r="C854" s="7" t="s">
        <v>101</v>
      </c>
      <c r="D854" s="178">
        <v>42762</v>
      </c>
      <c r="E854" s="4076"/>
      <c r="G854" s="51"/>
    </row>
    <row r="855" spans="2:7" ht="9.9499999999999993" customHeight="1" x14ac:dyDescent="0.2">
      <c r="B855" s="7" t="s">
        <v>184</v>
      </c>
      <c r="C855" s="7" t="s">
        <v>90</v>
      </c>
      <c r="D855" s="178">
        <v>42762</v>
      </c>
      <c r="E855" s="4076"/>
      <c r="G855" s="51"/>
    </row>
    <row r="856" spans="2:7" ht="9.9499999999999993" customHeight="1" x14ac:dyDescent="0.2">
      <c r="B856" s="7" t="s">
        <v>185</v>
      </c>
      <c r="C856" s="7" t="s">
        <v>94</v>
      </c>
      <c r="D856" s="178">
        <v>42762</v>
      </c>
      <c r="E856" s="4076"/>
      <c r="G856" s="51"/>
    </row>
    <row r="857" spans="2:7" ht="9.9499999999999993" customHeight="1" x14ac:dyDescent="0.2">
      <c r="B857" s="7" t="s">
        <v>97</v>
      </c>
      <c r="C857" s="7" t="s">
        <v>283</v>
      </c>
      <c r="D857" s="178">
        <v>42762</v>
      </c>
      <c r="E857" s="4076"/>
      <c r="G857" s="51"/>
    </row>
    <row r="858" spans="2:7" ht="9.9499999999999993" customHeight="1" x14ac:dyDescent="0.2">
      <c r="B858" s="7" t="s">
        <v>104</v>
      </c>
      <c r="C858" s="7" t="s">
        <v>207</v>
      </c>
      <c r="D858" s="178">
        <v>42762</v>
      </c>
      <c r="E858" s="4076"/>
      <c r="G858" s="51"/>
    </row>
    <row r="859" spans="2:7" ht="9.9499999999999993" customHeight="1" x14ac:dyDescent="0.2">
      <c r="B859" s="7" t="s">
        <v>104</v>
      </c>
      <c r="C859" s="7" t="s">
        <v>125</v>
      </c>
      <c r="D859" s="178">
        <v>42762</v>
      </c>
      <c r="E859" s="4076"/>
      <c r="G859" s="51"/>
    </row>
    <row r="860" spans="2:7" ht="9.9499999999999993" customHeight="1" x14ac:dyDescent="0.2">
      <c r="B860" s="7" t="s">
        <v>184</v>
      </c>
      <c r="C860" s="7" t="s">
        <v>92</v>
      </c>
      <c r="D860" s="178">
        <v>42762</v>
      </c>
      <c r="E860" s="4076"/>
      <c r="G860" s="51"/>
    </row>
    <row r="861" spans="2:7" ht="9.9499999999999993" customHeight="1" x14ac:dyDescent="0.2">
      <c r="B861" s="7" t="s">
        <v>184</v>
      </c>
      <c r="C861" s="7" t="s">
        <v>97</v>
      </c>
      <c r="D861" s="178">
        <v>42762</v>
      </c>
      <c r="E861" s="4076"/>
      <c r="G861" s="51"/>
    </row>
    <row r="862" spans="2:7" ht="9.9499999999999993" customHeight="1" x14ac:dyDescent="0.2">
      <c r="B862" s="7" t="s">
        <v>104</v>
      </c>
      <c r="C862" s="7" t="s">
        <v>312</v>
      </c>
      <c r="D862" s="178">
        <v>42762</v>
      </c>
      <c r="E862" s="4076"/>
      <c r="G862" s="51"/>
    </row>
    <row r="863" spans="2:7" ht="9.9499999999999993" customHeight="1" x14ac:dyDescent="0.2">
      <c r="B863" s="7" t="s">
        <v>185</v>
      </c>
      <c r="C863" s="7" t="s">
        <v>93</v>
      </c>
      <c r="D863" s="178">
        <v>42762</v>
      </c>
      <c r="E863" s="4076"/>
      <c r="G863" s="51"/>
    </row>
    <row r="864" spans="2:7" ht="9.9499999999999993" customHeight="1" x14ac:dyDescent="0.2">
      <c r="B864" s="7" t="s">
        <v>184</v>
      </c>
      <c r="C864" s="7" t="s">
        <v>185</v>
      </c>
      <c r="D864" s="178">
        <v>42762</v>
      </c>
      <c r="E864" s="4076"/>
      <c r="G864" s="51"/>
    </row>
    <row r="865" spans="2:7" ht="9.9499999999999993" customHeight="1" x14ac:dyDescent="0.2">
      <c r="B865" s="7" t="s">
        <v>184</v>
      </c>
      <c r="C865" s="7" t="s">
        <v>104</v>
      </c>
      <c r="D865" s="178">
        <v>42762</v>
      </c>
      <c r="E865" s="4076"/>
      <c r="G865" s="51"/>
    </row>
    <row r="866" spans="2:7" ht="9.9499999999999993" customHeight="1" x14ac:dyDescent="0.2">
      <c r="B866" s="7" t="s">
        <v>92</v>
      </c>
      <c r="C866" s="7" t="s">
        <v>208</v>
      </c>
      <c r="D866" s="178">
        <v>42776</v>
      </c>
      <c r="E866" s="4076"/>
      <c r="G866" s="51"/>
    </row>
    <row r="867" spans="2:7" ht="9.9499999999999993" customHeight="1" x14ac:dyDescent="0.2">
      <c r="B867" s="7" t="s">
        <v>94</v>
      </c>
      <c r="C867" s="7" t="s">
        <v>100</v>
      </c>
      <c r="D867" s="178">
        <v>42776</v>
      </c>
      <c r="E867" s="4076"/>
      <c r="G867" s="51"/>
    </row>
    <row r="868" spans="2:7" ht="9.9499999999999993" customHeight="1" x14ac:dyDescent="0.2">
      <c r="B868" s="7" t="s">
        <v>125</v>
      </c>
      <c r="C868" s="7" t="s">
        <v>90</v>
      </c>
      <c r="D868" s="178">
        <v>42776</v>
      </c>
      <c r="E868" s="4076"/>
      <c r="G868" s="51"/>
    </row>
    <row r="869" spans="2:7" ht="9.9499999999999993" customHeight="1" x14ac:dyDescent="0.2">
      <c r="B869" s="7" t="s">
        <v>125</v>
      </c>
      <c r="C869" s="7" t="s">
        <v>97</v>
      </c>
      <c r="D869" s="178">
        <v>42776</v>
      </c>
      <c r="E869" s="4076"/>
      <c r="G869" s="51"/>
    </row>
    <row r="870" spans="2:7" ht="9.9499999999999993" customHeight="1" x14ac:dyDescent="0.2">
      <c r="B870" s="7" t="s">
        <v>89</v>
      </c>
      <c r="C870" s="7" t="s">
        <v>94</v>
      </c>
      <c r="D870" s="178">
        <v>42776</v>
      </c>
      <c r="E870" s="4076"/>
      <c r="G870" s="51"/>
    </row>
    <row r="871" spans="2:7" ht="9.9499999999999993" customHeight="1" x14ac:dyDescent="0.2">
      <c r="B871" s="7" t="s">
        <v>89</v>
      </c>
      <c r="C871" s="7" t="s">
        <v>207</v>
      </c>
      <c r="D871" s="178">
        <v>42776</v>
      </c>
      <c r="E871" s="4076"/>
      <c r="G871" s="51"/>
    </row>
    <row r="872" spans="2:7" ht="9.9499999999999993" customHeight="1" x14ac:dyDescent="0.2">
      <c r="B872" s="7" t="s">
        <v>92</v>
      </c>
      <c r="C872" s="7" t="s">
        <v>101</v>
      </c>
      <c r="D872" s="178">
        <v>42776</v>
      </c>
      <c r="E872" s="4076"/>
      <c r="G872" s="51"/>
    </row>
    <row r="873" spans="2:7" ht="9.9499999999999993" customHeight="1" x14ac:dyDescent="0.2">
      <c r="B873" s="7" t="s">
        <v>92</v>
      </c>
      <c r="C873" s="7" t="s">
        <v>125</v>
      </c>
      <c r="D873" s="178">
        <v>42776</v>
      </c>
      <c r="E873" s="4076"/>
      <c r="G873" s="51"/>
    </row>
    <row r="874" spans="2:7" ht="9.9499999999999993" customHeight="1" x14ac:dyDescent="0.2">
      <c r="B874" s="7" t="s">
        <v>92</v>
      </c>
      <c r="C874" s="7" t="s">
        <v>89</v>
      </c>
      <c r="D874" s="178">
        <v>42776</v>
      </c>
      <c r="E874" s="4076"/>
      <c r="G874" s="51"/>
    </row>
    <row r="875" spans="2:7" ht="9.9499999999999993" customHeight="1" x14ac:dyDescent="0.2">
      <c r="B875" s="7" t="s">
        <v>214</v>
      </c>
      <c r="C875" s="7" t="s">
        <v>185</v>
      </c>
      <c r="D875" s="178">
        <v>42797</v>
      </c>
      <c r="E875" s="4076"/>
      <c r="G875" s="51"/>
    </row>
    <row r="876" spans="2:7" ht="9.9499999999999993" customHeight="1" x14ac:dyDescent="0.2">
      <c r="B876" s="7" t="s">
        <v>96</v>
      </c>
      <c r="C876" s="7" t="s">
        <v>212</v>
      </c>
      <c r="D876" s="178">
        <v>42797</v>
      </c>
      <c r="E876" s="4076"/>
      <c r="G876" s="51"/>
    </row>
    <row r="877" spans="2:7" ht="9.9499999999999993" customHeight="1" x14ac:dyDescent="0.2">
      <c r="B877" s="7" t="s">
        <v>129</v>
      </c>
      <c r="C877" s="7" t="s">
        <v>125</v>
      </c>
      <c r="D877" s="178">
        <v>42797</v>
      </c>
      <c r="E877" s="4076"/>
      <c r="G877" s="51"/>
    </row>
    <row r="878" spans="2:7" ht="9.9499999999999993" customHeight="1" x14ac:dyDescent="0.2">
      <c r="B878" s="7" t="s">
        <v>184</v>
      </c>
      <c r="C878" s="7" t="s">
        <v>213</v>
      </c>
      <c r="D878" s="178">
        <v>42797</v>
      </c>
      <c r="E878" s="4076"/>
      <c r="G878" s="51"/>
    </row>
    <row r="879" spans="2:7" ht="9.9499999999999993" customHeight="1" x14ac:dyDescent="0.2">
      <c r="B879" s="7" t="s">
        <v>184</v>
      </c>
      <c r="C879" s="7" t="s">
        <v>96</v>
      </c>
      <c r="D879" s="178">
        <v>42797</v>
      </c>
      <c r="E879" s="4076"/>
      <c r="G879" s="51"/>
    </row>
    <row r="880" spans="2:7" ht="9.9499999999999993" customHeight="1" x14ac:dyDescent="0.2">
      <c r="B880" s="7" t="s">
        <v>101</v>
      </c>
      <c r="C880" s="7" t="s">
        <v>100</v>
      </c>
      <c r="D880" s="178">
        <v>42797</v>
      </c>
      <c r="E880" s="4076"/>
      <c r="G880" s="51"/>
    </row>
    <row r="881" spans="2:7" ht="9.9499999999999993" customHeight="1" x14ac:dyDescent="0.2">
      <c r="B881" s="7" t="s">
        <v>159</v>
      </c>
      <c r="C881" s="7" t="s">
        <v>94</v>
      </c>
      <c r="D881" s="178">
        <v>42797</v>
      </c>
      <c r="E881" s="4076"/>
      <c r="G881" s="51"/>
    </row>
    <row r="882" spans="2:7" ht="9.9499999999999993" customHeight="1" x14ac:dyDescent="0.2">
      <c r="B882" s="7" t="s">
        <v>214</v>
      </c>
      <c r="C882" s="7" t="s">
        <v>207</v>
      </c>
      <c r="D882" s="178">
        <v>42797</v>
      </c>
      <c r="E882" s="4076"/>
      <c r="G882" s="51"/>
    </row>
    <row r="883" spans="2:7" ht="9.9499999999999993" customHeight="1" x14ac:dyDescent="0.2">
      <c r="B883" s="7" t="s">
        <v>214</v>
      </c>
      <c r="C883" s="7" t="s">
        <v>208</v>
      </c>
      <c r="D883" s="178">
        <v>42797</v>
      </c>
      <c r="E883" s="4076"/>
      <c r="G883" s="51"/>
    </row>
    <row r="884" spans="2:7" ht="9.9499999999999993" customHeight="1" x14ac:dyDescent="0.2">
      <c r="B884" s="7" t="s">
        <v>280</v>
      </c>
      <c r="C884" s="7" t="s">
        <v>97</v>
      </c>
      <c r="D884" s="178">
        <v>42797</v>
      </c>
      <c r="E884" s="4076"/>
      <c r="G884" s="51"/>
    </row>
    <row r="885" spans="2:7" ht="9.9499999999999993" customHeight="1" x14ac:dyDescent="0.2">
      <c r="B885" s="7" t="s">
        <v>184</v>
      </c>
      <c r="C885" s="7" t="s">
        <v>159</v>
      </c>
      <c r="D885" s="178">
        <v>42797</v>
      </c>
      <c r="E885" s="4076"/>
      <c r="G885" s="51"/>
    </row>
    <row r="886" spans="2:7" ht="9.9499999999999993" customHeight="1" x14ac:dyDescent="0.2">
      <c r="B886" s="7" t="s">
        <v>280</v>
      </c>
      <c r="C886" s="7" t="s">
        <v>129</v>
      </c>
      <c r="D886" s="178">
        <v>42797</v>
      </c>
      <c r="E886" s="4076"/>
      <c r="G886" s="51"/>
    </row>
    <row r="887" spans="2:7" ht="9.9499999999999993" customHeight="1" x14ac:dyDescent="0.2">
      <c r="B887" s="7" t="s">
        <v>280</v>
      </c>
      <c r="C887" s="7" t="s">
        <v>283</v>
      </c>
      <c r="D887" s="178">
        <v>42797</v>
      </c>
      <c r="E887" s="4076"/>
      <c r="G887" s="51"/>
    </row>
    <row r="888" spans="2:7" ht="9.9499999999999993" customHeight="1" x14ac:dyDescent="0.2">
      <c r="B888" s="7" t="s">
        <v>280</v>
      </c>
      <c r="C888" s="7" t="s">
        <v>214</v>
      </c>
      <c r="D888" s="178">
        <v>42797</v>
      </c>
      <c r="E888" s="4076"/>
      <c r="G888" s="51"/>
    </row>
    <row r="889" spans="2:7" ht="9.9499999999999993" customHeight="1" x14ac:dyDescent="0.2">
      <c r="B889" s="7" t="s">
        <v>89</v>
      </c>
      <c r="C889" s="7" t="s">
        <v>101</v>
      </c>
      <c r="D889" s="178">
        <v>42797</v>
      </c>
      <c r="E889" s="4076"/>
      <c r="G889" s="51"/>
    </row>
    <row r="890" spans="2:7" ht="9.9499999999999993" customHeight="1" x14ac:dyDescent="0.2">
      <c r="B890" s="7" t="s">
        <v>184</v>
      </c>
      <c r="C890" s="7" t="s">
        <v>89</v>
      </c>
      <c r="D890" s="178">
        <v>42797</v>
      </c>
      <c r="E890" s="4076"/>
      <c r="G890" s="51"/>
    </row>
    <row r="891" spans="2:7" ht="9.9499999999999993" customHeight="1" x14ac:dyDescent="0.2">
      <c r="B891" s="7" t="s">
        <v>184</v>
      </c>
      <c r="C891" s="7" t="s">
        <v>280</v>
      </c>
      <c r="D891" s="178">
        <v>42797</v>
      </c>
      <c r="E891" s="4076"/>
      <c r="G891" s="51"/>
    </row>
    <row r="892" spans="2:7" ht="9.9499999999999993" customHeight="1" x14ac:dyDescent="0.2">
      <c r="B892" s="7" t="s">
        <v>104</v>
      </c>
      <c r="C892" s="7" t="s">
        <v>184</v>
      </c>
      <c r="D892" s="178">
        <v>42825</v>
      </c>
      <c r="E892" s="4076"/>
      <c r="G892" s="51"/>
    </row>
    <row r="893" spans="2:7" ht="9.9499999999999993" customHeight="1" x14ac:dyDescent="0.2">
      <c r="B893" s="7" t="s">
        <v>101</v>
      </c>
      <c r="C893" s="7" t="s">
        <v>312</v>
      </c>
      <c r="D893" s="178">
        <v>42825</v>
      </c>
      <c r="E893" s="4076"/>
      <c r="G893" s="51"/>
    </row>
    <row r="894" spans="2:7" ht="9.9499999999999993" customHeight="1" x14ac:dyDescent="0.2">
      <c r="B894" s="7" t="s">
        <v>100</v>
      </c>
      <c r="C894" s="7" t="s">
        <v>97</v>
      </c>
      <c r="D894" s="178">
        <v>42825</v>
      </c>
      <c r="E894" s="4076"/>
      <c r="G894" s="51"/>
    </row>
    <row r="895" spans="2:7" ht="9.9499999999999993" customHeight="1" x14ac:dyDescent="0.2">
      <c r="B895" s="7" t="s">
        <v>125</v>
      </c>
      <c r="C895" s="7" t="s">
        <v>185</v>
      </c>
      <c r="D895" s="178">
        <v>42825</v>
      </c>
      <c r="E895" s="4076"/>
      <c r="G895" s="51"/>
    </row>
    <row r="896" spans="2:7" ht="9.9499999999999993" customHeight="1" x14ac:dyDescent="0.2">
      <c r="B896" s="7" t="s">
        <v>125</v>
      </c>
      <c r="C896" s="7" t="s">
        <v>283</v>
      </c>
      <c r="D896" s="178">
        <v>42825</v>
      </c>
      <c r="E896" s="4076"/>
      <c r="G896" s="51"/>
    </row>
    <row r="897" spans="2:7" ht="9.9499999999999993" customHeight="1" x14ac:dyDescent="0.2">
      <c r="B897" s="7" t="s">
        <v>100</v>
      </c>
      <c r="C897" s="7" t="s">
        <v>89</v>
      </c>
      <c r="D897" s="178">
        <v>42825</v>
      </c>
      <c r="E897" s="4076"/>
      <c r="G897" s="51"/>
    </row>
    <row r="898" spans="2:7" ht="9.9499999999999993" customHeight="1" x14ac:dyDescent="0.2">
      <c r="B898" s="7" t="s">
        <v>100</v>
      </c>
      <c r="C898" s="7" t="s">
        <v>104</v>
      </c>
      <c r="D898" s="178">
        <v>42825</v>
      </c>
      <c r="E898" s="4076"/>
      <c r="G898" s="51"/>
    </row>
    <row r="899" spans="2:7" ht="9.9499999999999993" customHeight="1" x14ac:dyDescent="0.2">
      <c r="B899" s="7" t="s">
        <v>101</v>
      </c>
      <c r="C899" s="7" t="s">
        <v>94</v>
      </c>
      <c r="D899" s="178">
        <v>42825</v>
      </c>
      <c r="E899" s="4076"/>
      <c r="G899" s="51"/>
    </row>
    <row r="900" spans="2:7" ht="9.9499999999999993" customHeight="1" x14ac:dyDescent="0.2">
      <c r="B900" s="7" t="s">
        <v>101</v>
      </c>
      <c r="C900" s="7" t="s">
        <v>125</v>
      </c>
      <c r="D900" s="178">
        <v>42825</v>
      </c>
      <c r="E900" s="4076"/>
      <c r="G900" s="51"/>
    </row>
    <row r="901" spans="2:7" ht="9.9499999999999993" customHeight="1" x14ac:dyDescent="0.2">
      <c r="B901" s="7" t="s">
        <v>92</v>
      </c>
      <c r="C901" s="7" t="s">
        <v>100</v>
      </c>
      <c r="D901" s="178">
        <v>42825</v>
      </c>
      <c r="E901" s="4076"/>
      <c r="G901" s="51"/>
    </row>
    <row r="902" spans="2:7" ht="9.9499999999999993" customHeight="1" x14ac:dyDescent="0.2">
      <c r="B902" s="7" t="s">
        <v>92</v>
      </c>
      <c r="C902" s="7" t="s">
        <v>101</v>
      </c>
      <c r="D902" s="178">
        <v>42825</v>
      </c>
      <c r="E902" s="4076"/>
      <c r="G902" s="51"/>
    </row>
    <row r="903" spans="2:7" ht="9.9499999999999993" customHeight="1" x14ac:dyDescent="0.2">
      <c r="B903" s="7" t="s">
        <v>125</v>
      </c>
      <c r="C903" s="7" t="s">
        <v>100</v>
      </c>
      <c r="D903" s="178">
        <v>42853</v>
      </c>
      <c r="E903" s="4076"/>
      <c r="G903" s="51"/>
    </row>
    <row r="904" spans="2:7" ht="9.9499999999999993" customHeight="1" x14ac:dyDescent="0.2">
      <c r="B904" s="7" t="s">
        <v>89</v>
      </c>
      <c r="C904" s="7" t="s">
        <v>90</v>
      </c>
      <c r="D904" s="178">
        <v>42853</v>
      </c>
      <c r="E904" s="4076"/>
      <c r="G904" s="51"/>
    </row>
    <row r="905" spans="2:7" ht="9.9499999999999993" customHeight="1" x14ac:dyDescent="0.2">
      <c r="B905" s="7" t="s">
        <v>207</v>
      </c>
      <c r="C905" s="7" t="s">
        <v>94</v>
      </c>
      <c r="D905" s="178">
        <v>42853</v>
      </c>
      <c r="E905" s="4076"/>
      <c r="G905" s="51"/>
    </row>
    <row r="906" spans="2:7" ht="9.9499999999999993" customHeight="1" x14ac:dyDescent="0.2">
      <c r="B906" s="7" t="s">
        <v>207</v>
      </c>
      <c r="C906" s="7" t="s">
        <v>159</v>
      </c>
      <c r="D906" s="178">
        <v>42853</v>
      </c>
      <c r="E906" s="4076"/>
      <c r="G906" s="51"/>
    </row>
    <row r="907" spans="2:7" ht="9.9499999999999993" customHeight="1" x14ac:dyDescent="0.2">
      <c r="B907" s="7" t="s">
        <v>184</v>
      </c>
      <c r="C907" s="7" t="s">
        <v>185</v>
      </c>
      <c r="D907" s="178">
        <v>42853</v>
      </c>
      <c r="E907" s="4076"/>
      <c r="G907" s="51"/>
    </row>
    <row r="908" spans="2:7" ht="9.9499999999999993" customHeight="1" x14ac:dyDescent="0.2">
      <c r="B908" s="7" t="s">
        <v>184</v>
      </c>
      <c r="C908" s="7" t="s">
        <v>125</v>
      </c>
      <c r="D908" s="178">
        <v>42853</v>
      </c>
      <c r="E908" s="4076"/>
      <c r="G908" s="51"/>
    </row>
    <row r="909" spans="2:7" ht="9.9499999999999993" customHeight="1" x14ac:dyDescent="0.2">
      <c r="B909" s="7" t="s">
        <v>92</v>
      </c>
      <c r="C909" s="7" t="s">
        <v>184</v>
      </c>
      <c r="D909" s="178">
        <v>42853</v>
      </c>
      <c r="E909" s="4076"/>
      <c r="G909" s="51"/>
    </row>
    <row r="910" spans="2:7" ht="9.9499999999999993" customHeight="1" x14ac:dyDescent="0.2">
      <c r="B910" s="7" t="s">
        <v>207</v>
      </c>
      <c r="C910" s="7" t="s">
        <v>283</v>
      </c>
      <c r="D910" s="178">
        <v>42853</v>
      </c>
      <c r="E910" s="4076"/>
      <c r="G910" s="51"/>
    </row>
    <row r="911" spans="2:7" ht="9.9499999999999993" customHeight="1" x14ac:dyDescent="0.2">
      <c r="B911" s="7" t="s">
        <v>92</v>
      </c>
      <c r="C911" s="7" t="s">
        <v>89</v>
      </c>
      <c r="D911" s="178">
        <v>42853</v>
      </c>
      <c r="E911" s="4076"/>
      <c r="G911" s="51"/>
    </row>
    <row r="912" spans="2:7" ht="9.9499999999999993" customHeight="1" x14ac:dyDescent="0.2">
      <c r="B912" s="7" t="s">
        <v>101</v>
      </c>
      <c r="C912" s="7" t="s">
        <v>92</v>
      </c>
      <c r="D912" s="178">
        <v>42853</v>
      </c>
      <c r="E912" s="4076"/>
      <c r="G912" s="51"/>
    </row>
    <row r="913" spans="2:7" ht="9.9499999999999993" customHeight="1" x14ac:dyDescent="0.2">
      <c r="B913" s="7" t="s">
        <v>101</v>
      </c>
      <c r="C913" s="7" t="s">
        <v>207</v>
      </c>
      <c r="D913" s="178">
        <v>42853</v>
      </c>
      <c r="E913" s="4076"/>
      <c r="G913" s="51"/>
    </row>
    <row r="914" spans="2:7" ht="9.9499999999999993" customHeight="1" x14ac:dyDescent="0.2">
      <c r="B914" s="7" t="s">
        <v>148</v>
      </c>
      <c r="C914" s="7" t="s">
        <v>94</v>
      </c>
      <c r="D914" s="178">
        <v>42881</v>
      </c>
      <c r="E914" s="4076"/>
      <c r="G914" s="51"/>
    </row>
    <row r="915" spans="2:7" ht="9.9499999999999993" customHeight="1" x14ac:dyDescent="0.2">
      <c r="B915" s="7" t="s">
        <v>101</v>
      </c>
      <c r="C915" s="7" t="s">
        <v>280</v>
      </c>
      <c r="D915" s="178">
        <v>42881</v>
      </c>
      <c r="E915" s="4076"/>
      <c r="G915" s="51"/>
    </row>
    <row r="916" spans="2:7" ht="9.9499999999999993" customHeight="1" x14ac:dyDescent="0.2">
      <c r="B916" s="7" t="s">
        <v>89</v>
      </c>
      <c r="C916" s="7" t="s">
        <v>93</v>
      </c>
      <c r="D916" s="178">
        <v>42881</v>
      </c>
      <c r="E916" s="4076"/>
      <c r="G916" s="51"/>
    </row>
    <row r="917" spans="2:7" ht="9.9499999999999993" customHeight="1" x14ac:dyDescent="0.2">
      <c r="B917" s="7" t="s">
        <v>100</v>
      </c>
      <c r="C917" s="7" t="s">
        <v>185</v>
      </c>
      <c r="D917" s="178">
        <v>42881</v>
      </c>
      <c r="E917" s="4076"/>
      <c r="G917" s="51"/>
    </row>
    <row r="918" spans="2:7" ht="9.9499999999999993" customHeight="1" x14ac:dyDescent="0.2">
      <c r="B918" s="7" t="s">
        <v>100</v>
      </c>
      <c r="C918" s="7" t="s">
        <v>129</v>
      </c>
      <c r="D918" s="178">
        <v>42881</v>
      </c>
      <c r="E918" s="4076"/>
      <c r="G918" s="51"/>
    </row>
    <row r="919" spans="2:7" ht="9.9499999999999993" customHeight="1" x14ac:dyDescent="0.2">
      <c r="B919" s="7" t="s">
        <v>148</v>
      </c>
      <c r="C919" s="7" t="s">
        <v>89</v>
      </c>
      <c r="D919" s="178">
        <v>42881</v>
      </c>
      <c r="E919" s="4076"/>
      <c r="G919" s="51"/>
    </row>
    <row r="920" spans="2:7" ht="9.9499999999999993" customHeight="1" x14ac:dyDescent="0.2">
      <c r="B920" s="7" t="s">
        <v>208</v>
      </c>
      <c r="C920" s="7" t="s">
        <v>92</v>
      </c>
      <c r="D920" s="178">
        <v>42881</v>
      </c>
      <c r="E920" s="4076"/>
      <c r="G920" s="51"/>
    </row>
    <row r="921" spans="2:7" ht="9.9499999999999993" customHeight="1" x14ac:dyDescent="0.2">
      <c r="B921" s="7" t="s">
        <v>283</v>
      </c>
      <c r="C921" s="7" t="s">
        <v>208</v>
      </c>
      <c r="D921" s="178">
        <v>42881</v>
      </c>
      <c r="E921" s="4076"/>
      <c r="G921" s="51"/>
    </row>
    <row r="922" spans="2:7" ht="9.9499999999999993" customHeight="1" x14ac:dyDescent="0.2">
      <c r="B922" s="7" t="s">
        <v>101</v>
      </c>
      <c r="C922" s="7" t="s">
        <v>100</v>
      </c>
      <c r="D922" s="178">
        <v>42881</v>
      </c>
      <c r="E922" s="4076"/>
      <c r="G922" s="51"/>
    </row>
    <row r="923" spans="2:7" ht="9.9499999999999993" customHeight="1" x14ac:dyDescent="0.2">
      <c r="B923" s="7" t="s">
        <v>148</v>
      </c>
      <c r="C923" s="7" t="s">
        <v>283</v>
      </c>
      <c r="D923" s="178">
        <v>42881</v>
      </c>
      <c r="E923" s="4076"/>
      <c r="G923" s="51"/>
    </row>
    <row r="924" spans="2:7" ht="9.9499999999999993" customHeight="1" x14ac:dyDescent="0.2">
      <c r="B924" s="7" t="s">
        <v>101</v>
      </c>
      <c r="C924" s="7" t="s">
        <v>148</v>
      </c>
      <c r="D924" s="178">
        <v>42881</v>
      </c>
      <c r="E924" s="4076"/>
      <c r="G924" s="51"/>
    </row>
    <row r="925" spans="2:7" ht="9.9499999999999993" customHeight="1" x14ac:dyDescent="0.2">
      <c r="B925" s="7" t="s">
        <v>92</v>
      </c>
      <c r="C925" s="7" t="s">
        <v>93</v>
      </c>
      <c r="D925" s="178">
        <v>42902</v>
      </c>
      <c r="E925" s="4076"/>
      <c r="G925" s="51"/>
    </row>
    <row r="926" spans="2:7" ht="9.9499999999999993" customHeight="1" x14ac:dyDescent="0.2">
      <c r="B926" s="7" t="s">
        <v>200</v>
      </c>
      <c r="C926" s="7" t="s">
        <v>97</v>
      </c>
      <c r="D926" s="178">
        <v>42902</v>
      </c>
      <c r="E926" s="4076"/>
      <c r="G926" s="51"/>
    </row>
    <row r="927" spans="2:7" ht="9.9499999999999993" customHeight="1" x14ac:dyDescent="0.2">
      <c r="B927" s="7" t="s">
        <v>208</v>
      </c>
      <c r="C927" s="7" t="s">
        <v>159</v>
      </c>
      <c r="D927" s="178">
        <v>42902</v>
      </c>
      <c r="E927" s="4076"/>
      <c r="G927" s="51"/>
    </row>
    <row r="928" spans="2:7" ht="9.9499999999999993" customHeight="1" x14ac:dyDescent="0.2">
      <c r="B928" s="7" t="s">
        <v>129</v>
      </c>
      <c r="C928" s="7" t="s">
        <v>94</v>
      </c>
      <c r="D928" s="178">
        <v>42902</v>
      </c>
      <c r="E928" s="4076"/>
      <c r="G928" s="51"/>
    </row>
    <row r="929" spans="2:7" ht="9.9499999999999993" customHeight="1" x14ac:dyDescent="0.2">
      <c r="B929" s="7" t="s">
        <v>129</v>
      </c>
      <c r="C929" s="7" t="s">
        <v>317</v>
      </c>
      <c r="D929" s="178">
        <v>42902</v>
      </c>
      <c r="E929" s="4076"/>
      <c r="G929" s="51"/>
    </row>
    <row r="930" spans="2:7" ht="9.9499999999999993" customHeight="1" x14ac:dyDescent="0.2">
      <c r="B930" s="7" t="s">
        <v>185</v>
      </c>
      <c r="C930" s="7" t="s">
        <v>89</v>
      </c>
      <c r="D930" s="178">
        <v>42902</v>
      </c>
      <c r="E930" s="4076"/>
      <c r="G930" s="51"/>
    </row>
    <row r="931" spans="2:7" ht="9.9499999999999993" customHeight="1" x14ac:dyDescent="0.2">
      <c r="B931" s="7" t="s">
        <v>92</v>
      </c>
      <c r="C931" s="7" t="s">
        <v>200</v>
      </c>
      <c r="D931" s="178">
        <v>42902</v>
      </c>
      <c r="E931" s="4076"/>
      <c r="G931" s="51"/>
    </row>
    <row r="932" spans="2:7" ht="9.9499999999999993" customHeight="1" x14ac:dyDescent="0.2">
      <c r="B932" s="7" t="s">
        <v>129</v>
      </c>
      <c r="C932" s="7" t="s">
        <v>185</v>
      </c>
      <c r="D932" s="178">
        <v>42902</v>
      </c>
      <c r="E932" s="4076"/>
      <c r="G932" s="51"/>
    </row>
    <row r="933" spans="2:7" ht="9.9499999999999993" customHeight="1" x14ac:dyDescent="0.2">
      <c r="B933" s="7" t="s">
        <v>92</v>
      </c>
      <c r="C933" s="7" t="s">
        <v>283</v>
      </c>
      <c r="D933" s="178">
        <v>42902</v>
      </c>
      <c r="E933" s="4076"/>
      <c r="G933" s="51"/>
    </row>
    <row r="934" spans="2:7" ht="9.9499999999999993" customHeight="1" x14ac:dyDescent="0.2">
      <c r="B934" s="7" t="s">
        <v>90</v>
      </c>
      <c r="C934" s="7" t="s">
        <v>208</v>
      </c>
      <c r="D934" s="178">
        <v>42902</v>
      </c>
      <c r="E934" s="4076"/>
      <c r="G934" s="51"/>
    </row>
    <row r="935" spans="2:7" ht="9.9499999999999993" customHeight="1" x14ac:dyDescent="0.2">
      <c r="B935" s="7" t="s">
        <v>92</v>
      </c>
      <c r="C935" s="7" t="s">
        <v>129</v>
      </c>
      <c r="D935" s="178">
        <v>42902</v>
      </c>
      <c r="E935" s="4076"/>
      <c r="G935" s="51"/>
    </row>
    <row r="936" spans="2:7" ht="9.9499999999999993" customHeight="1" thickBot="1" x14ac:dyDescent="0.25">
      <c r="B936" s="183" t="s">
        <v>92</v>
      </c>
      <c r="C936" s="183" t="s">
        <v>90</v>
      </c>
      <c r="D936" s="184">
        <v>42902</v>
      </c>
      <c r="E936" s="4077"/>
      <c r="G936" s="51"/>
    </row>
    <row r="937" spans="2:7" ht="9.9499999999999993" customHeight="1" thickTop="1" x14ac:dyDescent="0.2">
      <c r="B937" s="7" t="s">
        <v>200</v>
      </c>
      <c r="C937" s="7" t="s">
        <v>335</v>
      </c>
      <c r="D937" s="178">
        <v>42979</v>
      </c>
      <c r="E937" s="4075" t="s">
        <v>302</v>
      </c>
      <c r="G937" s="51"/>
    </row>
    <row r="938" spans="2:7" ht="9.9499999999999993" customHeight="1" x14ac:dyDescent="0.2">
      <c r="B938" s="7" t="s">
        <v>159</v>
      </c>
      <c r="C938" s="7" t="s">
        <v>92</v>
      </c>
      <c r="D938" s="178">
        <v>42979</v>
      </c>
      <c r="E938" s="4076"/>
      <c r="G938" s="51"/>
    </row>
    <row r="939" spans="2:7" ht="9.9499999999999993" customHeight="1" x14ac:dyDescent="0.2">
      <c r="B939" s="7" t="s">
        <v>213</v>
      </c>
      <c r="C939" s="7" t="s">
        <v>100</v>
      </c>
      <c r="D939" s="178">
        <v>42979</v>
      </c>
      <c r="E939" s="4076"/>
      <c r="G939" s="51"/>
    </row>
    <row r="940" spans="2:7" ht="9.9499999999999993" customHeight="1" x14ac:dyDescent="0.2">
      <c r="B940" s="7" t="s">
        <v>129</v>
      </c>
      <c r="C940" s="7" t="s">
        <v>184</v>
      </c>
      <c r="D940" s="178">
        <v>42979</v>
      </c>
      <c r="E940" s="4076"/>
      <c r="G940" s="51"/>
    </row>
    <row r="941" spans="2:7" ht="9.9499999999999993" customHeight="1" x14ac:dyDescent="0.2">
      <c r="B941" s="7" t="s">
        <v>89</v>
      </c>
      <c r="C941" s="7" t="s">
        <v>159</v>
      </c>
      <c r="D941" s="178">
        <v>42979</v>
      </c>
      <c r="E941" s="4076"/>
      <c r="G941" s="51"/>
    </row>
    <row r="942" spans="2:7" ht="9.9499999999999993" customHeight="1" x14ac:dyDescent="0.2">
      <c r="B942" s="7" t="s">
        <v>208</v>
      </c>
      <c r="C942" s="7" t="s">
        <v>97</v>
      </c>
      <c r="D942" s="178">
        <v>42979</v>
      </c>
      <c r="E942" s="4076"/>
      <c r="G942" s="51"/>
    </row>
    <row r="943" spans="2:7" ht="9.9499999999999993" customHeight="1" x14ac:dyDescent="0.2">
      <c r="B943" s="7" t="s">
        <v>208</v>
      </c>
      <c r="C943" s="7" t="s">
        <v>200</v>
      </c>
      <c r="D943" s="178">
        <v>42979</v>
      </c>
      <c r="E943" s="4076"/>
      <c r="G943" s="51"/>
    </row>
    <row r="944" spans="2:7" ht="9.9499999999999993" customHeight="1" x14ac:dyDescent="0.2">
      <c r="B944" s="7" t="s">
        <v>208</v>
      </c>
      <c r="C944" s="7" t="s">
        <v>207</v>
      </c>
      <c r="D944" s="178">
        <v>42979</v>
      </c>
      <c r="E944" s="4076"/>
      <c r="G944" s="51"/>
    </row>
    <row r="945" spans="2:7" ht="9.9499999999999993" customHeight="1" x14ac:dyDescent="0.2">
      <c r="B945" s="7" t="s">
        <v>94</v>
      </c>
      <c r="C945" s="7" t="s">
        <v>125</v>
      </c>
      <c r="D945" s="178">
        <v>42979</v>
      </c>
      <c r="E945" s="4076"/>
      <c r="G945" s="51"/>
    </row>
    <row r="946" spans="2:7" ht="9.9499999999999993" customHeight="1" x14ac:dyDescent="0.2">
      <c r="B946" s="7" t="s">
        <v>89</v>
      </c>
      <c r="C946" s="7" t="s">
        <v>213</v>
      </c>
      <c r="D946" s="178">
        <v>42979</v>
      </c>
      <c r="E946" s="4076"/>
      <c r="G946" s="51"/>
    </row>
    <row r="947" spans="2:7" ht="9.9499999999999993" customHeight="1" x14ac:dyDescent="0.2">
      <c r="B947" s="7" t="s">
        <v>129</v>
      </c>
      <c r="C947" s="7" t="s">
        <v>94</v>
      </c>
      <c r="D947" s="178">
        <v>42979</v>
      </c>
      <c r="E947" s="4076"/>
      <c r="G947" s="51"/>
    </row>
    <row r="948" spans="2:7" ht="9.9499999999999993" customHeight="1" x14ac:dyDescent="0.2">
      <c r="B948" s="7" t="s">
        <v>89</v>
      </c>
      <c r="C948" s="7" t="s">
        <v>185</v>
      </c>
      <c r="D948" s="178">
        <v>42979</v>
      </c>
      <c r="E948" s="4076"/>
      <c r="G948" s="51"/>
    </row>
    <row r="949" spans="2:7" ht="9.9499999999999993" customHeight="1" x14ac:dyDescent="0.2">
      <c r="B949" s="7" t="s">
        <v>90</v>
      </c>
      <c r="C949" s="7" t="s">
        <v>89</v>
      </c>
      <c r="D949" s="178">
        <v>42979</v>
      </c>
      <c r="E949" s="4076"/>
      <c r="G949" s="51"/>
    </row>
    <row r="950" spans="2:7" ht="9.9499999999999993" customHeight="1" x14ac:dyDescent="0.2">
      <c r="B950" s="7" t="s">
        <v>90</v>
      </c>
      <c r="C950" s="7" t="s">
        <v>208</v>
      </c>
      <c r="D950" s="178">
        <v>42979</v>
      </c>
      <c r="E950" s="4076"/>
      <c r="G950" s="51"/>
    </row>
    <row r="951" spans="2:7" ht="9.9499999999999993" customHeight="1" x14ac:dyDescent="0.2">
      <c r="B951" s="7" t="s">
        <v>129</v>
      </c>
      <c r="C951" s="7" t="s">
        <v>90</v>
      </c>
      <c r="D951" s="178">
        <v>42979</v>
      </c>
      <c r="E951" s="4076"/>
      <c r="G951" s="51"/>
    </row>
    <row r="952" spans="2:7" ht="9.9499999999999993" customHeight="1" x14ac:dyDescent="0.2">
      <c r="B952" s="7" t="s">
        <v>214</v>
      </c>
      <c r="C952" s="7" t="s">
        <v>101</v>
      </c>
      <c r="D952" s="178">
        <v>43007</v>
      </c>
      <c r="E952" s="4076"/>
      <c r="G952" s="51"/>
    </row>
    <row r="953" spans="2:7" ht="9.9499999999999993" customHeight="1" x14ac:dyDescent="0.2">
      <c r="B953" s="7" t="s">
        <v>214</v>
      </c>
      <c r="C953" s="7" t="s">
        <v>92</v>
      </c>
      <c r="D953" s="178">
        <v>43007</v>
      </c>
      <c r="E953" s="4076"/>
      <c r="G953" s="51"/>
    </row>
    <row r="954" spans="2:7" ht="9.9499999999999993" customHeight="1" x14ac:dyDescent="0.2">
      <c r="B954" s="7" t="s">
        <v>159</v>
      </c>
      <c r="C954" s="7" t="s">
        <v>208</v>
      </c>
      <c r="D954" s="178">
        <v>43007</v>
      </c>
      <c r="E954" s="4076"/>
      <c r="G954" s="51"/>
    </row>
    <row r="955" spans="2:7" ht="9.9499999999999993" customHeight="1" x14ac:dyDescent="0.2">
      <c r="B955" s="7" t="s">
        <v>159</v>
      </c>
      <c r="C955" s="7" t="s">
        <v>129</v>
      </c>
      <c r="D955" s="178">
        <v>43007</v>
      </c>
      <c r="E955" s="4076"/>
      <c r="G955" s="51"/>
    </row>
    <row r="956" spans="2:7" ht="9.9499999999999993" customHeight="1" x14ac:dyDescent="0.2">
      <c r="B956" s="7" t="s">
        <v>159</v>
      </c>
      <c r="C956" s="7" t="s">
        <v>207</v>
      </c>
      <c r="D956" s="178">
        <v>43007</v>
      </c>
      <c r="E956" s="4076"/>
      <c r="G956" s="51"/>
    </row>
    <row r="957" spans="2:7" ht="9.9499999999999993" customHeight="1" x14ac:dyDescent="0.2">
      <c r="B957" s="7" t="s">
        <v>90</v>
      </c>
      <c r="C957" s="7" t="s">
        <v>200</v>
      </c>
      <c r="D957" s="178">
        <v>43007</v>
      </c>
      <c r="E957" s="4076"/>
      <c r="G957" s="51"/>
    </row>
    <row r="958" spans="2:7" ht="9.9499999999999993" customHeight="1" x14ac:dyDescent="0.2">
      <c r="B958" s="7" t="s">
        <v>213</v>
      </c>
      <c r="C958" s="7" t="s">
        <v>89</v>
      </c>
      <c r="D958" s="178">
        <v>43007</v>
      </c>
      <c r="E958" s="4076"/>
      <c r="G958" s="51"/>
    </row>
    <row r="959" spans="2:7" ht="9.9499999999999993" customHeight="1" x14ac:dyDescent="0.2">
      <c r="B959" s="7" t="s">
        <v>127</v>
      </c>
      <c r="C959" s="7" t="s">
        <v>184</v>
      </c>
      <c r="D959" s="178">
        <v>43007</v>
      </c>
      <c r="E959" s="4076"/>
      <c r="G959" s="51"/>
    </row>
    <row r="960" spans="2:7" ht="9.9499999999999993" customHeight="1" x14ac:dyDescent="0.2">
      <c r="B960" s="7" t="s">
        <v>335</v>
      </c>
      <c r="C960" s="7" t="s">
        <v>90</v>
      </c>
      <c r="D960" s="178">
        <v>43007</v>
      </c>
      <c r="E960" s="4076"/>
      <c r="G960" s="51"/>
    </row>
    <row r="961" spans="2:7" ht="9.9499999999999993" customHeight="1" x14ac:dyDescent="0.2">
      <c r="B961" s="7" t="s">
        <v>127</v>
      </c>
      <c r="C961" s="7" t="s">
        <v>283</v>
      </c>
      <c r="D961" s="178">
        <v>43007</v>
      </c>
      <c r="E961" s="4076"/>
      <c r="G961" s="51"/>
    </row>
    <row r="962" spans="2:7" ht="9.9499999999999993" customHeight="1" x14ac:dyDescent="0.2">
      <c r="B962" s="7" t="s">
        <v>159</v>
      </c>
      <c r="C962" s="7" t="s">
        <v>280</v>
      </c>
      <c r="D962" s="178">
        <v>43007</v>
      </c>
      <c r="E962" s="4076"/>
      <c r="G962" s="51"/>
    </row>
    <row r="963" spans="2:7" ht="9.9499999999999993" customHeight="1" x14ac:dyDescent="0.2">
      <c r="B963" s="7" t="s">
        <v>213</v>
      </c>
      <c r="C963" s="7" t="s">
        <v>94</v>
      </c>
      <c r="D963" s="178">
        <v>43007</v>
      </c>
      <c r="E963" s="4076"/>
      <c r="G963" s="51"/>
    </row>
    <row r="964" spans="2:7" ht="9.9499999999999993" customHeight="1" x14ac:dyDescent="0.2">
      <c r="B964" s="7" t="s">
        <v>214</v>
      </c>
      <c r="C964" s="7" t="s">
        <v>335</v>
      </c>
      <c r="D964" s="178">
        <v>43007</v>
      </c>
      <c r="E964" s="4076"/>
      <c r="G964" s="51"/>
    </row>
    <row r="965" spans="2:7" ht="9.9499999999999993" customHeight="1" x14ac:dyDescent="0.2">
      <c r="B965" s="7" t="s">
        <v>100</v>
      </c>
      <c r="C965" s="7" t="s">
        <v>159</v>
      </c>
      <c r="D965" s="178">
        <v>43007</v>
      </c>
      <c r="E965" s="4076"/>
      <c r="G965" s="51"/>
    </row>
    <row r="966" spans="2:7" ht="9.9499999999999993" customHeight="1" x14ac:dyDescent="0.2">
      <c r="B966" s="7" t="s">
        <v>100</v>
      </c>
      <c r="C966" s="7" t="s">
        <v>127</v>
      </c>
      <c r="D966" s="178">
        <v>43007</v>
      </c>
      <c r="E966" s="4076"/>
      <c r="G966" s="51"/>
    </row>
    <row r="967" spans="2:7" ht="9.9499999999999993" customHeight="1" x14ac:dyDescent="0.2">
      <c r="B967" s="7" t="s">
        <v>214</v>
      </c>
      <c r="C967" s="7" t="s">
        <v>125</v>
      </c>
      <c r="D967" s="178">
        <v>43007</v>
      </c>
      <c r="E967" s="4076"/>
      <c r="G967" s="51"/>
    </row>
    <row r="968" spans="2:7" ht="9.9499999999999993" customHeight="1" x14ac:dyDescent="0.2">
      <c r="B968" s="7" t="s">
        <v>214</v>
      </c>
      <c r="C968" s="7" t="s">
        <v>213</v>
      </c>
      <c r="D968" s="178">
        <v>43007</v>
      </c>
      <c r="E968" s="4076"/>
      <c r="G968" s="51"/>
    </row>
    <row r="969" spans="2:7" ht="9.9499999999999993" customHeight="1" x14ac:dyDescent="0.2">
      <c r="B969" s="7" t="s">
        <v>214</v>
      </c>
      <c r="C969" s="7" t="s">
        <v>100</v>
      </c>
      <c r="D969" s="178">
        <v>43007</v>
      </c>
      <c r="E969" s="4076"/>
      <c r="G969" s="51"/>
    </row>
    <row r="970" spans="2:7" ht="9.9499999999999993" customHeight="1" x14ac:dyDescent="0.2">
      <c r="B970" s="7" t="s">
        <v>89</v>
      </c>
      <c r="C970" s="7" t="s">
        <v>207</v>
      </c>
      <c r="D970" s="178">
        <v>43049</v>
      </c>
      <c r="E970" s="4076"/>
      <c r="G970" s="51"/>
    </row>
    <row r="971" spans="2:7" ht="9.9499999999999993" customHeight="1" x14ac:dyDescent="0.2">
      <c r="B971" s="7" t="s">
        <v>125</v>
      </c>
      <c r="C971" s="7" t="s">
        <v>100</v>
      </c>
      <c r="D971" s="178">
        <v>43049</v>
      </c>
      <c r="E971" s="4076"/>
      <c r="G971" s="51"/>
    </row>
    <row r="972" spans="2:7" ht="9.9499999999999993" customHeight="1" x14ac:dyDescent="0.2">
      <c r="B972" s="7" t="s">
        <v>94</v>
      </c>
      <c r="C972" s="7" t="s">
        <v>283</v>
      </c>
      <c r="D972" s="178">
        <v>43049</v>
      </c>
      <c r="E972" s="4076"/>
      <c r="G972" s="51"/>
    </row>
    <row r="973" spans="2:7" ht="9.9499999999999993" customHeight="1" x14ac:dyDescent="0.2">
      <c r="B973" s="7" t="s">
        <v>159</v>
      </c>
      <c r="C973" s="7" t="s">
        <v>89</v>
      </c>
      <c r="D973" s="178">
        <v>43049</v>
      </c>
      <c r="E973" s="4076"/>
      <c r="G973" s="51"/>
    </row>
    <row r="974" spans="2:7" ht="9.9499999999999993" customHeight="1" x14ac:dyDescent="0.2">
      <c r="B974" s="7" t="s">
        <v>159</v>
      </c>
      <c r="C974" s="7" t="s">
        <v>101</v>
      </c>
      <c r="D974" s="178">
        <v>43049</v>
      </c>
      <c r="E974" s="4076"/>
      <c r="G974" s="51"/>
    </row>
    <row r="975" spans="2:7" ht="9.9499999999999993" customHeight="1" x14ac:dyDescent="0.2">
      <c r="B975" s="7" t="s">
        <v>97</v>
      </c>
      <c r="C975" s="7" t="s">
        <v>184</v>
      </c>
      <c r="D975" s="178">
        <v>43049</v>
      </c>
      <c r="E975" s="4076"/>
      <c r="G975" s="51"/>
    </row>
    <row r="976" spans="2:7" ht="9.9499999999999993" customHeight="1" x14ac:dyDescent="0.2">
      <c r="B976" s="7" t="s">
        <v>97</v>
      </c>
      <c r="C976" s="7" t="s">
        <v>214</v>
      </c>
      <c r="D976" s="178">
        <v>43049</v>
      </c>
      <c r="E976" s="4076"/>
      <c r="G976" s="51"/>
    </row>
    <row r="977" spans="2:7" ht="9.9499999999999993" customHeight="1" x14ac:dyDescent="0.2">
      <c r="B977" s="7" t="s">
        <v>185</v>
      </c>
      <c r="C977" s="7" t="s">
        <v>125</v>
      </c>
      <c r="D977" s="178">
        <v>43049</v>
      </c>
      <c r="E977" s="4076"/>
      <c r="G977" s="51"/>
    </row>
    <row r="978" spans="2:7" ht="9.9499999999999993" customHeight="1" x14ac:dyDescent="0.2">
      <c r="B978" s="7" t="s">
        <v>185</v>
      </c>
      <c r="C978" s="7" t="s">
        <v>127</v>
      </c>
      <c r="D978" s="178">
        <v>43049</v>
      </c>
      <c r="E978" s="4076"/>
      <c r="G978" s="51"/>
    </row>
    <row r="979" spans="2:7" ht="9.9499999999999993" customHeight="1" x14ac:dyDescent="0.2">
      <c r="B979" s="7" t="s">
        <v>92</v>
      </c>
      <c r="C979" s="7" t="s">
        <v>90</v>
      </c>
      <c r="D979" s="178">
        <v>43049</v>
      </c>
      <c r="E979" s="4076"/>
      <c r="G979" s="51"/>
    </row>
    <row r="980" spans="2:7" ht="9.9499999999999993" customHeight="1" x14ac:dyDescent="0.2">
      <c r="B980" s="7" t="s">
        <v>159</v>
      </c>
      <c r="C980" s="7" t="s">
        <v>97</v>
      </c>
      <c r="D980" s="178">
        <v>43049</v>
      </c>
      <c r="E980" s="4076"/>
      <c r="G980" s="51"/>
    </row>
    <row r="981" spans="2:7" ht="9.9499999999999993" customHeight="1" x14ac:dyDescent="0.2">
      <c r="B981" s="7" t="s">
        <v>159</v>
      </c>
      <c r="C981" s="7" t="s">
        <v>94</v>
      </c>
      <c r="D981" s="178">
        <v>43049</v>
      </c>
      <c r="E981" s="4076"/>
      <c r="G981" s="51"/>
    </row>
    <row r="982" spans="2:7" ht="9.9499999999999993" customHeight="1" x14ac:dyDescent="0.2">
      <c r="B982" s="7" t="s">
        <v>159</v>
      </c>
      <c r="C982" s="7" t="s">
        <v>185</v>
      </c>
      <c r="D982" s="178">
        <v>43049</v>
      </c>
      <c r="E982" s="4076"/>
      <c r="G982" s="51"/>
    </row>
    <row r="983" spans="2:7" ht="9.9499999999999993" customHeight="1" x14ac:dyDescent="0.2">
      <c r="B983" s="7" t="s">
        <v>159</v>
      </c>
      <c r="C983" s="7" t="s">
        <v>92</v>
      </c>
      <c r="D983" s="178">
        <v>43049</v>
      </c>
      <c r="E983" s="4076"/>
      <c r="G983" s="51"/>
    </row>
    <row r="984" spans="2:7" ht="9.9499999999999993" customHeight="1" x14ac:dyDescent="0.2">
      <c r="B984" s="7" t="s">
        <v>101</v>
      </c>
      <c r="C984" s="7" t="s">
        <v>159</v>
      </c>
      <c r="D984" s="178">
        <v>43077</v>
      </c>
      <c r="E984" s="4076"/>
      <c r="G984" s="51"/>
    </row>
    <row r="985" spans="2:7" ht="9.9499999999999993" customHeight="1" x14ac:dyDescent="0.2">
      <c r="B985" s="7" t="s">
        <v>92</v>
      </c>
      <c r="C985" s="7" t="s">
        <v>127</v>
      </c>
      <c r="D985" s="178">
        <v>43077</v>
      </c>
      <c r="E985" s="4076"/>
      <c r="G985" s="51"/>
    </row>
    <row r="986" spans="2:7" ht="9.9499999999999993" customHeight="1" x14ac:dyDescent="0.2">
      <c r="B986" s="7" t="s">
        <v>338</v>
      </c>
      <c r="C986" s="7" t="s">
        <v>97</v>
      </c>
      <c r="D986" s="178">
        <v>43077</v>
      </c>
      <c r="E986" s="4076"/>
      <c r="G986" s="51"/>
    </row>
    <row r="987" spans="2:7" ht="9.9499999999999993" customHeight="1" x14ac:dyDescent="0.2">
      <c r="B987" s="7" t="s">
        <v>185</v>
      </c>
      <c r="C987" s="7" t="s">
        <v>214</v>
      </c>
      <c r="D987" s="178">
        <v>43077</v>
      </c>
      <c r="E987" s="4076"/>
      <c r="G987" s="51"/>
    </row>
    <row r="988" spans="2:7" ht="9.9499999999999993" customHeight="1" x14ac:dyDescent="0.2">
      <c r="B988" s="7" t="s">
        <v>90</v>
      </c>
      <c r="C988" s="7" t="s">
        <v>92</v>
      </c>
      <c r="D988" s="178">
        <v>43077</v>
      </c>
      <c r="E988" s="4076"/>
      <c r="G988" s="51"/>
    </row>
    <row r="989" spans="2:7" ht="9.9499999999999993" customHeight="1" x14ac:dyDescent="0.2">
      <c r="B989" s="7" t="s">
        <v>90</v>
      </c>
      <c r="C989" s="7" t="s">
        <v>94</v>
      </c>
      <c r="D989" s="178">
        <v>43077</v>
      </c>
      <c r="E989" s="4076"/>
      <c r="G989" s="51"/>
    </row>
    <row r="990" spans="2:7" ht="9.9499999999999993" customHeight="1" x14ac:dyDescent="0.2">
      <c r="B990" s="7" t="s">
        <v>283</v>
      </c>
      <c r="C990" s="7" t="s">
        <v>89</v>
      </c>
      <c r="D990" s="178">
        <v>43077</v>
      </c>
      <c r="E990" s="4076"/>
      <c r="G990" s="51"/>
    </row>
    <row r="991" spans="2:7" ht="9.9499999999999993" customHeight="1" x14ac:dyDescent="0.2">
      <c r="B991" s="7" t="s">
        <v>90</v>
      </c>
      <c r="C991" s="7" t="s">
        <v>338</v>
      </c>
      <c r="D991" s="178">
        <v>43077</v>
      </c>
      <c r="E991" s="4076"/>
      <c r="G991" s="51"/>
    </row>
    <row r="992" spans="2:7" ht="9.9499999999999993" customHeight="1" x14ac:dyDescent="0.2">
      <c r="B992" s="7" t="s">
        <v>90</v>
      </c>
      <c r="C992" s="7" t="s">
        <v>185</v>
      </c>
      <c r="D992" s="178">
        <v>43077</v>
      </c>
      <c r="E992" s="4076"/>
      <c r="G992" s="51"/>
    </row>
    <row r="993" spans="2:7" ht="9.9499999999999993" customHeight="1" x14ac:dyDescent="0.2">
      <c r="B993" s="7" t="s">
        <v>283</v>
      </c>
      <c r="C993" s="7" t="s">
        <v>101</v>
      </c>
      <c r="D993" s="178">
        <v>43077</v>
      </c>
      <c r="E993" s="4076"/>
      <c r="G993" s="51"/>
    </row>
    <row r="994" spans="2:7" ht="9.9499999999999993" customHeight="1" x14ac:dyDescent="0.2">
      <c r="B994" s="7" t="s">
        <v>90</v>
      </c>
      <c r="C994" s="7" t="s">
        <v>283</v>
      </c>
      <c r="D994" s="178">
        <v>43077</v>
      </c>
      <c r="E994" s="4076"/>
      <c r="G994" s="51"/>
    </row>
    <row r="995" spans="2:7" ht="9.9499999999999993" customHeight="1" x14ac:dyDescent="0.2">
      <c r="B995" s="7" t="s">
        <v>89</v>
      </c>
      <c r="C995" s="7" t="s">
        <v>208</v>
      </c>
      <c r="D995" s="178">
        <v>43091</v>
      </c>
      <c r="E995" s="4076"/>
      <c r="G995" s="51"/>
    </row>
    <row r="996" spans="2:7" ht="9.9499999999999993" customHeight="1" x14ac:dyDescent="0.2">
      <c r="B996" s="7" t="s">
        <v>94</v>
      </c>
      <c r="C996" s="7" t="s">
        <v>185</v>
      </c>
      <c r="D996" s="178">
        <v>43091</v>
      </c>
      <c r="E996" s="4076"/>
      <c r="G996" s="51"/>
    </row>
    <row r="997" spans="2:7" ht="9.9499999999999993" customHeight="1" x14ac:dyDescent="0.2">
      <c r="B997" s="7" t="s">
        <v>89</v>
      </c>
      <c r="C997" s="7" t="s">
        <v>200</v>
      </c>
      <c r="D997" s="178">
        <v>43091</v>
      </c>
      <c r="E997" s="4076"/>
      <c r="G997" s="51"/>
    </row>
    <row r="998" spans="2:7" ht="9.9499999999999993" customHeight="1" x14ac:dyDescent="0.2">
      <c r="B998" s="7" t="s">
        <v>89</v>
      </c>
      <c r="C998" s="7" t="s">
        <v>214</v>
      </c>
      <c r="D998" s="178">
        <v>43091</v>
      </c>
      <c r="E998" s="4076"/>
      <c r="G998" s="51"/>
    </row>
    <row r="999" spans="2:7" ht="9.9499999999999993" customHeight="1" x14ac:dyDescent="0.2">
      <c r="B999" s="7" t="s">
        <v>312</v>
      </c>
      <c r="C999" s="7" t="s">
        <v>104</v>
      </c>
      <c r="D999" s="178">
        <v>43091</v>
      </c>
      <c r="E999" s="4076"/>
      <c r="G999" s="51"/>
    </row>
    <row r="1000" spans="2:7" ht="9.9499999999999993" customHeight="1" x14ac:dyDescent="0.2">
      <c r="B1000" s="7" t="s">
        <v>312</v>
      </c>
      <c r="C1000" s="7" t="s">
        <v>90</v>
      </c>
      <c r="D1000" s="178">
        <v>43091</v>
      </c>
      <c r="E1000" s="4076"/>
      <c r="G1000" s="51"/>
    </row>
    <row r="1001" spans="2:7" ht="9.9499999999999993" customHeight="1" x14ac:dyDescent="0.2">
      <c r="B1001" s="7" t="s">
        <v>94</v>
      </c>
      <c r="C1001" s="7" t="s">
        <v>100</v>
      </c>
      <c r="D1001" s="178">
        <v>43091</v>
      </c>
      <c r="E1001" s="4076"/>
      <c r="G1001" s="51"/>
    </row>
    <row r="1002" spans="2:7" ht="9.9499999999999993" customHeight="1" x14ac:dyDescent="0.2">
      <c r="B1002" s="7" t="s">
        <v>94</v>
      </c>
      <c r="C1002" s="7" t="s">
        <v>148</v>
      </c>
      <c r="D1002" s="178">
        <v>43091</v>
      </c>
      <c r="E1002" s="4076"/>
      <c r="G1002" s="51"/>
    </row>
    <row r="1003" spans="2:7" ht="9.9499999999999993" customHeight="1" x14ac:dyDescent="0.2">
      <c r="B1003" s="7" t="s">
        <v>89</v>
      </c>
      <c r="C1003" s="7" t="s">
        <v>101</v>
      </c>
      <c r="D1003" s="178">
        <v>43091</v>
      </c>
      <c r="E1003" s="4076"/>
      <c r="G1003" s="51"/>
    </row>
    <row r="1004" spans="2:7" ht="9.9499999999999993" customHeight="1" x14ac:dyDescent="0.2">
      <c r="B1004" s="7" t="s">
        <v>127</v>
      </c>
      <c r="C1004" s="7" t="s">
        <v>97</v>
      </c>
      <c r="D1004" s="178">
        <v>43091</v>
      </c>
      <c r="E1004" s="4076"/>
      <c r="G1004" s="51"/>
    </row>
    <row r="1005" spans="2:7" ht="9.9499999999999993" customHeight="1" x14ac:dyDescent="0.2">
      <c r="B1005" s="7" t="s">
        <v>125</v>
      </c>
      <c r="C1005" s="7" t="s">
        <v>312</v>
      </c>
      <c r="D1005" s="178">
        <v>43091</v>
      </c>
      <c r="E1005" s="4076"/>
      <c r="G1005" s="51"/>
    </row>
    <row r="1006" spans="2:7" ht="9.9499999999999993" customHeight="1" x14ac:dyDescent="0.2">
      <c r="B1006" s="7" t="s">
        <v>125</v>
      </c>
      <c r="C1006" s="7" t="s">
        <v>127</v>
      </c>
      <c r="D1006" s="178">
        <v>43091</v>
      </c>
      <c r="E1006" s="4076"/>
      <c r="G1006" s="51"/>
    </row>
    <row r="1007" spans="2:7" ht="9.9499999999999993" customHeight="1" x14ac:dyDescent="0.2">
      <c r="B1007" s="7" t="s">
        <v>94</v>
      </c>
      <c r="C1007" s="7" t="s">
        <v>125</v>
      </c>
      <c r="D1007" s="178">
        <v>43091</v>
      </c>
      <c r="E1007" s="4076"/>
      <c r="G1007" s="51"/>
    </row>
    <row r="1008" spans="2:7" ht="9.9499999999999993" customHeight="1" x14ac:dyDescent="0.2">
      <c r="B1008" s="7" t="s">
        <v>92</v>
      </c>
      <c r="C1008" s="7" t="s">
        <v>89</v>
      </c>
      <c r="D1008" s="178">
        <v>43091</v>
      </c>
      <c r="E1008" s="4076"/>
      <c r="G1008" s="51"/>
    </row>
    <row r="1009" spans="2:7" ht="9.9499999999999993" customHeight="1" x14ac:dyDescent="0.2">
      <c r="B1009" s="7" t="s">
        <v>92</v>
      </c>
      <c r="C1009" s="7" t="s">
        <v>129</v>
      </c>
      <c r="D1009" s="178">
        <v>43091</v>
      </c>
      <c r="E1009" s="4076"/>
      <c r="G1009" s="51"/>
    </row>
    <row r="1010" spans="2:7" ht="9.9499999999999993" customHeight="1" x14ac:dyDescent="0.2">
      <c r="B1010" s="7" t="s">
        <v>94</v>
      </c>
      <c r="C1010" s="7" t="s">
        <v>92</v>
      </c>
      <c r="D1010" s="178">
        <v>43091</v>
      </c>
      <c r="E1010" s="4076"/>
      <c r="G1010" s="51"/>
    </row>
    <row r="1011" spans="2:7" ht="9.9499999999999993" customHeight="1" x14ac:dyDescent="0.2">
      <c r="B1011" s="7" t="s">
        <v>158</v>
      </c>
      <c r="C1011" s="7" t="s">
        <v>214</v>
      </c>
      <c r="D1011" s="178">
        <v>43105</v>
      </c>
      <c r="E1011" s="4076"/>
      <c r="G1011" s="51"/>
    </row>
    <row r="1012" spans="2:7" ht="9.9499999999999993" customHeight="1" x14ac:dyDescent="0.2">
      <c r="B1012" s="7" t="s">
        <v>207</v>
      </c>
      <c r="C1012" s="7" t="s">
        <v>90</v>
      </c>
      <c r="D1012" s="178">
        <v>43105</v>
      </c>
      <c r="E1012" s="4076"/>
      <c r="G1012" s="51"/>
    </row>
    <row r="1013" spans="2:7" ht="9.9499999999999993" customHeight="1" x14ac:dyDescent="0.2">
      <c r="B1013" s="7" t="s">
        <v>125</v>
      </c>
      <c r="C1013" s="7" t="s">
        <v>104</v>
      </c>
      <c r="D1013" s="178">
        <v>43105</v>
      </c>
      <c r="E1013" s="4076"/>
      <c r="G1013" s="51"/>
    </row>
    <row r="1014" spans="2:7" ht="9.9499999999999993" customHeight="1" x14ac:dyDescent="0.2">
      <c r="B1014" s="7" t="s">
        <v>159</v>
      </c>
      <c r="C1014" s="7" t="s">
        <v>92</v>
      </c>
      <c r="D1014" s="178">
        <v>43105</v>
      </c>
      <c r="E1014" s="4076"/>
      <c r="G1014" s="51"/>
    </row>
    <row r="1015" spans="2:7" ht="9.9499999999999993" customHeight="1" x14ac:dyDescent="0.2">
      <c r="B1015" s="7" t="s">
        <v>208</v>
      </c>
      <c r="C1015" s="7" t="s">
        <v>312</v>
      </c>
      <c r="D1015" s="178">
        <v>43105</v>
      </c>
      <c r="E1015" s="4076"/>
      <c r="G1015" s="51"/>
    </row>
    <row r="1016" spans="2:7" ht="9.9499999999999993" customHeight="1" x14ac:dyDescent="0.2">
      <c r="B1016" s="7" t="s">
        <v>208</v>
      </c>
      <c r="C1016" s="7" t="s">
        <v>89</v>
      </c>
      <c r="D1016" s="178">
        <v>43105</v>
      </c>
      <c r="E1016" s="4076"/>
      <c r="G1016" s="51"/>
    </row>
    <row r="1017" spans="2:7" ht="9.9499999999999993" customHeight="1" x14ac:dyDescent="0.2">
      <c r="B1017" s="7" t="s">
        <v>213</v>
      </c>
      <c r="C1017" s="7" t="s">
        <v>200</v>
      </c>
      <c r="D1017" s="178">
        <v>43105</v>
      </c>
      <c r="E1017" s="4076"/>
      <c r="G1017" s="51"/>
    </row>
    <row r="1018" spans="2:7" ht="9.9499999999999993" customHeight="1" x14ac:dyDescent="0.2">
      <c r="B1018" s="7" t="s">
        <v>207</v>
      </c>
      <c r="C1018" s="7" t="s">
        <v>97</v>
      </c>
      <c r="D1018" s="178">
        <v>43105</v>
      </c>
      <c r="E1018" s="4076"/>
      <c r="G1018" s="51"/>
    </row>
    <row r="1019" spans="2:7" ht="9.9499999999999993" customHeight="1" x14ac:dyDescent="0.2">
      <c r="B1019" s="7" t="s">
        <v>213</v>
      </c>
      <c r="C1019" s="7" t="s">
        <v>158</v>
      </c>
      <c r="D1019" s="178">
        <v>43105</v>
      </c>
      <c r="E1019" s="4076"/>
      <c r="G1019" s="51"/>
    </row>
    <row r="1020" spans="2:7" ht="9.9499999999999993" customHeight="1" x14ac:dyDescent="0.2">
      <c r="B1020" s="7" t="s">
        <v>207</v>
      </c>
      <c r="C1020" s="7" t="s">
        <v>125</v>
      </c>
      <c r="D1020" s="178">
        <v>43105</v>
      </c>
      <c r="E1020" s="4076"/>
      <c r="G1020" s="51"/>
    </row>
    <row r="1021" spans="2:7" ht="9.9499999999999993" customHeight="1" x14ac:dyDescent="0.2">
      <c r="B1021" s="7" t="s">
        <v>159</v>
      </c>
      <c r="C1021" s="7" t="s">
        <v>129</v>
      </c>
      <c r="D1021" s="178">
        <v>43105</v>
      </c>
      <c r="E1021" s="4076"/>
      <c r="G1021" s="51"/>
    </row>
    <row r="1022" spans="2:7" ht="9.9499999999999993" customHeight="1" x14ac:dyDescent="0.2">
      <c r="B1022" s="7" t="s">
        <v>213</v>
      </c>
      <c r="C1022" s="7" t="s">
        <v>283</v>
      </c>
      <c r="D1022" s="178">
        <v>43105</v>
      </c>
      <c r="E1022" s="4076"/>
      <c r="G1022" s="51"/>
    </row>
    <row r="1023" spans="2:7" ht="9.9499999999999993" customHeight="1" x14ac:dyDescent="0.2">
      <c r="B1023" s="7" t="s">
        <v>159</v>
      </c>
      <c r="C1023" s="7" t="s">
        <v>94</v>
      </c>
      <c r="D1023" s="178">
        <v>43105</v>
      </c>
      <c r="E1023" s="4076"/>
      <c r="G1023" s="51"/>
    </row>
    <row r="1024" spans="2:7" ht="9.9499999999999993" customHeight="1" x14ac:dyDescent="0.2">
      <c r="B1024" s="7" t="s">
        <v>208</v>
      </c>
      <c r="C1024" s="7" t="s">
        <v>185</v>
      </c>
      <c r="D1024" s="178">
        <v>43105</v>
      </c>
      <c r="E1024" s="4076"/>
      <c r="G1024" s="51"/>
    </row>
    <row r="1025" spans="2:7" ht="9.9499999999999993" customHeight="1" x14ac:dyDescent="0.2">
      <c r="B1025" s="7" t="s">
        <v>213</v>
      </c>
      <c r="C1025" s="7" t="s">
        <v>208</v>
      </c>
      <c r="D1025" s="178">
        <v>43105</v>
      </c>
      <c r="E1025" s="4076"/>
      <c r="G1025" s="51"/>
    </row>
    <row r="1026" spans="2:7" ht="9.9499999999999993" customHeight="1" x14ac:dyDescent="0.2">
      <c r="B1026" s="7" t="s">
        <v>159</v>
      </c>
      <c r="C1026" s="7" t="s">
        <v>213</v>
      </c>
      <c r="D1026" s="178">
        <v>43105</v>
      </c>
      <c r="E1026" s="4076"/>
      <c r="G1026" s="51"/>
    </row>
    <row r="1027" spans="2:7" ht="9.9499999999999993" customHeight="1" x14ac:dyDescent="0.2">
      <c r="B1027" s="7" t="s">
        <v>159</v>
      </c>
      <c r="C1027" s="7" t="s">
        <v>207</v>
      </c>
      <c r="D1027" s="178">
        <v>43105</v>
      </c>
      <c r="E1027" s="4076"/>
      <c r="G1027" s="51"/>
    </row>
    <row r="1028" spans="2:7" ht="9.9499999999999993" customHeight="1" x14ac:dyDescent="0.2">
      <c r="B1028" s="7" t="s">
        <v>159</v>
      </c>
      <c r="C1028" s="7" t="s">
        <v>89</v>
      </c>
      <c r="D1028" s="178">
        <v>43133</v>
      </c>
      <c r="E1028" s="4076"/>
      <c r="G1028" s="51"/>
    </row>
    <row r="1029" spans="2:7" ht="9.9499999999999993" customHeight="1" x14ac:dyDescent="0.2">
      <c r="B1029" s="7" t="s">
        <v>214</v>
      </c>
      <c r="C1029" s="7" t="s">
        <v>94</v>
      </c>
      <c r="D1029" s="178">
        <v>43133</v>
      </c>
      <c r="E1029" s="4076"/>
      <c r="G1029" s="51"/>
    </row>
    <row r="1030" spans="2:7" ht="9.9499999999999993" customHeight="1" x14ac:dyDescent="0.2">
      <c r="B1030" s="7" t="s">
        <v>100</v>
      </c>
      <c r="C1030" s="7" t="s">
        <v>207</v>
      </c>
      <c r="D1030" s="178">
        <v>43133</v>
      </c>
      <c r="E1030" s="4076"/>
      <c r="G1030" s="51"/>
    </row>
    <row r="1031" spans="2:7" ht="9.9499999999999993" customHeight="1" x14ac:dyDescent="0.2">
      <c r="B1031" s="7" t="s">
        <v>97</v>
      </c>
      <c r="C1031" s="7" t="s">
        <v>185</v>
      </c>
      <c r="D1031" s="178">
        <v>43133</v>
      </c>
      <c r="E1031" s="4076"/>
      <c r="G1031" s="51"/>
    </row>
    <row r="1032" spans="2:7" ht="9.9499999999999993" customHeight="1" x14ac:dyDescent="0.2">
      <c r="B1032" s="7" t="s">
        <v>101</v>
      </c>
      <c r="C1032" s="7" t="s">
        <v>159</v>
      </c>
      <c r="D1032" s="178">
        <v>43133</v>
      </c>
      <c r="E1032" s="4076"/>
      <c r="G1032" s="51"/>
    </row>
    <row r="1033" spans="2:7" ht="9.9499999999999993" customHeight="1" x14ac:dyDescent="0.2">
      <c r="B1033" s="7" t="s">
        <v>100</v>
      </c>
      <c r="C1033" s="7" t="s">
        <v>90</v>
      </c>
      <c r="D1033" s="178">
        <v>43133</v>
      </c>
      <c r="E1033" s="4076"/>
      <c r="G1033" s="51"/>
    </row>
    <row r="1034" spans="2:7" ht="9.9499999999999993" customHeight="1" x14ac:dyDescent="0.2">
      <c r="B1034" s="7" t="s">
        <v>214</v>
      </c>
      <c r="C1034" s="7" t="s">
        <v>129</v>
      </c>
      <c r="D1034" s="178">
        <v>43133</v>
      </c>
      <c r="E1034" s="4076"/>
      <c r="G1034" s="51"/>
    </row>
    <row r="1035" spans="2:7" ht="9.9499999999999993" customHeight="1" x14ac:dyDescent="0.2">
      <c r="B1035" s="7" t="s">
        <v>92</v>
      </c>
      <c r="C1035" s="7" t="s">
        <v>125</v>
      </c>
      <c r="D1035" s="178">
        <v>43133</v>
      </c>
      <c r="E1035" s="4076"/>
      <c r="G1035" s="51"/>
    </row>
    <row r="1036" spans="2:7" ht="9.9499999999999993" customHeight="1" x14ac:dyDescent="0.2">
      <c r="B1036" s="7" t="s">
        <v>100</v>
      </c>
      <c r="C1036" s="7" t="s">
        <v>283</v>
      </c>
      <c r="D1036" s="178">
        <v>43133</v>
      </c>
      <c r="E1036" s="4076"/>
      <c r="G1036" s="51"/>
    </row>
    <row r="1037" spans="2:7" ht="9.9499999999999993" customHeight="1" x14ac:dyDescent="0.2">
      <c r="B1037" s="7" t="s">
        <v>214</v>
      </c>
      <c r="C1037" s="7" t="s">
        <v>101</v>
      </c>
      <c r="D1037" s="178">
        <v>43133</v>
      </c>
      <c r="E1037" s="4076"/>
      <c r="G1037" s="51"/>
    </row>
    <row r="1038" spans="2:7" ht="9.9499999999999993" customHeight="1" x14ac:dyDescent="0.2">
      <c r="B1038" s="7" t="s">
        <v>214</v>
      </c>
      <c r="C1038" s="7" t="s">
        <v>92</v>
      </c>
      <c r="D1038" s="178">
        <v>43133</v>
      </c>
      <c r="E1038" s="4076"/>
      <c r="G1038" s="51"/>
    </row>
    <row r="1039" spans="2:7" ht="9.9499999999999993" customHeight="1" x14ac:dyDescent="0.2">
      <c r="B1039" s="7" t="s">
        <v>214</v>
      </c>
      <c r="C1039" s="7" t="s">
        <v>97</v>
      </c>
      <c r="D1039" s="178">
        <v>43133</v>
      </c>
      <c r="E1039" s="4076"/>
      <c r="G1039" s="51"/>
    </row>
    <row r="1040" spans="2:7" ht="9.9499999999999993" customHeight="1" x14ac:dyDescent="0.2">
      <c r="B1040" s="7" t="s">
        <v>214</v>
      </c>
      <c r="C1040" s="7" t="s">
        <v>100</v>
      </c>
      <c r="D1040" s="178">
        <v>43133</v>
      </c>
      <c r="E1040" s="4076"/>
      <c r="G1040" s="51"/>
    </row>
    <row r="1041" spans="2:7" ht="9.9499999999999993" customHeight="1" x14ac:dyDescent="0.2">
      <c r="B1041" s="7" t="s">
        <v>185</v>
      </c>
      <c r="C1041" s="7" t="s">
        <v>90</v>
      </c>
      <c r="D1041" s="178">
        <v>43147</v>
      </c>
      <c r="E1041" s="4076"/>
      <c r="G1041" s="51"/>
    </row>
    <row r="1042" spans="2:7" ht="9.9499999999999993" customHeight="1" x14ac:dyDescent="0.2">
      <c r="B1042" s="7" t="s">
        <v>214</v>
      </c>
      <c r="C1042" s="7" t="s">
        <v>93</v>
      </c>
      <c r="D1042" s="178">
        <v>43147</v>
      </c>
      <c r="E1042" s="4076"/>
      <c r="G1042" s="51"/>
    </row>
    <row r="1043" spans="2:7" ht="9.9499999999999993" customHeight="1" x14ac:dyDescent="0.2">
      <c r="B1043" s="7" t="s">
        <v>214</v>
      </c>
      <c r="C1043" s="7" t="s">
        <v>94</v>
      </c>
      <c r="D1043" s="178">
        <v>43147</v>
      </c>
      <c r="E1043" s="4076"/>
      <c r="G1043" s="51"/>
    </row>
    <row r="1044" spans="2:7" ht="9.9499999999999993" customHeight="1" x14ac:dyDescent="0.2">
      <c r="B1044" s="7" t="s">
        <v>100</v>
      </c>
      <c r="C1044" s="7" t="s">
        <v>129</v>
      </c>
      <c r="D1044" s="178">
        <v>43147</v>
      </c>
      <c r="E1044" s="4076"/>
      <c r="G1044" s="51"/>
    </row>
    <row r="1045" spans="2:7" ht="9.9499999999999993" customHeight="1" x14ac:dyDescent="0.2">
      <c r="B1045" s="7" t="s">
        <v>213</v>
      </c>
      <c r="C1045" s="7" t="s">
        <v>97</v>
      </c>
      <c r="D1045" s="178">
        <v>43147</v>
      </c>
      <c r="E1045" s="4076"/>
      <c r="G1045" s="51"/>
    </row>
    <row r="1046" spans="2:7" ht="9.9499999999999993" customHeight="1" x14ac:dyDescent="0.2">
      <c r="B1046" s="7" t="s">
        <v>92</v>
      </c>
      <c r="C1046" s="7" t="s">
        <v>89</v>
      </c>
      <c r="D1046" s="178">
        <v>43147</v>
      </c>
      <c r="E1046" s="4076"/>
      <c r="G1046" s="51"/>
    </row>
    <row r="1047" spans="2:7" ht="9.9499999999999993" customHeight="1" x14ac:dyDescent="0.2">
      <c r="B1047" s="7" t="s">
        <v>213</v>
      </c>
      <c r="C1047" s="7" t="s">
        <v>101</v>
      </c>
      <c r="D1047" s="178">
        <v>43147</v>
      </c>
      <c r="E1047" s="4076"/>
      <c r="G1047" s="51"/>
    </row>
    <row r="1048" spans="2:7" ht="9.9499999999999993" customHeight="1" x14ac:dyDescent="0.2">
      <c r="B1048" s="7" t="s">
        <v>214</v>
      </c>
      <c r="C1048" s="7" t="s">
        <v>159</v>
      </c>
      <c r="D1048" s="178">
        <v>43147</v>
      </c>
      <c r="E1048" s="4076"/>
      <c r="G1048" s="51"/>
    </row>
    <row r="1049" spans="2:7" ht="9.9499999999999993" customHeight="1" x14ac:dyDescent="0.2">
      <c r="B1049" s="7" t="s">
        <v>214</v>
      </c>
      <c r="C1049" s="7" t="s">
        <v>213</v>
      </c>
      <c r="D1049" s="178">
        <v>43147</v>
      </c>
      <c r="E1049" s="4076"/>
      <c r="G1049" s="51"/>
    </row>
    <row r="1050" spans="2:7" ht="9.9499999999999993" customHeight="1" x14ac:dyDescent="0.2">
      <c r="B1050" s="7" t="s">
        <v>214</v>
      </c>
      <c r="C1050" s="7" t="s">
        <v>185</v>
      </c>
      <c r="D1050" s="178">
        <v>43147</v>
      </c>
      <c r="E1050" s="4076"/>
      <c r="G1050" s="51"/>
    </row>
    <row r="1051" spans="2:7" ht="9.9499999999999993" customHeight="1" x14ac:dyDescent="0.2">
      <c r="B1051" s="7" t="s">
        <v>92</v>
      </c>
      <c r="C1051" s="7" t="s">
        <v>100</v>
      </c>
      <c r="D1051" s="178">
        <v>43147</v>
      </c>
      <c r="E1051" s="4076"/>
      <c r="G1051" s="51"/>
    </row>
    <row r="1052" spans="2:7" ht="9.9499999999999993" customHeight="1" x14ac:dyDescent="0.2">
      <c r="B1052" s="7" t="s">
        <v>283</v>
      </c>
      <c r="C1052" s="7" t="s">
        <v>341</v>
      </c>
      <c r="D1052" s="178">
        <v>43147</v>
      </c>
      <c r="E1052" s="4076"/>
      <c r="G1052" s="51"/>
    </row>
    <row r="1053" spans="2:7" ht="9.9499999999999993" customHeight="1" x14ac:dyDescent="0.2">
      <c r="B1053" s="7" t="s">
        <v>214</v>
      </c>
      <c r="C1053" s="7" t="s">
        <v>125</v>
      </c>
      <c r="D1053" s="178">
        <v>43147</v>
      </c>
      <c r="E1053" s="4076"/>
      <c r="G1053" s="51"/>
    </row>
    <row r="1054" spans="2:7" ht="9.9499999999999993" customHeight="1" x14ac:dyDescent="0.2">
      <c r="B1054" s="7" t="s">
        <v>214</v>
      </c>
      <c r="C1054" s="7" t="s">
        <v>92</v>
      </c>
      <c r="D1054" s="178">
        <v>43147</v>
      </c>
      <c r="E1054" s="4076"/>
      <c r="G1054" s="51"/>
    </row>
    <row r="1055" spans="2:7" ht="9.9499999999999993" customHeight="1" x14ac:dyDescent="0.2">
      <c r="B1055" s="7" t="s">
        <v>214</v>
      </c>
      <c r="C1055" s="7" t="s">
        <v>283</v>
      </c>
      <c r="D1055" s="178">
        <v>43147</v>
      </c>
      <c r="E1055" s="4076"/>
      <c r="G1055" s="51"/>
    </row>
    <row r="1056" spans="2:7" ht="9.9499999999999993" customHeight="1" x14ac:dyDescent="0.2">
      <c r="B1056" s="7" t="s">
        <v>214</v>
      </c>
      <c r="C1056" s="7" t="s">
        <v>184</v>
      </c>
      <c r="D1056" s="178">
        <v>43168</v>
      </c>
      <c r="E1056" s="4076"/>
      <c r="G1056" s="51"/>
    </row>
    <row r="1057" spans="2:7" ht="9.9499999999999993" customHeight="1" x14ac:dyDescent="0.2">
      <c r="B1057" s="7" t="s">
        <v>214</v>
      </c>
      <c r="C1057" s="7" t="s">
        <v>208</v>
      </c>
      <c r="D1057" s="178">
        <v>43168</v>
      </c>
      <c r="E1057" s="4076"/>
      <c r="G1057" s="51"/>
    </row>
    <row r="1058" spans="2:7" ht="9.9499999999999993" customHeight="1" x14ac:dyDescent="0.2">
      <c r="B1058" s="7" t="s">
        <v>89</v>
      </c>
      <c r="C1058" s="7" t="s">
        <v>159</v>
      </c>
      <c r="D1058" s="178">
        <v>43168</v>
      </c>
      <c r="E1058" s="4076"/>
      <c r="G1058" s="51"/>
    </row>
    <row r="1059" spans="2:7" ht="9.9499999999999993" customHeight="1" x14ac:dyDescent="0.2">
      <c r="B1059" s="7" t="s">
        <v>89</v>
      </c>
      <c r="C1059" s="7" t="s">
        <v>129</v>
      </c>
      <c r="D1059" s="178">
        <v>43168</v>
      </c>
      <c r="E1059" s="4076"/>
      <c r="G1059" s="51"/>
    </row>
    <row r="1060" spans="2:7" ht="9.9499999999999993" customHeight="1" x14ac:dyDescent="0.2">
      <c r="B1060" s="7" t="s">
        <v>90</v>
      </c>
      <c r="C1060" s="7" t="s">
        <v>213</v>
      </c>
      <c r="D1060" s="178">
        <v>43168</v>
      </c>
      <c r="E1060" s="4076"/>
      <c r="G1060" s="51"/>
    </row>
    <row r="1061" spans="2:7" ht="9.9499999999999993" customHeight="1" x14ac:dyDescent="0.2">
      <c r="B1061" s="7" t="s">
        <v>100</v>
      </c>
      <c r="C1061" s="7" t="s">
        <v>101</v>
      </c>
      <c r="D1061" s="178">
        <v>43168</v>
      </c>
      <c r="E1061" s="4076"/>
      <c r="G1061" s="51"/>
    </row>
    <row r="1062" spans="2:7" ht="9.9499999999999993" customHeight="1" x14ac:dyDescent="0.2">
      <c r="B1062" s="7" t="s">
        <v>92</v>
      </c>
      <c r="C1062" s="7" t="s">
        <v>214</v>
      </c>
      <c r="D1062" s="178">
        <v>43168</v>
      </c>
      <c r="E1062" s="4076"/>
      <c r="G1062" s="51"/>
    </row>
    <row r="1063" spans="2:7" ht="9.9499999999999993" customHeight="1" x14ac:dyDescent="0.2">
      <c r="B1063" s="7" t="s">
        <v>100</v>
      </c>
      <c r="C1063" s="7" t="s">
        <v>125</v>
      </c>
      <c r="D1063" s="178">
        <v>43168</v>
      </c>
      <c r="E1063" s="4076"/>
      <c r="G1063" s="51"/>
    </row>
    <row r="1064" spans="2:7" ht="9.9499999999999993" customHeight="1" x14ac:dyDescent="0.2">
      <c r="B1064" s="7" t="s">
        <v>97</v>
      </c>
      <c r="C1064" s="7" t="s">
        <v>185</v>
      </c>
      <c r="D1064" s="178">
        <v>43168</v>
      </c>
      <c r="E1064" s="4076"/>
      <c r="G1064" s="51"/>
    </row>
    <row r="1065" spans="2:7" ht="9.9499999999999993" customHeight="1" x14ac:dyDescent="0.2">
      <c r="B1065" s="7" t="s">
        <v>92</v>
      </c>
      <c r="C1065" s="7" t="s">
        <v>97</v>
      </c>
      <c r="D1065" s="178">
        <v>43168</v>
      </c>
      <c r="E1065" s="4076"/>
      <c r="G1065" s="51"/>
    </row>
    <row r="1066" spans="2:7" ht="9.9499999999999993" customHeight="1" x14ac:dyDescent="0.2">
      <c r="B1066" s="7" t="s">
        <v>94</v>
      </c>
      <c r="C1066" s="7" t="s">
        <v>89</v>
      </c>
      <c r="D1066" s="178">
        <v>43168</v>
      </c>
      <c r="E1066" s="4076"/>
      <c r="G1066" s="51"/>
    </row>
    <row r="1067" spans="2:7" ht="9.9499999999999993" customHeight="1" x14ac:dyDescent="0.2">
      <c r="B1067" s="7" t="s">
        <v>90</v>
      </c>
      <c r="C1067" s="7" t="s">
        <v>92</v>
      </c>
      <c r="D1067" s="178">
        <v>43168</v>
      </c>
      <c r="E1067" s="4076"/>
      <c r="G1067" s="51"/>
    </row>
    <row r="1068" spans="2:7" ht="9.9499999999999993" customHeight="1" x14ac:dyDescent="0.2">
      <c r="B1068" s="7" t="s">
        <v>100</v>
      </c>
      <c r="C1068" s="7" t="s">
        <v>94</v>
      </c>
      <c r="D1068" s="178">
        <v>43168</v>
      </c>
      <c r="E1068" s="4076"/>
      <c r="G1068" s="51"/>
    </row>
    <row r="1069" spans="2:7" ht="9.9499999999999993" customHeight="1" x14ac:dyDescent="0.2">
      <c r="B1069" s="7" t="s">
        <v>100</v>
      </c>
      <c r="C1069" s="7" t="s">
        <v>90</v>
      </c>
      <c r="D1069" s="178">
        <v>43168</v>
      </c>
      <c r="E1069" s="4076"/>
      <c r="G1069" s="51"/>
    </row>
    <row r="1070" spans="2:7" ht="9.9499999999999993" customHeight="1" x14ac:dyDescent="0.2">
      <c r="B1070" s="7" t="s">
        <v>283</v>
      </c>
      <c r="C1070" s="7" t="s">
        <v>100</v>
      </c>
      <c r="D1070" s="178">
        <v>43189</v>
      </c>
      <c r="E1070" s="4076"/>
      <c r="G1070" s="51"/>
    </row>
    <row r="1071" spans="2:7" ht="9.9499999999999993" customHeight="1" x14ac:dyDescent="0.2">
      <c r="B1071" s="7" t="s">
        <v>97</v>
      </c>
      <c r="C1071" s="7" t="s">
        <v>89</v>
      </c>
      <c r="D1071" s="178">
        <v>43189</v>
      </c>
      <c r="E1071" s="4076"/>
      <c r="G1071" s="51"/>
    </row>
    <row r="1072" spans="2:7" ht="9.9499999999999993" customHeight="1" x14ac:dyDescent="0.2">
      <c r="B1072" s="7" t="s">
        <v>159</v>
      </c>
      <c r="C1072" s="7" t="s">
        <v>185</v>
      </c>
      <c r="D1072" s="178">
        <v>43189</v>
      </c>
      <c r="E1072" s="4076"/>
      <c r="G1072" s="51"/>
    </row>
    <row r="1073" spans="2:7" ht="9.9499999999999993" customHeight="1" x14ac:dyDescent="0.2">
      <c r="B1073" s="7" t="s">
        <v>214</v>
      </c>
      <c r="C1073" s="7" t="s">
        <v>338</v>
      </c>
      <c r="D1073" s="178">
        <v>43189</v>
      </c>
      <c r="E1073" s="4076"/>
      <c r="G1073" s="51"/>
    </row>
    <row r="1074" spans="2:7" ht="9.9499999999999993" customHeight="1" x14ac:dyDescent="0.2">
      <c r="B1074" s="7" t="s">
        <v>92</v>
      </c>
      <c r="C1074" s="7" t="s">
        <v>90</v>
      </c>
      <c r="D1074" s="178">
        <v>43189</v>
      </c>
      <c r="E1074" s="4076"/>
      <c r="G1074" s="51"/>
    </row>
    <row r="1075" spans="2:7" ht="9.9499999999999993" customHeight="1" x14ac:dyDescent="0.2">
      <c r="B1075" s="7" t="s">
        <v>94</v>
      </c>
      <c r="C1075" s="7" t="s">
        <v>125</v>
      </c>
      <c r="D1075" s="178">
        <v>43189</v>
      </c>
      <c r="E1075" s="4076"/>
      <c r="G1075" s="51"/>
    </row>
    <row r="1076" spans="2:7" ht="9.9499999999999993" customHeight="1" x14ac:dyDescent="0.2">
      <c r="B1076" s="7" t="s">
        <v>283</v>
      </c>
      <c r="C1076" s="7" t="s">
        <v>94</v>
      </c>
      <c r="D1076" s="178">
        <v>43189</v>
      </c>
      <c r="E1076" s="4076"/>
      <c r="G1076" s="51"/>
    </row>
    <row r="1077" spans="2:7" ht="9.9499999999999993" customHeight="1" x14ac:dyDescent="0.2">
      <c r="B1077" s="7" t="s">
        <v>129</v>
      </c>
      <c r="C1077" s="7" t="s">
        <v>101</v>
      </c>
      <c r="D1077" s="178">
        <v>43189</v>
      </c>
      <c r="E1077" s="4076"/>
      <c r="G1077" s="51"/>
    </row>
    <row r="1078" spans="2:7" ht="9.9499999999999993" customHeight="1" x14ac:dyDescent="0.2">
      <c r="B1078" s="7" t="s">
        <v>92</v>
      </c>
      <c r="C1078" s="7" t="s">
        <v>159</v>
      </c>
      <c r="D1078" s="178">
        <v>43189</v>
      </c>
      <c r="E1078" s="4076"/>
      <c r="G1078" s="51"/>
    </row>
    <row r="1079" spans="2:7" ht="9.9499999999999993" customHeight="1" x14ac:dyDescent="0.2">
      <c r="B1079" s="7" t="s">
        <v>92</v>
      </c>
      <c r="C1079" s="7" t="s">
        <v>129</v>
      </c>
      <c r="D1079" s="178">
        <v>43189</v>
      </c>
      <c r="E1079" s="4076"/>
      <c r="G1079" s="51"/>
    </row>
    <row r="1080" spans="2:7" ht="9.9499999999999993" customHeight="1" x14ac:dyDescent="0.2">
      <c r="B1080" s="7" t="s">
        <v>283</v>
      </c>
      <c r="C1080" s="7" t="s">
        <v>97</v>
      </c>
      <c r="D1080" s="178">
        <v>43189</v>
      </c>
      <c r="E1080" s="4076"/>
      <c r="G1080" s="51"/>
    </row>
    <row r="1081" spans="2:7" ht="9.9499999999999993" customHeight="1" x14ac:dyDescent="0.2">
      <c r="B1081" s="7" t="s">
        <v>92</v>
      </c>
      <c r="C1081" s="7" t="s">
        <v>214</v>
      </c>
      <c r="D1081" s="178">
        <v>43189</v>
      </c>
      <c r="E1081" s="4076"/>
      <c r="G1081" s="51"/>
    </row>
    <row r="1082" spans="2:7" ht="9.9499999999999993" customHeight="1" x14ac:dyDescent="0.2">
      <c r="B1082" s="7" t="s">
        <v>92</v>
      </c>
      <c r="C1082" s="7" t="s">
        <v>283</v>
      </c>
      <c r="D1082" s="178">
        <v>43189</v>
      </c>
      <c r="E1082" s="4076"/>
      <c r="G1082" s="51"/>
    </row>
    <row r="1083" spans="2:7" ht="9.9499999999999993" customHeight="1" x14ac:dyDescent="0.2">
      <c r="B1083" s="7" t="s">
        <v>125</v>
      </c>
      <c r="C1083" s="7" t="s">
        <v>208</v>
      </c>
      <c r="D1083" s="178">
        <v>43224</v>
      </c>
      <c r="E1083" s="4076"/>
      <c r="G1083" s="51"/>
    </row>
    <row r="1084" spans="2:7" ht="9.9499999999999993" customHeight="1" x14ac:dyDescent="0.2">
      <c r="B1084" s="7" t="s">
        <v>97</v>
      </c>
      <c r="C1084" s="7" t="s">
        <v>94</v>
      </c>
      <c r="D1084" s="178">
        <v>43224</v>
      </c>
      <c r="E1084" s="4076"/>
      <c r="G1084" s="51"/>
    </row>
    <row r="1085" spans="2:7" ht="9.9499999999999993" customHeight="1" x14ac:dyDescent="0.2">
      <c r="B1085" s="7" t="s">
        <v>125</v>
      </c>
      <c r="C1085" s="7" t="s">
        <v>207</v>
      </c>
      <c r="D1085" s="178">
        <v>43224</v>
      </c>
      <c r="E1085" s="4076"/>
      <c r="G1085" s="51"/>
    </row>
    <row r="1086" spans="2:7" ht="9.9499999999999993" customHeight="1" x14ac:dyDescent="0.2">
      <c r="B1086" s="7" t="s">
        <v>125</v>
      </c>
      <c r="C1086" s="7" t="s">
        <v>159</v>
      </c>
      <c r="D1086" s="178">
        <v>43224</v>
      </c>
      <c r="E1086" s="4076"/>
      <c r="G1086" s="51"/>
    </row>
    <row r="1087" spans="2:7" ht="9.9499999999999993" customHeight="1" x14ac:dyDescent="0.2">
      <c r="B1087" s="7" t="s">
        <v>125</v>
      </c>
      <c r="C1087" s="7" t="s">
        <v>90</v>
      </c>
      <c r="D1087" s="178">
        <v>43224</v>
      </c>
      <c r="E1087" s="4076"/>
      <c r="G1087" s="51"/>
    </row>
    <row r="1088" spans="2:7" ht="9.9499999999999993" customHeight="1" x14ac:dyDescent="0.2">
      <c r="B1088" s="7" t="s">
        <v>89</v>
      </c>
      <c r="C1088" s="7" t="s">
        <v>92</v>
      </c>
      <c r="D1088" s="178">
        <v>43224</v>
      </c>
      <c r="E1088" s="4076"/>
      <c r="G1088" s="51"/>
    </row>
    <row r="1089" spans="2:7" ht="9.9499999999999993" customHeight="1" x14ac:dyDescent="0.2">
      <c r="B1089" s="7" t="s">
        <v>89</v>
      </c>
      <c r="C1089" s="7" t="s">
        <v>97</v>
      </c>
      <c r="D1089" s="178">
        <v>43224</v>
      </c>
      <c r="E1089" s="4076"/>
      <c r="G1089" s="51"/>
    </row>
    <row r="1090" spans="2:7" ht="9.9499999999999993" customHeight="1" x14ac:dyDescent="0.2">
      <c r="B1090" s="7" t="s">
        <v>125</v>
      </c>
      <c r="C1090" s="7" t="s">
        <v>89</v>
      </c>
      <c r="D1090" s="178">
        <v>43224</v>
      </c>
      <c r="E1090" s="4076"/>
      <c r="G1090" s="51"/>
    </row>
    <row r="1091" spans="2:7" ht="9.9499999999999993" customHeight="1" x14ac:dyDescent="0.2">
      <c r="B1091" s="7" t="s">
        <v>101</v>
      </c>
      <c r="C1091" s="7" t="s">
        <v>125</v>
      </c>
      <c r="D1091" s="178">
        <v>43224</v>
      </c>
      <c r="E1091" s="4076"/>
      <c r="G1091" s="51"/>
    </row>
    <row r="1092" spans="2:7" ht="9.9499999999999993" customHeight="1" x14ac:dyDescent="0.2">
      <c r="B1092" s="7" t="s">
        <v>347</v>
      </c>
      <c r="C1092" s="7" t="s">
        <v>185</v>
      </c>
      <c r="D1092" s="178">
        <v>43245</v>
      </c>
      <c r="E1092" s="4076"/>
      <c r="G1092" s="51"/>
    </row>
    <row r="1093" spans="2:7" ht="9.9499999999999993" customHeight="1" x14ac:dyDescent="0.2">
      <c r="B1093" s="7" t="s">
        <v>94</v>
      </c>
      <c r="C1093" s="7" t="s">
        <v>97</v>
      </c>
      <c r="D1093" s="178">
        <v>43245</v>
      </c>
      <c r="E1093" s="4076"/>
      <c r="G1093" s="51"/>
    </row>
    <row r="1094" spans="2:7" ht="9.9499999999999993" customHeight="1" x14ac:dyDescent="0.2">
      <c r="B1094" s="7" t="s">
        <v>159</v>
      </c>
      <c r="C1094" s="7" t="s">
        <v>90</v>
      </c>
      <c r="D1094" s="178">
        <v>43245</v>
      </c>
      <c r="E1094" s="4076"/>
      <c r="G1094" s="51"/>
    </row>
    <row r="1095" spans="2:7" ht="9.9499999999999993" customHeight="1" x14ac:dyDescent="0.2">
      <c r="B1095" s="7" t="s">
        <v>213</v>
      </c>
      <c r="C1095" s="7" t="s">
        <v>129</v>
      </c>
      <c r="D1095" s="178">
        <v>43245</v>
      </c>
      <c r="E1095" s="4076"/>
      <c r="G1095" s="51"/>
    </row>
    <row r="1096" spans="2:7" ht="9.9499999999999993" customHeight="1" x14ac:dyDescent="0.2">
      <c r="B1096" s="7" t="s">
        <v>94</v>
      </c>
      <c r="C1096" s="7" t="s">
        <v>213</v>
      </c>
      <c r="D1096" s="178">
        <v>43245</v>
      </c>
      <c r="E1096" s="4076"/>
      <c r="G1096" s="51"/>
    </row>
    <row r="1097" spans="2:7" ht="9.9499999999999993" customHeight="1" x14ac:dyDescent="0.2">
      <c r="B1097" s="7" t="s">
        <v>100</v>
      </c>
      <c r="C1097" s="7" t="s">
        <v>347</v>
      </c>
      <c r="D1097" s="178">
        <v>43245</v>
      </c>
      <c r="E1097" s="4076"/>
      <c r="G1097" s="51"/>
    </row>
    <row r="1098" spans="2:7" ht="9.9499999999999993" customHeight="1" x14ac:dyDescent="0.2">
      <c r="B1098" s="7" t="s">
        <v>125</v>
      </c>
      <c r="C1098" s="7" t="s">
        <v>101</v>
      </c>
      <c r="D1098" s="178">
        <v>43245</v>
      </c>
      <c r="E1098" s="4076"/>
      <c r="G1098" s="51"/>
    </row>
    <row r="1099" spans="2:7" ht="9.9499999999999993" customHeight="1" x14ac:dyDescent="0.2">
      <c r="B1099" s="7" t="s">
        <v>94</v>
      </c>
      <c r="C1099" s="7" t="s">
        <v>159</v>
      </c>
      <c r="D1099" s="178">
        <v>43245</v>
      </c>
      <c r="E1099" s="4076"/>
      <c r="G1099" s="51"/>
    </row>
    <row r="1100" spans="2:7" ht="9.9499999999999993" customHeight="1" x14ac:dyDescent="0.2">
      <c r="B1100" s="7" t="s">
        <v>92</v>
      </c>
      <c r="C1100" s="7" t="s">
        <v>94</v>
      </c>
      <c r="D1100" s="178">
        <v>43245</v>
      </c>
      <c r="E1100" s="4076"/>
      <c r="G1100" s="51"/>
    </row>
    <row r="1101" spans="2:7" ht="9.9499999999999993" customHeight="1" x14ac:dyDescent="0.2">
      <c r="B1101" s="7" t="s">
        <v>92</v>
      </c>
      <c r="C1101" s="7" t="s">
        <v>89</v>
      </c>
      <c r="D1101" s="178">
        <v>43245</v>
      </c>
      <c r="E1101" s="4076"/>
      <c r="G1101" s="51"/>
    </row>
    <row r="1102" spans="2:7" ht="9.9499999999999993" customHeight="1" x14ac:dyDescent="0.2">
      <c r="B1102" s="7" t="s">
        <v>100</v>
      </c>
      <c r="C1102" s="7" t="s">
        <v>125</v>
      </c>
      <c r="D1102" s="178">
        <v>43245</v>
      </c>
      <c r="E1102" s="4076"/>
      <c r="G1102" s="51"/>
    </row>
    <row r="1103" spans="2:7" ht="9.9499999999999993" customHeight="1" x14ac:dyDescent="0.2">
      <c r="B1103" s="7" t="s">
        <v>92</v>
      </c>
      <c r="C1103" s="7" t="s">
        <v>100</v>
      </c>
      <c r="D1103" s="178">
        <v>43245</v>
      </c>
      <c r="E1103" s="4076"/>
      <c r="G1103" s="51"/>
    </row>
    <row r="1104" spans="2:7" ht="9.9499999999999993" customHeight="1" x14ac:dyDescent="0.2">
      <c r="B1104" s="7" t="s">
        <v>92</v>
      </c>
      <c r="C1104" s="7" t="s">
        <v>347</v>
      </c>
      <c r="D1104" s="178">
        <v>43259</v>
      </c>
      <c r="E1104" s="4076"/>
      <c r="G1104" s="51"/>
    </row>
    <row r="1105" spans="2:7" ht="9.9499999999999993" customHeight="1" x14ac:dyDescent="0.2">
      <c r="B1105" s="7" t="s">
        <v>213</v>
      </c>
      <c r="C1105" s="7" t="s">
        <v>89</v>
      </c>
      <c r="D1105" s="178">
        <v>43259</v>
      </c>
      <c r="E1105" s="4076"/>
      <c r="G1105" s="51"/>
    </row>
    <row r="1106" spans="2:7" ht="9.9499999999999993" customHeight="1" x14ac:dyDescent="0.2">
      <c r="B1106" s="7" t="s">
        <v>97</v>
      </c>
      <c r="C1106" s="7" t="s">
        <v>214</v>
      </c>
      <c r="D1106" s="178">
        <v>43259</v>
      </c>
      <c r="E1106" s="4076"/>
      <c r="G1106" s="51"/>
    </row>
    <row r="1107" spans="2:7" ht="9.9499999999999993" customHeight="1" x14ac:dyDescent="0.2">
      <c r="B1107" s="7" t="s">
        <v>94</v>
      </c>
      <c r="C1107" s="7" t="s">
        <v>185</v>
      </c>
      <c r="D1107" s="178">
        <v>43259</v>
      </c>
      <c r="E1107" s="4076"/>
      <c r="G1107" s="51"/>
    </row>
    <row r="1108" spans="2:7" ht="9.9499999999999993" customHeight="1" x14ac:dyDescent="0.2">
      <c r="B1108" s="7" t="s">
        <v>208</v>
      </c>
      <c r="C1108" s="7" t="s">
        <v>184</v>
      </c>
      <c r="D1108" s="178">
        <v>43259</v>
      </c>
      <c r="E1108" s="4076"/>
      <c r="G1108" s="51"/>
    </row>
    <row r="1109" spans="2:7" ht="9.9499999999999993" customHeight="1" x14ac:dyDescent="0.2">
      <c r="B1109" s="7" t="s">
        <v>93</v>
      </c>
      <c r="C1109" s="7" t="s">
        <v>129</v>
      </c>
      <c r="D1109" s="178">
        <v>43259</v>
      </c>
      <c r="E1109" s="4076"/>
      <c r="G1109" s="51"/>
    </row>
    <row r="1110" spans="2:7" ht="9.9499999999999993" customHeight="1" x14ac:dyDescent="0.2">
      <c r="B1110" s="7" t="s">
        <v>100</v>
      </c>
      <c r="C1110" s="7" t="s">
        <v>208</v>
      </c>
      <c r="D1110" s="178">
        <v>43259</v>
      </c>
      <c r="E1110" s="4076"/>
      <c r="G1110" s="51"/>
    </row>
    <row r="1111" spans="2:7" ht="9.9499999999999993" customHeight="1" x14ac:dyDescent="0.2">
      <c r="B1111" s="7" t="s">
        <v>92</v>
      </c>
      <c r="C1111" s="7" t="s">
        <v>125</v>
      </c>
      <c r="D1111" s="178">
        <v>43259</v>
      </c>
      <c r="E1111" s="4076"/>
      <c r="G1111" s="51"/>
    </row>
    <row r="1112" spans="2:7" ht="9.9499999999999993" customHeight="1" x14ac:dyDescent="0.2">
      <c r="B1112" s="7" t="s">
        <v>94</v>
      </c>
      <c r="C1112" s="7" t="s">
        <v>100</v>
      </c>
      <c r="D1112" s="178">
        <v>43259</v>
      </c>
      <c r="E1112" s="4076"/>
      <c r="G1112" s="51"/>
    </row>
    <row r="1113" spans="2:7" ht="9.9499999999999993" customHeight="1" x14ac:dyDescent="0.2">
      <c r="B1113" s="7" t="s">
        <v>213</v>
      </c>
      <c r="C1113" s="7" t="s">
        <v>93</v>
      </c>
      <c r="D1113" s="178">
        <v>43259</v>
      </c>
      <c r="E1113" s="4076"/>
      <c r="G1113" s="51"/>
    </row>
    <row r="1114" spans="2:7" ht="9.9499999999999993" customHeight="1" x14ac:dyDescent="0.2">
      <c r="B1114" s="7" t="s">
        <v>94</v>
      </c>
      <c r="C1114" s="7" t="s">
        <v>92</v>
      </c>
      <c r="D1114" s="178">
        <v>43259</v>
      </c>
      <c r="E1114" s="4076"/>
      <c r="G1114" s="51"/>
    </row>
    <row r="1115" spans="2:7" ht="9.9499999999999993" customHeight="1" x14ac:dyDescent="0.2">
      <c r="B1115" s="7" t="s">
        <v>338</v>
      </c>
      <c r="C1115" s="7" t="s">
        <v>213</v>
      </c>
      <c r="D1115" s="178">
        <v>43259</v>
      </c>
      <c r="E1115" s="4076"/>
      <c r="G1115" s="51"/>
    </row>
    <row r="1116" spans="2:7" ht="9.9499999999999993" customHeight="1" x14ac:dyDescent="0.2">
      <c r="B1116" s="7" t="s">
        <v>338</v>
      </c>
      <c r="C1116" s="7" t="s">
        <v>97</v>
      </c>
      <c r="D1116" s="178">
        <v>43259</v>
      </c>
      <c r="E1116" s="4076"/>
      <c r="G1116" s="51"/>
    </row>
    <row r="1117" spans="2:7" ht="9.9499999999999993" customHeight="1" x14ac:dyDescent="0.2">
      <c r="B1117" s="7" t="s">
        <v>338</v>
      </c>
      <c r="C1117" s="7" t="s">
        <v>94</v>
      </c>
      <c r="D1117" s="178">
        <v>43259</v>
      </c>
      <c r="E1117" s="4076"/>
      <c r="G1117" s="51"/>
    </row>
    <row r="1118" spans="2:7" ht="9.9499999999999993" customHeight="1" x14ac:dyDescent="0.2">
      <c r="B1118" s="7" t="s">
        <v>159</v>
      </c>
      <c r="C1118" s="7" t="s">
        <v>129</v>
      </c>
      <c r="D1118" s="178">
        <v>43276</v>
      </c>
      <c r="E1118" s="4076"/>
      <c r="G1118" s="51"/>
    </row>
    <row r="1119" spans="2:7" ht="9.9499999999999993" customHeight="1" x14ac:dyDescent="0.2">
      <c r="B1119" s="7" t="s">
        <v>159</v>
      </c>
      <c r="C1119" s="7" t="s">
        <v>200</v>
      </c>
      <c r="D1119" s="178">
        <v>43276</v>
      </c>
      <c r="E1119" s="4076"/>
      <c r="G1119" s="51"/>
    </row>
    <row r="1120" spans="2:7" ht="9.9499999999999993" customHeight="1" x14ac:dyDescent="0.2">
      <c r="B1120" s="7" t="s">
        <v>89</v>
      </c>
      <c r="C1120" s="7" t="s">
        <v>208</v>
      </c>
      <c r="D1120" s="178">
        <v>43276</v>
      </c>
      <c r="E1120" s="4076"/>
      <c r="G1120" s="51"/>
    </row>
    <row r="1121" spans="2:7" ht="9.9499999999999993" customHeight="1" x14ac:dyDescent="0.2">
      <c r="B1121" s="7" t="s">
        <v>283</v>
      </c>
      <c r="C1121" s="7" t="s">
        <v>125</v>
      </c>
      <c r="D1121" s="178">
        <v>43276</v>
      </c>
      <c r="E1121" s="4076"/>
      <c r="G1121" s="51"/>
    </row>
    <row r="1122" spans="2:7" ht="9.9499999999999993" customHeight="1" x14ac:dyDescent="0.2">
      <c r="B1122" s="7" t="s">
        <v>184</v>
      </c>
      <c r="C1122" s="7" t="s">
        <v>97</v>
      </c>
      <c r="D1122" s="178">
        <v>43276</v>
      </c>
      <c r="E1122" s="4076"/>
      <c r="G1122" s="51"/>
    </row>
    <row r="1123" spans="2:7" ht="9.9499999999999993" customHeight="1" x14ac:dyDescent="0.2">
      <c r="B1123" s="7" t="s">
        <v>185</v>
      </c>
      <c r="C1123" s="7" t="s">
        <v>92</v>
      </c>
      <c r="D1123" s="178">
        <v>43276</v>
      </c>
      <c r="E1123" s="4076"/>
      <c r="G1123" s="51"/>
    </row>
    <row r="1124" spans="2:7" ht="9.9499999999999993" customHeight="1" x14ac:dyDescent="0.2">
      <c r="B1124" s="7" t="s">
        <v>88</v>
      </c>
      <c r="C1124" s="7" t="s">
        <v>159</v>
      </c>
      <c r="D1124" s="178">
        <v>43276</v>
      </c>
      <c r="E1124" s="4076"/>
      <c r="G1124" s="51"/>
    </row>
    <row r="1125" spans="2:7" ht="9.9499999999999993" customHeight="1" x14ac:dyDescent="0.2">
      <c r="B1125" s="7" t="s">
        <v>214</v>
      </c>
      <c r="C1125" s="7" t="s">
        <v>100</v>
      </c>
      <c r="D1125" s="178">
        <v>43276</v>
      </c>
      <c r="E1125" s="4076"/>
      <c r="G1125" s="51"/>
    </row>
    <row r="1126" spans="2:7" ht="9.9499999999999993" customHeight="1" x14ac:dyDescent="0.2">
      <c r="B1126" s="7" t="s">
        <v>214</v>
      </c>
      <c r="C1126" s="7" t="s">
        <v>185</v>
      </c>
      <c r="D1126" s="178">
        <v>43276</v>
      </c>
      <c r="E1126" s="4076"/>
      <c r="G1126" s="51"/>
    </row>
    <row r="1127" spans="2:7" ht="9.9499999999999993" customHeight="1" x14ac:dyDescent="0.2">
      <c r="B1127" s="7" t="s">
        <v>214</v>
      </c>
      <c r="C1127" s="7" t="s">
        <v>94</v>
      </c>
      <c r="D1127" s="178">
        <v>43276</v>
      </c>
      <c r="E1127" s="4076"/>
      <c r="G1127" s="51"/>
    </row>
    <row r="1128" spans="2:7" ht="9.9499999999999993" customHeight="1" x14ac:dyDescent="0.2">
      <c r="B1128" s="7" t="s">
        <v>101</v>
      </c>
      <c r="C1128" s="7" t="s">
        <v>283</v>
      </c>
      <c r="D1128" s="178">
        <v>43276</v>
      </c>
      <c r="E1128" s="4076"/>
      <c r="G1128" s="51"/>
    </row>
    <row r="1129" spans="2:7" ht="9.9499999999999993" customHeight="1" x14ac:dyDescent="0.2">
      <c r="B1129" s="7" t="s">
        <v>101</v>
      </c>
      <c r="C1129" s="7" t="s">
        <v>89</v>
      </c>
      <c r="D1129" s="178">
        <v>43276</v>
      </c>
      <c r="E1129" s="4076"/>
      <c r="G1129" s="51"/>
    </row>
    <row r="1130" spans="2:7" ht="9.9499999999999993" customHeight="1" x14ac:dyDescent="0.2">
      <c r="B1130" s="7" t="s">
        <v>214</v>
      </c>
      <c r="C1130" s="7" t="s">
        <v>88</v>
      </c>
      <c r="D1130" s="178">
        <v>43276</v>
      </c>
      <c r="E1130" s="4076"/>
      <c r="G1130" s="51"/>
    </row>
    <row r="1131" spans="2:7" ht="9.9499999999999993" customHeight="1" x14ac:dyDescent="0.2">
      <c r="B1131" s="7" t="s">
        <v>214</v>
      </c>
      <c r="C1131" s="7" t="s">
        <v>101</v>
      </c>
      <c r="D1131" s="178">
        <v>43276</v>
      </c>
      <c r="E1131" s="4076"/>
      <c r="G1131" s="51"/>
    </row>
    <row r="1132" spans="2:7" ht="9.9499999999999993" customHeight="1" thickBot="1" x14ac:dyDescent="0.25">
      <c r="B1132" s="183" t="s">
        <v>184</v>
      </c>
      <c r="C1132" s="183" t="s">
        <v>214</v>
      </c>
      <c r="D1132" s="184">
        <v>43276</v>
      </c>
      <c r="E1132" s="4076"/>
      <c r="G1132" s="51"/>
    </row>
    <row r="1133" spans="2:7" ht="9.9499999999999993" customHeight="1" thickTop="1" x14ac:dyDescent="0.2">
      <c r="B1133" s="9" t="s">
        <v>92</v>
      </c>
      <c r="C1133" s="9" t="s">
        <v>159</v>
      </c>
      <c r="D1133" s="177">
        <v>43343</v>
      </c>
      <c r="E1133" s="4075" t="s">
        <v>829</v>
      </c>
      <c r="G1133" s="51"/>
    </row>
    <row r="1134" spans="2:7" ht="9.9499999999999993" customHeight="1" x14ac:dyDescent="0.2">
      <c r="B1134" s="7" t="s">
        <v>90</v>
      </c>
      <c r="C1134" s="7" t="s">
        <v>97</v>
      </c>
      <c r="D1134" s="178">
        <v>43343</v>
      </c>
      <c r="E1134" s="4076"/>
      <c r="G1134" s="51"/>
    </row>
    <row r="1135" spans="2:7" ht="9.9499999999999993" customHeight="1" x14ac:dyDescent="0.2">
      <c r="B1135" s="7" t="s">
        <v>607</v>
      </c>
      <c r="C1135" s="7" t="s">
        <v>208</v>
      </c>
      <c r="D1135" s="178">
        <v>43343</v>
      </c>
      <c r="E1135" s="4076"/>
      <c r="G1135" s="51"/>
    </row>
    <row r="1136" spans="2:7" ht="9.9499999999999993" customHeight="1" x14ac:dyDescent="0.2">
      <c r="B1136" s="7" t="s">
        <v>607</v>
      </c>
      <c r="C1136" s="7" t="s">
        <v>98</v>
      </c>
      <c r="D1136" s="178">
        <v>43343</v>
      </c>
      <c r="E1136" s="4076"/>
      <c r="G1136" s="51"/>
    </row>
    <row r="1137" spans="2:7" ht="9.9499999999999993" customHeight="1" x14ac:dyDescent="0.2">
      <c r="B1137" s="7" t="s">
        <v>607</v>
      </c>
      <c r="C1137" s="7" t="s">
        <v>104</v>
      </c>
      <c r="D1137" s="178">
        <v>43343</v>
      </c>
      <c r="E1137" s="4076"/>
      <c r="G1137" s="51"/>
    </row>
    <row r="1138" spans="2:7" ht="9.9499999999999993" customHeight="1" x14ac:dyDescent="0.2">
      <c r="B1138" s="7" t="s">
        <v>125</v>
      </c>
      <c r="C1138" s="7" t="s">
        <v>185</v>
      </c>
      <c r="D1138" s="178">
        <v>43343</v>
      </c>
      <c r="E1138" s="4076"/>
      <c r="G1138" s="51"/>
    </row>
    <row r="1139" spans="2:7" ht="9.9499999999999993" customHeight="1" x14ac:dyDescent="0.2">
      <c r="B1139" s="7" t="s">
        <v>100</v>
      </c>
      <c r="C1139" s="7" t="s">
        <v>607</v>
      </c>
      <c r="D1139" s="178">
        <v>43343</v>
      </c>
      <c r="E1139" s="4076"/>
      <c r="G1139" s="51"/>
    </row>
    <row r="1140" spans="2:7" ht="9.9499999999999993" customHeight="1" x14ac:dyDescent="0.2">
      <c r="B1140" s="7" t="s">
        <v>89</v>
      </c>
      <c r="C1140" s="7" t="s">
        <v>92</v>
      </c>
      <c r="D1140" s="178">
        <v>43343</v>
      </c>
      <c r="E1140" s="4076"/>
      <c r="G1140" s="51"/>
    </row>
    <row r="1141" spans="2:7" ht="9.9499999999999993" customHeight="1" x14ac:dyDescent="0.2">
      <c r="B1141" s="7" t="s">
        <v>90</v>
      </c>
      <c r="C1141" s="7" t="s">
        <v>125</v>
      </c>
      <c r="D1141" s="178">
        <v>43343</v>
      </c>
      <c r="E1141" s="4076"/>
      <c r="G1141" s="51"/>
    </row>
    <row r="1142" spans="2:7" ht="9.9499999999999993" customHeight="1" x14ac:dyDescent="0.2">
      <c r="B1142" s="7" t="s">
        <v>94</v>
      </c>
      <c r="C1142" s="7" t="s">
        <v>207</v>
      </c>
      <c r="D1142" s="178">
        <v>43343</v>
      </c>
      <c r="E1142" s="4076"/>
      <c r="G1142" s="51"/>
    </row>
    <row r="1143" spans="2:7" ht="9.9499999999999993" customHeight="1" x14ac:dyDescent="0.2">
      <c r="B1143" s="7" t="s">
        <v>94</v>
      </c>
      <c r="C1143" s="7" t="s">
        <v>90</v>
      </c>
      <c r="D1143" s="178">
        <v>43343</v>
      </c>
      <c r="E1143" s="4076"/>
      <c r="G1143" s="51"/>
    </row>
    <row r="1144" spans="2:7" ht="9.9499999999999993" customHeight="1" x14ac:dyDescent="0.2">
      <c r="B1144" s="7" t="s">
        <v>89</v>
      </c>
      <c r="C1144" s="7" t="s">
        <v>100</v>
      </c>
      <c r="D1144" s="178">
        <v>43343</v>
      </c>
      <c r="E1144" s="4076"/>
      <c r="G1144" s="51"/>
    </row>
    <row r="1145" spans="2:7" ht="9.9499999999999993" customHeight="1" x14ac:dyDescent="0.2">
      <c r="B1145" s="7" t="s">
        <v>89</v>
      </c>
      <c r="C1145" s="7" t="s">
        <v>94</v>
      </c>
      <c r="D1145" s="178">
        <v>43343</v>
      </c>
      <c r="E1145" s="4076"/>
      <c r="G1145" s="51"/>
    </row>
    <row r="1146" spans="2:7" ht="9.9499999999999993" customHeight="1" x14ac:dyDescent="0.2">
      <c r="B1146" s="7" t="s">
        <v>213</v>
      </c>
      <c r="C1146" s="7" t="s">
        <v>184</v>
      </c>
      <c r="D1146" s="178">
        <v>43371</v>
      </c>
      <c r="E1146" s="4076"/>
      <c r="G1146" s="51"/>
    </row>
    <row r="1147" spans="2:7" ht="9.9499999999999993" customHeight="1" x14ac:dyDescent="0.2">
      <c r="B1147" s="7" t="s">
        <v>200</v>
      </c>
      <c r="C1147" s="7" t="s">
        <v>185</v>
      </c>
      <c r="D1147" s="178">
        <v>43371</v>
      </c>
      <c r="E1147" s="4076"/>
      <c r="G1147" s="51"/>
    </row>
    <row r="1148" spans="2:7" ht="9.9499999999999993" customHeight="1" x14ac:dyDescent="0.2">
      <c r="B1148" s="7" t="s">
        <v>207</v>
      </c>
      <c r="C1148" s="7" t="s">
        <v>208</v>
      </c>
      <c r="D1148" s="178">
        <v>43371</v>
      </c>
      <c r="E1148" s="4076"/>
      <c r="G1148" s="51"/>
    </row>
    <row r="1149" spans="2:7" ht="9.9499999999999993" customHeight="1" x14ac:dyDescent="0.2">
      <c r="B1149" s="7" t="s">
        <v>214</v>
      </c>
      <c r="C1149" s="7" t="s">
        <v>97</v>
      </c>
      <c r="D1149" s="178">
        <v>43371</v>
      </c>
      <c r="E1149" s="4076"/>
      <c r="G1149" s="51"/>
    </row>
    <row r="1150" spans="2:7" ht="9.9499999999999993" customHeight="1" x14ac:dyDescent="0.2">
      <c r="B1150" s="7" t="s">
        <v>92</v>
      </c>
      <c r="C1150" s="7" t="s">
        <v>283</v>
      </c>
      <c r="D1150" s="178">
        <v>43371</v>
      </c>
      <c r="E1150" s="4076"/>
      <c r="G1150" s="51"/>
    </row>
    <row r="1151" spans="2:7" ht="9.9499999999999993" customHeight="1" x14ac:dyDescent="0.2">
      <c r="B1151" s="7" t="s">
        <v>213</v>
      </c>
      <c r="C1151" s="7" t="s">
        <v>207</v>
      </c>
      <c r="D1151" s="178">
        <v>43371</v>
      </c>
      <c r="E1151" s="4076"/>
      <c r="G1151" s="51"/>
    </row>
    <row r="1152" spans="2:7" ht="9.9499999999999993" customHeight="1" x14ac:dyDescent="0.2">
      <c r="B1152" s="7" t="s">
        <v>92</v>
      </c>
      <c r="C1152" s="7" t="s">
        <v>90</v>
      </c>
      <c r="D1152" s="178">
        <v>43371</v>
      </c>
      <c r="E1152" s="4076"/>
      <c r="G1152" s="51"/>
    </row>
    <row r="1153" spans="2:7" ht="9.9499999999999993" customHeight="1" x14ac:dyDescent="0.2">
      <c r="B1153" s="7" t="s">
        <v>129</v>
      </c>
      <c r="C1153" s="7" t="s">
        <v>200</v>
      </c>
      <c r="D1153" s="178">
        <v>43371</v>
      </c>
      <c r="E1153" s="4076"/>
      <c r="G1153" s="51"/>
    </row>
    <row r="1154" spans="2:7" ht="9.9499999999999993" customHeight="1" x14ac:dyDescent="0.2">
      <c r="B1154" s="7" t="s">
        <v>125</v>
      </c>
      <c r="C1154" s="7" t="s">
        <v>89</v>
      </c>
      <c r="D1154" s="178">
        <v>43371</v>
      </c>
      <c r="E1154" s="4076"/>
      <c r="G1154" s="51"/>
    </row>
    <row r="1155" spans="2:7" ht="9.9499999999999993" customHeight="1" x14ac:dyDescent="0.2">
      <c r="B1155" s="7" t="s">
        <v>159</v>
      </c>
      <c r="C1155" s="7" t="s">
        <v>129</v>
      </c>
      <c r="D1155" s="178">
        <v>43371</v>
      </c>
      <c r="E1155" s="4076"/>
      <c r="G1155" s="51"/>
    </row>
    <row r="1156" spans="2:7" ht="9.9499999999999993" customHeight="1" x14ac:dyDescent="0.2">
      <c r="B1156" s="7" t="s">
        <v>125</v>
      </c>
      <c r="C1156" s="7" t="s">
        <v>159</v>
      </c>
      <c r="D1156" s="178">
        <v>43371</v>
      </c>
      <c r="E1156" s="4076"/>
      <c r="G1156" s="51"/>
    </row>
    <row r="1157" spans="2:7" ht="9.9499999999999993" customHeight="1" x14ac:dyDescent="0.2">
      <c r="B1157" s="7" t="s">
        <v>94</v>
      </c>
      <c r="C1157" s="7" t="s">
        <v>214</v>
      </c>
      <c r="D1157" s="178">
        <v>43371</v>
      </c>
      <c r="E1157" s="4076"/>
      <c r="G1157" s="51"/>
    </row>
    <row r="1158" spans="2:7" ht="9.9499999999999993" customHeight="1" x14ac:dyDescent="0.2">
      <c r="B1158" s="7" t="s">
        <v>94</v>
      </c>
      <c r="C1158" s="7" t="s">
        <v>92</v>
      </c>
      <c r="D1158" s="178">
        <v>43371</v>
      </c>
      <c r="E1158" s="4076"/>
      <c r="G1158" s="51"/>
    </row>
    <row r="1159" spans="2:7" ht="9.9499999999999993" customHeight="1" x14ac:dyDescent="0.2">
      <c r="B1159" s="7" t="s">
        <v>94</v>
      </c>
      <c r="C1159" s="7" t="s">
        <v>100</v>
      </c>
      <c r="D1159" s="178">
        <v>43371</v>
      </c>
      <c r="E1159" s="4076"/>
      <c r="G1159" s="51"/>
    </row>
    <row r="1160" spans="2:7" ht="9.9499999999999993" customHeight="1" x14ac:dyDescent="0.2">
      <c r="B1160" s="7" t="s">
        <v>213</v>
      </c>
      <c r="C1160" s="7" t="s">
        <v>125</v>
      </c>
      <c r="D1160" s="178">
        <v>43371</v>
      </c>
      <c r="E1160" s="4076"/>
      <c r="G1160" s="51"/>
    </row>
    <row r="1161" spans="2:7" ht="9.9499999999999993" customHeight="1" x14ac:dyDescent="0.2">
      <c r="B1161" s="7" t="s">
        <v>213</v>
      </c>
      <c r="C1161" s="7" t="s">
        <v>94</v>
      </c>
      <c r="D1161" s="178">
        <v>43371</v>
      </c>
      <c r="E1161" s="4076"/>
      <c r="G1161" s="51"/>
    </row>
    <row r="1162" spans="2:7" ht="9.9499999999999993" customHeight="1" x14ac:dyDescent="0.2">
      <c r="B1162" s="7" t="s">
        <v>101</v>
      </c>
      <c r="C1162" s="7" t="s">
        <v>100</v>
      </c>
      <c r="D1162" s="178">
        <v>43406</v>
      </c>
      <c r="E1162" s="4076"/>
      <c r="G1162" s="51"/>
    </row>
    <row r="1163" spans="2:7" ht="9.9499999999999993" customHeight="1" x14ac:dyDescent="0.2">
      <c r="B1163" s="7" t="s">
        <v>184</v>
      </c>
      <c r="C1163" s="7" t="s">
        <v>104</v>
      </c>
      <c r="D1163" s="178">
        <v>43406</v>
      </c>
      <c r="E1163" s="4076"/>
      <c r="G1163" s="51"/>
    </row>
    <row r="1164" spans="2:7" ht="9.9499999999999993" customHeight="1" x14ac:dyDescent="0.2">
      <c r="B1164" s="7" t="s">
        <v>185</v>
      </c>
      <c r="C1164" s="7" t="s">
        <v>125</v>
      </c>
      <c r="D1164" s="178">
        <v>43406</v>
      </c>
      <c r="E1164" s="4076"/>
      <c r="G1164" s="51"/>
    </row>
    <row r="1165" spans="2:7" ht="9.9499999999999993" customHeight="1" x14ac:dyDescent="0.2">
      <c r="B1165" s="7" t="s">
        <v>159</v>
      </c>
      <c r="C1165" s="7" t="s">
        <v>92</v>
      </c>
      <c r="D1165" s="178">
        <v>43406</v>
      </c>
      <c r="E1165" s="4076"/>
      <c r="G1165" s="51"/>
    </row>
    <row r="1166" spans="2:7" ht="9.9499999999999993" customHeight="1" x14ac:dyDescent="0.2">
      <c r="B1166" s="7" t="s">
        <v>159</v>
      </c>
      <c r="C1166" s="7" t="s">
        <v>184</v>
      </c>
      <c r="D1166" s="178">
        <v>43406</v>
      </c>
      <c r="E1166" s="4076"/>
      <c r="G1166" s="51"/>
    </row>
    <row r="1167" spans="2:7" ht="9.9499999999999993" customHeight="1" x14ac:dyDescent="0.2">
      <c r="B1167" s="7" t="s">
        <v>185</v>
      </c>
      <c r="C1167" s="7" t="s">
        <v>101</v>
      </c>
      <c r="D1167" s="178">
        <v>43406</v>
      </c>
      <c r="E1167" s="4076"/>
      <c r="G1167" s="51"/>
    </row>
    <row r="1168" spans="2:7" ht="9.9499999999999993" customHeight="1" x14ac:dyDescent="0.2">
      <c r="B1168" s="7" t="s">
        <v>214</v>
      </c>
      <c r="C1168" s="7" t="s">
        <v>93</v>
      </c>
      <c r="D1168" s="178">
        <v>43406</v>
      </c>
      <c r="E1168" s="4076"/>
      <c r="G1168" s="51"/>
    </row>
    <row r="1169" spans="2:7" ht="9.9499999999999993" customHeight="1" x14ac:dyDescent="0.2">
      <c r="B1169" s="7" t="s">
        <v>89</v>
      </c>
      <c r="C1169" s="7" t="s">
        <v>185</v>
      </c>
      <c r="D1169" s="178">
        <v>43406</v>
      </c>
      <c r="E1169" s="4076"/>
      <c r="G1169" s="51"/>
    </row>
    <row r="1170" spans="2:7" ht="9.9499999999999993" customHeight="1" x14ac:dyDescent="0.2">
      <c r="B1170" s="7" t="s">
        <v>214</v>
      </c>
      <c r="C1170" s="7" t="s">
        <v>89</v>
      </c>
      <c r="D1170" s="178">
        <v>43406</v>
      </c>
      <c r="E1170" s="4076"/>
      <c r="G1170" s="51"/>
    </row>
    <row r="1171" spans="2:7" ht="9.9499999999999993" customHeight="1" x14ac:dyDescent="0.2">
      <c r="B1171" s="7" t="s">
        <v>159</v>
      </c>
      <c r="C1171" s="7" t="s">
        <v>97</v>
      </c>
      <c r="D1171" s="178">
        <v>43406</v>
      </c>
      <c r="E1171" s="4076"/>
      <c r="G1171" s="51"/>
    </row>
    <row r="1172" spans="2:7" ht="9.9499999999999993" customHeight="1" x14ac:dyDescent="0.2">
      <c r="B1172" s="7" t="s">
        <v>214</v>
      </c>
      <c r="C1172" s="7" t="s">
        <v>159</v>
      </c>
      <c r="D1172" s="178">
        <v>43406</v>
      </c>
      <c r="E1172" s="4076"/>
      <c r="G1172" s="51"/>
    </row>
    <row r="1173" spans="2:7" ht="9.9499999999999993" customHeight="1" x14ac:dyDescent="0.2">
      <c r="B1173" s="7" t="s">
        <v>94</v>
      </c>
      <c r="C1173" s="7" t="s">
        <v>214</v>
      </c>
      <c r="D1173" s="178">
        <v>43406</v>
      </c>
      <c r="E1173" s="4076"/>
      <c r="G1173" s="51"/>
    </row>
    <row r="1174" spans="2:7" ht="9.9499999999999993" customHeight="1" x14ac:dyDescent="0.2">
      <c r="B1174" s="7" t="s">
        <v>97</v>
      </c>
      <c r="C1174" s="7" t="s">
        <v>207</v>
      </c>
      <c r="D1174" s="178">
        <v>43434</v>
      </c>
      <c r="E1174" s="4076"/>
      <c r="G1174" s="51"/>
    </row>
    <row r="1175" spans="2:7" ht="9.9499999999999993" customHeight="1" x14ac:dyDescent="0.2">
      <c r="B1175" s="7" t="s">
        <v>89</v>
      </c>
      <c r="C1175" s="7" t="s">
        <v>125</v>
      </c>
      <c r="D1175" s="178">
        <v>43434</v>
      </c>
      <c r="E1175" s="4076"/>
      <c r="G1175" s="51"/>
    </row>
    <row r="1176" spans="2:7" ht="9.9499999999999993" customHeight="1" x14ac:dyDescent="0.2">
      <c r="B1176" s="7" t="s">
        <v>92</v>
      </c>
      <c r="C1176" s="7" t="s">
        <v>338</v>
      </c>
      <c r="D1176" s="178">
        <v>43434</v>
      </c>
      <c r="E1176" s="4076"/>
      <c r="G1176" s="51"/>
    </row>
    <row r="1177" spans="2:7" ht="9.9499999999999993" customHeight="1" x14ac:dyDescent="0.2">
      <c r="B1177" s="7" t="s">
        <v>92</v>
      </c>
      <c r="C1177" s="7" t="s">
        <v>185</v>
      </c>
      <c r="D1177" s="178">
        <v>43434</v>
      </c>
      <c r="E1177" s="4076"/>
      <c r="G1177" s="51"/>
    </row>
    <row r="1178" spans="2:7" ht="9.9499999999999993" customHeight="1" x14ac:dyDescent="0.2">
      <c r="B1178" s="7" t="s">
        <v>607</v>
      </c>
      <c r="C1178" s="7" t="s">
        <v>97</v>
      </c>
      <c r="D1178" s="178">
        <v>43434</v>
      </c>
      <c r="E1178" s="4076"/>
      <c r="G1178" s="51"/>
    </row>
    <row r="1179" spans="2:7" ht="9.9499999999999993" customHeight="1" x14ac:dyDescent="0.2">
      <c r="B1179" s="7" t="s">
        <v>184</v>
      </c>
      <c r="C1179" s="7" t="s">
        <v>98</v>
      </c>
      <c r="D1179" s="178">
        <v>43434</v>
      </c>
      <c r="E1179" s="4076"/>
      <c r="G1179" s="51"/>
    </row>
    <row r="1180" spans="2:7" ht="9.9499999999999993" customHeight="1" x14ac:dyDescent="0.2">
      <c r="B1180" s="7" t="s">
        <v>92</v>
      </c>
      <c r="C1180" s="7" t="s">
        <v>94</v>
      </c>
      <c r="D1180" s="178">
        <v>43434</v>
      </c>
      <c r="E1180" s="4076"/>
      <c r="G1180" s="51"/>
    </row>
    <row r="1181" spans="2:7" ht="9.9499999999999993" customHeight="1" x14ac:dyDescent="0.2">
      <c r="B1181" s="7" t="s">
        <v>89</v>
      </c>
      <c r="C1181" s="7" t="s">
        <v>159</v>
      </c>
      <c r="D1181" s="178">
        <v>43434</v>
      </c>
      <c r="E1181" s="4076"/>
      <c r="G1181" s="51"/>
    </row>
    <row r="1182" spans="2:7" ht="9.9499999999999993" customHeight="1" x14ac:dyDescent="0.2">
      <c r="B1182" s="7" t="s">
        <v>92</v>
      </c>
      <c r="C1182" s="7" t="s">
        <v>184</v>
      </c>
      <c r="D1182" s="178">
        <v>43434</v>
      </c>
      <c r="E1182" s="4076"/>
      <c r="G1182" s="51"/>
    </row>
    <row r="1183" spans="2:7" ht="9.9499999999999993" customHeight="1" x14ac:dyDescent="0.2">
      <c r="B1183" s="7" t="s">
        <v>607</v>
      </c>
      <c r="C1183" s="7" t="s">
        <v>214</v>
      </c>
      <c r="D1183" s="178">
        <v>43434</v>
      </c>
      <c r="E1183" s="4076"/>
      <c r="G1183" s="51"/>
    </row>
    <row r="1184" spans="2:7" ht="9.9499999999999993" customHeight="1" x14ac:dyDescent="0.2">
      <c r="B1184" s="7" t="s">
        <v>607</v>
      </c>
      <c r="C1184" s="7" t="s">
        <v>92</v>
      </c>
      <c r="D1184" s="178">
        <v>43434</v>
      </c>
      <c r="E1184" s="4076"/>
      <c r="G1184" s="51"/>
    </row>
    <row r="1185" spans="2:7" ht="9.9499999999999993" customHeight="1" x14ac:dyDescent="0.2">
      <c r="B1185" s="7" t="s">
        <v>283</v>
      </c>
      <c r="C1185" s="7" t="s">
        <v>607</v>
      </c>
      <c r="D1185" s="178">
        <v>43434</v>
      </c>
      <c r="E1185" s="4076"/>
      <c r="G1185" s="51"/>
    </row>
    <row r="1186" spans="2:7" ht="9.9499999999999993" customHeight="1" x14ac:dyDescent="0.2">
      <c r="B1186" s="7" t="s">
        <v>283</v>
      </c>
      <c r="C1186" s="7" t="s">
        <v>89</v>
      </c>
      <c r="D1186" s="178">
        <v>43434</v>
      </c>
      <c r="E1186" s="4076"/>
      <c r="G1186" s="51"/>
    </row>
    <row r="1187" spans="2:7" ht="9.9499999999999993" customHeight="1" x14ac:dyDescent="0.2">
      <c r="B1187" s="7" t="s">
        <v>94</v>
      </c>
      <c r="C1187" s="7" t="s">
        <v>214</v>
      </c>
      <c r="D1187" s="178">
        <v>43455</v>
      </c>
      <c r="E1187" s="4076"/>
      <c r="G1187" s="51"/>
    </row>
    <row r="1188" spans="2:7" ht="9.9499999999999993" customHeight="1" x14ac:dyDescent="0.2">
      <c r="B1188" s="7" t="s">
        <v>88</v>
      </c>
      <c r="C1188" s="7" t="s">
        <v>97</v>
      </c>
      <c r="D1188" s="178">
        <v>43455</v>
      </c>
      <c r="E1188" s="4076"/>
      <c r="G1188" s="51"/>
    </row>
    <row r="1189" spans="2:7" ht="9.9499999999999993" customHeight="1" x14ac:dyDescent="0.2">
      <c r="B1189" s="7" t="s">
        <v>89</v>
      </c>
      <c r="C1189" s="7" t="s">
        <v>129</v>
      </c>
      <c r="D1189" s="178">
        <v>43455</v>
      </c>
      <c r="E1189" s="4076"/>
      <c r="G1189" s="51"/>
    </row>
    <row r="1190" spans="2:7" ht="9.9499999999999993" customHeight="1" x14ac:dyDescent="0.2">
      <c r="B1190" s="7" t="s">
        <v>125</v>
      </c>
      <c r="C1190" s="7" t="s">
        <v>98</v>
      </c>
      <c r="D1190" s="178">
        <v>43455</v>
      </c>
      <c r="E1190" s="4076"/>
      <c r="G1190" s="51"/>
    </row>
    <row r="1191" spans="2:7" ht="9.9499999999999993" customHeight="1" x14ac:dyDescent="0.2">
      <c r="B1191" s="7" t="s">
        <v>338</v>
      </c>
      <c r="C1191" s="7" t="s">
        <v>200</v>
      </c>
      <c r="D1191" s="178">
        <v>43455</v>
      </c>
      <c r="E1191" s="4076"/>
      <c r="G1191" s="51"/>
    </row>
    <row r="1192" spans="2:7" ht="9.9499999999999993" customHeight="1" x14ac:dyDescent="0.2">
      <c r="B1192" s="7" t="s">
        <v>159</v>
      </c>
      <c r="C1192" s="7" t="s">
        <v>100</v>
      </c>
      <c r="D1192" s="178">
        <v>43455</v>
      </c>
      <c r="E1192" s="4076"/>
      <c r="G1192" s="51"/>
    </row>
    <row r="1193" spans="2:7" ht="9.9499999999999993" customHeight="1" x14ac:dyDescent="0.2">
      <c r="B1193" s="7" t="s">
        <v>159</v>
      </c>
      <c r="C1193" s="7" t="s">
        <v>88</v>
      </c>
      <c r="D1193" s="178">
        <v>43455</v>
      </c>
      <c r="E1193" s="4076"/>
      <c r="G1193" s="51"/>
    </row>
    <row r="1194" spans="2:7" ht="9.9499999999999993" customHeight="1" x14ac:dyDescent="0.2">
      <c r="B1194" s="7" t="s">
        <v>159</v>
      </c>
      <c r="C1194" s="7" t="s">
        <v>92</v>
      </c>
      <c r="D1194" s="178">
        <v>43455</v>
      </c>
      <c r="E1194" s="4076"/>
      <c r="G1194" s="51"/>
    </row>
    <row r="1195" spans="2:7" ht="9.9499999999999993" customHeight="1" x14ac:dyDescent="0.2">
      <c r="B1195" s="7" t="s">
        <v>89</v>
      </c>
      <c r="C1195" s="7" t="s">
        <v>101</v>
      </c>
      <c r="D1195" s="178">
        <v>43455</v>
      </c>
      <c r="E1195" s="4076"/>
      <c r="G1195" s="51"/>
    </row>
    <row r="1196" spans="2:7" ht="9.9499999999999993" customHeight="1" x14ac:dyDescent="0.2">
      <c r="B1196" s="7" t="s">
        <v>89</v>
      </c>
      <c r="C1196" s="7" t="s">
        <v>185</v>
      </c>
      <c r="D1196" s="178">
        <v>43455</v>
      </c>
      <c r="E1196" s="4076"/>
      <c r="G1196" s="51"/>
    </row>
    <row r="1197" spans="2:7" ht="9.9499999999999993" customHeight="1" x14ac:dyDescent="0.2">
      <c r="B1197" s="7" t="s">
        <v>89</v>
      </c>
      <c r="C1197" s="7" t="s">
        <v>347</v>
      </c>
      <c r="D1197" s="178">
        <v>43455</v>
      </c>
      <c r="E1197" s="4076"/>
      <c r="G1197" s="51"/>
    </row>
    <row r="1198" spans="2:7" ht="9.9499999999999993" customHeight="1" x14ac:dyDescent="0.2">
      <c r="B1198" s="7" t="s">
        <v>338</v>
      </c>
      <c r="C1198" s="7" t="s">
        <v>208</v>
      </c>
      <c r="D1198" s="178">
        <v>43455</v>
      </c>
      <c r="E1198" s="4076"/>
      <c r="G1198" s="51"/>
    </row>
    <row r="1199" spans="2:7" ht="9.9499999999999993" customHeight="1" x14ac:dyDescent="0.2">
      <c r="B1199" s="7" t="s">
        <v>89</v>
      </c>
      <c r="C1199" s="7" t="s">
        <v>90</v>
      </c>
      <c r="D1199" s="178">
        <v>43455</v>
      </c>
      <c r="E1199" s="4076"/>
      <c r="G1199" s="51"/>
    </row>
    <row r="1200" spans="2:7" ht="9.9499999999999993" customHeight="1" x14ac:dyDescent="0.2">
      <c r="B1200" s="7" t="s">
        <v>89</v>
      </c>
      <c r="C1200" s="7" t="s">
        <v>125</v>
      </c>
      <c r="D1200" s="178">
        <v>43455</v>
      </c>
      <c r="E1200" s="4076"/>
      <c r="G1200" s="51"/>
    </row>
    <row r="1201" spans="2:7" ht="9.9499999999999993" customHeight="1" x14ac:dyDescent="0.2">
      <c r="B1201" s="7" t="s">
        <v>94</v>
      </c>
      <c r="C1201" s="7" t="s">
        <v>338</v>
      </c>
      <c r="D1201" s="178">
        <v>43455</v>
      </c>
      <c r="E1201" s="4076"/>
      <c r="G1201" s="51"/>
    </row>
    <row r="1202" spans="2:7" ht="9.9499999999999993" customHeight="1" x14ac:dyDescent="0.2">
      <c r="B1202" s="7" t="s">
        <v>94</v>
      </c>
      <c r="C1202" s="7" t="s">
        <v>159</v>
      </c>
      <c r="D1202" s="178">
        <v>43455</v>
      </c>
      <c r="E1202" s="4076"/>
      <c r="G1202" s="51"/>
    </row>
    <row r="1203" spans="2:7" ht="9.9499999999999993" customHeight="1" x14ac:dyDescent="0.2">
      <c r="B1203" s="7" t="s">
        <v>89</v>
      </c>
      <c r="C1203" s="7" t="s">
        <v>94</v>
      </c>
      <c r="D1203" s="178">
        <v>43455</v>
      </c>
      <c r="E1203" s="4076"/>
      <c r="G1203" s="51"/>
    </row>
    <row r="1204" spans="2:7" ht="9.9499999999999993" customHeight="1" x14ac:dyDescent="0.2">
      <c r="B1204" s="7" t="s">
        <v>214</v>
      </c>
      <c r="C1204" s="7" t="s">
        <v>125</v>
      </c>
      <c r="D1204" s="178">
        <v>43462</v>
      </c>
      <c r="E1204" s="4076"/>
      <c r="G1204" s="51"/>
    </row>
    <row r="1205" spans="2:7" ht="9.9499999999999993" customHeight="1" x14ac:dyDescent="0.2">
      <c r="B1205" s="7" t="s">
        <v>92</v>
      </c>
      <c r="C1205" s="7" t="s">
        <v>90</v>
      </c>
      <c r="D1205" s="178">
        <v>43462</v>
      </c>
      <c r="E1205" s="4076"/>
      <c r="G1205" s="51"/>
    </row>
    <row r="1206" spans="2:7" ht="9.9499999999999993" customHeight="1" x14ac:dyDescent="0.2">
      <c r="B1206" s="7" t="s">
        <v>214</v>
      </c>
      <c r="C1206" s="7" t="s">
        <v>101</v>
      </c>
      <c r="D1206" s="178">
        <v>43462</v>
      </c>
      <c r="E1206" s="4076"/>
      <c r="G1206" s="51"/>
    </row>
    <row r="1207" spans="2:7" ht="9.9499999999999993" customHeight="1" x14ac:dyDescent="0.2">
      <c r="B1207" s="7" t="s">
        <v>92</v>
      </c>
      <c r="C1207" s="7" t="s">
        <v>100</v>
      </c>
      <c r="D1207" s="178">
        <v>43462</v>
      </c>
      <c r="E1207" s="4076"/>
      <c r="G1207" s="51"/>
    </row>
    <row r="1208" spans="2:7" ht="9.9499999999999993" customHeight="1" x14ac:dyDescent="0.2">
      <c r="B1208" s="7" t="s">
        <v>159</v>
      </c>
      <c r="C1208" s="7" t="s">
        <v>338</v>
      </c>
      <c r="D1208" s="178">
        <v>43462</v>
      </c>
      <c r="E1208" s="4076"/>
      <c r="G1208" s="51"/>
    </row>
    <row r="1209" spans="2:7" ht="9.9499999999999993" customHeight="1" x14ac:dyDescent="0.2">
      <c r="B1209" s="7" t="s">
        <v>89</v>
      </c>
      <c r="C1209" s="7" t="s">
        <v>184</v>
      </c>
      <c r="D1209" s="178">
        <v>43462</v>
      </c>
      <c r="E1209" s="4076"/>
      <c r="G1209" s="51"/>
    </row>
    <row r="1210" spans="2:7" ht="9.9499999999999993" customHeight="1" x14ac:dyDescent="0.2">
      <c r="B1210" s="7" t="s">
        <v>94</v>
      </c>
      <c r="C1210" s="7" t="s">
        <v>283</v>
      </c>
      <c r="D1210" s="178">
        <v>43462</v>
      </c>
      <c r="E1210" s="4076"/>
      <c r="G1210" s="51"/>
    </row>
    <row r="1211" spans="2:7" ht="9.9499999999999993" customHeight="1" x14ac:dyDescent="0.2">
      <c r="B1211" s="7" t="s">
        <v>159</v>
      </c>
      <c r="C1211" s="7" t="s">
        <v>207</v>
      </c>
      <c r="D1211" s="178">
        <v>43462</v>
      </c>
      <c r="E1211" s="4076"/>
      <c r="G1211" s="51"/>
    </row>
    <row r="1212" spans="2:7" ht="9.9499999999999993" customHeight="1" x14ac:dyDescent="0.2">
      <c r="B1212" s="7" t="s">
        <v>214</v>
      </c>
      <c r="C1212" s="7" t="s">
        <v>92</v>
      </c>
      <c r="D1212" s="178">
        <v>43462</v>
      </c>
      <c r="E1212" s="4076"/>
      <c r="G1212" s="51"/>
    </row>
    <row r="1213" spans="2:7" ht="9.9499999999999993" customHeight="1" x14ac:dyDescent="0.2">
      <c r="B1213" s="7" t="s">
        <v>214</v>
      </c>
      <c r="C1213" s="7" t="s">
        <v>97</v>
      </c>
      <c r="D1213" s="178">
        <v>43462</v>
      </c>
      <c r="E1213" s="4076"/>
      <c r="G1213" s="51"/>
    </row>
    <row r="1214" spans="2:7" ht="9.9499999999999993" customHeight="1" x14ac:dyDescent="0.2">
      <c r="B1214" s="7" t="s">
        <v>214</v>
      </c>
      <c r="C1214" s="7" t="s">
        <v>94</v>
      </c>
      <c r="D1214" s="178">
        <v>43462</v>
      </c>
      <c r="E1214" s="4076"/>
      <c r="G1214" s="51"/>
    </row>
    <row r="1215" spans="2:7" ht="9.9499999999999993" customHeight="1" x14ac:dyDescent="0.2">
      <c r="B1215" s="7" t="s">
        <v>214</v>
      </c>
      <c r="C1215" s="7" t="s">
        <v>89</v>
      </c>
      <c r="D1215" s="178">
        <v>43462</v>
      </c>
      <c r="E1215" s="4076"/>
      <c r="G1215" s="51"/>
    </row>
    <row r="1216" spans="2:7" ht="9.9499999999999993" customHeight="1" x14ac:dyDescent="0.2">
      <c r="B1216" s="7" t="s">
        <v>214</v>
      </c>
      <c r="C1216" s="7" t="s">
        <v>159</v>
      </c>
      <c r="D1216" s="178">
        <v>43462</v>
      </c>
      <c r="E1216" s="4076"/>
      <c r="G1216" s="51"/>
    </row>
    <row r="1217" spans="2:7" ht="9.9499999999999993" customHeight="1" x14ac:dyDescent="0.2">
      <c r="B1217" s="7" t="s">
        <v>184</v>
      </c>
      <c r="C1217" s="7" t="s">
        <v>89</v>
      </c>
      <c r="D1217" s="178">
        <v>43490</v>
      </c>
      <c r="E1217" s="4076"/>
      <c r="G1217" s="51"/>
    </row>
    <row r="1218" spans="2:7" ht="9.9499999999999993" customHeight="1" x14ac:dyDescent="0.2">
      <c r="B1218" s="7" t="s">
        <v>94</v>
      </c>
      <c r="C1218" s="7" t="s">
        <v>347</v>
      </c>
      <c r="D1218" s="178">
        <v>43490</v>
      </c>
      <c r="E1218" s="4076"/>
      <c r="G1218" s="51"/>
    </row>
    <row r="1219" spans="2:7" ht="9.9499999999999993" customHeight="1" x14ac:dyDescent="0.2">
      <c r="B1219" s="7" t="s">
        <v>94</v>
      </c>
      <c r="C1219" s="7" t="s">
        <v>184</v>
      </c>
      <c r="D1219" s="178">
        <v>43490</v>
      </c>
      <c r="E1219" s="4076"/>
      <c r="G1219" s="51"/>
    </row>
    <row r="1220" spans="2:7" ht="9.9499999999999993" customHeight="1" x14ac:dyDescent="0.2">
      <c r="B1220" s="7" t="s">
        <v>100</v>
      </c>
      <c r="C1220" s="7" t="s">
        <v>214</v>
      </c>
      <c r="D1220" s="178">
        <v>43490</v>
      </c>
      <c r="E1220" s="4076"/>
      <c r="G1220" s="51"/>
    </row>
    <row r="1221" spans="2:7" ht="9.9499999999999993" customHeight="1" x14ac:dyDescent="0.2">
      <c r="B1221" s="7" t="s">
        <v>213</v>
      </c>
      <c r="C1221" s="7" t="s">
        <v>94</v>
      </c>
      <c r="D1221" s="178">
        <v>43490</v>
      </c>
      <c r="E1221" s="4076"/>
      <c r="G1221" s="51"/>
    </row>
    <row r="1222" spans="2:7" ht="9.9499999999999993" customHeight="1" x14ac:dyDescent="0.2">
      <c r="B1222" s="7" t="s">
        <v>100</v>
      </c>
      <c r="C1222" s="7" t="s">
        <v>97</v>
      </c>
      <c r="D1222" s="178">
        <v>43490</v>
      </c>
      <c r="E1222" s="4076"/>
      <c r="G1222" s="51"/>
    </row>
    <row r="1223" spans="2:7" ht="9.9499999999999993" customHeight="1" x14ac:dyDescent="0.2">
      <c r="B1223" s="7" t="s">
        <v>185</v>
      </c>
      <c r="C1223" s="7" t="s">
        <v>100</v>
      </c>
      <c r="D1223" s="178">
        <v>43490</v>
      </c>
      <c r="E1223" s="4076"/>
      <c r="G1223" s="51"/>
    </row>
    <row r="1224" spans="2:7" ht="9.9499999999999993" customHeight="1" x14ac:dyDescent="0.2">
      <c r="B1224" s="7" t="s">
        <v>185</v>
      </c>
      <c r="C1224" s="7" t="s">
        <v>159</v>
      </c>
      <c r="D1224" s="178">
        <v>43490</v>
      </c>
      <c r="E1224" s="4076"/>
      <c r="G1224" s="51"/>
    </row>
    <row r="1225" spans="2:7" ht="9.9499999999999993" customHeight="1" x14ac:dyDescent="0.2">
      <c r="B1225" s="7" t="s">
        <v>213</v>
      </c>
      <c r="C1225" s="7" t="s">
        <v>185</v>
      </c>
      <c r="D1225" s="178">
        <v>43490</v>
      </c>
      <c r="E1225" s="4076"/>
      <c r="G1225" s="51"/>
    </row>
    <row r="1226" spans="2:7" ht="9.9499999999999993" customHeight="1" x14ac:dyDescent="0.2">
      <c r="B1226" s="7" t="s">
        <v>92</v>
      </c>
      <c r="C1226" s="7" t="s">
        <v>213</v>
      </c>
      <c r="D1226" s="178">
        <v>43490</v>
      </c>
      <c r="E1226" s="4076"/>
      <c r="G1226" s="51"/>
    </row>
    <row r="1227" spans="2:7" ht="9.9499999999999993" customHeight="1" x14ac:dyDescent="0.2">
      <c r="B1227" s="7" t="s">
        <v>94</v>
      </c>
      <c r="C1227" s="7" t="s">
        <v>90</v>
      </c>
      <c r="D1227" s="178">
        <v>43504</v>
      </c>
      <c r="E1227" s="4076"/>
      <c r="G1227" s="51"/>
    </row>
    <row r="1228" spans="2:7" ht="9.9499999999999993" customHeight="1" x14ac:dyDescent="0.2">
      <c r="B1228" s="7" t="s">
        <v>214</v>
      </c>
      <c r="C1228" s="7" t="s">
        <v>100</v>
      </c>
      <c r="D1228" s="178">
        <v>43504</v>
      </c>
      <c r="E1228" s="4076"/>
      <c r="G1228" s="51"/>
    </row>
    <row r="1229" spans="2:7" ht="9.9499999999999993" customHeight="1" x14ac:dyDescent="0.2">
      <c r="B1229" s="7" t="s">
        <v>101</v>
      </c>
      <c r="C1229" s="7" t="s">
        <v>92</v>
      </c>
      <c r="D1229" s="178">
        <v>43504</v>
      </c>
      <c r="E1229" s="4076"/>
      <c r="G1229" s="51"/>
    </row>
    <row r="1230" spans="2:7" ht="9.9499999999999993" customHeight="1" x14ac:dyDescent="0.2">
      <c r="B1230" s="7" t="s">
        <v>208</v>
      </c>
      <c r="C1230" s="7" t="s">
        <v>347</v>
      </c>
      <c r="D1230" s="178">
        <v>43504</v>
      </c>
      <c r="E1230" s="4076"/>
      <c r="G1230" s="51"/>
    </row>
    <row r="1231" spans="2:7" ht="9.9499999999999993" customHeight="1" x14ac:dyDescent="0.2">
      <c r="B1231" s="7" t="s">
        <v>185</v>
      </c>
      <c r="C1231" s="7" t="s">
        <v>159</v>
      </c>
      <c r="D1231" s="178">
        <v>43504</v>
      </c>
      <c r="E1231" s="4076"/>
      <c r="G1231" s="51"/>
    </row>
    <row r="1232" spans="2:7" ht="9.9499999999999993" customHeight="1" x14ac:dyDescent="0.2">
      <c r="B1232" s="7" t="s">
        <v>208</v>
      </c>
      <c r="C1232" s="7" t="s">
        <v>89</v>
      </c>
      <c r="D1232" s="178">
        <v>43504</v>
      </c>
      <c r="E1232" s="4076"/>
      <c r="G1232" s="51"/>
    </row>
    <row r="1233" spans="2:7" ht="9.9499999999999993" customHeight="1" x14ac:dyDescent="0.2">
      <c r="B1233" s="7" t="s">
        <v>208</v>
      </c>
      <c r="C1233" s="7" t="s">
        <v>125</v>
      </c>
      <c r="D1233" s="178">
        <v>43504</v>
      </c>
      <c r="E1233" s="4076"/>
      <c r="G1233" s="51"/>
    </row>
    <row r="1234" spans="2:7" ht="9.9499999999999993" customHeight="1" x14ac:dyDescent="0.2">
      <c r="B1234" s="7" t="s">
        <v>213</v>
      </c>
      <c r="C1234" s="7" t="s">
        <v>97</v>
      </c>
      <c r="D1234" s="178">
        <v>43504</v>
      </c>
      <c r="E1234" s="4076"/>
      <c r="G1234" s="51"/>
    </row>
    <row r="1235" spans="2:7" ht="9.9499999999999993" customHeight="1" x14ac:dyDescent="0.2">
      <c r="B1235" s="7" t="s">
        <v>101</v>
      </c>
      <c r="C1235" s="7" t="s">
        <v>94</v>
      </c>
      <c r="D1235" s="178">
        <v>43504</v>
      </c>
      <c r="E1235" s="4076"/>
      <c r="G1235" s="51"/>
    </row>
    <row r="1236" spans="2:7" ht="9.9499999999999993" customHeight="1" x14ac:dyDescent="0.2">
      <c r="B1236" s="7" t="s">
        <v>214</v>
      </c>
      <c r="C1236" s="7" t="s">
        <v>207</v>
      </c>
      <c r="D1236" s="178">
        <v>43504</v>
      </c>
      <c r="E1236" s="4076"/>
      <c r="G1236" s="51"/>
    </row>
    <row r="1237" spans="2:7" ht="9.9499999999999993" customHeight="1" x14ac:dyDescent="0.2">
      <c r="B1237" s="7" t="s">
        <v>214</v>
      </c>
      <c r="C1237" s="7" t="s">
        <v>208</v>
      </c>
      <c r="D1237" s="178">
        <v>43504</v>
      </c>
      <c r="E1237" s="4076"/>
      <c r="G1237" s="51"/>
    </row>
    <row r="1238" spans="2:7" ht="9.9499999999999993" customHeight="1" x14ac:dyDescent="0.2">
      <c r="B1238" s="7" t="s">
        <v>214</v>
      </c>
      <c r="C1238" s="7" t="s">
        <v>213</v>
      </c>
      <c r="D1238" s="178">
        <v>43504</v>
      </c>
      <c r="E1238" s="4076"/>
      <c r="G1238" s="51"/>
    </row>
    <row r="1239" spans="2:7" ht="9.9499999999999993" customHeight="1" x14ac:dyDescent="0.2">
      <c r="B1239" s="7" t="s">
        <v>214</v>
      </c>
      <c r="C1239" s="7" t="s">
        <v>185</v>
      </c>
      <c r="D1239" s="178">
        <v>43504</v>
      </c>
      <c r="E1239" s="4076"/>
      <c r="G1239" s="51"/>
    </row>
    <row r="1240" spans="2:7" ht="9.9499999999999993" customHeight="1" x14ac:dyDescent="0.2">
      <c r="B1240" s="7" t="s">
        <v>214</v>
      </c>
      <c r="C1240" s="7" t="s">
        <v>101</v>
      </c>
      <c r="D1240" s="178">
        <v>43504</v>
      </c>
      <c r="E1240" s="4076"/>
      <c r="G1240" s="51"/>
    </row>
    <row r="1241" spans="2:7" ht="9.9499999999999993" customHeight="1" x14ac:dyDescent="0.2">
      <c r="B1241" s="7" t="s">
        <v>848</v>
      </c>
      <c r="C1241" s="7" t="s">
        <v>100</v>
      </c>
      <c r="D1241" s="178">
        <v>43525</v>
      </c>
      <c r="E1241" s="4076"/>
      <c r="G1241" s="51"/>
    </row>
    <row r="1242" spans="2:7" ht="9.9499999999999993" customHeight="1" x14ac:dyDescent="0.2">
      <c r="B1242" s="7" t="s">
        <v>90</v>
      </c>
      <c r="C1242" s="7" t="s">
        <v>93</v>
      </c>
      <c r="D1242" s="178">
        <v>43525</v>
      </c>
      <c r="E1242" s="4076"/>
      <c r="G1242" s="51"/>
    </row>
    <row r="1243" spans="2:7" ht="9.9499999999999993" customHeight="1" x14ac:dyDescent="0.2">
      <c r="B1243" s="7" t="s">
        <v>214</v>
      </c>
      <c r="C1243" s="7" t="s">
        <v>159</v>
      </c>
      <c r="D1243" s="178">
        <v>43525</v>
      </c>
      <c r="E1243" s="4076"/>
      <c r="G1243" s="51"/>
    </row>
    <row r="1244" spans="2:7" ht="9.9499999999999993" customHeight="1" x14ac:dyDescent="0.2">
      <c r="B1244" s="7" t="s">
        <v>94</v>
      </c>
      <c r="C1244" s="7" t="s">
        <v>184</v>
      </c>
      <c r="D1244" s="178">
        <v>43525</v>
      </c>
      <c r="E1244" s="4076"/>
      <c r="G1244" s="51"/>
    </row>
    <row r="1245" spans="2:7" ht="9.9499999999999993" customHeight="1" x14ac:dyDescent="0.2">
      <c r="B1245" s="7" t="s">
        <v>214</v>
      </c>
      <c r="C1245" s="7" t="s">
        <v>89</v>
      </c>
      <c r="D1245" s="178">
        <v>43525</v>
      </c>
      <c r="E1245" s="4076"/>
      <c r="G1245" s="51"/>
    </row>
    <row r="1246" spans="2:7" ht="9.9499999999999993" customHeight="1" x14ac:dyDescent="0.2">
      <c r="B1246" s="7" t="s">
        <v>101</v>
      </c>
      <c r="C1246" s="7" t="s">
        <v>848</v>
      </c>
      <c r="D1246" s="178">
        <v>43525</v>
      </c>
      <c r="E1246" s="4076"/>
      <c r="G1246" s="51"/>
    </row>
    <row r="1247" spans="2:7" ht="9.9499999999999993" customHeight="1" x14ac:dyDescent="0.2">
      <c r="B1247" s="7" t="s">
        <v>338</v>
      </c>
      <c r="C1247" s="7" t="s">
        <v>185</v>
      </c>
      <c r="D1247" s="178">
        <v>43525</v>
      </c>
      <c r="E1247" s="4076"/>
      <c r="G1247" s="51"/>
    </row>
    <row r="1248" spans="2:7" ht="9.9499999999999993" customHeight="1" x14ac:dyDescent="0.2">
      <c r="B1248" s="7" t="s">
        <v>94</v>
      </c>
      <c r="C1248" s="7" t="s">
        <v>90</v>
      </c>
      <c r="D1248" s="178">
        <v>43525</v>
      </c>
      <c r="E1248" s="4076"/>
      <c r="G1248" s="51"/>
    </row>
    <row r="1249" spans="2:7" ht="9.9499999999999993" customHeight="1" x14ac:dyDescent="0.2">
      <c r="B1249" s="7" t="s">
        <v>94</v>
      </c>
      <c r="C1249" s="7" t="s">
        <v>214</v>
      </c>
      <c r="D1249" s="178">
        <v>43525</v>
      </c>
      <c r="E1249" s="4076"/>
      <c r="G1249" s="51"/>
    </row>
    <row r="1250" spans="2:7" ht="9.9499999999999993" customHeight="1" x14ac:dyDescent="0.2">
      <c r="B1250" s="7" t="s">
        <v>94</v>
      </c>
      <c r="C1250" s="7" t="s">
        <v>338</v>
      </c>
      <c r="D1250" s="178">
        <v>43525</v>
      </c>
      <c r="E1250" s="4076"/>
      <c r="G1250" s="51"/>
    </row>
    <row r="1251" spans="2:7" ht="9.9499999999999993" customHeight="1" x14ac:dyDescent="0.2">
      <c r="B1251" s="7" t="s">
        <v>94</v>
      </c>
      <c r="C1251" s="7" t="s">
        <v>101</v>
      </c>
      <c r="D1251" s="178">
        <v>43525</v>
      </c>
      <c r="E1251" s="4076"/>
      <c r="G1251" s="51"/>
    </row>
    <row r="1252" spans="2:7" ht="9.9499999999999993" customHeight="1" x14ac:dyDescent="0.2">
      <c r="B1252" s="7" t="s">
        <v>213</v>
      </c>
      <c r="C1252" s="7" t="s">
        <v>184</v>
      </c>
      <c r="D1252" s="178">
        <v>43539</v>
      </c>
      <c r="E1252" s="4076"/>
      <c r="G1252" s="51"/>
    </row>
    <row r="1253" spans="2:7" ht="9.9499999999999993" customHeight="1" x14ac:dyDescent="0.2">
      <c r="B1253" s="7" t="s">
        <v>347</v>
      </c>
      <c r="C1253" s="7" t="s">
        <v>159</v>
      </c>
      <c r="D1253" s="178">
        <v>43539</v>
      </c>
      <c r="E1253" s="4076"/>
      <c r="G1253" s="51"/>
    </row>
    <row r="1254" spans="2:7" ht="9.9499999999999993" customHeight="1" x14ac:dyDescent="0.2">
      <c r="B1254" s="7" t="s">
        <v>93</v>
      </c>
      <c r="C1254" s="7" t="s">
        <v>94</v>
      </c>
      <c r="D1254" s="178">
        <v>43539</v>
      </c>
      <c r="E1254" s="4076"/>
      <c r="G1254" s="51"/>
    </row>
    <row r="1255" spans="2:7" ht="9.9499999999999993" customHeight="1" x14ac:dyDescent="0.2">
      <c r="B1255" s="7" t="s">
        <v>347</v>
      </c>
      <c r="C1255" s="7" t="s">
        <v>125</v>
      </c>
      <c r="D1255" s="178">
        <v>43539</v>
      </c>
      <c r="E1255" s="4076"/>
      <c r="G1255" s="51"/>
    </row>
    <row r="1256" spans="2:7" ht="9.9499999999999993" customHeight="1" x14ac:dyDescent="0.2">
      <c r="B1256" s="7" t="s">
        <v>100</v>
      </c>
      <c r="C1256" s="7" t="s">
        <v>89</v>
      </c>
      <c r="D1256" s="178">
        <v>43539</v>
      </c>
      <c r="E1256" s="4076"/>
      <c r="G1256" s="51"/>
    </row>
    <row r="1257" spans="2:7" ht="9.9499999999999993" customHeight="1" x14ac:dyDescent="0.2">
      <c r="B1257" s="7" t="s">
        <v>848</v>
      </c>
      <c r="C1257" s="7" t="s">
        <v>97</v>
      </c>
      <c r="D1257" s="178">
        <v>43539</v>
      </c>
      <c r="E1257" s="4076"/>
      <c r="G1257" s="51"/>
    </row>
    <row r="1258" spans="2:7" ht="9.9499999999999993" customHeight="1" x14ac:dyDescent="0.2">
      <c r="B1258" s="7" t="s">
        <v>852</v>
      </c>
      <c r="C1258" s="7" t="s">
        <v>347</v>
      </c>
      <c r="D1258" s="178">
        <v>43539</v>
      </c>
      <c r="E1258" s="4076"/>
      <c r="G1258" s="51"/>
    </row>
    <row r="1259" spans="2:7" ht="9.9499999999999993" customHeight="1" x14ac:dyDescent="0.2">
      <c r="B1259" s="7" t="s">
        <v>851</v>
      </c>
      <c r="C1259" s="7" t="s">
        <v>852</v>
      </c>
      <c r="D1259" s="178">
        <v>43539</v>
      </c>
      <c r="E1259" s="4076"/>
      <c r="G1259" s="51"/>
    </row>
    <row r="1260" spans="2:7" ht="9.9499999999999993" customHeight="1" x14ac:dyDescent="0.2">
      <c r="B1260" s="7" t="s">
        <v>338</v>
      </c>
      <c r="C1260" s="7" t="s">
        <v>93</v>
      </c>
      <c r="D1260" s="178">
        <v>43539</v>
      </c>
      <c r="E1260" s="4076"/>
      <c r="G1260" s="51"/>
    </row>
    <row r="1261" spans="2:7" ht="9.9499999999999993" customHeight="1" x14ac:dyDescent="0.2">
      <c r="B1261" s="7" t="s">
        <v>338</v>
      </c>
      <c r="C1261" s="7" t="s">
        <v>185</v>
      </c>
      <c r="D1261" s="178">
        <v>43539</v>
      </c>
      <c r="E1261" s="4076"/>
      <c r="G1261" s="51"/>
    </row>
    <row r="1262" spans="2:7" ht="9.9499999999999993" customHeight="1" x14ac:dyDescent="0.2">
      <c r="B1262" s="7" t="s">
        <v>100</v>
      </c>
      <c r="C1262" s="7" t="s">
        <v>129</v>
      </c>
      <c r="D1262" s="178">
        <v>43539</v>
      </c>
      <c r="E1262" s="4076"/>
      <c r="G1262" s="51"/>
    </row>
    <row r="1263" spans="2:7" ht="9.9499999999999993" customHeight="1" x14ac:dyDescent="0.2">
      <c r="B1263" s="7" t="s">
        <v>338</v>
      </c>
      <c r="C1263" s="7" t="s">
        <v>848</v>
      </c>
      <c r="D1263" s="178">
        <v>43539</v>
      </c>
      <c r="E1263" s="4076"/>
      <c r="G1263" s="51"/>
    </row>
    <row r="1264" spans="2:7" ht="9.9499999999999993" customHeight="1" x14ac:dyDescent="0.2">
      <c r="B1264" s="7" t="s">
        <v>338</v>
      </c>
      <c r="C1264" s="7" t="s">
        <v>213</v>
      </c>
      <c r="D1264" s="178">
        <v>43539</v>
      </c>
      <c r="E1264" s="4076"/>
      <c r="G1264" s="51"/>
    </row>
    <row r="1265" spans="2:7" ht="9.9499999999999993" customHeight="1" x14ac:dyDescent="0.2">
      <c r="B1265" s="7" t="s">
        <v>338</v>
      </c>
      <c r="C1265" s="7" t="s">
        <v>101</v>
      </c>
      <c r="D1265" s="178">
        <v>43539</v>
      </c>
      <c r="E1265" s="4076"/>
      <c r="G1265" s="51"/>
    </row>
    <row r="1266" spans="2:7" ht="9.9499999999999993" customHeight="1" x14ac:dyDescent="0.2">
      <c r="B1266" s="7" t="s">
        <v>338</v>
      </c>
      <c r="C1266" s="7" t="s">
        <v>100</v>
      </c>
      <c r="D1266" s="178">
        <v>43539</v>
      </c>
      <c r="E1266" s="4076"/>
      <c r="G1266" s="51"/>
    </row>
    <row r="1267" spans="2:7" ht="9.9499999999999993" customHeight="1" x14ac:dyDescent="0.2">
      <c r="B1267" s="7" t="s">
        <v>100</v>
      </c>
      <c r="C1267" s="7" t="s">
        <v>213</v>
      </c>
      <c r="D1267" s="178">
        <v>43560</v>
      </c>
      <c r="E1267" s="4076"/>
      <c r="G1267" s="51"/>
    </row>
    <row r="1268" spans="2:7" ht="9.9499999999999993" customHeight="1" x14ac:dyDescent="0.2">
      <c r="B1268" s="7" t="s">
        <v>100</v>
      </c>
      <c r="C1268" s="7" t="s">
        <v>208</v>
      </c>
      <c r="D1268" s="178">
        <v>43560</v>
      </c>
      <c r="E1268" s="4076"/>
      <c r="G1268" s="51"/>
    </row>
    <row r="1269" spans="2:7" ht="9.9499999999999993" customHeight="1" x14ac:dyDescent="0.2">
      <c r="B1269" s="7" t="s">
        <v>129</v>
      </c>
      <c r="C1269" s="7" t="s">
        <v>207</v>
      </c>
      <c r="D1269" s="178">
        <v>43560</v>
      </c>
      <c r="E1269" s="4076"/>
      <c r="G1269" s="51"/>
    </row>
    <row r="1270" spans="2:7" ht="9.9499999999999993" customHeight="1" x14ac:dyDescent="0.2">
      <c r="B1270" s="7" t="s">
        <v>125</v>
      </c>
      <c r="C1270" s="7" t="s">
        <v>185</v>
      </c>
      <c r="D1270" s="178">
        <v>43560</v>
      </c>
      <c r="E1270" s="4076"/>
      <c r="G1270" s="51"/>
    </row>
    <row r="1271" spans="2:7" ht="9.9499999999999993" customHeight="1" x14ac:dyDescent="0.2">
      <c r="B1271" s="7" t="s">
        <v>129</v>
      </c>
      <c r="C1271" s="7" t="s">
        <v>125</v>
      </c>
      <c r="D1271" s="178">
        <v>43560</v>
      </c>
      <c r="E1271" s="4076"/>
      <c r="G1271" s="51"/>
    </row>
    <row r="1272" spans="2:7" ht="9.9499999999999993" customHeight="1" x14ac:dyDescent="0.2">
      <c r="B1272" s="7" t="s">
        <v>129</v>
      </c>
      <c r="C1272" s="7" t="s">
        <v>214</v>
      </c>
      <c r="D1272" s="178">
        <v>43560</v>
      </c>
      <c r="E1272" s="4076"/>
      <c r="G1272" s="51"/>
    </row>
    <row r="1273" spans="2:7" ht="9.9499999999999993" customHeight="1" x14ac:dyDescent="0.2">
      <c r="B1273" s="7" t="s">
        <v>129</v>
      </c>
      <c r="C1273" s="7" t="s">
        <v>97</v>
      </c>
      <c r="D1273" s="178">
        <v>43560</v>
      </c>
      <c r="E1273" s="4076"/>
      <c r="G1273" s="51"/>
    </row>
    <row r="1274" spans="2:7" ht="9.9499999999999993" customHeight="1" x14ac:dyDescent="0.2">
      <c r="B1274" s="7" t="s">
        <v>129</v>
      </c>
      <c r="C1274" s="7" t="s">
        <v>101</v>
      </c>
      <c r="D1274" s="178">
        <v>43560</v>
      </c>
      <c r="E1274" s="4076"/>
      <c r="G1274" s="51"/>
    </row>
    <row r="1275" spans="2:7" ht="9.9499999999999993" customHeight="1" x14ac:dyDescent="0.2">
      <c r="B1275" s="7" t="s">
        <v>89</v>
      </c>
      <c r="C1275" s="7" t="s">
        <v>94</v>
      </c>
      <c r="D1275" s="178">
        <v>43560</v>
      </c>
      <c r="E1275" s="4076"/>
      <c r="G1275" s="51"/>
    </row>
    <row r="1276" spans="2:7" ht="9.9499999999999993" customHeight="1" x14ac:dyDescent="0.2">
      <c r="B1276" s="7" t="s">
        <v>129</v>
      </c>
      <c r="C1276" s="7" t="s">
        <v>89</v>
      </c>
      <c r="D1276" s="178">
        <v>43560</v>
      </c>
      <c r="E1276" s="4076"/>
      <c r="G1276" s="51"/>
    </row>
    <row r="1277" spans="2:7" ht="9.9499999999999993" customHeight="1" x14ac:dyDescent="0.2">
      <c r="B1277" s="7" t="s">
        <v>852</v>
      </c>
      <c r="C1277" s="7" t="s">
        <v>848</v>
      </c>
      <c r="D1277" s="178">
        <v>43560</v>
      </c>
      <c r="E1277" s="4076"/>
      <c r="G1277" s="51"/>
    </row>
    <row r="1278" spans="2:7" ht="9.9499999999999993" customHeight="1" x14ac:dyDescent="0.2">
      <c r="B1278" s="7" t="s">
        <v>129</v>
      </c>
      <c r="C1278" s="7" t="s">
        <v>852</v>
      </c>
      <c r="D1278" s="178">
        <v>43560</v>
      </c>
      <c r="E1278" s="4076"/>
      <c r="G1278" s="51"/>
    </row>
    <row r="1279" spans="2:7" ht="9.9499999999999993" customHeight="1" x14ac:dyDescent="0.2">
      <c r="B1279" s="7" t="s">
        <v>94</v>
      </c>
      <c r="C1279" s="7" t="s">
        <v>159</v>
      </c>
      <c r="D1279" s="178">
        <v>43574</v>
      </c>
      <c r="E1279" s="4076"/>
      <c r="G1279" s="51"/>
    </row>
    <row r="1280" spans="2:7" ht="9.9499999999999993" customHeight="1" x14ac:dyDescent="0.2">
      <c r="B1280" s="7" t="s">
        <v>89</v>
      </c>
      <c r="C1280" s="7" t="s">
        <v>857</v>
      </c>
      <c r="D1280" s="178">
        <v>43574</v>
      </c>
      <c r="E1280" s="4076"/>
      <c r="G1280" s="51"/>
    </row>
    <row r="1281" spans="2:7" ht="9.9499999999999993" customHeight="1" x14ac:dyDescent="0.2">
      <c r="B1281" s="7" t="s">
        <v>90</v>
      </c>
      <c r="C1281" s="7" t="s">
        <v>848</v>
      </c>
      <c r="D1281" s="178">
        <v>43574</v>
      </c>
      <c r="E1281" s="4076"/>
      <c r="G1281" s="51"/>
    </row>
    <row r="1282" spans="2:7" ht="9.9499999999999993" customHeight="1" x14ac:dyDescent="0.2">
      <c r="B1282" s="7" t="s">
        <v>94</v>
      </c>
      <c r="C1282" s="7" t="s">
        <v>129</v>
      </c>
      <c r="D1282" s="178">
        <v>43574</v>
      </c>
      <c r="E1282" s="4076"/>
      <c r="G1282" s="51"/>
    </row>
    <row r="1283" spans="2:7" ht="9.9499999999999993" customHeight="1" x14ac:dyDescent="0.2">
      <c r="B1283" s="7" t="s">
        <v>94</v>
      </c>
      <c r="C1283" s="7" t="s">
        <v>89</v>
      </c>
      <c r="D1283" s="178">
        <v>43574</v>
      </c>
      <c r="E1283" s="4076"/>
      <c r="G1283" s="51"/>
    </row>
    <row r="1284" spans="2:7" ht="9.9499999999999993" customHeight="1" x14ac:dyDescent="0.2">
      <c r="B1284" s="7" t="s">
        <v>125</v>
      </c>
      <c r="C1284" s="7" t="s">
        <v>97</v>
      </c>
      <c r="D1284" s="178">
        <v>43574</v>
      </c>
      <c r="E1284" s="4076"/>
      <c r="G1284" s="51"/>
    </row>
    <row r="1285" spans="2:7" ht="9.9499999999999993" customHeight="1" x14ac:dyDescent="0.2">
      <c r="B1285" s="7" t="s">
        <v>90</v>
      </c>
      <c r="C1285" s="7" t="s">
        <v>283</v>
      </c>
      <c r="D1285" s="178">
        <v>43574</v>
      </c>
      <c r="E1285" s="4076"/>
      <c r="G1285" s="51"/>
    </row>
    <row r="1286" spans="2:7" ht="9.9499999999999993" customHeight="1" x14ac:dyDescent="0.2">
      <c r="B1286" s="7" t="s">
        <v>90</v>
      </c>
      <c r="C1286" s="7" t="s">
        <v>100</v>
      </c>
      <c r="D1286" s="178">
        <v>43574</v>
      </c>
      <c r="E1286" s="4076"/>
      <c r="G1286" s="51"/>
    </row>
    <row r="1287" spans="2:7" ht="9.9499999999999993" customHeight="1" x14ac:dyDescent="0.2">
      <c r="B1287" s="7" t="s">
        <v>90</v>
      </c>
      <c r="C1287" s="7" t="s">
        <v>94</v>
      </c>
      <c r="D1287" s="178">
        <v>43574</v>
      </c>
      <c r="E1287" s="4076"/>
      <c r="G1287" s="51"/>
    </row>
    <row r="1288" spans="2:7" ht="9.9499999999999993" customHeight="1" x14ac:dyDescent="0.2">
      <c r="B1288" s="7" t="s">
        <v>90</v>
      </c>
      <c r="C1288" s="7" t="s">
        <v>125</v>
      </c>
      <c r="D1288" s="178">
        <v>43574</v>
      </c>
      <c r="E1288" s="4076"/>
      <c r="G1288" s="51"/>
    </row>
    <row r="1289" spans="2:7" ht="9.9499999999999993" customHeight="1" x14ac:dyDescent="0.2">
      <c r="B1289" s="7" t="s">
        <v>104</v>
      </c>
      <c r="C1289" s="7" t="s">
        <v>848</v>
      </c>
      <c r="D1289" s="178">
        <v>43602</v>
      </c>
      <c r="E1289" s="4076"/>
      <c r="G1289" s="51"/>
    </row>
    <row r="1290" spans="2:7" ht="9.9499999999999993" customHeight="1" x14ac:dyDescent="0.2">
      <c r="B1290" s="7" t="s">
        <v>90</v>
      </c>
      <c r="C1290" s="7" t="s">
        <v>214</v>
      </c>
      <c r="D1290" s="178">
        <v>43602</v>
      </c>
      <c r="E1290" s="4076"/>
      <c r="G1290" s="51"/>
    </row>
    <row r="1291" spans="2:7" ht="9.9499999999999993" customHeight="1" x14ac:dyDescent="0.2">
      <c r="B1291" s="7" t="s">
        <v>100</v>
      </c>
      <c r="C1291" s="7" t="s">
        <v>185</v>
      </c>
      <c r="D1291" s="178">
        <v>43602</v>
      </c>
      <c r="E1291" s="4076"/>
      <c r="G1291" s="51"/>
    </row>
    <row r="1292" spans="2:7" ht="9.9499999999999993" customHeight="1" x14ac:dyDescent="0.2">
      <c r="B1292" s="7" t="s">
        <v>104</v>
      </c>
      <c r="C1292" s="7" t="s">
        <v>125</v>
      </c>
      <c r="D1292" s="178">
        <v>43602</v>
      </c>
      <c r="E1292" s="4076"/>
      <c r="G1292" s="51"/>
    </row>
    <row r="1293" spans="2:7" ht="9.9499999999999993" customHeight="1" x14ac:dyDescent="0.2">
      <c r="B1293" s="7" t="s">
        <v>159</v>
      </c>
      <c r="C1293" s="7" t="s">
        <v>857</v>
      </c>
      <c r="D1293" s="178">
        <v>43602</v>
      </c>
      <c r="E1293" s="4076"/>
      <c r="G1293" s="51"/>
    </row>
    <row r="1294" spans="2:7" ht="9.9499999999999993" customHeight="1" x14ac:dyDescent="0.2">
      <c r="B1294" s="7" t="s">
        <v>338</v>
      </c>
      <c r="C1294" s="7" t="s">
        <v>159</v>
      </c>
      <c r="D1294" s="178">
        <v>43602</v>
      </c>
      <c r="E1294" s="4076"/>
      <c r="G1294" s="51"/>
    </row>
    <row r="1295" spans="2:7" ht="9.9499999999999993" customHeight="1" x14ac:dyDescent="0.2">
      <c r="B1295" s="7" t="s">
        <v>104</v>
      </c>
      <c r="C1295" s="7" t="s">
        <v>100</v>
      </c>
      <c r="D1295" s="178">
        <v>43602</v>
      </c>
      <c r="E1295" s="4076"/>
      <c r="G1295" s="51"/>
    </row>
    <row r="1296" spans="2:7" ht="9.9499999999999993" customHeight="1" x14ac:dyDescent="0.2">
      <c r="B1296" s="7" t="s">
        <v>104</v>
      </c>
      <c r="C1296" s="7" t="s">
        <v>338</v>
      </c>
      <c r="D1296" s="178">
        <v>43602</v>
      </c>
      <c r="E1296" s="4076"/>
      <c r="G1296" s="51"/>
    </row>
    <row r="1297" spans="2:7" ht="9.9499999999999993" customHeight="1" x14ac:dyDescent="0.2">
      <c r="B1297" s="7" t="s">
        <v>89</v>
      </c>
      <c r="C1297" s="7" t="s">
        <v>101</v>
      </c>
      <c r="D1297" s="178">
        <v>43602</v>
      </c>
      <c r="E1297" s="4076"/>
      <c r="G1297" s="51"/>
    </row>
    <row r="1298" spans="2:7" ht="9.9499999999999993" customHeight="1" x14ac:dyDescent="0.2">
      <c r="B1298" s="7" t="s">
        <v>89</v>
      </c>
      <c r="C1298" s="7" t="s">
        <v>97</v>
      </c>
      <c r="D1298" s="178">
        <v>43602</v>
      </c>
      <c r="E1298" s="4076"/>
      <c r="G1298" s="51"/>
    </row>
    <row r="1299" spans="2:7" ht="9.9499999999999993" customHeight="1" x14ac:dyDescent="0.2">
      <c r="B1299" s="7" t="s">
        <v>89</v>
      </c>
      <c r="C1299" s="7" t="s">
        <v>104</v>
      </c>
      <c r="D1299" s="178">
        <v>43602</v>
      </c>
      <c r="E1299" s="4076"/>
      <c r="G1299" s="51"/>
    </row>
    <row r="1300" spans="2:7" ht="9.9499999999999993" customHeight="1" x14ac:dyDescent="0.2">
      <c r="B1300" s="7" t="s">
        <v>94</v>
      </c>
      <c r="C1300" s="7" t="s">
        <v>90</v>
      </c>
      <c r="D1300" s="178">
        <v>43602</v>
      </c>
      <c r="E1300" s="4076"/>
      <c r="G1300" s="51"/>
    </row>
    <row r="1301" spans="2:7" ht="9.9499999999999993" customHeight="1" x14ac:dyDescent="0.2">
      <c r="B1301" s="7" t="s">
        <v>89</v>
      </c>
      <c r="C1301" s="7" t="s">
        <v>94</v>
      </c>
      <c r="D1301" s="178">
        <v>43602</v>
      </c>
      <c r="E1301" s="4076"/>
      <c r="G1301" s="51"/>
    </row>
    <row r="1302" spans="2:7" ht="9.9499999999999993" customHeight="1" x14ac:dyDescent="0.2">
      <c r="B1302" s="7" t="s">
        <v>159</v>
      </c>
      <c r="C1302" s="7" t="s">
        <v>100</v>
      </c>
      <c r="D1302" s="178">
        <v>43630</v>
      </c>
      <c r="E1302" s="4076"/>
      <c r="G1302" s="51"/>
    </row>
    <row r="1303" spans="2:7" ht="9.9499999999999993" customHeight="1" x14ac:dyDescent="0.2">
      <c r="B1303" s="7" t="s">
        <v>94</v>
      </c>
      <c r="C1303" s="7" t="s">
        <v>283</v>
      </c>
      <c r="D1303" s="178">
        <v>43630</v>
      </c>
      <c r="E1303" s="4076"/>
      <c r="G1303" s="51"/>
    </row>
    <row r="1304" spans="2:7" ht="9.9499999999999993" customHeight="1" x14ac:dyDescent="0.2">
      <c r="B1304" s="7" t="s">
        <v>94</v>
      </c>
      <c r="C1304" s="7" t="s">
        <v>185</v>
      </c>
      <c r="D1304" s="178">
        <v>43630</v>
      </c>
      <c r="E1304" s="4076"/>
      <c r="G1304" s="51"/>
    </row>
    <row r="1305" spans="2:7" ht="9.9499999999999993" customHeight="1" x14ac:dyDescent="0.2">
      <c r="B1305" s="7" t="s">
        <v>127</v>
      </c>
      <c r="C1305" s="7" t="s">
        <v>159</v>
      </c>
      <c r="D1305" s="178">
        <v>43630</v>
      </c>
      <c r="E1305" s="4076"/>
      <c r="G1305" s="51"/>
    </row>
    <row r="1306" spans="2:7" ht="9.9499999999999993" customHeight="1" x14ac:dyDescent="0.2">
      <c r="B1306" s="7" t="s">
        <v>207</v>
      </c>
      <c r="C1306" s="7" t="s">
        <v>101</v>
      </c>
      <c r="D1306" s="178">
        <v>43630</v>
      </c>
      <c r="E1306" s="4076"/>
      <c r="G1306" s="51"/>
    </row>
    <row r="1307" spans="2:7" ht="9.9499999999999993" customHeight="1" x14ac:dyDescent="0.2">
      <c r="B1307" s="7" t="s">
        <v>848</v>
      </c>
      <c r="C1307" s="7" t="s">
        <v>125</v>
      </c>
      <c r="D1307" s="178">
        <v>43630</v>
      </c>
      <c r="E1307" s="4076"/>
      <c r="G1307" s="51"/>
    </row>
    <row r="1308" spans="2:7" ht="9.9499999999999993" customHeight="1" x14ac:dyDescent="0.2">
      <c r="B1308" s="7" t="s">
        <v>214</v>
      </c>
      <c r="C1308" s="7" t="s">
        <v>94</v>
      </c>
      <c r="D1308" s="178">
        <v>43630</v>
      </c>
      <c r="E1308" s="4076"/>
      <c r="G1308" s="51"/>
    </row>
    <row r="1309" spans="2:7" ht="9.9499999999999993" customHeight="1" x14ac:dyDescent="0.2">
      <c r="B1309" s="7" t="s">
        <v>207</v>
      </c>
      <c r="C1309" s="7" t="s">
        <v>857</v>
      </c>
      <c r="D1309" s="178">
        <v>43630</v>
      </c>
      <c r="E1309" s="4076"/>
      <c r="G1309" s="51"/>
    </row>
    <row r="1310" spans="2:7" ht="9.9499999999999993" customHeight="1" x14ac:dyDescent="0.2">
      <c r="B1310" s="7" t="s">
        <v>207</v>
      </c>
      <c r="C1310" s="7" t="s">
        <v>90</v>
      </c>
      <c r="D1310" s="178">
        <v>43630</v>
      </c>
      <c r="E1310" s="4076"/>
      <c r="G1310" s="51"/>
    </row>
    <row r="1311" spans="2:7" ht="9.9499999999999993" customHeight="1" x14ac:dyDescent="0.2">
      <c r="B1311" s="7" t="s">
        <v>848</v>
      </c>
      <c r="C1311" s="7" t="s">
        <v>127</v>
      </c>
      <c r="D1311" s="178">
        <v>43630</v>
      </c>
      <c r="E1311" s="4076"/>
      <c r="G1311" s="51"/>
    </row>
    <row r="1312" spans="2:7" ht="9.9499999999999993" customHeight="1" x14ac:dyDescent="0.2">
      <c r="B1312" s="7" t="s">
        <v>207</v>
      </c>
      <c r="C1312" s="7" t="s">
        <v>97</v>
      </c>
      <c r="D1312" s="178">
        <v>43630</v>
      </c>
      <c r="E1312" s="4076"/>
      <c r="G1312" s="51"/>
    </row>
    <row r="1313" spans="2:7" ht="9.9499999999999993" customHeight="1" x14ac:dyDescent="0.2">
      <c r="B1313" s="7" t="s">
        <v>89</v>
      </c>
      <c r="C1313" s="7" t="s">
        <v>214</v>
      </c>
      <c r="D1313" s="178">
        <v>43630</v>
      </c>
      <c r="E1313" s="4076"/>
      <c r="G1313" s="51"/>
    </row>
    <row r="1314" spans="2:7" ht="9.9499999999999993" customHeight="1" x14ac:dyDescent="0.2">
      <c r="B1314" s="7" t="s">
        <v>207</v>
      </c>
      <c r="C1314" s="7" t="s">
        <v>89</v>
      </c>
      <c r="D1314" s="178">
        <v>43630</v>
      </c>
      <c r="E1314" s="4076"/>
      <c r="G1314" s="51"/>
    </row>
    <row r="1315" spans="2:7" ht="9.9499999999999993" customHeight="1" thickBot="1" x14ac:dyDescent="0.25">
      <c r="B1315" s="183" t="s">
        <v>207</v>
      </c>
      <c r="C1315" s="183" t="s">
        <v>848</v>
      </c>
      <c r="D1315" s="184">
        <v>43630</v>
      </c>
      <c r="E1315" s="4077"/>
      <c r="G1315" s="51"/>
    </row>
    <row r="1316" spans="2:7" ht="9.9499999999999993" customHeight="1" thickTop="1" x14ac:dyDescent="0.2">
      <c r="B1316" s="9" t="s">
        <v>97</v>
      </c>
      <c r="C1316" s="9" t="s">
        <v>338</v>
      </c>
      <c r="D1316" s="177">
        <v>43707</v>
      </c>
      <c r="E1316" s="4075" t="s">
        <v>873</v>
      </c>
      <c r="G1316" s="51"/>
    </row>
    <row r="1317" spans="2:7" ht="9.9499999999999993" customHeight="1" x14ac:dyDescent="0.2">
      <c r="B1317" s="7" t="s">
        <v>207</v>
      </c>
      <c r="C1317" s="7" t="s">
        <v>185</v>
      </c>
      <c r="D1317" s="178">
        <v>43707</v>
      </c>
      <c r="E1317" s="4076"/>
      <c r="G1317" s="51"/>
    </row>
    <row r="1318" spans="2:7" ht="9.9499999999999993" customHeight="1" x14ac:dyDescent="0.2">
      <c r="B1318" s="7" t="s">
        <v>94</v>
      </c>
      <c r="C1318" s="7" t="s">
        <v>857</v>
      </c>
      <c r="D1318" s="178">
        <v>43707</v>
      </c>
      <c r="E1318" s="4076"/>
      <c r="G1318" s="51"/>
    </row>
    <row r="1319" spans="2:7" ht="9.9499999999999993" customHeight="1" x14ac:dyDescent="0.2">
      <c r="B1319" s="7" t="s">
        <v>101</v>
      </c>
      <c r="C1319" s="7" t="s">
        <v>129</v>
      </c>
      <c r="D1319" s="178">
        <v>43707</v>
      </c>
      <c r="E1319" s="4076"/>
      <c r="G1319" s="51"/>
    </row>
    <row r="1320" spans="2:7" ht="9.9499999999999993" customHeight="1" x14ac:dyDescent="0.2">
      <c r="B1320" s="7" t="s">
        <v>207</v>
      </c>
      <c r="C1320" s="7" t="s">
        <v>95</v>
      </c>
      <c r="D1320" s="178">
        <v>43707</v>
      </c>
      <c r="E1320" s="4076"/>
      <c r="G1320" s="51"/>
    </row>
    <row r="1321" spans="2:7" ht="9.9499999999999993" customHeight="1" x14ac:dyDescent="0.2">
      <c r="B1321" s="7" t="s">
        <v>207</v>
      </c>
      <c r="C1321" s="7" t="s">
        <v>100</v>
      </c>
      <c r="D1321" s="178">
        <v>43707</v>
      </c>
      <c r="E1321" s="4076"/>
      <c r="G1321" s="51"/>
    </row>
    <row r="1322" spans="2:7" ht="9.9499999999999993" customHeight="1" x14ac:dyDescent="0.2">
      <c r="B1322" s="7" t="s">
        <v>213</v>
      </c>
      <c r="C1322" s="7" t="s">
        <v>127</v>
      </c>
      <c r="D1322" s="178">
        <v>43707</v>
      </c>
      <c r="E1322" s="4076"/>
      <c r="G1322" s="51"/>
    </row>
    <row r="1323" spans="2:7" ht="9.9499999999999993" customHeight="1" x14ac:dyDescent="0.2">
      <c r="B1323" s="7" t="s">
        <v>97</v>
      </c>
      <c r="C1323" s="7" t="s">
        <v>94</v>
      </c>
      <c r="D1323" s="178">
        <v>43707</v>
      </c>
      <c r="E1323" s="4076"/>
      <c r="G1323" s="51"/>
    </row>
    <row r="1324" spans="2:7" ht="9.9499999999999993" customHeight="1" x14ac:dyDescent="0.2">
      <c r="B1324" s="7" t="s">
        <v>101</v>
      </c>
      <c r="C1324" s="7" t="s">
        <v>848</v>
      </c>
      <c r="D1324" s="178">
        <v>43707</v>
      </c>
      <c r="E1324" s="4076"/>
      <c r="G1324" s="51"/>
    </row>
    <row r="1325" spans="2:7" ht="9.9499999999999993" customHeight="1" x14ac:dyDescent="0.2">
      <c r="B1325" s="7" t="s">
        <v>90</v>
      </c>
      <c r="C1325" s="7" t="s">
        <v>92</v>
      </c>
      <c r="D1325" s="178">
        <v>43707</v>
      </c>
      <c r="E1325" s="4076"/>
      <c r="G1325" s="51"/>
    </row>
    <row r="1326" spans="2:7" ht="9.9499999999999993" customHeight="1" x14ac:dyDescent="0.2">
      <c r="B1326" s="7" t="s">
        <v>213</v>
      </c>
      <c r="C1326" s="7" t="s">
        <v>97</v>
      </c>
      <c r="D1326" s="178">
        <v>43707</v>
      </c>
      <c r="E1326" s="4076"/>
      <c r="G1326" s="51"/>
    </row>
    <row r="1327" spans="2:7" ht="9.9499999999999993" customHeight="1" x14ac:dyDescent="0.2">
      <c r="B1327" s="7" t="s">
        <v>213</v>
      </c>
      <c r="C1327" s="7" t="s">
        <v>159</v>
      </c>
      <c r="D1327" s="178">
        <v>43707</v>
      </c>
      <c r="E1327" s="4076"/>
      <c r="G1327" s="51"/>
    </row>
    <row r="1328" spans="2:7" ht="9.9499999999999993" customHeight="1" x14ac:dyDescent="0.2">
      <c r="B1328" s="7" t="s">
        <v>213</v>
      </c>
      <c r="C1328" s="7" t="s">
        <v>125</v>
      </c>
      <c r="D1328" s="178">
        <v>43707</v>
      </c>
      <c r="E1328" s="4076"/>
      <c r="G1328" s="51"/>
    </row>
    <row r="1329" spans="2:7" ht="9.9499999999999993" customHeight="1" x14ac:dyDescent="0.2">
      <c r="B1329" s="7" t="s">
        <v>90</v>
      </c>
      <c r="C1329" s="7" t="s">
        <v>101</v>
      </c>
      <c r="D1329" s="178">
        <v>43707</v>
      </c>
      <c r="E1329" s="4076"/>
      <c r="G1329" s="51"/>
    </row>
    <row r="1330" spans="2:7" ht="9.9499999999999993" customHeight="1" x14ac:dyDescent="0.2">
      <c r="B1330" s="7" t="s">
        <v>89</v>
      </c>
      <c r="C1330" s="7" t="s">
        <v>213</v>
      </c>
      <c r="D1330" s="178">
        <v>43707</v>
      </c>
      <c r="E1330" s="4076"/>
      <c r="G1330" s="51"/>
    </row>
    <row r="1331" spans="2:7" ht="9.9499999999999993" customHeight="1" x14ac:dyDescent="0.2">
      <c r="B1331" s="7" t="s">
        <v>207</v>
      </c>
      <c r="C1331" s="7" t="s">
        <v>90</v>
      </c>
      <c r="D1331" s="178">
        <v>43707</v>
      </c>
      <c r="E1331" s="4076"/>
      <c r="G1331" s="51"/>
    </row>
    <row r="1332" spans="2:7" ht="9.9499999999999993" customHeight="1" x14ac:dyDescent="0.2">
      <c r="B1332" s="7" t="s">
        <v>89</v>
      </c>
      <c r="C1332" s="7" t="s">
        <v>207</v>
      </c>
      <c r="D1332" s="178">
        <v>43707</v>
      </c>
      <c r="E1332" s="4076"/>
      <c r="G1332" s="51"/>
    </row>
    <row r="1333" spans="2:7" ht="9.9499999999999993" customHeight="1" x14ac:dyDescent="0.2">
      <c r="B1333" s="7" t="s">
        <v>97</v>
      </c>
      <c r="C1333" s="7" t="s">
        <v>213</v>
      </c>
      <c r="D1333" s="178">
        <v>43728</v>
      </c>
      <c r="E1333" s="4076"/>
      <c r="G1333" s="51"/>
    </row>
    <row r="1334" spans="2:7" ht="9.9499999999999993" customHeight="1" x14ac:dyDescent="0.2">
      <c r="B1334" s="7" t="s">
        <v>129</v>
      </c>
      <c r="C1334" s="7" t="s">
        <v>200</v>
      </c>
      <c r="D1334" s="178">
        <v>43728</v>
      </c>
      <c r="E1334" s="4076"/>
      <c r="G1334" s="51"/>
    </row>
    <row r="1335" spans="2:7" ht="9.9499999999999993" customHeight="1" x14ac:dyDescent="0.2">
      <c r="B1335" s="7" t="s">
        <v>347</v>
      </c>
      <c r="C1335" s="7" t="s">
        <v>92</v>
      </c>
      <c r="D1335" s="178">
        <v>43728</v>
      </c>
      <c r="E1335" s="4076"/>
      <c r="G1335" s="51"/>
    </row>
    <row r="1336" spans="2:7" ht="9.9499999999999993" customHeight="1" x14ac:dyDescent="0.2">
      <c r="B1336" s="7" t="s">
        <v>129</v>
      </c>
      <c r="C1336" s="7" t="s">
        <v>101</v>
      </c>
      <c r="D1336" s="178">
        <v>43728</v>
      </c>
      <c r="E1336" s="4076"/>
      <c r="G1336" s="51"/>
    </row>
    <row r="1337" spans="2:7" ht="9.9499999999999993" customHeight="1" x14ac:dyDescent="0.2">
      <c r="B1337" s="7" t="s">
        <v>89</v>
      </c>
      <c r="C1337" s="7" t="s">
        <v>127</v>
      </c>
      <c r="D1337" s="178">
        <v>43728</v>
      </c>
      <c r="E1337" s="4076"/>
      <c r="G1337" s="51"/>
    </row>
    <row r="1338" spans="2:7" ht="9.9499999999999993" customHeight="1" x14ac:dyDescent="0.2">
      <c r="B1338" s="7" t="s">
        <v>347</v>
      </c>
      <c r="C1338" s="7" t="s">
        <v>129</v>
      </c>
      <c r="D1338" s="178">
        <v>43728</v>
      </c>
      <c r="E1338" s="4076"/>
      <c r="G1338" s="51"/>
    </row>
    <row r="1339" spans="2:7" ht="9.9499999999999993" customHeight="1" x14ac:dyDescent="0.2">
      <c r="B1339" s="7" t="s">
        <v>159</v>
      </c>
      <c r="C1339" s="7" t="s">
        <v>97</v>
      </c>
      <c r="D1339" s="178">
        <v>43728</v>
      </c>
      <c r="E1339" s="4076"/>
      <c r="G1339" s="51"/>
    </row>
    <row r="1340" spans="2:7" ht="9.9499999999999993" customHeight="1" x14ac:dyDescent="0.2">
      <c r="B1340" s="7" t="s">
        <v>347</v>
      </c>
      <c r="C1340" s="7" t="s">
        <v>185</v>
      </c>
      <c r="D1340" s="178">
        <v>43728</v>
      </c>
      <c r="E1340" s="4076"/>
      <c r="G1340" s="51"/>
    </row>
    <row r="1341" spans="2:7" ht="9.9499999999999993" customHeight="1" x14ac:dyDescent="0.2">
      <c r="B1341" s="7" t="s">
        <v>848</v>
      </c>
      <c r="C1341" s="7" t="s">
        <v>159</v>
      </c>
      <c r="D1341" s="178">
        <v>43728</v>
      </c>
      <c r="E1341" s="4076"/>
      <c r="G1341" s="51"/>
    </row>
    <row r="1342" spans="2:7" ht="9.9499999999999993" customHeight="1" x14ac:dyDescent="0.2">
      <c r="B1342" s="7" t="s">
        <v>89</v>
      </c>
      <c r="C1342" s="7" t="s">
        <v>94</v>
      </c>
      <c r="D1342" s="178">
        <v>43728</v>
      </c>
      <c r="E1342" s="4076"/>
      <c r="G1342" s="51"/>
    </row>
    <row r="1343" spans="2:7" ht="9.9499999999999993" customHeight="1" x14ac:dyDescent="0.2">
      <c r="B1343" s="7" t="s">
        <v>347</v>
      </c>
      <c r="C1343" s="7" t="s">
        <v>857</v>
      </c>
      <c r="D1343" s="178">
        <v>43728</v>
      </c>
      <c r="E1343" s="4076"/>
      <c r="G1343" s="51"/>
    </row>
    <row r="1344" spans="2:7" ht="9.9499999999999993" customHeight="1" x14ac:dyDescent="0.2">
      <c r="B1344" s="7" t="s">
        <v>89</v>
      </c>
      <c r="C1344" s="7" t="s">
        <v>848</v>
      </c>
      <c r="D1344" s="178">
        <v>43728</v>
      </c>
      <c r="E1344" s="4076"/>
      <c r="G1344" s="51"/>
    </row>
    <row r="1345" spans="2:7" ht="9.9499999999999993" customHeight="1" x14ac:dyDescent="0.2">
      <c r="B1345" s="7" t="s">
        <v>89</v>
      </c>
      <c r="C1345" s="7" t="s">
        <v>347</v>
      </c>
      <c r="D1345" s="178">
        <v>43728</v>
      </c>
      <c r="E1345" s="4076"/>
      <c r="G1345" s="51"/>
    </row>
    <row r="1346" spans="2:7" ht="9.9499999999999993" customHeight="1" x14ac:dyDescent="0.2">
      <c r="B1346" s="7" t="s">
        <v>94</v>
      </c>
      <c r="C1346" s="7" t="s">
        <v>89</v>
      </c>
      <c r="D1346" s="178">
        <v>43749</v>
      </c>
      <c r="E1346" s="4076"/>
      <c r="G1346" s="51"/>
    </row>
    <row r="1347" spans="2:7" ht="9.9499999999999993" customHeight="1" x14ac:dyDescent="0.2">
      <c r="B1347" s="7" t="s">
        <v>214</v>
      </c>
      <c r="C1347" s="7" t="s">
        <v>93</v>
      </c>
      <c r="D1347" s="178">
        <v>43749</v>
      </c>
      <c r="E1347" s="4076"/>
      <c r="G1347" s="51"/>
    </row>
    <row r="1348" spans="2:7" ht="9.9499999999999993" customHeight="1" x14ac:dyDescent="0.2">
      <c r="B1348" s="7" t="s">
        <v>213</v>
      </c>
      <c r="C1348" s="7" t="s">
        <v>857</v>
      </c>
      <c r="D1348" s="178">
        <v>43749</v>
      </c>
      <c r="E1348" s="4076"/>
      <c r="G1348" s="51"/>
    </row>
    <row r="1349" spans="2:7" ht="9.9499999999999993" customHeight="1" x14ac:dyDescent="0.2">
      <c r="B1349" s="7" t="s">
        <v>94</v>
      </c>
      <c r="C1349" s="7" t="s">
        <v>97</v>
      </c>
      <c r="D1349" s="178">
        <v>43749</v>
      </c>
      <c r="E1349" s="4076"/>
      <c r="G1349" s="51"/>
    </row>
    <row r="1350" spans="2:7" ht="9.9499999999999993" customHeight="1" x14ac:dyDescent="0.2">
      <c r="B1350" s="7" t="s">
        <v>214</v>
      </c>
      <c r="C1350" s="7" t="s">
        <v>213</v>
      </c>
      <c r="D1350" s="178">
        <v>43749</v>
      </c>
      <c r="E1350" s="4076"/>
      <c r="G1350" s="51"/>
    </row>
    <row r="1351" spans="2:7" ht="9.9499999999999993" customHeight="1" x14ac:dyDescent="0.2">
      <c r="B1351" s="7" t="s">
        <v>848</v>
      </c>
      <c r="C1351" s="7" t="s">
        <v>283</v>
      </c>
      <c r="D1351" s="178">
        <v>43749</v>
      </c>
      <c r="E1351" s="4076"/>
      <c r="G1351" s="51"/>
    </row>
    <row r="1352" spans="2:7" ht="9.9499999999999993" customHeight="1" x14ac:dyDescent="0.2">
      <c r="B1352" s="7" t="s">
        <v>848</v>
      </c>
      <c r="C1352" s="7" t="s">
        <v>184</v>
      </c>
      <c r="D1352" s="178">
        <v>43749</v>
      </c>
      <c r="E1352" s="4076"/>
      <c r="G1352" s="51"/>
    </row>
    <row r="1353" spans="2:7" ht="9.9499999999999993" customHeight="1" x14ac:dyDescent="0.2">
      <c r="B1353" s="7" t="s">
        <v>159</v>
      </c>
      <c r="C1353" s="7" t="s">
        <v>127</v>
      </c>
      <c r="D1353" s="178">
        <v>43749</v>
      </c>
      <c r="E1353" s="4076"/>
      <c r="G1353" s="51"/>
    </row>
    <row r="1354" spans="2:7" ht="9.9499999999999993" customHeight="1" x14ac:dyDescent="0.2">
      <c r="B1354" s="7" t="s">
        <v>101</v>
      </c>
      <c r="C1354" s="7" t="s">
        <v>207</v>
      </c>
      <c r="D1354" s="178">
        <v>43749</v>
      </c>
      <c r="E1354" s="4076"/>
      <c r="G1354" s="51"/>
    </row>
    <row r="1355" spans="2:7" ht="9.9499999999999993" customHeight="1" x14ac:dyDescent="0.2">
      <c r="B1355" s="7" t="s">
        <v>848</v>
      </c>
      <c r="C1355" s="7" t="s">
        <v>338</v>
      </c>
      <c r="D1355" s="178">
        <v>43749</v>
      </c>
      <c r="E1355" s="4076"/>
      <c r="G1355" s="51"/>
    </row>
    <row r="1356" spans="2:7" ht="9.9499999999999993" customHeight="1" x14ac:dyDescent="0.2">
      <c r="B1356" s="7" t="s">
        <v>159</v>
      </c>
      <c r="C1356" s="7" t="s">
        <v>848</v>
      </c>
      <c r="D1356" s="178">
        <v>43749</v>
      </c>
      <c r="E1356" s="4076"/>
      <c r="G1356" s="51"/>
    </row>
    <row r="1357" spans="2:7" ht="9.9499999999999993" customHeight="1" x14ac:dyDescent="0.2">
      <c r="B1357" s="7" t="s">
        <v>159</v>
      </c>
      <c r="C1357" s="7" t="s">
        <v>125</v>
      </c>
      <c r="D1357" s="178">
        <v>43749</v>
      </c>
      <c r="E1357" s="4076"/>
      <c r="G1357" s="51"/>
    </row>
    <row r="1358" spans="2:7" ht="9.9499999999999993" customHeight="1" x14ac:dyDescent="0.2">
      <c r="B1358" s="7" t="s">
        <v>214</v>
      </c>
      <c r="C1358" s="7" t="s">
        <v>94</v>
      </c>
      <c r="D1358" s="178">
        <v>43749</v>
      </c>
      <c r="E1358" s="4076"/>
      <c r="G1358" s="51"/>
    </row>
    <row r="1359" spans="2:7" ht="9.9499999999999993" customHeight="1" x14ac:dyDescent="0.2">
      <c r="B1359" s="7" t="s">
        <v>214</v>
      </c>
      <c r="C1359" s="7" t="s">
        <v>101</v>
      </c>
      <c r="D1359" s="178">
        <v>43749</v>
      </c>
      <c r="E1359" s="4076"/>
      <c r="G1359" s="51"/>
    </row>
    <row r="1360" spans="2:7" ht="9.9499999999999993" customHeight="1" x14ac:dyDescent="0.2">
      <c r="B1360" s="7" t="s">
        <v>159</v>
      </c>
      <c r="C1360" s="7" t="s">
        <v>90</v>
      </c>
      <c r="D1360" s="178">
        <v>43749</v>
      </c>
      <c r="E1360" s="4076"/>
      <c r="G1360" s="51"/>
    </row>
    <row r="1361" spans="2:7" ht="9.9499999999999993" customHeight="1" x14ac:dyDescent="0.2">
      <c r="B1361" s="7" t="s">
        <v>100</v>
      </c>
      <c r="C1361" s="7" t="s">
        <v>214</v>
      </c>
      <c r="D1361" s="178">
        <v>43749</v>
      </c>
      <c r="E1361" s="4076"/>
      <c r="G1361" s="51"/>
    </row>
    <row r="1362" spans="2:7" ht="9.9499999999999993" customHeight="1" x14ac:dyDescent="0.2">
      <c r="B1362" s="7" t="s">
        <v>159</v>
      </c>
      <c r="C1362" s="7" t="s">
        <v>100</v>
      </c>
      <c r="D1362" s="178">
        <v>43749</v>
      </c>
      <c r="E1362" s="4076"/>
      <c r="G1362" s="51"/>
    </row>
    <row r="1363" spans="2:7" ht="9.9499999999999993" customHeight="1" x14ac:dyDescent="0.2">
      <c r="B1363" s="7" t="s">
        <v>214</v>
      </c>
      <c r="C1363" s="7" t="s">
        <v>185</v>
      </c>
      <c r="D1363" s="178">
        <v>43756</v>
      </c>
      <c r="E1363" s="4076"/>
      <c r="G1363" s="51"/>
    </row>
    <row r="1364" spans="2:7" ht="9.9499999999999993" customHeight="1" x14ac:dyDescent="0.2">
      <c r="B1364" s="7" t="s">
        <v>214</v>
      </c>
      <c r="C1364" s="7" t="s">
        <v>95</v>
      </c>
      <c r="D1364" s="178">
        <v>43756</v>
      </c>
      <c r="E1364" s="4076"/>
      <c r="G1364" s="51"/>
    </row>
    <row r="1365" spans="2:7" ht="9.9499999999999993" customHeight="1" x14ac:dyDescent="0.2">
      <c r="B1365" s="7" t="s">
        <v>94</v>
      </c>
      <c r="C1365" s="7" t="s">
        <v>100</v>
      </c>
      <c r="D1365" s="178">
        <v>43756</v>
      </c>
      <c r="E1365" s="4076"/>
      <c r="G1365" s="51"/>
    </row>
    <row r="1366" spans="2:7" ht="9.9499999999999993" customHeight="1" x14ac:dyDescent="0.2">
      <c r="B1366" s="7" t="s">
        <v>94</v>
      </c>
      <c r="C1366" s="7" t="s">
        <v>125</v>
      </c>
      <c r="D1366" s="178">
        <v>43756</v>
      </c>
      <c r="E1366" s="4076"/>
      <c r="G1366" s="51"/>
    </row>
    <row r="1367" spans="2:7" ht="9.9499999999999993" customHeight="1" x14ac:dyDescent="0.2">
      <c r="B1367" s="7" t="s">
        <v>159</v>
      </c>
      <c r="C1367" s="7" t="s">
        <v>347</v>
      </c>
      <c r="D1367" s="178">
        <v>43756</v>
      </c>
      <c r="E1367" s="4076"/>
      <c r="G1367" s="51"/>
    </row>
    <row r="1368" spans="2:7" ht="9.9499999999999993" customHeight="1" x14ac:dyDescent="0.2">
      <c r="B1368" s="7" t="s">
        <v>129</v>
      </c>
      <c r="C1368" s="7" t="s">
        <v>97</v>
      </c>
      <c r="D1368" s="178">
        <v>43756</v>
      </c>
      <c r="E1368" s="4076"/>
      <c r="G1368" s="51"/>
    </row>
    <row r="1369" spans="2:7" ht="9.9499999999999993" customHeight="1" x14ac:dyDescent="0.2">
      <c r="B1369" s="7" t="s">
        <v>212</v>
      </c>
      <c r="C1369" s="7" t="s">
        <v>159</v>
      </c>
      <c r="D1369" s="178">
        <v>43756</v>
      </c>
      <c r="E1369" s="4076"/>
      <c r="G1369" s="51"/>
    </row>
    <row r="1370" spans="2:7" ht="9.9499999999999993" customHeight="1" x14ac:dyDescent="0.2">
      <c r="B1370" s="7" t="s">
        <v>94</v>
      </c>
      <c r="C1370" s="7" t="s">
        <v>857</v>
      </c>
      <c r="D1370" s="178">
        <v>43756</v>
      </c>
      <c r="E1370" s="4076"/>
      <c r="G1370" s="51"/>
    </row>
    <row r="1371" spans="2:7" ht="9.9499999999999993" customHeight="1" x14ac:dyDescent="0.2">
      <c r="B1371" s="7" t="s">
        <v>208</v>
      </c>
      <c r="C1371" s="7" t="s">
        <v>212</v>
      </c>
      <c r="D1371" s="178">
        <v>43756</v>
      </c>
      <c r="E1371" s="4076"/>
      <c r="G1371" s="51"/>
    </row>
    <row r="1372" spans="2:7" ht="9.9499999999999993" customHeight="1" x14ac:dyDescent="0.2">
      <c r="B1372" s="7" t="s">
        <v>129</v>
      </c>
      <c r="C1372" s="7" t="s">
        <v>94</v>
      </c>
      <c r="D1372" s="178">
        <v>43756</v>
      </c>
      <c r="E1372" s="4076"/>
      <c r="G1372" s="51"/>
    </row>
    <row r="1373" spans="2:7" ht="9.9499999999999993" customHeight="1" x14ac:dyDescent="0.2">
      <c r="B1373" s="7" t="s">
        <v>129</v>
      </c>
      <c r="C1373" s="7" t="s">
        <v>89</v>
      </c>
      <c r="D1373" s="178">
        <v>43756</v>
      </c>
      <c r="E1373" s="4076"/>
      <c r="G1373" s="51"/>
    </row>
    <row r="1374" spans="2:7" ht="9.9499999999999993" customHeight="1" x14ac:dyDescent="0.2">
      <c r="B1374" s="7" t="s">
        <v>848</v>
      </c>
      <c r="C1374" s="7" t="s">
        <v>208</v>
      </c>
      <c r="D1374" s="178">
        <v>43756</v>
      </c>
      <c r="E1374" s="4076"/>
      <c r="G1374" s="51"/>
    </row>
    <row r="1375" spans="2:7" ht="9.9499999999999993" customHeight="1" x14ac:dyDescent="0.2">
      <c r="B1375" s="7" t="s">
        <v>213</v>
      </c>
      <c r="C1375" s="7" t="s">
        <v>101</v>
      </c>
      <c r="D1375" s="178">
        <v>43756</v>
      </c>
      <c r="E1375" s="4076"/>
      <c r="G1375" s="51"/>
    </row>
    <row r="1376" spans="2:7" ht="9.9499999999999993" customHeight="1" x14ac:dyDescent="0.2">
      <c r="B1376" s="7" t="s">
        <v>213</v>
      </c>
      <c r="C1376" s="7" t="s">
        <v>129</v>
      </c>
      <c r="D1376" s="178">
        <v>43756</v>
      </c>
      <c r="E1376" s="4076"/>
      <c r="G1376" s="51"/>
    </row>
    <row r="1377" spans="2:7" ht="9.9499999999999993" customHeight="1" x14ac:dyDescent="0.2">
      <c r="B1377" s="7" t="s">
        <v>200</v>
      </c>
      <c r="C1377" s="7" t="s">
        <v>214</v>
      </c>
      <c r="D1377" s="178">
        <v>43756</v>
      </c>
      <c r="E1377" s="4076"/>
      <c r="G1377" s="51"/>
    </row>
    <row r="1378" spans="2:7" ht="9.9499999999999993" customHeight="1" x14ac:dyDescent="0.2">
      <c r="B1378" s="7" t="s">
        <v>213</v>
      </c>
      <c r="C1378" s="7" t="s">
        <v>200</v>
      </c>
      <c r="D1378" s="178">
        <v>43756</v>
      </c>
      <c r="E1378" s="4076"/>
      <c r="G1378" s="51"/>
    </row>
    <row r="1379" spans="2:7" ht="9.9499999999999993" customHeight="1" x14ac:dyDescent="0.2">
      <c r="B1379" s="7" t="s">
        <v>848</v>
      </c>
      <c r="C1379" s="7" t="s">
        <v>213</v>
      </c>
      <c r="D1379" s="178">
        <v>43756</v>
      </c>
      <c r="E1379" s="4076"/>
      <c r="G1379" s="51"/>
    </row>
    <row r="1380" spans="2:7" ht="9.9499999999999993" customHeight="1" x14ac:dyDescent="0.2">
      <c r="B1380" s="7" t="s">
        <v>148</v>
      </c>
      <c r="C1380" s="952" t="s">
        <v>213</v>
      </c>
      <c r="D1380" s="180">
        <v>43770</v>
      </c>
      <c r="E1380" s="4076"/>
      <c r="G1380" s="51"/>
    </row>
    <row r="1381" spans="2:7" ht="9.9499999999999993" customHeight="1" x14ac:dyDescent="0.2">
      <c r="B1381" s="7" t="s">
        <v>207</v>
      </c>
      <c r="C1381" s="952" t="s">
        <v>185</v>
      </c>
      <c r="D1381" s="180">
        <v>43770</v>
      </c>
      <c r="E1381" s="4076"/>
      <c r="G1381" s="51"/>
    </row>
    <row r="1382" spans="2:7" ht="9.9499999999999993" customHeight="1" x14ac:dyDescent="0.2">
      <c r="B1382" s="7" t="s">
        <v>214</v>
      </c>
      <c r="C1382" s="952" t="s">
        <v>129</v>
      </c>
      <c r="D1382" s="180">
        <v>43770</v>
      </c>
      <c r="E1382" s="4076"/>
      <c r="G1382" s="51"/>
    </row>
    <row r="1383" spans="2:7" ht="9.9499999999999993" customHeight="1" x14ac:dyDescent="0.2">
      <c r="B1383" s="7" t="s">
        <v>214</v>
      </c>
      <c r="C1383" s="952" t="s">
        <v>94</v>
      </c>
      <c r="D1383" s="180">
        <v>43770</v>
      </c>
      <c r="E1383" s="4076"/>
      <c r="G1383" s="51"/>
    </row>
    <row r="1384" spans="2:7" ht="9.9499999999999993" customHeight="1" x14ac:dyDescent="0.2">
      <c r="B1384" s="7" t="s">
        <v>283</v>
      </c>
      <c r="C1384" s="952" t="s">
        <v>207</v>
      </c>
      <c r="D1384" s="180">
        <v>43770</v>
      </c>
      <c r="E1384" s="4076"/>
      <c r="G1384" s="51"/>
    </row>
    <row r="1385" spans="2:7" ht="9.9499999999999993" customHeight="1" x14ac:dyDescent="0.2">
      <c r="B1385" s="7" t="s">
        <v>848</v>
      </c>
      <c r="C1385" s="952" t="s">
        <v>97</v>
      </c>
      <c r="D1385" s="180">
        <v>43770</v>
      </c>
      <c r="E1385" s="4076"/>
      <c r="G1385" s="51"/>
    </row>
    <row r="1386" spans="2:7" ht="9.9499999999999993" customHeight="1" x14ac:dyDescent="0.2">
      <c r="B1386" s="7" t="s">
        <v>92</v>
      </c>
      <c r="C1386" s="952" t="s">
        <v>127</v>
      </c>
      <c r="D1386" s="180">
        <v>43770</v>
      </c>
      <c r="E1386" s="4076"/>
      <c r="G1386" s="51"/>
    </row>
    <row r="1387" spans="2:7" ht="9.9499999999999993" customHeight="1" x14ac:dyDescent="0.2">
      <c r="B1387" s="7" t="s">
        <v>208</v>
      </c>
      <c r="C1387" s="952" t="s">
        <v>100</v>
      </c>
      <c r="D1387" s="180">
        <v>43770</v>
      </c>
      <c r="E1387" s="4076"/>
      <c r="G1387" s="51"/>
    </row>
    <row r="1388" spans="2:7" ht="9.9499999999999993" customHeight="1" x14ac:dyDescent="0.2">
      <c r="B1388" s="7" t="s">
        <v>208</v>
      </c>
      <c r="C1388" s="952" t="s">
        <v>89</v>
      </c>
      <c r="D1388" s="180">
        <v>43770</v>
      </c>
      <c r="E1388" s="4076"/>
      <c r="G1388" s="51"/>
    </row>
    <row r="1389" spans="2:7" ht="9.9499999999999993" customHeight="1" x14ac:dyDescent="0.2">
      <c r="B1389" s="7" t="s">
        <v>92</v>
      </c>
      <c r="C1389" s="952" t="s">
        <v>848</v>
      </c>
      <c r="D1389" s="180">
        <v>43770</v>
      </c>
      <c r="E1389" s="4076"/>
      <c r="G1389" s="51"/>
    </row>
    <row r="1390" spans="2:7" ht="9.9499999999999993" customHeight="1" x14ac:dyDescent="0.2">
      <c r="B1390" s="7" t="s">
        <v>148</v>
      </c>
      <c r="C1390" s="952" t="s">
        <v>125</v>
      </c>
      <c r="D1390" s="180">
        <v>43770</v>
      </c>
      <c r="E1390" s="4076"/>
      <c r="G1390" s="51"/>
    </row>
    <row r="1391" spans="2:7" ht="9.9499999999999993" customHeight="1" x14ac:dyDescent="0.2">
      <c r="B1391" s="7" t="s">
        <v>184</v>
      </c>
      <c r="C1391" s="952" t="s">
        <v>283</v>
      </c>
      <c r="D1391" s="180">
        <v>43770</v>
      </c>
      <c r="E1391" s="4076"/>
      <c r="G1391" s="51"/>
    </row>
    <row r="1392" spans="2:7" ht="9.9499999999999993" customHeight="1" x14ac:dyDescent="0.2">
      <c r="B1392" s="7" t="s">
        <v>214</v>
      </c>
      <c r="C1392" s="952" t="s">
        <v>184</v>
      </c>
      <c r="D1392" s="180">
        <v>43770</v>
      </c>
      <c r="E1392" s="4076"/>
      <c r="G1392" s="51"/>
    </row>
    <row r="1393" spans="2:7" ht="9.9499999999999993" customHeight="1" x14ac:dyDescent="0.2">
      <c r="B1393" s="7" t="s">
        <v>148</v>
      </c>
      <c r="C1393" s="952" t="s">
        <v>208</v>
      </c>
      <c r="D1393" s="180">
        <v>43770</v>
      </c>
      <c r="E1393" s="4076"/>
      <c r="G1393" s="51"/>
    </row>
    <row r="1394" spans="2:7" ht="9.9499999999999993" customHeight="1" x14ac:dyDescent="0.2">
      <c r="B1394" s="7" t="s">
        <v>214</v>
      </c>
      <c r="C1394" s="952" t="s">
        <v>148</v>
      </c>
      <c r="D1394" s="180">
        <v>43770</v>
      </c>
      <c r="E1394" s="4076"/>
      <c r="G1394" s="51"/>
    </row>
    <row r="1395" spans="2:7" ht="9.9499999999999993" customHeight="1" x14ac:dyDescent="0.2">
      <c r="B1395" s="7" t="s">
        <v>214</v>
      </c>
      <c r="C1395" s="952" t="s">
        <v>90</v>
      </c>
      <c r="D1395" s="180">
        <v>43770</v>
      </c>
      <c r="E1395" s="4076"/>
      <c r="G1395" s="51"/>
    </row>
    <row r="1396" spans="2:7" ht="9.9499999999999993" customHeight="1" x14ac:dyDescent="0.2">
      <c r="B1396" s="7" t="s">
        <v>92</v>
      </c>
      <c r="C1396" s="952" t="s">
        <v>214</v>
      </c>
      <c r="D1396" s="180">
        <v>43770</v>
      </c>
      <c r="E1396" s="4076"/>
      <c r="G1396" s="51"/>
    </row>
    <row r="1397" spans="2:7" ht="9.9499999999999993" customHeight="1" x14ac:dyDescent="0.2">
      <c r="B1397" s="7" t="s">
        <v>90</v>
      </c>
      <c r="C1397" s="7" t="s">
        <v>125</v>
      </c>
      <c r="D1397" s="178">
        <v>43791</v>
      </c>
      <c r="E1397" s="4076"/>
      <c r="G1397" s="51"/>
    </row>
    <row r="1398" spans="2:7" ht="9.9499999999999993" customHeight="1" x14ac:dyDescent="0.2">
      <c r="B1398" s="7" t="s">
        <v>89</v>
      </c>
      <c r="C1398" s="7" t="s">
        <v>97</v>
      </c>
      <c r="D1398" s="178">
        <v>43791</v>
      </c>
      <c r="E1398" s="4076"/>
      <c r="G1398" s="51"/>
    </row>
    <row r="1399" spans="2:7" ht="9.9499999999999993" customHeight="1" x14ac:dyDescent="0.2">
      <c r="B1399" s="7" t="s">
        <v>185</v>
      </c>
      <c r="C1399" s="7" t="s">
        <v>98</v>
      </c>
      <c r="D1399" s="178">
        <v>43791</v>
      </c>
      <c r="E1399" s="4076"/>
      <c r="G1399" s="51"/>
    </row>
    <row r="1400" spans="2:7" ht="9.9499999999999993" customHeight="1" x14ac:dyDescent="0.2">
      <c r="B1400" s="7" t="s">
        <v>89</v>
      </c>
      <c r="C1400" s="7" t="s">
        <v>159</v>
      </c>
      <c r="D1400" s="178">
        <v>43791</v>
      </c>
      <c r="E1400" s="4076"/>
      <c r="G1400" s="51"/>
    </row>
    <row r="1401" spans="2:7" ht="9.9499999999999993" customHeight="1" x14ac:dyDescent="0.2">
      <c r="B1401" s="7" t="s">
        <v>185</v>
      </c>
      <c r="C1401" s="7" t="s">
        <v>283</v>
      </c>
      <c r="D1401" s="178">
        <v>43791</v>
      </c>
      <c r="E1401" s="4076"/>
      <c r="G1401" s="51"/>
    </row>
    <row r="1402" spans="2:7" ht="9.9499999999999993" customHeight="1" x14ac:dyDescent="0.2">
      <c r="B1402" s="7" t="s">
        <v>90</v>
      </c>
      <c r="C1402" s="7" t="s">
        <v>848</v>
      </c>
      <c r="D1402" s="178">
        <v>43791</v>
      </c>
      <c r="E1402" s="4076"/>
      <c r="G1402" s="51"/>
    </row>
    <row r="1403" spans="2:7" ht="9.9499999999999993" customHeight="1" x14ac:dyDescent="0.2">
      <c r="B1403" s="7" t="s">
        <v>89</v>
      </c>
      <c r="C1403" s="7" t="s">
        <v>90</v>
      </c>
      <c r="D1403" s="178">
        <v>43791</v>
      </c>
      <c r="E1403" s="4076"/>
      <c r="G1403" s="51"/>
    </row>
    <row r="1404" spans="2:7" ht="9.9499999999999993" customHeight="1" x14ac:dyDescent="0.2">
      <c r="B1404" s="7" t="s">
        <v>89</v>
      </c>
      <c r="C1404" s="7" t="s">
        <v>127</v>
      </c>
      <c r="D1404" s="178">
        <v>43791</v>
      </c>
      <c r="E1404" s="4076"/>
      <c r="G1404" s="51"/>
    </row>
    <row r="1405" spans="2:7" ht="9.9499999999999993" customHeight="1" x14ac:dyDescent="0.2">
      <c r="B1405" s="7" t="s">
        <v>89</v>
      </c>
      <c r="C1405" s="7" t="s">
        <v>185</v>
      </c>
      <c r="D1405" s="178">
        <v>43791</v>
      </c>
      <c r="E1405" s="4076"/>
      <c r="G1405" s="51"/>
    </row>
    <row r="1406" spans="2:7" ht="9.9499999999999993" customHeight="1" x14ac:dyDescent="0.2">
      <c r="B1406" s="7" t="s">
        <v>207</v>
      </c>
      <c r="C1406" s="7" t="s">
        <v>214</v>
      </c>
      <c r="D1406" s="178">
        <v>43791</v>
      </c>
      <c r="E1406" s="4076"/>
      <c r="G1406" s="51"/>
    </row>
    <row r="1407" spans="2:7" ht="9.9499999999999993" customHeight="1" x14ac:dyDescent="0.2">
      <c r="B1407" s="7" t="s">
        <v>92</v>
      </c>
      <c r="C1407" s="7" t="s">
        <v>207</v>
      </c>
      <c r="D1407" s="178">
        <v>43791</v>
      </c>
      <c r="E1407" s="4076"/>
      <c r="G1407" s="51"/>
    </row>
    <row r="1408" spans="2:7" ht="9.9499999999999993" customHeight="1" x14ac:dyDescent="0.2">
      <c r="B1408" s="7" t="s">
        <v>89</v>
      </c>
      <c r="C1408" s="7" t="s">
        <v>92</v>
      </c>
      <c r="D1408" s="178">
        <v>43791</v>
      </c>
      <c r="E1408" s="4076"/>
      <c r="G1408" s="51"/>
    </row>
    <row r="1409" spans="2:7" ht="9.9499999999999993" customHeight="1" x14ac:dyDescent="0.2">
      <c r="B1409" s="7" t="s">
        <v>89</v>
      </c>
      <c r="C1409" s="7" t="s">
        <v>101</v>
      </c>
      <c r="D1409" s="178">
        <v>43791</v>
      </c>
      <c r="E1409" s="4076"/>
      <c r="G1409" s="51"/>
    </row>
    <row r="1410" spans="2:7" ht="9.9499999999999993" customHeight="1" x14ac:dyDescent="0.2">
      <c r="B1410" s="7" t="s">
        <v>89</v>
      </c>
      <c r="C1410" s="7" t="s">
        <v>94</v>
      </c>
      <c r="D1410" s="178">
        <v>43791</v>
      </c>
      <c r="E1410" s="4076"/>
      <c r="G1410" s="51"/>
    </row>
    <row r="1411" spans="2:7" ht="9.9499999999999993" customHeight="1" x14ac:dyDescent="0.2">
      <c r="B1411" s="7" t="s">
        <v>97</v>
      </c>
      <c r="C1411" s="7" t="s">
        <v>848</v>
      </c>
      <c r="D1411" s="178">
        <v>43812</v>
      </c>
      <c r="E1411" s="4076"/>
      <c r="G1411" s="51"/>
    </row>
    <row r="1412" spans="2:7" ht="9.9499999999999993" customHeight="1" x14ac:dyDescent="0.2">
      <c r="B1412" s="7" t="s">
        <v>214</v>
      </c>
      <c r="C1412" s="7" t="s">
        <v>207</v>
      </c>
      <c r="D1412" s="178">
        <v>43812</v>
      </c>
      <c r="E1412" s="4076"/>
      <c r="G1412" s="51"/>
    </row>
    <row r="1413" spans="2:7" ht="9.9499999999999993" customHeight="1" x14ac:dyDescent="0.2">
      <c r="B1413" s="7" t="s">
        <v>159</v>
      </c>
      <c r="C1413" s="7" t="s">
        <v>94</v>
      </c>
      <c r="D1413" s="178">
        <v>43812</v>
      </c>
      <c r="E1413" s="4076"/>
      <c r="G1413" s="51"/>
    </row>
    <row r="1414" spans="2:7" ht="9.9499999999999993" customHeight="1" x14ac:dyDescent="0.2">
      <c r="B1414" s="7" t="s">
        <v>127</v>
      </c>
      <c r="C1414" s="7" t="s">
        <v>125</v>
      </c>
      <c r="D1414" s="178">
        <v>43812</v>
      </c>
      <c r="E1414" s="4076"/>
      <c r="G1414" s="51"/>
    </row>
    <row r="1415" spans="2:7" ht="9.9499999999999993" customHeight="1" x14ac:dyDescent="0.2">
      <c r="B1415" s="7" t="s">
        <v>127</v>
      </c>
      <c r="C1415" s="7" t="s">
        <v>283</v>
      </c>
      <c r="D1415" s="178">
        <v>43812</v>
      </c>
      <c r="E1415" s="4076"/>
      <c r="G1415" s="51"/>
    </row>
    <row r="1416" spans="2:7" ht="9.9499999999999993" customHeight="1" x14ac:dyDescent="0.2">
      <c r="B1416" s="7" t="s">
        <v>208</v>
      </c>
      <c r="C1416" s="7" t="s">
        <v>89</v>
      </c>
      <c r="D1416" s="178">
        <v>43812</v>
      </c>
      <c r="E1416" s="4076"/>
      <c r="G1416" s="51"/>
    </row>
    <row r="1417" spans="2:7" ht="9.9499999999999993" customHeight="1" x14ac:dyDescent="0.2">
      <c r="B1417" s="7" t="s">
        <v>185</v>
      </c>
      <c r="C1417" s="7" t="s">
        <v>184</v>
      </c>
      <c r="D1417" s="178">
        <v>43812</v>
      </c>
      <c r="E1417" s="4076"/>
      <c r="G1417" s="51"/>
    </row>
    <row r="1418" spans="2:7" ht="9.9499999999999993" customHeight="1" x14ac:dyDescent="0.2">
      <c r="B1418" s="7" t="s">
        <v>97</v>
      </c>
      <c r="C1418" s="7" t="s">
        <v>90</v>
      </c>
      <c r="D1418" s="178">
        <v>43812</v>
      </c>
      <c r="E1418" s="4076"/>
      <c r="G1418" s="51"/>
    </row>
    <row r="1419" spans="2:7" ht="9.9499999999999993" customHeight="1" x14ac:dyDescent="0.2">
      <c r="B1419" s="7" t="s">
        <v>208</v>
      </c>
      <c r="C1419" s="7" t="s">
        <v>101</v>
      </c>
      <c r="D1419" s="178">
        <v>43812</v>
      </c>
      <c r="E1419" s="4076"/>
      <c r="G1419" s="51"/>
    </row>
    <row r="1420" spans="2:7" ht="9.9499999999999993" customHeight="1" x14ac:dyDescent="0.2">
      <c r="B1420" s="7" t="s">
        <v>100</v>
      </c>
      <c r="C1420" s="7" t="s">
        <v>214</v>
      </c>
      <c r="D1420" s="178">
        <v>43812</v>
      </c>
      <c r="E1420" s="4076"/>
      <c r="G1420" s="51"/>
    </row>
    <row r="1421" spans="2:7" ht="9.9499999999999993" customHeight="1" x14ac:dyDescent="0.2">
      <c r="B1421" s="7" t="s">
        <v>100</v>
      </c>
      <c r="C1421" s="7" t="s">
        <v>159</v>
      </c>
      <c r="D1421" s="178">
        <v>43812</v>
      </c>
      <c r="E1421" s="4076"/>
      <c r="G1421" s="51"/>
    </row>
    <row r="1422" spans="2:7" ht="9.9499999999999993" customHeight="1" x14ac:dyDescent="0.2">
      <c r="B1422" s="7" t="s">
        <v>100</v>
      </c>
      <c r="C1422" s="7" t="s">
        <v>127</v>
      </c>
      <c r="D1422" s="178">
        <v>43812</v>
      </c>
      <c r="E1422" s="4076"/>
      <c r="G1422" s="51"/>
    </row>
    <row r="1423" spans="2:7" ht="9.9499999999999993" customHeight="1" x14ac:dyDescent="0.2">
      <c r="B1423" s="7" t="s">
        <v>208</v>
      </c>
      <c r="C1423" s="7" t="s">
        <v>338</v>
      </c>
      <c r="D1423" s="178">
        <v>43812</v>
      </c>
      <c r="E1423" s="4076"/>
      <c r="G1423" s="51"/>
    </row>
    <row r="1424" spans="2:7" ht="9.9499999999999993" customHeight="1" x14ac:dyDescent="0.2">
      <c r="B1424" s="7" t="s">
        <v>208</v>
      </c>
      <c r="C1424" s="7" t="s">
        <v>97</v>
      </c>
      <c r="D1424" s="178">
        <v>43812</v>
      </c>
      <c r="E1424" s="4076"/>
      <c r="G1424" s="51"/>
    </row>
    <row r="1425" spans="2:7" ht="9.9499999999999993" customHeight="1" x14ac:dyDescent="0.2">
      <c r="B1425" s="7" t="s">
        <v>100</v>
      </c>
      <c r="C1425" s="7" t="s">
        <v>185</v>
      </c>
      <c r="D1425" s="178">
        <v>43812</v>
      </c>
      <c r="E1425" s="4076"/>
      <c r="G1425" s="51"/>
    </row>
    <row r="1426" spans="2:7" ht="9.9499999999999993" customHeight="1" x14ac:dyDescent="0.2">
      <c r="B1426" s="7" t="s">
        <v>100</v>
      </c>
      <c r="C1426" s="7" t="s">
        <v>208</v>
      </c>
      <c r="D1426" s="178">
        <v>43812</v>
      </c>
      <c r="E1426" s="4076"/>
      <c r="G1426" s="51"/>
    </row>
    <row r="1427" spans="2:7" ht="9.9499999999999993" customHeight="1" x14ac:dyDescent="0.2">
      <c r="B1427" s="7" t="s">
        <v>89</v>
      </c>
      <c r="C1427" s="7" t="s">
        <v>338</v>
      </c>
      <c r="D1427" s="178">
        <v>43820</v>
      </c>
      <c r="E1427" s="4076"/>
      <c r="G1427" s="51"/>
    </row>
    <row r="1428" spans="2:7" ht="9.9499999999999993" customHeight="1" x14ac:dyDescent="0.2">
      <c r="B1428" s="7" t="s">
        <v>100</v>
      </c>
      <c r="C1428" s="7" t="s">
        <v>94</v>
      </c>
      <c r="D1428" s="178">
        <v>43820</v>
      </c>
      <c r="E1428" s="4076"/>
      <c r="G1428" s="51"/>
    </row>
    <row r="1429" spans="2:7" ht="9.9499999999999993" customHeight="1" x14ac:dyDescent="0.2">
      <c r="B1429" s="7" t="s">
        <v>89</v>
      </c>
      <c r="C1429" s="7" t="s">
        <v>159</v>
      </c>
      <c r="D1429" s="178">
        <v>43820</v>
      </c>
      <c r="E1429" s="4076"/>
      <c r="G1429" s="51"/>
    </row>
    <row r="1430" spans="2:7" ht="9.9499999999999993" customHeight="1" x14ac:dyDescent="0.2">
      <c r="B1430" s="7" t="s">
        <v>208</v>
      </c>
      <c r="C1430" s="7" t="s">
        <v>214</v>
      </c>
      <c r="D1430" s="178">
        <v>43820</v>
      </c>
      <c r="E1430" s="4076"/>
      <c r="G1430" s="51"/>
    </row>
    <row r="1431" spans="2:7" ht="9.9499999999999993" customHeight="1" x14ac:dyDescent="0.2">
      <c r="B1431" s="7" t="s">
        <v>185</v>
      </c>
      <c r="C1431" s="7" t="s">
        <v>101</v>
      </c>
      <c r="D1431" s="178">
        <v>43820</v>
      </c>
      <c r="E1431" s="4076"/>
      <c r="G1431" s="51"/>
    </row>
    <row r="1432" spans="2:7" ht="9.9499999999999993" customHeight="1" x14ac:dyDescent="0.2">
      <c r="B1432" s="7" t="s">
        <v>100</v>
      </c>
      <c r="C1432" s="7" t="s">
        <v>125</v>
      </c>
      <c r="D1432" s="178">
        <v>43820</v>
      </c>
      <c r="E1432" s="4076"/>
      <c r="G1432" s="51"/>
    </row>
    <row r="1433" spans="2:7" ht="9.9499999999999993" customHeight="1" x14ac:dyDescent="0.2">
      <c r="B1433" s="7" t="s">
        <v>90</v>
      </c>
      <c r="C1433" s="7" t="s">
        <v>184</v>
      </c>
      <c r="D1433" s="178">
        <v>43820</v>
      </c>
      <c r="E1433" s="4076"/>
      <c r="G1433" s="51"/>
    </row>
    <row r="1434" spans="2:7" ht="9.9499999999999993" customHeight="1" x14ac:dyDescent="0.2">
      <c r="B1434" s="7" t="s">
        <v>208</v>
      </c>
      <c r="C1434" s="7" t="s">
        <v>848</v>
      </c>
      <c r="D1434" s="178">
        <v>43820</v>
      </c>
      <c r="E1434" s="4076"/>
      <c r="G1434" s="51"/>
    </row>
    <row r="1435" spans="2:7" ht="9.9499999999999993" customHeight="1" x14ac:dyDescent="0.2">
      <c r="B1435" s="7" t="s">
        <v>92</v>
      </c>
      <c r="C1435" s="7" t="s">
        <v>185</v>
      </c>
      <c r="D1435" s="178">
        <v>43820</v>
      </c>
      <c r="E1435" s="4076"/>
      <c r="G1435" s="51"/>
    </row>
    <row r="1436" spans="2:7" ht="9.9499999999999993" customHeight="1" x14ac:dyDescent="0.2">
      <c r="B1436" s="7" t="s">
        <v>92</v>
      </c>
      <c r="C1436" s="7" t="s">
        <v>100</v>
      </c>
      <c r="D1436" s="178">
        <v>43820</v>
      </c>
      <c r="E1436" s="4076"/>
      <c r="G1436" s="51"/>
    </row>
    <row r="1437" spans="2:7" ht="9.9499999999999993" customHeight="1" x14ac:dyDescent="0.2">
      <c r="B1437" s="7" t="s">
        <v>97</v>
      </c>
      <c r="C1437" s="7" t="s">
        <v>90</v>
      </c>
      <c r="D1437" s="178">
        <v>43820</v>
      </c>
      <c r="E1437" s="4076"/>
      <c r="G1437" s="51"/>
    </row>
    <row r="1438" spans="2:7" ht="9.9499999999999993" customHeight="1" x14ac:dyDescent="0.2">
      <c r="B1438" s="7" t="s">
        <v>97</v>
      </c>
      <c r="C1438" s="7" t="s">
        <v>92</v>
      </c>
      <c r="D1438" s="178">
        <v>43820</v>
      </c>
      <c r="E1438" s="4076"/>
      <c r="G1438" s="51"/>
    </row>
    <row r="1439" spans="2:7" ht="9.9499999999999993" customHeight="1" x14ac:dyDescent="0.2">
      <c r="B1439" s="7" t="s">
        <v>97</v>
      </c>
      <c r="C1439" s="7" t="s">
        <v>208</v>
      </c>
      <c r="D1439" s="178">
        <v>43820</v>
      </c>
      <c r="E1439" s="4076"/>
      <c r="G1439" s="51"/>
    </row>
    <row r="1440" spans="2:7" ht="9.9499999999999993" customHeight="1" x14ac:dyDescent="0.2">
      <c r="B1440" s="7" t="s">
        <v>89</v>
      </c>
      <c r="C1440" s="7" t="s">
        <v>97</v>
      </c>
      <c r="D1440" s="178">
        <v>43820</v>
      </c>
      <c r="E1440" s="4076"/>
      <c r="G1440" s="51"/>
    </row>
    <row r="1441" spans="2:7" ht="9.9499999999999993" customHeight="1" x14ac:dyDescent="0.2">
      <c r="B1441" s="7" t="s">
        <v>90</v>
      </c>
      <c r="C1441" s="7" t="s">
        <v>184</v>
      </c>
      <c r="D1441" s="178">
        <v>43833</v>
      </c>
      <c r="E1441" s="4076"/>
      <c r="G1441" s="51"/>
    </row>
    <row r="1442" spans="2:7" ht="9.9499999999999993" customHeight="1" x14ac:dyDescent="0.2">
      <c r="B1442" s="7" t="s">
        <v>159</v>
      </c>
      <c r="C1442" s="7" t="s">
        <v>101</v>
      </c>
      <c r="D1442" s="178">
        <v>43833</v>
      </c>
      <c r="E1442" s="4076"/>
      <c r="G1442" s="51"/>
    </row>
    <row r="1443" spans="2:7" ht="9.9499999999999993" customHeight="1" x14ac:dyDescent="0.2">
      <c r="B1443" s="7" t="s">
        <v>207</v>
      </c>
      <c r="C1443" s="7" t="s">
        <v>848</v>
      </c>
      <c r="D1443" s="178">
        <v>43833</v>
      </c>
      <c r="E1443" s="4076"/>
      <c r="G1443" s="51"/>
    </row>
    <row r="1444" spans="2:7" ht="9.9499999999999993" customHeight="1" x14ac:dyDescent="0.2">
      <c r="B1444" s="7" t="s">
        <v>125</v>
      </c>
      <c r="C1444" s="7" t="s">
        <v>90</v>
      </c>
      <c r="D1444" s="178">
        <v>43833</v>
      </c>
      <c r="E1444" s="4076"/>
      <c r="G1444" s="51"/>
    </row>
    <row r="1445" spans="2:7" ht="9.9499999999999993" customHeight="1" x14ac:dyDescent="0.2">
      <c r="B1445" s="7" t="s">
        <v>94</v>
      </c>
      <c r="C1445" s="7" t="s">
        <v>208</v>
      </c>
      <c r="D1445" s="178">
        <v>43833</v>
      </c>
      <c r="E1445" s="4076"/>
      <c r="G1445" s="51"/>
    </row>
    <row r="1446" spans="2:7" ht="9.9499999999999993" customHeight="1" x14ac:dyDescent="0.2">
      <c r="B1446" s="7" t="s">
        <v>338</v>
      </c>
      <c r="C1446" s="7" t="s">
        <v>185</v>
      </c>
      <c r="D1446" s="178">
        <v>43833</v>
      </c>
      <c r="E1446" s="4076"/>
      <c r="G1446" s="51"/>
    </row>
    <row r="1447" spans="2:7" ht="9.9499999999999993" customHeight="1" x14ac:dyDescent="0.2">
      <c r="B1447" s="7" t="s">
        <v>94</v>
      </c>
      <c r="C1447" s="7" t="s">
        <v>89</v>
      </c>
      <c r="D1447" s="178">
        <v>43833</v>
      </c>
      <c r="E1447" s="4076"/>
      <c r="G1447" s="51"/>
    </row>
    <row r="1448" spans="2:7" ht="9.9499999999999993" customHeight="1" x14ac:dyDescent="0.2">
      <c r="B1448" s="7" t="s">
        <v>283</v>
      </c>
      <c r="C1448" s="7" t="s">
        <v>125</v>
      </c>
      <c r="D1448" s="178">
        <v>43833</v>
      </c>
      <c r="E1448" s="4076"/>
      <c r="G1448" s="51"/>
    </row>
    <row r="1449" spans="2:7" ht="9.9499999999999993" customHeight="1" x14ac:dyDescent="0.2">
      <c r="B1449" s="7" t="s">
        <v>338</v>
      </c>
      <c r="C1449" s="7" t="s">
        <v>159</v>
      </c>
      <c r="D1449" s="178">
        <v>43833</v>
      </c>
      <c r="E1449" s="4076"/>
      <c r="G1449" s="51"/>
    </row>
    <row r="1450" spans="2:7" ht="9.9499999999999993" customHeight="1" x14ac:dyDescent="0.2">
      <c r="B1450" s="7" t="s">
        <v>127</v>
      </c>
      <c r="C1450" s="7" t="s">
        <v>338</v>
      </c>
      <c r="D1450" s="178">
        <v>43833</v>
      </c>
      <c r="E1450" s="4076"/>
      <c r="G1450" s="51"/>
    </row>
    <row r="1451" spans="2:7" ht="9.9499999999999993" customHeight="1" x14ac:dyDescent="0.2">
      <c r="B1451" s="7" t="s">
        <v>127</v>
      </c>
      <c r="C1451" s="7" t="s">
        <v>207</v>
      </c>
      <c r="D1451" s="178">
        <v>43833</v>
      </c>
      <c r="E1451" s="4076"/>
      <c r="G1451" s="51"/>
    </row>
    <row r="1452" spans="2:7" ht="9.9499999999999993" customHeight="1" x14ac:dyDescent="0.2">
      <c r="B1452" s="7" t="s">
        <v>92</v>
      </c>
      <c r="C1452" s="7" t="s">
        <v>887</v>
      </c>
      <c r="D1452" s="178">
        <v>43833</v>
      </c>
      <c r="E1452" s="4076"/>
      <c r="G1452" s="51"/>
    </row>
    <row r="1453" spans="2:7" ht="9.9499999999999993" customHeight="1" x14ac:dyDescent="0.2">
      <c r="B1453" s="7" t="s">
        <v>92</v>
      </c>
      <c r="C1453" s="7" t="s">
        <v>97</v>
      </c>
      <c r="D1453" s="178">
        <v>43833</v>
      </c>
      <c r="E1453" s="4076"/>
      <c r="G1453" s="51"/>
    </row>
    <row r="1454" spans="2:7" ht="9.9499999999999993" customHeight="1" x14ac:dyDescent="0.2">
      <c r="B1454" s="7" t="s">
        <v>92</v>
      </c>
      <c r="C1454" s="7" t="s">
        <v>94</v>
      </c>
      <c r="D1454" s="178">
        <v>43833</v>
      </c>
      <c r="E1454" s="4076"/>
      <c r="G1454" s="51"/>
    </row>
    <row r="1455" spans="2:7" ht="9.9499999999999993" customHeight="1" x14ac:dyDescent="0.2">
      <c r="B1455" s="7" t="s">
        <v>92</v>
      </c>
      <c r="C1455" s="7" t="s">
        <v>214</v>
      </c>
      <c r="D1455" s="178">
        <v>43833</v>
      </c>
      <c r="E1455" s="4076"/>
      <c r="G1455" s="51"/>
    </row>
    <row r="1456" spans="2:7" ht="9.9499999999999993" customHeight="1" x14ac:dyDescent="0.2">
      <c r="B1456" s="7" t="s">
        <v>92</v>
      </c>
      <c r="C1456" s="7" t="s">
        <v>852</v>
      </c>
      <c r="D1456" s="178">
        <v>43833</v>
      </c>
      <c r="E1456" s="4076"/>
      <c r="G1456" s="51"/>
    </row>
    <row r="1457" spans="2:7" ht="9.9499999999999993" customHeight="1" x14ac:dyDescent="0.2">
      <c r="B1457" s="7" t="s">
        <v>92</v>
      </c>
      <c r="C1457" s="7" t="s">
        <v>127</v>
      </c>
      <c r="D1457" s="178">
        <v>43833</v>
      </c>
      <c r="E1457" s="4076"/>
      <c r="G1457" s="51"/>
    </row>
    <row r="1458" spans="2:7" ht="9.9499999999999993" customHeight="1" x14ac:dyDescent="0.2">
      <c r="B1458" s="7" t="s">
        <v>129</v>
      </c>
      <c r="C1458" s="7" t="s">
        <v>185</v>
      </c>
      <c r="D1458" s="178">
        <v>43861</v>
      </c>
      <c r="E1458" s="4076"/>
      <c r="G1458" s="51"/>
    </row>
    <row r="1459" spans="2:7" ht="9.9499999999999993" customHeight="1" x14ac:dyDescent="0.2">
      <c r="B1459" s="7" t="s">
        <v>848</v>
      </c>
      <c r="C1459" s="7" t="s">
        <v>857</v>
      </c>
      <c r="D1459" s="178">
        <v>43861</v>
      </c>
      <c r="E1459" s="4076"/>
      <c r="G1459" s="51"/>
    </row>
    <row r="1460" spans="2:7" ht="9.9499999999999993" customHeight="1" x14ac:dyDescent="0.2">
      <c r="B1460" s="7" t="s">
        <v>207</v>
      </c>
      <c r="C1460" s="7" t="s">
        <v>184</v>
      </c>
      <c r="D1460" s="178">
        <v>43861</v>
      </c>
      <c r="E1460" s="4076"/>
      <c r="G1460" s="51"/>
    </row>
    <row r="1461" spans="2:7" ht="9.9499999999999993" customHeight="1" x14ac:dyDescent="0.2">
      <c r="B1461" s="7" t="s">
        <v>125</v>
      </c>
      <c r="C1461" s="7" t="s">
        <v>90</v>
      </c>
      <c r="D1461" s="178">
        <v>43861</v>
      </c>
      <c r="E1461" s="4076"/>
      <c r="G1461" s="51"/>
    </row>
    <row r="1462" spans="2:7" ht="9.9499999999999993" customHeight="1" x14ac:dyDescent="0.2">
      <c r="B1462" s="7" t="s">
        <v>94</v>
      </c>
      <c r="C1462" s="7" t="s">
        <v>347</v>
      </c>
      <c r="D1462" s="178">
        <v>43861</v>
      </c>
      <c r="E1462" s="4076"/>
      <c r="G1462" s="51"/>
    </row>
    <row r="1463" spans="2:7" ht="9.9499999999999993" customHeight="1" x14ac:dyDescent="0.2">
      <c r="B1463" s="7" t="s">
        <v>207</v>
      </c>
      <c r="C1463" s="7" t="s">
        <v>94</v>
      </c>
      <c r="D1463" s="178">
        <v>43861</v>
      </c>
      <c r="E1463" s="4076"/>
      <c r="G1463" s="51"/>
    </row>
    <row r="1464" spans="2:7" ht="9.9499999999999993" customHeight="1" x14ac:dyDescent="0.2">
      <c r="B1464" s="7" t="s">
        <v>89</v>
      </c>
      <c r="C1464" s="7" t="s">
        <v>100</v>
      </c>
      <c r="D1464" s="178">
        <v>43861</v>
      </c>
      <c r="E1464" s="4076"/>
      <c r="G1464" s="51"/>
    </row>
    <row r="1465" spans="2:7" ht="9.9499999999999993" customHeight="1" x14ac:dyDescent="0.2">
      <c r="B1465" s="7" t="s">
        <v>92</v>
      </c>
      <c r="C1465" s="7" t="s">
        <v>207</v>
      </c>
      <c r="D1465" s="178">
        <v>43861</v>
      </c>
      <c r="E1465" s="4076"/>
      <c r="G1465" s="51"/>
    </row>
    <row r="1466" spans="2:7" ht="9.9499999999999993" customHeight="1" x14ac:dyDescent="0.2">
      <c r="B1466" s="7" t="s">
        <v>92</v>
      </c>
      <c r="C1466" s="7" t="s">
        <v>848</v>
      </c>
      <c r="D1466" s="178">
        <v>43861</v>
      </c>
      <c r="E1466" s="4076"/>
      <c r="G1466" s="51"/>
    </row>
    <row r="1467" spans="2:7" ht="9.9499999999999993" customHeight="1" x14ac:dyDescent="0.2">
      <c r="B1467" s="7" t="s">
        <v>92</v>
      </c>
      <c r="C1467" s="7" t="s">
        <v>125</v>
      </c>
      <c r="D1467" s="178">
        <v>43861</v>
      </c>
      <c r="E1467" s="4076"/>
      <c r="G1467" s="51"/>
    </row>
    <row r="1468" spans="2:7" ht="9.9499999999999993" customHeight="1" x14ac:dyDescent="0.2">
      <c r="B1468" s="7" t="s">
        <v>89</v>
      </c>
      <c r="C1468" s="7" t="s">
        <v>283</v>
      </c>
      <c r="D1468" s="178">
        <v>43861</v>
      </c>
      <c r="E1468" s="4076"/>
      <c r="G1468" s="51"/>
    </row>
    <row r="1469" spans="2:7" ht="9.9499999999999993" customHeight="1" x14ac:dyDescent="0.2">
      <c r="B1469" s="7" t="s">
        <v>92</v>
      </c>
      <c r="C1469" s="7" t="s">
        <v>129</v>
      </c>
      <c r="D1469" s="178">
        <v>43861</v>
      </c>
      <c r="E1469" s="4076"/>
      <c r="G1469" s="51"/>
    </row>
    <row r="1470" spans="2:7" ht="9.9499999999999993" customHeight="1" x14ac:dyDescent="0.2">
      <c r="B1470" s="7" t="s">
        <v>214</v>
      </c>
      <c r="C1470" s="7" t="s">
        <v>89</v>
      </c>
      <c r="D1470" s="178">
        <v>43861</v>
      </c>
      <c r="E1470" s="4076"/>
      <c r="G1470" s="51"/>
    </row>
    <row r="1471" spans="2:7" ht="9.9499999999999993" customHeight="1" x14ac:dyDescent="0.2">
      <c r="B1471" s="7" t="s">
        <v>92</v>
      </c>
      <c r="C1471" s="7" t="s">
        <v>214</v>
      </c>
      <c r="D1471" s="178">
        <v>43861</v>
      </c>
      <c r="E1471" s="4076"/>
      <c r="G1471" s="51"/>
    </row>
    <row r="1472" spans="2:7" ht="9.9499999999999993" customHeight="1" x14ac:dyDescent="0.2">
      <c r="B1472" s="7" t="s">
        <v>94</v>
      </c>
      <c r="C1472" s="7" t="s">
        <v>101</v>
      </c>
      <c r="D1472" s="178">
        <v>43889</v>
      </c>
      <c r="E1472" s="4076"/>
      <c r="G1472" s="51"/>
    </row>
    <row r="1473" spans="2:7" ht="9.9499999999999993" customHeight="1" x14ac:dyDescent="0.2">
      <c r="B1473" s="7" t="s">
        <v>89</v>
      </c>
      <c r="C1473" s="7" t="s">
        <v>338</v>
      </c>
      <c r="D1473" s="178">
        <v>43889</v>
      </c>
      <c r="E1473" s="4076"/>
      <c r="G1473" s="51"/>
    </row>
    <row r="1474" spans="2:7" ht="9.9499999999999993" customHeight="1" x14ac:dyDescent="0.2">
      <c r="B1474" s="7" t="s">
        <v>184</v>
      </c>
      <c r="C1474" s="7" t="s">
        <v>97</v>
      </c>
      <c r="D1474" s="178">
        <v>43889</v>
      </c>
      <c r="E1474" s="4076"/>
      <c r="G1474" s="51"/>
    </row>
    <row r="1475" spans="2:7" ht="9.9499999999999993" customHeight="1" x14ac:dyDescent="0.2">
      <c r="B1475" s="7" t="s">
        <v>283</v>
      </c>
      <c r="C1475" s="7" t="s">
        <v>185</v>
      </c>
      <c r="D1475" s="178">
        <v>43889</v>
      </c>
      <c r="E1475" s="4076"/>
      <c r="G1475" s="51"/>
    </row>
    <row r="1476" spans="2:7" ht="9.9499999999999993" customHeight="1" x14ac:dyDescent="0.2">
      <c r="B1476" s="7" t="s">
        <v>94</v>
      </c>
      <c r="C1476" s="7" t="s">
        <v>207</v>
      </c>
      <c r="D1476" s="178">
        <v>43889</v>
      </c>
      <c r="E1476" s="4076"/>
      <c r="G1476" s="51"/>
    </row>
    <row r="1477" spans="2:7" ht="9.9499999999999993" customHeight="1" x14ac:dyDescent="0.2">
      <c r="B1477" s="7" t="s">
        <v>100</v>
      </c>
      <c r="C1477" s="7" t="s">
        <v>92</v>
      </c>
      <c r="D1477" s="178">
        <v>43889</v>
      </c>
      <c r="E1477" s="4076"/>
      <c r="G1477" s="51"/>
    </row>
    <row r="1478" spans="2:7" ht="9.9499999999999993" customHeight="1" x14ac:dyDescent="0.2">
      <c r="B1478" s="7" t="s">
        <v>100</v>
      </c>
      <c r="C1478" s="7" t="s">
        <v>125</v>
      </c>
      <c r="D1478" s="178">
        <v>43889</v>
      </c>
      <c r="E1478" s="4076"/>
      <c r="G1478" s="51"/>
    </row>
    <row r="1479" spans="2:7" ht="9.9499999999999993" customHeight="1" x14ac:dyDescent="0.2">
      <c r="B1479" s="7" t="s">
        <v>94</v>
      </c>
      <c r="C1479" s="7" t="s">
        <v>214</v>
      </c>
      <c r="D1479" s="178">
        <v>43889</v>
      </c>
      <c r="E1479" s="4076"/>
      <c r="G1479" s="51"/>
    </row>
    <row r="1480" spans="2:7" ht="9.9499999999999993" customHeight="1" x14ac:dyDescent="0.2">
      <c r="B1480" s="7" t="s">
        <v>89</v>
      </c>
      <c r="C1480" s="7" t="s">
        <v>100</v>
      </c>
      <c r="D1480" s="178">
        <v>43889</v>
      </c>
      <c r="E1480" s="4076"/>
      <c r="G1480" s="51"/>
    </row>
    <row r="1481" spans="2:7" ht="9.9499999999999993" customHeight="1" x14ac:dyDescent="0.2">
      <c r="B1481" s="7" t="s">
        <v>89</v>
      </c>
      <c r="C1481" s="7" t="s">
        <v>94</v>
      </c>
      <c r="D1481" s="178">
        <v>43889</v>
      </c>
      <c r="E1481" s="4076"/>
      <c r="G1481" s="51"/>
    </row>
    <row r="1482" spans="2:7" ht="9.9499999999999993" customHeight="1" x14ac:dyDescent="0.2">
      <c r="B1482" s="7" t="s">
        <v>184</v>
      </c>
      <c r="C1482" s="7" t="s">
        <v>89</v>
      </c>
      <c r="D1482" s="178">
        <v>43889</v>
      </c>
      <c r="E1482" s="4076"/>
      <c r="G1482" s="51"/>
    </row>
    <row r="1483" spans="2:7" ht="9.9499999999999993" customHeight="1" thickBot="1" x14ac:dyDescent="0.25">
      <c r="B1483" s="183" t="s">
        <v>283</v>
      </c>
      <c r="C1483" s="183" t="s">
        <v>184</v>
      </c>
      <c r="D1483" s="184">
        <v>43889</v>
      </c>
      <c r="E1483" s="4077"/>
      <c r="G1483" s="51"/>
    </row>
    <row r="1484" spans="2:7" ht="9.9499999999999993" customHeight="1" thickTop="1" x14ac:dyDescent="0.2">
      <c r="B1484" s="7" t="s">
        <v>159</v>
      </c>
      <c r="C1484" s="7" t="s">
        <v>94</v>
      </c>
      <c r="D1484" s="178">
        <v>44400</v>
      </c>
      <c r="E1484" s="182"/>
      <c r="G1484" s="51"/>
    </row>
    <row r="1485" spans="2:7" ht="9.9499999999999993" customHeight="1" x14ac:dyDescent="0.2">
      <c r="B1485" s="7" t="s">
        <v>92</v>
      </c>
      <c r="C1485" s="7" t="s">
        <v>857</v>
      </c>
      <c r="D1485" s="178">
        <v>44400</v>
      </c>
      <c r="E1485" s="182"/>
      <c r="G1485" s="51"/>
    </row>
    <row r="1486" spans="2:7" ht="9.9499999999999993" customHeight="1" x14ac:dyDescent="0.2">
      <c r="B1486" s="7" t="s">
        <v>89</v>
      </c>
      <c r="C1486" s="7" t="s">
        <v>101</v>
      </c>
      <c r="D1486" s="178">
        <v>44400</v>
      </c>
      <c r="E1486" s="182"/>
      <c r="G1486" s="51"/>
    </row>
    <row r="1487" spans="2:7" ht="9.9499999999999993" customHeight="1" x14ac:dyDescent="0.2">
      <c r="B1487" s="7" t="s">
        <v>92</v>
      </c>
      <c r="C1487" s="7" t="s">
        <v>185</v>
      </c>
      <c r="D1487" s="178">
        <v>44400</v>
      </c>
      <c r="E1487" s="182"/>
      <c r="G1487" s="51"/>
    </row>
    <row r="1488" spans="2:7" ht="9.9499999999999993" customHeight="1" x14ac:dyDescent="0.2">
      <c r="B1488" s="28" t="s">
        <v>159</v>
      </c>
      <c r="C1488" s="28" t="s">
        <v>848</v>
      </c>
      <c r="D1488" s="178">
        <v>44400</v>
      </c>
      <c r="E1488" s="182"/>
      <c r="G1488" s="51"/>
    </row>
    <row r="1489" spans="2:7" ht="9.9499999999999993" customHeight="1" x14ac:dyDescent="0.2">
      <c r="B1489" s="28" t="s">
        <v>92</v>
      </c>
      <c r="C1489" s="28" t="s">
        <v>97</v>
      </c>
      <c r="D1489" s="178">
        <v>44400</v>
      </c>
      <c r="E1489" s="182"/>
      <c r="G1489" s="51"/>
    </row>
    <row r="1490" spans="2:7" ht="9.9499999999999993" customHeight="1" x14ac:dyDescent="0.2">
      <c r="B1490" s="28" t="s">
        <v>89</v>
      </c>
      <c r="C1490" s="28" t="s">
        <v>159</v>
      </c>
      <c r="D1490" s="178">
        <v>44400</v>
      </c>
      <c r="E1490" s="182"/>
      <c r="G1490" s="51"/>
    </row>
    <row r="1491" spans="2:7" ht="9.9499999999999993" customHeight="1" x14ac:dyDescent="0.2">
      <c r="B1491" s="28" t="s">
        <v>89</v>
      </c>
      <c r="C1491" s="28" t="s">
        <v>338</v>
      </c>
      <c r="D1491" s="178">
        <v>44400</v>
      </c>
      <c r="E1491" s="182"/>
      <c r="G1491" s="51"/>
    </row>
    <row r="1492" spans="2:7" ht="9.9499999999999993" customHeight="1" x14ac:dyDescent="0.2">
      <c r="B1492" s="28" t="s">
        <v>89</v>
      </c>
      <c r="C1492" s="28" t="s">
        <v>92</v>
      </c>
      <c r="D1492" s="178">
        <v>44400</v>
      </c>
      <c r="E1492" s="182"/>
      <c r="G1492" s="51"/>
    </row>
    <row r="1493" spans="2:7" ht="9.9499999999999993" customHeight="1" x14ac:dyDescent="0.2">
      <c r="B1493" s="28" t="s">
        <v>159</v>
      </c>
      <c r="C1493" s="28" t="s">
        <v>93</v>
      </c>
      <c r="D1493" s="178">
        <v>44435</v>
      </c>
      <c r="E1493" s="182"/>
      <c r="G1493" s="51"/>
    </row>
    <row r="1494" spans="2:7" ht="9.9499999999999993" customHeight="1" x14ac:dyDescent="0.2">
      <c r="B1494" s="28" t="s">
        <v>97</v>
      </c>
      <c r="C1494" s="28" t="s">
        <v>857</v>
      </c>
      <c r="D1494" s="178">
        <v>44435</v>
      </c>
      <c r="E1494" s="182"/>
      <c r="G1494" s="51"/>
    </row>
    <row r="1495" spans="2:7" ht="9.9499999999999993" customHeight="1" x14ac:dyDescent="0.2">
      <c r="B1495" s="28" t="s">
        <v>207</v>
      </c>
      <c r="C1495" s="28" t="s">
        <v>125</v>
      </c>
      <c r="D1495" s="178">
        <v>44435</v>
      </c>
      <c r="E1495" s="182"/>
      <c r="G1495" s="51"/>
    </row>
    <row r="1496" spans="2:7" ht="9.9499999999999993" customHeight="1" x14ac:dyDescent="0.2">
      <c r="B1496" s="28" t="s">
        <v>159</v>
      </c>
      <c r="C1496" s="28" t="s">
        <v>338</v>
      </c>
      <c r="D1496" s="178">
        <v>44435</v>
      </c>
      <c r="E1496" s="182"/>
      <c r="G1496" s="51"/>
    </row>
    <row r="1497" spans="2:7" ht="9.9499999999999993" customHeight="1" x14ac:dyDescent="0.2">
      <c r="B1497" s="28" t="s">
        <v>92</v>
      </c>
      <c r="C1497" s="28" t="s">
        <v>185</v>
      </c>
      <c r="D1497" s="178">
        <v>44435</v>
      </c>
      <c r="E1497" s="182"/>
      <c r="G1497" s="51"/>
    </row>
    <row r="1498" spans="2:7" ht="9.9499999999999993" customHeight="1" x14ac:dyDescent="0.2">
      <c r="B1498" s="28" t="s">
        <v>97</v>
      </c>
      <c r="C1498" s="28" t="s">
        <v>848</v>
      </c>
      <c r="D1498" s="178">
        <v>44435</v>
      </c>
      <c r="E1498" s="182"/>
      <c r="G1498" s="51"/>
    </row>
    <row r="1499" spans="2:7" ht="9.9499999999999993" customHeight="1" x14ac:dyDescent="0.2">
      <c r="B1499" s="28" t="s">
        <v>208</v>
      </c>
      <c r="C1499" s="28" t="s">
        <v>159</v>
      </c>
      <c r="D1499" s="178">
        <v>44435</v>
      </c>
      <c r="E1499" s="182"/>
      <c r="G1499" s="51"/>
    </row>
    <row r="1500" spans="2:7" ht="9.9499999999999993" customHeight="1" x14ac:dyDescent="0.2">
      <c r="B1500" s="28" t="s">
        <v>208</v>
      </c>
      <c r="C1500" s="28" t="s">
        <v>89</v>
      </c>
      <c r="D1500" s="178">
        <v>44435</v>
      </c>
      <c r="E1500" s="182"/>
      <c r="G1500" s="51"/>
    </row>
    <row r="1501" spans="2:7" ht="9.9499999999999993" customHeight="1" x14ac:dyDescent="0.2">
      <c r="B1501" s="28" t="s">
        <v>92</v>
      </c>
      <c r="C1501" s="28" t="s">
        <v>94</v>
      </c>
      <c r="D1501" s="178">
        <v>44435</v>
      </c>
      <c r="E1501" s="182"/>
      <c r="G1501" s="51"/>
    </row>
    <row r="1502" spans="2:7" ht="9.9499999999999993" customHeight="1" x14ac:dyDescent="0.2">
      <c r="B1502" s="28" t="s">
        <v>92</v>
      </c>
      <c r="C1502" s="28" t="s">
        <v>207</v>
      </c>
      <c r="D1502" s="178">
        <v>44435</v>
      </c>
      <c r="E1502" s="182"/>
      <c r="G1502" s="51"/>
    </row>
    <row r="1503" spans="2:7" ht="9.9499999999999993" customHeight="1" x14ac:dyDescent="0.2">
      <c r="B1503" s="28" t="s">
        <v>92</v>
      </c>
      <c r="C1503" s="28" t="s">
        <v>97</v>
      </c>
      <c r="D1503" s="178">
        <v>44435</v>
      </c>
      <c r="E1503" s="182"/>
      <c r="G1503" s="51"/>
    </row>
    <row r="1504" spans="2:7" ht="9.9499999999999993" customHeight="1" x14ac:dyDescent="0.2">
      <c r="B1504" s="28" t="s">
        <v>208</v>
      </c>
      <c r="C1504" s="28" t="s">
        <v>92</v>
      </c>
      <c r="D1504" s="178">
        <v>44435</v>
      </c>
      <c r="E1504" s="182"/>
      <c r="G1504" s="51"/>
    </row>
    <row r="1505" spans="2:7" ht="9.9499999999999993" customHeight="1" x14ac:dyDescent="0.2">
      <c r="B1505" s="28" t="s">
        <v>159</v>
      </c>
      <c r="C1505" s="28" t="s">
        <v>214</v>
      </c>
      <c r="D1505" s="178">
        <v>44456</v>
      </c>
      <c r="E1505" s="182"/>
      <c r="G1505" s="51"/>
    </row>
    <row r="1506" spans="2:7" ht="9.9499999999999993" customHeight="1" x14ac:dyDescent="0.2">
      <c r="B1506" s="28" t="s">
        <v>96</v>
      </c>
      <c r="C1506" s="28" t="s">
        <v>185</v>
      </c>
      <c r="D1506" s="178">
        <v>44456</v>
      </c>
      <c r="E1506" s="182"/>
      <c r="G1506" s="51"/>
    </row>
    <row r="1507" spans="2:7" ht="9.9499999999999993" customHeight="1" x14ac:dyDescent="0.2">
      <c r="B1507" s="28" t="s">
        <v>93</v>
      </c>
      <c r="C1507" s="28" t="s">
        <v>125</v>
      </c>
      <c r="D1507" s="178">
        <v>44456</v>
      </c>
      <c r="E1507" s="182"/>
      <c r="G1507" s="51"/>
    </row>
    <row r="1508" spans="2:7" ht="9.9499999999999993" customHeight="1" x14ac:dyDescent="0.2">
      <c r="B1508" s="28" t="s">
        <v>100</v>
      </c>
      <c r="C1508" s="28" t="s">
        <v>94</v>
      </c>
      <c r="D1508" s="178">
        <v>44456</v>
      </c>
      <c r="E1508" s="182"/>
      <c r="G1508" s="51"/>
    </row>
    <row r="1509" spans="2:7" ht="9.9499999999999993" customHeight="1" x14ac:dyDescent="0.2">
      <c r="B1509" s="28" t="s">
        <v>96</v>
      </c>
      <c r="C1509" s="28" t="s">
        <v>207</v>
      </c>
      <c r="D1509" s="178">
        <v>44456</v>
      </c>
      <c r="E1509" s="182"/>
      <c r="G1509" s="51"/>
    </row>
    <row r="1510" spans="2:7" ht="9.9499999999999993" customHeight="1" x14ac:dyDescent="0.2">
      <c r="B1510" s="28" t="s">
        <v>92</v>
      </c>
      <c r="C1510" s="28" t="s">
        <v>857</v>
      </c>
      <c r="D1510" s="178">
        <v>44456</v>
      </c>
      <c r="E1510" s="182"/>
      <c r="G1510" s="51"/>
    </row>
    <row r="1511" spans="2:7" ht="9.9499999999999993" customHeight="1" x14ac:dyDescent="0.2">
      <c r="B1511" s="28" t="s">
        <v>96</v>
      </c>
      <c r="C1511" s="28" t="s">
        <v>127</v>
      </c>
      <c r="D1511" s="178">
        <v>44456</v>
      </c>
      <c r="E1511" s="182"/>
      <c r="G1511" s="51"/>
    </row>
    <row r="1512" spans="2:7" ht="9.9499999999999993" customHeight="1" x14ac:dyDescent="0.2">
      <c r="B1512" s="28" t="s">
        <v>101</v>
      </c>
      <c r="C1512" s="28" t="s">
        <v>848</v>
      </c>
      <c r="D1512" s="178">
        <v>44456</v>
      </c>
      <c r="E1512" s="182"/>
      <c r="G1512" s="51"/>
    </row>
    <row r="1513" spans="2:7" ht="9.9499999999999993" customHeight="1" x14ac:dyDescent="0.2">
      <c r="B1513" s="28" t="s">
        <v>159</v>
      </c>
      <c r="C1513" s="28" t="s">
        <v>92</v>
      </c>
      <c r="D1513" s="178">
        <v>44456</v>
      </c>
      <c r="E1513" s="182"/>
    </row>
    <row r="1514" spans="2:7" ht="9.9499999999999993" customHeight="1" x14ac:dyDescent="0.2">
      <c r="B1514" s="28" t="s">
        <v>89</v>
      </c>
      <c r="C1514" s="28" t="s">
        <v>100</v>
      </c>
      <c r="D1514" s="178">
        <v>44456</v>
      </c>
      <c r="E1514" s="182"/>
    </row>
    <row r="1515" spans="2:7" ht="9.9499999999999993" customHeight="1" x14ac:dyDescent="0.2">
      <c r="B1515" s="28" t="s">
        <v>89</v>
      </c>
      <c r="C1515" s="28" t="s">
        <v>97</v>
      </c>
      <c r="D1515" s="178">
        <v>44456</v>
      </c>
      <c r="E1515" s="182"/>
    </row>
    <row r="1516" spans="2:7" ht="9.9499999999999993" customHeight="1" x14ac:dyDescent="0.2">
      <c r="B1516" s="28" t="s">
        <v>89</v>
      </c>
      <c r="C1516" s="28" t="s">
        <v>101</v>
      </c>
      <c r="D1516" s="178">
        <v>44456</v>
      </c>
      <c r="E1516" s="182"/>
    </row>
    <row r="1517" spans="2:7" ht="9.9499999999999993" customHeight="1" x14ac:dyDescent="0.2">
      <c r="B1517" s="28" t="s">
        <v>159</v>
      </c>
      <c r="C1517" s="28" t="s">
        <v>338</v>
      </c>
      <c r="D1517" s="178">
        <v>44456</v>
      </c>
      <c r="E1517" s="182"/>
    </row>
    <row r="1518" spans="2:7" ht="9.9499999999999993" customHeight="1" x14ac:dyDescent="0.2">
      <c r="B1518" s="28" t="s">
        <v>96</v>
      </c>
      <c r="C1518" s="28" t="s">
        <v>93</v>
      </c>
      <c r="D1518" s="178">
        <v>44456</v>
      </c>
      <c r="E1518" s="182"/>
    </row>
    <row r="1519" spans="2:7" ht="9.9499999999999993" customHeight="1" x14ac:dyDescent="0.2">
      <c r="B1519" s="28" t="s">
        <v>89</v>
      </c>
      <c r="C1519" s="28" t="s">
        <v>96</v>
      </c>
      <c r="D1519" s="178">
        <v>44456</v>
      </c>
      <c r="E1519" s="182"/>
    </row>
    <row r="1520" spans="2:7" ht="9.9499999999999993" customHeight="1" x14ac:dyDescent="0.2">
      <c r="B1520" s="28" t="s">
        <v>159</v>
      </c>
      <c r="C1520" s="28" t="s">
        <v>89</v>
      </c>
      <c r="D1520" s="178">
        <v>44456</v>
      </c>
      <c r="E1520" s="182"/>
    </row>
    <row r="1521" spans="2:5" ht="9.9499999999999993" customHeight="1" x14ac:dyDescent="0.2">
      <c r="B1521" s="28" t="s">
        <v>848</v>
      </c>
      <c r="C1521" s="28" t="s">
        <v>97</v>
      </c>
      <c r="D1521" s="178">
        <v>44477</v>
      </c>
      <c r="E1521" s="182"/>
    </row>
    <row r="1522" spans="2:5" ht="9.9499999999999993" customHeight="1" x14ac:dyDescent="0.2">
      <c r="B1522" s="28" t="s">
        <v>848</v>
      </c>
      <c r="C1522" s="28" t="s">
        <v>159</v>
      </c>
      <c r="D1522" s="178">
        <v>44477</v>
      </c>
      <c r="E1522" s="182"/>
    </row>
    <row r="1523" spans="2:5" ht="9.9499999999999993" customHeight="1" x14ac:dyDescent="0.2">
      <c r="B1523" s="28" t="s">
        <v>101</v>
      </c>
      <c r="C1523" s="28" t="s">
        <v>89</v>
      </c>
      <c r="D1523" s="178">
        <v>44477</v>
      </c>
      <c r="E1523" s="182"/>
    </row>
    <row r="1524" spans="2:5" ht="9.9499999999999993" customHeight="1" x14ac:dyDescent="0.2">
      <c r="B1524" s="28" t="s">
        <v>92</v>
      </c>
      <c r="C1524" s="28" t="s">
        <v>338</v>
      </c>
      <c r="D1524" s="178">
        <v>44477</v>
      </c>
      <c r="E1524" s="182"/>
    </row>
    <row r="1525" spans="2:5" ht="9.9499999999999993" customHeight="1" x14ac:dyDescent="0.2">
      <c r="B1525" s="28" t="s">
        <v>93</v>
      </c>
      <c r="C1525" s="28" t="s">
        <v>125</v>
      </c>
      <c r="D1525" s="178">
        <v>44477</v>
      </c>
      <c r="E1525" s="182"/>
    </row>
    <row r="1526" spans="2:5" ht="9.9499999999999993" customHeight="1" x14ac:dyDescent="0.2">
      <c r="B1526" s="28" t="s">
        <v>92</v>
      </c>
      <c r="C1526" s="28" t="s">
        <v>127</v>
      </c>
      <c r="D1526" s="178">
        <v>44477</v>
      </c>
      <c r="E1526" s="182"/>
    </row>
    <row r="1527" spans="2:5" ht="9.9499999999999993" customHeight="1" x14ac:dyDescent="0.2">
      <c r="B1527" s="28" t="s">
        <v>283</v>
      </c>
      <c r="C1527" s="28" t="s">
        <v>185</v>
      </c>
      <c r="D1527" s="178">
        <v>44477</v>
      </c>
      <c r="E1527" s="182"/>
    </row>
    <row r="1528" spans="2:5" ht="9.9499999999999993" customHeight="1" x14ac:dyDescent="0.2">
      <c r="B1528" s="28" t="s">
        <v>857</v>
      </c>
      <c r="C1528" s="28" t="s">
        <v>214</v>
      </c>
      <c r="D1528" s="178">
        <v>44477</v>
      </c>
      <c r="E1528" s="182"/>
    </row>
    <row r="1529" spans="2:5" ht="9.9499999999999993" customHeight="1" x14ac:dyDescent="0.2">
      <c r="B1529" s="28" t="s">
        <v>92</v>
      </c>
      <c r="C1529" s="28" t="s">
        <v>93</v>
      </c>
      <c r="D1529" s="178">
        <v>44477</v>
      </c>
      <c r="E1529" s="182"/>
    </row>
    <row r="1530" spans="2:5" ht="9.9499999999999993" customHeight="1" x14ac:dyDescent="0.2">
      <c r="B1530" s="28" t="s">
        <v>848</v>
      </c>
      <c r="C1530" s="28" t="s">
        <v>94</v>
      </c>
      <c r="D1530" s="178">
        <v>44477</v>
      </c>
      <c r="E1530" s="182"/>
    </row>
    <row r="1531" spans="2:5" ht="9.9499999999999993" customHeight="1" x14ac:dyDescent="0.2">
      <c r="B1531" s="28" t="s">
        <v>92</v>
      </c>
      <c r="C1531" s="28" t="s">
        <v>857</v>
      </c>
      <c r="D1531" s="178">
        <v>44477</v>
      </c>
      <c r="E1531" s="182"/>
    </row>
    <row r="1532" spans="2:5" ht="9.9499999999999993" customHeight="1" x14ac:dyDescent="0.2">
      <c r="B1532" s="28" t="s">
        <v>848</v>
      </c>
      <c r="C1532" s="28" t="s">
        <v>283</v>
      </c>
      <c r="D1532" s="178">
        <v>44477</v>
      </c>
      <c r="E1532" s="182"/>
    </row>
    <row r="1533" spans="2:5" ht="9.9499999999999993" customHeight="1" x14ac:dyDescent="0.2">
      <c r="B1533" s="28" t="s">
        <v>92</v>
      </c>
      <c r="C1533" s="28" t="s">
        <v>848</v>
      </c>
      <c r="D1533" s="178">
        <v>44477</v>
      </c>
      <c r="E1533" s="182"/>
    </row>
    <row r="1534" spans="2:5" ht="9.9499999999999993" customHeight="1" x14ac:dyDescent="0.2">
      <c r="B1534" s="28" t="s">
        <v>92</v>
      </c>
      <c r="C1534" s="28" t="s">
        <v>101</v>
      </c>
      <c r="D1534" s="178">
        <v>44477</v>
      </c>
      <c r="E1534" s="182"/>
    </row>
    <row r="1535" spans="2:5" ht="9.9499999999999993" customHeight="1" x14ac:dyDescent="0.2">
      <c r="B1535" s="28" t="s">
        <v>338</v>
      </c>
      <c r="C1535" s="28" t="s">
        <v>97</v>
      </c>
      <c r="D1535" s="178">
        <v>44505</v>
      </c>
      <c r="E1535" s="182"/>
    </row>
    <row r="1536" spans="2:5" ht="9.9499999999999993" customHeight="1" x14ac:dyDescent="0.2">
      <c r="B1536" s="28" t="s">
        <v>283</v>
      </c>
      <c r="C1536" s="28" t="s">
        <v>208</v>
      </c>
      <c r="D1536" s="178">
        <v>44505</v>
      </c>
      <c r="E1536" s="182"/>
    </row>
    <row r="1537" spans="2:5" ht="9.9499999999999993" customHeight="1" x14ac:dyDescent="0.2">
      <c r="B1537" s="28" t="s">
        <v>848</v>
      </c>
      <c r="C1537" s="28" t="s">
        <v>207</v>
      </c>
      <c r="D1537" s="178">
        <v>44505</v>
      </c>
      <c r="E1537" s="182"/>
    </row>
    <row r="1538" spans="2:5" ht="9.9499999999999993" customHeight="1" x14ac:dyDescent="0.2">
      <c r="B1538" s="28" t="s">
        <v>338</v>
      </c>
      <c r="C1538" s="28" t="s">
        <v>214</v>
      </c>
      <c r="D1538" s="178">
        <v>44505</v>
      </c>
      <c r="E1538" s="182"/>
    </row>
    <row r="1539" spans="2:5" ht="9.9499999999999993" customHeight="1" x14ac:dyDescent="0.2">
      <c r="B1539" s="28" t="s">
        <v>94</v>
      </c>
      <c r="C1539" s="28" t="s">
        <v>857</v>
      </c>
      <c r="D1539" s="178">
        <v>44505</v>
      </c>
      <c r="E1539" s="182"/>
    </row>
    <row r="1540" spans="2:5" ht="9.9499999999999993" customHeight="1" x14ac:dyDescent="0.2">
      <c r="B1540" s="28" t="s">
        <v>338</v>
      </c>
      <c r="C1540" s="28" t="s">
        <v>848</v>
      </c>
      <c r="D1540" s="178">
        <v>44505</v>
      </c>
      <c r="E1540" s="182"/>
    </row>
    <row r="1541" spans="2:5" ht="9.9499999999999993" customHeight="1" x14ac:dyDescent="0.2">
      <c r="B1541" s="28" t="s">
        <v>89</v>
      </c>
      <c r="C1541" s="28" t="s">
        <v>283</v>
      </c>
      <c r="D1541" s="178">
        <v>44505</v>
      </c>
      <c r="E1541" s="182"/>
    </row>
    <row r="1542" spans="2:5" ht="9.9499999999999993" customHeight="1" x14ac:dyDescent="0.2">
      <c r="B1542" s="28" t="s">
        <v>92</v>
      </c>
      <c r="C1542" s="28" t="s">
        <v>101</v>
      </c>
      <c r="D1542" s="178">
        <v>44505</v>
      </c>
      <c r="E1542" s="182"/>
    </row>
    <row r="1543" spans="2:5" ht="9.9499999999999993" customHeight="1" x14ac:dyDescent="0.2">
      <c r="B1543" s="28" t="s">
        <v>159</v>
      </c>
      <c r="C1543" s="28" t="s">
        <v>92</v>
      </c>
      <c r="D1543" s="178">
        <v>44505</v>
      </c>
      <c r="E1543" s="182"/>
    </row>
    <row r="1544" spans="2:5" ht="9.9499999999999993" customHeight="1" x14ac:dyDescent="0.2">
      <c r="B1544" s="28" t="s">
        <v>89</v>
      </c>
      <c r="C1544" s="28" t="s">
        <v>94</v>
      </c>
      <c r="D1544" s="178">
        <v>44505</v>
      </c>
      <c r="E1544" s="182"/>
    </row>
    <row r="1545" spans="2:5" ht="9.9499999999999993" customHeight="1" x14ac:dyDescent="0.2">
      <c r="B1545" s="28" t="s">
        <v>89</v>
      </c>
      <c r="C1545" s="28" t="s">
        <v>159</v>
      </c>
      <c r="D1545" s="178">
        <v>44505</v>
      </c>
      <c r="E1545" s="182"/>
    </row>
    <row r="1546" spans="2:5" ht="9.9499999999999993" customHeight="1" x14ac:dyDescent="0.2">
      <c r="B1546" s="28" t="s">
        <v>89</v>
      </c>
      <c r="C1546" s="28" t="s">
        <v>338</v>
      </c>
      <c r="D1546" s="178">
        <v>44505</v>
      </c>
      <c r="E1546" s="182"/>
    </row>
    <row r="1547" spans="2:5" ht="9.9499999999999993" customHeight="1" x14ac:dyDescent="0.2">
      <c r="B1547" s="28" t="s">
        <v>94</v>
      </c>
      <c r="C1547" s="28" t="s">
        <v>92</v>
      </c>
      <c r="D1547" s="178">
        <v>44533</v>
      </c>
      <c r="E1547" s="182"/>
    </row>
    <row r="1548" spans="2:5" ht="9.9499999999999993" customHeight="1" x14ac:dyDescent="0.2">
      <c r="B1548" s="28" t="s">
        <v>125</v>
      </c>
      <c r="C1548" s="28" t="s">
        <v>207</v>
      </c>
      <c r="D1548" s="178">
        <v>44533</v>
      </c>
      <c r="E1548" s="182"/>
    </row>
    <row r="1549" spans="2:5" ht="9.9499999999999993" customHeight="1" x14ac:dyDescent="0.2">
      <c r="B1549" s="28" t="s">
        <v>94</v>
      </c>
      <c r="C1549" s="28" t="s">
        <v>857</v>
      </c>
      <c r="D1549" s="178">
        <v>44533</v>
      </c>
      <c r="E1549" s="182"/>
    </row>
    <row r="1550" spans="2:5" ht="9.9499999999999993" customHeight="1" x14ac:dyDescent="0.2">
      <c r="B1550" s="28" t="s">
        <v>283</v>
      </c>
      <c r="C1550" s="28" t="s">
        <v>159</v>
      </c>
      <c r="D1550" s="178">
        <v>44533</v>
      </c>
      <c r="E1550" s="182"/>
    </row>
    <row r="1551" spans="2:5" ht="9.9499999999999993" customHeight="1" x14ac:dyDescent="0.2">
      <c r="B1551" s="28" t="s">
        <v>848</v>
      </c>
      <c r="C1551" s="28" t="s">
        <v>185</v>
      </c>
      <c r="D1551" s="178">
        <v>44533</v>
      </c>
      <c r="E1551" s="182"/>
    </row>
    <row r="1552" spans="2:5" ht="9.9499999999999993" customHeight="1" x14ac:dyDescent="0.2">
      <c r="B1552" s="28" t="s">
        <v>94</v>
      </c>
      <c r="C1552" s="28" t="s">
        <v>101</v>
      </c>
      <c r="D1552" s="178">
        <v>44533</v>
      </c>
      <c r="E1552" s="182"/>
    </row>
    <row r="1553" spans="2:5" ht="9.9499999999999993" customHeight="1" x14ac:dyDescent="0.2">
      <c r="B1553" s="28" t="s">
        <v>89</v>
      </c>
      <c r="C1553" s="28" t="s">
        <v>100</v>
      </c>
      <c r="D1553" s="178">
        <v>44533</v>
      </c>
      <c r="E1553" s="182"/>
    </row>
    <row r="1554" spans="2:5" ht="9.9499999999999993" customHeight="1" x14ac:dyDescent="0.2">
      <c r="B1554" s="28" t="s">
        <v>94</v>
      </c>
      <c r="C1554" s="28" t="s">
        <v>125</v>
      </c>
      <c r="D1554" s="178">
        <v>44533</v>
      </c>
      <c r="E1554" s="182"/>
    </row>
    <row r="1555" spans="2:5" ht="9.9499999999999993" customHeight="1" x14ac:dyDescent="0.2">
      <c r="B1555" s="28" t="s">
        <v>94</v>
      </c>
      <c r="C1555" s="28" t="s">
        <v>848</v>
      </c>
      <c r="D1555" s="178">
        <v>44533</v>
      </c>
      <c r="E1555" s="182"/>
    </row>
    <row r="1556" spans="2:5" ht="9.9499999999999993" customHeight="1" x14ac:dyDescent="0.2">
      <c r="B1556" s="28" t="s">
        <v>97</v>
      </c>
      <c r="C1556" s="28" t="s">
        <v>214</v>
      </c>
      <c r="D1556" s="178">
        <v>44533</v>
      </c>
      <c r="E1556" s="182"/>
    </row>
    <row r="1557" spans="2:5" ht="9.9499999999999993" customHeight="1" x14ac:dyDescent="0.2">
      <c r="B1557" s="28" t="s">
        <v>94</v>
      </c>
      <c r="C1557" s="28" t="s">
        <v>338</v>
      </c>
      <c r="D1557" s="178">
        <v>44533</v>
      </c>
      <c r="E1557" s="182"/>
    </row>
    <row r="1558" spans="2:5" ht="9.9499999999999993" customHeight="1" x14ac:dyDescent="0.2">
      <c r="B1558" s="28" t="s">
        <v>94</v>
      </c>
      <c r="C1558" s="28" t="s">
        <v>89</v>
      </c>
      <c r="D1558" s="178">
        <v>44533</v>
      </c>
      <c r="E1558" s="182"/>
    </row>
    <row r="1559" spans="2:5" ht="9.9499999999999993" customHeight="1" x14ac:dyDescent="0.2">
      <c r="B1559" s="28" t="s">
        <v>283</v>
      </c>
      <c r="C1559" s="28" t="s">
        <v>97</v>
      </c>
      <c r="D1559" s="178">
        <v>44533</v>
      </c>
      <c r="E1559" s="182"/>
    </row>
    <row r="1560" spans="2:5" ht="9.9499999999999993" customHeight="1" x14ac:dyDescent="0.2">
      <c r="B1560" s="28" t="s">
        <v>94</v>
      </c>
      <c r="C1560" s="28" t="s">
        <v>283</v>
      </c>
      <c r="D1560" s="178">
        <v>44533</v>
      </c>
      <c r="E1560" s="182"/>
    </row>
    <row r="1561" spans="2:5" ht="9.9499999999999993" customHeight="1" x14ac:dyDescent="0.2">
      <c r="B1561" s="28" t="s">
        <v>848</v>
      </c>
      <c r="C1561" s="28" t="s">
        <v>214</v>
      </c>
      <c r="D1561" s="178">
        <v>44559</v>
      </c>
      <c r="E1561" s="182"/>
    </row>
    <row r="1562" spans="2:5" ht="9.9499999999999993" customHeight="1" x14ac:dyDescent="0.2">
      <c r="B1562" s="28" t="s">
        <v>100</v>
      </c>
      <c r="C1562" s="28" t="s">
        <v>857</v>
      </c>
      <c r="D1562" s="178">
        <v>44559</v>
      </c>
      <c r="E1562" s="182"/>
    </row>
    <row r="1563" spans="2:5" ht="9.9499999999999993" customHeight="1" x14ac:dyDescent="0.2">
      <c r="B1563" s="28" t="s">
        <v>94</v>
      </c>
      <c r="C1563" s="28" t="s">
        <v>338</v>
      </c>
      <c r="D1563" s="178">
        <v>44559</v>
      </c>
      <c r="E1563" s="182"/>
    </row>
    <row r="1564" spans="2:5" ht="9.9499999999999993" customHeight="1" x14ac:dyDescent="0.2">
      <c r="B1564" s="28" t="s">
        <v>848</v>
      </c>
      <c r="C1564" s="28" t="s">
        <v>125</v>
      </c>
      <c r="D1564" s="178">
        <v>44559</v>
      </c>
      <c r="E1564" s="182"/>
    </row>
    <row r="1565" spans="2:5" ht="9.9499999999999993" customHeight="1" x14ac:dyDescent="0.2">
      <c r="B1565" s="28" t="s">
        <v>207</v>
      </c>
      <c r="C1565" s="28" t="s">
        <v>185</v>
      </c>
      <c r="D1565" s="178">
        <v>44559</v>
      </c>
      <c r="E1565" s="182"/>
    </row>
    <row r="1566" spans="2:5" ht="9.9499999999999993" customHeight="1" x14ac:dyDescent="0.2">
      <c r="B1566" s="28" t="s">
        <v>100</v>
      </c>
      <c r="C1566" s="28" t="s">
        <v>89</v>
      </c>
      <c r="D1566" s="178">
        <v>44559</v>
      </c>
      <c r="E1566" s="182"/>
    </row>
    <row r="1567" spans="2:5" ht="9.9499999999999993" customHeight="1" x14ac:dyDescent="0.2">
      <c r="B1567" s="28" t="s">
        <v>100</v>
      </c>
      <c r="C1567" s="28" t="s">
        <v>207</v>
      </c>
      <c r="D1567" s="178">
        <v>44559</v>
      </c>
      <c r="E1567" s="182"/>
    </row>
    <row r="1568" spans="2:5" ht="9.9499999999999993" customHeight="1" x14ac:dyDescent="0.2">
      <c r="B1568" s="28" t="s">
        <v>848</v>
      </c>
      <c r="C1568" s="28" t="s">
        <v>100</v>
      </c>
      <c r="D1568" s="178">
        <v>44559</v>
      </c>
      <c r="E1568" s="182"/>
    </row>
    <row r="1569" spans="2:5" ht="9.9499999999999993" customHeight="1" x14ac:dyDescent="0.2">
      <c r="B1569" s="28" t="s">
        <v>94</v>
      </c>
      <c r="C1569" s="28" t="s">
        <v>848</v>
      </c>
      <c r="D1569" s="178">
        <v>44559</v>
      </c>
      <c r="E1569" s="182"/>
    </row>
    <row r="1570" spans="2:5" ht="9.9499999999999993" customHeight="1" x14ac:dyDescent="0.2">
      <c r="B1570" s="28" t="s">
        <v>184</v>
      </c>
      <c r="C1570" s="28" t="s">
        <v>338</v>
      </c>
      <c r="D1570" s="178">
        <v>44610</v>
      </c>
      <c r="E1570" s="182"/>
    </row>
    <row r="1571" spans="2:5" ht="9.9499999999999993" customHeight="1" x14ac:dyDescent="0.2">
      <c r="B1571" s="28" t="s">
        <v>848</v>
      </c>
      <c r="C1571" s="28" t="s">
        <v>857</v>
      </c>
      <c r="D1571" s="178">
        <v>44610</v>
      </c>
      <c r="E1571" s="182"/>
    </row>
    <row r="1572" spans="2:5" ht="9.9499999999999993" customHeight="1" x14ac:dyDescent="0.2">
      <c r="B1572" s="28" t="s">
        <v>92</v>
      </c>
      <c r="C1572" s="28" t="s">
        <v>159</v>
      </c>
      <c r="D1572" s="178">
        <v>44610</v>
      </c>
      <c r="E1572" s="182"/>
    </row>
    <row r="1573" spans="2:5" ht="9.9499999999999993" customHeight="1" x14ac:dyDescent="0.2">
      <c r="B1573" s="28" t="s">
        <v>906</v>
      </c>
      <c r="C1573" s="28" t="s">
        <v>100</v>
      </c>
      <c r="D1573" s="178">
        <v>44610</v>
      </c>
      <c r="E1573" s="182"/>
    </row>
    <row r="1574" spans="2:5" ht="9.9499999999999993" customHeight="1" x14ac:dyDescent="0.2">
      <c r="B1574" s="28" t="s">
        <v>214</v>
      </c>
      <c r="C1574" s="28" t="s">
        <v>89</v>
      </c>
      <c r="D1574" s="178">
        <v>44610</v>
      </c>
      <c r="E1574" s="182"/>
    </row>
    <row r="1575" spans="2:5" ht="9.9499999999999993" customHeight="1" x14ac:dyDescent="0.2">
      <c r="B1575" s="28" t="s">
        <v>101</v>
      </c>
      <c r="C1575" s="28" t="s">
        <v>94</v>
      </c>
      <c r="D1575" s="178">
        <v>44610</v>
      </c>
      <c r="E1575" s="182"/>
    </row>
    <row r="1576" spans="2:5" ht="9.9499999999999993" customHeight="1" x14ac:dyDescent="0.2">
      <c r="B1576" s="28" t="s">
        <v>92</v>
      </c>
      <c r="C1576" s="28" t="s">
        <v>184</v>
      </c>
      <c r="D1576" s="178">
        <v>44610</v>
      </c>
      <c r="E1576" s="182"/>
    </row>
    <row r="1577" spans="2:5" ht="9.9499999999999993" customHeight="1" x14ac:dyDescent="0.2">
      <c r="B1577" s="28" t="s">
        <v>92</v>
      </c>
      <c r="C1577" s="28" t="s">
        <v>207</v>
      </c>
      <c r="D1577" s="178">
        <v>44610</v>
      </c>
      <c r="E1577" s="182"/>
    </row>
    <row r="1578" spans="2:5" ht="9.9499999999999993" customHeight="1" x14ac:dyDescent="0.2">
      <c r="B1578" s="28" t="s">
        <v>907</v>
      </c>
      <c r="C1578" s="28" t="s">
        <v>101</v>
      </c>
      <c r="D1578" s="178">
        <v>44610</v>
      </c>
      <c r="E1578" s="182"/>
    </row>
    <row r="1579" spans="2:5" ht="9.9499999999999993" customHeight="1" x14ac:dyDescent="0.2">
      <c r="B1579" s="28" t="s">
        <v>848</v>
      </c>
      <c r="C1579" s="28" t="s">
        <v>214</v>
      </c>
      <c r="D1579" s="178">
        <v>44610</v>
      </c>
      <c r="E1579" s="182"/>
    </row>
    <row r="1580" spans="2:5" ht="9.9499999999999993" customHeight="1" x14ac:dyDescent="0.2">
      <c r="B1580" s="28" t="s">
        <v>92</v>
      </c>
      <c r="C1580" s="28" t="s">
        <v>185</v>
      </c>
      <c r="D1580" s="178">
        <v>44610</v>
      </c>
      <c r="E1580" s="182"/>
    </row>
    <row r="1581" spans="2:5" ht="9.9499999999999993" customHeight="1" x14ac:dyDescent="0.2">
      <c r="B1581" s="28" t="s">
        <v>92</v>
      </c>
      <c r="C1581" s="28" t="s">
        <v>97</v>
      </c>
      <c r="D1581" s="178">
        <v>44610</v>
      </c>
      <c r="E1581" s="182"/>
    </row>
    <row r="1582" spans="2:5" ht="9.9499999999999993" customHeight="1" x14ac:dyDescent="0.2">
      <c r="B1582" s="28" t="s">
        <v>848</v>
      </c>
      <c r="C1582" s="28" t="s">
        <v>92</v>
      </c>
      <c r="D1582" s="178">
        <v>44610</v>
      </c>
      <c r="E1582" s="182"/>
    </row>
    <row r="1583" spans="2:5" ht="9.9499999999999993" customHeight="1" x14ac:dyDescent="0.2">
      <c r="B1583" s="28" t="s">
        <v>185</v>
      </c>
      <c r="C1583" s="28" t="s">
        <v>89</v>
      </c>
      <c r="D1583" s="178">
        <v>44617</v>
      </c>
      <c r="E1583" s="182"/>
    </row>
    <row r="1584" spans="2:5" ht="9.9499999999999993" customHeight="1" x14ac:dyDescent="0.2">
      <c r="B1584" s="28" t="s">
        <v>104</v>
      </c>
      <c r="C1584" s="28" t="s">
        <v>94</v>
      </c>
      <c r="D1584" s="178">
        <v>44617</v>
      </c>
      <c r="E1584" s="182"/>
    </row>
    <row r="1585" spans="2:5" ht="9.9499999999999993" customHeight="1" x14ac:dyDescent="0.2">
      <c r="B1585" s="28" t="s">
        <v>92</v>
      </c>
      <c r="C1585" s="28" t="s">
        <v>848</v>
      </c>
      <c r="D1585" s="178">
        <v>44617</v>
      </c>
      <c r="E1585" s="182"/>
    </row>
    <row r="1586" spans="2:5" ht="9.9499999999999993" customHeight="1" x14ac:dyDescent="0.2">
      <c r="B1586" s="28" t="s">
        <v>92</v>
      </c>
      <c r="C1586" s="28" t="s">
        <v>97</v>
      </c>
      <c r="D1586" s="178">
        <v>44617</v>
      </c>
      <c r="E1586" s="182"/>
    </row>
    <row r="1587" spans="2:5" ht="9.9499999999999993" customHeight="1" x14ac:dyDescent="0.2">
      <c r="B1587" s="28" t="s">
        <v>857</v>
      </c>
      <c r="C1587" s="28" t="s">
        <v>214</v>
      </c>
      <c r="D1587" s="178">
        <v>44617</v>
      </c>
      <c r="E1587" s="182"/>
    </row>
    <row r="1588" spans="2:5" ht="9.9499999999999993" customHeight="1" x14ac:dyDescent="0.2">
      <c r="B1588" s="28" t="s">
        <v>104</v>
      </c>
      <c r="C1588" s="28" t="s">
        <v>101</v>
      </c>
      <c r="D1588" s="178">
        <v>44617</v>
      </c>
      <c r="E1588" s="182"/>
    </row>
    <row r="1589" spans="2:5" ht="9.9499999999999993" customHeight="1" x14ac:dyDescent="0.2">
      <c r="B1589" s="28" t="s">
        <v>185</v>
      </c>
      <c r="C1589" s="28" t="s">
        <v>125</v>
      </c>
      <c r="D1589" s="178">
        <v>44617</v>
      </c>
      <c r="E1589" s="182"/>
    </row>
    <row r="1590" spans="2:5" ht="9.9499999999999993" customHeight="1" x14ac:dyDescent="0.2">
      <c r="B1590" s="28" t="s">
        <v>857</v>
      </c>
      <c r="C1590" s="28" t="s">
        <v>104</v>
      </c>
      <c r="D1590" s="178">
        <v>44617</v>
      </c>
      <c r="E1590" s="182"/>
    </row>
    <row r="1591" spans="2:5" ht="9.9499999999999993" customHeight="1" x14ac:dyDescent="0.2">
      <c r="B1591" s="28" t="s">
        <v>92</v>
      </c>
      <c r="C1591" s="28" t="s">
        <v>185</v>
      </c>
      <c r="D1591" s="178">
        <v>44617</v>
      </c>
      <c r="E1591" s="182"/>
    </row>
    <row r="1592" spans="2:5" ht="9.9499999999999993" customHeight="1" x14ac:dyDescent="0.2">
      <c r="B1592" s="28" t="s">
        <v>92</v>
      </c>
      <c r="C1592" s="28" t="s">
        <v>857</v>
      </c>
      <c r="D1592" s="178">
        <v>44617</v>
      </c>
      <c r="E1592" s="182"/>
    </row>
    <row r="1593" spans="2:5" ht="9.9499999999999993" customHeight="1" x14ac:dyDescent="0.2">
      <c r="B1593" s="28" t="s">
        <v>338</v>
      </c>
      <c r="C1593" s="28" t="s">
        <v>94</v>
      </c>
      <c r="D1593" s="178">
        <v>44631</v>
      </c>
      <c r="E1593" s="182"/>
    </row>
    <row r="1594" spans="2:5" ht="9.9499999999999993" customHeight="1" x14ac:dyDescent="0.2">
      <c r="B1594" s="28" t="s">
        <v>338</v>
      </c>
      <c r="C1594" s="28" t="s">
        <v>185</v>
      </c>
      <c r="D1594" s="178">
        <v>44631</v>
      </c>
      <c r="E1594" s="182"/>
    </row>
    <row r="1595" spans="2:5" ht="9.9499999999999993" customHeight="1" x14ac:dyDescent="0.2">
      <c r="B1595" s="28" t="s">
        <v>129</v>
      </c>
      <c r="C1595" s="28" t="s">
        <v>214</v>
      </c>
      <c r="D1595" s="178">
        <v>44631</v>
      </c>
      <c r="E1595" s="182"/>
    </row>
    <row r="1596" spans="2:5" ht="9.9499999999999993" customHeight="1" x14ac:dyDescent="0.2">
      <c r="B1596" s="28" t="s">
        <v>125</v>
      </c>
      <c r="C1596" s="28" t="s">
        <v>97</v>
      </c>
      <c r="D1596" s="178">
        <v>44631</v>
      </c>
      <c r="E1596" s="182"/>
    </row>
    <row r="1597" spans="2:5" ht="9.9499999999999993" customHeight="1" x14ac:dyDescent="0.2">
      <c r="B1597" s="28" t="s">
        <v>857</v>
      </c>
      <c r="C1597" s="28" t="s">
        <v>129</v>
      </c>
      <c r="D1597" s="178">
        <v>44631</v>
      </c>
      <c r="E1597" s="182"/>
    </row>
    <row r="1598" spans="2:5" ht="9.9499999999999993" customHeight="1" x14ac:dyDescent="0.2">
      <c r="B1598" s="28" t="s">
        <v>125</v>
      </c>
      <c r="C1598" s="28" t="s">
        <v>848</v>
      </c>
      <c r="D1598" s="178">
        <v>44631</v>
      </c>
      <c r="E1598" s="182"/>
    </row>
    <row r="1599" spans="2:5" ht="9.9499999999999993" customHeight="1" x14ac:dyDescent="0.2">
      <c r="B1599" s="28" t="s">
        <v>283</v>
      </c>
      <c r="C1599" s="28" t="s">
        <v>89</v>
      </c>
      <c r="D1599" s="178">
        <v>44631</v>
      </c>
      <c r="E1599" s="182"/>
    </row>
    <row r="1600" spans="2:5" ht="9.9499999999999993" customHeight="1" x14ac:dyDescent="0.2">
      <c r="B1600" s="28" t="s">
        <v>92</v>
      </c>
      <c r="C1600" s="28" t="s">
        <v>347</v>
      </c>
      <c r="D1600" s="178">
        <v>44631</v>
      </c>
      <c r="E1600" s="182"/>
    </row>
    <row r="1601" spans="2:5" ht="9.9499999999999993" customHeight="1" x14ac:dyDescent="0.2">
      <c r="B1601" s="28" t="s">
        <v>283</v>
      </c>
      <c r="C1601" s="28" t="s">
        <v>159</v>
      </c>
      <c r="D1601" s="178">
        <v>44631</v>
      </c>
      <c r="E1601" s="182"/>
    </row>
    <row r="1602" spans="2:5" ht="9.9499999999999993" customHeight="1" x14ac:dyDescent="0.2">
      <c r="B1602" s="28" t="s">
        <v>125</v>
      </c>
      <c r="C1602" s="28" t="s">
        <v>92</v>
      </c>
      <c r="D1602" s="178">
        <v>44631</v>
      </c>
      <c r="E1602" s="182"/>
    </row>
    <row r="1603" spans="2:5" ht="9.9499999999999993" customHeight="1" x14ac:dyDescent="0.2">
      <c r="B1603" s="28" t="s">
        <v>338</v>
      </c>
      <c r="C1603" s="28" t="s">
        <v>125</v>
      </c>
      <c r="D1603" s="178">
        <v>44631</v>
      </c>
      <c r="E1603" s="182"/>
    </row>
    <row r="1604" spans="2:5" ht="9.9499999999999993" customHeight="1" x14ac:dyDescent="0.2">
      <c r="B1604" s="28" t="s">
        <v>338</v>
      </c>
      <c r="C1604" s="28" t="s">
        <v>911</v>
      </c>
      <c r="D1604" s="178">
        <v>44631</v>
      </c>
      <c r="E1604" s="182"/>
    </row>
    <row r="1605" spans="2:5" ht="9.9499999999999993" customHeight="1" x14ac:dyDescent="0.2">
      <c r="B1605" s="28" t="s">
        <v>338</v>
      </c>
      <c r="C1605" s="28" t="s">
        <v>857</v>
      </c>
      <c r="D1605" s="178">
        <v>44631</v>
      </c>
      <c r="E1605" s="182"/>
    </row>
    <row r="1606" spans="2:5" ht="9.9499999999999993" customHeight="1" x14ac:dyDescent="0.2">
      <c r="B1606" s="28" t="s">
        <v>338</v>
      </c>
      <c r="C1606" s="28" t="s">
        <v>283</v>
      </c>
      <c r="D1606" s="178">
        <v>44631</v>
      </c>
      <c r="E1606" s="182"/>
    </row>
    <row r="1607" spans="2:5" ht="9.9499999999999993" customHeight="1" x14ac:dyDescent="0.2">
      <c r="B1607" s="28" t="s">
        <v>93</v>
      </c>
      <c r="C1607" s="28" t="s">
        <v>184</v>
      </c>
      <c r="D1607" s="178">
        <v>44680</v>
      </c>
      <c r="E1607" s="182"/>
    </row>
    <row r="1608" spans="2:5" ht="9.9499999999999993" customHeight="1" x14ac:dyDescent="0.2">
      <c r="B1608" s="28" t="s">
        <v>916</v>
      </c>
      <c r="C1608" s="28" t="s">
        <v>857</v>
      </c>
      <c r="D1608" s="178">
        <v>44680</v>
      </c>
      <c r="E1608" s="182"/>
    </row>
    <row r="1609" spans="2:5" ht="9.9499999999999993" customHeight="1" x14ac:dyDescent="0.2">
      <c r="B1609" s="28" t="s">
        <v>848</v>
      </c>
      <c r="C1609" s="28" t="s">
        <v>185</v>
      </c>
      <c r="D1609" s="178">
        <v>44680</v>
      </c>
      <c r="E1609" s="182"/>
    </row>
    <row r="1610" spans="2:5" ht="9.9499999999999993" customHeight="1" x14ac:dyDescent="0.2">
      <c r="B1610" s="28" t="s">
        <v>125</v>
      </c>
      <c r="C1610" s="28" t="s">
        <v>94</v>
      </c>
      <c r="D1610" s="178">
        <v>44680</v>
      </c>
      <c r="E1610" s="182"/>
    </row>
    <row r="1611" spans="2:5" ht="9.9499999999999993" customHeight="1" x14ac:dyDescent="0.2">
      <c r="B1611" s="28" t="s">
        <v>100</v>
      </c>
      <c r="C1611" s="28" t="s">
        <v>89</v>
      </c>
      <c r="D1611" s="178">
        <v>44680</v>
      </c>
      <c r="E1611" s="182"/>
    </row>
    <row r="1612" spans="2:5" ht="9.9499999999999993" customHeight="1" x14ac:dyDescent="0.2">
      <c r="B1612" s="28" t="s">
        <v>159</v>
      </c>
      <c r="C1612" s="28" t="s">
        <v>93</v>
      </c>
      <c r="D1612" s="178">
        <v>44680</v>
      </c>
      <c r="E1612" s="182"/>
    </row>
    <row r="1613" spans="2:5" ht="9.9499999999999993" customHeight="1" x14ac:dyDescent="0.2">
      <c r="B1613" s="28" t="s">
        <v>125</v>
      </c>
      <c r="C1613" s="28" t="s">
        <v>207</v>
      </c>
      <c r="D1613" s="178">
        <v>44680</v>
      </c>
      <c r="E1613" s="182"/>
    </row>
    <row r="1614" spans="2:5" ht="9.9499999999999993" customHeight="1" x14ac:dyDescent="0.2">
      <c r="B1614" s="28" t="s">
        <v>97</v>
      </c>
      <c r="C1614" s="28" t="s">
        <v>848</v>
      </c>
      <c r="D1614" s="178">
        <v>44680</v>
      </c>
      <c r="E1614" s="182"/>
    </row>
    <row r="1615" spans="2:5" ht="9.9499999999999993" customHeight="1" x14ac:dyDescent="0.2">
      <c r="B1615" s="28" t="s">
        <v>917</v>
      </c>
      <c r="C1615" s="28" t="s">
        <v>159</v>
      </c>
      <c r="D1615" s="178">
        <v>44680</v>
      </c>
      <c r="E1615" s="182"/>
    </row>
    <row r="1616" spans="2:5" ht="9.9499999999999993" customHeight="1" x14ac:dyDescent="0.2">
      <c r="B1616" s="28" t="s">
        <v>97</v>
      </c>
      <c r="C1616" s="28" t="s">
        <v>100</v>
      </c>
      <c r="D1616" s="178">
        <v>44680</v>
      </c>
      <c r="E1616" s="182"/>
    </row>
    <row r="1617" spans="2:5" ht="9.9499999999999993" customHeight="1" x14ac:dyDescent="0.2">
      <c r="B1617" s="28" t="s">
        <v>916</v>
      </c>
      <c r="C1617" s="28" t="s">
        <v>125</v>
      </c>
      <c r="D1617" s="178">
        <v>44680</v>
      </c>
      <c r="E1617" s="182"/>
    </row>
    <row r="1618" spans="2:5" ht="9.9499999999999993" customHeight="1" x14ac:dyDescent="0.2">
      <c r="B1618" s="28" t="s">
        <v>916</v>
      </c>
      <c r="C1618" s="28" t="s">
        <v>97</v>
      </c>
      <c r="D1618" s="178">
        <v>44680</v>
      </c>
      <c r="E1618" s="182"/>
    </row>
    <row r="1619" spans="2:5" ht="9.9499999999999993" customHeight="1" x14ac:dyDescent="0.2">
      <c r="B1619" s="28" t="s">
        <v>916</v>
      </c>
      <c r="C1619" s="28" t="s">
        <v>101</v>
      </c>
      <c r="D1619" s="178">
        <v>44680</v>
      </c>
      <c r="E1619" s="182"/>
    </row>
    <row r="1620" spans="2:5" ht="9.9499999999999993" customHeight="1" x14ac:dyDescent="0.2">
      <c r="B1620" s="28" t="s">
        <v>916</v>
      </c>
      <c r="C1620" s="28" t="s">
        <v>917</v>
      </c>
      <c r="D1620" s="178">
        <v>44680</v>
      </c>
      <c r="E1620" s="182"/>
    </row>
    <row r="1621" spans="2:5" ht="9.9499999999999993" customHeight="1" x14ac:dyDescent="0.2">
      <c r="B1621" s="28" t="s">
        <v>207</v>
      </c>
      <c r="C1621" s="28" t="s">
        <v>100</v>
      </c>
      <c r="D1621" s="178">
        <v>44694</v>
      </c>
      <c r="E1621" s="182"/>
    </row>
    <row r="1622" spans="2:5" ht="9.9499999999999993" customHeight="1" x14ac:dyDescent="0.2">
      <c r="B1622" s="28" t="s">
        <v>207</v>
      </c>
      <c r="C1622" s="28" t="s">
        <v>916</v>
      </c>
      <c r="D1622" s="178">
        <v>44694</v>
      </c>
      <c r="E1622" s="182"/>
    </row>
    <row r="1623" spans="2:5" ht="9.9499999999999993" customHeight="1" x14ac:dyDescent="0.2">
      <c r="B1623" s="28" t="s">
        <v>89</v>
      </c>
      <c r="C1623" s="28" t="s">
        <v>848</v>
      </c>
      <c r="D1623" s="178">
        <v>44694</v>
      </c>
      <c r="E1623" s="182"/>
    </row>
    <row r="1624" spans="2:5" ht="9.9499999999999993" customHeight="1" x14ac:dyDescent="0.2">
      <c r="B1624" s="28" t="s">
        <v>283</v>
      </c>
      <c r="C1624" s="28" t="s">
        <v>338</v>
      </c>
      <c r="D1624" s="178">
        <v>44694</v>
      </c>
      <c r="E1624" s="182"/>
    </row>
    <row r="1625" spans="2:5" ht="9.9499999999999993" customHeight="1" x14ac:dyDescent="0.2">
      <c r="B1625" s="28" t="s">
        <v>94</v>
      </c>
      <c r="C1625" s="28" t="s">
        <v>92</v>
      </c>
      <c r="D1625" s="178">
        <v>44694</v>
      </c>
      <c r="E1625" s="182"/>
    </row>
    <row r="1626" spans="2:5" ht="9.9499999999999993" customHeight="1" x14ac:dyDescent="0.2">
      <c r="B1626" s="28" t="s">
        <v>283</v>
      </c>
      <c r="C1626" s="28" t="s">
        <v>125</v>
      </c>
      <c r="D1626" s="178">
        <v>44694</v>
      </c>
      <c r="E1626" s="182"/>
    </row>
    <row r="1627" spans="2:5" ht="9.9499999999999993" customHeight="1" x14ac:dyDescent="0.2">
      <c r="B1627" s="28" t="s">
        <v>94</v>
      </c>
      <c r="C1627" s="28" t="s">
        <v>89</v>
      </c>
      <c r="D1627" s="178">
        <v>44694</v>
      </c>
      <c r="E1627" s="182"/>
    </row>
    <row r="1628" spans="2:5" ht="9.9499999999999993" customHeight="1" x14ac:dyDescent="0.2">
      <c r="B1628" s="28" t="s">
        <v>101</v>
      </c>
      <c r="C1628" s="28" t="s">
        <v>857</v>
      </c>
      <c r="D1628" s="178">
        <v>44694</v>
      </c>
      <c r="E1628" s="182"/>
    </row>
    <row r="1629" spans="2:5" ht="9.9499999999999993" customHeight="1" x14ac:dyDescent="0.2">
      <c r="B1629" s="28" t="s">
        <v>101</v>
      </c>
      <c r="C1629" s="28" t="s">
        <v>97</v>
      </c>
      <c r="D1629" s="178">
        <v>44694</v>
      </c>
      <c r="E1629" s="182"/>
    </row>
    <row r="1630" spans="2:5" ht="9.9499999999999993" customHeight="1" x14ac:dyDescent="0.2">
      <c r="B1630" s="28" t="s">
        <v>94</v>
      </c>
      <c r="C1630" s="28" t="s">
        <v>207</v>
      </c>
      <c r="D1630" s="178">
        <v>44694</v>
      </c>
      <c r="E1630" s="182"/>
    </row>
    <row r="1631" spans="2:5" ht="9.9499999999999993" customHeight="1" x14ac:dyDescent="0.2">
      <c r="B1631" s="28" t="s">
        <v>101</v>
      </c>
      <c r="C1631" s="28" t="s">
        <v>283</v>
      </c>
      <c r="D1631" s="178">
        <v>44694</v>
      </c>
      <c r="E1631" s="182"/>
    </row>
    <row r="1632" spans="2:5" ht="9.9499999999999993" customHeight="1" x14ac:dyDescent="0.2">
      <c r="B1632" s="28" t="s">
        <v>94</v>
      </c>
      <c r="C1632" s="28" t="s">
        <v>101</v>
      </c>
      <c r="D1632" s="178">
        <v>44694</v>
      </c>
      <c r="E1632" s="182"/>
    </row>
    <row r="1633" spans="2:5" ht="9.9499999999999993" customHeight="1" x14ac:dyDescent="0.2">
      <c r="B1633" s="28" t="s">
        <v>283</v>
      </c>
      <c r="C1633" s="28" t="s">
        <v>338</v>
      </c>
      <c r="D1633" s="178">
        <v>44715</v>
      </c>
      <c r="E1633" s="182"/>
    </row>
    <row r="1634" spans="2:5" ht="9.9499999999999993" customHeight="1" x14ac:dyDescent="0.2">
      <c r="B1634" s="28" t="s">
        <v>101</v>
      </c>
      <c r="C1634" s="28" t="s">
        <v>857</v>
      </c>
      <c r="D1634" s="178">
        <v>44715</v>
      </c>
      <c r="E1634" s="182"/>
    </row>
    <row r="1635" spans="2:5" ht="9.9499999999999993" customHeight="1" x14ac:dyDescent="0.2">
      <c r="B1635" s="28" t="s">
        <v>92</v>
      </c>
      <c r="C1635" s="28" t="s">
        <v>125</v>
      </c>
      <c r="D1635" s="178">
        <v>44715</v>
      </c>
      <c r="E1635" s="182"/>
    </row>
    <row r="1636" spans="2:5" ht="9.9499999999999993" customHeight="1" x14ac:dyDescent="0.2">
      <c r="B1636" s="28" t="s">
        <v>185</v>
      </c>
      <c r="C1636" s="28" t="s">
        <v>283</v>
      </c>
      <c r="D1636" s="178">
        <v>44715</v>
      </c>
      <c r="E1636" s="182"/>
    </row>
    <row r="1637" spans="2:5" ht="9.9499999999999993" customHeight="1" x14ac:dyDescent="0.2">
      <c r="B1637" s="28" t="s">
        <v>185</v>
      </c>
      <c r="C1637" s="28" t="s">
        <v>848</v>
      </c>
      <c r="D1637" s="178">
        <v>44715</v>
      </c>
      <c r="E1637" s="182"/>
    </row>
    <row r="1638" spans="2:5" ht="9.9499999999999993" customHeight="1" x14ac:dyDescent="0.2">
      <c r="B1638" s="28" t="s">
        <v>159</v>
      </c>
      <c r="C1638" s="28" t="s">
        <v>100</v>
      </c>
      <c r="D1638" s="178">
        <v>44715</v>
      </c>
      <c r="E1638" s="182"/>
    </row>
    <row r="1639" spans="2:5" ht="9.9499999999999993" customHeight="1" x14ac:dyDescent="0.2">
      <c r="B1639" s="28" t="s">
        <v>101</v>
      </c>
      <c r="C1639" s="28" t="s">
        <v>94</v>
      </c>
      <c r="D1639" s="178">
        <v>44715</v>
      </c>
      <c r="E1639" s="182"/>
    </row>
    <row r="1640" spans="2:5" ht="9.9499999999999993" customHeight="1" x14ac:dyDescent="0.2">
      <c r="B1640" s="28" t="s">
        <v>97</v>
      </c>
      <c r="C1640" s="28" t="s">
        <v>93</v>
      </c>
      <c r="D1640" s="178">
        <v>44715</v>
      </c>
      <c r="E1640" s="182"/>
    </row>
    <row r="1641" spans="2:5" ht="9.9499999999999993" customHeight="1" x14ac:dyDescent="0.2">
      <c r="B1641" s="28" t="s">
        <v>89</v>
      </c>
      <c r="C1641" s="28" t="s">
        <v>185</v>
      </c>
      <c r="D1641" s="178">
        <v>44715</v>
      </c>
      <c r="E1641" s="182"/>
    </row>
    <row r="1642" spans="2:5" ht="9.9499999999999993" customHeight="1" x14ac:dyDescent="0.2">
      <c r="B1642" s="28" t="s">
        <v>92</v>
      </c>
      <c r="C1642" s="28" t="s">
        <v>101</v>
      </c>
      <c r="D1642" s="178">
        <v>44715</v>
      </c>
      <c r="E1642" s="182"/>
    </row>
    <row r="1643" spans="2:5" ht="9.9499999999999993" customHeight="1" x14ac:dyDescent="0.2">
      <c r="B1643" s="28" t="s">
        <v>92</v>
      </c>
      <c r="C1643" s="28" t="s">
        <v>89</v>
      </c>
      <c r="D1643" s="178">
        <v>44715</v>
      </c>
      <c r="E1643" s="182"/>
    </row>
    <row r="1644" spans="2:5" ht="9.9499999999999993" customHeight="1" x14ac:dyDescent="0.2">
      <c r="B1644" s="28" t="s">
        <v>92</v>
      </c>
      <c r="C1644" s="28" t="s">
        <v>159</v>
      </c>
      <c r="D1644" s="178">
        <v>44715</v>
      </c>
      <c r="E1644" s="182"/>
    </row>
    <row r="1645" spans="2:5" ht="9.9499999999999993" customHeight="1" thickBot="1" x14ac:dyDescent="0.25">
      <c r="B1645" s="3815" t="s">
        <v>92</v>
      </c>
      <c r="C1645" s="3815" t="s">
        <v>97</v>
      </c>
      <c r="D1645" s="184">
        <v>44715</v>
      </c>
      <c r="E1645" s="182"/>
    </row>
    <row r="1646" spans="2:5" ht="9.9499999999999993" customHeight="1" thickTop="1" x14ac:dyDescent="0.2">
      <c r="B1646" s="28" t="s">
        <v>97</v>
      </c>
      <c r="C1646" s="28" t="s">
        <v>125</v>
      </c>
      <c r="D1646" s="178">
        <v>44799</v>
      </c>
      <c r="E1646" s="182"/>
    </row>
    <row r="1647" spans="2:5" ht="9.9499999999999993" customHeight="1" x14ac:dyDescent="0.2">
      <c r="B1647" s="28" t="s">
        <v>207</v>
      </c>
      <c r="C1647" s="28" t="s">
        <v>185</v>
      </c>
      <c r="D1647" s="178">
        <v>44799</v>
      </c>
      <c r="E1647" s="182"/>
    </row>
    <row r="1648" spans="2:5" ht="9.9499999999999993" customHeight="1" x14ac:dyDescent="0.2">
      <c r="B1648" s="28" t="s">
        <v>100</v>
      </c>
      <c r="C1648" s="28" t="s">
        <v>214</v>
      </c>
      <c r="D1648" s="178">
        <v>44799</v>
      </c>
      <c r="E1648" s="182"/>
    </row>
    <row r="1649" spans="2:7" ht="9.9499999999999993" customHeight="1" x14ac:dyDescent="0.2">
      <c r="B1649" s="28" t="s">
        <v>97</v>
      </c>
      <c r="C1649" s="28" t="s">
        <v>338</v>
      </c>
      <c r="D1649" s="178">
        <v>44799</v>
      </c>
      <c r="E1649" s="182"/>
      <c r="G1649" s="51"/>
    </row>
    <row r="1650" spans="2:7" ht="9.9499999999999993" customHeight="1" x14ac:dyDescent="0.2">
      <c r="B1650" s="28" t="s">
        <v>97</v>
      </c>
      <c r="C1650" s="28" t="s">
        <v>101</v>
      </c>
      <c r="D1650" s="178">
        <v>44799</v>
      </c>
      <c r="E1650" s="182"/>
      <c r="G1650" s="51"/>
    </row>
    <row r="1651" spans="2:7" ht="9.9499999999999993" customHeight="1" x14ac:dyDescent="0.2">
      <c r="B1651" s="28" t="s">
        <v>97</v>
      </c>
      <c r="C1651" s="28" t="s">
        <v>208</v>
      </c>
      <c r="D1651" s="178">
        <v>44799</v>
      </c>
      <c r="E1651" s="182"/>
      <c r="G1651" s="51"/>
    </row>
    <row r="1652" spans="2:7" ht="9.9499999999999993" customHeight="1" x14ac:dyDescent="0.2">
      <c r="B1652" s="28" t="s">
        <v>97</v>
      </c>
      <c r="C1652" s="28" t="s">
        <v>89</v>
      </c>
      <c r="D1652" s="178">
        <v>44799</v>
      </c>
      <c r="E1652" s="182"/>
      <c r="G1652" s="51"/>
    </row>
    <row r="1653" spans="2:7" ht="9.9499999999999993" customHeight="1" x14ac:dyDescent="0.2">
      <c r="B1653" s="28" t="s">
        <v>857</v>
      </c>
      <c r="C1653" s="28" t="s">
        <v>94</v>
      </c>
      <c r="D1653" s="178">
        <v>44799</v>
      </c>
      <c r="E1653" s="182"/>
      <c r="G1653" s="51"/>
    </row>
    <row r="1654" spans="2:7" ht="9.9499999999999993" customHeight="1" x14ac:dyDescent="0.2">
      <c r="B1654" s="28" t="s">
        <v>92</v>
      </c>
      <c r="C1654" s="28" t="s">
        <v>100</v>
      </c>
      <c r="D1654" s="178">
        <v>44799</v>
      </c>
      <c r="E1654" s="182"/>
      <c r="G1654" s="51"/>
    </row>
    <row r="1655" spans="2:7" ht="9.9499999999999993" customHeight="1" x14ac:dyDescent="0.2">
      <c r="B1655" s="28" t="s">
        <v>97</v>
      </c>
      <c r="C1655" s="28" t="s">
        <v>916</v>
      </c>
      <c r="D1655" s="178">
        <v>44799</v>
      </c>
      <c r="E1655" s="182"/>
    </row>
    <row r="1656" spans="2:7" ht="9.9499999999999993" customHeight="1" x14ac:dyDescent="0.2">
      <c r="B1656" s="28" t="s">
        <v>97</v>
      </c>
      <c r="C1656" s="28" t="s">
        <v>857</v>
      </c>
      <c r="D1656" s="178">
        <v>44799</v>
      </c>
      <c r="E1656" s="182"/>
    </row>
    <row r="1657" spans="2:7" ht="9.9499999999999993" customHeight="1" x14ac:dyDescent="0.2">
      <c r="B1657" s="28" t="s">
        <v>92</v>
      </c>
      <c r="C1657" s="28" t="s">
        <v>207</v>
      </c>
      <c r="D1657" s="178">
        <v>44799</v>
      </c>
      <c r="E1657" s="182"/>
    </row>
    <row r="1658" spans="2:7" ht="9.9499999999999993" customHeight="1" x14ac:dyDescent="0.2">
      <c r="B1658" s="28" t="s">
        <v>97</v>
      </c>
      <c r="C1658" s="28" t="s">
        <v>848</v>
      </c>
      <c r="D1658" s="178">
        <v>44799</v>
      </c>
      <c r="E1658" s="182"/>
    </row>
    <row r="1659" spans="2:7" ht="9.9499999999999993" customHeight="1" x14ac:dyDescent="0.2">
      <c r="B1659" s="28" t="s">
        <v>97</v>
      </c>
      <c r="C1659" s="28" t="s">
        <v>92</v>
      </c>
      <c r="D1659" s="178">
        <v>44799</v>
      </c>
      <c r="E1659" s="182"/>
    </row>
    <row r="1660" spans="2:7" ht="9.9499999999999993" customHeight="1" x14ac:dyDescent="0.2">
      <c r="B1660" s="28" t="s">
        <v>207</v>
      </c>
      <c r="C1660" s="28" t="s">
        <v>100</v>
      </c>
      <c r="D1660" s="178">
        <v>44850</v>
      </c>
      <c r="E1660" s="182"/>
    </row>
    <row r="1661" spans="2:7" ht="9.9499999999999993" customHeight="1" x14ac:dyDescent="0.2">
      <c r="B1661" s="28" t="s">
        <v>857</v>
      </c>
      <c r="C1661" s="28" t="s">
        <v>185</v>
      </c>
      <c r="D1661" s="178">
        <v>44850</v>
      </c>
      <c r="E1661" s="182"/>
    </row>
    <row r="1662" spans="2:7" ht="9.9499999999999993" customHeight="1" x14ac:dyDescent="0.2">
      <c r="B1662" s="28" t="s">
        <v>101</v>
      </c>
      <c r="C1662" s="28" t="s">
        <v>97</v>
      </c>
      <c r="D1662" s="178">
        <v>44850</v>
      </c>
      <c r="E1662" s="182"/>
    </row>
    <row r="1663" spans="2:7" ht="9.9499999999999993" customHeight="1" x14ac:dyDescent="0.2">
      <c r="B1663" s="28" t="s">
        <v>338</v>
      </c>
      <c r="C1663" s="28" t="s">
        <v>94</v>
      </c>
      <c r="D1663" s="178">
        <v>44850</v>
      </c>
      <c r="E1663" s="182"/>
    </row>
    <row r="1664" spans="2:7" ht="9.9499999999999993" customHeight="1" x14ac:dyDescent="0.2">
      <c r="B1664" s="28" t="s">
        <v>338</v>
      </c>
      <c r="C1664" s="28" t="s">
        <v>93</v>
      </c>
      <c r="D1664" s="178">
        <v>44850</v>
      </c>
      <c r="E1664" s="182"/>
    </row>
    <row r="1665" spans="2:5" ht="9.9499999999999993" customHeight="1" x14ac:dyDescent="0.2">
      <c r="B1665" s="28" t="s">
        <v>101</v>
      </c>
      <c r="C1665" s="28" t="s">
        <v>848</v>
      </c>
      <c r="D1665" s="178">
        <v>44850</v>
      </c>
      <c r="E1665" s="182"/>
    </row>
    <row r="1666" spans="2:5" ht="9.9499999999999993" customHeight="1" x14ac:dyDescent="0.2">
      <c r="B1666" s="28" t="s">
        <v>338</v>
      </c>
      <c r="C1666" s="28" t="s">
        <v>159</v>
      </c>
      <c r="D1666" s="178">
        <v>44850</v>
      </c>
      <c r="E1666" s="182"/>
    </row>
    <row r="1667" spans="2:5" ht="9.9499999999999993" customHeight="1" x14ac:dyDescent="0.2">
      <c r="B1667" s="28" t="s">
        <v>857</v>
      </c>
      <c r="C1667" s="28" t="s">
        <v>207</v>
      </c>
      <c r="D1667" s="178">
        <v>44850</v>
      </c>
      <c r="E1667" s="182"/>
    </row>
    <row r="1668" spans="2:5" ht="9.9499999999999993" customHeight="1" x14ac:dyDescent="0.2">
      <c r="B1668" s="28" t="s">
        <v>101</v>
      </c>
      <c r="C1668" s="28" t="s">
        <v>857</v>
      </c>
      <c r="D1668" s="178">
        <v>44850</v>
      </c>
      <c r="E1668" s="182"/>
    </row>
    <row r="1669" spans="2:5" ht="9.9499999999999993" customHeight="1" x14ac:dyDescent="0.2">
      <c r="B1669" s="28" t="s">
        <v>101</v>
      </c>
      <c r="C1669" s="28" t="s">
        <v>214</v>
      </c>
      <c r="D1669" s="178">
        <v>44850</v>
      </c>
      <c r="E1669" s="182"/>
    </row>
    <row r="1670" spans="2:5" ht="9.9499999999999993" customHeight="1" x14ac:dyDescent="0.2">
      <c r="B1670" s="28" t="s">
        <v>338</v>
      </c>
      <c r="C1670" s="28" t="s">
        <v>89</v>
      </c>
      <c r="D1670" s="178">
        <v>44850</v>
      </c>
      <c r="E1670" s="182"/>
    </row>
    <row r="1671" spans="2:5" ht="9.9499999999999993" customHeight="1" x14ac:dyDescent="0.2">
      <c r="B1671" s="28" t="s">
        <v>101</v>
      </c>
      <c r="C1671" s="28" t="s">
        <v>338</v>
      </c>
      <c r="D1671" s="178">
        <v>44850</v>
      </c>
      <c r="E1671" s="182"/>
    </row>
    <row r="1672" spans="2:5" ht="9.9499999999999993" customHeight="1" x14ac:dyDescent="0.2">
      <c r="B1672" s="28" t="s">
        <v>159</v>
      </c>
      <c r="C1672" s="28" t="s">
        <v>338</v>
      </c>
      <c r="D1672" s="178">
        <v>44841</v>
      </c>
      <c r="E1672" s="182"/>
    </row>
    <row r="1673" spans="2:5" ht="9.9499999999999993" customHeight="1" x14ac:dyDescent="0.2">
      <c r="B1673" s="28" t="s">
        <v>159</v>
      </c>
      <c r="C1673" s="28" t="s">
        <v>97</v>
      </c>
      <c r="D1673" s="178">
        <v>44841</v>
      </c>
      <c r="E1673" s="182"/>
    </row>
    <row r="1674" spans="2:5" ht="9.9499999999999993" customHeight="1" x14ac:dyDescent="0.2">
      <c r="B1674" s="28" t="s">
        <v>125</v>
      </c>
      <c r="C1674" s="28" t="s">
        <v>94</v>
      </c>
      <c r="D1674" s="178">
        <v>44841</v>
      </c>
      <c r="E1674" s="182"/>
    </row>
    <row r="1675" spans="2:5" ht="9.9499999999999993" customHeight="1" x14ac:dyDescent="0.2">
      <c r="B1675" s="28" t="s">
        <v>214</v>
      </c>
      <c r="C1675" s="28" t="s">
        <v>848</v>
      </c>
      <c r="D1675" s="178">
        <v>44841</v>
      </c>
      <c r="E1675" s="182"/>
    </row>
    <row r="1676" spans="2:5" ht="9.9499999999999993" customHeight="1" x14ac:dyDescent="0.2">
      <c r="B1676" s="28" t="s">
        <v>283</v>
      </c>
      <c r="C1676" s="28" t="s">
        <v>125</v>
      </c>
      <c r="D1676" s="178">
        <v>44841</v>
      </c>
      <c r="E1676" s="182"/>
    </row>
    <row r="1677" spans="2:5" ht="9.9499999999999993" customHeight="1" x14ac:dyDescent="0.2">
      <c r="B1677" s="28" t="s">
        <v>214</v>
      </c>
      <c r="C1677" s="28" t="s">
        <v>207</v>
      </c>
      <c r="D1677" s="178">
        <v>44841</v>
      </c>
      <c r="E1677" s="182"/>
    </row>
    <row r="1678" spans="2:5" ht="9.9499999999999993" customHeight="1" x14ac:dyDescent="0.2">
      <c r="B1678" s="28" t="s">
        <v>857</v>
      </c>
      <c r="C1678" s="28" t="s">
        <v>89</v>
      </c>
      <c r="D1678" s="178">
        <v>44841</v>
      </c>
      <c r="E1678" s="182"/>
    </row>
    <row r="1679" spans="2:5" ht="9.9499999999999993" customHeight="1" x14ac:dyDescent="0.2">
      <c r="B1679" s="28" t="s">
        <v>159</v>
      </c>
      <c r="C1679" s="28" t="s">
        <v>92</v>
      </c>
      <c r="D1679" s="178">
        <v>44841</v>
      </c>
      <c r="E1679" s="182"/>
    </row>
    <row r="1680" spans="2:5" ht="9.9499999999999993" customHeight="1" x14ac:dyDescent="0.2">
      <c r="B1680" s="28" t="s">
        <v>159</v>
      </c>
      <c r="C1680" s="28" t="s">
        <v>857</v>
      </c>
      <c r="D1680" s="178">
        <v>44841</v>
      </c>
      <c r="E1680" s="182"/>
    </row>
    <row r="1681" spans="2:5" ht="9.9499999999999993" customHeight="1" x14ac:dyDescent="0.2">
      <c r="B1681" s="28" t="s">
        <v>159</v>
      </c>
      <c r="C1681" s="28" t="s">
        <v>283</v>
      </c>
      <c r="D1681" s="178">
        <v>44841</v>
      </c>
      <c r="E1681" s="182"/>
    </row>
    <row r="1682" spans="2:5" ht="9.9499999999999993" customHeight="1" x14ac:dyDescent="0.2">
      <c r="B1682" s="28" t="s">
        <v>159</v>
      </c>
      <c r="C1682" s="28" t="s">
        <v>214</v>
      </c>
      <c r="D1682" s="178">
        <v>44841</v>
      </c>
      <c r="E1682" s="182"/>
    </row>
    <row r="1683" spans="2:5" ht="9.9499999999999993" customHeight="1" x14ac:dyDescent="0.2">
      <c r="B1683" s="28" t="s">
        <v>207</v>
      </c>
      <c r="C1683" s="28" t="s">
        <v>848</v>
      </c>
      <c r="D1683" s="178">
        <v>44862</v>
      </c>
      <c r="E1683" s="182"/>
    </row>
    <row r="1684" spans="2:5" ht="9.9499999999999993" customHeight="1" x14ac:dyDescent="0.2">
      <c r="B1684" s="28" t="s">
        <v>207</v>
      </c>
      <c r="C1684" s="28" t="s">
        <v>97</v>
      </c>
      <c r="D1684" s="178">
        <v>44862</v>
      </c>
      <c r="E1684" s="182"/>
    </row>
    <row r="1685" spans="2:5" ht="9.9499999999999993" customHeight="1" x14ac:dyDescent="0.2">
      <c r="B1685" s="28" t="s">
        <v>159</v>
      </c>
      <c r="C1685" s="28" t="s">
        <v>94</v>
      </c>
      <c r="D1685" s="178">
        <v>44862</v>
      </c>
      <c r="E1685" s="182"/>
    </row>
    <row r="1686" spans="2:5" ht="9.9499999999999993" customHeight="1" x14ac:dyDescent="0.2">
      <c r="B1686" s="28" t="s">
        <v>208</v>
      </c>
      <c r="C1686" s="28" t="s">
        <v>100</v>
      </c>
      <c r="D1686" s="178">
        <v>44862</v>
      </c>
      <c r="E1686" s="182"/>
    </row>
    <row r="1687" spans="2:5" ht="9.9499999999999993" customHeight="1" x14ac:dyDescent="0.2">
      <c r="B1687" s="28" t="s">
        <v>92</v>
      </c>
      <c r="C1687" s="28" t="s">
        <v>208</v>
      </c>
      <c r="D1687" s="178">
        <v>44862</v>
      </c>
      <c r="E1687" s="182"/>
    </row>
    <row r="1688" spans="2:5" ht="9.9499999999999993" customHeight="1" x14ac:dyDescent="0.2">
      <c r="B1688" s="28" t="s">
        <v>338</v>
      </c>
      <c r="C1688" s="28" t="s">
        <v>214</v>
      </c>
      <c r="D1688" s="178">
        <v>44862</v>
      </c>
      <c r="E1688" s="182"/>
    </row>
    <row r="1689" spans="2:5" ht="9.9499999999999993" customHeight="1" x14ac:dyDescent="0.2">
      <c r="B1689" s="28" t="s">
        <v>857</v>
      </c>
      <c r="C1689" s="28" t="s">
        <v>916</v>
      </c>
      <c r="D1689" s="178">
        <v>44862</v>
      </c>
      <c r="E1689" s="182"/>
    </row>
    <row r="1690" spans="2:5" ht="9.9499999999999993" customHeight="1" x14ac:dyDescent="0.2">
      <c r="B1690" s="28" t="s">
        <v>207</v>
      </c>
      <c r="C1690" s="28" t="s">
        <v>857</v>
      </c>
      <c r="D1690" s="178">
        <v>44862</v>
      </c>
      <c r="E1690" s="182"/>
    </row>
    <row r="1691" spans="2:5" ht="9.9499999999999993" customHeight="1" x14ac:dyDescent="0.2">
      <c r="B1691" s="28" t="s">
        <v>92</v>
      </c>
      <c r="C1691" s="28" t="s">
        <v>184</v>
      </c>
      <c r="D1691" s="178">
        <v>44862</v>
      </c>
      <c r="E1691" s="182"/>
    </row>
    <row r="1692" spans="2:5" ht="9.9499999999999993" customHeight="1" x14ac:dyDescent="0.2">
      <c r="B1692" s="28" t="s">
        <v>92</v>
      </c>
      <c r="C1692" s="28" t="s">
        <v>159</v>
      </c>
      <c r="D1692" s="178">
        <v>44862</v>
      </c>
      <c r="E1692" s="182"/>
    </row>
    <row r="1693" spans="2:5" ht="9.9499999999999993" customHeight="1" x14ac:dyDescent="0.2">
      <c r="B1693" s="28" t="s">
        <v>89</v>
      </c>
      <c r="C1693" s="28" t="s">
        <v>101</v>
      </c>
      <c r="D1693" s="178">
        <v>44862</v>
      </c>
      <c r="E1693" s="182"/>
    </row>
    <row r="1694" spans="2:5" ht="9.9499999999999993" customHeight="1" x14ac:dyDescent="0.2">
      <c r="B1694" s="28" t="s">
        <v>89</v>
      </c>
      <c r="C1694" s="28" t="s">
        <v>207</v>
      </c>
      <c r="D1694" s="178">
        <v>44862</v>
      </c>
      <c r="E1694" s="182"/>
    </row>
    <row r="1695" spans="2:5" ht="9.9499999999999993" customHeight="1" x14ac:dyDescent="0.2">
      <c r="B1695" s="28" t="s">
        <v>92</v>
      </c>
      <c r="C1695" s="28" t="s">
        <v>89</v>
      </c>
      <c r="D1695" s="178">
        <v>44862</v>
      </c>
      <c r="E1695" s="182"/>
    </row>
    <row r="1696" spans="2:5" ht="9.9499999999999993" customHeight="1" x14ac:dyDescent="0.2">
      <c r="B1696" s="28" t="s">
        <v>92</v>
      </c>
      <c r="C1696" s="28" t="s">
        <v>338</v>
      </c>
      <c r="D1696" s="178">
        <v>44862</v>
      </c>
      <c r="E1696" s="182"/>
    </row>
    <row r="1697" spans="2:7" ht="9.9499999999999993" customHeight="1" x14ac:dyDescent="0.2">
      <c r="B1697" s="28" t="s">
        <v>92</v>
      </c>
      <c r="C1697" s="28" t="s">
        <v>848</v>
      </c>
      <c r="D1697" s="178">
        <v>44897</v>
      </c>
      <c r="E1697" s="182"/>
    </row>
    <row r="1698" spans="2:7" ht="9.9499999999999993" customHeight="1" x14ac:dyDescent="0.2">
      <c r="B1698" s="28" t="s">
        <v>101</v>
      </c>
      <c r="C1698" s="28" t="s">
        <v>283</v>
      </c>
      <c r="D1698" s="178">
        <v>44897</v>
      </c>
      <c r="E1698" s="182"/>
    </row>
    <row r="1699" spans="2:7" ht="9.9499999999999993" customHeight="1" x14ac:dyDescent="0.2">
      <c r="B1699" s="28" t="s">
        <v>338</v>
      </c>
      <c r="C1699" s="28" t="s">
        <v>857</v>
      </c>
      <c r="D1699" s="178">
        <v>44897</v>
      </c>
      <c r="E1699" s="182"/>
    </row>
    <row r="1700" spans="2:7" ht="9.9499999999999993" customHeight="1" x14ac:dyDescent="0.2">
      <c r="B1700" s="28" t="s">
        <v>94</v>
      </c>
      <c r="C1700" s="28" t="s">
        <v>89</v>
      </c>
      <c r="D1700" s="178">
        <v>44897</v>
      </c>
      <c r="E1700" s="182"/>
    </row>
    <row r="1701" spans="2:7" ht="9.9499999999999993" customHeight="1" x14ac:dyDescent="0.2">
      <c r="B1701" s="28" t="s">
        <v>214</v>
      </c>
      <c r="C1701" s="28" t="s">
        <v>101</v>
      </c>
      <c r="D1701" s="178">
        <v>44897</v>
      </c>
      <c r="E1701" s="182"/>
    </row>
    <row r="1702" spans="2:7" ht="9.9499999999999993" customHeight="1" x14ac:dyDescent="0.2">
      <c r="B1702" s="28" t="s">
        <v>92</v>
      </c>
      <c r="C1702" s="28" t="s">
        <v>338</v>
      </c>
      <c r="D1702" s="178">
        <v>44897</v>
      </c>
      <c r="E1702" s="182"/>
    </row>
    <row r="1703" spans="2:7" ht="9.9499999999999993" customHeight="1" x14ac:dyDescent="0.2">
      <c r="B1703" s="28" t="s">
        <v>94</v>
      </c>
      <c r="C1703" s="28" t="s">
        <v>214</v>
      </c>
      <c r="D1703" s="178">
        <v>44897</v>
      </c>
      <c r="E1703" s="182"/>
    </row>
    <row r="1704" spans="2:7" ht="9.9499999999999993" customHeight="1" x14ac:dyDescent="0.2">
      <c r="B1704" s="28" t="s">
        <v>94</v>
      </c>
      <c r="C1704" s="28" t="s">
        <v>100</v>
      </c>
      <c r="D1704" s="178">
        <v>44897</v>
      </c>
      <c r="E1704" s="182"/>
    </row>
    <row r="1705" spans="2:7" ht="9.9499999999999993" customHeight="1" x14ac:dyDescent="0.2">
      <c r="B1705" s="28" t="s">
        <v>94</v>
      </c>
      <c r="C1705" s="28" t="s">
        <v>917</v>
      </c>
      <c r="D1705" s="178">
        <v>44897</v>
      </c>
      <c r="E1705" s="182"/>
    </row>
    <row r="1706" spans="2:7" ht="9.9499999999999993" customHeight="1" x14ac:dyDescent="0.2">
      <c r="B1706" s="28" t="s">
        <v>97</v>
      </c>
      <c r="C1706" s="28" t="s">
        <v>94</v>
      </c>
      <c r="D1706" s="178">
        <v>44897</v>
      </c>
      <c r="E1706" s="182"/>
    </row>
    <row r="1707" spans="2:7" ht="9.9499999999999993" customHeight="1" x14ac:dyDescent="0.2">
      <c r="B1707" s="28" t="s">
        <v>97</v>
      </c>
      <c r="C1707" s="28" t="s">
        <v>159</v>
      </c>
      <c r="D1707" s="178">
        <v>44897</v>
      </c>
      <c r="E1707" s="182"/>
    </row>
    <row r="1708" spans="2:7" ht="9.9499999999999993" customHeight="1" x14ac:dyDescent="0.2">
      <c r="B1708" s="28" t="s">
        <v>92</v>
      </c>
      <c r="C1708" s="28" t="s">
        <v>97</v>
      </c>
      <c r="D1708" s="178">
        <v>44897</v>
      </c>
      <c r="E1708" s="182"/>
    </row>
    <row r="1709" spans="2:7" ht="9.9499999999999993" customHeight="1" x14ac:dyDescent="0.2">
      <c r="B1709" s="28" t="s">
        <v>207</v>
      </c>
      <c r="C1709" s="28" t="s">
        <v>89</v>
      </c>
      <c r="D1709" s="178">
        <v>44913</v>
      </c>
      <c r="E1709" s="182"/>
    </row>
    <row r="1710" spans="2:7" ht="9.9499999999999993" customHeight="1" x14ac:dyDescent="0.2">
      <c r="B1710" s="28" t="s">
        <v>857</v>
      </c>
      <c r="C1710" s="28" t="s">
        <v>338</v>
      </c>
      <c r="D1710" s="178">
        <v>44913</v>
      </c>
      <c r="E1710" s="182"/>
    </row>
    <row r="1711" spans="2:7" ht="9.9499999999999993" customHeight="1" x14ac:dyDescent="0.2">
      <c r="B1711" s="28" t="s">
        <v>159</v>
      </c>
      <c r="C1711" s="28" t="s">
        <v>207</v>
      </c>
      <c r="D1711" s="178">
        <v>44913</v>
      </c>
      <c r="E1711" s="182"/>
      <c r="G1711" s="51"/>
    </row>
    <row r="1712" spans="2:7" ht="9.9499999999999993" customHeight="1" x14ac:dyDescent="0.2">
      <c r="B1712" s="28" t="s">
        <v>159</v>
      </c>
      <c r="C1712" s="28" t="s">
        <v>857</v>
      </c>
      <c r="D1712" s="178">
        <v>44913</v>
      </c>
      <c r="E1712" s="182"/>
      <c r="G1712" s="51"/>
    </row>
    <row r="1713" spans="2:7" ht="9.9499999999999993" customHeight="1" x14ac:dyDescent="0.2">
      <c r="B1713" s="28" t="s">
        <v>94</v>
      </c>
      <c r="C1713" s="28" t="s">
        <v>935</v>
      </c>
      <c r="D1713" s="178">
        <v>44913</v>
      </c>
      <c r="E1713" s="182"/>
      <c r="G1713" s="51"/>
    </row>
    <row r="1714" spans="2:7" ht="9.9499999999999993" customHeight="1" x14ac:dyDescent="0.2">
      <c r="B1714" s="28" t="s">
        <v>159</v>
      </c>
      <c r="C1714" s="28" t="s">
        <v>848</v>
      </c>
      <c r="D1714" s="178">
        <v>44913</v>
      </c>
      <c r="E1714" s="182"/>
      <c r="G1714" s="51"/>
    </row>
    <row r="1715" spans="2:7" ht="9.9499999999999993" customHeight="1" x14ac:dyDescent="0.2">
      <c r="B1715" s="28" t="s">
        <v>159</v>
      </c>
      <c r="C1715" s="28" t="s">
        <v>125</v>
      </c>
      <c r="D1715" s="178">
        <v>44913</v>
      </c>
      <c r="E1715" s="182"/>
      <c r="G1715" s="51"/>
    </row>
    <row r="1716" spans="2:7" ht="9.9499999999999993" customHeight="1" x14ac:dyDescent="0.2">
      <c r="B1716" s="28" t="s">
        <v>159</v>
      </c>
      <c r="C1716" s="28" t="s">
        <v>185</v>
      </c>
      <c r="D1716" s="178">
        <v>44913</v>
      </c>
      <c r="E1716" s="182"/>
      <c r="G1716" s="51"/>
    </row>
    <row r="1717" spans="2:7" ht="9.9499999999999993" customHeight="1" x14ac:dyDescent="0.2">
      <c r="B1717" s="28" t="s">
        <v>97</v>
      </c>
      <c r="C1717" s="28" t="s">
        <v>94</v>
      </c>
      <c r="D1717" s="178">
        <v>44913</v>
      </c>
      <c r="E1717" s="182"/>
      <c r="G1717" s="51"/>
    </row>
    <row r="1718" spans="2:7" ht="9.9499999999999993" customHeight="1" x14ac:dyDescent="0.2">
      <c r="B1718" s="28" t="s">
        <v>97</v>
      </c>
      <c r="C1718" s="28" t="s">
        <v>159</v>
      </c>
      <c r="D1718" s="178">
        <v>44913</v>
      </c>
      <c r="E1718" s="182"/>
      <c r="G1718" s="51"/>
    </row>
    <row r="1719" spans="2:7" ht="9.9499999999999993" customHeight="1" x14ac:dyDescent="0.2">
      <c r="B1719" s="28" t="s">
        <v>159</v>
      </c>
      <c r="C1719" s="28" t="s">
        <v>185</v>
      </c>
      <c r="D1719" s="178">
        <v>44932</v>
      </c>
      <c r="E1719" s="182"/>
      <c r="G1719" s="51"/>
    </row>
    <row r="1720" spans="2:7" ht="9.9499999999999993" customHeight="1" x14ac:dyDescent="0.2">
      <c r="B1720" s="28" t="s">
        <v>94</v>
      </c>
      <c r="C1720" s="28" t="s">
        <v>89</v>
      </c>
      <c r="D1720" s="178">
        <v>44932</v>
      </c>
      <c r="E1720" s="182"/>
      <c r="G1720" s="51"/>
    </row>
    <row r="1721" spans="2:7" ht="9.9499999999999993" customHeight="1" x14ac:dyDescent="0.2">
      <c r="B1721" s="28" t="s">
        <v>848</v>
      </c>
      <c r="C1721" s="28" t="s">
        <v>338</v>
      </c>
      <c r="D1721" s="178">
        <v>44932</v>
      </c>
      <c r="E1721" s="182"/>
      <c r="G1721" s="51"/>
    </row>
    <row r="1722" spans="2:7" ht="9.9499999999999993" customHeight="1" x14ac:dyDescent="0.2">
      <c r="B1722" s="28" t="s">
        <v>94</v>
      </c>
      <c r="C1722" s="28" t="s">
        <v>92</v>
      </c>
      <c r="D1722" s="178">
        <v>44932</v>
      </c>
      <c r="E1722" s="182"/>
      <c r="G1722" s="51"/>
    </row>
    <row r="1723" spans="2:7" ht="9.9499999999999993" customHeight="1" x14ac:dyDescent="0.2">
      <c r="B1723" s="28" t="s">
        <v>159</v>
      </c>
      <c r="C1723" s="28" t="s">
        <v>857</v>
      </c>
      <c r="D1723" s="178">
        <v>44932</v>
      </c>
      <c r="E1723" s="182"/>
      <c r="G1723" s="51"/>
    </row>
    <row r="1724" spans="2:7" ht="9.9499999999999993" customHeight="1" x14ac:dyDescent="0.2">
      <c r="B1724" s="28" t="s">
        <v>94</v>
      </c>
      <c r="C1724" s="28" t="s">
        <v>848</v>
      </c>
      <c r="D1724" s="178">
        <v>44932</v>
      </c>
      <c r="E1724" s="182"/>
      <c r="G1724" s="51"/>
    </row>
    <row r="1725" spans="2:7" ht="9.9499999999999993" customHeight="1" x14ac:dyDescent="0.2">
      <c r="B1725" s="28" t="s">
        <v>101</v>
      </c>
      <c r="C1725" s="28" t="s">
        <v>97</v>
      </c>
      <c r="D1725" s="178">
        <v>44932</v>
      </c>
      <c r="E1725" s="182"/>
    </row>
    <row r="1726" spans="2:7" ht="9.9499999999999993" customHeight="1" x14ac:dyDescent="0.2">
      <c r="B1726" s="28" t="s">
        <v>214</v>
      </c>
      <c r="C1726" s="28" t="s">
        <v>94</v>
      </c>
      <c r="D1726" s="178">
        <v>44932</v>
      </c>
      <c r="E1726" s="182"/>
    </row>
    <row r="1727" spans="2:7" ht="9.9499999999999993" customHeight="1" x14ac:dyDescent="0.2">
      <c r="B1727" s="28" t="s">
        <v>101</v>
      </c>
      <c r="C1727" s="28" t="s">
        <v>207</v>
      </c>
      <c r="D1727" s="178">
        <v>44932</v>
      </c>
      <c r="E1727" s="182"/>
    </row>
    <row r="1728" spans="2:7" ht="9.9499999999999993" customHeight="1" x14ac:dyDescent="0.2">
      <c r="B1728" s="28" t="s">
        <v>125</v>
      </c>
      <c r="C1728" s="28" t="s">
        <v>101</v>
      </c>
      <c r="D1728" s="178">
        <v>44932</v>
      </c>
      <c r="E1728" s="182"/>
    </row>
    <row r="1729" spans="2:13" ht="9.9499999999999993" customHeight="1" x14ac:dyDescent="0.2">
      <c r="B1729" s="28" t="s">
        <v>214</v>
      </c>
      <c r="C1729" s="28" t="s">
        <v>159</v>
      </c>
      <c r="D1729" s="178">
        <v>44932</v>
      </c>
      <c r="E1729" s="182"/>
    </row>
    <row r="1730" spans="2:13" ht="9.9499999999999993" customHeight="1" x14ac:dyDescent="0.2">
      <c r="B1730" s="28" t="s">
        <v>125</v>
      </c>
      <c r="C1730" s="28" t="s">
        <v>214</v>
      </c>
      <c r="D1730" s="178">
        <v>44932</v>
      </c>
      <c r="E1730" s="182"/>
    </row>
    <row r="1731" spans="2:13" ht="9.9499999999999993" customHeight="1" x14ac:dyDescent="0.2">
      <c r="B1731" s="28" t="s">
        <v>184</v>
      </c>
      <c r="C1731" s="28" t="s">
        <v>125</v>
      </c>
      <c r="D1731" s="178">
        <v>44932</v>
      </c>
      <c r="E1731" s="182"/>
    </row>
    <row r="1732" spans="2:13" ht="9.9499999999999993" customHeight="1" x14ac:dyDescent="0.2">
      <c r="B1732" s="28" t="s">
        <v>857</v>
      </c>
      <c r="C1732" s="28" t="s">
        <v>848</v>
      </c>
      <c r="D1732" s="178">
        <v>44960</v>
      </c>
      <c r="E1732" s="182"/>
    </row>
    <row r="1733" spans="2:13" ht="9.9499999999999993" customHeight="1" x14ac:dyDescent="0.2">
      <c r="B1733" s="28" t="s">
        <v>207</v>
      </c>
      <c r="C1733" s="28" t="s">
        <v>97</v>
      </c>
      <c r="D1733" s="178">
        <v>44960</v>
      </c>
      <c r="E1733" s="182"/>
    </row>
    <row r="1734" spans="2:13" ht="9.9499999999999993" customHeight="1" x14ac:dyDescent="0.2">
      <c r="B1734" s="28" t="s">
        <v>94</v>
      </c>
      <c r="C1734" s="28" t="s">
        <v>185</v>
      </c>
      <c r="D1734" s="178">
        <v>44960</v>
      </c>
      <c r="E1734" s="182"/>
    </row>
    <row r="1735" spans="2:13" ht="9.9499999999999993" customHeight="1" x14ac:dyDescent="0.2">
      <c r="B1735" s="28" t="s">
        <v>857</v>
      </c>
      <c r="C1735" s="28" t="s">
        <v>917</v>
      </c>
      <c r="D1735" s="178">
        <v>44960</v>
      </c>
      <c r="E1735" s="182"/>
    </row>
    <row r="1736" spans="2:13" ht="9.9499999999999993" customHeight="1" x14ac:dyDescent="0.2">
      <c r="B1736" s="28" t="s">
        <v>159</v>
      </c>
      <c r="C1736" s="28" t="s">
        <v>125</v>
      </c>
      <c r="D1736" s="178">
        <v>44960</v>
      </c>
      <c r="E1736" s="182"/>
    </row>
    <row r="1737" spans="2:13" ht="9.9499999999999993" customHeight="1" x14ac:dyDescent="0.2">
      <c r="B1737" s="28" t="s">
        <v>94</v>
      </c>
      <c r="C1737" s="28" t="s">
        <v>100</v>
      </c>
      <c r="D1737" s="178">
        <v>44960</v>
      </c>
      <c r="E1737" s="182"/>
    </row>
    <row r="1738" spans="2:13" ht="9.9499999999999993" customHeight="1" x14ac:dyDescent="0.2">
      <c r="B1738" s="28" t="s">
        <v>94</v>
      </c>
      <c r="C1738" s="28" t="s">
        <v>101</v>
      </c>
      <c r="D1738" s="178">
        <v>44960</v>
      </c>
      <c r="E1738" s="182"/>
    </row>
    <row r="1739" spans="2:13" ht="9.9499999999999993" customHeight="1" x14ac:dyDescent="0.2">
      <c r="B1739" s="28" t="s">
        <v>207</v>
      </c>
      <c r="C1739" s="28" t="s">
        <v>214</v>
      </c>
      <c r="D1739" s="178">
        <v>44960</v>
      </c>
      <c r="E1739" s="182"/>
    </row>
    <row r="1740" spans="2:13" ht="9.9499999999999993" customHeight="1" x14ac:dyDescent="0.2">
      <c r="B1740" s="28" t="s">
        <v>94</v>
      </c>
      <c r="C1740" s="28" t="s">
        <v>857</v>
      </c>
      <c r="D1740" s="178">
        <v>44960</v>
      </c>
      <c r="E1740" s="182"/>
    </row>
    <row r="1741" spans="2:13" ht="9.9499999999999993" customHeight="1" x14ac:dyDescent="0.2">
      <c r="B1741" s="28" t="s">
        <v>338</v>
      </c>
      <c r="C1741" s="28" t="s">
        <v>283</v>
      </c>
      <c r="D1741" s="178">
        <v>44960</v>
      </c>
      <c r="E1741" s="182"/>
    </row>
    <row r="1742" spans="2:13" ht="9.9499999999999993" customHeight="1" x14ac:dyDescent="0.2">
      <c r="B1742" s="28" t="s">
        <v>159</v>
      </c>
      <c r="C1742" s="28" t="s">
        <v>89</v>
      </c>
      <c r="D1742" s="178">
        <v>44960</v>
      </c>
      <c r="E1742" s="182"/>
      <c r="G1742" s="51"/>
    </row>
    <row r="1743" spans="2:13" ht="9.9499999999999993" customHeight="1" x14ac:dyDescent="0.2">
      <c r="B1743" s="28" t="s">
        <v>207</v>
      </c>
      <c r="C1743" s="28" t="s">
        <v>159</v>
      </c>
      <c r="D1743" s="178">
        <v>44960</v>
      </c>
      <c r="E1743" s="182"/>
      <c r="G1743" s="51"/>
    </row>
    <row r="1744" spans="2:13" ht="9.9499999999999993" customHeight="1" x14ac:dyDescent="0.2">
      <c r="B1744" s="28" t="s">
        <v>207</v>
      </c>
      <c r="C1744" s="28" t="s">
        <v>338</v>
      </c>
      <c r="D1744" s="178">
        <v>44960</v>
      </c>
      <c r="E1744" s="182"/>
      <c r="F1744" s="51"/>
      <c r="L1744" s="50"/>
      <c r="M1744" s="6"/>
    </row>
    <row r="1745" spans="2:13" ht="9.9499999999999993" customHeight="1" x14ac:dyDescent="0.2">
      <c r="B1745" s="28" t="s">
        <v>207</v>
      </c>
      <c r="C1745" s="28" t="s">
        <v>94</v>
      </c>
      <c r="D1745" s="178">
        <v>44960</v>
      </c>
      <c r="E1745" s="182"/>
      <c r="F1745" s="51"/>
      <c r="L1745" s="50"/>
      <c r="M1745" s="6"/>
    </row>
    <row r="1746" spans="2:13" ht="9.9499999999999993" customHeight="1" x14ac:dyDescent="0.2">
      <c r="B1746" s="28" t="s">
        <v>92</v>
      </c>
      <c r="C1746" s="28" t="s">
        <v>159</v>
      </c>
      <c r="D1746" s="178">
        <v>44981</v>
      </c>
      <c r="E1746" s="182"/>
      <c r="F1746" s="51"/>
      <c r="L1746" s="50"/>
      <c r="M1746" s="6"/>
    </row>
    <row r="1747" spans="2:13" ht="9.9499999999999993" customHeight="1" x14ac:dyDescent="0.2">
      <c r="B1747" s="28" t="s">
        <v>207</v>
      </c>
      <c r="C1747" s="28" t="s">
        <v>935</v>
      </c>
      <c r="D1747" s="178">
        <v>44981</v>
      </c>
      <c r="E1747" s="182"/>
      <c r="F1747" s="51"/>
      <c r="L1747" s="50"/>
      <c r="M1747" s="6"/>
    </row>
    <row r="1748" spans="2:13" ht="9.9499999999999993" customHeight="1" x14ac:dyDescent="0.2">
      <c r="B1748" s="28" t="s">
        <v>89</v>
      </c>
      <c r="C1748" s="28" t="s">
        <v>97</v>
      </c>
      <c r="D1748" s="178">
        <v>44981</v>
      </c>
      <c r="E1748" s="182"/>
      <c r="L1748" s="50"/>
      <c r="M1748" s="6"/>
    </row>
    <row r="1749" spans="2:13" ht="9.9499999999999993" customHeight="1" x14ac:dyDescent="0.2">
      <c r="B1749" s="28" t="s">
        <v>92</v>
      </c>
      <c r="C1749" s="28" t="s">
        <v>857</v>
      </c>
      <c r="D1749" s="178">
        <v>44981</v>
      </c>
      <c r="E1749" s="182"/>
      <c r="L1749" s="50"/>
      <c r="M1749" s="6"/>
    </row>
    <row r="1750" spans="2:13" ht="9.9499999999999993" customHeight="1" x14ac:dyDescent="0.2">
      <c r="B1750" s="28" t="s">
        <v>92</v>
      </c>
      <c r="C1750" s="28" t="s">
        <v>848</v>
      </c>
      <c r="D1750" s="178">
        <v>44981</v>
      </c>
      <c r="E1750" s="182"/>
      <c r="L1750" s="50"/>
      <c r="M1750" s="6"/>
    </row>
    <row r="1751" spans="2:13" ht="9.9499999999999993" customHeight="1" x14ac:dyDescent="0.2">
      <c r="B1751" s="28" t="s">
        <v>100</v>
      </c>
      <c r="C1751" s="28" t="s">
        <v>94</v>
      </c>
      <c r="D1751" s="178">
        <v>44981</v>
      </c>
      <c r="E1751" s="182"/>
      <c r="L1751" s="50"/>
      <c r="M1751" s="6"/>
    </row>
    <row r="1752" spans="2:13" ht="9.9499999999999993" customHeight="1" x14ac:dyDescent="0.2">
      <c r="B1752" s="28" t="s">
        <v>185</v>
      </c>
      <c r="C1752" s="28" t="s">
        <v>338</v>
      </c>
      <c r="D1752" s="178">
        <v>44981</v>
      </c>
      <c r="E1752" s="182"/>
      <c r="L1752" s="50"/>
      <c r="M1752" s="6"/>
    </row>
    <row r="1753" spans="2:13" ht="9.9499999999999993" customHeight="1" x14ac:dyDescent="0.2">
      <c r="B1753" s="28" t="s">
        <v>185</v>
      </c>
      <c r="C1753" s="28" t="s">
        <v>207</v>
      </c>
      <c r="D1753" s="178">
        <v>44981</v>
      </c>
      <c r="E1753" s="182"/>
      <c r="L1753" s="50"/>
      <c r="M1753" s="6"/>
    </row>
    <row r="1754" spans="2:13" ht="9.9499999999999993" customHeight="1" x14ac:dyDescent="0.2">
      <c r="B1754" s="28" t="s">
        <v>100</v>
      </c>
      <c r="C1754" s="28" t="s">
        <v>125</v>
      </c>
      <c r="D1754" s="178">
        <v>44981</v>
      </c>
      <c r="E1754" s="182"/>
      <c r="L1754" s="50"/>
      <c r="M1754" s="6"/>
    </row>
    <row r="1755" spans="2:13" ht="9.9499999999999993" customHeight="1" x14ac:dyDescent="0.2">
      <c r="B1755" s="28" t="s">
        <v>92</v>
      </c>
      <c r="C1755" s="28" t="s">
        <v>101</v>
      </c>
      <c r="D1755" s="178">
        <v>44981</v>
      </c>
      <c r="E1755" s="182"/>
      <c r="L1755" s="50"/>
      <c r="M1755" s="6"/>
    </row>
    <row r="1756" spans="2:13" ht="9.9499999999999993" customHeight="1" x14ac:dyDescent="0.2">
      <c r="B1756" s="28" t="s">
        <v>92</v>
      </c>
      <c r="C1756" s="28" t="s">
        <v>89</v>
      </c>
      <c r="D1756" s="178">
        <v>44981</v>
      </c>
      <c r="E1756" s="182"/>
      <c r="L1756" s="50"/>
      <c r="M1756" s="6"/>
    </row>
    <row r="1757" spans="2:13" ht="9.9499999999999993" customHeight="1" x14ac:dyDescent="0.2">
      <c r="B1757" s="28" t="s">
        <v>92</v>
      </c>
      <c r="C1757" s="28" t="s">
        <v>100</v>
      </c>
      <c r="D1757" s="178">
        <v>44981</v>
      </c>
      <c r="E1757" s="182"/>
      <c r="L1757" s="50"/>
      <c r="M1757" s="6"/>
    </row>
    <row r="1758" spans="2:13" ht="9.9499999999999993" customHeight="1" x14ac:dyDescent="0.2">
      <c r="B1758" s="28" t="s">
        <v>92</v>
      </c>
      <c r="C1758" s="28" t="s">
        <v>185</v>
      </c>
      <c r="D1758" s="178">
        <v>44981</v>
      </c>
      <c r="E1758" s="182"/>
      <c r="L1758" s="50"/>
      <c r="M1758" s="6"/>
    </row>
    <row r="1759" spans="2:13" ht="9.9499999999999993" customHeight="1" x14ac:dyDescent="0.2">
      <c r="B1759" s="28" t="s">
        <v>94</v>
      </c>
      <c r="C1759" s="28" t="s">
        <v>159</v>
      </c>
      <c r="D1759" s="178">
        <v>45002</v>
      </c>
      <c r="E1759" s="182"/>
      <c r="F1759" s="51"/>
      <c r="L1759" s="50"/>
      <c r="M1759" s="6"/>
    </row>
    <row r="1760" spans="2:13" ht="9.9499999999999993" customHeight="1" x14ac:dyDescent="0.2">
      <c r="B1760" s="28" t="s">
        <v>92</v>
      </c>
      <c r="C1760" s="28" t="s">
        <v>338</v>
      </c>
      <c r="D1760" s="178">
        <v>45002</v>
      </c>
      <c r="E1760" s="182"/>
      <c r="F1760" s="51"/>
      <c r="L1760" s="50"/>
      <c r="M1760" s="6"/>
    </row>
    <row r="1761" spans="2:13" ht="9.9499999999999993" customHeight="1" x14ac:dyDescent="0.2">
      <c r="B1761" s="28" t="s">
        <v>97</v>
      </c>
      <c r="C1761" s="28" t="s">
        <v>89</v>
      </c>
      <c r="D1761" s="178">
        <v>45002</v>
      </c>
      <c r="E1761" s="182"/>
      <c r="F1761" s="51"/>
      <c r="L1761" s="50"/>
      <c r="M1761" s="6"/>
    </row>
    <row r="1762" spans="2:13" ht="9.9499999999999993" customHeight="1" x14ac:dyDescent="0.2">
      <c r="B1762" s="28" t="s">
        <v>97</v>
      </c>
      <c r="C1762" s="28" t="s">
        <v>185</v>
      </c>
      <c r="D1762" s="178">
        <v>45002</v>
      </c>
      <c r="E1762" s="182"/>
      <c r="G1762" s="51"/>
    </row>
    <row r="1763" spans="2:13" ht="9.9499999999999993" customHeight="1" x14ac:dyDescent="0.2">
      <c r="B1763" s="28" t="s">
        <v>848</v>
      </c>
      <c r="C1763" s="28" t="s">
        <v>125</v>
      </c>
      <c r="D1763" s="178">
        <v>45002</v>
      </c>
      <c r="E1763" s="182"/>
      <c r="G1763" s="51"/>
    </row>
    <row r="1764" spans="2:13" ht="9.9499999999999993" customHeight="1" x14ac:dyDescent="0.2">
      <c r="B1764" s="28" t="s">
        <v>283</v>
      </c>
      <c r="C1764" s="28" t="s">
        <v>184</v>
      </c>
      <c r="D1764" s="178">
        <v>45002</v>
      </c>
      <c r="E1764" s="182"/>
      <c r="G1764" s="51"/>
    </row>
    <row r="1765" spans="2:13" ht="9.9499999999999993" customHeight="1" x14ac:dyDescent="0.2">
      <c r="B1765" s="28" t="s">
        <v>283</v>
      </c>
      <c r="C1765" s="28" t="s">
        <v>214</v>
      </c>
      <c r="D1765" s="178">
        <v>45002</v>
      </c>
      <c r="E1765" s="182"/>
      <c r="G1765" s="51"/>
    </row>
    <row r="1766" spans="2:13" ht="9.9499999999999993" customHeight="1" x14ac:dyDescent="0.2">
      <c r="B1766" s="28" t="s">
        <v>848</v>
      </c>
      <c r="C1766" s="28" t="s">
        <v>97</v>
      </c>
      <c r="D1766" s="178">
        <v>45002</v>
      </c>
      <c r="E1766" s="182"/>
      <c r="G1766" s="51"/>
    </row>
    <row r="1767" spans="2:13" ht="9.9499999999999993" customHeight="1" x14ac:dyDescent="0.2">
      <c r="B1767" s="28" t="s">
        <v>100</v>
      </c>
      <c r="C1767" s="28" t="s">
        <v>94</v>
      </c>
      <c r="D1767" s="178">
        <v>45002</v>
      </c>
      <c r="E1767" s="182"/>
    </row>
    <row r="1768" spans="2:13" ht="9.9499999999999993" customHeight="1" x14ac:dyDescent="0.2">
      <c r="B1768" s="28" t="s">
        <v>92</v>
      </c>
      <c r="C1768" s="28" t="s">
        <v>100</v>
      </c>
      <c r="D1768" s="178">
        <v>45002</v>
      </c>
      <c r="E1768" s="182"/>
    </row>
    <row r="1769" spans="2:13" ht="9.9499999999999993" customHeight="1" x14ac:dyDescent="0.2">
      <c r="B1769" s="28" t="s">
        <v>92</v>
      </c>
      <c r="C1769" s="28" t="s">
        <v>101</v>
      </c>
      <c r="D1769" s="178">
        <v>45002</v>
      </c>
      <c r="E1769" s="182"/>
    </row>
    <row r="1770" spans="2:13" ht="9.9499999999999993" customHeight="1" x14ac:dyDescent="0.2">
      <c r="B1770" s="28" t="s">
        <v>92</v>
      </c>
      <c r="C1770" s="28" t="s">
        <v>848</v>
      </c>
      <c r="D1770" s="178">
        <v>45002</v>
      </c>
      <c r="E1770" s="182"/>
    </row>
    <row r="1771" spans="2:13" ht="9.9499999999999993" customHeight="1" x14ac:dyDescent="0.2">
      <c r="B1771" s="28" t="s">
        <v>92</v>
      </c>
      <c r="C1771" s="28" t="s">
        <v>283</v>
      </c>
      <c r="D1771" s="178">
        <v>45002</v>
      </c>
      <c r="E1771" s="182"/>
    </row>
    <row r="1772" spans="2:13" ht="9.9499999999999993" customHeight="1" x14ac:dyDescent="0.2">
      <c r="B1772" s="28" t="s">
        <v>857</v>
      </c>
      <c r="C1772" s="28" t="s">
        <v>159</v>
      </c>
      <c r="D1772" s="178">
        <v>45016</v>
      </c>
      <c r="E1772" s="182"/>
    </row>
    <row r="1773" spans="2:13" ht="9.9499999999999993" customHeight="1" x14ac:dyDescent="0.2">
      <c r="B1773" s="28" t="s">
        <v>97</v>
      </c>
      <c r="C1773" s="28" t="s">
        <v>338</v>
      </c>
      <c r="D1773" s="178">
        <v>45016</v>
      </c>
      <c r="E1773" s="182"/>
    </row>
    <row r="1774" spans="2:13" ht="9.9499999999999993" customHeight="1" x14ac:dyDescent="0.2">
      <c r="B1774" s="28" t="s">
        <v>92</v>
      </c>
      <c r="C1774" s="28" t="s">
        <v>94</v>
      </c>
      <c r="D1774" s="178">
        <v>45016</v>
      </c>
      <c r="E1774" s="182"/>
    </row>
    <row r="1775" spans="2:13" ht="9.9499999999999993" customHeight="1" x14ac:dyDescent="0.2">
      <c r="B1775" s="28" t="s">
        <v>848</v>
      </c>
      <c r="C1775" s="28" t="s">
        <v>283</v>
      </c>
      <c r="D1775" s="178">
        <v>45016</v>
      </c>
      <c r="E1775" s="182"/>
      <c r="F1775" s="51"/>
      <c r="L1775" s="50"/>
      <c r="M1775" s="6"/>
    </row>
    <row r="1776" spans="2:13" ht="9.9499999999999993" customHeight="1" x14ac:dyDescent="0.2">
      <c r="B1776" s="28" t="s">
        <v>89</v>
      </c>
      <c r="C1776" s="28" t="s">
        <v>100</v>
      </c>
      <c r="D1776" s="178">
        <v>45016</v>
      </c>
      <c r="E1776" s="182"/>
      <c r="F1776" s="51"/>
      <c r="L1776" s="50"/>
      <c r="M1776" s="6"/>
    </row>
    <row r="1777" spans="2:13" ht="9.9499999999999993" customHeight="1" x14ac:dyDescent="0.2">
      <c r="B1777" s="28" t="s">
        <v>89</v>
      </c>
      <c r="C1777" s="28" t="s">
        <v>185</v>
      </c>
      <c r="D1777" s="178">
        <v>45016</v>
      </c>
      <c r="E1777" s="182"/>
      <c r="F1777" s="51"/>
      <c r="L1777" s="50"/>
      <c r="M1777" s="6"/>
    </row>
    <row r="1778" spans="2:13" ht="9.9499999999999993" customHeight="1" x14ac:dyDescent="0.2">
      <c r="B1778" s="28" t="s">
        <v>97</v>
      </c>
      <c r="C1778" s="28" t="s">
        <v>857</v>
      </c>
      <c r="D1778" s="178">
        <v>45016</v>
      </c>
      <c r="E1778" s="182"/>
      <c r="G1778" s="51"/>
    </row>
    <row r="1779" spans="2:13" ht="9.9499999999999993" customHeight="1" x14ac:dyDescent="0.2">
      <c r="B1779" s="28" t="s">
        <v>97</v>
      </c>
      <c r="C1779" s="28" t="s">
        <v>101</v>
      </c>
      <c r="D1779" s="178">
        <v>45016</v>
      </c>
      <c r="E1779" s="182"/>
      <c r="G1779" s="51"/>
    </row>
    <row r="1780" spans="2:13" ht="9.9499999999999993" customHeight="1" x14ac:dyDescent="0.2">
      <c r="B1780" s="28" t="s">
        <v>848</v>
      </c>
      <c r="C1780" s="28" t="s">
        <v>214</v>
      </c>
      <c r="D1780" s="178">
        <v>45016</v>
      </c>
      <c r="E1780" s="182"/>
      <c r="G1780" s="51"/>
    </row>
    <row r="1781" spans="2:13" ht="9.9499999999999993" customHeight="1" x14ac:dyDescent="0.2">
      <c r="B1781" s="28" t="s">
        <v>97</v>
      </c>
      <c r="C1781" s="28" t="s">
        <v>92</v>
      </c>
      <c r="D1781" s="178">
        <v>45016</v>
      </c>
      <c r="E1781" s="182"/>
      <c r="G1781" s="51"/>
    </row>
    <row r="1782" spans="2:13" ht="9.9499999999999993" customHeight="1" x14ac:dyDescent="0.2">
      <c r="B1782" s="28" t="s">
        <v>97</v>
      </c>
      <c r="C1782" s="28" t="s">
        <v>89</v>
      </c>
      <c r="D1782" s="178">
        <v>45016</v>
      </c>
      <c r="E1782" s="182"/>
      <c r="G1782" s="51"/>
    </row>
    <row r="1783" spans="2:13" ht="9.9499999999999993" customHeight="1" x14ac:dyDescent="0.2">
      <c r="B1783" s="28" t="s">
        <v>97</v>
      </c>
      <c r="C1783" s="28" t="s">
        <v>848</v>
      </c>
      <c r="D1783" s="178">
        <v>45016</v>
      </c>
      <c r="E1783" s="182"/>
    </row>
    <row r="1784" spans="2:13" ht="9.9499999999999993" customHeight="1" x14ac:dyDescent="0.2">
      <c r="B1784" s="28"/>
      <c r="C1784" s="28"/>
      <c r="D1784" s="178"/>
      <c r="E1784" s="182"/>
    </row>
    <row r="1785" spans="2:13" ht="9.9499999999999993" customHeight="1" x14ac:dyDescent="0.2">
      <c r="B1785" s="28"/>
      <c r="C1785" s="28"/>
      <c r="D1785" s="178"/>
      <c r="E1785" s="182"/>
    </row>
    <row r="1786" spans="2:13" ht="9.9499999999999993" customHeight="1" x14ac:dyDescent="0.2">
      <c r="B1786" s="28"/>
      <c r="C1786" s="28"/>
      <c r="D1786" s="178"/>
      <c r="E1786" s="182"/>
    </row>
    <row r="1787" spans="2:13" ht="9.9499999999999993" customHeight="1" x14ac:dyDescent="0.2">
      <c r="B1787" s="28"/>
      <c r="C1787" s="28"/>
      <c r="D1787" s="178"/>
      <c r="E1787" s="182"/>
    </row>
    <row r="1788" spans="2:13" ht="9.9499999999999993" customHeight="1" x14ac:dyDescent="0.2">
      <c r="B1788" s="28"/>
      <c r="C1788" s="28"/>
      <c r="D1788" s="178"/>
      <c r="E1788" s="182"/>
      <c r="F1788" s="51"/>
      <c r="L1788" s="50"/>
      <c r="M1788" s="6"/>
    </row>
    <row r="1789" spans="2:13" ht="9.9499999999999993" customHeight="1" x14ac:dyDescent="0.2">
      <c r="B1789" s="28"/>
      <c r="C1789" s="28"/>
      <c r="D1789" s="178"/>
      <c r="E1789" s="182"/>
      <c r="F1789" s="51"/>
      <c r="L1789" s="50"/>
      <c r="M1789" s="6"/>
    </row>
    <row r="1790" spans="2:13" ht="9.9499999999999993" customHeight="1" x14ac:dyDescent="0.2">
      <c r="B1790" s="28"/>
      <c r="C1790" s="28"/>
      <c r="D1790" s="178"/>
      <c r="E1790" s="182"/>
      <c r="F1790" s="51"/>
      <c r="L1790" s="50"/>
      <c r="M1790" s="6"/>
    </row>
    <row r="1791" spans="2:13" ht="9.9499999999999993" customHeight="1" x14ac:dyDescent="0.2">
      <c r="B1791" s="28"/>
      <c r="C1791" s="28"/>
      <c r="D1791" s="178"/>
      <c r="E1791" s="182"/>
      <c r="G1791" s="51"/>
    </row>
    <row r="1792" spans="2:13" ht="9.9499999999999993" customHeight="1" x14ac:dyDescent="0.2">
      <c r="B1792" s="28"/>
      <c r="C1792" s="28"/>
      <c r="D1792" s="178"/>
      <c r="E1792" s="182"/>
      <c r="G1792" s="51"/>
    </row>
    <row r="1793" spans="2:7" ht="9.9499999999999993" customHeight="1" x14ac:dyDescent="0.2">
      <c r="B1793" s="28"/>
      <c r="C1793" s="28"/>
      <c r="D1793" s="178"/>
      <c r="E1793" s="182"/>
      <c r="G1793" s="51"/>
    </row>
    <row r="1794" spans="2:7" ht="9.9499999999999993" customHeight="1" x14ac:dyDescent="0.2">
      <c r="B1794" s="28"/>
      <c r="C1794" s="28"/>
      <c r="D1794" s="178"/>
      <c r="E1794" s="182"/>
      <c r="G1794" s="51"/>
    </row>
    <row r="1795" spans="2:7" ht="9.9499999999999993" customHeight="1" x14ac:dyDescent="0.2">
      <c r="B1795" s="28"/>
      <c r="C1795" s="28"/>
      <c r="D1795" s="178"/>
      <c r="E1795" s="182"/>
      <c r="G1795" s="51"/>
    </row>
    <row r="1796" spans="2:7" ht="9.9499999999999993" customHeight="1" x14ac:dyDescent="0.2">
      <c r="B1796" s="28"/>
      <c r="C1796" s="28"/>
      <c r="D1796" s="178"/>
      <c r="E1796" s="182"/>
    </row>
    <row r="1797" spans="2:7" ht="9.9499999999999993" customHeight="1" x14ac:dyDescent="0.2">
      <c r="B1797" s="28"/>
      <c r="C1797" s="28"/>
      <c r="D1797" s="178"/>
      <c r="E1797" s="182"/>
    </row>
    <row r="1798" spans="2:7" ht="9.9499999999999993" customHeight="1" x14ac:dyDescent="0.2">
      <c r="B1798" s="28"/>
      <c r="C1798" s="28"/>
      <c r="D1798" s="178"/>
      <c r="E1798" s="182"/>
    </row>
    <row r="1799" spans="2:7" ht="9.9499999999999993" customHeight="1" x14ac:dyDescent="0.2">
      <c r="B1799" s="28"/>
      <c r="C1799" s="28"/>
      <c r="D1799" s="178"/>
      <c r="E1799" s="182"/>
    </row>
    <row r="1800" spans="2:7" ht="9.9499999999999993" customHeight="1" x14ac:dyDescent="0.2">
      <c r="B1800" s="28"/>
      <c r="C1800" s="28"/>
      <c r="D1800" s="178"/>
      <c r="E1800" s="182"/>
    </row>
    <row r="1801" spans="2:7" ht="9.9499999999999993" customHeight="1" x14ac:dyDescent="0.2">
      <c r="B1801" s="28"/>
      <c r="C1801" s="28"/>
      <c r="D1801" s="178"/>
      <c r="E1801" s="182"/>
    </row>
    <row r="1802" spans="2:7" ht="9.9499999999999993" customHeight="1" x14ac:dyDescent="0.2">
      <c r="B1802" s="28"/>
      <c r="C1802" s="28"/>
      <c r="D1802" s="178"/>
      <c r="E1802" s="182"/>
    </row>
    <row r="1803" spans="2:7" ht="9.9499999999999993" customHeight="1" x14ac:dyDescent="0.2">
      <c r="B1803" s="28"/>
      <c r="C1803" s="28"/>
      <c r="D1803" s="178"/>
      <c r="E1803" s="182"/>
    </row>
    <row r="1804" spans="2:7" ht="9.9499999999999993" customHeight="1" x14ac:dyDescent="0.2">
      <c r="B1804" s="28"/>
      <c r="C1804" s="28"/>
      <c r="D1804" s="178"/>
      <c r="E1804" s="182"/>
    </row>
    <row r="1805" spans="2:7" ht="9.9499999999999993" customHeight="1" x14ac:dyDescent="0.2">
      <c r="B1805" s="28"/>
      <c r="C1805" s="28"/>
      <c r="D1805" s="178"/>
      <c r="E1805" s="182"/>
    </row>
    <row r="1806" spans="2:7" ht="9.9499999999999993" customHeight="1" x14ac:dyDescent="0.2">
      <c r="B1806" s="28"/>
      <c r="C1806" s="28"/>
      <c r="D1806" s="178"/>
      <c r="E1806" s="182"/>
    </row>
    <row r="1807" spans="2:7" ht="9.9499999999999993" customHeight="1" x14ac:dyDescent="0.2">
      <c r="B1807" s="28"/>
      <c r="C1807" s="28"/>
      <c r="D1807" s="178"/>
      <c r="E1807" s="182"/>
      <c r="G1807" s="51"/>
    </row>
    <row r="1808" spans="2:7" ht="9.9499999999999993" customHeight="1" x14ac:dyDescent="0.2">
      <c r="B1808" s="28"/>
      <c r="C1808" s="28"/>
      <c r="D1808" s="178"/>
      <c r="E1808" s="182"/>
      <c r="G1808" s="51"/>
    </row>
    <row r="1809" spans="2:7" ht="9.9499999999999993" customHeight="1" x14ac:dyDescent="0.2">
      <c r="B1809" s="28"/>
      <c r="C1809" s="28"/>
      <c r="D1809" s="178"/>
      <c r="E1809" s="182"/>
      <c r="G1809" s="51"/>
    </row>
    <row r="1810" spans="2:7" ht="9.9499999999999993" customHeight="1" x14ac:dyDescent="0.2">
      <c r="B1810" s="28"/>
      <c r="C1810" s="28"/>
      <c r="D1810" s="178"/>
      <c r="E1810" s="182"/>
      <c r="G1810" s="51"/>
    </row>
    <row r="1811" spans="2:7" ht="9.9499999999999993" customHeight="1" x14ac:dyDescent="0.2">
      <c r="B1811" s="28"/>
      <c r="C1811" s="28"/>
      <c r="D1811" s="178"/>
      <c r="E1811" s="182"/>
      <c r="G1811" s="51"/>
    </row>
    <row r="1812" spans="2:7" ht="9.9499999999999993" customHeight="1" x14ac:dyDescent="0.2">
      <c r="B1812" s="28"/>
      <c r="C1812" s="28"/>
      <c r="D1812" s="178"/>
      <c r="E1812" s="182"/>
      <c r="G1812" s="51"/>
    </row>
    <row r="1813" spans="2:7" ht="9.9499999999999993" customHeight="1" x14ac:dyDescent="0.2">
      <c r="B1813" s="28"/>
      <c r="C1813" s="28"/>
      <c r="D1813" s="178"/>
      <c r="E1813" s="182"/>
    </row>
    <row r="1814" spans="2:7" ht="9.9499999999999993" customHeight="1" x14ac:dyDescent="0.2">
      <c r="B1814" s="28"/>
      <c r="C1814" s="28"/>
      <c r="D1814" s="178"/>
      <c r="E1814" s="182"/>
    </row>
    <row r="1815" spans="2:7" ht="9.9499999999999993" customHeight="1" x14ac:dyDescent="0.2">
      <c r="B1815" s="28"/>
      <c r="C1815" s="28"/>
      <c r="D1815" s="178"/>
      <c r="E1815" s="182"/>
    </row>
    <row r="1816" spans="2:7" ht="9.9499999999999993" customHeight="1" x14ac:dyDescent="0.2">
      <c r="B1816" s="28"/>
      <c r="C1816" s="28"/>
      <c r="E1816" s="182"/>
    </row>
    <row r="1817" spans="2:7" ht="9.9499999999999993" customHeight="1" x14ac:dyDescent="0.2">
      <c r="B1817" s="28"/>
      <c r="C1817" s="28"/>
      <c r="E1817" s="182"/>
    </row>
    <row r="1818" spans="2:7" ht="9.9499999999999993" customHeight="1" x14ac:dyDescent="0.2">
      <c r="B1818" s="28"/>
      <c r="C1818" s="28"/>
      <c r="E1818" s="182"/>
    </row>
    <row r="1819" spans="2:7" ht="9.9499999999999993" customHeight="1" x14ac:dyDescent="0.2">
      <c r="B1819" s="28"/>
      <c r="C1819" s="28"/>
      <c r="E1819" s="182"/>
    </row>
    <row r="1820" spans="2:7" ht="9.9499999999999993" customHeight="1" x14ac:dyDescent="0.2">
      <c r="B1820" s="28"/>
      <c r="C1820" s="28"/>
      <c r="E1820" s="182"/>
    </row>
    <row r="1821" spans="2:7" ht="9.9499999999999993" customHeight="1" x14ac:dyDescent="0.2">
      <c r="B1821" s="28"/>
      <c r="C1821" s="28"/>
      <c r="E1821" s="182"/>
    </row>
    <row r="1822" spans="2:7" ht="9.9499999999999993" customHeight="1" x14ac:dyDescent="0.2">
      <c r="B1822" s="28"/>
      <c r="C1822" s="28"/>
      <c r="E1822" s="182"/>
    </row>
    <row r="1823" spans="2:7" ht="9.9499999999999993" customHeight="1" x14ac:dyDescent="0.2">
      <c r="B1823" s="28"/>
      <c r="C1823" s="28"/>
      <c r="E1823" s="182"/>
    </row>
    <row r="1824" spans="2:7" ht="9.9499999999999993" customHeight="1" x14ac:dyDescent="0.2">
      <c r="B1824" s="28"/>
      <c r="C1824" s="28"/>
      <c r="E1824" s="182"/>
    </row>
    <row r="1825" spans="2:5" ht="9.9499999999999993" customHeight="1" x14ac:dyDescent="0.2">
      <c r="B1825" s="28"/>
      <c r="C1825" s="28"/>
      <c r="E1825" s="182"/>
    </row>
    <row r="1826" spans="2:5" ht="9.9499999999999993" customHeight="1" x14ac:dyDescent="0.2">
      <c r="B1826" s="28"/>
      <c r="C1826" s="28"/>
      <c r="E1826" s="182"/>
    </row>
    <row r="1827" spans="2:5" ht="9.9499999999999993" customHeight="1" x14ac:dyDescent="0.2">
      <c r="B1827" s="28"/>
      <c r="C1827" s="28"/>
      <c r="E1827" s="182"/>
    </row>
    <row r="1828" spans="2:5" ht="9.9499999999999993" customHeight="1" x14ac:dyDescent="0.2">
      <c r="B1828" s="28"/>
      <c r="C1828" s="28"/>
      <c r="E1828" s="182"/>
    </row>
    <row r="1829" spans="2:5" ht="9.9499999999999993" customHeight="1" x14ac:dyDescent="0.2">
      <c r="B1829" s="28"/>
      <c r="C1829" s="28"/>
      <c r="E1829" s="182"/>
    </row>
    <row r="1830" spans="2:5" ht="9.9499999999999993" customHeight="1" x14ac:dyDescent="0.2">
      <c r="B1830" s="28"/>
      <c r="C1830" s="28"/>
      <c r="E1830" s="182"/>
    </row>
    <row r="1831" spans="2:5" ht="9.9499999999999993" customHeight="1" x14ac:dyDescent="0.2">
      <c r="B1831" s="28"/>
      <c r="C1831" s="28"/>
      <c r="E1831" s="182"/>
    </row>
    <row r="1832" spans="2:5" ht="9.9499999999999993" customHeight="1" x14ac:dyDescent="0.2">
      <c r="B1832" s="28"/>
      <c r="C1832" s="28"/>
      <c r="E1832" s="182"/>
    </row>
    <row r="1833" spans="2:5" ht="9.9499999999999993" customHeight="1" x14ac:dyDescent="0.2">
      <c r="B1833" s="28"/>
      <c r="C1833" s="28"/>
      <c r="E1833" s="182"/>
    </row>
    <row r="1834" spans="2:5" ht="9.9499999999999993" customHeight="1" x14ac:dyDescent="0.2">
      <c r="B1834" s="28"/>
      <c r="C1834" s="28"/>
      <c r="E1834" s="182"/>
    </row>
    <row r="1835" spans="2:5" ht="9.9499999999999993" customHeight="1" x14ac:dyDescent="0.2">
      <c r="B1835" s="28"/>
      <c r="C1835" s="28"/>
      <c r="E1835" s="182"/>
    </row>
    <row r="1836" spans="2:5" ht="9.9499999999999993" customHeight="1" x14ac:dyDescent="0.2">
      <c r="B1836" s="28"/>
      <c r="C1836" s="28"/>
      <c r="E1836" s="182"/>
    </row>
    <row r="1837" spans="2:5" ht="9.9499999999999993" customHeight="1" x14ac:dyDescent="0.2">
      <c r="B1837" s="28"/>
      <c r="C1837" s="28"/>
      <c r="E1837" s="182"/>
    </row>
    <row r="1838" spans="2:5" ht="9.9499999999999993" customHeight="1" x14ac:dyDescent="0.2">
      <c r="B1838" s="28"/>
      <c r="C1838" s="28"/>
      <c r="E1838" s="182"/>
    </row>
    <row r="1839" spans="2:5" ht="9.9499999999999993" customHeight="1" x14ac:dyDescent="0.2">
      <c r="B1839" s="28"/>
      <c r="C1839" s="28"/>
      <c r="E1839" s="182"/>
    </row>
    <row r="1840" spans="2:5" ht="9.9499999999999993" customHeight="1" x14ac:dyDescent="0.2">
      <c r="B1840" s="28"/>
      <c r="C1840" s="28"/>
      <c r="E1840" s="182"/>
    </row>
    <row r="1841" spans="2:5" ht="9.9499999999999993" customHeight="1" x14ac:dyDescent="0.2">
      <c r="B1841" s="28"/>
      <c r="C1841" s="28"/>
      <c r="E1841" s="182"/>
    </row>
    <row r="1842" spans="2:5" ht="9.9499999999999993" customHeight="1" x14ac:dyDescent="0.2">
      <c r="B1842" s="28"/>
      <c r="C1842" s="28"/>
      <c r="E1842" s="182"/>
    </row>
    <row r="1843" spans="2:5" ht="9.9499999999999993" customHeight="1" x14ac:dyDescent="0.2">
      <c r="B1843" s="28"/>
      <c r="C1843" s="28"/>
      <c r="E1843" s="182"/>
    </row>
    <row r="1844" spans="2:5" ht="9.9499999999999993" customHeight="1" x14ac:dyDescent="0.2">
      <c r="B1844" s="28"/>
      <c r="C1844" s="28"/>
      <c r="E1844" s="182"/>
    </row>
    <row r="1845" spans="2:5" ht="9.9499999999999993" customHeight="1" x14ac:dyDescent="0.2">
      <c r="B1845" s="28"/>
      <c r="C1845" s="28"/>
      <c r="E1845" s="182"/>
    </row>
    <row r="1846" spans="2:5" ht="9.9499999999999993" customHeight="1" x14ac:dyDescent="0.2">
      <c r="B1846" s="28"/>
      <c r="C1846" s="28"/>
      <c r="E1846" s="182"/>
    </row>
    <row r="1847" spans="2:5" ht="9.9499999999999993" customHeight="1" x14ac:dyDescent="0.2">
      <c r="B1847" s="28"/>
      <c r="C1847" s="28"/>
      <c r="E1847" s="182"/>
    </row>
    <row r="1848" spans="2:5" ht="9.9499999999999993" customHeight="1" x14ac:dyDescent="0.2">
      <c r="B1848" s="28"/>
      <c r="C1848" s="28"/>
      <c r="E1848" s="182"/>
    </row>
    <row r="1849" spans="2:5" ht="9.9499999999999993" customHeight="1" x14ac:dyDescent="0.2">
      <c r="B1849" s="28"/>
      <c r="C1849" s="28"/>
      <c r="E1849" s="182"/>
    </row>
    <row r="1850" spans="2:5" ht="9.9499999999999993" customHeight="1" x14ac:dyDescent="0.2">
      <c r="B1850" s="28"/>
      <c r="C1850" s="28"/>
      <c r="E1850" s="182"/>
    </row>
    <row r="1851" spans="2:5" ht="9.9499999999999993" customHeight="1" x14ac:dyDescent="0.2">
      <c r="B1851" s="28"/>
      <c r="C1851" s="28"/>
      <c r="E1851" s="182"/>
    </row>
    <row r="1852" spans="2:5" ht="9.9499999999999993" customHeight="1" x14ac:dyDescent="0.2">
      <c r="B1852" s="28"/>
      <c r="C1852" s="28"/>
      <c r="E1852" s="182"/>
    </row>
    <row r="1853" spans="2:5" ht="9.9499999999999993" customHeight="1" x14ac:dyDescent="0.2">
      <c r="B1853" s="28"/>
      <c r="C1853" s="28"/>
      <c r="E1853" s="182"/>
    </row>
    <row r="1854" spans="2:5" ht="9.9499999999999993" customHeight="1" x14ac:dyDescent="0.2">
      <c r="B1854" s="28"/>
      <c r="C1854" s="28"/>
      <c r="E1854" s="182"/>
    </row>
    <row r="1855" spans="2:5" ht="9.9499999999999993" customHeight="1" x14ac:dyDescent="0.2">
      <c r="B1855" s="28"/>
      <c r="C1855" s="28"/>
      <c r="E1855" s="182"/>
    </row>
    <row r="1856" spans="2:5" ht="9.9499999999999993" customHeight="1" x14ac:dyDescent="0.2">
      <c r="B1856" s="28"/>
      <c r="C1856" s="28"/>
      <c r="E1856" s="182"/>
    </row>
    <row r="1857" spans="2:5" ht="9.9499999999999993" customHeight="1" x14ac:dyDescent="0.2">
      <c r="B1857" s="28"/>
      <c r="C1857" s="28"/>
      <c r="E1857" s="182"/>
    </row>
    <row r="1858" spans="2:5" ht="9.9499999999999993" customHeight="1" x14ac:dyDescent="0.2">
      <c r="B1858" s="28"/>
      <c r="C1858" s="28"/>
      <c r="E1858" s="182"/>
    </row>
    <row r="1859" spans="2:5" ht="9.9499999999999993" customHeight="1" x14ac:dyDescent="0.2">
      <c r="B1859" s="28"/>
      <c r="C1859" s="28"/>
      <c r="E1859" s="182"/>
    </row>
    <row r="1860" spans="2:5" ht="9.9499999999999993" customHeight="1" x14ac:dyDescent="0.2">
      <c r="B1860" s="28"/>
      <c r="C1860" s="28"/>
      <c r="E1860" s="182"/>
    </row>
    <row r="1861" spans="2:5" ht="9.9499999999999993" customHeight="1" x14ac:dyDescent="0.2">
      <c r="B1861" s="28"/>
      <c r="C1861" s="28"/>
      <c r="E1861" s="182"/>
    </row>
    <row r="1862" spans="2:5" ht="9.9499999999999993" customHeight="1" x14ac:dyDescent="0.2">
      <c r="B1862" s="28"/>
      <c r="C1862" s="28"/>
      <c r="E1862" s="182"/>
    </row>
    <row r="1863" spans="2:5" ht="9.9499999999999993" customHeight="1" x14ac:dyDescent="0.2">
      <c r="B1863" s="28"/>
      <c r="C1863" s="28"/>
      <c r="E1863" s="182"/>
    </row>
    <row r="1864" spans="2:5" ht="9.9499999999999993" customHeight="1" x14ac:dyDescent="0.2">
      <c r="B1864" s="28"/>
      <c r="C1864" s="28"/>
      <c r="E1864" s="182"/>
    </row>
    <row r="1865" spans="2:5" ht="9.9499999999999993" customHeight="1" x14ac:dyDescent="0.2">
      <c r="B1865" s="28"/>
      <c r="C1865" s="28"/>
      <c r="E1865" s="182"/>
    </row>
    <row r="1866" spans="2:5" ht="9.9499999999999993" customHeight="1" x14ac:dyDescent="0.2">
      <c r="B1866" s="28"/>
      <c r="C1866" s="28"/>
      <c r="E1866" s="182"/>
    </row>
    <row r="1867" spans="2:5" ht="9.9499999999999993" customHeight="1" x14ac:dyDescent="0.2">
      <c r="B1867" s="28"/>
      <c r="C1867" s="28"/>
      <c r="E1867" s="182"/>
    </row>
    <row r="1868" spans="2:5" ht="9.9499999999999993" customHeight="1" x14ac:dyDescent="0.2">
      <c r="B1868" s="28"/>
      <c r="C1868" s="28"/>
      <c r="E1868" s="182"/>
    </row>
    <row r="1869" spans="2:5" ht="9.9499999999999993" customHeight="1" x14ac:dyDescent="0.2">
      <c r="B1869" s="28"/>
      <c r="C1869" s="28"/>
      <c r="E1869" s="182"/>
    </row>
    <row r="1870" spans="2:5" ht="9.9499999999999993" customHeight="1" x14ac:dyDescent="0.2">
      <c r="B1870" s="28"/>
      <c r="C1870" s="28"/>
      <c r="E1870" s="182"/>
    </row>
    <row r="1871" spans="2:5" ht="9.9499999999999993" customHeight="1" x14ac:dyDescent="0.2">
      <c r="B1871" s="28"/>
      <c r="C1871" s="28"/>
      <c r="E1871" s="182"/>
    </row>
    <row r="1872" spans="2:5" ht="9.9499999999999993" customHeight="1" x14ac:dyDescent="0.2">
      <c r="B1872" s="28"/>
      <c r="C1872" s="28"/>
      <c r="E1872" s="182"/>
    </row>
    <row r="1873" spans="2:5" ht="9.9499999999999993" customHeight="1" x14ac:dyDescent="0.2">
      <c r="B1873" s="28"/>
      <c r="C1873" s="28"/>
      <c r="E1873" s="182"/>
    </row>
    <row r="1874" spans="2:5" ht="9.9499999999999993" customHeight="1" x14ac:dyDescent="0.2">
      <c r="B1874" s="28"/>
      <c r="C1874" s="28"/>
      <c r="E1874" s="182"/>
    </row>
    <row r="1875" spans="2:5" ht="9.9499999999999993" customHeight="1" x14ac:dyDescent="0.2">
      <c r="B1875" s="28"/>
      <c r="C1875" s="28"/>
      <c r="E1875" s="182"/>
    </row>
    <row r="1876" spans="2:5" ht="9.9499999999999993" customHeight="1" x14ac:dyDescent="0.2">
      <c r="B1876" s="28"/>
      <c r="C1876" s="28"/>
      <c r="E1876" s="182"/>
    </row>
    <row r="1877" spans="2:5" ht="9.9499999999999993" customHeight="1" x14ac:dyDescent="0.2">
      <c r="B1877" s="28"/>
      <c r="C1877" s="28"/>
      <c r="E1877" s="182"/>
    </row>
    <row r="1878" spans="2:5" ht="9.9499999999999993" customHeight="1" x14ac:dyDescent="0.2">
      <c r="B1878" s="28"/>
      <c r="C1878" s="28"/>
      <c r="E1878" s="182"/>
    </row>
    <row r="1879" spans="2:5" ht="9.9499999999999993" customHeight="1" x14ac:dyDescent="0.2">
      <c r="B1879" s="28"/>
      <c r="C1879" s="28"/>
      <c r="E1879" s="182"/>
    </row>
    <row r="1880" spans="2:5" ht="9.9499999999999993" customHeight="1" x14ac:dyDescent="0.2">
      <c r="B1880" s="28"/>
      <c r="C1880" s="28"/>
      <c r="E1880" s="182"/>
    </row>
    <row r="1881" spans="2:5" ht="9.9499999999999993" customHeight="1" x14ac:dyDescent="0.2">
      <c r="B1881" s="28"/>
      <c r="C1881" s="28"/>
      <c r="E1881" s="182"/>
    </row>
    <row r="1882" spans="2:5" ht="9.9499999999999993" customHeight="1" x14ac:dyDescent="0.2">
      <c r="B1882" s="28"/>
      <c r="C1882" s="28"/>
      <c r="E1882" s="182"/>
    </row>
    <row r="1883" spans="2:5" ht="9.9499999999999993" customHeight="1" x14ac:dyDescent="0.2">
      <c r="B1883" s="28"/>
      <c r="C1883" s="28"/>
      <c r="E1883" s="182"/>
    </row>
    <row r="1884" spans="2:5" ht="9.9499999999999993" customHeight="1" x14ac:dyDescent="0.2">
      <c r="B1884" s="28"/>
      <c r="C1884" s="28"/>
      <c r="E1884" s="182"/>
    </row>
    <row r="1885" spans="2:5" ht="9.9499999999999993" customHeight="1" x14ac:dyDescent="0.2">
      <c r="B1885" s="28"/>
      <c r="C1885" s="28"/>
      <c r="E1885" s="182"/>
    </row>
    <row r="1886" spans="2:5" ht="9.9499999999999993" customHeight="1" x14ac:dyDescent="0.2">
      <c r="B1886" s="28"/>
      <c r="C1886" s="28"/>
      <c r="E1886" s="182"/>
    </row>
    <row r="1887" spans="2:5" ht="9.9499999999999993" customHeight="1" x14ac:dyDescent="0.2">
      <c r="B1887" s="28"/>
      <c r="C1887" s="28"/>
      <c r="E1887" s="182"/>
    </row>
    <row r="1888" spans="2:5" ht="9.9499999999999993" customHeight="1" x14ac:dyDescent="0.2">
      <c r="B1888" s="28"/>
      <c r="C1888" s="28"/>
      <c r="E1888" s="182"/>
    </row>
    <row r="1889" spans="2:5" ht="9.9499999999999993" customHeight="1" x14ac:dyDescent="0.2">
      <c r="B1889" s="28"/>
      <c r="C1889" s="28"/>
      <c r="E1889" s="182"/>
    </row>
    <row r="1890" spans="2:5" ht="9.9499999999999993" customHeight="1" x14ac:dyDescent="0.2">
      <c r="B1890" s="28"/>
      <c r="C1890" s="28"/>
      <c r="E1890" s="182"/>
    </row>
    <row r="1891" spans="2:5" ht="9.9499999999999993" customHeight="1" x14ac:dyDescent="0.2">
      <c r="B1891" s="28"/>
      <c r="C1891" s="28"/>
      <c r="E1891" s="182"/>
    </row>
    <row r="1892" spans="2:5" ht="9.9499999999999993" customHeight="1" x14ac:dyDescent="0.2">
      <c r="B1892" s="28"/>
      <c r="C1892" s="28"/>
      <c r="E1892" s="182"/>
    </row>
    <row r="1893" spans="2:5" ht="9.9499999999999993" customHeight="1" x14ac:dyDescent="0.2">
      <c r="B1893" s="28"/>
      <c r="C1893" s="28"/>
      <c r="E1893" s="182"/>
    </row>
    <row r="1894" spans="2:5" ht="9.9499999999999993" customHeight="1" x14ac:dyDescent="0.2">
      <c r="B1894" s="28"/>
      <c r="C1894" s="28"/>
      <c r="E1894" s="182"/>
    </row>
    <row r="1895" spans="2:5" ht="9.9499999999999993" customHeight="1" x14ac:dyDescent="0.2">
      <c r="B1895" s="28"/>
      <c r="C1895" s="28"/>
      <c r="E1895" s="182"/>
    </row>
    <row r="1896" spans="2:5" ht="9.9499999999999993" customHeight="1" x14ac:dyDescent="0.2">
      <c r="B1896" s="28"/>
      <c r="C1896" s="28"/>
      <c r="E1896" s="182"/>
    </row>
    <row r="1897" spans="2:5" ht="9.9499999999999993" customHeight="1" x14ac:dyDescent="0.2">
      <c r="B1897" s="28"/>
      <c r="C1897" s="28"/>
      <c r="E1897" s="182"/>
    </row>
    <row r="1898" spans="2:5" ht="9.9499999999999993" customHeight="1" x14ac:dyDescent="0.2">
      <c r="B1898" s="28"/>
      <c r="C1898" s="28"/>
      <c r="E1898" s="182"/>
    </row>
    <row r="1899" spans="2:5" ht="9.9499999999999993" customHeight="1" x14ac:dyDescent="0.2">
      <c r="B1899" s="28"/>
      <c r="C1899" s="28"/>
      <c r="E1899" s="182"/>
    </row>
    <row r="1900" spans="2:5" ht="9.9499999999999993" customHeight="1" x14ac:dyDescent="0.2">
      <c r="B1900" s="28"/>
      <c r="C1900" s="28"/>
      <c r="E1900" s="182"/>
    </row>
    <row r="1901" spans="2:5" ht="9.9499999999999993" customHeight="1" x14ac:dyDescent="0.2">
      <c r="B1901" s="28"/>
      <c r="C1901" s="28"/>
      <c r="E1901" s="182"/>
    </row>
    <row r="1902" spans="2:5" ht="9.9499999999999993" customHeight="1" x14ac:dyDescent="0.2">
      <c r="B1902" s="28"/>
      <c r="C1902" s="28"/>
      <c r="E1902" s="182"/>
    </row>
    <row r="1903" spans="2:5" ht="9.9499999999999993" customHeight="1" x14ac:dyDescent="0.2">
      <c r="B1903" s="28"/>
      <c r="C1903" s="28"/>
      <c r="E1903" s="182"/>
    </row>
    <row r="1904" spans="2:5" ht="9.9499999999999993" customHeight="1" x14ac:dyDescent="0.2">
      <c r="B1904" s="28"/>
      <c r="C1904" s="28"/>
      <c r="E1904" s="182"/>
    </row>
    <row r="1905" spans="2:5" ht="9.9499999999999993" customHeight="1" x14ac:dyDescent="0.2">
      <c r="B1905" s="28"/>
      <c r="C1905" s="28"/>
      <c r="E1905" s="182"/>
    </row>
    <row r="1906" spans="2:5" ht="9.9499999999999993" customHeight="1" x14ac:dyDescent="0.2">
      <c r="B1906" s="28"/>
      <c r="C1906" s="28"/>
      <c r="E1906" s="182"/>
    </row>
    <row r="1907" spans="2:5" ht="9.9499999999999993" customHeight="1" x14ac:dyDescent="0.2">
      <c r="B1907" s="28"/>
      <c r="C1907" s="28"/>
      <c r="E1907" s="182"/>
    </row>
    <row r="1908" spans="2:5" ht="9.9499999999999993" customHeight="1" x14ac:dyDescent="0.2">
      <c r="B1908" s="28"/>
      <c r="C1908" s="28"/>
      <c r="E1908" s="182"/>
    </row>
    <row r="1909" spans="2:5" ht="9.9499999999999993" customHeight="1" x14ac:dyDescent="0.2">
      <c r="B1909" s="28"/>
      <c r="C1909" s="28"/>
      <c r="E1909" s="182"/>
    </row>
    <row r="1910" spans="2:5" ht="9.9499999999999993" customHeight="1" x14ac:dyDescent="0.2">
      <c r="B1910" s="28"/>
      <c r="C1910" s="28"/>
      <c r="E1910" s="182"/>
    </row>
    <row r="1911" spans="2:5" ht="9.9499999999999993" customHeight="1" x14ac:dyDescent="0.2">
      <c r="B1911" s="28"/>
      <c r="C1911" s="28"/>
      <c r="E1911" s="182"/>
    </row>
    <row r="1912" spans="2:5" ht="9.9499999999999993" customHeight="1" x14ac:dyDescent="0.2">
      <c r="B1912" s="28"/>
      <c r="C1912" s="28"/>
      <c r="E1912" s="182"/>
    </row>
    <row r="1913" spans="2:5" ht="9.9499999999999993" customHeight="1" x14ac:dyDescent="0.2">
      <c r="B1913" s="28"/>
      <c r="C1913" s="28"/>
      <c r="E1913" s="182"/>
    </row>
    <row r="1914" spans="2:5" ht="9.9499999999999993" customHeight="1" x14ac:dyDescent="0.2">
      <c r="B1914" s="28"/>
      <c r="C1914" s="28"/>
      <c r="E1914" s="182"/>
    </row>
    <row r="1915" spans="2:5" ht="9.9499999999999993" customHeight="1" x14ac:dyDescent="0.2">
      <c r="B1915" s="28"/>
      <c r="C1915" s="28"/>
      <c r="E1915" s="182"/>
    </row>
    <row r="1916" spans="2:5" ht="9.9499999999999993" customHeight="1" x14ac:dyDescent="0.2">
      <c r="B1916" s="28"/>
      <c r="C1916" s="28"/>
      <c r="E1916" s="182"/>
    </row>
    <row r="1917" spans="2:5" ht="9.9499999999999993" customHeight="1" x14ac:dyDescent="0.2">
      <c r="B1917" s="28"/>
      <c r="C1917" s="28"/>
      <c r="E1917" s="182"/>
    </row>
    <row r="1918" spans="2:5" ht="9.9499999999999993" customHeight="1" x14ac:dyDescent="0.2">
      <c r="B1918" s="28"/>
      <c r="C1918" s="28"/>
      <c r="E1918" s="182"/>
    </row>
    <row r="1919" spans="2:5" ht="9.9499999999999993" customHeight="1" x14ac:dyDescent="0.2">
      <c r="B1919" s="28"/>
      <c r="C1919" s="28"/>
      <c r="E1919" s="182"/>
    </row>
    <row r="1920" spans="2:5" ht="9.9499999999999993" customHeight="1" x14ac:dyDescent="0.2">
      <c r="B1920" s="28"/>
      <c r="C1920" s="28"/>
      <c r="E1920" s="182"/>
    </row>
    <row r="1921" spans="2:5" ht="9.9499999999999993" customHeight="1" x14ac:dyDescent="0.2">
      <c r="B1921" s="28"/>
      <c r="C1921" s="28"/>
      <c r="E1921" s="182"/>
    </row>
    <row r="1922" spans="2:5" ht="9.9499999999999993" customHeight="1" x14ac:dyDescent="0.2">
      <c r="B1922" s="28"/>
      <c r="C1922" s="28"/>
      <c r="E1922" s="182"/>
    </row>
    <row r="1923" spans="2:5" ht="9.9499999999999993" customHeight="1" x14ac:dyDescent="0.2">
      <c r="B1923" s="28"/>
      <c r="C1923" s="28"/>
      <c r="E1923" s="182"/>
    </row>
    <row r="1924" spans="2:5" ht="9.9499999999999993" customHeight="1" x14ac:dyDescent="0.2">
      <c r="B1924" s="28"/>
      <c r="C1924" s="28"/>
      <c r="E1924" s="182"/>
    </row>
    <row r="1925" spans="2:5" ht="9.9499999999999993" customHeight="1" x14ac:dyDescent="0.2">
      <c r="B1925" s="28"/>
      <c r="C1925" s="28"/>
      <c r="E1925" s="182"/>
    </row>
    <row r="1926" spans="2:5" ht="9.9499999999999993" customHeight="1" x14ac:dyDescent="0.2">
      <c r="B1926" s="28"/>
      <c r="C1926" s="28"/>
      <c r="E1926" s="182"/>
    </row>
    <row r="1927" spans="2:5" ht="9.9499999999999993" customHeight="1" x14ac:dyDescent="0.2">
      <c r="B1927" s="28"/>
      <c r="C1927" s="28"/>
      <c r="E1927" s="182"/>
    </row>
    <row r="1928" spans="2:5" ht="9.9499999999999993" customHeight="1" x14ac:dyDescent="0.2">
      <c r="B1928" s="28"/>
      <c r="C1928" s="28"/>
      <c r="E1928" s="182"/>
    </row>
    <row r="1929" spans="2:5" ht="9.9499999999999993" customHeight="1" thickBot="1" x14ac:dyDescent="0.25">
      <c r="B1929" s="28"/>
      <c r="C1929" s="28"/>
      <c r="E1929" s="185"/>
    </row>
    <row r="1930" spans="2:5" ht="9.9499999999999993" customHeight="1" thickTop="1" x14ac:dyDescent="0.2">
      <c r="B1930" s="28"/>
      <c r="C1930" s="28"/>
    </row>
    <row r="1931" spans="2:5" ht="9.9499999999999993" customHeight="1" x14ac:dyDescent="0.2">
      <c r="B1931" s="28"/>
      <c r="C1931" s="28"/>
    </row>
    <row r="1932" spans="2:5" ht="9.9499999999999993" customHeight="1" x14ac:dyDescent="0.2">
      <c r="B1932" s="28"/>
      <c r="C1932" s="28"/>
    </row>
    <row r="1933" spans="2:5" ht="9.9499999999999993" customHeight="1" x14ac:dyDescent="0.2">
      <c r="B1933" s="28"/>
      <c r="C1933" s="28"/>
    </row>
    <row r="1934" spans="2:5" ht="9.9499999999999993" customHeight="1" x14ac:dyDescent="0.2">
      <c r="B1934" s="28"/>
      <c r="C1934" s="28"/>
    </row>
    <row r="1935" spans="2:5" ht="9.9499999999999993" customHeight="1" x14ac:dyDescent="0.2">
      <c r="B1935" s="28"/>
      <c r="C1935" s="28"/>
    </row>
    <row r="1936" spans="2:5" ht="9.9499999999999993" customHeight="1" x14ac:dyDescent="0.2">
      <c r="B1936" s="28"/>
      <c r="C1936" s="28"/>
    </row>
    <row r="1937" spans="2:3" ht="9.9499999999999993" customHeight="1" x14ac:dyDescent="0.2">
      <c r="B1937" s="28"/>
      <c r="C1937" s="28"/>
    </row>
    <row r="1938" spans="2:3" ht="9.9499999999999993" customHeight="1" x14ac:dyDescent="0.2">
      <c r="B1938" s="28"/>
      <c r="C1938" s="28"/>
    </row>
    <row r="1939" spans="2:3" ht="9.9499999999999993" customHeight="1" x14ac:dyDescent="0.2">
      <c r="B1939" s="28"/>
      <c r="C1939" s="28"/>
    </row>
    <row r="1940" spans="2:3" ht="9.9499999999999993" customHeight="1" x14ac:dyDescent="0.2">
      <c r="B1940" s="28"/>
      <c r="C1940" s="28"/>
    </row>
    <row r="1941" spans="2:3" ht="9.9499999999999993" customHeight="1" x14ac:dyDescent="0.2">
      <c r="B1941" s="28"/>
      <c r="C1941" s="28"/>
    </row>
    <row r="1942" spans="2:3" ht="9.9499999999999993" customHeight="1" x14ac:dyDescent="0.2">
      <c r="B1942" s="28"/>
      <c r="C1942" s="28"/>
    </row>
    <row r="1943" spans="2:3" ht="9.9499999999999993" customHeight="1" x14ac:dyDescent="0.2">
      <c r="B1943" s="28"/>
      <c r="C1943" s="28"/>
    </row>
    <row r="1944" spans="2:3" ht="9.9499999999999993" customHeight="1" x14ac:dyDescent="0.2">
      <c r="B1944" s="28"/>
      <c r="C1944" s="28"/>
    </row>
    <row r="1945" spans="2:3" ht="9.9499999999999993" customHeight="1" x14ac:dyDescent="0.2">
      <c r="B1945" s="28"/>
      <c r="C1945" s="28"/>
    </row>
    <row r="1946" spans="2:3" ht="9.9499999999999993" customHeight="1" x14ac:dyDescent="0.2">
      <c r="B1946" s="28"/>
      <c r="C1946" s="28"/>
    </row>
    <row r="1947" spans="2:3" ht="9.9499999999999993" customHeight="1" x14ac:dyDescent="0.2">
      <c r="B1947" s="28"/>
      <c r="C1947" s="28"/>
    </row>
    <row r="1948" spans="2:3" ht="9.9499999999999993" customHeight="1" x14ac:dyDescent="0.2">
      <c r="B1948" s="28"/>
      <c r="C1948" s="28"/>
    </row>
    <row r="1949" spans="2:3" ht="9.9499999999999993" customHeight="1" x14ac:dyDescent="0.2">
      <c r="B1949" s="28"/>
      <c r="C1949" s="28"/>
    </row>
    <row r="1950" spans="2:3" ht="9.9499999999999993" customHeight="1" x14ac:dyDescent="0.2">
      <c r="B1950" s="28"/>
      <c r="C1950" s="28"/>
    </row>
    <row r="1951" spans="2:3" ht="9.9499999999999993" customHeight="1" x14ac:dyDescent="0.2">
      <c r="B1951" s="28"/>
      <c r="C1951" s="28"/>
    </row>
    <row r="1952" spans="2:3" ht="9.9499999999999993" customHeight="1" x14ac:dyDescent="0.2">
      <c r="B1952" s="28"/>
      <c r="C1952" s="28"/>
    </row>
    <row r="1953" spans="2:3" ht="9.9499999999999993" customHeight="1" x14ac:dyDescent="0.2">
      <c r="B1953" s="28"/>
      <c r="C1953" s="28"/>
    </row>
    <row r="1954" spans="2:3" ht="9.9499999999999993" customHeight="1" x14ac:dyDescent="0.2">
      <c r="B1954" s="28"/>
      <c r="C1954" s="28"/>
    </row>
    <row r="1955" spans="2:3" ht="9.9499999999999993" customHeight="1" x14ac:dyDescent="0.2">
      <c r="B1955" s="28"/>
      <c r="C1955" s="28"/>
    </row>
    <row r="1956" spans="2:3" ht="9.9499999999999993" customHeight="1" x14ac:dyDescent="0.2">
      <c r="B1956" s="28"/>
      <c r="C1956" s="28"/>
    </row>
    <row r="1957" spans="2:3" ht="9.9499999999999993" customHeight="1" x14ac:dyDescent="0.2">
      <c r="B1957" s="28"/>
      <c r="C1957" s="28"/>
    </row>
    <row r="1958" spans="2:3" ht="9.9499999999999993" customHeight="1" x14ac:dyDescent="0.2">
      <c r="B1958" s="28"/>
      <c r="C1958" s="28"/>
    </row>
    <row r="1959" spans="2:3" ht="9.9499999999999993" customHeight="1" x14ac:dyDescent="0.2">
      <c r="B1959" s="28"/>
      <c r="C1959" s="28"/>
    </row>
    <row r="1960" spans="2:3" ht="9.9499999999999993" customHeight="1" x14ac:dyDescent="0.2">
      <c r="B1960" s="28"/>
      <c r="C1960" s="28"/>
    </row>
    <row r="1961" spans="2:3" ht="9.9499999999999993" customHeight="1" x14ac:dyDescent="0.2">
      <c r="B1961" s="28"/>
      <c r="C1961" s="28"/>
    </row>
    <row r="1962" spans="2:3" ht="9.9499999999999993" customHeight="1" x14ac:dyDescent="0.2">
      <c r="B1962" s="28"/>
      <c r="C1962" s="28"/>
    </row>
    <row r="1963" spans="2:3" ht="9.9499999999999993" customHeight="1" x14ac:dyDescent="0.2">
      <c r="B1963" s="28"/>
      <c r="C1963" s="28"/>
    </row>
    <row r="1964" spans="2:3" ht="9.9499999999999993" customHeight="1" x14ac:dyDescent="0.2">
      <c r="B1964" s="28"/>
      <c r="C1964" s="28"/>
    </row>
    <row r="1965" spans="2:3" ht="9.9499999999999993" customHeight="1" x14ac:dyDescent="0.2">
      <c r="B1965" s="28"/>
      <c r="C1965" s="28"/>
    </row>
    <row r="1966" spans="2:3" ht="9.9499999999999993" customHeight="1" x14ac:dyDescent="0.2">
      <c r="B1966" s="28"/>
      <c r="C1966" s="28"/>
    </row>
    <row r="1967" spans="2:3" ht="9.9499999999999993" customHeight="1" x14ac:dyDescent="0.2">
      <c r="B1967" s="28"/>
      <c r="C1967" s="28"/>
    </row>
    <row r="1968" spans="2:3" ht="9.9499999999999993" customHeight="1" x14ac:dyDescent="0.2">
      <c r="B1968" s="28"/>
      <c r="C1968" s="28"/>
    </row>
    <row r="1969" spans="2:3" ht="9.9499999999999993" customHeight="1" x14ac:dyDescent="0.2">
      <c r="B1969" s="28"/>
      <c r="C1969" s="28"/>
    </row>
    <row r="1970" spans="2:3" ht="9.9499999999999993" customHeight="1" x14ac:dyDescent="0.2">
      <c r="B1970" s="28"/>
      <c r="C1970" s="28"/>
    </row>
    <row r="1971" spans="2:3" ht="9.9499999999999993" customHeight="1" x14ac:dyDescent="0.2">
      <c r="B1971" s="28"/>
      <c r="C1971" s="28"/>
    </row>
    <row r="1972" spans="2:3" ht="9.9499999999999993" customHeight="1" x14ac:dyDescent="0.2">
      <c r="B1972" s="28"/>
      <c r="C1972" s="28"/>
    </row>
    <row r="1973" spans="2:3" ht="9.9499999999999993" customHeight="1" x14ac:dyDescent="0.2">
      <c r="B1973" s="28"/>
      <c r="C1973" s="28"/>
    </row>
    <row r="1974" spans="2:3" ht="9.9499999999999993" customHeight="1" x14ac:dyDescent="0.2">
      <c r="B1974" s="28"/>
      <c r="C1974" s="28"/>
    </row>
    <row r="1975" spans="2:3" ht="9.9499999999999993" customHeight="1" x14ac:dyDescent="0.2">
      <c r="B1975" s="28"/>
      <c r="C1975" s="28"/>
    </row>
    <row r="1976" spans="2:3" ht="9.9499999999999993" customHeight="1" x14ac:dyDescent="0.2">
      <c r="B1976" s="28"/>
      <c r="C1976" s="28"/>
    </row>
    <row r="1977" spans="2:3" ht="9.9499999999999993" customHeight="1" x14ac:dyDescent="0.2">
      <c r="B1977" s="28"/>
      <c r="C1977" s="28"/>
    </row>
    <row r="1978" spans="2:3" ht="9.9499999999999993" customHeight="1" x14ac:dyDescent="0.2">
      <c r="B1978" s="28"/>
      <c r="C1978" s="28"/>
    </row>
    <row r="1979" spans="2:3" ht="9.9499999999999993" customHeight="1" x14ac:dyDescent="0.2">
      <c r="B1979" s="28"/>
      <c r="C1979" s="28"/>
    </row>
    <row r="1980" spans="2:3" ht="9.9499999999999993" customHeight="1" x14ac:dyDescent="0.2">
      <c r="B1980" s="28"/>
      <c r="C1980" s="28"/>
    </row>
    <row r="1981" spans="2:3" ht="9.9499999999999993" customHeight="1" x14ac:dyDescent="0.2">
      <c r="B1981" s="28"/>
      <c r="C1981" s="28"/>
    </row>
    <row r="1982" spans="2:3" ht="9.9499999999999993" customHeight="1" x14ac:dyDescent="0.2">
      <c r="B1982" s="28"/>
      <c r="C1982" s="28"/>
    </row>
    <row r="1983" spans="2:3" ht="9.9499999999999993" customHeight="1" x14ac:dyDescent="0.2">
      <c r="B1983" s="28"/>
      <c r="C1983" s="28"/>
    </row>
    <row r="1984" spans="2:3" ht="9.9499999999999993" customHeight="1" x14ac:dyDescent="0.2">
      <c r="B1984" s="28"/>
      <c r="C1984" s="28"/>
    </row>
    <row r="1985" spans="2:3" ht="9.9499999999999993" customHeight="1" x14ac:dyDescent="0.2">
      <c r="B1985" s="28"/>
      <c r="C1985" s="28"/>
    </row>
    <row r="1986" spans="2:3" ht="9.9499999999999993" customHeight="1" x14ac:dyDescent="0.2">
      <c r="B1986" s="28"/>
      <c r="C1986" s="28"/>
    </row>
    <row r="1987" spans="2:3" ht="9.9499999999999993" customHeight="1" x14ac:dyDescent="0.2">
      <c r="B1987" s="28"/>
      <c r="C1987" s="28"/>
    </row>
    <row r="1988" spans="2:3" ht="9.9499999999999993" customHeight="1" x14ac:dyDescent="0.2">
      <c r="B1988" s="28"/>
      <c r="C1988" s="28"/>
    </row>
    <row r="1989" spans="2:3" ht="9.9499999999999993" customHeight="1" x14ac:dyDescent="0.2">
      <c r="B1989" s="28"/>
      <c r="C1989" s="28"/>
    </row>
    <row r="1990" spans="2:3" ht="9.9499999999999993" customHeight="1" x14ac:dyDescent="0.2">
      <c r="B1990" s="28"/>
      <c r="C1990" s="28"/>
    </row>
    <row r="1991" spans="2:3" ht="9.9499999999999993" customHeight="1" x14ac:dyDescent="0.2">
      <c r="B1991" s="28"/>
      <c r="C1991" s="28"/>
    </row>
    <row r="1992" spans="2:3" ht="9.9499999999999993" customHeight="1" x14ac:dyDescent="0.2">
      <c r="B1992" s="28"/>
      <c r="C1992" s="28"/>
    </row>
    <row r="1993" spans="2:3" ht="9.9499999999999993" customHeight="1" x14ac:dyDescent="0.2">
      <c r="B1993" s="28"/>
      <c r="C1993" s="28"/>
    </row>
    <row r="1994" spans="2:3" ht="9.9499999999999993" customHeight="1" x14ac:dyDescent="0.2">
      <c r="B1994" s="28"/>
      <c r="C1994" s="28"/>
    </row>
    <row r="1995" spans="2:3" ht="9.9499999999999993" customHeight="1" x14ac:dyDescent="0.2">
      <c r="B1995" s="28"/>
      <c r="C1995" s="28"/>
    </row>
    <row r="1996" spans="2:3" ht="9.9499999999999993" customHeight="1" x14ac:dyDescent="0.2">
      <c r="B1996" s="28"/>
      <c r="C1996" s="28"/>
    </row>
    <row r="1997" spans="2:3" ht="9.9499999999999993" customHeight="1" x14ac:dyDescent="0.2">
      <c r="B1997" s="28"/>
      <c r="C1997" s="28"/>
    </row>
    <row r="1998" spans="2:3" ht="9.9499999999999993" customHeight="1" x14ac:dyDescent="0.2">
      <c r="B1998" s="28"/>
      <c r="C1998" s="28"/>
    </row>
    <row r="1999" spans="2:3" ht="9.9499999999999993" customHeight="1" x14ac:dyDescent="0.2">
      <c r="B1999" s="28"/>
      <c r="C1999" s="28"/>
    </row>
    <row r="2000" spans="2:3" ht="9.9499999999999993" customHeight="1" x14ac:dyDescent="0.2">
      <c r="B2000" s="28"/>
      <c r="C2000" s="28"/>
    </row>
    <row r="2001" spans="2:3" ht="9.9499999999999993" customHeight="1" x14ac:dyDescent="0.2">
      <c r="B2001" s="28"/>
      <c r="C2001" s="28"/>
    </row>
    <row r="2002" spans="2:3" ht="9.9499999999999993" customHeight="1" x14ac:dyDescent="0.2">
      <c r="B2002" s="28"/>
      <c r="C2002" s="28"/>
    </row>
    <row r="2003" spans="2:3" ht="9.9499999999999993" customHeight="1" x14ac:dyDescent="0.2">
      <c r="B2003" s="28"/>
      <c r="C2003" s="28"/>
    </row>
    <row r="2004" spans="2:3" ht="9.9499999999999993" customHeight="1" x14ac:dyDescent="0.2">
      <c r="B2004" s="28"/>
      <c r="C2004" s="28"/>
    </row>
    <row r="2005" spans="2:3" ht="9.9499999999999993" customHeight="1" x14ac:dyDescent="0.2">
      <c r="B2005" s="28"/>
      <c r="C2005" s="28"/>
    </row>
    <row r="2006" spans="2:3" ht="9.9499999999999993" customHeight="1" x14ac:dyDescent="0.2">
      <c r="B2006" s="28"/>
      <c r="C2006" s="28"/>
    </row>
    <row r="2007" spans="2:3" ht="9.9499999999999993" customHeight="1" x14ac:dyDescent="0.2">
      <c r="B2007" s="28"/>
      <c r="C2007" s="28"/>
    </row>
    <row r="2008" spans="2:3" ht="9.9499999999999993" customHeight="1" x14ac:dyDescent="0.2">
      <c r="B2008" s="28"/>
      <c r="C2008" s="28"/>
    </row>
    <row r="2009" spans="2:3" ht="9.9499999999999993" customHeight="1" x14ac:dyDescent="0.2">
      <c r="B2009" s="28"/>
      <c r="C2009" s="28"/>
    </row>
    <row r="2010" spans="2:3" ht="9.9499999999999993" customHeight="1" x14ac:dyDescent="0.2">
      <c r="B2010" s="28"/>
      <c r="C2010" s="28"/>
    </row>
    <row r="2011" spans="2:3" ht="9.9499999999999993" customHeight="1" x14ac:dyDescent="0.2">
      <c r="B2011" s="28"/>
      <c r="C2011" s="28"/>
    </row>
    <row r="2012" spans="2:3" ht="9.9499999999999993" customHeight="1" x14ac:dyDescent="0.2">
      <c r="B2012" s="28"/>
      <c r="C2012" s="28"/>
    </row>
    <row r="2013" spans="2:3" ht="9.9499999999999993" customHeight="1" x14ac:dyDescent="0.2">
      <c r="B2013" s="28"/>
      <c r="C2013" s="28"/>
    </row>
    <row r="2014" spans="2:3" ht="9.9499999999999993" customHeight="1" x14ac:dyDescent="0.2">
      <c r="B2014" s="28"/>
      <c r="C2014" s="28"/>
    </row>
    <row r="2015" spans="2:3" ht="9.9499999999999993" customHeight="1" x14ac:dyDescent="0.2">
      <c r="B2015" s="28"/>
      <c r="C2015" s="28"/>
    </row>
    <row r="2016" spans="2:3" ht="9.9499999999999993" customHeight="1" x14ac:dyDescent="0.2">
      <c r="B2016" s="28"/>
      <c r="C2016" s="28"/>
    </row>
    <row r="2017" spans="2:3" ht="9.9499999999999993" customHeight="1" x14ac:dyDescent="0.2">
      <c r="B2017" s="28"/>
      <c r="C2017" s="28"/>
    </row>
    <row r="2018" spans="2:3" ht="9.9499999999999993" customHeight="1" x14ac:dyDescent="0.2">
      <c r="B2018" s="28"/>
      <c r="C2018" s="28"/>
    </row>
    <row r="2019" spans="2:3" ht="9.9499999999999993" customHeight="1" x14ac:dyDescent="0.2">
      <c r="B2019" s="28"/>
      <c r="C2019" s="28"/>
    </row>
    <row r="2020" spans="2:3" ht="9.9499999999999993" customHeight="1" x14ac:dyDescent="0.2">
      <c r="B2020" s="28"/>
      <c r="C2020" s="28"/>
    </row>
    <row r="2021" spans="2:3" ht="9.9499999999999993" customHeight="1" x14ac:dyDescent="0.2">
      <c r="B2021" s="28"/>
      <c r="C2021" s="28"/>
    </row>
    <row r="2022" spans="2:3" ht="9.9499999999999993" customHeight="1" x14ac:dyDescent="0.2">
      <c r="B2022" s="28"/>
      <c r="C2022" s="28"/>
    </row>
    <row r="2023" spans="2:3" ht="9.9499999999999993" customHeight="1" x14ac:dyDescent="0.2">
      <c r="B2023" s="28"/>
      <c r="C2023" s="28"/>
    </row>
    <row r="2024" spans="2:3" ht="9.9499999999999993" customHeight="1" x14ac:dyDescent="0.2">
      <c r="B2024" s="28"/>
      <c r="C2024" s="28"/>
    </row>
    <row r="2025" spans="2:3" ht="9.9499999999999993" customHeight="1" x14ac:dyDescent="0.2">
      <c r="B2025" s="28"/>
      <c r="C2025" s="28"/>
    </row>
    <row r="2026" spans="2:3" ht="9.9499999999999993" customHeight="1" x14ac:dyDescent="0.2">
      <c r="B2026" s="28"/>
      <c r="C2026" s="28"/>
    </row>
    <row r="2027" spans="2:3" ht="9.9499999999999993" customHeight="1" x14ac:dyDescent="0.2">
      <c r="B2027" s="28"/>
      <c r="C2027" s="28"/>
    </row>
    <row r="2028" spans="2:3" ht="9.9499999999999993" customHeight="1" x14ac:dyDescent="0.2">
      <c r="B2028" s="28"/>
      <c r="C2028" s="28"/>
    </row>
    <row r="2029" spans="2:3" ht="9.9499999999999993" customHeight="1" x14ac:dyDescent="0.2">
      <c r="B2029" s="28"/>
      <c r="C2029" s="28"/>
    </row>
    <row r="2030" spans="2:3" ht="9.9499999999999993" customHeight="1" x14ac:dyDescent="0.2">
      <c r="B2030" s="28"/>
      <c r="C2030" s="28"/>
    </row>
    <row r="2031" spans="2:3" ht="9.9499999999999993" customHeight="1" x14ac:dyDescent="0.2">
      <c r="B2031" s="28"/>
      <c r="C2031" s="28"/>
    </row>
    <row r="2032" spans="2:3" ht="9.9499999999999993" customHeight="1" x14ac:dyDescent="0.2">
      <c r="B2032" s="28"/>
      <c r="C2032" s="28"/>
    </row>
    <row r="2033" spans="2:3" ht="9.9499999999999993" customHeight="1" x14ac:dyDescent="0.2">
      <c r="B2033" s="28"/>
      <c r="C2033" s="28"/>
    </row>
    <row r="2034" spans="2:3" ht="9.9499999999999993" customHeight="1" x14ac:dyDescent="0.2">
      <c r="B2034" s="28"/>
      <c r="C2034" s="28"/>
    </row>
    <row r="2035" spans="2:3" ht="9.9499999999999993" customHeight="1" x14ac:dyDescent="0.2">
      <c r="B2035" s="28"/>
      <c r="C2035" s="28"/>
    </row>
    <row r="2036" spans="2:3" ht="9.9499999999999993" customHeight="1" x14ac:dyDescent="0.2">
      <c r="B2036" s="28"/>
      <c r="C2036" s="28"/>
    </row>
    <row r="2037" spans="2:3" ht="9.9499999999999993" customHeight="1" x14ac:dyDescent="0.2">
      <c r="B2037" s="28"/>
      <c r="C2037" s="28"/>
    </row>
    <row r="2038" spans="2:3" ht="9.9499999999999993" customHeight="1" x14ac:dyDescent="0.2">
      <c r="B2038" s="28"/>
      <c r="C2038" s="28"/>
    </row>
    <row r="2039" spans="2:3" ht="9.9499999999999993" customHeight="1" x14ac:dyDescent="0.2">
      <c r="B2039" s="28"/>
      <c r="C2039" s="28"/>
    </row>
    <row r="2040" spans="2:3" ht="9.9499999999999993" customHeight="1" x14ac:dyDescent="0.2">
      <c r="B2040" s="28"/>
      <c r="C2040" s="28"/>
    </row>
    <row r="2041" spans="2:3" ht="9.9499999999999993" customHeight="1" x14ac:dyDescent="0.2">
      <c r="B2041" s="28"/>
      <c r="C2041" s="28"/>
    </row>
    <row r="2042" spans="2:3" ht="9.9499999999999993" customHeight="1" x14ac:dyDescent="0.2">
      <c r="B2042" s="28"/>
      <c r="C2042" s="28"/>
    </row>
    <row r="2043" spans="2:3" ht="9.9499999999999993" customHeight="1" x14ac:dyDescent="0.2">
      <c r="B2043" s="28"/>
      <c r="C2043" s="28"/>
    </row>
    <row r="2044" spans="2:3" ht="9.9499999999999993" customHeight="1" x14ac:dyDescent="0.2">
      <c r="B2044" s="28"/>
      <c r="C2044" s="28"/>
    </row>
    <row r="2045" spans="2:3" ht="9.9499999999999993" customHeight="1" x14ac:dyDescent="0.2">
      <c r="B2045" s="28"/>
      <c r="C2045" s="28"/>
    </row>
    <row r="2046" spans="2:3" ht="9.9499999999999993" customHeight="1" x14ac:dyDescent="0.2">
      <c r="B2046" s="28"/>
      <c r="C2046" s="28"/>
    </row>
    <row r="2047" spans="2:3" ht="9.9499999999999993" customHeight="1" x14ac:dyDescent="0.2">
      <c r="B2047" s="28"/>
      <c r="C2047" s="28"/>
    </row>
    <row r="2048" spans="2:3" ht="9.9499999999999993" customHeight="1" x14ac:dyDescent="0.2">
      <c r="B2048" s="28"/>
      <c r="C2048" s="28"/>
    </row>
    <row r="2049" spans="2:3" ht="9.9499999999999993" customHeight="1" x14ac:dyDescent="0.2">
      <c r="B2049" s="28"/>
      <c r="C2049" s="28"/>
    </row>
    <row r="2050" spans="2:3" ht="9.9499999999999993" customHeight="1" x14ac:dyDescent="0.2">
      <c r="B2050" s="28"/>
      <c r="C2050" s="28"/>
    </row>
    <row r="2051" spans="2:3" ht="9.9499999999999993" customHeight="1" x14ac:dyDescent="0.2">
      <c r="B2051" s="28"/>
      <c r="C2051" s="28"/>
    </row>
    <row r="2052" spans="2:3" ht="9.9499999999999993" customHeight="1" x14ac:dyDescent="0.2">
      <c r="B2052" s="28"/>
      <c r="C2052" s="28"/>
    </row>
    <row r="2053" spans="2:3" ht="9.9499999999999993" customHeight="1" x14ac:dyDescent="0.2">
      <c r="B2053" s="28"/>
      <c r="C2053" s="28"/>
    </row>
    <row r="2054" spans="2:3" ht="9.9499999999999993" customHeight="1" x14ac:dyDescent="0.2">
      <c r="B2054" s="28"/>
      <c r="C2054" s="28"/>
    </row>
    <row r="2055" spans="2:3" ht="9.9499999999999993" customHeight="1" x14ac:dyDescent="0.2">
      <c r="B2055" s="28"/>
      <c r="C2055" s="28"/>
    </row>
    <row r="2056" spans="2:3" ht="9.9499999999999993" customHeight="1" x14ac:dyDescent="0.2">
      <c r="B2056" s="28"/>
      <c r="C2056" s="28"/>
    </row>
    <row r="2057" spans="2:3" ht="9.9499999999999993" customHeight="1" x14ac:dyDescent="0.2">
      <c r="B2057" s="28"/>
      <c r="C2057" s="28"/>
    </row>
    <row r="2058" spans="2:3" ht="9.9499999999999993" customHeight="1" x14ac:dyDescent="0.2">
      <c r="B2058" s="28"/>
      <c r="C2058" s="28"/>
    </row>
    <row r="2059" spans="2:3" ht="9.9499999999999993" customHeight="1" x14ac:dyDescent="0.2">
      <c r="B2059" s="28"/>
      <c r="C2059" s="28"/>
    </row>
    <row r="2060" spans="2:3" ht="9.9499999999999993" customHeight="1" x14ac:dyDescent="0.2">
      <c r="B2060" s="28"/>
      <c r="C2060" s="28"/>
    </row>
    <row r="2061" spans="2:3" ht="9.9499999999999993" customHeight="1" x14ac:dyDescent="0.2">
      <c r="B2061" s="28"/>
      <c r="C2061" s="28"/>
    </row>
    <row r="2062" spans="2:3" ht="9.9499999999999993" customHeight="1" x14ac:dyDescent="0.2">
      <c r="B2062" s="28"/>
      <c r="C2062" s="28"/>
    </row>
    <row r="2063" spans="2:3" ht="9.9499999999999993" customHeight="1" x14ac:dyDescent="0.2">
      <c r="B2063" s="28"/>
      <c r="C2063" s="28"/>
    </row>
    <row r="2064" spans="2:3" ht="9.9499999999999993" customHeight="1" x14ac:dyDescent="0.2">
      <c r="B2064" s="28"/>
      <c r="C2064" s="28"/>
    </row>
    <row r="2065" spans="2:3" ht="9.9499999999999993" customHeight="1" x14ac:dyDescent="0.2">
      <c r="B2065" s="28"/>
      <c r="C2065" s="28"/>
    </row>
    <row r="2066" spans="2:3" ht="9.9499999999999993" customHeight="1" x14ac:dyDescent="0.2">
      <c r="B2066" s="28"/>
      <c r="C2066" s="28"/>
    </row>
    <row r="2067" spans="2:3" ht="9.9499999999999993" customHeight="1" x14ac:dyDescent="0.2">
      <c r="B2067" s="28"/>
      <c r="C2067" s="28"/>
    </row>
    <row r="2068" spans="2:3" ht="9.9499999999999993" customHeight="1" x14ac:dyDescent="0.2">
      <c r="B2068" s="28"/>
      <c r="C2068" s="28"/>
    </row>
    <row r="2069" spans="2:3" ht="9.9499999999999993" customHeight="1" x14ac:dyDescent="0.2">
      <c r="B2069" s="28"/>
      <c r="C2069" s="28"/>
    </row>
    <row r="2070" spans="2:3" ht="9.9499999999999993" customHeight="1" x14ac:dyDescent="0.2">
      <c r="B2070" s="28"/>
      <c r="C2070" s="28"/>
    </row>
    <row r="2071" spans="2:3" ht="9.9499999999999993" customHeight="1" x14ac:dyDescent="0.2">
      <c r="B2071" s="28"/>
      <c r="C2071" s="28"/>
    </row>
    <row r="2072" spans="2:3" ht="9.9499999999999993" customHeight="1" x14ac:dyDescent="0.2">
      <c r="B2072" s="28"/>
      <c r="C2072" s="28"/>
    </row>
    <row r="2073" spans="2:3" ht="9.9499999999999993" customHeight="1" x14ac:dyDescent="0.2">
      <c r="B2073" s="28"/>
      <c r="C2073" s="28"/>
    </row>
    <row r="2074" spans="2:3" ht="9.9499999999999993" customHeight="1" x14ac:dyDescent="0.2">
      <c r="B2074" s="28"/>
      <c r="C2074" s="28"/>
    </row>
    <row r="2075" spans="2:3" ht="9.9499999999999993" customHeight="1" x14ac:dyDescent="0.2">
      <c r="B2075" s="28"/>
      <c r="C2075" s="28"/>
    </row>
    <row r="2076" spans="2:3" ht="9.9499999999999993" customHeight="1" x14ac:dyDescent="0.2">
      <c r="B2076" s="28"/>
      <c r="C2076" s="28"/>
    </row>
    <row r="2077" spans="2:3" ht="9.9499999999999993" customHeight="1" x14ac:dyDescent="0.2">
      <c r="B2077" s="28"/>
      <c r="C2077" s="28"/>
    </row>
    <row r="2078" spans="2:3" ht="9.9499999999999993" customHeight="1" x14ac:dyDescent="0.2">
      <c r="B2078" s="28"/>
      <c r="C2078" s="28"/>
    </row>
    <row r="2079" spans="2:3" ht="9.9499999999999993" customHeight="1" x14ac:dyDescent="0.2">
      <c r="B2079" s="28"/>
      <c r="C2079" s="28"/>
    </row>
    <row r="2080" spans="2:3" ht="9.9499999999999993" customHeight="1" x14ac:dyDescent="0.2">
      <c r="B2080" s="28"/>
      <c r="C2080" s="28"/>
    </row>
    <row r="2081" spans="2:3" ht="9.9499999999999993" customHeight="1" x14ac:dyDescent="0.2">
      <c r="B2081" s="28"/>
      <c r="C2081" s="28"/>
    </row>
    <row r="2082" spans="2:3" ht="9.9499999999999993" customHeight="1" x14ac:dyDescent="0.2">
      <c r="B2082" s="28"/>
      <c r="C2082" s="28"/>
    </row>
    <row r="2083" spans="2:3" ht="9.9499999999999993" customHeight="1" x14ac:dyDescent="0.2">
      <c r="B2083" s="28"/>
      <c r="C2083" s="28"/>
    </row>
    <row r="2084" spans="2:3" ht="9.9499999999999993" customHeight="1" x14ac:dyDescent="0.2">
      <c r="B2084" s="28"/>
      <c r="C2084" s="28"/>
    </row>
    <row r="2085" spans="2:3" ht="9.9499999999999993" customHeight="1" x14ac:dyDescent="0.2">
      <c r="B2085" s="28"/>
      <c r="C2085" s="28"/>
    </row>
    <row r="2086" spans="2:3" ht="9.9499999999999993" customHeight="1" x14ac:dyDescent="0.2">
      <c r="B2086" s="28"/>
      <c r="C2086" s="28"/>
    </row>
    <row r="2087" spans="2:3" ht="9.9499999999999993" customHeight="1" x14ac:dyDescent="0.2">
      <c r="B2087" s="28"/>
      <c r="C2087" s="28"/>
    </row>
    <row r="2088" spans="2:3" ht="9.9499999999999993" customHeight="1" x14ac:dyDescent="0.2">
      <c r="B2088" s="28"/>
      <c r="C2088" s="28"/>
    </row>
    <row r="2089" spans="2:3" ht="9.9499999999999993" customHeight="1" x14ac:dyDescent="0.2">
      <c r="B2089" s="28"/>
      <c r="C2089" s="28"/>
    </row>
    <row r="2090" spans="2:3" ht="9.9499999999999993" customHeight="1" x14ac:dyDescent="0.2">
      <c r="B2090" s="28"/>
      <c r="C2090" s="28"/>
    </row>
    <row r="2091" spans="2:3" ht="9.9499999999999993" customHeight="1" x14ac:dyDescent="0.2">
      <c r="B2091" s="28"/>
      <c r="C2091" s="28"/>
    </row>
    <row r="2092" spans="2:3" ht="9.9499999999999993" customHeight="1" x14ac:dyDescent="0.2">
      <c r="B2092" s="28"/>
      <c r="C2092" s="28"/>
    </row>
    <row r="2093" spans="2:3" ht="9.9499999999999993" customHeight="1" x14ac:dyDescent="0.2">
      <c r="B2093" s="28"/>
      <c r="C2093" s="28"/>
    </row>
    <row r="2094" spans="2:3" ht="9.9499999999999993" customHeight="1" x14ac:dyDescent="0.2">
      <c r="B2094" s="28"/>
      <c r="C2094" s="28"/>
    </row>
    <row r="2095" spans="2:3" ht="9.9499999999999993" customHeight="1" x14ac:dyDescent="0.2">
      <c r="B2095" s="28"/>
      <c r="C2095" s="28"/>
    </row>
    <row r="2096" spans="2:3" ht="9.9499999999999993" customHeight="1" x14ac:dyDescent="0.2">
      <c r="B2096" s="28"/>
      <c r="C2096" s="28"/>
    </row>
    <row r="2097" spans="2:3" ht="9.9499999999999993" customHeight="1" x14ac:dyDescent="0.2">
      <c r="B2097" s="28"/>
      <c r="C2097" s="28"/>
    </row>
    <row r="2098" spans="2:3" ht="9.9499999999999993" customHeight="1" x14ac:dyDescent="0.2">
      <c r="B2098" s="28"/>
      <c r="C2098" s="28"/>
    </row>
    <row r="2099" spans="2:3" ht="9.9499999999999993" customHeight="1" x14ac:dyDescent="0.2">
      <c r="B2099" s="28"/>
      <c r="C2099" s="28"/>
    </row>
    <row r="2100" spans="2:3" ht="9.9499999999999993" customHeight="1" x14ac:dyDescent="0.2">
      <c r="B2100" s="28"/>
      <c r="C2100" s="28"/>
    </row>
    <row r="2101" spans="2:3" ht="9.9499999999999993" customHeight="1" x14ac:dyDescent="0.2">
      <c r="B2101" s="28"/>
      <c r="C2101" s="28"/>
    </row>
    <row r="2102" spans="2:3" ht="9.9499999999999993" customHeight="1" x14ac:dyDescent="0.2">
      <c r="B2102" s="28"/>
      <c r="C2102" s="28"/>
    </row>
    <row r="2103" spans="2:3" ht="9.9499999999999993" customHeight="1" x14ac:dyDescent="0.2">
      <c r="B2103" s="28"/>
      <c r="C2103" s="28"/>
    </row>
    <row r="2104" spans="2:3" ht="9.9499999999999993" customHeight="1" x14ac:dyDescent="0.2">
      <c r="B2104" s="28"/>
      <c r="C2104" s="28"/>
    </row>
    <row r="2105" spans="2:3" ht="9.9499999999999993" customHeight="1" x14ac:dyDescent="0.2">
      <c r="B2105" s="28"/>
      <c r="C2105" s="28"/>
    </row>
    <row r="2106" spans="2:3" ht="9.9499999999999993" customHeight="1" x14ac:dyDescent="0.2">
      <c r="B2106" s="28"/>
      <c r="C2106" s="28"/>
    </row>
    <row r="2107" spans="2:3" ht="9.9499999999999993" customHeight="1" x14ac:dyDescent="0.2">
      <c r="B2107" s="28"/>
      <c r="C2107" s="28"/>
    </row>
    <row r="2108" spans="2:3" ht="9.9499999999999993" customHeight="1" x14ac:dyDescent="0.2">
      <c r="B2108" s="28"/>
      <c r="C2108" s="28"/>
    </row>
    <row r="2109" spans="2:3" ht="9.9499999999999993" customHeight="1" x14ac:dyDescent="0.2">
      <c r="B2109" s="28"/>
      <c r="C2109" s="28"/>
    </row>
    <row r="2110" spans="2:3" ht="9.9499999999999993" customHeight="1" x14ac:dyDescent="0.2">
      <c r="B2110" s="28"/>
      <c r="C2110" s="28"/>
    </row>
    <row r="2111" spans="2:3" ht="9.9499999999999993" customHeight="1" x14ac:dyDescent="0.2">
      <c r="B2111" s="28"/>
      <c r="C2111" s="28"/>
    </row>
    <row r="2112" spans="2:3" ht="9.9499999999999993" customHeight="1" x14ac:dyDescent="0.2">
      <c r="B2112" s="28"/>
      <c r="C2112" s="28"/>
    </row>
    <row r="2113" spans="2:3" ht="9.9499999999999993" customHeight="1" x14ac:dyDescent="0.2">
      <c r="B2113" s="28"/>
      <c r="C2113" s="28"/>
    </row>
    <row r="2114" spans="2:3" ht="9.9499999999999993" customHeight="1" x14ac:dyDescent="0.2">
      <c r="B2114" s="28"/>
      <c r="C2114" s="28"/>
    </row>
    <row r="2115" spans="2:3" ht="9.9499999999999993" customHeight="1" x14ac:dyDescent="0.2">
      <c r="B2115" s="28"/>
      <c r="C2115" s="28"/>
    </row>
    <row r="2116" spans="2:3" ht="9.9499999999999993" customHeight="1" x14ac:dyDescent="0.2">
      <c r="B2116" s="28"/>
      <c r="C2116" s="28"/>
    </row>
    <row r="2117" spans="2:3" ht="9.9499999999999993" customHeight="1" x14ac:dyDescent="0.2">
      <c r="B2117" s="28"/>
      <c r="C2117" s="28"/>
    </row>
    <row r="2118" spans="2:3" ht="9.9499999999999993" customHeight="1" x14ac:dyDescent="0.2">
      <c r="B2118" s="28"/>
      <c r="C2118" s="28"/>
    </row>
    <row r="2119" spans="2:3" ht="9.9499999999999993" customHeight="1" x14ac:dyDescent="0.2">
      <c r="B2119" s="28"/>
      <c r="C2119" s="28"/>
    </row>
    <row r="2120" spans="2:3" ht="9.9499999999999993" customHeight="1" x14ac:dyDescent="0.2">
      <c r="B2120" s="28"/>
      <c r="C2120" s="28"/>
    </row>
    <row r="2121" spans="2:3" ht="9.9499999999999993" customHeight="1" x14ac:dyDescent="0.2">
      <c r="B2121" s="28"/>
      <c r="C2121" s="28"/>
    </row>
    <row r="2122" spans="2:3" ht="9.9499999999999993" customHeight="1" x14ac:dyDescent="0.2">
      <c r="B2122" s="28"/>
      <c r="C2122" s="28"/>
    </row>
    <row r="2123" spans="2:3" ht="9.9499999999999993" customHeight="1" x14ac:dyDescent="0.2">
      <c r="B2123" s="28"/>
      <c r="C2123" s="28"/>
    </row>
    <row r="2124" spans="2:3" ht="9.9499999999999993" customHeight="1" x14ac:dyDescent="0.2">
      <c r="B2124" s="28"/>
      <c r="C2124" s="28"/>
    </row>
    <row r="2125" spans="2:3" ht="9.9499999999999993" customHeight="1" x14ac:dyDescent="0.2">
      <c r="B2125" s="28"/>
      <c r="C2125" s="28"/>
    </row>
    <row r="2126" spans="2:3" ht="9.9499999999999993" customHeight="1" x14ac:dyDescent="0.2">
      <c r="B2126" s="28"/>
      <c r="C2126" s="28"/>
    </row>
    <row r="2127" spans="2:3" ht="9.9499999999999993" customHeight="1" x14ac:dyDescent="0.2">
      <c r="B2127" s="28"/>
      <c r="C2127" s="28"/>
    </row>
    <row r="2128" spans="2:3" ht="9.9499999999999993" customHeight="1" x14ac:dyDescent="0.2">
      <c r="B2128" s="28"/>
      <c r="C2128" s="28"/>
    </row>
    <row r="2129" spans="2:3" ht="9.9499999999999993" customHeight="1" x14ac:dyDescent="0.2">
      <c r="B2129" s="28"/>
      <c r="C2129" s="28"/>
    </row>
    <row r="2130" spans="2:3" ht="9.9499999999999993" customHeight="1" x14ac:dyDescent="0.2">
      <c r="B2130" s="28"/>
      <c r="C2130" s="28"/>
    </row>
    <row r="2131" spans="2:3" ht="9.9499999999999993" customHeight="1" x14ac:dyDescent="0.2">
      <c r="B2131" s="28"/>
      <c r="C2131" s="28"/>
    </row>
    <row r="2132" spans="2:3" ht="9.9499999999999993" customHeight="1" x14ac:dyDescent="0.2">
      <c r="B2132" s="28"/>
      <c r="C2132" s="28"/>
    </row>
    <row r="2133" spans="2:3" ht="9.9499999999999993" customHeight="1" x14ac:dyDescent="0.2">
      <c r="B2133" s="28"/>
      <c r="C2133" s="28"/>
    </row>
    <row r="2134" spans="2:3" ht="9.9499999999999993" customHeight="1" x14ac:dyDescent="0.2">
      <c r="B2134" s="28"/>
      <c r="C2134" s="28"/>
    </row>
    <row r="2135" spans="2:3" ht="9.9499999999999993" customHeight="1" x14ac:dyDescent="0.2">
      <c r="B2135" s="28"/>
      <c r="C2135" s="28"/>
    </row>
    <row r="2136" spans="2:3" ht="9.9499999999999993" customHeight="1" x14ac:dyDescent="0.2">
      <c r="B2136" s="28"/>
      <c r="C2136" s="28"/>
    </row>
    <row r="2137" spans="2:3" ht="9.9499999999999993" customHeight="1" x14ac:dyDescent="0.2">
      <c r="B2137" s="28"/>
      <c r="C2137" s="28"/>
    </row>
    <row r="2138" spans="2:3" ht="9.9499999999999993" customHeight="1" x14ac:dyDescent="0.2">
      <c r="B2138" s="28"/>
      <c r="C2138" s="28"/>
    </row>
    <row r="2139" spans="2:3" ht="9.9499999999999993" customHeight="1" x14ac:dyDescent="0.2">
      <c r="B2139" s="28"/>
      <c r="C2139" s="28"/>
    </row>
    <row r="2140" spans="2:3" ht="9.9499999999999993" customHeight="1" x14ac:dyDescent="0.2">
      <c r="B2140" s="28"/>
      <c r="C2140" s="28"/>
    </row>
    <row r="2141" spans="2:3" ht="9.9499999999999993" customHeight="1" x14ac:dyDescent="0.2">
      <c r="B2141" s="28"/>
      <c r="C2141" s="28"/>
    </row>
    <row r="2142" spans="2:3" ht="9.9499999999999993" customHeight="1" x14ac:dyDescent="0.2">
      <c r="B2142" s="28"/>
      <c r="C2142" s="28"/>
    </row>
    <row r="2143" spans="2:3" ht="9.9499999999999993" customHeight="1" x14ac:dyDescent="0.2">
      <c r="B2143" s="28"/>
      <c r="C2143" s="28"/>
    </row>
    <row r="2144" spans="2:3" ht="9.9499999999999993" customHeight="1" x14ac:dyDescent="0.2">
      <c r="B2144" s="28"/>
      <c r="C2144" s="28"/>
    </row>
    <row r="2145" spans="2:3" ht="9.9499999999999993" customHeight="1" x14ac:dyDescent="0.2">
      <c r="B2145" s="28"/>
      <c r="C2145" s="28"/>
    </row>
    <row r="2146" spans="2:3" ht="9.9499999999999993" customHeight="1" x14ac:dyDescent="0.2">
      <c r="B2146" s="28"/>
      <c r="C2146" s="28"/>
    </row>
    <row r="2147" spans="2:3" ht="9.9499999999999993" customHeight="1" x14ac:dyDescent="0.2">
      <c r="B2147" s="28"/>
      <c r="C2147" s="28"/>
    </row>
    <row r="2148" spans="2:3" ht="9.9499999999999993" customHeight="1" x14ac:dyDescent="0.2">
      <c r="B2148" s="28"/>
      <c r="C2148" s="28"/>
    </row>
    <row r="2149" spans="2:3" ht="9.9499999999999993" customHeight="1" x14ac:dyDescent="0.2">
      <c r="B2149" s="28"/>
      <c r="C2149" s="28"/>
    </row>
    <row r="2150" spans="2:3" ht="9.9499999999999993" customHeight="1" x14ac:dyDescent="0.2">
      <c r="B2150" s="28"/>
      <c r="C2150" s="28"/>
    </row>
    <row r="2151" spans="2:3" ht="9.9499999999999993" customHeight="1" x14ac:dyDescent="0.2">
      <c r="B2151" s="28"/>
      <c r="C2151" s="28"/>
    </row>
    <row r="2152" spans="2:3" ht="9.9499999999999993" customHeight="1" x14ac:dyDescent="0.2">
      <c r="B2152" s="28"/>
      <c r="C2152" s="28"/>
    </row>
    <row r="2153" spans="2:3" ht="9.9499999999999993" customHeight="1" x14ac:dyDescent="0.2">
      <c r="B2153" s="28"/>
      <c r="C2153" s="28"/>
    </row>
    <row r="2154" spans="2:3" ht="9.9499999999999993" customHeight="1" x14ac:dyDescent="0.2">
      <c r="B2154" s="28"/>
      <c r="C2154" s="28"/>
    </row>
    <row r="2155" spans="2:3" ht="9.9499999999999993" customHeight="1" x14ac:dyDescent="0.2">
      <c r="B2155" s="28"/>
      <c r="C2155" s="28"/>
    </row>
    <row r="2156" spans="2:3" ht="9.9499999999999993" customHeight="1" x14ac:dyDescent="0.2">
      <c r="B2156" s="28"/>
      <c r="C2156" s="28"/>
    </row>
    <row r="2157" spans="2:3" ht="9.9499999999999993" customHeight="1" x14ac:dyDescent="0.2">
      <c r="B2157" s="28"/>
      <c r="C2157" s="28"/>
    </row>
    <row r="2158" spans="2:3" ht="9.9499999999999993" customHeight="1" x14ac:dyDescent="0.2">
      <c r="B2158" s="28"/>
      <c r="C2158" s="28"/>
    </row>
    <row r="2159" spans="2:3" ht="9.9499999999999993" customHeight="1" x14ac:dyDescent="0.2">
      <c r="B2159" s="28"/>
      <c r="C2159" s="28"/>
    </row>
    <row r="2160" spans="2:3" ht="9.9499999999999993" customHeight="1" x14ac:dyDescent="0.2">
      <c r="B2160" s="28"/>
      <c r="C2160" s="28"/>
    </row>
    <row r="2161" spans="2:3" ht="9.9499999999999993" customHeight="1" x14ac:dyDescent="0.2">
      <c r="B2161" s="28"/>
      <c r="C2161" s="28"/>
    </row>
    <row r="2162" spans="2:3" ht="9.9499999999999993" customHeight="1" x14ac:dyDescent="0.2">
      <c r="B2162" s="28"/>
      <c r="C2162" s="28"/>
    </row>
    <row r="2163" spans="2:3" ht="9.9499999999999993" customHeight="1" x14ac:dyDescent="0.2">
      <c r="B2163" s="28"/>
      <c r="C2163" s="28"/>
    </row>
    <row r="2164" spans="2:3" ht="9.9499999999999993" customHeight="1" x14ac:dyDescent="0.2">
      <c r="B2164" s="28"/>
      <c r="C2164" s="28"/>
    </row>
    <row r="2165" spans="2:3" ht="9.9499999999999993" customHeight="1" x14ac:dyDescent="0.2">
      <c r="B2165" s="28"/>
      <c r="C2165" s="28"/>
    </row>
    <row r="2166" spans="2:3" ht="9.9499999999999993" customHeight="1" x14ac:dyDescent="0.2">
      <c r="B2166" s="28"/>
      <c r="C2166" s="28"/>
    </row>
    <row r="2167" spans="2:3" ht="9.9499999999999993" customHeight="1" x14ac:dyDescent="0.2">
      <c r="B2167" s="28"/>
      <c r="C2167" s="28"/>
    </row>
    <row r="2168" spans="2:3" ht="9.9499999999999993" customHeight="1" x14ac:dyDescent="0.2">
      <c r="B2168" s="28"/>
      <c r="C2168" s="28"/>
    </row>
    <row r="2169" spans="2:3" ht="9.9499999999999993" customHeight="1" x14ac:dyDescent="0.2">
      <c r="B2169" s="28"/>
      <c r="C2169" s="28"/>
    </row>
    <row r="2170" spans="2:3" ht="9.9499999999999993" customHeight="1" x14ac:dyDescent="0.2">
      <c r="B2170" s="28"/>
      <c r="C2170" s="28"/>
    </row>
    <row r="2171" spans="2:3" ht="9.9499999999999993" customHeight="1" x14ac:dyDescent="0.2">
      <c r="B2171" s="28"/>
      <c r="C2171" s="28"/>
    </row>
    <row r="2172" spans="2:3" ht="9.9499999999999993" customHeight="1" x14ac:dyDescent="0.2">
      <c r="B2172" s="28"/>
      <c r="C2172" s="28"/>
    </row>
    <row r="2173" spans="2:3" ht="9.9499999999999993" customHeight="1" x14ac:dyDescent="0.2">
      <c r="B2173" s="28"/>
      <c r="C2173" s="28"/>
    </row>
    <row r="2174" spans="2:3" ht="9.9499999999999993" customHeight="1" x14ac:dyDescent="0.2">
      <c r="B2174" s="28"/>
      <c r="C2174" s="28"/>
    </row>
    <row r="2175" spans="2:3" ht="9.9499999999999993" customHeight="1" x14ac:dyDescent="0.2">
      <c r="B2175" s="28"/>
      <c r="C2175" s="28"/>
    </row>
    <row r="2176" spans="2:3" ht="9.9499999999999993" customHeight="1" x14ac:dyDescent="0.2">
      <c r="B2176" s="28"/>
      <c r="C2176" s="28"/>
    </row>
    <row r="2177" spans="2:3" ht="9.9499999999999993" customHeight="1" x14ac:dyDescent="0.2">
      <c r="B2177" s="28"/>
      <c r="C2177" s="28"/>
    </row>
    <row r="2178" spans="2:3" ht="9.9499999999999993" customHeight="1" x14ac:dyDescent="0.2">
      <c r="B2178" s="28"/>
      <c r="C2178" s="28"/>
    </row>
    <row r="2179" spans="2:3" ht="9.9499999999999993" customHeight="1" x14ac:dyDescent="0.2">
      <c r="B2179" s="28"/>
      <c r="C2179" s="28"/>
    </row>
    <row r="2180" spans="2:3" ht="9.9499999999999993" customHeight="1" x14ac:dyDescent="0.2">
      <c r="B2180" s="28"/>
      <c r="C2180" s="28"/>
    </row>
    <row r="2181" spans="2:3" ht="9.9499999999999993" customHeight="1" x14ac:dyDescent="0.2">
      <c r="B2181" s="28"/>
      <c r="C2181" s="28"/>
    </row>
    <row r="2182" spans="2:3" ht="9.9499999999999993" customHeight="1" x14ac:dyDescent="0.2">
      <c r="B2182" s="28"/>
      <c r="C2182" s="28"/>
    </row>
    <row r="2183" spans="2:3" ht="9.9499999999999993" customHeight="1" x14ac:dyDescent="0.2">
      <c r="B2183" s="28"/>
      <c r="C2183" s="28"/>
    </row>
    <row r="2184" spans="2:3" ht="9.9499999999999993" customHeight="1" x14ac:dyDescent="0.2">
      <c r="B2184" s="28"/>
      <c r="C2184" s="28"/>
    </row>
    <row r="2185" spans="2:3" ht="9.9499999999999993" customHeight="1" x14ac:dyDescent="0.2">
      <c r="B2185" s="28"/>
      <c r="C2185" s="28"/>
    </row>
    <row r="2186" spans="2:3" ht="9.9499999999999993" customHeight="1" x14ac:dyDescent="0.2">
      <c r="B2186" s="28"/>
      <c r="C2186" s="28"/>
    </row>
    <row r="2187" spans="2:3" ht="9.9499999999999993" customHeight="1" x14ac:dyDescent="0.2">
      <c r="B2187" s="28"/>
      <c r="C2187" s="28"/>
    </row>
    <row r="2188" spans="2:3" ht="9.9499999999999993" customHeight="1" x14ac:dyDescent="0.2">
      <c r="B2188" s="28"/>
      <c r="C2188" s="28"/>
    </row>
    <row r="2189" spans="2:3" ht="9.9499999999999993" customHeight="1" x14ac:dyDescent="0.2">
      <c r="B2189" s="28"/>
      <c r="C2189" s="28"/>
    </row>
    <row r="2190" spans="2:3" ht="9.9499999999999993" customHeight="1" x14ac:dyDescent="0.2">
      <c r="B2190" s="28"/>
      <c r="C2190" s="28"/>
    </row>
    <row r="2191" spans="2:3" ht="9.9499999999999993" customHeight="1" x14ac:dyDescent="0.2">
      <c r="B2191" s="28"/>
      <c r="C2191" s="28"/>
    </row>
    <row r="2192" spans="2:3" ht="9.9499999999999993" customHeight="1" x14ac:dyDescent="0.2">
      <c r="B2192" s="28"/>
      <c r="C2192" s="28"/>
    </row>
    <row r="2193" spans="2:3" ht="9.9499999999999993" customHeight="1" x14ac:dyDescent="0.2">
      <c r="B2193" s="28"/>
      <c r="C2193" s="28"/>
    </row>
    <row r="2194" spans="2:3" ht="9.9499999999999993" customHeight="1" x14ac:dyDescent="0.2">
      <c r="B2194" s="28"/>
      <c r="C2194" s="28"/>
    </row>
    <row r="2195" spans="2:3" ht="9.9499999999999993" customHeight="1" x14ac:dyDescent="0.2">
      <c r="B2195" s="28"/>
      <c r="C2195" s="28"/>
    </row>
    <row r="2196" spans="2:3" ht="9.9499999999999993" customHeight="1" x14ac:dyDescent="0.2">
      <c r="B2196" s="28"/>
      <c r="C2196" s="28"/>
    </row>
    <row r="2197" spans="2:3" ht="9.9499999999999993" customHeight="1" x14ac:dyDescent="0.2">
      <c r="B2197" s="28"/>
      <c r="C2197" s="28"/>
    </row>
    <row r="2198" spans="2:3" ht="9.9499999999999993" customHeight="1" x14ac:dyDescent="0.2">
      <c r="B2198" s="28"/>
      <c r="C2198" s="28"/>
    </row>
    <row r="2199" spans="2:3" ht="9.9499999999999993" customHeight="1" x14ac:dyDescent="0.2">
      <c r="B2199" s="28"/>
      <c r="C2199" s="28"/>
    </row>
    <row r="2200" spans="2:3" ht="9.9499999999999993" customHeight="1" x14ac:dyDescent="0.2">
      <c r="B2200" s="28"/>
      <c r="C2200" s="28"/>
    </row>
    <row r="2201" spans="2:3" ht="9.9499999999999993" customHeight="1" x14ac:dyDescent="0.2">
      <c r="B2201" s="28"/>
      <c r="C2201" s="28"/>
    </row>
    <row r="2202" spans="2:3" ht="9.9499999999999993" customHeight="1" x14ac:dyDescent="0.2">
      <c r="B2202" s="28"/>
      <c r="C2202" s="28"/>
    </row>
    <row r="2203" spans="2:3" ht="9.9499999999999993" customHeight="1" x14ac:dyDescent="0.2">
      <c r="B2203" s="28"/>
      <c r="C2203" s="28"/>
    </row>
    <row r="2204" spans="2:3" ht="9.9499999999999993" customHeight="1" x14ac:dyDescent="0.2">
      <c r="B2204" s="28"/>
      <c r="C2204" s="28"/>
    </row>
    <row r="2205" spans="2:3" ht="9.9499999999999993" customHeight="1" x14ac:dyDescent="0.2">
      <c r="B2205" s="28"/>
      <c r="C2205" s="28"/>
    </row>
    <row r="2206" spans="2:3" ht="9.9499999999999993" customHeight="1" x14ac:dyDescent="0.2">
      <c r="B2206" s="28"/>
      <c r="C2206" s="28"/>
    </row>
    <row r="2207" spans="2:3" ht="9.9499999999999993" customHeight="1" x14ac:dyDescent="0.2">
      <c r="B2207" s="28"/>
      <c r="C2207" s="28"/>
    </row>
    <row r="2208" spans="2:3" ht="9.9499999999999993" customHeight="1" x14ac:dyDescent="0.2">
      <c r="B2208" s="28"/>
      <c r="C2208" s="28"/>
    </row>
    <row r="2209" spans="2:3" ht="9.9499999999999993" customHeight="1" x14ac:dyDescent="0.2">
      <c r="B2209" s="28"/>
      <c r="C2209" s="28"/>
    </row>
    <row r="2210" spans="2:3" ht="9.9499999999999993" customHeight="1" x14ac:dyDescent="0.2">
      <c r="B2210" s="28"/>
      <c r="C2210" s="28"/>
    </row>
    <row r="2211" spans="2:3" ht="9.9499999999999993" customHeight="1" x14ac:dyDescent="0.2">
      <c r="B2211" s="28"/>
      <c r="C2211" s="28"/>
    </row>
    <row r="2212" spans="2:3" ht="9.9499999999999993" customHeight="1" x14ac:dyDescent="0.2">
      <c r="B2212" s="28"/>
      <c r="C2212" s="28"/>
    </row>
    <row r="2213" spans="2:3" ht="9.9499999999999993" customHeight="1" x14ac:dyDescent="0.2">
      <c r="B2213" s="28"/>
      <c r="C2213" s="28"/>
    </row>
    <row r="2214" spans="2:3" ht="9.9499999999999993" customHeight="1" x14ac:dyDescent="0.2">
      <c r="B2214" s="28"/>
      <c r="C2214" s="28"/>
    </row>
    <row r="2215" spans="2:3" ht="9.9499999999999993" customHeight="1" x14ac:dyDescent="0.2">
      <c r="B2215" s="28"/>
      <c r="C2215" s="28"/>
    </row>
    <row r="2216" spans="2:3" ht="9.9499999999999993" customHeight="1" x14ac:dyDescent="0.2">
      <c r="B2216" s="28"/>
      <c r="C2216" s="28"/>
    </row>
    <row r="2217" spans="2:3" ht="9.9499999999999993" customHeight="1" x14ac:dyDescent="0.2">
      <c r="B2217" s="28"/>
      <c r="C2217" s="28"/>
    </row>
    <row r="2218" spans="2:3" ht="9.9499999999999993" customHeight="1" x14ac:dyDescent="0.2">
      <c r="B2218" s="28"/>
      <c r="C2218" s="28"/>
    </row>
    <row r="2219" spans="2:3" ht="9.9499999999999993" customHeight="1" x14ac:dyDescent="0.2">
      <c r="B2219" s="28"/>
      <c r="C2219" s="28"/>
    </row>
    <row r="2220" spans="2:3" ht="9.9499999999999993" customHeight="1" x14ac:dyDescent="0.2">
      <c r="B2220" s="28"/>
      <c r="C2220" s="28"/>
    </row>
    <row r="2221" spans="2:3" ht="9.9499999999999993" customHeight="1" x14ac:dyDescent="0.2">
      <c r="B2221" s="28"/>
      <c r="C2221" s="28"/>
    </row>
    <row r="2222" spans="2:3" ht="9.9499999999999993" customHeight="1" x14ac:dyDescent="0.2">
      <c r="B2222" s="28"/>
      <c r="C2222" s="28"/>
    </row>
    <row r="2223" spans="2:3" ht="9.9499999999999993" customHeight="1" x14ac:dyDescent="0.2">
      <c r="B2223" s="28"/>
      <c r="C2223" s="28"/>
    </row>
    <row r="2224" spans="2:3" ht="9.9499999999999993" customHeight="1" x14ac:dyDescent="0.2">
      <c r="B2224" s="28"/>
      <c r="C2224" s="28"/>
    </row>
    <row r="2225" spans="2:3" ht="9.9499999999999993" customHeight="1" x14ac:dyDescent="0.2">
      <c r="B2225" s="28"/>
      <c r="C2225" s="28"/>
    </row>
    <row r="2226" spans="2:3" ht="9.9499999999999993" customHeight="1" x14ac:dyDescent="0.2">
      <c r="B2226" s="28"/>
      <c r="C2226" s="28"/>
    </row>
    <row r="2227" spans="2:3" ht="9.9499999999999993" customHeight="1" x14ac:dyDescent="0.2">
      <c r="B2227" s="28"/>
      <c r="C2227" s="28"/>
    </row>
    <row r="2228" spans="2:3" ht="9.9499999999999993" customHeight="1" x14ac:dyDescent="0.2">
      <c r="B2228" s="28"/>
      <c r="C2228" s="28"/>
    </row>
    <row r="2229" spans="2:3" ht="9.9499999999999993" customHeight="1" x14ac:dyDescent="0.2">
      <c r="B2229" s="28"/>
      <c r="C2229" s="28"/>
    </row>
    <row r="2230" spans="2:3" ht="9.9499999999999993" customHeight="1" x14ac:dyDescent="0.2">
      <c r="B2230" s="28"/>
      <c r="C2230" s="28"/>
    </row>
    <row r="2231" spans="2:3" ht="9.9499999999999993" customHeight="1" x14ac:dyDescent="0.2">
      <c r="B2231" s="28"/>
      <c r="C2231" s="28"/>
    </row>
    <row r="2232" spans="2:3" ht="9.9499999999999993" customHeight="1" x14ac:dyDescent="0.2">
      <c r="B2232" s="28"/>
      <c r="C2232" s="28"/>
    </row>
    <row r="2233" spans="2:3" ht="9.9499999999999993" customHeight="1" x14ac:dyDescent="0.2">
      <c r="B2233" s="28"/>
      <c r="C2233" s="28"/>
    </row>
    <row r="2234" spans="2:3" ht="9.9499999999999993" customHeight="1" x14ac:dyDescent="0.2">
      <c r="B2234" s="28"/>
      <c r="C2234" s="28"/>
    </row>
    <row r="2235" spans="2:3" ht="9.9499999999999993" customHeight="1" x14ac:dyDescent="0.2">
      <c r="B2235" s="28"/>
      <c r="C2235" s="28"/>
    </row>
    <row r="2236" spans="2:3" ht="9.9499999999999993" customHeight="1" x14ac:dyDescent="0.2">
      <c r="B2236" s="28"/>
      <c r="C2236" s="28"/>
    </row>
    <row r="2237" spans="2:3" ht="9.9499999999999993" customHeight="1" x14ac:dyDescent="0.2">
      <c r="B2237" s="28"/>
      <c r="C2237" s="28"/>
    </row>
    <row r="2238" spans="2:3" ht="9.9499999999999993" customHeight="1" x14ac:dyDescent="0.2">
      <c r="B2238" s="28"/>
      <c r="C2238" s="28"/>
    </row>
    <row r="2239" spans="2:3" ht="9.9499999999999993" customHeight="1" x14ac:dyDescent="0.2">
      <c r="B2239" s="28"/>
      <c r="C2239" s="28"/>
    </row>
    <row r="2240" spans="2:3" ht="9.9499999999999993" customHeight="1" x14ac:dyDescent="0.2">
      <c r="B2240" s="28"/>
      <c r="C2240" s="28"/>
    </row>
    <row r="2241" spans="2:3" ht="9.9499999999999993" customHeight="1" x14ac:dyDescent="0.2">
      <c r="B2241" s="28"/>
      <c r="C2241" s="28"/>
    </row>
    <row r="2242" spans="2:3" ht="9.9499999999999993" customHeight="1" x14ac:dyDescent="0.2">
      <c r="B2242" s="28"/>
      <c r="C2242" s="28"/>
    </row>
    <row r="2243" spans="2:3" ht="9.9499999999999993" customHeight="1" x14ac:dyDescent="0.2">
      <c r="B2243" s="28"/>
      <c r="C2243" s="28"/>
    </row>
    <row r="2244" spans="2:3" ht="9.9499999999999993" customHeight="1" x14ac:dyDescent="0.2">
      <c r="B2244" s="28"/>
      <c r="C2244" s="28"/>
    </row>
    <row r="2245" spans="2:3" ht="9.9499999999999993" customHeight="1" x14ac:dyDescent="0.2">
      <c r="B2245" s="28"/>
      <c r="C2245" s="28"/>
    </row>
    <row r="2246" spans="2:3" ht="9.9499999999999993" customHeight="1" x14ac:dyDescent="0.2">
      <c r="B2246" s="28"/>
      <c r="C2246" s="28"/>
    </row>
    <row r="2247" spans="2:3" ht="9.9499999999999993" customHeight="1" x14ac:dyDescent="0.2">
      <c r="B2247" s="28"/>
      <c r="C2247" s="28"/>
    </row>
    <row r="2248" spans="2:3" ht="9.9499999999999993" customHeight="1" x14ac:dyDescent="0.2">
      <c r="B2248" s="28"/>
      <c r="C2248" s="28"/>
    </row>
    <row r="2249" spans="2:3" ht="9.9499999999999993" customHeight="1" x14ac:dyDescent="0.2">
      <c r="B2249" s="28"/>
      <c r="C2249" s="28"/>
    </row>
    <row r="2250" spans="2:3" ht="9.9499999999999993" customHeight="1" x14ac:dyDescent="0.2">
      <c r="B2250" s="28"/>
      <c r="C2250" s="28"/>
    </row>
    <row r="2251" spans="2:3" ht="9.9499999999999993" customHeight="1" x14ac:dyDescent="0.2">
      <c r="B2251" s="28"/>
      <c r="C2251" s="28"/>
    </row>
    <row r="2252" spans="2:3" ht="9.9499999999999993" customHeight="1" x14ac:dyDescent="0.2">
      <c r="B2252" s="28"/>
      <c r="C2252" s="28"/>
    </row>
    <row r="2253" spans="2:3" ht="9.9499999999999993" customHeight="1" x14ac:dyDescent="0.2">
      <c r="B2253" s="28"/>
      <c r="C2253" s="28"/>
    </row>
    <row r="2254" spans="2:3" ht="9.9499999999999993" customHeight="1" x14ac:dyDescent="0.2">
      <c r="B2254" s="28"/>
      <c r="C2254" s="28"/>
    </row>
    <row r="2255" spans="2:3" ht="9.9499999999999993" customHeight="1" x14ac:dyDescent="0.2">
      <c r="B2255" s="28"/>
      <c r="C2255" s="28"/>
    </row>
    <row r="2256" spans="2:3" ht="9.9499999999999993" customHeight="1" x14ac:dyDescent="0.2">
      <c r="B2256" s="28"/>
      <c r="C2256" s="28"/>
    </row>
    <row r="2257" spans="2:3" ht="9.9499999999999993" customHeight="1" x14ac:dyDescent="0.2">
      <c r="B2257" s="28"/>
      <c r="C2257" s="28"/>
    </row>
    <row r="2258" spans="2:3" ht="9.9499999999999993" customHeight="1" x14ac:dyDescent="0.2">
      <c r="B2258" s="28"/>
      <c r="C2258" s="28"/>
    </row>
    <row r="2259" spans="2:3" ht="9.9499999999999993" customHeight="1" x14ac:dyDescent="0.2">
      <c r="B2259" s="28"/>
      <c r="C2259" s="28"/>
    </row>
    <row r="2260" spans="2:3" ht="9.9499999999999993" customHeight="1" x14ac:dyDescent="0.2">
      <c r="B2260" s="28"/>
      <c r="C2260" s="28"/>
    </row>
    <row r="2261" spans="2:3" ht="9.9499999999999993" customHeight="1" x14ac:dyDescent="0.2">
      <c r="B2261" s="28"/>
      <c r="C2261" s="28"/>
    </row>
    <row r="2262" spans="2:3" ht="9.9499999999999993" customHeight="1" x14ac:dyDescent="0.2">
      <c r="B2262" s="28"/>
      <c r="C2262" s="28"/>
    </row>
    <row r="2263" spans="2:3" ht="9.9499999999999993" customHeight="1" x14ac:dyDescent="0.2">
      <c r="B2263" s="28"/>
      <c r="C2263" s="28"/>
    </row>
    <row r="2264" spans="2:3" ht="9.9499999999999993" customHeight="1" x14ac:dyDescent="0.2">
      <c r="B2264" s="28"/>
      <c r="C2264" s="28"/>
    </row>
    <row r="2265" spans="2:3" ht="9.9499999999999993" customHeight="1" x14ac:dyDescent="0.2">
      <c r="B2265" s="28"/>
      <c r="C2265" s="28"/>
    </row>
    <row r="2266" spans="2:3" ht="9.9499999999999993" customHeight="1" x14ac:dyDescent="0.2">
      <c r="B2266" s="28"/>
      <c r="C2266" s="28"/>
    </row>
    <row r="2267" spans="2:3" ht="9.9499999999999993" customHeight="1" x14ac:dyDescent="0.2">
      <c r="B2267" s="28"/>
      <c r="C2267" s="28"/>
    </row>
    <row r="2268" spans="2:3" ht="9.9499999999999993" customHeight="1" x14ac:dyDescent="0.2">
      <c r="B2268" s="28"/>
      <c r="C2268" s="28"/>
    </row>
    <row r="2269" spans="2:3" ht="9.9499999999999993" customHeight="1" x14ac:dyDescent="0.2">
      <c r="B2269" s="28"/>
      <c r="C2269" s="28"/>
    </row>
    <row r="2270" spans="2:3" ht="9.9499999999999993" customHeight="1" x14ac:dyDescent="0.2">
      <c r="B2270" s="28"/>
      <c r="C2270" s="28"/>
    </row>
    <row r="2271" spans="2:3" ht="9.9499999999999993" customHeight="1" x14ac:dyDescent="0.2">
      <c r="B2271" s="28"/>
      <c r="C2271" s="28"/>
    </row>
    <row r="2272" spans="2:3" ht="9.9499999999999993" customHeight="1" x14ac:dyDescent="0.2">
      <c r="B2272" s="28"/>
      <c r="C2272" s="28"/>
    </row>
    <row r="2273" spans="2:3" ht="9.9499999999999993" customHeight="1" x14ac:dyDescent="0.2">
      <c r="B2273" s="28"/>
      <c r="C2273" s="28"/>
    </row>
    <row r="2274" spans="2:3" ht="9.9499999999999993" customHeight="1" x14ac:dyDescent="0.2">
      <c r="B2274" s="28"/>
      <c r="C2274" s="28"/>
    </row>
    <row r="2275" spans="2:3" ht="9.9499999999999993" customHeight="1" x14ac:dyDescent="0.2">
      <c r="B2275" s="28"/>
      <c r="C2275" s="28"/>
    </row>
    <row r="2276" spans="2:3" ht="9.9499999999999993" customHeight="1" x14ac:dyDescent="0.2">
      <c r="B2276" s="28"/>
      <c r="C2276" s="28"/>
    </row>
    <row r="2277" spans="2:3" ht="9.9499999999999993" customHeight="1" x14ac:dyDescent="0.2">
      <c r="B2277" s="28"/>
      <c r="C2277" s="28"/>
    </row>
    <row r="2278" spans="2:3" ht="9.9499999999999993" customHeight="1" x14ac:dyDescent="0.2">
      <c r="B2278" s="28"/>
      <c r="C2278" s="28"/>
    </row>
    <row r="2279" spans="2:3" ht="9.9499999999999993" customHeight="1" x14ac:dyDescent="0.2">
      <c r="B2279" s="28"/>
      <c r="C2279" s="28"/>
    </row>
    <row r="2280" spans="2:3" ht="9.9499999999999993" customHeight="1" x14ac:dyDescent="0.2">
      <c r="B2280" s="28"/>
      <c r="C2280" s="28"/>
    </row>
    <row r="2281" spans="2:3" ht="9.9499999999999993" customHeight="1" x14ac:dyDescent="0.2">
      <c r="B2281" s="28"/>
      <c r="C2281" s="28"/>
    </row>
    <row r="2282" spans="2:3" ht="9.9499999999999993" customHeight="1" x14ac:dyDescent="0.2">
      <c r="B2282" s="28"/>
      <c r="C2282" s="28"/>
    </row>
    <row r="2283" spans="2:3" ht="9.9499999999999993" customHeight="1" x14ac:dyDescent="0.2">
      <c r="B2283" s="28"/>
      <c r="C2283" s="28"/>
    </row>
    <row r="2284" spans="2:3" ht="9.9499999999999993" customHeight="1" x14ac:dyDescent="0.2">
      <c r="B2284" s="28"/>
      <c r="C2284" s="28"/>
    </row>
    <row r="2285" spans="2:3" ht="9.9499999999999993" customHeight="1" x14ac:dyDescent="0.2">
      <c r="B2285" s="28"/>
      <c r="C2285" s="28"/>
    </row>
    <row r="2286" spans="2:3" ht="9.9499999999999993" customHeight="1" x14ac:dyDescent="0.2">
      <c r="B2286" s="28"/>
      <c r="C2286" s="28"/>
    </row>
    <row r="2287" spans="2:3" ht="9.9499999999999993" customHeight="1" x14ac:dyDescent="0.2">
      <c r="B2287" s="28"/>
      <c r="C2287" s="28"/>
    </row>
    <row r="2288" spans="2:3" ht="9.9499999999999993" customHeight="1" x14ac:dyDescent="0.2">
      <c r="B2288" s="28"/>
      <c r="C2288" s="28"/>
    </row>
    <row r="2289" spans="2:3" ht="9.9499999999999993" customHeight="1" x14ac:dyDescent="0.2">
      <c r="B2289" s="28"/>
      <c r="C2289" s="28"/>
    </row>
    <row r="2290" spans="2:3" ht="9.9499999999999993" customHeight="1" x14ac:dyDescent="0.2">
      <c r="B2290" s="28"/>
      <c r="C2290" s="28"/>
    </row>
    <row r="2291" spans="2:3" ht="9.9499999999999993" customHeight="1" x14ac:dyDescent="0.2">
      <c r="B2291" s="28"/>
      <c r="C2291" s="28"/>
    </row>
    <row r="2292" spans="2:3" ht="9.9499999999999993" customHeight="1" x14ac:dyDescent="0.2">
      <c r="B2292" s="28"/>
      <c r="C2292" s="28"/>
    </row>
    <row r="2293" spans="2:3" ht="9.9499999999999993" customHeight="1" x14ac:dyDescent="0.2">
      <c r="B2293" s="28"/>
      <c r="C2293" s="28"/>
    </row>
    <row r="2294" spans="2:3" ht="9.9499999999999993" customHeight="1" x14ac:dyDescent="0.2">
      <c r="B2294" s="28"/>
      <c r="C2294" s="28"/>
    </row>
    <row r="2295" spans="2:3" ht="9.9499999999999993" customHeight="1" x14ac:dyDescent="0.2">
      <c r="B2295" s="28"/>
      <c r="C2295" s="28"/>
    </row>
    <row r="2296" spans="2:3" ht="9.9499999999999993" customHeight="1" x14ac:dyDescent="0.2">
      <c r="B2296" s="28"/>
      <c r="C2296" s="28"/>
    </row>
    <row r="2297" spans="2:3" ht="9.9499999999999993" customHeight="1" x14ac:dyDescent="0.2">
      <c r="B2297" s="28"/>
      <c r="C2297" s="28"/>
    </row>
    <row r="2298" spans="2:3" ht="9.9499999999999993" customHeight="1" x14ac:dyDescent="0.2">
      <c r="B2298" s="28"/>
      <c r="C2298" s="28"/>
    </row>
    <row r="2299" spans="2:3" ht="9.9499999999999993" customHeight="1" x14ac:dyDescent="0.2">
      <c r="B2299" s="28"/>
      <c r="C2299" s="28"/>
    </row>
    <row r="2300" spans="2:3" ht="9.9499999999999993" customHeight="1" x14ac:dyDescent="0.2">
      <c r="B2300" s="28"/>
      <c r="C2300" s="28"/>
    </row>
    <row r="2301" spans="2:3" ht="9.9499999999999993" customHeight="1" x14ac:dyDescent="0.2">
      <c r="B2301" s="28"/>
      <c r="C2301" s="28"/>
    </row>
    <row r="2302" spans="2:3" ht="9.9499999999999993" customHeight="1" x14ac:dyDescent="0.2">
      <c r="B2302" s="28"/>
      <c r="C2302" s="28"/>
    </row>
    <row r="2303" spans="2:3" ht="9.9499999999999993" customHeight="1" x14ac:dyDescent="0.2">
      <c r="B2303" s="28"/>
      <c r="C2303" s="28"/>
    </row>
    <row r="2304" spans="2:3" ht="9.9499999999999993" customHeight="1" x14ac:dyDescent="0.2">
      <c r="B2304" s="28"/>
      <c r="C2304" s="28"/>
    </row>
    <row r="2305" spans="2:3" ht="9.9499999999999993" customHeight="1" x14ac:dyDescent="0.2">
      <c r="B2305" s="28"/>
      <c r="C2305" s="28"/>
    </row>
    <row r="2306" spans="2:3" ht="9.9499999999999993" customHeight="1" x14ac:dyDescent="0.2">
      <c r="B2306" s="28"/>
      <c r="C2306" s="28"/>
    </row>
    <row r="2307" spans="2:3" ht="9.9499999999999993" customHeight="1" x14ac:dyDescent="0.2">
      <c r="B2307" s="28"/>
      <c r="C2307" s="28"/>
    </row>
    <row r="2308" spans="2:3" ht="9.9499999999999993" customHeight="1" x14ac:dyDescent="0.2">
      <c r="B2308" s="28"/>
      <c r="C2308" s="28"/>
    </row>
    <row r="2309" spans="2:3" ht="9.9499999999999993" customHeight="1" x14ac:dyDescent="0.2">
      <c r="B2309" s="28"/>
      <c r="C2309" s="28"/>
    </row>
    <row r="2310" spans="2:3" ht="9.9499999999999993" customHeight="1" x14ac:dyDescent="0.2">
      <c r="B2310" s="28"/>
      <c r="C2310" s="28"/>
    </row>
    <row r="2311" spans="2:3" ht="9.9499999999999993" customHeight="1" x14ac:dyDescent="0.2">
      <c r="B2311" s="28"/>
      <c r="C2311" s="28"/>
    </row>
    <row r="2312" spans="2:3" ht="9.9499999999999993" customHeight="1" x14ac:dyDescent="0.2">
      <c r="B2312" s="28"/>
      <c r="C2312" s="28"/>
    </row>
    <row r="2313" spans="2:3" ht="9.9499999999999993" customHeight="1" x14ac:dyDescent="0.2">
      <c r="B2313" s="28"/>
      <c r="C2313" s="28"/>
    </row>
    <row r="2314" spans="2:3" ht="9.9499999999999993" customHeight="1" x14ac:dyDescent="0.2">
      <c r="B2314" s="28"/>
      <c r="C2314" s="28"/>
    </row>
    <row r="2315" spans="2:3" ht="9.9499999999999993" customHeight="1" x14ac:dyDescent="0.2">
      <c r="B2315" s="28"/>
      <c r="C2315" s="28"/>
    </row>
    <row r="2316" spans="2:3" ht="9.9499999999999993" customHeight="1" x14ac:dyDescent="0.2">
      <c r="B2316" s="28"/>
      <c r="C2316" s="28"/>
    </row>
    <row r="2317" spans="2:3" ht="9.9499999999999993" customHeight="1" x14ac:dyDescent="0.2">
      <c r="B2317" s="28"/>
      <c r="C2317" s="28"/>
    </row>
    <row r="2318" spans="2:3" ht="9.9499999999999993" customHeight="1" x14ac:dyDescent="0.2">
      <c r="B2318" s="28"/>
      <c r="C2318" s="28"/>
    </row>
    <row r="2319" spans="2:3" ht="9.9499999999999993" customHeight="1" x14ac:dyDescent="0.2">
      <c r="B2319" s="28"/>
      <c r="C2319" s="28"/>
    </row>
    <row r="2320" spans="2:3" ht="9.9499999999999993" customHeight="1" x14ac:dyDescent="0.2">
      <c r="B2320" s="28"/>
      <c r="C2320" s="28"/>
    </row>
    <row r="2321" spans="2:3" ht="9.9499999999999993" customHeight="1" x14ac:dyDescent="0.2">
      <c r="B2321" s="28"/>
      <c r="C2321" s="28"/>
    </row>
    <row r="2322" spans="2:3" ht="9.9499999999999993" customHeight="1" x14ac:dyDescent="0.2">
      <c r="B2322" s="28"/>
      <c r="C2322" s="28"/>
    </row>
    <row r="2323" spans="2:3" ht="9.9499999999999993" customHeight="1" x14ac:dyDescent="0.2">
      <c r="B2323" s="28"/>
      <c r="C2323" s="28"/>
    </row>
    <row r="2324" spans="2:3" ht="9.9499999999999993" customHeight="1" x14ac:dyDescent="0.2">
      <c r="B2324" s="28"/>
      <c r="C2324" s="28"/>
    </row>
    <row r="2325" spans="2:3" ht="9.9499999999999993" customHeight="1" x14ac:dyDescent="0.2">
      <c r="B2325" s="28"/>
      <c r="C2325" s="28"/>
    </row>
    <row r="2326" spans="2:3" ht="9.9499999999999993" customHeight="1" x14ac:dyDescent="0.2">
      <c r="B2326" s="28"/>
      <c r="C2326" s="28"/>
    </row>
    <row r="2327" spans="2:3" ht="9.9499999999999993" customHeight="1" x14ac:dyDescent="0.2">
      <c r="B2327" s="28"/>
      <c r="C2327" s="28"/>
    </row>
    <row r="2328" spans="2:3" ht="9.9499999999999993" customHeight="1" x14ac:dyDescent="0.2">
      <c r="B2328" s="28"/>
      <c r="C2328" s="28"/>
    </row>
    <row r="2329" spans="2:3" ht="9.9499999999999993" customHeight="1" x14ac:dyDescent="0.2">
      <c r="B2329" s="28"/>
      <c r="C2329" s="28"/>
    </row>
    <row r="2330" spans="2:3" ht="9.9499999999999993" customHeight="1" x14ac:dyDescent="0.2">
      <c r="B2330" s="28"/>
      <c r="C2330" s="28"/>
    </row>
    <row r="2331" spans="2:3" ht="9.9499999999999993" customHeight="1" x14ac:dyDescent="0.2">
      <c r="B2331" s="28"/>
      <c r="C2331" s="28"/>
    </row>
    <row r="2332" spans="2:3" ht="9.9499999999999993" customHeight="1" x14ac:dyDescent="0.2">
      <c r="B2332" s="28"/>
      <c r="C2332" s="28"/>
    </row>
    <row r="2333" spans="2:3" ht="9.9499999999999993" customHeight="1" x14ac:dyDescent="0.2">
      <c r="B2333" s="28"/>
      <c r="C2333" s="28"/>
    </row>
    <row r="2334" spans="2:3" ht="9.9499999999999993" customHeight="1" x14ac:dyDescent="0.2">
      <c r="B2334" s="28"/>
      <c r="C2334" s="28"/>
    </row>
    <row r="2335" spans="2:3" ht="9.9499999999999993" customHeight="1" x14ac:dyDescent="0.2">
      <c r="B2335" s="28"/>
      <c r="C2335" s="28"/>
    </row>
    <row r="2336" spans="2:3" ht="9.9499999999999993" customHeight="1" x14ac:dyDescent="0.2">
      <c r="B2336" s="28"/>
      <c r="C2336" s="28"/>
    </row>
    <row r="2337" spans="2:3" ht="9.9499999999999993" customHeight="1" x14ac:dyDescent="0.2">
      <c r="B2337" s="28"/>
      <c r="C2337" s="28"/>
    </row>
    <row r="2338" spans="2:3" ht="9.9499999999999993" customHeight="1" x14ac:dyDescent="0.2">
      <c r="B2338" s="28"/>
      <c r="C2338" s="28"/>
    </row>
    <row r="2339" spans="2:3" ht="9.9499999999999993" customHeight="1" x14ac:dyDescent="0.2">
      <c r="B2339" s="28"/>
      <c r="C2339" s="28"/>
    </row>
    <row r="2340" spans="2:3" ht="9.9499999999999993" customHeight="1" x14ac:dyDescent="0.2">
      <c r="B2340" s="28"/>
      <c r="C2340" s="28"/>
    </row>
    <row r="2341" spans="2:3" ht="9.9499999999999993" customHeight="1" x14ac:dyDescent="0.2">
      <c r="B2341" s="28"/>
      <c r="C2341" s="28"/>
    </row>
    <row r="2342" spans="2:3" ht="9.9499999999999993" customHeight="1" x14ac:dyDescent="0.2">
      <c r="B2342" s="28"/>
      <c r="C2342" s="28"/>
    </row>
    <row r="2343" spans="2:3" ht="9.9499999999999993" customHeight="1" x14ac:dyDescent="0.2">
      <c r="B2343" s="28"/>
      <c r="C2343" s="28"/>
    </row>
    <row r="2344" spans="2:3" ht="9.9499999999999993" customHeight="1" x14ac:dyDescent="0.2">
      <c r="B2344" s="28"/>
      <c r="C2344" s="28"/>
    </row>
    <row r="2345" spans="2:3" ht="9.9499999999999993" customHeight="1" x14ac:dyDescent="0.2">
      <c r="B2345" s="28"/>
      <c r="C2345" s="28"/>
    </row>
    <row r="2346" spans="2:3" ht="9.9499999999999993" customHeight="1" x14ac:dyDescent="0.2">
      <c r="B2346" s="28"/>
      <c r="C2346" s="28"/>
    </row>
    <row r="2347" spans="2:3" ht="9.9499999999999993" customHeight="1" x14ac:dyDescent="0.2">
      <c r="B2347" s="28"/>
      <c r="C2347" s="28"/>
    </row>
    <row r="2348" spans="2:3" ht="9.9499999999999993" customHeight="1" x14ac:dyDescent="0.2">
      <c r="B2348" s="28"/>
      <c r="C2348" s="28"/>
    </row>
    <row r="2349" spans="2:3" ht="9.9499999999999993" customHeight="1" x14ac:dyDescent="0.2">
      <c r="B2349" s="28"/>
      <c r="C2349" s="28"/>
    </row>
    <row r="2350" spans="2:3" ht="9.9499999999999993" customHeight="1" x14ac:dyDescent="0.2">
      <c r="B2350" s="28"/>
      <c r="C2350" s="28"/>
    </row>
    <row r="2351" spans="2:3" ht="9.9499999999999993" customHeight="1" x14ac:dyDescent="0.2">
      <c r="B2351" s="28"/>
      <c r="C2351" s="28"/>
    </row>
    <row r="2352" spans="2:3" ht="9.9499999999999993" customHeight="1" x14ac:dyDescent="0.2">
      <c r="B2352" s="28"/>
      <c r="C2352" s="28"/>
    </row>
    <row r="2353" spans="2:3" ht="9.9499999999999993" customHeight="1" x14ac:dyDescent="0.2">
      <c r="B2353" s="28"/>
      <c r="C2353" s="28"/>
    </row>
    <row r="2354" spans="2:3" ht="9.9499999999999993" customHeight="1" x14ac:dyDescent="0.2">
      <c r="B2354" s="28"/>
      <c r="C2354" s="28"/>
    </row>
    <row r="2355" spans="2:3" ht="9.9499999999999993" customHeight="1" x14ac:dyDescent="0.2">
      <c r="B2355" s="28"/>
      <c r="C2355" s="28"/>
    </row>
    <row r="2356" spans="2:3" ht="9.9499999999999993" customHeight="1" x14ac:dyDescent="0.2">
      <c r="B2356" s="28"/>
      <c r="C2356" s="28"/>
    </row>
    <row r="2357" spans="2:3" ht="9.9499999999999993" customHeight="1" x14ac:dyDescent="0.2">
      <c r="B2357" s="28"/>
      <c r="C2357" s="28"/>
    </row>
    <row r="2358" spans="2:3" ht="9.9499999999999993" customHeight="1" x14ac:dyDescent="0.2">
      <c r="B2358" s="28"/>
      <c r="C2358" s="28"/>
    </row>
    <row r="2359" spans="2:3" ht="9.9499999999999993" customHeight="1" x14ac:dyDescent="0.2">
      <c r="B2359" s="28"/>
      <c r="C2359" s="28"/>
    </row>
    <row r="2360" spans="2:3" ht="9.9499999999999993" customHeight="1" x14ac:dyDescent="0.2">
      <c r="B2360" s="28"/>
      <c r="C2360" s="28"/>
    </row>
    <row r="2361" spans="2:3" ht="9.9499999999999993" customHeight="1" x14ac:dyDescent="0.2">
      <c r="B2361" s="28"/>
      <c r="C2361" s="28"/>
    </row>
    <row r="2362" spans="2:3" ht="9.9499999999999993" customHeight="1" x14ac:dyDescent="0.2">
      <c r="B2362" s="28"/>
      <c r="C2362" s="28"/>
    </row>
    <row r="2363" spans="2:3" ht="9.9499999999999993" customHeight="1" x14ac:dyDescent="0.2">
      <c r="B2363" s="28"/>
      <c r="C2363" s="28"/>
    </row>
    <row r="2364" spans="2:3" ht="9.9499999999999993" customHeight="1" x14ac:dyDescent="0.2">
      <c r="B2364" s="28"/>
      <c r="C2364" s="28"/>
    </row>
    <row r="2365" spans="2:3" ht="9.9499999999999993" customHeight="1" x14ac:dyDescent="0.2">
      <c r="B2365" s="28"/>
      <c r="C2365" s="28"/>
    </row>
    <row r="2366" spans="2:3" ht="9.9499999999999993" customHeight="1" x14ac:dyDescent="0.2">
      <c r="B2366" s="28"/>
      <c r="C2366" s="28"/>
    </row>
    <row r="2367" spans="2:3" ht="9.9499999999999993" customHeight="1" x14ac:dyDescent="0.2">
      <c r="B2367" s="28"/>
      <c r="C2367" s="28"/>
    </row>
    <row r="2368" spans="2:3" ht="9.9499999999999993" customHeight="1" x14ac:dyDescent="0.2">
      <c r="B2368" s="28"/>
      <c r="C2368" s="28"/>
    </row>
    <row r="2369" spans="2:3" ht="9.9499999999999993" customHeight="1" x14ac:dyDescent="0.2">
      <c r="B2369" s="28"/>
      <c r="C2369" s="28"/>
    </row>
    <row r="2370" spans="2:3" ht="9.9499999999999993" customHeight="1" x14ac:dyDescent="0.2">
      <c r="B2370" s="28"/>
      <c r="C2370" s="28"/>
    </row>
    <row r="2371" spans="2:3" ht="9.9499999999999993" customHeight="1" x14ac:dyDescent="0.2">
      <c r="B2371" s="28"/>
      <c r="C2371" s="28"/>
    </row>
    <row r="2372" spans="2:3" ht="9.9499999999999993" customHeight="1" x14ac:dyDescent="0.2">
      <c r="B2372" s="28"/>
      <c r="C2372" s="28"/>
    </row>
    <row r="2373" spans="2:3" ht="9.9499999999999993" customHeight="1" x14ac:dyDescent="0.2">
      <c r="B2373" s="28"/>
      <c r="C2373" s="28"/>
    </row>
    <row r="2374" spans="2:3" ht="9.9499999999999993" customHeight="1" x14ac:dyDescent="0.2">
      <c r="B2374" s="28"/>
      <c r="C2374" s="28"/>
    </row>
    <row r="2375" spans="2:3" ht="9.9499999999999993" customHeight="1" x14ac:dyDescent="0.2">
      <c r="B2375" s="28"/>
      <c r="C2375" s="28"/>
    </row>
    <row r="2376" spans="2:3" ht="9.9499999999999993" customHeight="1" x14ac:dyDescent="0.2">
      <c r="B2376" s="28"/>
      <c r="C2376" s="28"/>
    </row>
    <row r="2377" spans="2:3" ht="9.9499999999999993" customHeight="1" x14ac:dyDescent="0.2">
      <c r="B2377" s="28"/>
      <c r="C2377" s="28"/>
    </row>
    <row r="2378" spans="2:3" ht="9.9499999999999993" customHeight="1" x14ac:dyDescent="0.2">
      <c r="B2378" s="28"/>
      <c r="C2378" s="28"/>
    </row>
    <row r="2379" spans="2:3" ht="9.9499999999999993" customHeight="1" x14ac:dyDescent="0.2">
      <c r="B2379" s="28"/>
      <c r="C2379" s="28"/>
    </row>
    <row r="2380" spans="2:3" ht="9.9499999999999993" customHeight="1" x14ac:dyDescent="0.2">
      <c r="B2380" s="28"/>
      <c r="C2380" s="28"/>
    </row>
    <row r="2381" spans="2:3" ht="9.9499999999999993" customHeight="1" x14ac:dyDescent="0.2">
      <c r="B2381" s="28"/>
      <c r="C2381" s="28"/>
    </row>
    <row r="2382" spans="2:3" ht="9.9499999999999993" customHeight="1" x14ac:dyDescent="0.2">
      <c r="B2382" s="28"/>
      <c r="C2382" s="28"/>
    </row>
    <row r="2383" spans="2:3" ht="9.9499999999999993" customHeight="1" x14ac:dyDescent="0.2">
      <c r="B2383" s="28"/>
      <c r="C2383" s="28"/>
    </row>
    <row r="2384" spans="2:3" ht="9.9499999999999993" customHeight="1" x14ac:dyDescent="0.2">
      <c r="B2384" s="28"/>
      <c r="C2384" s="28"/>
    </row>
    <row r="2385" spans="2:3" ht="9.9499999999999993" customHeight="1" x14ac:dyDescent="0.2">
      <c r="B2385" s="28"/>
      <c r="C2385" s="28"/>
    </row>
    <row r="2386" spans="2:3" ht="9.9499999999999993" customHeight="1" x14ac:dyDescent="0.2">
      <c r="B2386" s="28"/>
      <c r="C2386" s="28"/>
    </row>
    <row r="2387" spans="2:3" ht="9.9499999999999993" customHeight="1" x14ac:dyDescent="0.2">
      <c r="B2387" s="28"/>
      <c r="C2387" s="28"/>
    </row>
    <row r="2388" spans="2:3" ht="9.9499999999999993" customHeight="1" x14ac:dyDescent="0.2">
      <c r="B2388" s="28"/>
      <c r="C2388" s="28"/>
    </row>
    <row r="2389" spans="2:3" ht="9.9499999999999993" customHeight="1" x14ac:dyDescent="0.2">
      <c r="B2389" s="28"/>
      <c r="C2389" s="28"/>
    </row>
    <row r="2390" spans="2:3" ht="9.9499999999999993" customHeight="1" x14ac:dyDescent="0.2">
      <c r="B2390" s="28"/>
      <c r="C2390" s="28"/>
    </row>
    <row r="2391" spans="2:3" ht="9.9499999999999993" customHeight="1" x14ac:dyDescent="0.2">
      <c r="B2391" s="28"/>
      <c r="C2391" s="28"/>
    </row>
    <row r="2392" spans="2:3" ht="9.9499999999999993" customHeight="1" x14ac:dyDescent="0.2">
      <c r="B2392" s="28"/>
      <c r="C2392" s="28"/>
    </row>
    <row r="2393" spans="2:3" ht="9.9499999999999993" customHeight="1" x14ac:dyDescent="0.2">
      <c r="B2393" s="28"/>
      <c r="C2393" s="28"/>
    </row>
    <row r="2394" spans="2:3" ht="9.9499999999999993" customHeight="1" x14ac:dyDescent="0.2">
      <c r="B2394" s="28"/>
      <c r="C2394" s="28"/>
    </row>
    <row r="2395" spans="2:3" ht="9.9499999999999993" customHeight="1" x14ac:dyDescent="0.2">
      <c r="B2395" s="28"/>
      <c r="C2395" s="28"/>
    </row>
    <row r="2396" spans="2:3" ht="9.9499999999999993" customHeight="1" x14ac:dyDescent="0.2">
      <c r="B2396" s="28"/>
      <c r="C2396" s="28"/>
    </row>
    <row r="2397" spans="2:3" ht="9.9499999999999993" customHeight="1" x14ac:dyDescent="0.2">
      <c r="B2397" s="28"/>
      <c r="C2397" s="28"/>
    </row>
    <row r="2398" spans="2:3" ht="9.9499999999999993" customHeight="1" x14ac:dyDescent="0.2">
      <c r="B2398" s="28"/>
      <c r="C2398" s="28"/>
    </row>
    <row r="2399" spans="2:3" ht="9.9499999999999993" customHeight="1" x14ac:dyDescent="0.2">
      <c r="B2399" s="28"/>
      <c r="C2399" s="28"/>
    </row>
    <row r="2400" spans="2:3" ht="9.9499999999999993" customHeight="1" x14ac:dyDescent="0.2">
      <c r="B2400" s="28"/>
      <c r="C2400" s="28"/>
    </row>
    <row r="2401" spans="2:3" ht="9.9499999999999993" customHeight="1" x14ac:dyDescent="0.2">
      <c r="B2401" s="28"/>
      <c r="C2401" s="28"/>
    </row>
    <row r="2402" spans="2:3" ht="9.9499999999999993" customHeight="1" x14ac:dyDescent="0.2">
      <c r="B2402" s="28"/>
      <c r="C2402" s="28"/>
    </row>
    <row r="2403" spans="2:3" ht="9.9499999999999993" customHeight="1" x14ac:dyDescent="0.2">
      <c r="B2403" s="28"/>
      <c r="C2403" s="28"/>
    </row>
    <row r="2404" spans="2:3" ht="9.9499999999999993" customHeight="1" x14ac:dyDescent="0.2">
      <c r="B2404" s="28"/>
      <c r="C2404" s="28"/>
    </row>
    <row r="2405" spans="2:3" ht="9.9499999999999993" customHeight="1" x14ac:dyDescent="0.2">
      <c r="B2405" s="28"/>
      <c r="C2405" s="28"/>
    </row>
    <row r="2406" spans="2:3" ht="9.9499999999999993" customHeight="1" x14ac:dyDescent="0.2">
      <c r="B2406" s="28"/>
      <c r="C2406" s="28"/>
    </row>
    <row r="2407" spans="2:3" ht="9.9499999999999993" customHeight="1" x14ac:dyDescent="0.2">
      <c r="B2407" s="28"/>
      <c r="C2407" s="28"/>
    </row>
    <row r="2408" spans="2:3" ht="9.9499999999999993" customHeight="1" x14ac:dyDescent="0.2">
      <c r="B2408" s="28"/>
      <c r="C2408" s="28"/>
    </row>
    <row r="2409" spans="2:3" ht="9.9499999999999993" customHeight="1" x14ac:dyDescent="0.2">
      <c r="B2409" s="28"/>
      <c r="C2409" s="28"/>
    </row>
    <row r="2410" spans="2:3" ht="9.9499999999999993" customHeight="1" x14ac:dyDescent="0.2">
      <c r="B2410" s="28"/>
      <c r="C2410" s="28"/>
    </row>
    <row r="2411" spans="2:3" ht="9.9499999999999993" customHeight="1" x14ac:dyDescent="0.2">
      <c r="B2411" s="28"/>
      <c r="C2411" s="28"/>
    </row>
    <row r="2412" spans="2:3" ht="9.9499999999999993" customHeight="1" x14ac:dyDescent="0.2">
      <c r="B2412" s="28"/>
      <c r="C2412" s="28"/>
    </row>
    <row r="2413" spans="2:3" ht="9.9499999999999993" customHeight="1" x14ac:dyDescent="0.2">
      <c r="B2413" s="28"/>
      <c r="C2413" s="28"/>
    </row>
    <row r="2414" spans="2:3" ht="9.9499999999999993" customHeight="1" x14ac:dyDescent="0.2">
      <c r="B2414" s="28"/>
      <c r="C2414" s="28"/>
    </row>
    <row r="2415" spans="2:3" ht="9.9499999999999993" customHeight="1" x14ac:dyDescent="0.2">
      <c r="B2415" s="28"/>
      <c r="C2415" s="28"/>
    </row>
    <row r="2416" spans="2:3" ht="9.9499999999999993" customHeight="1" x14ac:dyDescent="0.2">
      <c r="B2416" s="28"/>
      <c r="C2416" s="28"/>
    </row>
    <row r="2417" spans="2:3" ht="9.9499999999999993" customHeight="1" x14ac:dyDescent="0.2">
      <c r="B2417" s="28"/>
      <c r="C2417" s="28"/>
    </row>
    <row r="2418" spans="2:3" ht="9.9499999999999993" customHeight="1" x14ac:dyDescent="0.2">
      <c r="B2418" s="28"/>
      <c r="C2418" s="28"/>
    </row>
    <row r="2419" spans="2:3" ht="9.9499999999999993" customHeight="1" x14ac:dyDescent="0.2">
      <c r="B2419" s="28"/>
      <c r="C2419" s="28"/>
    </row>
    <row r="2420" spans="2:3" ht="9.9499999999999993" customHeight="1" x14ac:dyDescent="0.2">
      <c r="B2420" s="28"/>
      <c r="C2420" s="28"/>
    </row>
    <row r="2421" spans="2:3" ht="9.9499999999999993" customHeight="1" x14ac:dyDescent="0.2">
      <c r="B2421" s="28"/>
      <c r="C2421" s="28"/>
    </row>
    <row r="2422" spans="2:3" ht="9.9499999999999993" customHeight="1" x14ac:dyDescent="0.2">
      <c r="B2422" s="28"/>
      <c r="C2422" s="28"/>
    </row>
    <row r="2423" spans="2:3" ht="9.9499999999999993" customHeight="1" x14ac:dyDescent="0.2">
      <c r="B2423" s="28"/>
      <c r="C2423" s="28"/>
    </row>
    <row r="2424" spans="2:3" ht="9.9499999999999993" customHeight="1" x14ac:dyDescent="0.2">
      <c r="B2424" s="28"/>
      <c r="C2424" s="28"/>
    </row>
    <row r="2425" spans="2:3" ht="9.9499999999999993" customHeight="1" x14ac:dyDescent="0.2">
      <c r="B2425" s="28"/>
      <c r="C2425" s="28"/>
    </row>
    <row r="2426" spans="2:3" ht="9.9499999999999993" customHeight="1" x14ac:dyDescent="0.2">
      <c r="B2426" s="28"/>
      <c r="C2426" s="28"/>
    </row>
    <row r="2427" spans="2:3" ht="9.9499999999999993" customHeight="1" x14ac:dyDescent="0.2">
      <c r="B2427" s="28"/>
      <c r="C2427" s="28"/>
    </row>
    <row r="2428" spans="2:3" ht="9.9499999999999993" customHeight="1" x14ac:dyDescent="0.2">
      <c r="B2428" s="28"/>
      <c r="C2428" s="28"/>
    </row>
    <row r="2429" spans="2:3" ht="9.9499999999999993" customHeight="1" x14ac:dyDescent="0.2">
      <c r="B2429" s="28"/>
      <c r="C2429" s="28"/>
    </row>
    <row r="2430" spans="2:3" ht="9.9499999999999993" customHeight="1" x14ac:dyDescent="0.2">
      <c r="B2430" s="28"/>
      <c r="C2430" s="28"/>
    </row>
    <row r="2431" spans="2:3" ht="9.9499999999999993" customHeight="1" x14ac:dyDescent="0.2">
      <c r="B2431" s="28"/>
      <c r="C2431" s="28"/>
    </row>
    <row r="2432" spans="2:3" ht="9.9499999999999993" customHeight="1" x14ac:dyDescent="0.2">
      <c r="B2432" s="28"/>
      <c r="C2432" s="28"/>
    </row>
    <row r="2433" spans="2:3" ht="9.9499999999999993" customHeight="1" x14ac:dyDescent="0.2">
      <c r="B2433" s="28"/>
      <c r="C2433" s="28"/>
    </row>
    <row r="2434" spans="2:3" ht="9.9499999999999993" customHeight="1" x14ac:dyDescent="0.2">
      <c r="B2434" s="28"/>
      <c r="C2434" s="28"/>
    </row>
    <row r="2435" spans="2:3" ht="9.9499999999999993" customHeight="1" x14ac:dyDescent="0.2">
      <c r="B2435" s="28"/>
      <c r="C2435" s="28"/>
    </row>
    <row r="2436" spans="2:3" ht="9.9499999999999993" customHeight="1" x14ac:dyDescent="0.2">
      <c r="B2436" s="28"/>
      <c r="C2436" s="28"/>
    </row>
    <row r="2437" spans="2:3" ht="9.9499999999999993" customHeight="1" x14ac:dyDescent="0.2">
      <c r="B2437" s="28"/>
      <c r="C2437" s="28"/>
    </row>
    <row r="2438" spans="2:3" ht="9.9499999999999993" customHeight="1" x14ac:dyDescent="0.2">
      <c r="B2438" s="28"/>
      <c r="C2438" s="28"/>
    </row>
    <row r="2439" spans="2:3" ht="9.9499999999999993" customHeight="1" x14ac:dyDescent="0.2">
      <c r="B2439" s="28"/>
      <c r="C2439" s="28"/>
    </row>
    <row r="2440" spans="2:3" ht="9.9499999999999993" customHeight="1" x14ac:dyDescent="0.2">
      <c r="B2440" s="28"/>
      <c r="C2440" s="28"/>
    </row>
    <row r="2441" spans="2:3" ht="9.9499999999999993" customHeight="1" x14ac:dyDescent="0.2">
      <c r="B2441" s="28"/>
      <c r="C2441" s="28"/>
    </row>
    <row r="2442" spans="2:3" ht="9.9499999999999993" customHeight="1" x14ac:dyDescent="0.2">
      <c r="B2442" s="28"/>
      <c r="C2442" s="28"/>
    </row>
    <row r="2443" spans="2:3" ht="9.9499999999999993" customHeight="1" x14ac:dyDescent="0.2">
      <c r="B2443" s="28"/>
      <c r="C2443" s="28"/>
    </row>
    <row r="2444" spans="2:3" ht="9.9499999999999993" customHeight="1" x14ac:dyDescent="0.2">
      <c r="B2444" s="28"/>
      <c r="C2444" s="28"/>
    </row>
    <row r="2445" spans="2:3" ht="9.9499999999999993" customHeight="1" x14ac:dyDescent="0.2">
      <c r="B2445" s="28"/>
      <c r="C2445" s="28"/>
    </row>
    <row r="2446" spans="2:3" ht="9.9499999999999993" customHeight="1" x14ac:dyDescent="0.2">
      <c r="B2446" s="28"/>
      <c r="C2446" s="28"/>
    </row>
    <row r="2447" spans="2:3" ht="9.9499999999999993" customHeight="1" x14ac:dyDescent="0.2">
      <c r="B2447" s="28"/>
      <c r="C2447" s="28"/>
    </row>
    <row r="2448" spans="2:3" ht="9.9499999999999993" customHeight="1" x14ac:dyDescent="0.2">
      <c r="B2448" s="28"/>
      <c r="C2448" s="28"/>
    </row>
    <row r="2449" spans="2:3" ht="9.9499999999999993" customHeight="1" x14ac:dyDescent="0.2">
      <c r="B2449" s="28"/>
      <c r="C2449" s="28"/>
    </row>
    <row r="2450" spans="2:3" ht="9.9499999999999993" customHeight="1" x14ac:dyDescent="0.2">
      <c r="B2450" s="28"/>
      <c r="C2450" s="28"/>
    </row>
    <row r="2451" spans="2:3" ht="9.9499999999999993" customHeight="1" x14ac:dyDescent="0.2">
      <c r="B2451" s="28"/>
      <c r="C2451" s="28"/>
    </row>
    <row r="2452" spans="2:3" ht="9.9499999999999993" customHeight="1" x14ac:dyDescent="0.2">
      <c r="B2452" s="28"/>
      <c r="C2452" s="28"/>
    </row>
    <row r="2453" spans="2:3" ht="9.9499999999999993" customHeight="1" x14ac:dyDescent="0.2">
      <c r="B2453" s="28"/>
      <c r="C2453" s="28"/>
    </row>
    <row r="2454" spans="2:3" ht="9.9499999999999993" customHeight="1" x14ac:dyDescent="0.2">
      <c r="B2454" s="28"/>
      <c r="C2454" s="28"/>
    </row>
    <row r="2455" spans="2:3" ht="9.9499999999999993" customHeight="1" x14ac:dyDescent="0.2">
      <c r="B2455" s="28"/>
      <c r="C2455" s="28"/>
    </row>
    <row r="2456" spans="2:3" ht="9.9499999999999993" customHeight="1" x14ac:dyDescent="0.2">
      <c r="B2456" s="28"/>
      <c r="C2456" s="28"/>
    </row>
    <row r="2457" spans="2:3" ht="9.9499999999999993" customHeight="1" x14ac:dyDescent="0.2">
      <c r="B2457" s="28"/>
      <c r="C2457" s="28"/>
    </row>
    <row r="2458" spans="2:3" ht="9.9499999999999993" customHeight="1" x14ac:dyDescent="0.2">
      <c r="B2458" s="28"/>
      <c r="C2458" s="28"/>
    </row>
    <row r="2459" spans="2:3" ht="9.9499999999999993" customHeight="1" x14ac:dyDescent="0.2">
      <c r="B2459" s="28"/>
      <c r="C2459" s="28"/>
    </row>
    <row r="2460" spans="2:3" ht="9.9499999999999993" customHeight="1" x14ac:dyDescent="0.2">
      <c r="B2460" s="28"/>
      <c r="C2460" s="28"/>
    </row>
    <row r="2461" spans="2:3" ht="9.9499999999999993" customHeight="1" x14ac:dyDescent="0.2">
      <c r="B2461" s="28"/>
      <c r="C2461" s="28"/>
    </row>
    <row r="2462" spans="2:3" ht="9.9499999999999993" customHeight="1" x14ac:dyDescent="0.2">
      <c r="B2462" s="28"/>
      <c r="C2462" s="28"/>
    </row>
    <row r="2463" spans="2:3" ht="9.9499999999999993" customHeight="1" x14ac:dyDescent="0.2">
      <c r="B2463" s="28"/>
      <c r="C2463" s="28"/>
    </row>
    <row r="2464" spans="2:3" ht="9.9499999999999993" customHeight="1" x14ac:dyDescent="0.2">
      <c r="B2464" s="28"/>
      <c r="C2464" s="28"/>
    </row>
    <row r="2465" spans="2:3" ht="9.9499999999999993" customHeight="1" x14ac:dyDescent="0.2">
      <c r="B2465" s="28"/>
      <c r="C2465" s="28"/>
    </row>
    <row r="2466" spans="2:3" ht="9.9499999999999993" customHeight="1" x14ac:dyDescent="0.2">
      <c r="B2466" s="28"/>
      <c r="C2466" s="28"/>
    </row>
    <row r="2467" spans="2:3" ht="9.9499999999999993" customHeight="1" x14ac:dyDescent="0.2">
      <c r="B2467" s="28"/>
      <c r="C2467" s="28"/>
    </row>
    <row r="2468" spans="2:3" ht="9.9499999999999993" customHeight="1" x14ac:dyDescent="0.2">
      <c r="B2468" s="28"/>
      <c r="C2468" s="28"/>
    </row>
    <row r="2469" spans="2:3" ht="9.9499999999999993" customHeight="1" x14ac:dyDescent="0.2">
      <c r="B2469" s="28"/>
      <c r="C2469" s="28"/>
    </row>
    <row r="2470" spans="2:3" ht="9.9499999999999993" customHeight="1" x14ac:dyDescent="0.2">
      <c r="B2470" s="28"/>
      <c r="C2470" s="28"/>
    </row>
    <row r="2471" spans="2:3" ht="9.9499999999999993" customHeight="1" x14ac:dyDescent="0.2">
      <c r="B2471" s="28"/>
      <c r="C2471" s="28"/>
    </row>
    <row r="2472" spans="2:3" ht="9.9499999999999993" customHeight="1" x14ac:dyDescent="0.2">
      <c r="B2472" s="28"/>
      <c r="C2472" s="28"/>
    </row>
    <row r="2473" spans="2:3" ht="9.9499999999999993" customHeight="1" x14ac:dyDescent="0.2">
      <c r="B2473" s="28"/>
      <c r="C2473" s="28"/>
    </row>
    <row r="2474" spans="2:3" ht="9.9499999999999993" customHeight="1" x14ac:dyDescent="0.2">
      <c r="B2474" s="28"/>
      <c r="C2474" s="28"/>
    </row>
    <row r="2475" spans="2:3" ht="9.9499999999999993" customHeight="1" x14ac:dyDescent="0.2">
      <c r="B2475" s="28"/>
      <c r="C2475" s="28"/>
    </row>
    <row r="2476" spans="2:3" ht="9.9499999999999993" customHeight="1" x14ac:dyDescent="0.2">
      <c r="B2476" s="28"/>
      <c r="C2476" s="28"/>
    </row>
    <row r="2477" spans="2:3" ht="9.9499999999999993" customHeight="1" x14ac:dyDescent="0.2">
      <c r="B2477" s="28"/>
      <c r="C2477" s="28"/>
    </row>
    <row r="2478" spans="2:3" ht="9.9499999999999993" customHeight="1" x14ac:dyDescent="0.2">
      <c r="B2478" s="28"/>
      <c r="C2478" s="28"/>
    </row>
    <row r="2479" spans="2:3" ht="9.9499999999999993" customHeight="1" x14ac:dyDescent="0.2">
      <c r="B2479" s="28"/>
      <c r="C2479" s="28"/>
    </row>
    <row r="2480" spans="2:3" ht="9.9499999999999993" customHeight="1" x14ac:dyDescent="0.2">
      <c r="B2480" s="28"/>
      <c r="C2480" s="28"/>
    </row>
    <row r="2481" spans="2:3" ht="9.9499999999999993" customHeight="1" x14ac:dyDescent="0.2">
      <c r="B2481" s="28"/>
      <c r="C2481" s="28"/>
    </row>
    <row r="2482" spans="2:3" ht="9.9499999999999993" customHeight="1" x14ac:dyDescent="0.2">
      <c r="B2482" s="28"/>
      <c r="C2482" s="28"/>
    </row>
    <row r="2483" spans="2:3" ht="9.9499999999999993" customHeight="1" x14ac:dyDescent="0.2">
      <c r="B2483" s="28"/>
      <c r="C2483" s="28"/>
    </row>
    <row r="2484" spans="2:3" ht="9.9499999999999993" customHeight="1" x14ac:dyDescent="0.2">
      <c r="B2484" s="28"/>
      <c r="C2484" s="28"/>
    </row>
    <row r="2485" spans="2:3" ht="9.9499999999999993" customHeight="1" x14ac:dyDescent="0.2">
      <c r="B2485" s="28"/>
      <c r="C2485" s="28"/>
    </row>
    <row r="2486" spans="2:3" ht="9.9499999999999993" customHeight="1" x14ac:dyDescent="0.2">
      <c r="B2486" s="28"/>
      <c r="C2486" s="28"/>
    </row>
    <row r="2487" spans="2:3" ht="9.9499999999999993" customHeight="1" x14ac:dyDescent="0.2">
      <c r="B2487" s="28"/>
      <c r="C2487" s="28"/>
    </row>
    <row r="2488" spans="2:3" ht="9.9499999999999993" customHeight="1" x14ac:dyDescent="0.2">
      <c r="B2488" s="28"/>
      <c r="C2488" s="28"/>
    </row>
    <row r="2489" spans="2:3" ht="9.9499999999999993" customHeight="1" x14ac:dyDescent="0.2">
      <c r="B2489" s="28"/>
      <c r="C2489" s="28"/>
    </row>
    <row r="2490" spans="2:3" ht="9.9499999999999993" customHeight="1" x14ac:dyDescent="0.2">
      <c r="B2490" s="28"/>
      <c r="C2490" s="28"/>
    </row>
    <row r="2491" spans="2:3" ht="9.9499999999999993" customHeight="1" x14ac:dyDescent="0.2">
      <c r="B2491" s="28"/>
      <c r="C2491" s="28"/>
    </row>
    <row r="2492" spans="2:3" ht="9.9499999999999993" customHeight="1" x14ac:dyDescent="0.2">
      <c r="B2492" s="28"/>
      <c r="C2492" s="28"/>
    </row>
    <row r="2493" spans="2:3" ht="9.9499999999999993" customHeight="1" x14ac:dyDescent="0.2">
      <c r="B2493" s="28"/>
      <c r="C2493" s="28"/>
    </row>
    <row r="2494" spans="2:3" ht="9.9499999999999993" customHeight="1" x14ac:dyDescent="0.2">
      <c r="B2494" s="28"/>
      <c r="C2494" s="28"/>
    </row>
    <row r="2495" spans="2:3" ht="9.9499999999999993" customHeight="1" x14ac:dyDescent="0.2">
      <c r="B2495" s="28"/>
      <c r="C2495" s="28"/>
    </row>
    <row r="2496" spans="2:3" ht="9.9499999999999993" customHeight="1" x14ac:dyDescent="0.2">
      <c r="B2496" s="28"/>
      <c r="C2496" s="28"/>
    </row>
    <row r="2497" spans="2:3" ht="9.9499999999999993" customHeight="1" x14ac:dyDescent="0.2">
      <c r="B2497" s="28"/>
      <c r="C2497" s="28"/>
    </row>
    <row r="2498" spans="2:3" ht="9.9499999999999993" customHeight="1" x14ac:dyDescent="0.2">
      <c r="B2498" s="28"/>
      <c r="C2498" s="28"/>
    </row>
    <row r="2499" spans="2:3" ht="9.9499999999999993" customHeight="1" x14ac:dyDescent="0.2">
      <c r="B2499" s="28"/>
      <c r="C2499" s="28"/>
    </row>
    <row r="2500" spans="2:3" ht="9.9499999999999993" customHeight="1" x14ac:dyDescent="0.2">
      <c r="B2500" s="28"/>
      <c r="C2500" s="28"/>
    </row>
    <row r="2501" spans="2:3" ht="9.9499999999999993" customHeight="1" x14ac:dyDescent="0.2">
      <c r="B2501" s="28"/>
      <c r="C2501" s="28"/>
    </row>
    <row r="2502" spans="2:3" ht="9.9499999999999993" customHeight="1" x14ac:dyDescent="0.2">
      <c r="B2502" s="28"/>
      <c r="C2502" s="28"/>
    </row>
    <row r="2503" spans="2:3" ht="9.9499999999999993" customHeight="1" x14ac:dyDescent="0.2">
      <c r="B2503" s="28"/>
      <c r="C2503" s="28"/>
    </row>
    <row r="2504" spans="2:3" ht="9.9499999999999993" customHeight="1" x14ac:dyDescent="0.2">
      <c r="B2504" s="28"/>
      <c r="C2504" s="28"/>
    </row>
    <row r="2505" spans="2:3" ht="9.9499999999999993" customHeight="1" x14ac:dyDescent="0.2">
      <c r="B2505" s="28"/>
      <c r="C2505" s="28"/>
    </row>
    <row r="2506" spans="2:3" ht="9.9499999999999993" customHeight="1" x14ac:dyDescent="0.2">
      <c r="B2506" s="28"/>
      <c r="C2506" s="28"/>
    </row>
    <row r="2507" spans="2:3" ht="9.9499999999999993" customHeight="1" x14ac:dyDescent="0.2">
      <c r="B2507" s="28"/>
      <c r="C2507" s="28"/>
    </row>
    <row r="2508" spans="2:3" ht="9.9499999999999993" customHeight="1" x14ac:dyDescent="0.2">
      <c r="B2508" s="28"/>
      <c r="C2508" s="28"/>
    </row>
    <row r="2509" spans="2:3" ht="9.9499999999999993" customHeight="1" x14ac:dyDescent="0.2">
      <c r="B2509" s="28"/>
      <c r="C2509" s="28"/>
    </row>
    <row r="2510" spans="2:3" ht="9.9499999999999993" customHeight="1" x14ac:dyDescent="0.2">
      <c r="B2510" s="28"/>
      <c r="C2510" s="28"/>
    </row>
    <row r="2511" spans="2:3" ht="9.9499999999999993" customHeight="1" x14ac:dyDescent="0.2">
      <c r="B2511" s="28"/>
      <c r="C2511" s="28"/>
    </row>
    <row r="2512" spans="2:3" ht="9.9499999999999993" customHeight="1" x14ac:dyDescent="0.2">
      <c r="B2512" s="28"/>
      <c r="C2512" s="28"/>
    </row>
    <row r="2513" spans="2:3" ht="9.9499999999999993" customHeight="1" x14ac:dyDescent="0.2">
      <c r="B2513" s="28"/>
      <c r="C2513" s="28"/>
    </row>
    <row r="2514" spans="2:3" ht="9.9499999999999993" customHeight="1" x14ac:dyDescent="0.2">
      <c r="B2514" s="28"/>
      <c r="C2514" s="28"/>
    </row>
    <row r="2515" spans="2:3" ht="9.9499999999999993" customHeight="1" x14ac:dyDescent="0.2">
      <c r="B2515" s="28"/>
      <c r="C2515" s="28"/>
    </row>
    <row r="2516" spans="2:3" ht="9.9499999999999993" customHeight="1" x14ac:dyDescent="0.2">
      <c r="B2516" s="28"/>
      <c r="C2516" s="28"/>
    </row>
    <row r="2517" spans="2:3" ht="9.9499999999999993" customHeight="1" x14ac:dyDescent="0.2">
      <c r="B2517" s="28"/>
      <c r="C2517" s="28"/>
    </row>
    <row r="2518" spans="2:3" ht="9.9499999999999993" customHeight="1" x14ac:dyDescent="0.2">
      <c r="B2518" s="28"/>
      <c r="C2518" s="28"/>
    </row>
    <row r="2519" spans="2:3" ht="9.9499999999999993" customHeight="1" x14ac:dyDescent="0.2">
      <c r="B2519" s="28"/>
      <c r="C2519" s="28"/>
    </row>
    <row r="2520" spans="2:3" ht="9.9499999999999993" customHeight="1" x14ac:dyDescent="0.2">
      <c r="B2520" s="28"/>
      <c r="C2520" s="28"/>
    </row>
    <row r="2521" spans="2:3" ht="9.9499999999999993" customHeight="1" x14ac:dyDescent="0.2">
      <c r="B2521" s="28"/>
      <c r="C2521" s="28"/>
    </row>
    <row r="2522" spans="2:3" ht="9.9499999999999993" customHeight="1" x14ac:dyDescent="0.2">
      <c r="B2522" s="28"/>
      <c r="C2522" s="28"/>
    </row>
    <row r="2523" spans="2:3" ht="9.9499999999999993" customHeight="1" x14ac:dyDescent="0.2">
      <c r="B2523" s="28"/>
      <c r="C2523" s="28"/>
    </row>
    <row r="2524" spans="2:3" ht="9.9499999999999993" customHeight="1" x14ac:dyDescent="0.2">
      <c r="B2524" s="28"/>
      <c r="C2524" s="28"/>
    </row>
    <row r="2525" spans="2:3" ht="9.9499999999999993" customHeight="1" x14ac:dyDescent="0.2">
      <c r="B2525" s="28"/>
      <c r="C2525" s="28"/>
    </row>
    <row r="2526" spans="2:3" ht="9.9499999999999993" customHeight="1" x14ac:dyDescent="0.2">
      <c r="B2526" s="28"/>
      <c r="C2526" s="28"/>
    </row>
    <row r="2527" spans="2:3" ht="9.9499999999999993" customHeight="1" x14ac:dyDescent="0.2">
      <c r="B2527" s="28"/>
      <c r="C2527" s="28"/>
    </row>
    <row r="2528" spans="2:3" ht="9.9499999999999993" customHeight="1" x14ac:dyDescent="0.2">
      <c r="B2528" s="28"/>
      <c r="C2528" s="28"/>
    </row>
    <row r="2529" spans="2:3" ht="9.9499999999999993" customHeight="1" x14ac:dyDescent="0.2">
      <c r="B2529" s="28"/>
      <c r="C2529" s="28"/>
    </row>
    <row r="2530" spans="2:3" ht="9.9499999999999993" customHeight="1" x14ac:dyDescent="0.2">
      <c r="B2530" s="28"/>
      <c r="C2530" s="28"/>
    </row>
    <row r="2531" spans="2:3" ht="9.9499999999999993" customHeight="1" x14ac:dyDescent="0.2">
      <c r="B2531" s="28"/>
      <c r="C2531" s="28"/>
    </row>
    <row r="2532" spans="2:3" ht="9.9499999999999993" customHeight="1" x14ac:dyDescent="0.2">
      <c r="B2532" s="28"/>
      <c r="C2532" s="28"/>
    </row>
    <row r="2533" spans="2:3" ht="9.9499999999999993" customHeight="1" x14ac:dyDescent="0.2">
      <c r="B2533" s="28"/>
      <c r="C2533" s="28"/>
    </row>
    <row r="2534" spans="2:3" ht="9.9499999999999993" customHeight="1" x14ac:dyDescent="0.2">
      <c r="B2534" s="28"/>
      <c r="C2534" s="28"/>
    </row>
    <row r="2535" spans="2:3" ht="9.9499999999999993" customHeight="1" x14ac:dyDescent="0.2">
      <c r="B2535" s="28"/>
      <c r="C2535" s="28"/>
    </row>
    <row r="2536" spans="2:3" ht="9.9499999999999993" customHeight="1" x14ac:dyDescent="0.2">
      <c r="B2536" s="28"/>
      <c r="C2536" s="28"/>
    </row>
    <row r="2537" spans="2:3" ht="9.9499999999999993" customHeight="1" x14ac:dyDescent="0.2">
      <c r="B2537" s="28"/>
      <c r="C2537" s="28"/>
    </row>
    <row r="2538" spans="2:3" ht="9.9499999999999993" customHeight="1" x14ac:dyDescent="0.2">
      <c r="B2538" s="28"/>
      <c r="C2538" s="28"/>
    </row>
    <row r="2539" spans="2:3" ht="9.9499999999999993" customHeight="1" x14ac:dyDescent="0.2">
      <c r="B2539" s="28"/>
      <c r="C2539" s="28"/>
    </row>
    <row r="2540" spans="2:3" ht="9.9499999999999993" customHeight="1" x14ac:dyDescent="0.2">
      <c r="B2540" s="28"/>
      <c r="C2540" s="28"/>
    </row>
    <row r="2541" spans="2:3" ht="9.9499999999999993" customHeight="1" x14ac:dyDescent="0.2">
      <c r="B2541" s="28"/>
      <c r="C2541" s="28"/>
    </row>
    <row r="2542" spans="2:3" ht="9.9499999999999993" customHeight="1" x14ac:dyDescent="0.2">
      <c r="B2542" s="28"/>
      <c r="C2542" s="28"/>
    </row>
    <row r="2543" spans="2:3" ht="9.9499999999999993" customHeight="1" x14ac:dyDescent="0.2">
      <c r="B2543" s="28"/>
      <c r="C2543" s="28"/>
    </row>
    <row r="2544" spans="2:3" ht="9.9499999999999993" customHeight="1" x14ac:dyDescent="0.2">
      <c r="B2544" s="28"/>
      <c r="C2544" s="28"/>
    </row>
    <row r="2545" spans="2:3" ht="9.9499999999999993" customHeight="1" x14ac:dyDescent="0.2">
      <c r="B2545" s="28"/>
      <c r="C2545" s="28"/>
    </row>
    <row r="2546" spans="2:3" ht="9.9499999999999993" customHeight="1" x14ac:dyDescent="0.2">
      <c r="B2546" s="28"/>
      <c r="C2546" s="28"/>
    </row>
    <row r="2547" spans="2:3" ht="9.9499999999999993" customHeight="1" x14ac:dyDescent="0.2">
      <c r="B2547" s="28"/>
      <c r="C2547" s="28"/>
    </row>
    <row r="2548" spans="2:3" ht="9.9499999999999993" customHeight="1" x14ac:dyDescent="0.2">
      <c r="B2548" s="28"/>
      <c r="C2548" s="28"/>
    </row>
    <row r="2549" spans="2:3" ht="9.9499999999999993" customHeight="1" x14ac:dyDescent="0.2">
      <c r="B2549" s="28"/>
      <c r="C2549" s="28"/>
    </row>
    <row r="2550" spans="2:3" ht="9.9499999999999993" customHeight="1" x14ac:dyDescent="0.2">
      <c r="B2550" s="28"/>
      <c r="C2550" s="28"/>
    </row>
    <row r="2551" spans="2:3" ht="9.9499999999999993" customHeight="1" x14ac:dyDescent="0.2">
      <c r="B2551" s="28"/>
      <c r="C2551" s="28"/>
    </row>
    <row r="2552" spans="2:3" ht="9.9499999999999993" customHeight="1" x14ac:dyDescent="0.2">
      <c r="B2552" s="28"/>
      <c r="C2552" s="28"/>
    </row>
    <row r="2553" spans="2:3" ht="9.9499999999999993" customHeight="1" x14ac:dyDescent="0.2">
      <c r="B2553" s="28"/>
      <c r="C2553" s="28"/>
    </row>
    <row r="2554" spans="2:3" ht="9.9499999999999993" customHeight="1" x14ac:dyDescent="0.2">
      <c r="B2554" s="28"/>
      <c r="C2554" s="28"/>
    </row>
    <row r="2555" spans="2:3" ht="9.9499999999999993" customHeight="1" x14ac:dyDescent="0.2">
      <c r="B2555" s="28"/>
      <c r="C2555" s="28"/>
    </row>
    <row r="2556" spans="2:3" ht="9.9499999999999993" customHeight="1" x14ac:dyDescent="0.2">
      <c r="B2556" s="28"/>
      <c r="C2556" s="28"/>
    </row>
    <row r="2557" spans="2:3" ht="9.9499999999999993" customHeight="1" x14ac:dyDescent="0.2">
      <c r="B2557" s="28"/>
      <c r="C2557" s="28"/>
    </row>
    <row r="2558" spans="2:3" ht="9.9499999999999993" customHeight="1" x14ac:dyDescent="0.2">
      <c r="B2558" s="28"/>
      <c r="C2558" s="28"/>
    </row>
    <row r="2559" spans="2:3" ht="9.9499999999999993" customHeight="1" x14ac:dyDescent="0.2">
      <c r="B2559" s="28"/>
      <c r="C2559" s="28"/>
    </row>
    <row r="2560" spans="2:3" ht="9.9499999999999993" customHeight="1" x14ac:dyDescent="0.2">
      <c r="B2560" s="28"/>
      <c r="C2560" s="28"/>
    </row>
    <row r="2561" spans="2:3" ht="9.9499999999999993" customHeight="1" x14ac:dyDescent="0.2">
      <c r="B2561" s="28"/>
      <c r="C2561" s="28"/>
    </row>
    <row r="2562" spans="2:3" ht="9.9499999999999993" customHeight="1" x14ac:dyDescent="0.2">
      <c r="B2562" s="28"/>
      <c r="C2562" s="28"/>
    </row>
    <row r="2563" spans="2:3" ht="9.9499999999999993" customHeight="1" x14ac:dyDescent="0.2">
      <c r="B2563" s="28"/>
      <c r="C2563" s="28"/>
    </row>
    <row r="2564" spans="2:3" ht="9.9499999999999993" customHeight="1" x14ac:dyDescent="0.2">
      <c r="B2564" s="28"/>
      <c r="C2564" s="28"/>
    </row>
    <row r="2565" spans="2:3" ht="9.9499999999999993" customHeight="1" x14ac:dyDescent="0.2">
      <c r="B2565" s="28"/>
      <c r="C2565" s="28"/>
    </row>
    <row r="2566" spans="2:3" ht="9.9499999999999993" customHeight="1" x14ac:dyDescent="0.2">
      <c r="B2566" s="28"/>
      <c r="C2566" s="28"/>
    </row>
    <row r="2567" spans="2:3" ht="9.9499999999999993" customHeight="1" x14ac:dyDescent="0.2">
      <c r="B2567" s="28"/>
      <c r="C2567" s="28"/>
    </row>
    <row r="2568" spans="2:3" ht="9.9499999999999993" customHeight="1" x14ac:dyDescent="0.2">
      <c r="B2568" s="28"/>
      <c r="C2568" s="28"/>
    </row>
    <row r="2569" spans="2:3" ht="9.9499999999999993" customHeight="1" x14ac:dyDescent="0.2">
      <c r="B2569" s="28"/>
      <c r="C2569" s="28"/>
    </row>
    <row r="2570" spans="2:3" ht="9.9499999999999993" customHeight="1" x14ac:dyDescent="0.2">
      <c r="B2570" s="28"/>
      <c r="C2570" s="28"/>
    </row>
    <row r="2571" spans="2:3" ht="9.9499999999999993" customHeight="1" x14ac:dyDescent="0.2">
      <c r="B2571" s="28"/>
      <c r="C2571" s="28"/>
    </row>
    <row r="2572" spans="2:3" ht="9.9499999999999993" customHeight="1" x14ac:dyDescent="0.2">
      <c r="B2572" s="28"/>
      <c r="C2572" s="28"/>
    </row>
    <row r="2573" spans="2:3" ht="9.9499999999999993" customHeight="1" x14ac:dyDescent="0.2">
      <c r="B2573" s="28"/>
      <c r="C2573" s="28"/>
    </row>
    <row r="2574" spans="2:3" ht="9.9499999999999993" customHeight="1" x14ac:dyDescent="0.2">
      <c r="B2574" s="28"/>
      <c r="C2574" s="28"/>
    </row>
    <row r="2575" spans="2:3" ht="9.9499999999999993" customHeight="1" x14ac:dyDescent="0.2">
      <c r="B2575" s="28"/>
      <c r="C2575" s="28"/>
    </row>
    <row r="2576" spans="2:3" ht="9.9499999999999993" customHeight="1" x14ac:dyDescent="0.2">
      <c r="B2576" s="28"/>
      <c r="C2576" s="28"/>
    </row>
    <row r="2577" spans="2:3" ht="9.9499999999999993" customHeight="1" x14ac:dyDescent="0.2">
      <c r="B2577" s="28"/>
      <c r="C2577" s="28"/>
    </row>
    <row r="2578" spans="2:3" ht="9.9499999999999993" customHeight="1" x14ac:dyDescent="0.2">
      <c r="B2578" s="28"/>
      <c r="C2578" s="28"/>
    </row>
    <row r="2579" spans="2:3" ht="9.9499999999999993" customHeight="1" x14ac:dyDescent="0.2">
      <c r="B2579" s="28"/>
      <c r="C2579" s="28"/>
    </row>
    <row r="2580" spans="2:3" ht="9.9499999999999993" customHeight="1" x14ac:dyDescent="0.2">
      <c r="B2580" s="28"/>
      <c r="C2580" s="28"/>
    </row>
    <row r="2581" spans="2:3" ht="9.9499999999999993" customHeight="1" x14ac:dyDescent="0.2">
      <c r="B2581" s="28"/>
      <c r="C2581" s="28"/>
    </row>
    <row r="2582" spans="2:3" ht="9.9499999999999993" customHeight="1" x14ac:dyDescent="0.2">
      <c r="B2582" s="28"/>
      <c r="C2582" s="28"/>
    </row>
    <row r="2583" spans="2:3" ht="9.9499999999999993" customHeight="1" x14ac:dyDescent="0.2">
      <c r="B2583" s="28"/>
      <c r="C2583" s="28"/>
    </row>
    <row r="2584" spans="2:3" ht="9.9499999999999993" customHeight="1" x14ac:dyDescent="0.2">
      <c r="B2584" s="28"/>
      <c r="C2584" s="28"/>
    </row>
    <row r="2585" spans="2:3" ht="9.9499999999999993" customHeight="1" x14ac:dyDescent="0.2">
      <c r="B2585" s="28"/>
      <c r="C2585" s="28"/>
    </row>
    <row r="2586" spans="2:3" ht="9.9499999999999993" customHeight="1" x14ac:dyDescent="0.2">
      <c r="B2586" s="28"/>
      <c r="C2586" s="28"/>
    </row>
    <row r="2587" spans="2:3" ht="9.9499999999999993" customHeight="1" x14ac:dyDescent="0.2">
      <c r="B2587" s="28"/>
      <c r="C2587" s="28"/>
    </row>
    <row r="2588" spans="2:3" ht="9.9499999999999993" customHeight="1" x14ac:dyDescent="0.2">
      <c r="B2588" s="28"/>
      <c r="C2588" s="28"/>
    </row>
    <row r="2589" spans="2:3" ht="9.9499999999999993" customHeight="1" x14ac:dyDescent="0.2">
      <c r="B2589" s="28"/>
      <c r="C2589" s="28"/>
    </row>
    <row r="2590" spans="2:3" ht="9.9499999999999993" customHeight="1" x14ac:dyDescent="0.2">
      <c r="B2590" s="28"/>
      <c r="C2590" s="28"/>
    </row>
    <row r="2591" spans="2:3" ht="9.9499999999999993" customHeight="1" x14ac:dyDescent="0.2">
      <c r="B2591" s="28"/>
      <c r="C2591" s="28"/>
    </row>
    <row r="2592" spans="2:3" ht="9.9499999999999993" customHeight="1" x14ac:dyDescent="0.2">
      <c r="B2592" s="28"/>
      <c r="C2592" s="28"/>
    </row>
    <row r="2593" spans="2:3" ht="9.9499999999999993" customHeight="1" x14ac:dyDescent="0.2">
      <c r="B2593" s="28"/>
      <c r="C2593" s="28"/>
    </row>
    <row r="2594" spans="2:3" ht="9.9499999999999993" customHeight="1" x14ac:dyDescent="0.2">
      <c r="B2594" s="28"/>
      <c r="C2594" s="28"/>
    </row>
    <row r="2595" spans="2:3" ht="9.9499999999999993" customHeight="1" x14ac:dyDescent="0.2">
      <c r="B2595" s="28"/>
      <c r="C2595" s="28"/>
    </row>
    <row r="2596" spans="2:3" ht="9.9499999999999993" customHeight="1" x14ac:dyDescent="0.2">
      <c r="B2596" s="28"/>
      <c r="C2596" s="28"/>
    </row>
    <row r="2597" spans="2:3" ht="9.9499999999999993" customHeight="1" x14ac:dyDescent="0.2">
      <c r="B2597" s="28"/>
      <c r="C2597" s="28"/>
    </row>
    <row r="2598" spans="2:3" ht="9.9499999999999993" customHeight="1" x14ac:dyDescent="0.2">
      <c r="B2598" s="28"/>
      <c r="C2598" s="28"/>
    </row>
    <row r="2599" spans="2:3" ht="9.9499999999999993" customHeight="1" x14ac:dyDescent="0.2">
      <c r="B2599" s="28"/>
      <c r="C2599" s="28"/>
    </row>
    <row r="2600" spans="2:3" ht="9.9499999999999993" customHeight="1" x14ac:dyDescent="0.2">
      <c r="B2600" s="28"/>
      <c r="C2600" s="28"/>
    </row>
    <row r="2601" spans="2:3" ht="9.9499999999999993" customHeight="1" x14ac:dyDescent="0.2">
      <c r="B2601" s="28"/>
      <c r="C2601" s="28"/>
    </row>
    <row r="2602" spans="2:3" ht="9.9499999999999993" customHeight="1" x14ac:dyDescent="0.2">
      <c r="B2602" s="28"/>
      <c r="C2602" s="28"/>
    </row>
    <row r="2603" spans="2:3" ht="9.9499999999999993" customHeight="1" x14ac:dyDescent="0.2">
      <c r="B2603" s="28"/>
      <c r="C2603" s="28"/>
    </row>
    <row r="2604" spans="2:3" ht="9.9499999999999993" customHeight="1" x14ac:dyDescent="0.2">
      <c r="B2604" s="28"/>
      <c r="C2604" s="28"/>
    </row>
    <row r="2605" spans="2:3" ht="9.9499999999999993" customHeight="1" x14ac:dyDescent="0.2">
      <c r="B2605" s="28"/>
      <c r="C2605" s="28"/>
    </row>
    <row r="2606" spans="2:3" ht="9.9499999999999993" customHeight="1" x14ac:dyDescent="0.2">
      <c r="B2606" s="28"/>
      <c r="C2606" s="28"/>
    </row>
    <row r="2607" spans="2:3" ht="9.9499999999999993" customHeight="1" x14ac:dyDescent="0.2">
      <c r="B2607" s="28"/>
      <c r="C2607" s="28"/>
    </row>
    <row r="2608" spans="2:3" ht="9.9499999999999993" customHeight="1" x14ac:dyDescent="0.2">
      <c r="B2608" s="28"/>
      <c r="C2608" s="28"/>
    </row>
    <row r="2609" spans="2:3" ht="9.9499999999999993" customHeight="1" x14ac:dyDescent="0.2">
      <c r="B2609" s="28"/>
      <c r="C2609" s="28"/>
    </row>
    <row r="2610" spans="2:3" ht="9.9499999999999993" customHeight="1" x14ac:dyDescent="0.2">
      <c r="B2610" s="28"/>
      <c r="C2610" s="28"/>
    </row>
    <row r="2611" spans="2:3" ht="9.9499999999999993" customHeight="1" x14ac:dyDescent="0.2">
      <c r="B2611" s="28"/>
      <c r="C2611" s="28"/>
    </row>
    <row r="2612" spans="2:3" ht="9.9499999999999993" customHeight="1" x14ac:dyDescent="0.2">
      <c r="B2612" s="28"/>
      <c r="C2612" s="28"/>
    </row>
    <row r="2613" spans="2:3" ht="9.9499999999999993" customHeight="1" x14ac:dyDescent="0.2">
      <c r="B2613" s="28"/>
      <c r="C2613" s="28"/>
    </row>
    <row r="2614" spans="2:3" ht="9.9499999999999993" customHeight="1" x14ac:dyDescent="0.2">
      <c r="B2614" s="28"/>
      <c r="C2614" s="28"/>
    </row>
    <row r="2615" spans="2:3" ht="9.9499999999999993" customHeight="1" x14ac:dyDescent="0.2">
      <c r="B2615" s="28"/>
      <c r="C2615" s="28"/>
    </row>
    <row r="2616" spans="2:3" ht="9.9499999999999993" customHeight="1" x14ac:dyDescent="0.2">
      <c r="B2616" s="28"/>
      <c r="C2616" s="28"/>
    </row>
    <row r="2617" spans="2:3" ht="9.9499999999999993" customHeight="1" x14ac:dyDescent="0.2">
      <c r="B2617" s="28"/>
      <c r="C2617" s="28"/>
    </row>
    <row r="2618" spans="2:3" ht="9.9499999999999993" customHeight="1" x14ac:dyDescent="0.2">
      <c r="B2618" s="28"/>
      <c r="C2618" s="28"/>
    </row>
    <row r="2619" spans="2:3" ht="9.9499999999999993" customHeight="1" x14ac:dyDescent="0.2">
      <c r="B2619" s="28"/>
      <c r="C2619" s="28"/>
    </row>
    <row r="2620" spans="2:3" ht="9.9499999999999993" customHeight="1" x14ac:dyDescent="0.2">
      <c r="B2620" s="28"/>
      <c r="C2620" s="28"/>
    </row>
    <row r="2621" spans="2:3" ht="9.9499999999999993" customHeight="1" x14ac:dyDescent="0.2">
      <c r="B2621" s="28"/>
      <c r="C2621" s="28"/>
    </row>
    <row r="2622" spans="2:3" ht="9.9499999999999993" customHeight="1" x14ac:dyDescent="0.2">
      <c r="B2622" s="28"/>
      <c r="C2622" s="28"/>
    </row>
    <row r="2623" spans="2:3" ht="9.9499999999999993" customHeight="1" x14ac:dyDescent="0.2">
      <c r="B2623" s="28"/>
      <c r="C2623" s="28"/>
    </row>
    <row r="2624" spans="2:3" ht="9.9499999999999993" customHeight="1" x14ac:dyDescent="0.2">
      <c r="B2624" s="28"/>
      <c r="C2624" s="28"/>
    </row>
    <row r="2625" spans="2:3" ht="9.9499999999999993" customHeight="1" x14ac:dyDescent="0.2">
      <c r="B2625" s="28"/>
      <c r="C2625" s="28"/>
    </row>
    <row r="2626" spans="2:3" ht="9.9499999999999993" customHeight="1" x14ac:dyDescent="0.2">
      <c r="B2626" s="28"/>
      <c r="C2626" s="28"/>
    </row>
    <row r="2627" spans="2:3" ht="9.9499999999999993" customHeight="1" x14ac:dyDescent="0.2">
      <c r="B2627" s="28"/>
      <c r="C2627" s="28"/>
    </row>
    <row r="2628" spans="2:3" ht="9.9499999999999993" customHeight="1" x14ac:dyDescent="0.2">
      <c r="B2628" s="28"/>
      <c r="C2628" s="28"/>
    </row>
    <row r="2629" spans="2:3" ht="9.9499999999999993" customHeight="1" x14ac:dyDescent="0.2">
      <c r="B2629" s="28"/>
      <c r="C2629" s="28"/>
    </row>
    <row r="2630" spans="2:3" ht="9.9499999999999993" customHeight="1" x14ac:dyDescent="0.2">
      <c r="B2630" s="28"/>
      <c r="C2630" s="28"/>
    </row>
    <row r="2631" spans="2:3" ht="9.9499999999999993" customHeight="1" x14ac:dyDescent="0.2">
      <c r="B2631" s="28"/>
      <c r="C2631" s="28"/>
    </row>
    <row r="2632" spans="2:3" ht="9.9499999999999993" customHeight="1" x14ac:dyDescent="0.2">
      <c r="B2632" s="28"/>
      <c r="C2632" s="28"/>
    </row>
    <row r="2633" spans="2:3" ht="9.9499999999999993" customHeight="1" x14ac:dyDescent="0.2">
      <c r="B2633" s="28"/>
      <c r="C2633" s="28"/>
    </row>
    <row r="2634" spans="2:3" ht="9.9499999999999993" customHeight="1" x14ac:dyDescent="0.2">
      <c r="B2634" s="28"/>
      <c r="C2634" s="28"/>
    </row>
    <row r="2635" spans="2:3" ht="9.9499999999999993" customHeight="1" x14ac:dyDescent="0.2">
      <c r="B2635" s="28"/>
      <c r="C2635" s="28"/>
    </row>
    <row r="2636" spans="2:3" ht="9.9499999999999993" customHeight="1" x14ac:dyDescent="0.2">
      <c r="B2636" s="28"/>
      <c r="C2636" s="28"/>
    </row>
    <row r="2637" spans="2:3" ht="9.9499999999999993" customHeight="1" x14ac:dyDescent="0.2">
      <c r="B2637" s="28"/>
      <c r="C2637" s="28"/>
    </row>
    <row r="2638" spans="2:3" ht="9.9499999999999993" customHeight="1" x14ac:dyDescent="0.2">
      <c r="B2638" s="28"/>
      <c r="C2638" s="28"/>
    </row>
    <row r="2639" spans="2:3" ht="9.9499999999999993" customHeight="1" x14ac:dyDescent="0.2">
      <c r="B2639" s="28"/>
      <c r="C2639" s="28"/>
    </row>
    <row r="2640" spans="2:3" ht="9.9499999999999993" customHeight="1" x14ac:dyDescent="0.2">
      <c r="B2640" s="28"/>
      <c r="C2640" s="28"/>
    </row>
    <row r="2641" spans="2:3" ht="9.9499999999999993" customHeight="1" x14ac:dyDescent="0.2">
      <c r="B2641" s="28"/>
      <c r="C2641" s="28"/>
    </row>
    <row r="2642" spans="2:3" ht="9.9499999999999993" customHeight="1" x14ac:dyDescent="0.2">
      <c r="B2642" s="28"/>
      <c r="C2642" s="28"/>
    </row>
    <row r="2643" spans="2:3" ht="9.9499999999999993" customHeight="1" x14ac:dyDescent="0.2">
      <c r="B2643" s="28"/>
      <c r="C2643" s="28"/>
    </row>
    <row r="2644" spans="2:3" ht="9.9499999999999993" customHeight="1" x14ac:dyDescent="0.2">
      <c r="B2644" s="28"/>
      <c r="C2644" s="28"/>
    </row>
    <row r="2645" spans="2:3" ht="9.9499999999999993" customHeight="1" x14ac:dyDescent="0.2">
      <c r="B2645" s="28"/>
      <c r="C2645" s="28"/>
    </row>
    <row r="2646" spans="2:3" ht="9.9499999999999993" customHeight="1" x14ac:dyDescent="0.2">
      <c r="B2646" s="28"/>
      <c r="C2646" s="28"/>
    </row>
    <row r="2647" spans="2:3" ht="9.9499999999999993" customHeight="1" x14ac:dyDescent="0.2">
      <c r="B2647" s="28"/>
      <c r="C2647" s="28"/>
    </row>
    <row r="2648" spans="2:3" ht="9.9499999999999993" customHeight="1" x14ac:dyDescent="0.2">
      <c r="B2648" s="28"/>
      <c r="C2648" s="28"/>
    </row>
    <row r="2649" spans="2:3" ht="9.9499999999999993" customHeight="1" x14ac:dyDescent="0.2">
      <c r="B2649" s="28"/>
      <c r="C2649" s="28"/>
    </row>
    <row r="2650" spans="2:3" ht="9.9499999999999993" customHeight="1" x14ac:dyDescent="0.2">
      <c r="B2650" s="28"/>
      <c r="C2650" s="28"/>
    </row>
    <row r="2651" spans="2:3" ht="9.9499999999999993" customHeight="1" x14ac:dyDescent="0.2">
      <c r="B2651" s="28"/>
      <c r="C2651" s="28"/>
    </row>
    <row r="2652" spans="2:3" ht="9.9499999999999993" customHeight="1" x14ac:dyDescent="0.2">
      <c r="B2652" s="28"/>
      <c r="C2652" s="28"/>
    </row>
    <row r="2653" spans="2:3" ht="9.9499999999999993" customHeight="1" x14ac:dyDescent="0.2">
      <c r="B2653" s="28"/>
      <c r="C2653" s="28"/>
    </row>
    <row r="2654" spans="2:3" ht="9.9499999999999993" customHeight="1" x14ac:dyDescent="0.2">
      <c r="B2654" s="28"/>
      <c r="C2654" s="28"/>
    </row>
    <row r="2655" spans="2:3" ht="9.9499999999999993" customHeight="1" x14ac:dyDescent="0.2">
      <c r="B2655" s="28"/>
      <c r="C2655" s="28"/>
    </row>
    <row r="2656" spans="2:3" ht="9.9499999999999993" customHeight="1" x14ac:dyDescent="0.2">
      <c r="B2656" s="28"/>
      <c r="C2656" s="28"/>
    </row>
    <row r="2657" spans="2:3" ht="9.9499999999999993" customHeight="1" x14ac:dyDescent="0.2">
      <c r="B2657" s="28"/>
      <c r="C2657" s="28"/>
    </row>
    <row r="2658" spans="2:3" ht="9.9499999999999993" customHeight="1" x14ac:dyDescent="0.2">
      <c r="B2658" s="28"/>
      <c r="C2658" s="28"/>
    </row>
    <row r="2659" spans="2:3" ht="9.9499999999999993" customHeight="1" x14ac:dyDescent="0.2">
      <c r="B2659" s="28"/>
      <c r="C2659" s="28"/>
    </row>
    <row r="2660" spans="2:3" ht="9.9499999999999993" customHeight="1" x14ac:dyDescent="0.2">
      <c r="B2660" s="28"/>
      <c r="C2660" s="28"/>
    </row>
    <row r="2661" spans="2:3" ht="9.9499999999999993" customHeight="1" x14ac:dyDescent="0.2">
      <c r="B2661" s="28"/>
      <c r="C2661" s="28"/>
    </row>
    <row r="2662" spans="2:3" ht="9.9499999999999993" customHeight="1" x14ac:dyDescent="0.2">
      <c r="B2662" s="28"/>
      <c r="C2662" s="28"/>
    </row>
    <row r="2663" spans="2:3" ht="9.9499999999999993" customHeight="1" x14ac:dyDescent="0.2">
      <c r="B2663" s="28"/>
      <c r="C2663" s="28"/>
    </row>
    <row r="2664" spans="2:3" ht="9.9499999999999993" customHeight="1" x14ac:dyDescent="0.2">
      <c r="B2664" s="28"/>
      <c r="C2664" s="28"/>
    </row>
    <row r="2665" spans="2:3" ht="9.9499999999999993" customHeight="1" x14ac:dyDescent="0.2">
      <c r="B2665" s="28"/>
      <c r="C2665" s="28"/>
    </row>
    <row r="2666" spans="2:3" ht="9.9499999999999993" customHeight="1" x14ac:dyDescent="0.2">
      <c r="B2666" s="28"/>
      <c r="C2666" s="28"/>
    </row>
    <row r="2667" spans="2:3" ht="9.9499999999999993" customHeight="1" x14ac:dyDescent="0.2">
      <c r="B2667" s="28"/>
      <c r="C2667" s="28"/>
    </row>
    <row r="2668" spans="2:3" ht="9.9499999999999993" customHeight="1" x14ac:dyDescent="0.2">
      <c r="B2668" s="28"/>
      <c r="C2668" s="28"/>
    </row>
    <row r="2669" spans="2:3" ht="9.9499999999999993" customHeight="1" x14ac:dyDescent="0.2">
      <c r="B2669" s="28"/>
      <c r="C2669" s="28"/>
    </row>
    <row r="2670" spans="2:3" ht="9.9499999999999993" customHeight="1" x14ac:dyDescent="0.2">
      <c r="B2670" s="28"/>
      <c r="C2670" s="28"/>
    </row>
    <row r="2671" spans="2:3" ht="9.9499999999999993" customHeight="1" x14ac:dyDescent="0.2">
      <c r="B2671" s="28"/>
      <c r="C2671" s="28"/>
    </row>
    <row r="2672" spans="2:3" ht="9.9499999999999993" customHeight="1" x14ac:dyDescent="0.2">
      <c r="B2672" s="28"/>
      <c r="C2672" s="28"/>
    </row>
    <row r="2673" spans="2:3" ht="9.9499999999999993" customHeight="1" x14ac:dyDescent="0.2">
      <c r="B2673" s="28"/>
      <c r="C2673" s="28"/>
    </row>
    <row r="2674" spans="2:3" ht="9.9499999999999993" customHeight="1" x14ac:dyDescent="0.2">
      <c r="B2674" s="28"/>
      <c r="C2674" s="28"/>
    </row>
    <row r="2675" spans="2:3" ht="9.9499999999999993" customHeight="1" x14ac:dyDescent="0.2">
      <c r="B2675" s="28"/>
      <c r="C2675" s="28"/>
    </row>
    <row r="2676" spans="2:3" ht="9.9499999999999993" customHeight="1" x14ac:dyDescent="0.2">
      <c r="B2676" s="28"/>
      <c r="C2676" s="28"/>
    </row>
    <row r="2677" spans="2:3" ht="9.9499999999999993" customHeight="1" x14ac:dyDescent="0.2">
      <c r="B2677" s="28"/>
      <c r="C2677" s="28"/>
    </row>
    <row r="2678" spans="2:3" ht="9.9499999999999993" customHeight="1" x14ac:dyDescent="0.2">
      <c r="B2678" s="28"/>
      <c r="C2678" s="28"/>
    </row>
    <row r="2679" spans="2:3" ht="9.9499999999999993" customHeight="1" x14ac:dyDescent="0.2">
      <c r="B2679" s="28"/>
      <c r="C2679" s="28"/>
    </row>
    <row r="2680" spans="2:3" ht="9.9499999999999993" customHeight="1" x14ac:dyDescent="0.2">
      <c r="B2680" s="28"/>
      <c r="C2680" s="28"/>
    </row>
    <row r="2681" spans="2:3" ht="9.9499999999999993" customHeight="1" x14ac:dyDescent="0.2">
      <c r="B2681" s="28"/>
      <c r="C2681" s="28"/>
    </row>
    <row r="2682" spans="2:3" ht="9.9499999999999993" customHeight="1" x14ac:dyDescent="0.2">
      <c r="B2682" s="28"/>
      <c r="C2682" s="28"/>
    </row>
    <row r="2683" spans="2:3" ht="9.9499999999999993" customHeight="1" x14ac:dyDescent="0.2">
      <c r="B2683" s="28"/>
      <c r="C2683" s="28"/>
    </row>
    <row r="2684" spans="2:3" ht="9.9499999999999993" customHeight="1" x14ac:dyDescent="0.2">
      <c r="B2684" s="28"/>
      <c r="C2684" s="28"/>
    </row>
    <row r="2685" spans="2:3" ht="9.9499999999999993" customHeight="1" x14ac:dyDescent="0.2">
      <c r="B2685" s="28"/>
      <c r="C2685" s="28"/>
    </row>
    <row r="2686" spans="2:3" ht="9.9499999999999993" customHeight="1" x14ac:dyDescent="0.2">
      <c r="B2686" s="28"/>
      <c r="C2686" s="28"/>
    </row>
    <row r="2687" spans="2:3" ht="9.9499999999999993" customHeight="1" x14ac:dyDescent="0.2">
      <c r="B2687" s="28"/>
      <c r="C2687" s="28"/>
    </row>
    <row r="2688" spans="2:3" ht="9.9499999999999993" customHeight="1" x14ac:dyDescent="0.2">
      <c r="B2688" s="28"/>
      <c r="C2688" s="28"/>
    </row>
    <row r="2689" spans="2:3" ht="9.9499999999999993" customHeight="1" x14ac:dyDescent="0.2">
      <c r="B2689" s="28"/>
      <c r="C2689" s="28"/>
    </row>
    <row r="2690" spans="2:3" ht="9.9499999999999993" customHeight="1" x14ac:dyDescent="0.2">
      <c r="B2690" s="28"/>
      <c r="C2690" s="28"/>
    </row>
    <row r="2691" spans="2:3" ht="9.9499999999999993" customHeight="1" x14ac:dyDescent="0.2">
      <c r="B2691" s="28"/>
      <c r="C2691" s="28"/>
    </row>
    <row r="2692" spans="2:3" ht="9.9499999999999993" customHeight="1" x14ac:dyDescent="0.2">
      <c r="B2692" s="28"/>
      <c r="C2692" s="28"/>
    </row>
    <row r="2693" spans="2:3" ht="9.9499999999999993" customHeight="1" x14ac:dyDescent="0.2">
      <c r="B2693" s="28"/>
      <c r="C2693" s="28"/>
    </row>
    <row r="2694" spans="2:3" ht="9.9499999999999993" customHeight="1" x14ac:dyDescent="0.2">
      <c r="B2694" s="28"/>
      <c r="C2694" s="28"/>
    </row>
    <row r="2695" spans="2:3" ht="9.9499999999999993" customHeight="1" x14ac:dyDescent="0.2">
      <c r="B2695" s="28"/>
      <c r="C2695" s="28"/>
    </row>
    <row r="2696" spans="2:3" ht="9.9499999999999993" customHeight="1" x14ac:dyDescent="0.2">
      <c r="B2696" s="28"/>
      <c r="C2696" s="28"/>
    </row>
    <row r="2697" spans="2:3" ht="9.9499999999999993" customHeight="1" x14ac:dyDescent="0.2">
      <c r="B2697" s="28"/>
      <c r="C2697" s="28"/>
    </row>
    <row r="2698" spans="2:3" ht="9.9499999999999993" customHeight="1" x14ac:dyDescent="0.2">
      <c r="B2698" s="28"/>
      <c r="C2698" s="28"/>
    </row>
    <row r="2699" spans="2:3" ht="9.9499999999999993" customHeight="1" x14ac:dyDescent="0.2">
      <c r="B2699" s="28"/>
      <c r="C2699" s="28"/>
    </row>
    <row r="2700" spans="2:3" ht="9.9499999999999993" customHeight="1" x14ac:dyDescent="0.2">
      <c r="B2700" s="28"/>
      <c r="C2700" s="28"/>
    </row>
    <row r="2701" spans="2:3" ht="9.9499999999999993" customHeight="1" x14ac:dyDescent="0.2">
      <c r="B2701" s="28"/>
      <c r="C2701" s="28"/>
    </row>
    <row r="2702" spans="2:3" ht="9.9499999999999993" customHeight="1" x14ac:dyDescent="0.2">
      <c r="B2702" s="28"/>
      <c r="C2702" s="28"/>
    </row>
    <row r="2703" spans="2:3" ht="9.9499999999999993" customHeight="1" x14ac:dyDescent="0.2">
      <c r="B2703" s="28"/>
      <c r="C2703" s="28"/>
    </row>
    <row r="2704" spans="2:3" ht="9.9499999999999993" customHeight="1" x14ac:dyDescent="0.2">
      <c r="B2704" s="28"/>
      <c r="C2704" s="28"/>
    </row>
    <row r="2705" spans="2:3" ht="9.9499999999999993" customHeight="1" x14ac:dyDescent="0.2">
      <c r="B2705" s="28"/>
      <c r="C2705" s="28"/>
    </row>
    <row r="2706" spans="2:3" ht="9.9499999999999993" customHeight="1" x14ac:dyDescent="0.2">
      <c r="B2706" s="28"/>
      <c r="C2706" s="28"/>
    </row>
    <row r="2707" spans="2:3" ht="9.9499999999999993" customHeight="1" x14ac:dyDescent="0.2">
      <c r="B2707" s="28"/>
      <c r="C2707" s="28"/>
    </row>
    <row r="2708" spans="2:3" ht="9.9499999999999993" customHeight="1" x14ac:dyDescent="0.2">
      <c r="B2708" s="28"/>
      <c r="C2708" s="28"/>
    </row>
    <row r="2709" spans="2:3" ht="9.9499999999999993" customHeight="1" x14ac:dyDescent="0.2">
      <c r="B2709" s="28"/>
      <c r="C2709" s="28"/>
    </row>
    <row r="2710" spans="2:3" ht="9.9499999999999993" customHeight="1" x14ac:dyDescent="0.2">
      <c r="B2710" s="28"/>
      <c r="C2710" s="28"/>
    </row>
    <row r="2711" spans="2:3" ht="9.9499999999999993" customHeight="1" x14ac:dyDescent="0.2">
      <c r="B2711" s="28"/>
      <c r="C2711" s="28"/>
    </row>
    <row r="2712" spans="2:3" ht="9.9499999999999993" customHeight="1" x14ac:dyDescent="0.2">
      <c r="B2712" s="28"/>
      <c r="C2712" s="28"/>
    </row>
    <row r="2713" spans="2:3" ht="9.9499999999999993" customHeight="1" x14ac:dyDescent="0.2">
      <c r="B2713" s="28"/>
      <c r="C2713" s="28"/>
    </row>
    <row r="2714" spans="2:3" ht="9.9499999999999993" customHeight="1" x14ac:dyDescent="0.2">
      <c r="B2714" s="28"/>
      <c r="C2714" s="28"/>
    </row>
    <row r="2715" spans="2:3" ht="9.9499999999999993" customHeight="1" x14ac:dyDescent="0.2">
      <c r="B2715" s="28"/>
      <c r="C2715" s="28"/>
    </row>
    <row r="2716" spans="2:3" ht="9.9499999999999993" customHeight="1" x14ac:dyDescent="0.2">
      <c r="B2716" s="28"/>
      <c r="C2716" s="28"/>
    </row>
    <row r="2717" spans="2:3" ht="9.9499999999999993" customHeight="1" x14ac:dyDescent="0.2">
      <c r="B2717" s="28"/>
      <c r="C2717" s="28"/>
    </row>
    <row r="2718" spans="2:3" ht="9.9499999999999993" customHeight="1" x14ac:dyDescent="0.2">
      <c r="B2718" s="28"/>
      <c r="C2718" s="28"/>
    </row>
    <row r="2719" spans="2:3" ht="9.9499999999999993" customHeight="1" x14ac:dyDescent="0.2">
      <c r="B2719" s="28"/>
      <c r="C2719" s="28"/>
    </row>
    <row r="2720" spans="2:3" ht="9.9499999999999993" customHeight="1" x14ac:dyDescent="0.2">
      <c r="B2720" s="28"/>
      <c r="C2720" s="28"/>
    </row>
    <row r="2721" spans="2:3" ht="9.9499999999999993" customHeight="1" x14ac:dyDescent="0.2">
      <c r="B2721" s="28"/>
      <c r="C2721" s="28"/>
    </row>
    <row r="2722" spans="2:3" ht="9.9499999999999993" customHeight="1" x14ac:dyDescent="0.2">
      <c r="B2722" s="28"/>
      <c r="C2722" s="28"/>
    </row>
    <row r="2723" spans="2:3" ht="9.9499999999999993" customHeight="1" x14ac:dyDescent="0.2">
      <c r="B2723" s="28"/>
      <c r="C2723" s="28"/>
    </row>
    <row r="2724" spans="2:3" ht="9.9499999999999993" customHeight="1" x14ac:dyDescent="0.2">
      <c r="B2724" s="28"/>
      <c r="C2724" s="28"/>
    </row>
    <row r="2725" spans="2:3" ht="9.9499999999999993" customHeight="1" x14ac:dyDescent="0.2">
      <c r="B2725" s="28"/>
      <c r="C2725" s="28"/>
    </row>
    <row r="2726" spans="2:3" ht="9.9499999999999993" customHeight="1" x14ac:dyDescent="0.2">
      <c r="B2726" s="28"/>
      <c r="C2726" s="28"/>
    </row>
    <row r="2727" spans="2:3" ht="9.9499999999999993" customHeight="1" x14ac:dyDescent="0.2">
      <c r="B2727" s="28"/>
      <c r="C2727" s="28"/>
    </row>
    <row r="2728" spans="2:3" ht="9.9499999999999993" customHeight="1" x14ac:dyDescent="0.2">
      <c r="B2728" s="28"/>
      <c r="C2728" s="28"/>
    </row>
    <row r="2729" spans="2:3" ht="9.9499999999999993" customHeight="1" x14ac:dyDescent="0.2">
      <c r="B2729" s="28"/>
      <c r="C2729" s="28"/>
    </row>
    <row r="2730" spans="2:3" ht="9.9499999999999993" customHeight="1" x14ac:dyDescent="0.2">
      <c r="B2730" s="28"/>
      <c r="C2730" s="28"/>
    </row>
    <row r="2731" spans="2:3" ht="9.9499999999999993" customHeight="1" x14ac:dyDescent="0.2">
      <c r="B2731" s="28"/>
      <c r="C2731" s="28"/>
    </row>
    <row r="2732" spans="2:3" ht="9.9499999999999993" customHeight="1" x14ac:dyDescent="0.2">
      <c r="B2732" s="28"/>
      <c r="C2732" s="28"/>
    </row>
    <row r="2733" spans="2:3" ht="9.9499999999999993" customHeight="1" x14ac:dyDescent="0.2">
      <c r="B2733" s="28"/>
      <c r="C2733" s="28"/>
    </row>
    <row r="2734" spans="2:3" ht="9.9499999999999993" customHeight="1" x14ac:dyDescent="0.2">
      <c r="B2734" s="28"/>
      <c r="C2734" s="28"/>
    </row>
    <row r="2735" spans="2:3" ht="9.9499999999999993" customHeight="1" x14ac:dyDescent="0.2">
      <c r="B2735" s="28"/>
      <c r="C2735" s="28"/>
    </row>
    <row r="2736" spans="2:3" ht="9.9499999999999993" customHeight="1" x14ac:dyDescent="0.2">
      <c r="B2736" s="28"/>
      <c r="C2736" s="28"/>
    </row>
    <row r="2737" spans="2:3" ht="9.9499999999999993" customHeight="1" x14ac:dyDescent="0.2">
      <c r="B2737" s="28"/>
      <c r="C2737" s="28"/>
    </row>
    <row r="2738" spans="2:3" ht="9.9499999999999993" customHeight="1" x14ac:dyDescent="0.2">
      <c r="B2738" s="28"/>
      <c r="C2738" s="28"/>
    </row>
    <row r="2739" spans="2:3" ht="9.9499999999999993" customHeight="1" x14ac:dyDescent="0.2">
      <c r="B2739" s="28"/>
      <c r="C2739" s="28"/>
    </row>
    <row r="2740" spans="2:3" ht="9.9499999999999993" customHeight="1" x14ac:dyDescent="0.2">
      <c r="B2740" s="28"/>
      <c r="C2740" s="28"/>
    </row>
    <row r="2741" spans="2:3" ht="9.9499999999999993" customHeight="1" x14ac:dyDescent="0.2">
      <c r="B2741" s="28"/>
      <c r="C2741" s="28"/>
    </row>
    <row r="2742" spans="2:3" ht="9.9499999999999993" customHeight="1" x14ac:dyDescent="0.2">
      <c r="B2742" s="28"/>
      <c r="C2742" s="28"/>
    </row>
    <row r="2743" spans="2:3" ht="9.9499999999999993" customHeight="1" x14ac:dyDescent="0.2">
      <c r="B2743" s="28"/>
      <c r="C2743" s="28"/>
    </row>
    <row r="2744" spans="2:3" ht="9.9499999999999993" customHeight="1" x14ac:dyDescent="0.2">
      <c r="B2744" s="28"/>
      <c r="C2744" s="28"/>
    </row>
    <row r="2745" spans="2:3" ht="9.9499999999999993" customHeight="1" x14ac:dyDescent="0.2">
      <c r="B2745" s="28"/>
      <c r="C2745" s="28"/>
    </row>
    <row r="2746" spans="2:3" ht="9.9499999999999993" customHeight="1" x14ac:dyDescent="0.2">
      <c r="B2746" s="28"/>
      <c r="C2746" s="28"/>
    </row>
    <row r="2747" spans="2:3" ht="9.9499999999999993" customHeight="1" x14ac:dyDescent="0.2">
      <c r="B2747" s="28"/>
      <c r="C2747" s="28"/>
    </row>
    <row r="2748" spans="2:3" ht="9.9499999999999993" customHeight="1" x14ac:dyDescent="0.2">
      <c r="B2748" s="28"/>
      <c r="C2748" s="28"/>
    </row>
    <row r="2749" spans="2:3" ht="9.9499999999999993" customHeight="1" x14ac:dyDescent="0.2">
      <c r="B2749" s="28"/>
      <c r="C2749" s="28"/>
    </row>
    <row r="2750" spans="2:3" ht="9.9499999999999993" customHeight="1" x14ac:dyDescent="0.2">
      <c r="B2750" s="28"/>
      <c r="C2750" s="28"/>
    </row>
    <row r="2751" spans="2:3" ht="9.9499999999999993" customHeight="1" x14ac:dyDescent="0.2">
      <c r="B2751" s="28"/>
      <c r="C2751" s="28"/>
    </row>
    <row r="2752" spans="2:3" ht="9.9499999999999993" customHeight="1" x14ac:dyDescent="0.2">
      <c r="B2752" s="28"/>
      <c r="C2752" s="28"/>
    </row>
    <row r="2753" spans="2:3" ht="9.9499999999999993" customHeight="1" x14ac:dyDescent="0.2">
      <c r="B2753" s="28"/>
      <c r="C2753" s="28"/>
    </row>
    <row r="2754" spans="2:3" ht="9.9499999999999993" customHeight="1" x14ac:dyDescent="0.2">
      <c r="B2754" s="28"/>
      <c r="C2754" s="28"/>
    </row>
    <row r="2755" spans="2:3" ht="9.9499999999999993" customHeight="1" x14ac:dyDescent="0.2">
      <c r="B2755" s="28"/>
      <c r="C2755" s="28"/>
    </row>
    <row r="2756" spans="2:3" ht="9.9499999999999993" customHeight="1" x14ac:dyDescent="0.2">
      <c r="B2756" s="28"/>
      <c r="C2756" s="28"/>
    </row>
    <row r="2757" spans="2:3" ht="9.9499999999999993" customHeight="1" x14ac:dyDescent="0.2">
      <c r="B2757" s="28"/>
      <c r="C2757" s="28"/>
    </row>
    <row r="2758" spans="2:3" ht="9.9499999999999993" customHeight="1" x14ac:dyDescent="0.2">
      <c r="B2758" s="28"/>
      <c r="C2758" s="28"/>
    </row>
    <row r="2759" spans="2:3" ht="9.9499999999999993" customHeight="1" x14ac:dyDescent="0.2">
      <c r="B2759" s="28"/>
      <c r="C2759" s="28"/>
    </row>
    <row r="2760" spans="2:3" ht="9.9499999999999993" customHeight="1" x14ac:dyDescent="0.2">
      <c r="B2760" s="28"/>
      <c r="C2760" s="28"/>
    </row>
    <row r="2761" spans="2:3" ht="9.9499999999999993" customHeight="1" x14ac:dyDescent="0.2">
      <c r="B2761" s="28"/>
      <c r="C2761" s="28"/>
    </row>
    <row r="2762" spans="2:3" ht="9.9499999999999993" customHeight="1" x14ac:dyDescent="0.2">
      <c r="B2762" s="28"/>
      <c r="C2762" s="28"/>
    </row>
    <row r="2763" spans="2:3" ht="9.9499999999999993" customHeight="1" x14ac:dyDescent="0.2">
      <c r="B2763" s="28"/>
      <c r="C2763" s="28"/>
    </row>
    <row r="2764" spans="2:3" ht="9.9499999999999993" customHeight="1" x14ac:dyDescent="0.2">
      <c r="B2764" s="28"/>
      <c r="C2764" s="28"/>
    </row>
    <row r="2765" spans="2:3" ht="9.9499999999999993" customHeight="1" x14ac:dyDescent="0.2">
      <c r="B2765" s="28"/>
      <c r="C2765" s="28"/>
    </row>
    <row r="2766" spans="2:3" ht="9.9499999999999993" customHeight="1" x14ac:dyDescent="0.2">
      <c r="B2766" s="28"/>
      <c r="C2766" s="28"/>
    </row>
    <row r="2767" spans="2:3" ht="9.9499999999999993" customHeight="1" x14ac:dyDescent="0.2">
      <c r="B2767" s="28"/>
      <c r="C2767" s="28"/>
    </row>
    <row r="2768" spans="2:3" ht="9.9499999999999993" customHeight="1" x14ac:dyDescent="0.2">
      <c r="B2768" s="28"/>
      <c r="C2768" s="28"/>
    </row>
    <row r="2769" spans="2:3" ht="9.9499999999999993" customHeight="1" x14ac:dyDescent="0.2">
      <c r="B2769" s="28"/>
      <c r="C2769" s="28"/>
    </row>
    <row r="2770" spans="2:3" ht="9.9499999999999993" customHeight="1" x14ac:dyDescent="0.2">
      <c r="B2770" s="28"/>
      <c r="C2770" s="28"/>
    </row>
    <row r="2771" spans="2:3" ht="9.9499999999999993" customHeight="1" x14ac:dyDescent="0.2">
      <c r="B2771" s="28"/>
      <c r="C2771" s="28"/>
    </row>
    <row r="2772" spans="2:3" ht="9.9499999999999993" customHeight="1" x14ac:dyDescent="0.2">
      <c r="B2772" s="28"/>
      <c r="C2772" s="28"/>
    </row>
    <row r="2773" spans="2:3" ht="9.9499999999999993" customHeight="1" x14ac:dyDescent="0.2">
      <c r="B2773" s="28"/>
      <c r="C2773" s="28"/>
    </row>
    <row r="2774" spans="2:3" ht="9.9499999999999993" customHeight="1" x14ac:dyDescent="0.2">
      <c r="B2774" s="28"/>
      <c r="C2774" s="28"/>
    </row>
    <row r="2775" spans="2:3" ht="9.9499999999999993" customHeight="1" x14ac:dyDescent="0.2">
      <c r="B2775" s="28"/>
      <c r="C2775" s="28"/>
    </row>
    <row r="2776" spans="2:3" ht="9.9499999999999993" customHeight="1" x14ac:dyDescent="0.2">
      <c r="B2776" s="28"/>
      <c r="C2776" s="28"/>
    </row>
    <row r="2777" spans="2:3" ht="9.9499999999999993" customHeight="1" x14ac:dyDescent="0.2">
      <c r="B2777" s="28"/>
      <c r="C2777" s="28"/>
    </row>
    <row r="2778" spans="2:3" ht="9.9499999999999993" customHeight="1" x14ac:dyDescent="0.2">
      <c r="B2778" s="28"/>
      <c r="C2778" s="28"/>
    </row>
    <row r="2779" spans="2:3" ht="9.9499999999999993" customHeight="1" x14ac:dyDescent="0.2">
      <c r="B2779" s="28"/>
      <c r="C2779" s="28"/>
    </row>
    <row r="2780" spans="2:3" ht="9.9499999999999993" customHeight="1" x14ac:dyDescent="0.2">
      <c r="B2780" s="28"/>
      <c r="C2780" s="28"/>
    </row>
    <row r="2781" spans="2:3" ht="9.9499999999999993" customHeight="1" x14ac:dyDescent="0.2">
      <c r="B2781" s="28"/>
      <c r="C2781" s="28"/>
    </row>
    <row r="2782" spans="2:3" ht="9.9499999999999993" customHeight="1" x14ac:dyDescent="0.2">
      <c r="B2782" s="28"/>
      <c r="C2782" s="28"/>
    </row>
    <row r="2783" spans="2:3" ht="9.9499999999999993" customHeight="1" x14ac:dyDescent="0.2">
      <c r="B2783" s="28"/>
      <c r="C2783" s="28"/>
    </row>
    <row r="2784" spans="2:3" ht="9.9499999999999993" customHeight="1" x14ac:dyDescent="0.2">
      <c r="B2784" s="28"/>
      <c r="C2784" s="28"/>
    </row>
    <row r="2785" spans="2:3" ht="9.9499999999999993" customHeight="1" x14ac:dyDescent="0.2">
      <c r="B2785" s="28"/>
      <c r="C2785" s="28"/>
    </row>
    <row r="2786" spans="2:3" ht="9.9499999999999993" customHeight="1" x14ac:dyDescent="0.2">
      <c r="B2786" s="28"/>
      <c r="C2786" s="28"/>
    </row>
    <row r="2787" spans="2:3" ht="9.9499999999999993" customHeight="1" x14ac:dyDescent="0.2">
      <c r="B2787" s="28"/>
      <c r="C2787" s="28"/>
    </row>
    <row r="2788" spans="2:3" ht="9.9499999999999993" customHeight="1" x14ac:dyDescent="0.2">
      <c r="B2788" s="28"/>
      <c r="C2788" s="28"/>
    </row>
    <row r="2789" spans="2:3" ht="9.9499999999999993" customHeight="1" x14ac:dyDescent="0.2">
      <c r="B2789" s="28"/>
      <c r="C2789" s="28"/>
    </row>
    <row r="2790" spans="2:3" ht="9.9499999999999993" customHeight="1" x14ac:dyDescent="0.2">
      <c r="B2790" s="28"/>
      <c r="C2790" s="28"/>
    </row>
    <row r="2791" spans="2:3" ht="9.9499999999999993" customHeight="1" x14ac:dyDescent="0.2">
      <c r="B2791" s="28"/>
      <c r="C2791" s="28"/>
    </row>
    <row r="2792" spans="2:3" ht="9.9499999999999993" customHeight="1" x14ac:dyDescent="0.2">
      <c r="B2792" s="28"/>
      <c r="C2792" s="28"/>
    </row>
    <row r="2793" spans="2:3" ht="9.9499999999999993" customHeight="1" x14ac:dyDescent="0.2">
      <c r="B2793" s="28"/>
      <c r="C2793" s="28"/>
    </row>
    <row r="2794" spans="2:3" ht="9.9499999999999993" customHeight="1" x14ac:dyDescent="0.2">
      <c r="B2794" s="28"/>
      <c r="C2794" s="28"/>
    </row>
    <row r="2795" spans="2:3" ht="9.9499999999999993" customHeight="1" x14ac:dyDescent="0.2">
      <c r="B2795" s="28"/>
      <c r="C2795" s="28"/>
    </row>
    <row r="2796" spans="2:3" ht="9.9499999999999993" customHeight="1" x14ac:dyDescent="0.2">
      <c r="B2796" s="28"/>
      <c r="C2796" s="28"/>
    </row>
    <row r="2797" spans="2:3" ht="9.9499999999999993" customHeight="1" x14ac:dyDescent="0.2">
      <c r="B2797" s="28"/>
      <c r="C2797" s="28"/>
    </row>
    <row r="2798" spans="2:3" ht="9.9499999999999993" customHeight="1" x14ac:dyDescent="0.2">
      <c r="B2798" s="28"/>
      <c r="C2798" s="28"/>
    </row>
    <row r="2799" spans="2:3" ht="9.9499999999999993" customHeight="1" x14ac:dyDescent="0.2">
      <c r="B2799" s="28"/>
      <c r="C2799" s="28"/>
    </row>
    <row r="2800" spans="2:3" ht="9.9499999999999993" customHeight="1" x14ac:dyDescent="0.2">
      <c r="B2800" s="28"/>
      <c r="C2800" s="28"/>
    </row>
    <row r="2801" spans="2:3" ht="9.9499999999999993" customHeight="1" x14ac:dyDescent="0.2">
      <c r="B2801" s="28"/>
      <c r="C2801" s="28"/>
    </row>
    <row r="2802" spans="2:3" ht="9.9499999999999993" customHeight="1" x14ac:dyDescent="0.2">
      <c r="B2802" s="28"/>
      <c r="C2802" s="28"/>
    </row>
    <row r="2803" spans="2:3" ht="9.9499999999999993" customHeight="1" x14ac:dyDescent="0.2">
      <c r="B2803" s="28"/>
      <c r="C2803" s="28"/>
    </row>
    <row r="2804" spans="2:3" ht="9.9499999999999993" customHeight="1" x14ac:dyDescent="0.2">
      <c r="B2804" s="28"/>
      <c r="C2804" s="28"/>
    </row>
    <row r="2805" spans="2:3" ht="9.9499999999999993" customHeight="1" x14ac:dyDescent="0.2">
      <c r="B2805" s="28"/>
      <c r="C2805" s="28"/>
    </row>
    <row r="2806" spans="2:3" ht="9.9499999999999993" customHeight="1" x14ac:dyDescent="0.2">
      <c r="B2806" s="28"/>
      <c r="C2806" s="28"/>
    </row>
    <row r="2807" spans="2:3" ht="9.9499999999999993" customHeight="1" x14ac:dyDescent="0.2">
      <c r="B2807" s="28"/>
      <c r="C2807" s="28"/>
    </row>
    <row r="2808" spans="2:3" ht="9.9499999999999993" customHeight="1" x14ac:dyDescent="0.2">
      <c r="B2808" s="28"/>
      <c r="C2808" s="28"/>
    </row>
    <row r="2809" spans="2:3" ht="9.9499999999999993" customHeight="1" x14ac:dyDescent="0.2">
      <c r="B2809" s="28"/>
      <c r="C2809" s="28"/>
    </row>
    <row r="2810" spans="2:3" ht="9.9499999999999993" customHeight="1" x14ac:dyDescent="0.2">
      <c r="B2810" s="28"/>
      <c r="C2810" s="28"/>
    </row>
    <row r="2811" spans="2:3" ht="9.9499999999999993" customHeight="1" x14ac:dyDescent="0.2">
      <c r="B2811" s="28"/>
      <c r="C2811" s="28"/>
    </row>
    <row r="2812" spans="2:3" ht="9.9499999999999993" customHeight="1" x14ac:dyDescent="0.2">
      <c r="B2812" s="28"/>
      <c r="C2812" s="28"/>
    </row>
    <row r="2813" spans="2:3" ht="9.9499999999999993" customHeight="1" x14ac:dyDescent="0.2">
      <c r="B2813" s="28"/>
      <c r="C2813" s="28"/>
    </row>
    <row r="2814" spans="2:3" ht="9.9499999999999993" customHeight="1" x14ac:dyDescent="0.2">
      <c r="B2814" s="28"/>
      <c r="C2814" s="28"/>
    </row>
    <row r="2815" spans="2:3" ht="9.9499999999999993" customHeight="1" x14ac:dyDescent="0.2">
      <c r="B2815" s="28"/>
      <c r="C2815" s="28"/>
    </row>
    <row r="2816" spans="2:3" ht="9.9499999999999993" customHeight="1" x14ac:dyDescent="0.2">
      <c r="B2816" s="28"/>
      <c r="C2816" s="28"/>
    </row>
    <row r="2817" spans="2:3" ht="9.9499999999999993" customHeight="1" x14ac:dyDescent="0.2">
      <c r="B2817" s="28"/>
      <c r="C2817" s="28"/>
    </row>
    <row r="2818" spans="2:3" ht="9.9499999999999993" customHeight="1" x14ac:dyDescent="0.2">
      <c r="B2818" s="28"/>
      <c r="C2818" s="28"/>
    </row>
    <row r="2819" spans="2:3" ht="9.9499999999999993" customHeight="1" x14ac:dyDescent="0.2">
      <c r="B2819" s="28"/>
      <c r="C2819" s="28"/>
    </row>
    <row r="2820" spans="2:3" ht="9.9499999999999993" customHeight="1" x14ac:dyDescent="0.2">
      <c r="B2820" s="28"/>
      <c r="C2820" s="28"/>
    </row>
    <row r="2821" spans="2:3" ht="9.9499999999999993" customHeight="1" x14ac:dyDescent="0.2">
      <c r="B2821" s="28"/>
      <c r="C2821" s="28"/>
    </row>
    <row r="2822" spans="2:3" ht="9.9499999999999993" customHeight="1" x14ac:dyDescent="0.2">
      <c r="B2822" s="28"/>
      <c r="C2822" s="28"/>
    </row>
    <row r="2823" spans="2:3" ht="9.9499999999999993" customHeight="1" x14ac:dyDescent="0.2">
      <c r="B2823" s="28"/>
      <c r="C2823" s="28"/>
    </row>
    <row r="2824" spans="2:3" ht="9.9499999999999993" customHeight="1" x14ac:dyDescent="0.2">
      <c r="B2824" s="28"/>
      <c r="C2824" s="28"/>
    </row>
    <row r="2825" spans="2:3" ht="9.9499999999999993" customHeight="1" x14ac:dyDescent="0.2">
      <c r="B2825" s="28"/>
      <c r="C2825" s="28"/>
    </row>
    <row r="2826" spans="2:3" ht="9.9499999999999993" customHeight="1" x14ac:dyDescent="0.2">
      <c r="B2826" s="28"/>
      <c r="C2826" s="28"/>
    </row>
    <row r="2827" spans="2:3" ht="9.9499999999999993" customHeight="1" x14ac:dyDescent="0.2">
      <c r="B2827" s="28"/>
      <c r="C2827" s="28"/>
    </row>
    <row r="2828" spans="2:3" ht="9.9499999999999993" customHeight="1" x14ac:dyDescent="0.2">
      <c r="B2828" s="28"/>
      <c r="C2828" s="28"/>
    </row>
    <row r="2829" spans="2:3" ht="9.9499999999999993" customHeight="1" x14ac:dyDescent="0.2">
      <c r="B2829" s="28"/>
      <c r="C2829" s="28"/>
    </row>
    <row r="2830" spans="2:3" ht="9.9499999999999993" customHeight="1" x14ac:dyDescent="0.2">
      <c r="B2830" s="28"/>
      <c r="C2830" s="28"/>
    </row>
    <row r="2831" spans="2:3" ht="9.9499999999999993" customHeight="1" x14ac:dyDescent="0.2">
      <c r="B2831" s="28"/>
      <c r="C2831" s="28"/>
    </row>
    <row r="2832" spans="2:3" ht="9.9499999999999993" customHeight="1" x14ac:dyDescent="0.2">
      <c r="B2832" s="28"/>
      <c r="C2832" s="28"/>
    </row>
    <row r="2833" spans="2:3" ht="9.9499999999999993" customHeight="1" x14ac:dyDescent="0.2">
      <c r="B2833" s="28"/>
      <c r="C2833" s="28"/>
    </row>
    <row r="2834" spans="2:3" ht="9.9499999999999993" customHeight="1" x14ac:dyDescent="0.2">
      <c r="B2834" s="28"/>
      <c r="C2834" s="28"/>
    </row>
    <row r="2835" spans="2:3" ht="9.9499999999999993" customHeight="1" x14ac:dyDescent="0.2">
      <c r="B2835" s="28"/>
      <c r="C2835" s="28"/>
    </row>
    <row r="2836" spans="2:3" ht="9.9499999999999993" customHeight="1" x14ac:dyDescent="0.2">
      <c r="B2836" s="28"/>
      <c r="C2836" s="28"/>
    </row>
    <row r="2837" spans="2:3" ht="9.9499999999999993" customHeight="1" x14ac:dyDescent="0.2">
      <c r="B2837" s="28"/>
      <c r="C2837" s="28"/>
    </row>
    <row r="2838" spans="2:3" ht="9.9499999999999993" customHeight="1" x14ac:dyDescent="0.2">
      <c r="B2838" s="28"/>
      <c r="C2838" s="28"/>
    </row>
    <row r="2839" spans="2:3" ht="9.9499999999999993" customHeight="1" x14ac:dyDescent="0.2">
      <c r="B2839" s="28"/>
      <c r="C2839" s="28"/>
    </row>
    <row r="2840" spans="2:3" ht="9.9499999999999993" customHeight="1" x14ac:dyDescent="0.2">
      <c r="B2840" s="28"/>
      <c r="C2840" s="28"/>
    </row>
    <row r="2841" spans="2:3" ht="9.9499999999999993" customHeight="1" x14ac:dyDescent="0.2">
      <c r="B2841" s="28"/>
      <c r="C2841" s="28"/>
    </row>
    <row r="2842" spans="2:3" ht="9.9499999999999993" customHeight="1" x14ac:dyDescent="0.2">
      <c r="B2842" s="28"/>
      <c r="C2842" s="28"/>
    </row>
    <row r="2843" spans="2:3" ht="9.9499999999999993" customHeight="1" x14ac:dyDescent="0.2">
      <c r="B2843" s="28"/>
      <c r="C2843" s="28"/>
    </row>
    <row r="2844" spans="2:3" ht="9.9499999999999993" customHeight="1" x14ac:dyDescent="0.2">
      <c r="B2844" s="28"/>
      <c r="C2844" s="28"/>
    </row>
    <row r="2845" spans="2:3" ht="9.9499999999999993" customHeight="1" x14ac:dyDescent="0.2">
      <c r="B2845" s="28"/>
      <c r="C2845" s="28"/>
    </row>
    <row r="2846" spans="2:3" ht="9.9499999999999993" customHeight="1" x14ac:dyDescent="0.2">
      <c r="B2846" s="28"/>
      <c r="C2846" s="28"/>
    </row>
    <row r="2847" spans="2:3" ht="9.9499999999999993" customHeight="1" x14ac:dyDescent="0.2">
      <c r="B2847" s="28"/>
      <c r="C2847" s="28"/>
    </row>
    <row r="2848" spans="2:3" ht="9.9499999999999993" customHeight="1" x14ac:dyDescent="0.2">
      <c r="B2848" s="28"/>
      <c r="C2848" s="28"/>
    </row>
    <row r="2849" spans="2:3" ht="9.9499999999999993" customHeight="1" x14ac:dyDescent="0.2">
      <c r="B2849" s="28"/>
      <c r="C2849" s="28"/>
    </row>
    <row r="2850" spans="2:3" ht="9.9499999999999993" customHeight="1" x14ac:dyDescent="0.2">
      <c r="B2850" s="28"/>
      <c r="C2850" s="28"/>
    </row>
    <row r="2851" spans="2:3" ht="9.9499999999999993" customHeight="1" x14ac:dyDescent="0.2">
      <c r="B2851" s="28"/>
      <c r="C2851" s="28"/>
    </row>
    <row r="2852" spans="2:3" ht="9.9499999999999993" customHeight="1" x14ac:dyDescent="0.2">
      <c r="B2852" s="28"/>
      <c r="C2852" s="28"/>
    </row>
    <row r="2853" spans="2:3" ht="9.9499999999999993" customHeight="1" x14ac:dyDescent="0.2">
      <c r="B2853" s="28"/>
      <c r="C2853" s="28"/>
    </row>
    <row r="2854" spans="2:3" ht="9.9499999999999993" customHeight="1" x14ac:dyDescent="0.2">
      <c r="B2854" s="28"/>
      <c r="C2854" s="28"/>
    </row>
    <row r="2855" spans="2:3" ht="9.9499999999999993" customHeight="1" x14ac:dyDescent="0.2">
      <c r="B2855" s="28"/>
      <c r="C2855" s="28"/>
    </row>
    <row r="2856" spans="2:3" ht="9.9499999999999993" customHeight="1" x14ac:dyDescent="0.2">
      <c r="B2856" s="28"/>
      <c r="C2856" s="28"/>
    </row>
    <row r="2857" spans="2:3" ht="9.9499999999999993" customHeight="1" x14ac:dyDescent="0.2">
      <c r="B2857" s="28"/>
      <c r="C2857" s="28"/>
    </row>
    <row r="2858" spans="2:3" ht="9.9499999999999993" customHeight="1" x14ac:dyDescent="0.2">
      <c r="B2858" s="28"/>
      <c r="C2858" s="28"/>
    </row>
    <row r="2859" spans="2:3" ht="9.9499999999999993" customHeight="1" x14ac:dyDescent="0.2">
      <c r="B2859" s="28"/>
      <c r="C2859" s="28"/>
    </row>
    <row r="2860" spans="2:3" ht="9.9499999999999993" customHeight="1" x14ac:dyDescent="0.2">
      <c r="B2860" s="28"/>
      <c r="C2860" s="28"/>
    </row>
    <row r="2861" spans="2:3" ht="9.9499999999999993" customHeight="1" x14ac:dyDescent="0.2">
      <c r="B2861" s="28"/>
      <c r="C2861" s="28"/>
    </row>
    <row r="2862" spans="2:3" ht="9.9499999999999993" customHeight="1" x14ac:dyDescent="0.2">
      <c r="B2862" s="28"/>
      <c r="C2862" s="28"/>
    </row>
    <row r="2863" spans="2:3" ht="9.9499999999999993" customHeight="1" x14ac:dyDescent="0.2">
      <c r="B2863" s="28"/>
      <c r="C2863" s="28"/>
    </row>
    <row r="2864" spans="2:3" ht="9.9499999999999993" customHeight="1" x14ac:dyDescent="0.2">
      <c r="B2864" s="28"/>
      <c r="C2864" s="28"/>
    </row>
    <row r="2865" spans="2:3" ht="9.9499999999999993" customHeight="1" x14ac:dyDescent="0.2">
      <c r="B2865" s="28"/>
      <c r="C2865" s="28"/>
    </row>
    <row r="2866" spans="2:3" ht="9.9499999999999993" customHeight="1" x14ac:dyDescent="0.2">
      <c r="B2866" s="28"/>
      <c r="C2866" s="28"/>
    </row>
    <row r="2867" spans="2:3" ht="9.9499999999999993" customHeight="1" x14ac:dyDescent="0.2">
      <c r="B2867" s="28"/>
      <c r="C2867" s="28"/>
    </row>
    <row r="2868" spans="2:3" ht="9.9499999999999993" customHeight="1" x14ac:dyDescent="0.2">
      <c r="B2868" s="28"/>
      <c r="C2868" s="28"/>
    </row>
    <row r="2869" spans="2:3" ht="9.9499999999999993" customHeight="1" x14ac:dyDescent="0.2">
      <c r="B2869" s="28"/>
      <c r="C2869" s="28"/>
    </row>
    <row r="2870" spans="2:3" ht="9.9499999999999993" customHeight="1" x14ac:dyDescent="0.2">
      <c r="B2870" s="28"/>
      <c r="C2870" s="28"/>
    </row>
    <row r="2871" spans="2:3" ht="9.9499999999999993" customHeight="1" x14ac:dyDescent="0.2">
      <c r="B2871" s="28"/>
      <c r="C2871" s="28"/>
    </row>
    <row r="2872" spans="2:3" ht="9.9499999999999993" customHeight="1" x14ac:dyDescent="0.2">
      <c r="B2872" s="28"/>
      <c r="C2872" s="28"/>
    </row>
    <row r="2873" spans="2:3" ht="9.9499999999999993" customHeight="1" x14ac:dyDescent="0.2">
      <c r="B2873" s="28"/>
      <c r="C2873" s="28"/>
    </row>
    <row r="2874" spans="2:3" ht="9.9499999999999993" customHeight="1" x14ac:dyDescent="0.2">
      <c r="B2874" s="28"/>
      <c r="C2874" s="28"/>
    </row>
    <row r="2875" spans="2:3" ht="9.9499999999999993" customHeight="1" x14ac:dyDescent="0.2">
      <c r="B2875" s="28"/>
      <c r="C2875" s="28"/>
    </row>
    <row r="2876" spans="2:3" ht="9.9499999999999993" customHeight="1" x14ac:dyDescent="0.2">
      <c r="B2876" s="28"/>
      <c r="C2876" s="28"/>
    </row>
    <row r="2877" spans="2:3" ht="9.9499999999999993" customHeight="1" x14ac:dyDescent="0.2">
      <c r="B2877" s="28"/>
      <c r="C2877" s="28"/>
    </row>
    <row r="2878" spans="2:3" ht="9.9499999999999993" customHeight="1" x14ac:dyDescent="0.2">
      <c r="B2878" s="28"/>
      <c r="C2878" s="28"/>
    </row>
    <row r="2879" spans="2:3" ht="9.9499999999999993" customHeight="1" x14ac:dyDescent="0.2">
      <c r="B2879" s="28"/>
      <c r="C2879" s="28"/>
    </row>
    <row r="2880" spans="2:3" ht="9.9499999999999993" customHeight="1" x14ac:dyDescent="0.2">
      <c r="B2880" s="28"/>
      <c r="C2880" s="28"/>
    </row>
    <row r="2881" spans="2:3" ht="9.9499999999999993" customHeight="1" x14ac:dyDescent="0.2">
      <c r="B2881" s="28"/>
      <c r="C2881" s="28"/>
    </row>
    <row r="2882" spans="2:3" ht="9.9499999999999993" customHeight="1" x14ac:dyDescent="0.2">
      <c r="B2882" s="28"/>
      <c r="C2882" s="28"/>
    </row>
    <row r="2883" spans="2:3" ht="9.9499999999999993" customHeight="1" x14ac:dyDescent="0.2">
      <c r="B2883" s="28"/>
      <c r="C2883" s="28"/>
    </row>
    <row r="2884" spans="2:3" ht="9.9499999999999993" customHeight="1" x14ac:dyDescent="0.2">
      <c r="B2884" s="28"/>
      <c r="C2884" s="28"/>
    </row>
    <row r="2885" spans="2:3" ht="9.9499999999999993" customHeight="1" x14ac:dyDescent="0.2">
      <c r="B2885" s="28"/>
      <c r="C2885" s="28"/>
    </row>
    <row r="2886" spans="2:3" ht="9.9499999999999993" customHeight="1" x14ac:dyDescent="0.2">
      <c r="B2886" s="28"/>
      <c r="C2886" s="28"/>
    </row>
    <row r="2887" spans="2:3" ht="9.9499999999999993" customHeight="1" x14ac:dyDescent="0.2">
      <c r="B2887" s="28"/>
      <c r="C2887" s="28"/>
    </row>
    <row r="2888" spans="2:3" ht="9.9499999999999993" customHeight="1" x14ac:dyDescent="0.2">
      <c r="B2888" s="28"/>
      <c r="C2888" s="28"/>
    </row>
    <row r="2889" spans="2:3" ht="9.9499999999999993" customHeight="1" x14ac:dyDescent="0.2">
      <c r="B2889" s="28"/>
      <c r="C2889" s="28"/>
    </row>
    <row r="2890" spans="2:3" ht="9.9499999999999993" customHeight="1" x14ac:dyDescent="0.2">
      <c r="B2890" s="28"/>
      <c r="C2890" s="28"/>
    </row>
    <row r="2891" spans="2:3" ht="9.9499999999999993" customHeight="1" x14ac:dyDescent="0.2">
      <c r="B2891" s="28"/>
      <c r="C2891" s="28"/>
    </row>
    <row r="2892" spans="2:3" ht="9.9499999999999993" customHeight="1" x14ac:dyDescent="0.2">
      <c r="B2892" s="28"/>
      <c r="C2892" s="28"/>
    </row>
    <row r="2893" spans="2:3" ht="9.9499999999999993" customHeight="1" x14ac:dyDescent="0.2">
      <c r="B2893" s="28"/>
      <c r="C2893" s="28"/>
    </row>
    <row r="2894" spans="2:3" ht="9.9499999999999993" customHeight="1" x14ac:dyDescent="0.2">
      <c r="B2894" s="28"/>
      <c r="C2894" s="28"/>
    </row>
    <row r="2895" spans="2:3" ht="9.9499999999999993" customHeight="1" x14ac:dyDescent="0.2">
      <c r="B2895" s="28"/>
      <c r="C2895" s="28"/>
    </row>
    <row r="2896" spans="2:3" ht="9.9499999999999993" customHeight="1" x14ac:dyDescent="0.2">
      <c r="B2896" s="28"/>
      <c r="C2896" s="28"/>
    </row>
    <row r="2897" spans="2:3" ht="9.9499999999999993" customHeight="1" x14ac:dyDescent="0.2">
      <c r="B2897" s="28"/>
      <c r="C2897" s="28"/>
    </row>
    <row r="2898" spans="2:3" ht="9.9499999999999993" customHeight="1" x14ac:dyDescent="0.2">
      <c r="B2898" s="28"/>
      <c r="C2898" s="28"/>
    </row>
    <row r="2899" spans="2:3" ht="9.9499999999999993" customHeight="1" x14ac:dyDescent="0.2">
      <c r="B2899" s="28"/>
      <c r="C2899" s="28"/>
    </row>
    <row r="2900" spans="2:3" ht="9.9499999999999993" customHeight="1" x14ac:dyDescent="0.2">
      <c r="B2900" s="28"/>
      <c r="C2900" s="28"/>
    </row>
    <row r="2901" spans="2:3" ht="9.9499999999999993" customHeight="1" x14ac:dyDescent="0.2">
      <c r="B2901" s="28"/>
      <c r="C2901" s="28"/>
    </row>
    <row r="2902" spans="2:3" ht="9.9499999999999993" customHeight="1" x14ac:dyDescent="0.2">
      <c r="B2902" s="28"/>
      <c r="C2902" s="28"/>
    </row>
    <row r="2903" spans="2:3" ht="9.9499999999999993" customHeight="1" x14ac:dyDescent="0.2">
      <c r="B2903" s="28"/>
      <c r="C2903" s="28"/>
    </row>
    <row r="2904" spans="2:3" ht="9.9499999999999993" customHeight="1" x14ac:dyDescent="0.2">
      <c r="B2904" s="28"/>
      <c r="C2904" s="28"/>
    </row>
    <row r="2905" spans="2:3" ht="9.9499999999999993" customHeight="1" x14ac:dyDescent="0.2">
      <c r="B2905" s="28"/>
      <c r="C2905" s="28"/>
    </row>
    <row r="2906" spans="2:3" ht="9.9499999999999993" customHeight="1" x14ac:dyDescent="0.2">
      <c r="B2906" s="28"/>
      <c r="C2906" s="28"/>
    </row>
    <row r="2907" spans="2:3" ht="9.9499999999999993" customHeight="1" x14ac:dyDescent="0.2">
      <c r="B2907" s="28"/>
      <c r="C2907" s="28"/>
    </row>
    <row r="2908" spans="2:3" ht="9.9499999999999993" customHeight="1" x14ac:dyDescent="0.2">
      <c r="B2908" s="28"/>
      <c r="C2908" s="28"/>
    </row>
    <row r="2909" spans="2:3" ht="9.9499999999999993" customHeight="1" x14ac:dyDescent="0.2">
      <c r="B2909" s="28"/>
      <c r="C2909" s="28"/>
    </row>
    <row r="2910" spans="2:3" ht="9.9499999999999993" customHeight="1" x14ac:dyDescent="0.2">
      <c r="B2910" s="28"/>
      <c r="C2910" s="28"/>
    </row>
    <row r="2911" spans="2:3" ht="9.9499999999999993" customHeight="1" x14ac:dyDescent="0.2">
      <c r="B2911" s="28"/>
      <c r="C2911" s="28"/>
    </row>
    <row r="2912" spans="2:3" ht="9.9499999999999993" customHeight="1" x14ac:dyDescent="0.2">
      <c r="B2912" s="28"/>
      <c r="C2912" s="28"/>
    </row>
    <row r="2913" spans="2:3" ht="9.9499999999999993" customHeight="1" x14ac:dyDescent="0.2">
      <c r="B2913" s="28"/>
      <c r="C2913" s="28"/>
    </row>
    <row r="2914" spans="2:3" ht="9.9499999999999993" customHeight="1" x14ac:dyDescent="0.2">
      <c r="B2914" s="28"/>
      <c r="C2914" s="28"/>
    </row>
    <row r="2915" spans="2:3" ht="9.9499999999999993" customHeight="1" x14ac:dyDescent="0.2">
      <c r="B2915" s="28"/>
      <c r="C2915" s="28"/>
    </row>
    <row r="2916" spans="2:3" ht="9.9499999999999993" customHeight="1" x14ac:dyDescent="0.2">
      <c r="B2916" s="28"/>
      <c r="C2916" s="28"/>
    </row>
    <row r="2917" spans="2:3" ht="9.9499999999999993" customHeight="1" x14ac:dyDescent="0.2">
      <c r="B2917" s="28"/>
      <c r="C2917" s="28"/>
    </row>
    <row r="2918" spans="2:3" ht="9.9499999999999993" customHeight="1" x14ac:dyDescent="0.2">
      <c r="B2918" s="28"/>
      <c r="C2918" s="28"/>
    </row>
    <row r="2919" spans="2:3" ht="9.9499999999999993" customHeight="1" x14ac:dyDescent="0.2">
      <c r="B2919" s="28"/>
      <c r="C2919" s="28"/>
    </row>
    <row r="2920" spans="2:3" ht="9.9499999999999993" customHeight="1" x14ac:dyDescent="0.2">
      <c r="B2920" s="28"/>
      <c r="C2920" s="28"/>
    </row>
    <row r="2921" spans="2:3" ht="9.9499999999999993" customHeight="1" x14ac:dyDescent="0.2">
      <c r="B2921" s="28"/>
      <c r="C2921" s="28"/>
    </row>
    <row r="2922" spans="2:3" ht="9.9499999999999993" customHeight="1" x14ac:dyDescent="0.2">
      <c r="B2922" s="28"/>
      <c r="C2922" s="28"/>
    </row>
    <row r="2923" spans="2:3" ht="9.9499999999999993" customHeight="1" x14ac:dyDescent="0.2">
      <c r="B2923" s="28"/>
      <c r="C2923" s="28"/>
    </row>
    <row r="2924" spans="2:3" ht="9.9499999999999993" customHeight="1" x14ac:dyDescent="0.2">
      <c r="B2924" s="28"/>
      <c r="C2924" s="28"/>
    </row>
    <row r="2925" spans="2:3" ht="9.9499999999999993" customHeight="1" x14ac:dyDescent="0.2">
      <c r="B2925" s="28"/>
      <c r="C2925" s="28"/>
    </row>
    <row r="2926" spans="2:3" ht="9.9499999999999993" customHeight="1" x14ac:dyDescent="0.2">
      <c r="B2926" s="28"/>
      <c r="C2926" s="28"/>
    </row>
    <row r="2927" spans="2:3" ht="9.9499999999999993" customHeight="1" x14ac:dyDescent="0.2">
      <c r="B2927" s="28"/>
      <c r="C2927" s="28"/>
    </row>
    <row r="2928" spans="2:3" ht="9.9499999999999993" customHeight="1" x14ac:dyDescent="0.2">
      <c r="B2928" s="28"/>
      <c r="C2928" s="28"/>
    </row>
    <row r="2929" spans="2:3" ht="9.9499999999999993" customHeight="1" x14ac:dyDescent="0.2">
      <c r="B2929" s="28"/>
      <c r="C2929" s="28"/>
    </row>
    <row r="2930" spans="2:3" ht="9.9499999999999993" customHeight="1" x14ac:dyDescent="0.2">
      <c r="B2930" s="28"/>
      <c r="C2930" s="28"/>
    </row>
    <row r="2931" spans="2:3" ht="9.9499999999999993" customHeight="1" x14ac:dyDescent="0.2">
      <c r="B2931" s="28"/>
      <c r="C2931" s="28"/>
    </row>
    <row r="2932" spans="2:3" ht="9.9499999999999993" customHeight="1" x14ac:dyDescent="0.2">
      <c r="B2932" s="28"/>
      <c r="C2932" s="28"/>
    </row>
    <row r="2933" spans="2:3" ht="9.9499999999999993" customHeight="1" x14ac:dyDescent="0.2">
      <c r="B2933" s="28"/>
      <c r="C2933" s="28"/>
    </row>
    <row r="2934" spans="2:3" ht="9.9499999999999993" customHeight="1" x14ac:dyDescent="0.2">
      <c r="B2934" s="28"/>
      <c r="C2934" s="28"/>
    </row>
    <row r="2935" spans="2:3" ht="9.9499999999999993" customHeight="1" x14ac:dyDescent="0.2">
      <c r="B2935" s="28"/>
      <c r="C2935" s="28"/>
    </row>
    <row r="2936" spans="2:3" ht="9.9499999999999993" customHeight="1" x14ac:dyDescent="0.2">
      <c r="B2936" s="28"/>
      <c r="C2936" s="28"/>
    </row>
    <row r="2937" spans="2:3" ht="9.9499999999999993" customHeight="1" x14ac:dyDescent="0.2">
      <c r="B2937" s="28"/>
      <c r="C2937" s="28"/>
    </row>
    <row r="2938" spans="2:3" ht="9.9499999999999993" customHeight="1" x14ac:dyDescent="0.2">
      <c r="B2938" s="28"/>
      <c r="C2938" s="28"/>
    </row>
    <row r="2939" spans="2:3" ht="9.9499999999999993" customHeight="1" x14ac:dyDescent="0.2">
      <c r="B2939" s="28"/>
      <c r="C2939" s="28"/>
    </row>
    <row r="2940" spans="2:3" ht="9.9499999999999993" customHeight="1" x14ac:dyDescent="0.2">
      <c r="B2940" s="28"/>
      <c r="C2940" s="28"/>
    </row>
    <row r="2941" spans="2:3" ht="9.9499999999999993" customHeight="1" x14ac:dyDescent="0.2">
      <c r="B2941" s="28"/>
      <c r="C2941" s="28"/>
    </row>
    <row r="2942" spans="2:3" ht="9.9499999999999993" customHeight="1" x14ac:dyDescent="0.2">
      <c r="B2942" s="28"/>
      <c r="C2942" s="28"/>
    </row>
    <row r="2943" spans="2:3" ht="9.9499999999999993" customHeight="1" x14ac:dyDescent="0.2">
      <c r="B2943" s="28"/>
      <c r="C2943" s="28"/>
    </row>
    <row r="2944" spans="2:3" ht="9.9499999999999993" customHeight="1" x14ac:dyDescent="0.2">
      <c r="B2944" s="28"/>
      <c r="C2944" s="28"/>
    </row>
    <row r="2945" spans="2:3" ht="9.9499999999999993" customHeight="1" x14ac:dyDescent="0.2">
      <c r="B2945" s="28"/>
      <c r="C2945" s="28"/>
    </row>
    <row r="2946" spans="2:3" ht="9.9499999999999993" customHeight="1" x14ac:dyDescent="0.2">
      <c r="B2946" s="28"/>
      <c r="C2946" s="28"/>
    </row>
    <row r="2947" spans="2:3" ht="9.9499999999999993" customHeight="1" x14ac:dyDescent="0.2">
      <c r="B2947" s="28"/>
      <c r="C2947" s="28"/>
    </row>
    <row r="2948" spans="2:3" ht="9.9499999999999993" customHeight="1" x14ac:dyDescent="0.2">
      <c r="B2948" s="28"/>
      <c r="C2948" s="28"/>
    </row>
    <row r="2949" spans="2:3" ht="9.9499999999999993" customHeight="1" x14ac:dyDescent="0.2">
      <c r="B2949" s="28"/>
      <c r="C2949" s="28"/>
    </row>
    <row r="2950" spans="2:3" ht="9.9499999999999993" customHeight="1" x14ac:dyDescent="0.2">
      <c r="B2950" s="28"/>
      <c r="C2950" s="28"/>
    </row>
    <row r="2951" spans="2:3" ht="9.9499999999999993" customHeight="1" x14ac:dyDescent="0.2">
      <c r="B2951" s="28"/>
      <c r="C2951" s="28"/>
    </row>
    <row r="2952" spans="2:3" ht="9.9499999999999993" customHeight="1" x14ac:dyDescent="0.2">
      <c r="B2952" s="28"/>
      <c r="C2952" s="28"/>
    </row>
    <row r="2953" spans="2:3" ht="9.9499999999999993" customHeight="1" x14ac:dyDescent="0.2">
      <c r="B2953" s="28"/>
      <c r="C2953" s="28"/>
    </row>
    <row r="2954" spans="2:3" ht="9.9499999999999993" customHeight="1" x14ac:dyDescent="0.2">
      <c r="B2954" s="28"/>
      <c r="C2954" s="28"/>
    </row>
    <row r="2955" spans="2:3" ht="9.9499999999999993" customHeight="1" x14ac:dyDescent="0.2">
      <c r="B2955" s="28"/>
      <c r="C2955" s="28"/>
    </row>
    <row r="2956" spans="2:3" ht="9.9499999999999993" customHeight="1" x14ac:dyDescent="0.2">
      <c r="B2956" s="28"/>
      <c r="C2956" s="28"/>
    </row>
    <row r="2957" spans="2:3" ht="9.9499999999999993" customHeight="1" x14ac:dyDescent="0.2">
      <c r="B2957" s="28"/>
      <c r="C2957" s="28"/>
    </row>
    <row r="2958" spans="2:3" ht="9.9499999999999993" customHeight="1" x14ac:dyDescent="0.2">
      <c r="B2958" s="28"/>
      <c r="C2958" s="28"/>
    </row>
    <row r="2959" spans="2:3" ht="9.9499999999999993" customHeight="1" x14ac:dyDescent="0.2">
      <c r="B2959" s="28"/>
      <c r="C2959" s="28"/>
    </row>
    <row r="2960" spans="2:3" ht="9.9499999999999993" customHeight="1" x14ac:dyDescent="0.2">
      <c r="B2960" s="28"/>
      <c r="C2960" s="28"/>
    </row>
    <row r="2961" spans="2:3" ht="9.9499999999999993" customHeight="1" x14ac:dyDescent="0.2">
      <c r="B2961" s="28"/>
      <c r="C2961" s="28"/>
    </row>
    <row r="2962" spans="2:3" ht="9.9499999999999993" customHeight="1" x14ac:dyDescent="0.2">
      <c r="B2962" s="28"/>
      <c r="C2962" s="28"/>
    </row>
    <row r="2963" spans="2:3" ht="9.9499999999999993" customHeight="1" x14ac:dyDescent="0.2">
      <c r="B2963" s="28"/>
      <c r="C2963" s="28"/>
    </row>
    <row r="2964" spans="2:3" ht="9.9499999999999993" customHeight="1" x14ac:dyDescent="0.2">
      <c r="B2964" s="28"/>
      <c r="C2964" s="28"/>
    </row>
    <row r="2965" spans="2:3" ht="9.9499999999999993" customHeight="1" x14ac:dyDescent="0.2">
      <c r="B2965" s="28"/>
      <c r="C2965" s="28"/>
    </row>
    <row r="2966" spans="2:3" ht="9.9499999999999993" customHeight="1" x14ac:dyDescent="0.2">
      <c r="B2966" s="28"/>
      <c r="C2966" s="28"/>
    </row>
    <row r="2967" spans="2:3" ht="9.9499999999999993" customHeight="1" x14ac:dyDescent="0.2">
      <c r="B2967" s="28"/>
      <c r="C2967" s="28"/>
    </row>
    <row r="2968" spans="2:3" ht="9.9499999999999993" customHeight="1" x14ac:dyDescent="0.2">
      <c r="B2968" s="28"/>
      <c r="C2968" s="28"/>
    </row>
    <row r="2969" spans="2:3" ht="9.9499999999999993" customHeight="1" x14ac:dyDescent="0.2">
      <c r="B2969" s="28"/>
      <c r="C2969" s="28"/>
    </row>
    <row r="2970" spans="2:3" ht="9.9499999999999993" customHeight="1" x14ac:dyDescent="0.2">
      <c r="B2970" s="28"/>
      <c r="C2970" s="28"/>
    </row>
    <row r="2971" spans="2:3" ht="9.9499999999999993" customHeight="1" x14ac:dyDescent="0.2">
      <c r="B2971" s="28"/>
      <c r="C2971" s="28"/>
    </row>
    <row r="2972" spans="2:3" ht="9.9499999999999993" customHeight="1" x14ac:dyDescent="0.2">
      <c r="B2972" s="28"/>
      <c r="C2972" s="28"/>
    </row>
    <row r="2973" spans="2:3" ht="9.9499999999999993" customHeight="1" x14ac:dyDescent="0.2">
      <c r="B2973" s="28"/>
      <c r="C2973" s="28"/>
    </row>
    <row r="2974" spans="2:3" ht="9.9499999999999993" customHeight="1" x14ac:dyDescent="0.2">
      <c r="B2974" s="28"/>
      <c r="C2974" s="28"/>
    </row>
    <row r="2975" spans="2:3" ht="9.9499999999999993" customHeight="1" x14ac:dyDescent="0.2">
      <c r="B2975" s="28"/>
      <c r="C2975" s="28"/>
    </row>
    <row r="2976" spans="2:3" ht="9.9499999999999993" customHeight="1" x14ac:dyDescent="0.2">
      <c r="B2976" s="28"/>
      <c r="C2976" s="28"/>
    </row>
    <row r="2977" spans="2:3" ht="9.9499999999999993" customHeight="1" x14ac:dyDescent="0.2">
      <c r="B2977" s="28"/>
      <c r="C2977" s="28"/>
    </row>
    <row r="2978" spans="2:3" ht="9.9499999999999993" customHeight="1" x14ac:dyDescent="0.2">
      <c r="B2978" s="28"/>
      <c r="C2978" s="28"/>
    </row>
    <row r="2979" spans="2:3" ht="9.9499999999999993" customHeight="1" x14ac:dyDescent="0.2">
      <c r="B2979" s="28"/>
      <c r="C2979" s="28"/>
    </row>
    <row r="2980" spans="2:3" ht="9.9499999999999993" customHeight="1" x14ac:dyDescent="0.2">
      <c r="B2980" s="28"/>
      <c r="C2980" s="28"/>
    </row>
    <row r="2981" spans="2:3" ht="9.9499999999999993" customHeight="1" x14ac:dyDescent="0.2">
      <c r="B2981" s="28"/>
      <c r="C2981" s="28"/>
    </row>
    <row r="2982" spans="2:3" ht="9.9499999999999993" customHeight="1" x14ac:dyDescent="0.2">
      <c r="B2982" s="28"/>
      <c r="C2982" s="28"/>
    </row>
    <row r="2983" spans="2:3" ht="9.9499999999999993" customHeight="1" x14ac:dyDescent="0.2">
      <c r="B2983" s="28"/>
      <c r="C2983" s="28"/>
    </row>
    <row r="2984" spans="2:3" ht="9.9499999999999993" customHeight="1" x14ac:dyDescent="0.2">
      <c r="B2984" s="28"/>
      <c r="C2984" s="28"/>
    </row>
    <row r="2985" spans="2:3" ht="9.9499999999999993" customHeight="1" x14ac:dyDescent="0.2">
      <c r="B2985" s="28"/>
      <c r="C2985" s="28"/>
    </row>
    <row r="2986" spans="2:3" ht="9.9499999999999993" customHeight="1" x14ac:dyDescent="0.2">
      <c r="B2986" s="28"/>
      <c r="C2986" s="28"/>
    </row>
    <row r="2987" spans="2:3" ht="9.9499999999999993" customHeight="1" x14ac:dyDescent="0.2">
      <c r="B2987" s="28"/>
      <c r="C2987" s="28"/>
    </row>
    <row r="2988" spans="2:3" ht="9.9499999999999993" customHeight="1" x14ac:dyDescent="0.2">
      <c r="B2988" s="28"/>
      <c r="C2988" s="28"/>
    </row>
    <row r="2989" spans="2:3" ht="9.9499999999999993" customHeight="1" x14ac:dyDescent="0.2">
      <c r="B2989" s="28"/>
      <c r="C2989" s="28"/>
    </row>
    <row r="2990" spans="2:3" ht="9.9499999999999993" customHeight="1" x14ac:dyDescent="0.2">
      <c r="B2990" s="28"/>
      <c r="C2990" s="28"/>
    </row>
    <row r="2991" spans="2:3" ht="9.9499999999999993" customHeight="1" x14ac:dyDescent="0.2">
      <c r="B2991" s="28"/>
      <c r="C2991" s="28"/>
    </row>
    <row r="2992" spans="2:3" ht="9.9499999999999993" customHeight="1" x14ac:dyDescent="0.2">
      <c r="B2992" s="28"/>
      <c r="C2992" s="28"/>
    </row>
    <row r="2993" spans="2:3" ht="9.9499999999999993" customHeight="1" x14ac:dyDescent="0.2">
      <c r="B2993" s="28"/>
      <c r="C2993" s="28"/>
    </row>
    <row r="2994" spans="2:3" ht="9.9499999999999993" customHeight="1" x14ac:dyDescent="0.2">
      <c r="B2994" s="28"/>
      <c r="C2994" s="28"/>
    </row>
    <row r="2995" spans="2:3" ht="9.9499999999999993" customHeight="1" x14ac:dyDescent="0.2">
      <c r="B2995" s="28"/>
      <c r="C2995" s="28"/>
    </row>
    <row r="2996" spans="2:3" ht="9.9499999999999993" customHeight="1" x14ac:dyDescent="0.2">
      <c r="B2996" s="28"/>
      <c r="C2996" s="28"/>
    </row>
    <row r="2997" spans="2:3" ht="9.9499999999999993" customHeight="1" x14ac:dyDescent="0.2">
      <c r="B2997" s="28"/>
      <c r="C2997" s="28"/>
    </row>
    <row r="2998" spans="2:3" ht="9.9499999999999993" customHeight="1" x14ac:dyDescent="0.2">
      <c r="B2998" s="28"/>
      <c r="C2998" s="28"/>
    </row>
    <row r="2999" spans="2:3" ht="9.9499999999999993" customHeight="1" x14ac:dyDescent="0.2">
      <c r="B2999" s="28"/>
      <c r="C2999" s="28"/>
    </row>
    <row r="3000" spans="2:3" ht="9.9499999999999993" customHeight="1" x14ac:dyDescent="0.2">
      <c r="B3000" s="28"/>
      <c r="C3000" s="28"/>
    </row>
    <row r="3001" spans="2:3" ht="9.9499999999999993" customHeight="1" x14ac:dyDescent="0.2">
      <c r="B3001" s="28"/>
      <c r="C3001" s="28"/>
    </row>
    <row r="3002" spans="2:3" ht="9.9499999999999993" customHeight="1" x14ac:dyDescent="0.2">
      <c r="B3002" s="28"/>
      <c r="C3002" s="28"/>
    </row>
    <row r="3003" spans="2:3" ht="9.9499999999999993" customHeight="1" x14ac:dyDescent="0.2">
      <c r="B3003" s="28"/>
      <c r="C3003" s="28"/>
    </row>
    <row r="3004" spans="2:3" ht="9.9499999999999993" customHeight="1" x14ac:dyDescent="0.2">
      <c r="B3004" s="28"/>
      <c r="C3004" s="28"/>
    </row>
    <row r="3005" spans="2:3" ht="9.9499999999999993" customHeight="1" x14ac:dyDescent="0.2">
      <c r="B3005" s="28"/>
      <c r="C3005" s="28"/>
    </row>
    <row r="3006" spans="2:3" ht="9.9499999999999993" customHeight="1" x14ac:dyDescent="0.2">
      <c r="B3006" s="28"/>
      <c r="C3006" s="28"/>
    </row>
    <row r="3007" spans="2:3" ht="9.9499999999999993" customHeight="1" x14ac:dyDescent="0.2">
      <c r="B3007" s="28"/>
      <c r="C3007" s="28"/>
    </row>
    <row r="3008" spans="2:3" ht="9.9499999999999993" customHeight="1" x14ac:dyDescent="0.2">
      <c r="B3008" s="28"/>
      <c r="C3008" s="28"/>
    </row>
    <row r="3009" spans="2:3" ht="9.9499999999999993" customHeight="1" x14ac:dyDescent="0.2">
      <c r="B3009" s="28"/>
      <c r="C3009" s="28"/>
    </row>
    <row r="3010" spans="2:3" ht="9.9499999999999993" customHeight="1" x14ac:dyDescent="0.2">
      <c r="B3010" s="28"/>
      <c r="C3010" s="28"/>
    </row>
    <row r="3011" spans="2:3" ht="9.9499999999999993" customHeight="1" x14ac:dyDescent="0.2">
      <c r="B3011" s="28"/>
      <c r="C3011" s="28"/>
    </row>
    <row r="3012" spans="2:3" ht="9.9499999999999993" customHeight="1" x14ac:dyDescent="0.2">
      <c r="B3012" s="28"/>
      <c r="C3012" s="28"/>
    </row>
    <row r="3013" spans="2:3" ht="9.9499999999999993" customHeight="1" x14ac:dyDescent="0.2">
      <c r="B3013" s="28"/>
      <c r="C3013" s="28"/>
    </row>
    <row r="3014" spans="2:3" ht="9.9499999999999993" customHeight="1" x14ac:dyDescent="0.2">
      <c r="B3014" s="28"/>
      <c r="C3014" s="28"/>
    </row>
    <row r="3015" spans="2:3" ht="9.9499999999999993" customHeight="1" x14ac:dyDescent="0.2">
      <c r="B3015" s="28"/>
      <c r="C3015" s="28"/>
    </row>
    <row r="3016" spans="2:3" ht="9.9499999999999993" customHeight="1" x14ac:dyDescent="0.2">
      <c r="B3016" s="28"/>
      <c r="C3016" s="28"/>
    </row>
    <row r="3017" spans="2:3" ht="9.9499999999999993" customHeight="1" x14ac:dyDescent="0.2">
      <c r="B3017" s="28"/>
      <c r="C3017" s="28"/>
    </row>
    <row r="3018" spans="2:3" ht="9.9499999999999993" customHeight="1" x14ac:dyDescent="0.2">
      <c r="B3018" s="28"/>
      <c r="C3018" s="28"/>
    </row>
    <row r="3019" spans="2:3" ht="9.9499999999999993" customHeight="1" x14ac:dyDescent="0.2">
      <c r="B3019" s="28"/>
      <c r="C3019" s="28"/>
    </row>
    <row r="3020" spans="2:3" ht="9.9499999999999993" customHeight="1" x14ac:dyDescent="0.2">
      <c r="B3020" s="28"/>
      <c r="C3020" s="28"/>
    </row>
    <row r="3021" spans="2:3" ht="9.9499999999999993" customHeight="1" x14ac:dyDescent="0.2">
      <c r="B3021" s="28"/>
      <c r="C3021" s="28"/>
    </row>
    <row r="3022" spans="2:3" ht="9.9499999999999993" customHeight="1" x14ac:dyDescent="0.2">
      <c r="B3022" s="28"/>
      <c r="C3022" s="28"/>
    </row>
    <row r="3023" spans="2:3" ht="9.9499999999999993" customHeight="1" x14ac:dyDescent="0.2">
      <c r="B3023" s="28"/>
      <c r="C3023" s="28"/>
    </row>
    <row r="3024" spans="2:3" ht="9.9499999999999993" customHeight="1" x14ac:dyDescent="0.2">
      <c r="B3024" s="28"/>
      <c r="C3024" s="28"/>
    </row>
    <row r="3025" spans="2:3" ht="9.9499999999999993" customHeight="1" x14ac:dyDescent="0.2">
      <c r="B3025" s="28"/>
      <c r="C3025" s="28"/>
    </row>
    <row r="3026" spans="2:3" ht="9.9499999999999993" customHeight="1" x14ac:dyDescent="0.2">
      <c r="B3026" s="28"/>
      <c r="C3026" s="28"/>
    </row>
    <row r="3027" spans="2:3" ht="9.9499999999999993" customHeight="1" x14ac:dyDescent="0.2">
      <c r="B3027" s="28"/>
      <c r="C3027" s="28"/>
    </row>
    <row r="3028" spans="2:3" ht="9.9499999999999993" customHeight="1" x14ac:dyDescent="0.2">
      <c r="B3028" s="28"/>
      <c r="C3028" s="28"/>
    </row>
    <row r="3029" spans="2:3" ht="9.9499999999999993" customHeight="1" x14ac:dyDescent="0.2">
      <c r="B3029" s="28"/>
      <c r="C3029" s="28"/>
    </row>
    <row r="3030" spans="2:3" ht="9.9499999999999993" customHeight="1" x14ac:dyDescent="0.2">
      <c r="B3030" s="28"/>
      <c r="C3030" s="28"/>
    </row>
    <row r="3031" spans="2:3" ht="9.9499999999999993" customHeight="1" x14ac:dyDescent="0.2">
      <c r="B3031" s="28"/>
      <c r="C3031" s="28"/>
    </row>
    <row r="3032" spans="2:3" ht="9.9499999999999993" customHeight="1" x14ac:dyDescent="0.2">
      <c r="B3032" s="28"/>
      <c r="C3032" s="28"/>
    </row>
    <row r="3033" spans="2:3" ht="9.9499999999999993" customHeight="1" x14ac:dyDescent="0.2">
      <c r="B3033" s="28"/>
      <c r="C3033" s="28"/>
    </row>
    <row r="3034" spans="2:3" ht="9.9499999999999993" customHeight="1" x14ac:dyDescent="0.2">
      <c r="B3034" s="28"/>
      <c r="C3034" s="28"/>
    </row>
    <row r="3035" spans="2:3" ht="9.9499999999999993" customHeight="1" x14ac:dyDescent="0.2">
      <c r="B3035" s="28"/>
      <c r="C3035" s="28"/>
    </row>
    <row r="3036" spans="2:3" ht="9.9499999999999993" customHeight="1" x14ac:dyDescent="0.2">
      <c r="B3036" s="28"/>
      <c r="C3036" s="28"/>
    </row>
    <row r="3037" spans="2:3" ht="9.9499999999999993" customHeight="1" x14ac:dyDescent="0.2">
      <c r="B3037" s="28"/>
      <c r="C3037" s="28"/>
    </row>
    <row r="3038" spans="2:3" ht="9.9499999999999993" customHeight="1" x14ac:dyDescent="0.2">
      <c r="B3038" s="28"/>
      <c r="C3038" s="28"/>
    </row>
    <row r="3039" spans="2:3" ht="9.9499999999999993" customHeight="1" x14ac:dyDescent="0.2">
      <c r="B3039" s="28"/>
      <c r="C3039" s="28"/>
    </row>
    <row r="3040" spans="2:3" ht="9.9499999999999993" customHeight="1" x14ac:dyDescent="0.2">
      <c r="B3040" s="28"/>
      <c r="C3040" s="28"/>
    </row>
    <row r="3041" spans="2:3" ht="9.9499999999999993" customHeight="1" x14ac:dyDescent="0.2">
      <c r="B3041" s="28"/>
      <c r="C3041" s="28"/>
    </row>
    <row r="3042" spans="2:3" ht="9.9499999999999993" customHeight="1" x14ac:dyDescent="0.2">
      <c r="B3042" s="28"/>
      <c r="C3042" s="28"/>
    </row>
    <row r="3043" spans="2:3" ht="9.9499999999999993" customHeight="1" x14ac:dyDescent="0.2">
      <c r="B3043" s="28"/>
      <c r="C3043" s="28"/>
    </row>
    <row r="3044" spans="2:3" ht="9.9499999999999993" customHeight="1" x14ac:dyDescent="0.2">
      <c r="B3044" s="28"/>
      <c r="C3044" s="28"/>
    </row>
    <row r="3045" spans="2:3" ht="9.9499999999999993" customHeight="1" x14ac:dyDescent="0.2">
      <c r="B3045" s="28"/>
      <c r="C3045" s="28"/>
    </row>
    <row r="3046" spans="2:3" ht="9.9499999999999993" customHeight="1" x14ac:dyDescent="0.2">
      <c r="B3046" s="28"/>
      <c r="C3046" s="28"/>
    </row>
    <row r="3047" spans="2:3" ht="9.9499999999999993" customHeight="1" x14ac:dyDescent="0.2">
      <c r="B3047" s="28"/>
      <c r="C3047" s="28"/>
    </row>
    <row r="3048" spans="2:3" ht="9.9499999999999993" customHeight="1" x14ac:dyDescent="0.2">
      <c r="B3048" s="28"/>
      <c r="C3048" s="28"/>
    </row>
    <row r="3049" spans="2:3" ht="9.9499999999999993" customHeight="1" x14ac:dyDescent="0.2">
      <c r="B3049" s="28"/>
      <c r="C3049" s="28"/>
    </row>
    <row r="3050" spans="2:3" ht="9.9499999999999993" customHeight="1" x14ac:dyDescent="0.2">
      <c r="B3050" s="28"/>
      <c r="C3050" s="28"/>
    </row>
    <row r="3051" spans="2:3" ht="9.9499999999999993" customHeight="1" x14ac:dyDescent="0.2">
      <c r="B3051" s="28"/>
      <c r="C3051" s="28"/>
    </row>
    <row r="3052" spans="2:3" ht="9.9499999999999993" customHeight="1" x14ac:dyDescent="0.2">
      <c r="B3052" s="28"/>
      <c r="C3052" s="28"/>
    </row>
    <row r="3053" spans="2:3" ht="9.9499999999999993" customHeight="1" x14ac:dyDescent="0.2">
      <c r="B3053" s="28"/>
      <c r="C3053" s="28"/>
    </row>
    <row r="3054" spans="2:3" ht="9.9499999999999993" customHeight="1" x14ac:dyDescent="0.2">
      <c r="B3054" s="28"/>
      <c r="C3054" s="28"/>
    </row>
    <row r="3055" spans="2:3" ht="9.9499999999999993" customHeight="1" x14ac:dyDescent="0.2">
      <c r="B3055" s="28"/>
      <c r="C3055" s="28"/>
    </row>
    <row r="3056" spans="2:3" ht="9.9499999999999993" customHeight="1" x14ac:dyDescent="0.2">
      <c r="B3056" s="28"/>
      <c r="C3056" s="28"/>
    </row>
    <row r="3057" spans="2:3" ht="9.9499999999999993" customHeight="1" x14ac:dyDescent="0.2">
      <c r="B3057" s="28"/>
      <c r="C3057" s="28"/>
    </row>
    <row r="3058" spans="2:3" ht="9.9499999999999993" customHeight="1" x14ac:dyDescent="0.2">
      <c r="B3058" s="28"/>
      <c r="C3058" s="28"/>
    </row>
    <row r="3059" spans="2:3" ht="9.9499999999999993" customHeight="1" x14ac:dyDescent="0.2">
      <c r="B3059" s="28"/>
      <c r="C3059" s="28"/>
    </row>
    <row r="3060" spans="2:3" ht="9.9499999999999993" customHeight="1" x14ac:dyDescent="0.2">
      <c r="B3060" s="28"/>
      <c r="C3060" s="28"/>
    </row>
    <row r="3061" spans="2:3" ht="9.9499999999999993" customHeight="1" x14ac:dyDescent="0.2">
      <c r="B3061" s="28"/>
      <c r="C3061" s="28"/>
    </row>
    <row r="3062" spans="2:3" ht="9.9499999999999993" customHeight="1" x14ac:dyDescent="0.2">
      <c r="B3062" s="28"/>
      <c r="C3062" s="28"/>
    </row>
    <row r="3063" spans="2:3" ht="9.9499999999999993" customHeight="1" x14ac:dyDescent="0.2">
      <c r="B3063" s="28"/>
      <c r="C3063" s="28"/>
    </row>
    <row r="3064" spans="2:3" ht="9.9499999999999993" customHeight="1" x14ac:dyDescent="0.2">
      <c r="B3064" s="28"/>
      <c r="C3064" s="28"/>
    </row>
    <row r="3065" spans="2:3" ht="9.9499999999999993" customHeight="1" x14ac:dyDescent="0.2">
      <c r="B3065" s="28"/>
      <c r="C3065" s="28"/>
    </row>
    <row r="3066" spans="2:3" ht="9.9499999999999993" customHeight="1" x14ac:dyDescent="0.2">
      <c r="B3066" s="28"/>
      <c r="C3066" s="28"/>
    </row>
    <row r="3067" spans="2:3" ht="9.9499999999999993" customHeight="1" x14ac:dyDescent="0.2">
      <c r="B3067" s="28"/>
      <c r="C3067" s="28"/>
    </row>
    <row r="3068" spans="2:3" ht="9.9499999999999993" customHeight="1" x14ac:dyDescent="0.2">
      <c r="B3068" s="28"/>
      <c r="C3068" s="28"/>
    </row>
    <row r="3069" spans="2:3" ht="9.9499999999999993" customHeight="1" x14ac:dyDescent="0.2">
      <c r="B3069" s="28"/>
      <c r="C3069" s="28"/>
    </row>
    <row r="3070" spans="2:3" ht="9.9499999999999993" customHeight="1" x14ac:dyDescent="0.2">
      <c r="B3070" s="28"/>
      <c r="C3070" s="28"/>
    </row>
    <row r="3071" spans="2:3" ht="9.9499999999999993" customHeight="1" x14ac:dyDescent="0.2">
      <c r="B3071" s="28"/>
      <c r="C3071" s="28"/>
    </row>
    <row r="3072" spans="2:3" ht="9.9499999999999993" customHeight="1" x14ac:dyDescent="0.2">
      <c r="B3072" s="28"/>
      <c r="C3072" s="28"/>
    </row>
    <row r="3073" spans="2:3" ht="9.9499999999999993" customHeight="1" x14ac:dyDescent="0.2">
      <c r="B3073" s="28"/>
      <c r="C3073" s="28"/>
    </row>
    <row r="3074" spans="2:3" ht="9.9499999999999993" customHeight="1" x14ac:dyDescent="0.2">
      <c r="B3074" s="28"/>
      <c r="C3074" s="28"/>
    </row>
    <row r="3075" spans="2:3" ht="9.9499999999999993" customHeight="1" x14ac:dyDescent="0.2">
      <c r="B3075" s="28"/>
      <c r="C3075" s="28"/>
    </row>
    <row r="3076" spans="2:3" ht="9.9499999999999993" customHeight="1" x14ac:dyDescent="0.2">
      <c r="B3076" s="28"/>
      <c r="C3076" s="28"/>
    </row>
    <row r="3077" spans="2:3" ht="9.9499999999999993" customHeight="1" x14ac:dyDescent="0.2">
      <c r="B3077" s="28"/>
      <c r="C3077" s="28"/>
    </row>
    <row r="3078" spans="2:3" ht="9.9499999999999993" customHeight="1" x14ac:dyDescent="0.2">
      <c r="B3078" s="28"/>
      <c r="C3078" s="28"/>
    </row>
    <row r="3079" spans="2:3" ht="9.9499999999999993" customHeight="1" x14ac:dyDescent="0.2">
      <c r="B3079" s="28"/>
      <c r="C3079" s="28"/>
    </row>
    <row r="3080" spans="2:3" ht="9.9499999999999993" customHeight="1" x14ac:dyDescent="0.2">
      <c r="B3080" s="28"/>
      <c r="C3080" s="28"/>
    </row>
    <row r="3081" spans="2:3" ht="9.9499999999999993" customHeight="1" x14ac:dyDescent="0.2">
      <c r="B3081" s="28"/>
      <c r="C3081" s="28"/>
    </row>
    <row r="3082" spans="2:3" ht="9.9499999999999993" customHeight="1" x14ac:dyDescent="0.2">
      <c r="B3082" s="28"/>
      <c r="C3082" s="28"/>
    </row>
    <row r="3083" spans="2:3" ht="9.9499999999999993" customHeight="1" x14ac:dyDescent="0.2">
      <c r="B3083" s="28"/>
      <c r="C3083" s="28"/>
    </row>
    <row r="3084" spans="2:3" ht="9.9499999999999993" customHeight="1" x14ac:dyDescent="0.2">
      <c r="B3084" s="28"/>
      <c r="C3084" s="28"/>
    </row>
    <row r="3085" spans="2:3" ht="9.9499999999999993" customHeight="1" x14ac:dyDescent="0.2">
      <c r="B3085" s="28"/>
      <c r="C3085" s="28"/>
    </row>
    <row r="3086" spans="2:3" ht="9.9499999999999993" customHeight="1" x14ac:dyDescent="0.2">
      <c r="B3086" s="28"/>
      <c r="C3086" s="28"/>
    </row>
    <row r="3087" spans="2:3" ht="9.9499999999999993" customHeight="1" x14ac:dyDescent="0.2">
      <c r="B3087" s="28"/>
      <c r="C3087" s="28"/>
    </row>
    <row r="3088" spans="2:3" ht="9.9499999999999993" customHeight="1" x14ac:dyDescent="0.2">
      <c r="B3088" s="28"/>
      <c r="C3088" s="28"/>
    </row>
    <row r="3089" spans="2:3" ht="9.9499999999999993" customHeight="1" x14ac:dyDescent="0.2">
      <c r="B3089" s="28"/>
      <c r="C3089" s="28"/>
    </row>
    <row r="3090" spans="2:3" ht="9.9499999999999993" customHeight="1" x14ac:dyDescent="0.2">
      <c r="B3090" s="28"/>
      <c r="C3090" s="28"/>
    </row>
    <row r="3091" spans="2:3" ht="9.9499999999999993" customHeight="1" x14ac:dyDescent="0.2">
      <c r="B3091" s="28"/>
      <c r="C3091" s="28"/>
    </row>
    <row r="3092" spans="2:3" ht="9.9499999999999993" customHeight="1" x14ac:dyDescent="0.2">
      <c r="B3092" s="28"/>
      <c r="C3092" s="28"/>
    </row>
    <row r="3093" spans="2:3" ht="9.9499999999999993" customHeight="1" x14ac:dyDescent="0.2">
      <c r="B3093" s="28"/>
      <c r="C3093" s="28"/>
    </row>
    <row r="3094" spans="2:3" ht="9.9499999999999993" customHeight="1" x14ac:dyDescent="0.2">
      <c r="B3094" s="28"/>
      <c r="C3094" s="28"/>
    </row>
    <row r="3095" spans="2:3" ht="9.9499999999999993" customHeight="1" x14ac:dyDescent="0.2">
      <c r="B3095" s="28"/>
      <c r="C3095" s="28"/>
    </row>
    <row r="3096" spans="2:3" ht="9.9499999999999993" customHeight="1" x14ac:dyDescent="0.2">
      <c r="B3096" s="28"/>
      <c r="C3096" s="28"/>
    </row>
    <row r="3097" spans="2:3" ht="9.9499999999999993" customHeight="1" x14ac:dyDescent="0.2">
      <c r="B3097" s="28"/>
      <c r="C3097" s="28"/>
    </row>
    <row r="3098" spans="2:3" ht="9.9499999999999993" customHeight="1" x14ac:dyDescent="0.2">
      <c r="B3098" s="28"/>
      <c r="C3098" s="28"/>
    </row>
    <row r="3099" spans="2:3" ht="9.9499999999999993" customHeight="1" x14ac:dyDescent="0.2">
      <c r="B3099" s="28"/>
      <c r="C3099" s="28"/>
    </row>
    <row r="3100" spans="2:3" ht="9.9499999999999993" customHeight="1" x14ac:dyDescent="0.2">
      <c r="B3100" s="28"/>
      <c r="C3100" s="28"/>
    </row>
    <row r="3101" spans="2:3" ht="9.9499999999999993" customHeight="1" x14ac:dyDescent="0.2">
      <c r="B3101" s="28"/>
      <c r="C3101" s="28"/>
    </row>
    <row r="3102" spans="2:3" ht="9.9499999999999993" customHeight="1" x14ac:dyDescent="0.2">
      <c r="B3102" s="28"/>
      <c r="C3102" s="28"/>
    </row>
    <row r="3103" spans="2:3" ht="9.9499999999999993" customHeight="1" x14ac:dyDescent="0.2">
      <c r="B3103" s="28"/>
      <c r="C3103" s="28"/>
    </row>
    <row r="3104" spans="2:3" ht="9.9499999999999993" customHeight="1" x14ac:dyDescent="0.2">
      <c r="B3104" s="28"/>
      <c r="C3104" s="28"/>
    </row>
    <row r="3105" spans="2:3" ht="9.9499999999999993" customHeight="1" x14ac:dyDescent="0.2">
      <c r="B3105" s="28"/>
      <c r="C3105" s="28"/>
    </row>
    <row r="3106" spans="2:3" ht="9.9499999999999993" customHeight="1" x14ac:dyDescent="0.2">
      <c r="B3106" s="28"/>
      <c r="C3106" s="28"/>
    </row>
    <row r="3107" spans="2:3" ht="9.9499999999999993" customHeight="1" x14ac:dyDescent="0.2">
      <c r="B3107" s="28"/>
      <c r="C3107" s="28"/>
    </row>
    <row r="3108" spans="2:3" ht="9.9499999999999993" customHeight="1" x14ac:dyDescent="0.2">
      <c r="B3108" s="28"/>
      <c r="C3108" s="28"/>
    </row>
    <row r="3109" spans="2:3" ht="9.9499999999999993" customHeight="1" x14ac:dyDescent="0.2">
      <c r="B3109" s="28"/>
      <c r="C3109" s="28"/>
    </row>
    <row r="3110" spans="2:3" ht="9.9499999999999993" customHeight="1" x14ac:dyDescent="0.2">
      <c r="B3110" s="28"/>
      <c r="C3110" s="28"/>
    </row>
    <row r="3111" spans="2:3" ht="9.9499999999999993" customHeight="1" x14ac:dyDescent="0.2">
      <c r="B3111" s="28"/>
      <c r="C3111" s="28"/>
    </row>
    <row r="3112" spans="2:3" ht="9.9499999999999993" customHeight="1" x14ac:dyDescent="0.2">
      <c r="B3112" s="28"/>
      <c r="C3112" s="28"/>
    </row>
    <row r="3113" spans="2:3" ht="9.9499999999999993" customHeight="1" x14ac:dyDescent="0.2">
      <c r="B3113" s="28"/>
      <c r="C3113" s="28"/>
    </row>
    <row r="3114" spans="2:3" ht="9.9499999999999993" customHeight="1" x14ac:dyDescent="0.2">
      <c r="B3114" s="28"/>
      <c r="C3114" s="28"/>
    </row>
    <row r="3115" spans="2:3" ht="9.9499999999999993" customHeight="1" x14ac:dyDescent="0.2">
      <c r="B3115" s="28"/>
      <c r="C3115" s="28"/>
    </row>
    <row r="3116" spans="2:3" ht="9.9499999999999993" customHeight="1" x14ac:dyDescent="0.2">
      <c r="B3116" s="28"/>
      <c r="C3116" s="28"/>
    </row>
    <row r="3117" spans="2:3" ht="9.9499999999999993" customHeight="1" x14ac:dyDescent="0.2">
      <c r="B3117" s="28"/>
      <c r="C3117" s="28"/>
    </row>
    <row r="3118" spans="2:3" ht="9.9499999999999993" customHeight="1" x14ac:dyDescent="0.2">
      <c r="B3118" s="28"/>
      <c r="C3118" s="28"/>
    </row>
    <row r="3119" spans="2:3" ht="9.9499999999999993" customHeight="1" x14ac:dyDescent="0.2">
      <c r="B3119" s="28"/>
      <c r="C3119" s="28"/>
    </row>
    <row r="3120" spans="2:3" ht="9.9499999999999993" customHeight="1" x14ac:dyDescent="0.2">
      <c r="B3120" s="28"/>
      <c r="C3120" s="28"/>
    </row>
    <row r="3121" spans="2:3" ht="9.9499999999999993" customHeight="1" x14ac:dyDescent="0.2">
      <c r="B3121" s="28"/>
      <c r="C3121" s="28"/>
    </row>
    <row r="3122" spans="2:3" ht="9.9499999999999993" customHeight="1" x14ac:dyDescent="0.2">
      <c r="B3122" s="28"/>
      <c r="C3122" s="28"/>
    </row>
    <row r="3123" spans="2:3" ht="9.9499999999999993" customHeight="1" x14ac:dyDescent="0.2">
      <c r="B3123" s="28"/>
      <c r="C3123" s="28"/>
    </row>
    <row r="3124" spans="2:3" ht="9.9499999999999993" customHeight="1" x14ac:dyDescent="0.2">
      <c r="B3124" s="28"/>
      <c r="C3124" s="28"/>
    </row>
    <row r="3125" spans="2:3" ht="9.9499999999999993" customHeight="1" x14ac:dyDescent="0.2">
      <c r="B3125" s="28"/>
      <c r="C3125" s="28"/>
    </row>
    <row r="3126" spans="2:3" ht="9.9499999999999993" customHeight="1" x14ac:dyDescent="0.2">
      <c r="B3126" s="28"/>
      <c r="C3126" s="28"/>
    </row>
    <row r="3127" spans="2:3" ht="9.9499999999999993" customHeight="1" x14ac:dyDescent="0.2">
      <c r="B3127" s="28"/>
      <c r="C3127" s="28"/>
    </row>
    <row r="3128" spans="2:3" ht="9.9499999999999993" customHeight="1" x14ac:dyDescent="0.2">
      <c r="B3128" s="28"/>
      <c r="C3128" s="28"/>
    </row>
    <row r="3129" spans="2:3" ht="9.9499999999999993" customHeight="1" x14ac:dyDescent="0.2">
      <c r="B3129" s="28"/>
      <c r="C3129" s="28"/>
    </row>
    <row r="3130" spans="2:3" ht="9.9499999999999993" customHeight="1" x14ac:dyDescent="0.2">
      <c r="B3130" s="28"/>
      <c r="C3130" s="28"/>
    </row>
    <row r="3131" spans="2:3" ht="9.9499999999999993" customHeight="1" x14ac:dyDescent="0.2">
      <c r="B3131" s="28"/>
      <c r="C3131" s="28"/>
    </row>
    <row r="3132" spans="2:3" ht="9.9499999999999993" customHeight="1" x14ac:dyDescent="0.2">
      <c r="B3132" s="28"/>
      <c r="C3132" s="28"/>
    </row>
    <row r="3133" spans="2:3" ht="9.9499999999999993" customHeight="1" x14ac:dyDescent="0.2">
      <c r="B3133" s="28"/>
      <c r="C3133" s="28"/>
    </row>
    <row r="3134" spans="2:3" ht="9.9499999999999993" customHeight="1" x14ac:dyDescent="0.2">
      <c r="B3134" s="28"/>
      <c r="C3134" s="28"/>
    </row>
    <row r="3135" spans="2:3" ht="9.9499999999999993" customHeight="1" x14ac:dyDescent="0.2">
      <c r="B3135" s="28"/>
      <c r="C3135" s="28"/>
    </row>
    <row r="3136" spans="2:3" ht="9.9499999999999993" customHeight="1" x14ac:dyDescent="0.2">
      <c r="B3136" s="28"/>
      <c r="C3136" s="28"/>
    </row>
    <row r="3137" spans="2:3" ht="9.9499999999999993" customHeight="1" x14ac:dyDescent="0.2">
      <c r="B3137" s="28"/>
      <c r="C3137" s="28"/>
    </row>
    <row r="3138" spans="2:3" ht="9.9499999999999993" customHeight="1" x14ac:dyDescent="0.2">
      <c r="B3138" s="28"/>
      <c r="C3138" s="28"/>
    </row>
    <row r="3139" spans="2:3" ht="9.9499999999999993" customHeight="1" x14ac:dyDescent="0.2">
      <c r="B3139" s="28"/>
      <c r="C3139" s="28"/>
    </row>
    <row r="3140" spans="2:3" ht="9.9499999999999993" customHeight="1" x14ac:dyDescent="0.2">
      <c r="B3140" s="28"/>
      <c r="C3140" s="28"/>
    </row>
    <row r="3141" spans="2:3" ht="9.9499999999999993" customHeight="1" x14ac:dyDescent="0.2">
      <c r="B3141" s="28"/>
      <c r="C3141" s="28"/>
    </row>
    <row r="3142" spans="2:3" ht="9.9499999999999993" customHeight="1" x14ac:dyDescent="0.2">
      <c r="B3142" s="28"/>
      <c r="C3142" s="28"/>
    </row>
    <row r="3143" spans="2:3" ht="9.9499999999999993" customHeight="1" x14ac:dyDescent="0.2">
      <c r="B3143" s="28"/>
      <c r="C3143" s="28"/>
    </row>
    <row r="3144" spans="2:3" ht="9.9499999999999993" customHeight="1" x14ac:dyDescent="0.2">
      <c r="B3144" s="28"/>
      <c r="C3144" s="28"/>
    </row>
    <row r="3145" spans="2:3" ht="9.9499999999999993" customHeight="1" x14ac:dyDescent="0.2">
      <c r="B3145" s="28"/>
      <c r="C3145" s="28"/>
    </row>
    <row r="3146" spans="2:3" ht="9.9499999999999993" customHeight="1" x14ac:dyDescent="0.2">
      <c r="B3146" s="28"/>
      <c r="C3146" s="28"/>
    </row>
    <row r="3147" spans="2:3" ht="9.9499999999999993" customHeight="1" x14ac:dyDescent="0.2">
      <c r="B3147" s="28"/>
      <c r="C3147" s="28"/>
    </row>
    <row r="3148" spans="2:3" ht="9.9499999999999993" customHeight="1" x14ac:dyDescent="0.2">
      <c r="B3148" s="28"/>
      <c r="C3148" s="28"/>
    </row>
    <row r="3149" spans="2:3" ht="9.9499999999999993" customHeight="1" x14ac:dyDescent="0.2">
      <c r="B3149" s="28"/>
      <c r="C3149" s="28"/>
    </row>
    <row r="3150" spans="2:3" ht="9.9499999999999993" customHeight="1" x14ac:dyDescent="0.2">
      <c r="B3150" s="28"/>
      <c r="C3150" s="28"/>
    </row>
    <row r="3151" spans="2:3" ht="9.9499999999999993" customHeight="1" x14ac:dyDescent="0.2">
      <c r="B3151" s="28"/>
      <c r="C3151" s="28"/>
    </row>
    <row r="3152" spans="2:3" ht="9.9499999999999993" customHeight="1" x14ac:dyDescent="0.2">
      <c r="B3152" s="28"/>
      <c r="C3152" s="28"/>
    </row>
    <row r="3153" spans="2:3" ht="9.9499999999999993" customHeight="1" x14ac:dyDescent="0.2">
      <c r="B3153" s="28"/>
      <c r="C3153" s="28"/>
    </row>
    <row r="3154" spans="2:3" ht="9.9499999999999993" customHeight="1" x14ac:dyDescent="0.2">
      <c r="B3154" s="28"/>
      <c r="C3154" s="28"/>
    </row>
    <row r="3155" spans="2:3" ht="9.9499999999999993" customHeight="1" x14ac:dyDescent="0.2">
      <c r="B3155" s="28"/>
      <c r="C3155" s="28"/>
    </row>
    <row r="3156" spans="2:3" ht="9.9499999999999993" customHeight="1" x14ac:dyDescent="0.2">
      <c r="B3156" s="28"/>
      <c r="C3156" s="28"/>
    </row>
    <row r="3157" spans="2:3" ht="9.9499999999999993" customHeight="1" x14ac:dyDescent="0.2">
      <c r="B3157" s="28"/>
      <c r="C3157" s="28"/>
    </row>
    <row r="3158" spans="2:3" ht="9.9499999999999993" customHeight="1" x14ac:dyDescent="0.2">
      <c r="B3158" s="28"/>
      <c r="C3158" s="28"/>
    </row>
    <row r="3159" spans="2:3" ht="9.9499999999999993" customHeight="1" x14ac:dyDescent="0.2">
      <c r="B3159" s="28"/>
      <c r="C3159" s="28"/>
    </row>
    <row r="3160" spans="2:3" ht="9.9499999999999993" customHeight="1" x14ac:dyDescent="0.2">
      <c r="B3160" s="28"/>
      <c r="C3160" s="28"/>
    </row>
    <row r="3161" spans="2:3" ht="9.9499999999999993" customHeight="1" x14ac:dyDescent="0.2">
      <c r="B3161" s="28"/>
      <c r="C3161" s="28"/>
    </row>
    <row r="3162" spans="2:3" ht="9.9499999999999993" customHeight="1" x14ac:dyDescent="0.2">
      <c r="B3162" s="28"/>
      <c r="C3162" s="28"/>
    </row>
    <row r="3163" spans="2:3" ht="9.9499999999999993" customHeight="1" x14ac:dyDescent="0.2">
      <c r="B3163" s="28"/>
      <c r="C3163" s="28"/>
    </row>
    <row r="3164" spans="2:3" ht="9.9499999999999993" customHeight="1" x14ac:dyDescent="0.2">
      <c r="B3164" s="28"/>
      <c r="C3164" s="28"/>
    </row>
    <row r="3165" spans="2:3" ht="9.9499999999999993" customHeight="1" x14ac:dyDescent="0.2">
      <c r="B3165" s="28"/>
      <c r="C3165" s="28"/>
    </row>
    <row r="3166" spans="2:3" ht="9.9499999999999993" customHeight="1" x14ac:dyDescent="0.2">
      <c r="B3166" s="28"/>
      <c r="C3166" s="28"/>
    </row>
    <row r="3167" spans="2:3" ht="9.9499999999999993" customHeight="1" x14ac:dyDescent="0.2">
      <c r="B3167" s="28"/>
      <c r="C3167" s="28"/>
    </row>
    <row r="3168" spans="2:3" ht="9.9499999999999993" customHeight="1" x14ac:dyDescent="0.2">
      <c r="B3168" s="28"/>
      <c r="C3168" s="28"/>
    </row>
    <row r="3169" spans="2:3" ht="9.9499999999999993" customHeight="1" x14ac:dyDescent="0.2">
      <c r="B3169" s="28"/>
      <c r="C3169" s="28"/>
    </row>
    <row r="3170" spans="2:3" ht="9.9499999999999993" customHeight="1" x14ac:dyDescent="0.2">
      <c r="B3170" s="28"/>
      <c r="C3170" s="28"/>
    </row>
    <row r="3171" spans="2:3" ht="9.9499999999999993" customHeight="1" x14ac:dyDescent="0.2">
      <c r="B3171" s="28"/>
      <c r="C3171" s="28"/>
    </row>
    <row r="3172" spans="2:3" ht="9.9499999999999993" customHeight="1" x14ac:dyDescent="0.2">
      <c r="B3172" s="28"/>
      <c r="C3172" s="28"/>
    </row>
    <row r="3173" spans="2:3" ht="9.9499999999999993" customHeight="1" x14ac:dyDescent="0.2">
      <c r="B3173" s="28"/>
      <c r="C3173" s="28"/>
    </row>
    <row r="3174" spans="2:3" ht="9.9499999999999993" customHeight="1" x14ac:dyDescent="0.2">
      <c r="B3174" s="28"/>
      <c r="C3174" s="28"/>
    </row>
    <row r="3175" spans="2:3" ht="9.9499999999999993" customHeight="1" x14ac:dyDescent="0.2">
      <c r="B3175" s="28"/>
      <c r="C3175" s="28"/>
    </row>
    <row r="3176" spans="2:3" ht="9.9499999999999993" customHeight="1" x14ac:dyDescent="0.2">
      <c r="B3176" s="28"/>
      <c r="C3176" s="28"/>
    </row>
    <row r="3177" spans="2:3" ht="9.9499999999999993" customHeight="1" x14ac:dyDescent="0.2">
      <c r="B3177" s="28"/>
      <c r="C3177" s="28"/>
    </row>
    <row r="3178" spans="2:3" ht="9.9499999999999993" customHeight="1" x14ac:dyDescent="0.2">
      <c r="B3178" s="28"/>
      <c r="C3178" s="28"/>
    </row>
    <row r="3179" spans="2:3" ht="9.9499999999999993" customHeight="1" x14ac:dyDescent="0.2">
      <c r="B3179" s="28"/>
      <c r="C3179" s="28"/>
    </row>
    <row r="3180" spans="2:3" ht="9.9499999999999993" customHeight="1" x14ac:dyDescent="0.2">
      <c r="B3180" s="28"/>
      <c r="C3180" s="28"/>
    </row>
    <row r="3181" spans="2:3" ht="9.9499999999999993" customHeight="1" x14ac:dyDescent="0.2">
      <c r="B3181" s="28"/>
      <c r="C3181" s="28"/>
    </row>
    <row r="3182" spans="2:3" ht="9.9499999999999993" customHeight="1" x14ac:dyDescent="0.2">
      <c r="B3182" s="28"/>
      <c r="C3182" s="28"/>
    </row>
    <row r="3183" spans="2:3" ht="9.9499999999999993" customHeight="1" x14ac:dyDescent="0.2">
      <c r="B3183" s="28"/>
      <c r="C3183" s="28"/>
    </row>
    <row r="3184" spans="2:3" ht="9.9499999999999993" customHeight="1" x14ac:dyDescent="0.2">
      <c r="B3184" s="28"/>
      <c r="C3184" s="28"/>
    </row>
    <row r="3185" spans="2:3" ht="9.9499999999999993" customHeight="1" x14ac:dyDescent="0.2">
      <c r="B3185" s="28"/>
      <c r="C3185" s="28"/>
    </row>
    <row r="3186" spans="2:3" ht="9.9499999999999993" customHeight="1" x14ac:dyDescent="0.2">
      <c r="B3186" s="28"/>
      <c r="C3186" s="28"/>
    </row>
    <row r="3187" spans="2:3" ht="9.9499999999999993" customHeight="1" x14ac:dyDescent="0.2">
      <c r="B3187" s="28"/>
      <c r="C3187" s="28"/>
    </row>
    <row r="3188" spans="2:3" ht="9.9499999999999993" customHeight="1" x14ac:dyDescent="0.2">
      <c r="B3188" s="28"/>
      <c r="C3188" s="28"/>
    </row>
    <row r="3189" spans="2:3" ht="9.9499999999999993" customHeight="1" x14ac:dyDescent="0.2">
      <c r="B3189" s="28"/>
      <c r="C3189" s="28"/>
    </row>
    <row r="3190" spans="2:3" ht="9.9499999999999993" customHeight="1" x14ac:dyDescent="0.2">
      <c r="B3190" s="28"/>
      <c r="C3190" s="28"/>
    </row>
    <row r="3191" spans="2:3" ht="9.9499999999999993" customHeight="1" x14ac:dyDescent="0.2">
      <c r="B3191" s="28"/>
      <c r="C3191" s="28"/>
    </row>
    <row r="3192" spans="2:3" ht="9.9499999999999993" customHeight="1" x14ac:dyDescent="0.2">
      <c r="B3192" s="28"/>
      <c r="C3192" s="28"/>
    </row>
    <row r="3193" spans="2:3" ht="9.9499999999999993" customHeight="1" x14ac:dyDescent="0.2">
      <c r="B3193" s="28"/>
      <c r="C3193" s="28"/>
    </row>
    <row r="3194" spans="2:3" ht="9.9499999999999993" customHeight="1" x14ac:dyDescent="0.2">
      <c r="B3194" s="28"/>
      <c r="C3194" s="28"/>
    </row>
    <row r="3195" spans="2:3" ht="9.9499999999999993" customHeight="1" x14ac:dyDescent="0.2">
      <c r="B3195" s="28"/>
      <c r="C3195" s="28"/>
    </row>
    <row r="3196" spans="2:3" ht="9.9499999999999993" customHeight="1" x14ac:dyDescent="0.2">
      <c r="B3196" s="28"/>
      <c r="C3196" s="28"/>
    </row>
    <row r="3197" spans="2:3" ht="9.9499999999999993" customHeight="1" x14ac:dyDescent="0.2">
      <c r="B3197" s="28"/>
      <c r="C3197" s="28"/>
    </row>
    <row r="3198" spans="2:3" ht="9.9499999999999993" customHeight="1" x14ac:dyDescent="0.2">
      <c r="B3198" s="28"/>
      <c r="C3198" s="28"/>
    </row>
    <row r="3199" spans="2:3" ht="9.9499999999999993" customHeight="1" x14ac:dyDescent="0.2">
      <c r="B3199" s="28"/>
      <c r="C3199" s="28"/>
    </row>
    <row r="3200" spans="2:3" ht="9.9499999999999993" customHeight="1" x14ac:dyDescent="0.2">
      <c r="B3200" s="28"/>
      <c r="C3200" s="28"/>
    </row>
    <row r="3201" spans="2:3" ht="9.9499999999999993" customHeight="1" x14ac:dyDescent="0.2">
      <c r="B3201" s="28"/>
      <c r="C3201" s="28"/>
    </row>
    <row r="3202" spans="2:3" ht="9.9499999999999993" customHeight="1" x14ac:dyDescent="0.2">
      <c r="B3202" s="28"/>
      <c r="C3202" s="28"/>
    </row>
    <row r="3203" spans="2:3" ht="9.9499999999999993" customHeight="1" x14ac:dyDescent="0.2">
      <c r="B3203" s="28"/>
      <c r="C3203" s="28"/>
    </row>
    <row r="3204" spans="2:3" ht="9.9499999999999993" customHeight="1" x14ac:dyDescent="0.2">
      <c r="B3204" s="28"/>
      <c r="C3204" s="28"/>
    </row>
    <row r="3205" spans="2:3" ht="9.9499999999999993" customHeight="1" x14ac:dyDescent="0.2">
      <c r="B3205" s="28"/>
      <c r="C3205" s="28"/>
    </row>
    <row r="3206" spans="2:3" ht="9.9499999999999993" customHeight="1" x14ac:dyDescent="0.2">
      <c r="B3206" s="28"/>
      <c r="C3206" s="28"/>
    </row>
    <row r="3207" spans="2:3" ht="9.9499999999999993" customHeight="1" x14ac:dyDescent="0.2">
      <c r="B3207" s="28"/>
      <c r="C3207" s="28"/>
    </row>
    <row r="3208" spans="2:3" ht="9.9499999999999993" customHeight="1" x14ac:dyDescent="0.2">
      <c r="B3208" s="28"/>
      <c r="C3208" s="28"/>
    </row>
    <row r="3209" spans="2:3" ht="9.9499999999999993" customHeight="1" x14ac:dyDescent="0.2">
      <c r="B3209" s="28"/>
      <c r="C3209" s="28"/>
    </row>
    <row r="3210" spans="2:3" ht="9.9499999999999993" customHeight="1" x14ac:dyDescent="0.2">
      <c r="B3210" s="28"/>
      <c r="C3210" s="28"/>
    </row>
    <row r="3211" spans="2:3" ht="9.9499999999999993" customHeight="1" x14ac:dyDescent="0.2">
      <c r="B3211" s="28"/>
      <c r="C3211" s="28"/>
    </row>
    <row r="3212" spans="2:3" ht="9.9499999999999993" customHeight="1" x14ac:dyDescent="0.2">
      <c r="B3212" s="28"/>
      <c r="C3212" s="28"/>
    </row>
    <row r="3213" spans="2:3" ht="9.9499999999999993" customHeight="1" x14ac:dyDescent="0.2">
      <c r="B3213" s="28"/>
      <c r="C3213" s="28"/>
    </row>
    <row r="3214" spans="2:3" ht="9.9499999999999993" customHeight="1" x14ac:dyDescent="0.2">
      <c r="B3214" s="28"/>
      <c r="C3214" s="28"/>
    </row>
    <row r="3215" spans="2:3" ht="9.9499999999999993" customHeight="1" x14ac:dyDescent="0.2">
      <c r="B3215" s="28"/>
      <c r="C3215" s="28"/>
    </row>
    <row r="3216" spans="2:3" ht="9.9499999999999993" customHeight="1" x14ac:dyDescent="0.2">
      <c r="B3216" s="28"/>
      <c r="C3216" s="28"/>
    </row>
    <row r="3217" spans="2:3" ht="9.9499999999999993" customHeight="1" x14ac:dyDescent="0.2">
      <c r="B3217" s="28"/>
      <c r="C3217" s="28"/>
    </row>
    <row r="3218" spans="2:3" ht="9.9499999999999993" customHeight="1" x14ac:dyDescent="0.2">
      <c r="B3218" s="28"/>
      <c r="C3218" s="28"/>
    </row>
    <row r="3219" spans="2:3" ht="9.9499999999999993" customHeight="1" x14ac:dyDescent="0.2">
      <c r="B3219" s="28"/>
      <c r="C3219" s="28"/>
    </row>
    <row r="3220" spans="2:3" ht="9.9499999999999993" customHeight="1" x14ac:dyDescent="0.2">
      <c r="B3220" s="28"/>
      <c r="C3220" s="28"/>
    </row>
    <row r="3221" spans="2:3" ht="9.9499999999999993" customHeight="1" x14ac:dyDescent="0.2">
      <c r="B3221" s="28"/>
      <c r="C3221" s="28"/>
    </row>
    <row r="3222" spans="2:3" ht="9.9499999999999993" customHeight="1" x14ac:dyDescent="0.2">
      <c r="B3222" s="28"/>
      <c r="C3222" s="28"/>
    </row>
    <row r="3223" spans="2:3" ht="9.9499999999999993" customHeight="1" x14ac:dyDescent="0.2">
      <c r="B3223" s="28"/>
      <c r="C3223" s="28"/>
    </row>
    <row r="3224" spans="2:3" ht="9.9499999999999993" customHeight="1" x14ac:dyDescent="0.2">
      <c r="B3224" s="28"/>
      <c r="C3224" s="28"/>
    </row>
    <row r="3225" spans="2:3" ht="9.9499999999999993" customHeight="1" x14ac:dyDescent="0.2">
      <c r="B3225" s="28"/>
      <c r="C3225" s="28"/>
    </row>
    <row r="3226" spans="2:3" ht="9.9499999999999993" customHeight="1" x14ac:dyDescent="0.2">
      <c r="B3226" s="28"/>
      <c r="C3226" s="28"/>
    </row>
    <row r="3227" spans="2:3" ht="9.9499999999999993" customHeight="1" x14ac:dyDescent="0.2">
      <c r="B3227" s="28"/>
      <c r="C3227" s="28"/>
    </row>
    <row r="3228" spans="2:3" ht="9.9499999999999993" customHeight="1" x14ac:dyDescent="0.2">
      <c r="B3228" s="28"/>
      <c r="C3228" s="28"/>
    </row>
    <row r="3229" spans="2:3" ht="9.9499999999999993" customHeight="1" x14ac:dyDescent="0.2">
      <c r="B3229" s="28"/>
      <c r="C3229" s="28"/>
    </row>
    <row r="3230" spans="2:3" ht="9.9499999999999993" customHeight="1" x14ac:dyDescent="0.2">
      <c r="B3230" s="28"/>
      <c r="C3230" s="28"/>
    </row>
    <row r="3231" spans="2:3" ht="9.9499999999999993" customHeight="1" x14ac:dyDescent="0.2">
      <c r="B3231" s="28"/>
      <c r="C3231" s="28"/>
    </row>
    <row r="3232" spans="2:3" ht="9.9499999999999993" customHeight="1" x14ac:dyDescent="0.2">
      <c r="B3232" s="28"/>
      <c r="C3232" s="28"/>
    </row>
    <row r="3233" spans="2:3" ht="9.9499999999999993" customHeight="1" x14ac:dyDescent="0.2">
      <c r="B3233" s="28"/>
      <c r="C3233" s="28"/>
    </row>
    <row r="3234" spans="2:3" ht="9.9499999999999993" customHeight="1" x14ac:dyDescent="0.2">
      <c r="B3234" s="28"/>
      <c r="C3234" s="28"/>
    </row>
    <row r="3235" spans="2:3" ht="9.9499999999999993" customHeight="1" x14ac:dyDescent="0.2">
      <c r="B3235" s="28"/>
      <c r="C3235" s="28"/>
    </row>
    <row r="3236" spans="2:3" ht="9.9499999999999993" customHeight="1" x14ac:dyDescent="0.2">
      <c r="B3236" s="28"/>
      <c r="C3236" s="28"/>
    </row>
    <row r="3237" spans="2:3" ht="9.9499999999999993" customHeight="1" x14ac:dyDescent="0.2">
      <c r="B3237" s="28"/>
      <c r="C3237" s="28"/>
    </row>
    <row r="3238" spans="2:3" ht="9.9499999999999993" customHeight="1" x14ac:dyDescent="0.2">
      <c r="B3238" s="28"/>
      <c r="C3238" s="28"/>
    </row>
    <row r="3239" spans="2:3" ht="9.9499999999999993" customHeight="1" x14ac:dyDescent="0.2">
      <c r="B3239" s="28"/>
      <c r="C3239" s="28"/>
    </row>
    <row r="3240" spans="2:3" ht="9.9499999999999993" customHeight="1" x14ac:dyDescent="0.2">
      <c r="B3240" s="28"/>
      <c r="C3240" s="28"/>
    </row>
    <row r="3241" spans="2:3" ht="9.9499999999999993" customHeight="1" x14ac:dyDescent="0.2">
      <c r="B3241" s="28"/>
      <c r="C3241" s="28"/>
    </row>
    <row r="3242" spans="2:3" ht="9.9499999999999993" customHeight="1" x14ac:dyDescent="0.2">
      <c r="B3242" s="28"/>
      <c r="C3242" s="28"/>
    </row>
    <row r="3243" spans="2:3" ht="9.9499999999999993" customHeight="1" x14ac:dyDescent="0.2">
      <c r="B3243" s="28"/>
      <c r="C3243" s="28"/>
    </row>
    <row r="3244" spans="2:3" ht="9.9499999999999993" customHeight="1" x14ac:dyDescent="0.2">
      <c r="B3244" s="28"/>
      <c r="C3244" s="28"/>
    </row>
    <row r="3245" spans="2:3" ht="9.9499999999999993" customHeight="1" x14ac:dyDescent="0.2">
      <c r="B3245" s="28"/>
      <c r="C3245" s="28"/>
    </row>
    <row r="3246" spans="2:3" ht="9.9499999999999993" customHeight="1" x14ac:dyDescent="0.2">
      <c r="B3246" s="28"/>
      <c r="C3246" s="28"/>
    </row>
    <row r="3247" spans="2:3" ht="9.9499999999999993" customHeight="1" x14ac:dyDescent="0.2">
      <c r="B3247" s="28"/>
      <c r="C3247" s="28"/>
    </row>
    <row r="3248" spans="2:3" ht="9.9499999999999993" customHeight="1" x14ac:dyDescent="0.2">
      <c r="B3248" s="28"/>
      <c r="C3248" s="28"/>
    </row>
    <row r="3249" spans="2:3" ht="9.9499999999999993" customHeight="1" x14ac:dyDescent="0.2">
      <c r="B3249" s="28"/>
      <c r="C3249" s="28"/>
    </row>
    <row r="3250" spans="2:3" ht="9.9499999999999993" customHeight="1" x14ac:dyDescent="0.2">
      <c r="B3250" s="28"/>
      <c r="C3250" s="28"/>
    </row>
    <row r="3251" spans="2:3" ht="9.9499999999999993" customHeight="1" x14ac:dyDescent="0.2">
      <c r="B3251" s="28"/>
      <c r="C3251" s="28"/>
    </row>
    <row r="3252" spans="2:3" ht="9.9499999999999993" customHeight="1" x14ac:dyDescent="0.2">
      <c r="B3252" s="28"/>
      <c r="C3252" s="28"/>
    </row>
    <row r="3253" spans="2:3" ht="9.9499999999999993" customHeight="1" x14ac:dyDescent="0.2">
      <c r="B3253" s="28"/>
      <c r="C3253" s="28"/>
    </row>
    <row r="3254" spans="2:3" ht="9.9499999999999993" customHeight="1" x14ac:dyDescent="0.2">
      <c r="B3254" s="28"/>
      <c r="C3254" s="28"/>
    </row>
    <row r="3255" spans="2:3" ht="9.9499999999999993" customHeight="1" x14ac:dyDescent="0.2">
      <c r="B3255" s="28"/>
      <c r="C3255" s="28"/>
    </row>
    <row r="3256" spans="2:3" ht="9.9499999999999993" customHeight="1" x14ac:dyDescent="0.2">
      <c r="B3256" s="28"/>
      <c r="C3256" s="28"/>
    </row>
    <row r="3257" spans="2:3" ht="9.9499999999999993" customHeight="1" x14ac:dyDescent="0.2">
      <c r="B3257" s="28"/>
      <c r="C3257" s="28"/>
    </row>
    <row r="3258" spans="2:3" ht="9.9499999999999993" customHeight="1" x14ac:dyDescent="0.2">
      <c r="B3258" s="28"/>
      <c r="C3258" s="28"/>
    </row>
    <row r="3259" spans="2:3" ht="9.9499999999999993" customHeight="1" x14ac:dyDescent="0.2">
      <c r="B3259" s="28"/>
      <c r="C3259" s="28"/>
    </row>
    <row r="3260" spans="2:3" ht="9.9499999999999993" customHeight="1" x14ac:dyDescent="0.2">
      <c r="B3260" s="28"/>
      <c r="C3260" s="28"/>
    </row>
    <row r="3261" spans="2:3" ht="9.9499999999999993" customHeight="1" x14ac:dyDescent="0.2">
      <c r="B3261" s="28"/>
      <c r="C3261" s="28"/>
    </row>
    <row r="3262" spans="2:3" ht="9.9499999999999993" customHeight="1" x14ac:dyDescent="0.2">
      <c r="B3262" s="28"/>
      <c r="C3262" s="28"/>
    </row>
    <row r="3263" spans="2:3" ht="9.9499999999999993" customHeight="1" x14ac:dyDescent="0.2">
      <c r="B3263" s="28"/>
      <c r="C3263" s="28"/>
    </row>
    <row r="3264" spans="2:3" ht="9.9499999999999993" customHeight="1" x14ac:dyDescent="0.2">
      <c r="B3264" s="28"/>
      <c r="C3264" s="28"/>
    </row>
    <row r="3265" spans="2:3" ht="9.9499999999999993" customHeight="1" x14ac:dyDescent="0.2">
      <c r="B3265" s="28"/>
      <c r="C3265" s="28"/>
    </row>
    <row r="3266" spans="2:3" ht="9.9499999999999993" customHeight="1" x14ac:dyDescent="0.2">
      <c r="B3266" s="28"/>
      <c r="C3266" s="28"/>
    </row>
    <row r="3267" spans="2:3" ht="9.9499999999999993" customHeight="1" x14ac:dyDescent="0.2">
      <c r="B3267" s="28"/>
      <c r="C3267" s="28"/>
    </row>
    <row r="3268" spans="2:3" ht="9.9499999999999993" customHeight="1" x14ac:dyDescent="0.2">
      <c r="B3268" s="28"/>
      <c r="C3268" s="28"/>
    </row>
    <row r="3269" spans="2:3" ht="9.9499999999999993" customHeight="1" x14ac:dyDescent="0.2">
      <c r="B3269" s="28"/>
      <c r="C3269" s="28"/>
    </row>
    <row r="3270" spans="2:3" ht="9.9499999999999993" customHeight="1" x14ac:dyDescent="0.2">
      <c r="B3270" s="28"/>
      <c r="C3270" s="28"/>
    </row>
    <row r="3271" spans="2:3" ht="9.9499999999999993" customHeight="1" x14ac:dyDescent="0.2">
      <c r="B3271" s="28"/>
      <c r="C3271" s="28"/>
    </row>
    <row r="3272" spans="2:3" ht="9.9499999999999993" customHeight="1" x14ac:dyDescent="0.2">
      <c r="B3272" s="28"/>
      <c r="C3272" s="28"/>
    </row>
    <row r="3273" spans="2:3" ht="9.9499999999999993" customHeight="1" x14ac:dyDescent="0.2">
      <c r="B3273" s="28"/>
      <c r="C3273" s="28"/>
    </row>
    <row r="3274" spans="2:3" ht="9.9499999999999993" customHeight="1" x14ac:dyDescent="0.2">
      <c r="B3274" s="28"/>
      <c r="C3274" s="28"/>
    </row>
    <row r="3275" spans="2:3" ht="9.9499999999999993" customHeight="1" x14ac:dyDescent="0.2">
      <c r="B3275" s="28"/>
      <c r="C3275" s="28"/>
    </row>
    <row r="3276" spans="2:3" ht="9.9499999999999993" customHeight="1" x14ac:dyDescent="0.2">
      <c r="B3276" s="28"/>
      <c r="C3276" s="28"/>
    </row>
    <row r="3277" spans="2:3" ht="9.9499999999999993" customHeight="1" x14ac:dyDescent="0.2">
      <c r="B3277" s="28"/>
      <c r="C3277" s="28"/>
    </row>
    <row r="3278" spans="2:3" ht="9.9499999999999993" customHeight="1" x14ac:dyDescent="0.2">
      <c r="B3278" s="28"/>
      <c r="C3278" s="28"/>
    </row>
    <row r="3279" spans="2:3" ht="9.9499999999999993" customHeight="1" x14ac:dyDescent="0.2">
      <c r="B3279" s="28"/>
      <c r="C3279" s="28"/>
    </row>
    <row r="3280" spans="2:3" ht="9.9499999999999993" customHeight="1" x14ac:dyDescent="0.2">
      <c r="B3280" s="28"/>
      <c r="C3280" s="28"/>
    </row>
    <row r="3281" spans="2:3" ht="9.9499999999999993" customHeight="1" x14ac:dyDescent="0.2">
      <c r="B3281" s="28"/>
      <c r="C3281" s="28"/>
    </row>
    <row r="3282" spans="2:3" ht="9.9499999999999993" customHeight="1" x14ac:dyDescent="0.2">
      <c r="B3282" s="28"/>
      <c r="C3282" s="28"/>
    </row>
    <row r="3283" spans="2:3" ht="9.9499999999999993" customHeight="1" x14ac:dyDescent="0.2">
      <c r="B3283" s="28"/>
      <c r="C3283" s="28"/>
    </row>
    <row r="3284" spans="2:3" ht="9.9499999999999993" customHeight="1" x14ac:dyDescent="0.2">
      <c r="B3284" s="28"/>
      <c r="C3284" s="28"/>
    </row>
    <row r="3285" spans="2:3" ht="9.9499999999999993" customHeight="1" x14ac:dyDescent="0.2">
      <c r="B3285" s="28"/>
      <c r="C3285" s="28"/>
    </row>
    <row r="3286" spans="2:3" ht="9.9499999999999993" customHeight="1" x14ac:dyDescent="0.2">
      <c r="B3286" s="28"/>
      <c r="C3286" s="28"/>
    </row>
    <row r="3287" spans="2:3" ht="9.9499999999999993" customHeight="1" x14ac:dyDescent="0.2">
      <c r="B3287" s="28"/>
      <c r="C3287" s="28"/>
    </row>
    <row r="3288" spans="2:3" ht="9.9499999999999993" customHeight="1" x14ac:dyDescent="0.2">
      <c r="B3288" s="28"/>
      <c r="C3288" s="28"/>
    </row>
    <row r="3289" spans="2:3" ht="9.9499999999999993" customHeight="1" x14ac:dyDescent="0.2">
      <c r="B3289" s="28"/>
      <c r="C3289" s="28"/>
    </row>
    <row r="3290" spans="2:3" ht="9.9499999999999993" customHeight="1" x14ac:dyDescent="0.2">
      <c r="B3290" s="28"/>
      <c r="C3290" s="28"/>
    </row>
    <row r="3291" spans="2:3" ht="9.9499999999999993" customHeight="1" x14ac:dyDescent="0.2">
      <c r="B3291" s="28"/>
      <c r="C3291" s="28"/>
    </row>
    <row r="3292" spans="2:3" ht="9.9499999999999993" customHeight="1" x14ac:dyDescent="0.2">
      <c r="B3292" s="28"/>
      <c r="C3292" s="28"/>
    </row>
    <row r="3293" spans="2:3" ht="9.9499999999999993" customHeight="1" x14ac:dyDescent="0.2">
      <c r="B3293" s="28"/>
      <c r="C3293" s="28"/>
    </row>
    <row r="3294" spans="2:3" ht="9.9499999999999993" customHeight="1" x14ac:dyDescent="0.2">
      <c r="B3294" s="28"/>
      <c r="C3294" s="28"/>
    </row>
    <row r="3295" spans="2:3" ht="9.9499999999999993" customHeight="1" x14ac:dyDescent="0.2">
      <c r="B3295" s="28"/>
      <c r="C3295" s="28"/>
    </row>
    <row r="3296" spans="2:3" ht="9.9499999999999993" customHeight="1" x14ac:dyDescent="0.2">
      <c r="B3296" s="28"/>
      <c r="C3296" s="28"/>
    </row>
    <row r="3297" spans="2:3" ht="9.9499999999999993" customHeight="1" x14ac:dyDescent="0.2">
      <c r="B3297" s="28"/>
      <c r="C3297" s="28"/>
    </row>
    <row r="3298" spans="2:3" ht="9.9499999999999993" customHeight="1" x14ac:dyDescent="0.2">
      <c r="B3298" s="28"/>
      <c r="C3298" s="28"/>
    </row>
    <row r="3299" spans="2:3" ht="9.9499999999999993" customHeight="1" x14ac:dyDescent="0.2">
      <c r="B3299" s="28"/>
      <c r="C3299" s="28"/>
    </row>
    <row r="3300" spans="2:3" ht="9.9499999999999993" customHeight="1" x14ac:dyDescent="0.2">
      <c r="B3300" s="28"/>
      <c r="C3300" s="28"/>
    </row>
    <row r="3301" spans="2:3" ht="9.9499999999999993" customHeight="1" x14ac:dyDescent="0.2">
      <c r="B3301" s="28"/>
      <c r="C3301" s="28"/>
    </row>
    <row r="3302" spans="2:3" ht="9.9499999999999993" customHeight="1" x14ac:dyDescent="0.2">
      <c r="B3302" s="28"/>
      <c r="C3302" s="28"/>
    </row>
    <row r="3303" spans="2:3" ht="9.9499999999999993" customHeight="1" x14ac:dyDescent="0.2">
      <c r="B3303" s="28"/>
      <c r="C3303" s="28"/>
    </row>
    <row r="3304" spans="2:3" ht="9.9499999999999993" customHeight="1" x14ac:dyDescent="0.2">
      <c r="B3304" s="28"/>
      <c r="C3304" s="28"/>
    </row>
    <row r="3305" spans="2:3" ht="9.9499999999999993" customHeight="1" x14ac:dyDescent="0.2">
      <c r="B3305" s="28"/>
      <c r="C3305" s="28"/>
    </row>
    <row r="3306" spans="2:3" ht="9.9499999999999993" customHeight="1" x14ac:dyDescent="0.2">
      <c r="B3306" s="28"/>
      <c r="C3306" s="28"/>
    </row>
    <row r="3307" spans="2:3" ht="9.9499999999999993" customHeight="1" x14ac:dyDescent="0.2">
      <c r="B3307" s="28"/>
      <c r="C3307" s="28"/>
    </row>
    <row r="3308" spans="2:3" ht="9.9499999999999993" customHeight="1" x14ac:dyDescent="0.2">
      <c r="B3308" s="28"/>
      <c r="C3308" s="28"/>
    </row>
    <row r="3309" spans="2:3" ht="9.9499999999999993" customHeight="1" x14ac:dyDescent="0.2">
      <c r="B3309" s="28"/>
      <c r="C3309" s="28"/>
    </row>
    <row r="3310" spans="2:3" ht="9.9499999999999993" customHeight="1" x14ac:dyDescent="0.2">
      <c r="B3310" s="28"/>
      <c r="C3310" s="28"/>
    </row>
    <row r="3311" spans="2:3" ht="9.9499999999999993" customHeight="1" x14ac:dyDescent="0.2">
      <c r="B3311" s="28"/>
      <c r="C3311" s="28"/>
    </row>
    <row r="3312" spans="2:3" ht="9.9499999999999993" customHeight="1" x14ac:dyDescent="0.2">
      <c r="B3312" s="28"/>
      <c r="C3312" s="28"/>
    </row>
    <row r="3313" spans="2:3" ht="9.9499999999999993" customHeight="1" x14ac:dyDescent="0.2">
      <c r="B3313" s="28"/>
      <c r="C3313" s="28"/>
    </row>
    <row r="3314" spans="2:3" ht="9.9499999999999993" customHeight="1" x14ac:dyDescent="0.2">
      <c r="B3314" s="28"/>
      <c r="C3314" s="28"/>
    </row>
    <row r="3315" spans="2:3" ht="9.9499999999999993" customHeight="1" x14ac:dyDescent="0.2">
      <c r="B3315" s="28"/>
      <c r="C3315" s="28"/>
    </row>
    <row r="3316" spans="2:3" ht="9.9499999999999993" customHeight="1" x14ac:dyDescent="0.2">
      <c r="B3316" s="28"/>
      <c r="C3316" s="28"/>
    </row>
    <row r="3317" spans="2:3" ht="9.9499999999999993" customHeight="1" x14ac:dyDescent="0.2">
      <c r="B3317" s="28"/>
      <c r="C3317" s="28"/>
    </row>
    <row r="3318" spans="2:3" ht="9.9499999999999993" customHeight="1" x14ac:dyDescent="0.2">
      <c r="B3318" s="28"/>
      <c r="C3318" s="28"/>
    </row>
    <row r="3319" spans="2:3" ht="9.9499999999999993" customHeight="1" x14ac:dyDescent="0.2">
      <c r="B3319" s="28"/>
      <c r="C3319" s="28"/>
    </row>
    <row r="3320" spans="2:3" ht="9.9499999999999993" customHeight="1" x14ac:dyDescent="0.2">
      <c r="B3320" s="28"/>
      <c r="C3320" s="28"/>
    </row>
    <row r="3321" spans="2:3" ht="9.9499999999999993" customHeight="1" x14ac:dyDescent="0.2">
      <c r="B3321" s="28"/>
      <c r="C3321" s="28"/>
    </row>
    <row r="3322" spans="2:3" ht="9.9499999999999993" customHeight="1" x14ac:dyDescent="0.2">
      <c r="B3322" s="28"/>
      <c r="C3322" s="28"/>
    </row>
    <row r="3323" spans="2:3" ht="9.9499999999999993" customHeight="1" x14ac:dyDescent="0.2">
      <c r="B3323" s="28"/>
      <c r="C3323" s="28"/>
    </row>
    <row r="3324" spans="2:3" ht="9.9499999999999993" customHeight="1" x14ac:dyDescent="0.2">
      <c r="B3324" s="28"/>
      <c r="C3324" s="28"/>
    </row>
    <row r="3325" spans="2:3" ht="9.9499999999999993" customHeight="1" x14ac:dyDescent="0.2">
      <c r="B3325" s="28"/>
      <c r="C3325" s="28"/>
    </row>
    <row r="3326" spans="2:3" ht="9.9499999999999993" customHeight="1" x14ac:dyDescent="0.2">
      <c r="B3326" s="28"/>
      <c r="C3326" s="28"/>
    </row>
    <row r="3327" spans="2:3" ht="9.9499999999999993" customHeight="1" x14ac:dyDescent="0.2">
      <c r="B3327" s="28"/>
      <c r="C3327" s="28"/>
    </row>
    <row r="3328" spans="2:3" ht="9.9499999999999993" customHeight="1" x14ac:dyDescent="0.2">
      <c r="B3328" s="28"/>
      <c r="C3328" s="28"/>
    </row>
    <row r="3329" spans="2:3" ht="9.9499999999999993" customHeight="1" x14ac:dyDescent="0.2">
      <c r="B3329" s="28"/>
      <c r="C3329" s="28"/>
    </row>
    <row r="3330" spans="2:3" ht="9.9499999999999993" customHeight="1" x14ac:dyDescent="0.2">
      <c r="B3330" s="28"/>
      <c r="C3330" s="28"/>
    </row>
    <row r="3331" spans="2:3" ht="9.9499999999999993" customHeight="1" x14ac:dyDescent="0.2">
      <c r="B3331" s="28"/>
      <c r="C3331" s="28"/>
    </row>
    <row r="3332" spans="2:3" ht="9.9499999999999993" customHeight="1" x14ac:dyDescent="0.2">
      <c r="B3332" s="28"/>
      <c r="C3332" s="28"/>
    </row>
    <row r="3333" spans="2:3" ht="9.9499999999999993" customHeight="1" x14ac:dyDescent="0.2">
      <c r="B3333" s="28"/>
      <c r="C3333" s="28"/>
    </row>
    <row r="3334" spans="2:3" ht="9.9499999999999993" customHeight="1" x14ac:dyDescent="0.2">
      <c r="B3334" s="28"/>
      <c r="C3334" s="28"/>
    </row>
    <row r="3335" spans="2:3" ht="9.9499999999999993" customHeight="1" x14ac:dyDescent="0.2">
      <c r="B3335" s="28"/>
      <c r="C3335" s="28"/>
    </row>
    <row r="3336" spans="2:3" ht="9.9499999999999993" customHeight="1" x14ac:dyDescent="0.2">
      <c r="B3336" s="28"/>
      <c r="C3336" s="28"/>
    </row>
    <row r="3337" spans="2:3" ht="9.9499999999999993" customHeight="1" x14ac:dyDescent="0.2">
      <c r="B3337" s="28"/>
      <c r="C3337" s="28"/>
    </row>
    <row r="3338" spans="2:3" ht="9.9499999999999993" customHeight="1" x14ac:dyDescent="0.2">
      <c r="B3338" s="28"/>
      <c r="C3338" s="28"/>
    </row>
    <row r="3339" spans="2:3" ht="9.9499999999999993" customHeight="1" x14ac:dyDescent="0.2">
      <c r="B3339" s="28"/>
      <c r="C3339" s="28"/>
    </row>
    <row r="3340" spans="2:3" ht="9.9499999999999993" customHeight="1" x14ac:dyDescent="0.2">
      <c r="B3340" s="28"/>
      <c r="C3340" s="28"/>
    </row>
    <row r="3341" spans="2:3" ht="9.9499999999999993" customHeight="1" x14ac:dyDescent="0.2">
      <c r="B3341" s="28"/>
      <c r="C3341" s="28"/>
    </row>
    <row r="3342" spans="2:3" ht="9.9499999999999993" customHeight="1" x14ac:dyDescent="0.2">
      <c r="B3342" s="28"/>
      <c r="C3342" s="28"/>
    </row>
    <row r="3343" spans="2:3" ht="9.9499999999999993" customHeight="1" x14ac:dyDescent="0.2">
      <c r="B3343" s="28"/>
      <c r="C3343" s="28"/>
    </row>
    <row r="3344" spans="2:3" ht="9.9499999999999993" customHeight="1" x14ac:dyDescent="0.2">
      <c r="B3344" s="28"/>
      <c r="C3344" s="28"/>
    </row>
    <row r="3345" spans="2:3" ht="9.9499999999999993" customHeight="1" x14ac:dyDescent="0.2">
      <c r="B3345" s="28"/>
      <c r="C3345" s="28"/>
    </row>
    <row r="3346" spans="2:3" ht="9.9499999999999993" customHeight="1" x14ac:dyDescent="0.2">
      <c r="B3346" s="28"/>
      <c r="C3346" s="28"/>
    </row>
    <row r="3347" spans="2:3" ht="9.9499999999999993" customHeight="1" x14ac:dyDescent="0.2">
      <c r="B3347" s="28"/>
      <c r="C3347" s="28"/>
    </row>
    <row r="3348" spans="2:3" ht="9.9499999999999993" customHeight="1" x14ac:dyDescent="0.2">
      <c r="B3348" s="28"/>
      <c r="C3348" s="28"/>
    </row>
    <row r="3349" spans="2:3" ht="9.9499999999999993" customHeight="1" x14ac:dyDescent="0.2">
      <c r="B3349" s="28"/>
      <c r="C3349" s="28"/>
    </row>
    <row r="3350" spans="2:3" ht="9.9499999999999993" customHeight="1" x14ac:dyDescent="0.2">
      <c r="B3350" s="28"/>
      <c r="C3350" s="28"/>
    </row>
    <row r="3351" spans="2:3" ht="9.9499999999999993" customHeight="1" x14ac:dyDescent="0.2">
      <c r="B3351" s="28"/>
      <c r="C3351" s="28"/>
    </row>
    <row r="3352" spans="2:3" ht="9.9499999999999993" customHeight="1" x14ac:dyDescent="0.2">
      <c r="B3352" s="28"/>
      <c r="C3352" s="28"/>
    </row>
    <row r="3353" spans="2:3" ht="9.9499999999999993" customHeight="1" x14ac:dyDescent="0.2">
      <c r="B3353" s="28"/>
      <c r="C3353" s="28"/>
    </row>
    <row r="3354" spans="2:3" ht="9.9499999999999993" customHeight="1" x14ac:dyDescent="0.2">
      <c r="B3354" s="28"/>
      <c r="C3354" s="28"/>
    </row>
    <row r="3355" spans="2:3" ht="9.9499999999999993" customHeight="1" x14ac:dyDescent="0.2">
      <c r="B3355" s="28"/>
      <c r="C3355" s="28"/>
    </row>
    <row r="3356" spans="2:3" ht="9.9499999999999993" customHeight="1" x14ac:dyDescent="0.2">
      <c r="B3356" s="28"/>
      <c r="C3356" s="28"/>
    </row>
    <row r="3357" spans="2:3" ht="9.9499999999999993" customHeight="1" x14ac:dyDescent="0.2">
      <c r="B3357" s="28"/>
      <c r="C3357" s="28"/>
    </row>
    <row r="3358" spans="2:3" ht="9.9499999999999993" customHeight="1" x14ac:dyDescent="0.2">
      <c r="B3358" s="28"/>
      <c r="C3358" s="28"/>
    </row>
    <row r="3359" spans="2:3" ht="9.9499999999999993" customHeight="1" x14ac:dyDescent="0.2">
      <c r="B3359" s="28"/>
      <c r="C3359" s="28"/>
    </row>
    <row r="3360" spans="2:3" ht="9.9499999999999993" customHeight="1" x14ac:dyDescent="0.2">
      <c r="B3360" s="28"/>
      <c r="C3360" s="28"/>
    </row>
    <row r="3361" spans="2:3" ht="9.9499999999999993" customHeight="1" x14ac:dyDescent="0.2">
      <c r="B3361" s="28"/>
      <c r="C3361" s="28"/>
    </row>
    <row r="3362" spans="2:3" ht="9.9499999999999993" customHeight="1" x14ac:dyDescent="0.2">
      <c r="B3362" s="28"/>
      <c r="C3362" s="28"/>
    </row>
    <row r="3363" spans="2:3" ht="9.9499999999999993" customHeight="1" x14ac:dyDescent="0.2">
      <c r="B3363" s="28"/>
      <c r="C3363" s="28"/>
    </row>
    <row r="3364" spans="2:3" ht="9.9499999999999993" customHeight="1" x14ac:dyDescent="0.2">
      <c r="B3364" s="28"/>
      <c r="C3364" s="28"/>
    </row>
    <row r="3365" spans="2:3" ht="9.9499999999999993" customHeight="1" x14ac:dyDescent="0.2">
      <c r="B3365" s="28"/>
      <c r="C3365" s="28"/>
    </row>
    <row r="3366" spans="2:3" ht="9.9499999999999993" customHeight="1" x14ac:dyDescent="0.2">
      <c r="B3366" s="28"/>
      <c r="C3366" s="28"/>
    </row>
    <row r="3367" spans="2:3" ht="9.9499999999999993" customHeight="1" x14ac:dyDescent="0.2">
      <c r="B3367" s="28"/>
      <c r="C3367" s="28"/>
    </row>
    <row r="3368" spans="2:3" ht="9.9499999999999993" customHeight="1" x14ac:dyDescent="0.2">
      <c r="B3368" s="28"/>
      <c r="C3368" s="28"/>
    </row>
    <row r="3369" spans="2:3" ht="9.9499999999999993" customHeight="1" x14ac:dyDescent="0.2">
      <c r="B3369" s="28"/>
      <c r="C3369" s="28"/>
    </row>
    <row r="3370" spans="2:3" ht="9.9499999999999993" customHeight="1" x14ac:dyDescent="0.2">
      <c r="B3370" s="28"/>
      <c r="C3370" s="28"/>
    </row>
    <row r="3371" spans="2:3" ht="9.9499999999999993" customHeight="1" x14ac:dyDescent="0.2">
      <c r="B3371" s="28"/>
      <c r="C3371" s="28"/>
    </row>
    <row r="3372" spans="2:3" ht="9.9499999999999993" customHeight="1" x14ac:dyDescent="0.2">
      <c r="B3372" s="28"/>
      <c r="C3372" s="28"/>
    </row>
    <row r="3373" spans="2:3" ht="9.9499999999999993" customHeight="1" x14ac:dyDescent="0.2">
      <c r="B3373" s="28"/>
      <c r="C3373" s="28"/>
    </row>
    <row r="3374" spans="2:3" ht="9.9499999999999993" customHeight="1" x14ac:dyDescent="0.2">
      <c r="B3374" s="28"/>
      <c r="C3374" s="28"/>
    </row>
    <row r="3375" spans="2:3" ht="9.9499999999999993" customHeight="1" x14ac:dyDescent="0.2">
      <c r="B3375" s="28"/>
      <c r="C3375" s="28"/>
    </row>
    <row r="3376" spans="2:3" ht="9.9499999999999993" customHeight="1" x14ac:dyDescent="0.2">
      <c r="B3376" s="28"/>
      <c r="C3376" s="28"/>
    </row>
    <row r="3377" spans="2:3" ht="9.9499999999999993" customHeight="1" x14ac:dyDescent="0.2">
      <c r="B3377" s="28"/>
      <c r="C3377" s="28"/>
    </row>
    <row r="3378" spans="2:3" ht="9.9499999999999993" customHeight="1" x14ac:dyDescent="0.2">
      <c r="B3378" s="28"/>
      <c r="C3378" s="28"/>
    </row>
    <row r="3379" spans="2:3" ht="9.9499999999999993" customHeight="1" x14ac:dyDescent="0.2">
      <c r="B3379" s="28"/>
      <c r="C3379" s="28"/>
    </row>
    <row r="3380" spans="2:3" ht="9.9499999999999993" customHeight="1" x14ac:dyDescent="0.2">
      <c r="B3380" s="28"/>
      <c r="C3380" s="28"/>
    </row>
    <row r="3381" spans="2:3" ht="9.9499999999999993" customHeight="1" x14ac:dyDescent="0.2">
      <c r="B3381" s="28"/>
      <c r="C3381" s="28"/>
    </row>
    <row r="3382" spans="2:3" ht="9.9499999999999993" customHeight="1" x14ac:dyDescent="0.2">
      <c r="B3382" s="28"/>
      <c r="C3382" s="28"/>
    </row>
    <row r="3383" spans="2:3" ht="9.9499999999999993" customHeight="1" x14ac:dyDescent="0.2">
      <c r="B3383" s="28"/>
      <c r="C3383" s="28"/>
    </row>
    <row r="3384" spans="2:3" ht="9.9499999999999993" customHeight="1" x14ac:dyDescent="0.2">
      <c r="B3384" s="28"/>
      <c r="C3384" s="28"/>
    </row>
    <row r="3385" spans="2:3" ht="9.9499999999999993" customHeight="1" x14ac:dyDescent="0.2">
      <c r="B3385" s="28"/>
      <c r="C3385" s="28"/>
    </row>
    <row r="3386" spans="2:3" ht="9.9499999999999993" customHeight="1" x14ac:dyDescent="0.2">
      <c r="B3386" s="28"/>
      <c r="C3386" s="28"/>
    </row>
    <row r="3387" spans="2:3" ht="9.9499999999999993" customHeight="1" x14ac:dyDescent="0.2">
      <c r="B3387" s="28"/>
      <c r="C3387" s="28"/>
    </row>
    <row r="3388" spans="2:3" ht="9.9499999999999993" customHeight="1" x14ac:dyDescent="0.2">
      <c r="B3388" s="28"/>
      <c r="C3388" s="28"/>
    </row>
    <row r="3389" spans="2:3" ht="9.9499999999999993" customHeight="1" x14ac:dyDescent="0.2">
      <c r="B3389" s="28"/>
      <c r="C3389" s="28"/>
    </row>
    <row r="3390" spans="2:3" ht="9.9499999999999993" customHeight="1" x14ac:dyDescent="0.2">
      <c r="B3390" s="28"/>
      <c r="C3390" s="28"/>
    </row>
    <row r="3391" spans="2:3" ht="9.9499999999999993" customHeight="1" x14ac:dyDescent="0.2">
      <c r="B3391" s="28"/>
      <c r="C3391" s="28"/>
    </row>
    <row r="3392" spans="2:3" ht="9.9499999999999993" customHeight="1" x14ac:dyDescent="0.2">
      <c r="B3392" s="28"/>
      <c r="C3392" s="28"/>
    </row>
    <row r="3393" spans="2:3" ht="9.9499999999999993" customHeight="1" x14ac:dyDescent="0.2">
      <c r="B3393" s="28"/>
      <c r="C3393" s="28"/>
    </row>
    <row r="3394" spans="2:3" ht="9.9499999999999993" customHeight="1" x14ac:dyDescent="0.2">
      <c r="B3394" s="28"/>
      <c r="C3394" s="28"/>
    </row>
    <row r="3395" spans="2:3" ht="9.9499999999999993" customHeight="1" x14ac:dyDescent="0.2">
      <c r="B3395" s="28"/>
      <c r="C3395" s="28"/>
    </row>
    <row r="3396" spans="2:3" ht="9.9499999999999993" customHeight="1" x14ac:dyDescent="0.2">
      <c r="B3396" s="28"/>
      <c r="C3396" s="28"/>
    </row>
    <row r="3397" spans="2:3" ht="9.9499999999999993" customHeight="1" x14ac:dyDescent="0.2">
      <c r="B3397" s="28"/>
      <c r="C3397" s="28"/>
    </row>
    <row r="3398" spans="2:3" ht="9.9499999999999993" customHeight="1" x14ac:dyDescent="0.2">
      <c r="B3398" s="28"/>
      <c r="C3398" s="28"/>
    </row>
    <row r="3399" spans="2:3" ht="9.9499999999999993" customHeight="1" x14ac:dyDescent="0.2">
      <c r="B3399" s="28"/>
      <c r="C3399" s="28"/>
    </row>
    <row r="3400" spans="2:3" ht="9.9499999999999993" customHeight="1" x14ac:dyDescent="0.2">
      <c r="B3400" s="28"/>
      <c r="C3400" s="28"/>
    </row>
    <row r="3401" spans="2:3" ht="9.9499999999999993" customHeight="1" x14ac:dyDescent="0.2">
      <c r="B3401" s="28"/>
      <c r="C3401" s="28"/>
    </row>
    <row r="3402" spans="2:3" ht="9.9499999999999993" customHeight="1" x14ac:dyDescent="0.2">
      <c r="B3402" s="28"/>
      <c r="C3402" s="28"/>
    </row>
    <row r="3403" spans="2:3" ht="9.9499999999999993" customHeight="1" x14ac:dyDescent="0.2">
      <c r="B3403" s="28"/>
      <c r="C3403" s="28"/>
    </row>
    <row r="3404" spans="2:3" ht="9.9499999999999993" customHeight="1" x14ac:dyDescent="0.2">
      <c r="B3404" s="28"/>
      <c r="C3404" s="28"/>
    </row>
    <row r="3405" spans="2:3" ht="9.9499999999999993" customHeight="1" x14ac:dyDescent="0.2">
      <c r="B3405" s="28"/>
      <c r="C3405" s="28"/>
    </row>
    <row r="3406" spans="2:3" ht="9.9499999999999993" customHeight="1" x14ac:dyDescent="0.2">
      <c r="B3406" s="28"/>
      <c r="C3406" s="28"/>
    </row>
    <row r="3407" spans="2:3" ht="9.9499999999999993" customHeight="1" x14ac:dyDescent="0.2">
      <c r="B3407" s="28"/>
      <c r="C3407" s="28"/>
    </row>
    <row r="3408" spans="2:3" ht="9.9499999999999993" customHeight="1" x14ac:dyDescent="0.2">
      <c r="B3408" s="28"/>
      <c r="C3408" s="28"/>
    </row>
    <row r="3409" spans="2:3" ht="9.9499999999999993" customHeight="1" x14ac:dyDescent="0.2">
      <c r="B3409" s="28"/>
      <c r="C3409" s="28"/>
    </row>
    <row r="3410" spans="2:3" ht="9.9499999999999993" customHeight="1" x14ac:dyDescent="0.2">
      <c r="B3410" s="28"/>
      <c r="C3410" s="28"/>
    </row>
    <row r="3411" spans="2:3" ht="9.9499999999999993" customHeight="1" x14ac:dyDescent="0.2">
      <c r="B3411" s="28"/>
      <c r="C3411" s="28"/>
    </row>
    <row r="3412" spans="2:3" ht="9.9499999999999993" customHeight="1" x14ac:dyDescent="0.2">
      <c r="B3412" s="28"/>
      <c r="C3412" s="28"/>
    </row>
    <row r="3413" spans="2:3" ht="9.9499999999999993" customHeight="1" x14ac:dyDescent="0.2">
      <c r="B3413" s="28"/>
      <c r="C3413" s="28"/>
    </row>
    <row r="3414" spans="2:3" ht="9.9499999999999993" customHeight="1" x14ac:dyDescent="0.2">
      <c r="B3414" s="28"/>
      <c r="C3414" s="28"/>
    </row>
    <row r="3415" spans="2:3" ht="9.9499999999999993" customHeight="1" x14ac:dyDescent="0.2">
      <c r="B3415" s="28"/>
      <c r="C3415" s="28"/>
    </row>
    <row r="3416" spans="2:3" ht="9.9499999999999993" customHeight="1" x14ac:dyDescent="0.2">
      <c r="B3416" s="28"/>
      <c r="C3416" s="28"/>
    </row>
    <row r="3417" spans="2:3" ht="9.9499999999999993" customHeight="1" x14ac:dyDescent="0.2">
      <c r="B3417" s="28"/>
      <c r="C3417" s="28"/>
    </row>
    <row r="3418" spans="2:3" ht="9.9499999999999993" customHeight="1" x14ac:dyDescent="0.2">
      <c r="B3418" s="28"/>
      <c r="C3418" s="28"/>
    </row>
    <row r="3419" spans="2:3" ht="9.9499999999999993" customHeight="1" x14ac:dyDescent="0.2">
      <c r="B3419" s="28"/>
      <c r="C3419" s="28"/>
    </row>
    <row r="3420" spans="2:3" ht="9.9499999999999993" customHeight="1" x14ac:dyDescent="0.2">
      <c r="B3420" s="28"/>
      <c r="C3420" s="28"/>
    </row>
    <row r="3421" spans="2:3" ht="9.9499999999999993" customHeight="1" x14ac:dyDescent="0.2">
      <c r="B3421" s="28"/>
      <c r="C3421" s="28"/>
    </row>
    <row r="3422" spans="2:3" ht="9.9499999999999993" customHeight="1" x14ac:dyDescent="0.2">
      <c r="B3422" s="28"/>
      <c r="C3422" s="28"/>
    </row>
    <row r="3423" spans="2:3" ht="9.9499999999999993" customHeight="1" x14ac:dyDescent="0.2">
      <c r="B3423" s="28"/>
      <c r="C3423" s="28"/>
    </row>
    <row r="3424" spans="2:3" ht="9.9499999999999993" customHeight="1" x14ac:dyDescent="0.2">
      <c r="B3424" s="28"/>
      <c r="C3424" s="28"/>
    </row>
    <row r="3425" spans="2:3" ht="9.9499999999999993" customHeight="1" x14ac:dyDescent="0.2">
      <c r="B3425" s="28"/>
      <c r="C3425" s="28"/>
    </row>
    <row r="3426" spans="2:3" ht="9.9499999999999993" customHeight="1" x14ac:dyDescent="0.2">
      <c r="B3426" s="28"/>
      <c r="C3426" s="28"/>
    </row>
    <row r="3427" spans="2:3" ht="9.9499999999999993" customHeight="1" x14ac:dyDescent="0.2">
      <c r="B3427" s="28"/>
      <c r="C3427" s="28"/>
    </row>
    <row r="3428" spans="2:3" ht="9.9499999999999993" customHeight="1" x14ac:dyDescent="0.2">
      <c r="B3428" s="28"/>
      <c r="C3428" s="28"/>
    </row>
    <row r="3429" spans="2:3" ht="9.9499999999999993" customHeight="1" x14ac:dyDescent="0.2">
      <c r="B3429" s="28"/>
      <c r="C3429" s="28"/>
    </row>
    <row r="3430" spans="2:3" ht="9.9499999999999993" customHeight="1" x14ac:dyDescent="0.2">
      <c r="B3430" s="28"/>
      <c r="C3430" s="28"/>
    </row>
    <row r="3431" spans="2:3" ht="9.9499999999999993" customHeight="1" x14ac:dyDescent="0.2">
      <c r="B3431" s="28"/>
      <c r="C3431" s="28"/>
    </row>
    <row r="3432" spans="2:3" ht="9.9499999999999993" customHeight="1" x14ac:dyDescent="0.2">
      <c r="B3432" s="28"/>
      <c r="C3432" s="28"/>
    </row>
    <row r="3433" spans="2:3" ht="9.9499999999999993" customHeight="1" x14ac:dyDescent="0.2">
      <c r="B3433" s="28"/>
      <c r="C3433" s="28"/>
    </row>
    <row r="3434" spans="2:3" ht="9.9499999999999993" customHeight="1" x14ac:dyDescent="0.2">
      <c r="B3434" s="28"/>
      <c r="C3434" s="28"/>
    </row>
    <row r="3435" spans="2:3" ht="9.9499999999999993" customHeight="1" x14ac:dyDescent="0.2">
      <c r="B3435" s="28"/>
      <c r="C3435" s="28"/>
    </row>
    <row r="3436" spans="2:3" ht="9.9499999999999993" customHeight="1" x14ac:dyDescent="0.2">
      <c r="B3436" s="28"/>
      <c r="C3436" s="28"/>
    </row>
    <row r="3437" spans="2:3" ht="9.9499999999999993" customHeight="1" x14ac:dyDescent="0.2">
      <c r="B3437" s="28"/>
      <c r="C3437" s="28"/>
    </row>
    <row r="3438" spans="2:3" ht="9.9499999999999993" customHeight="1" x14ac:dyDescent="0.2">
      <c r="B3438" s="28"/>
      <c r="C3438" s="28"/>
    </row>
    <row r="3439" spans="2:3" ht="9.9499999999999993" customHeight="1" x14ac:dyDescent="0.2">
      <c r="B3439" s="28"/>
      <c r="C3439" s="28"/>
    </row>
    <row r="3440" spans="2:3" ht="9.9499999999999993" customHeight="1" x14ac:dyDescent="0.2">
      <c r="B3440" s="28"/>
      <c r="C3440" s="28"/>
    </row>
    <row r="3441" spans="2:3" ht="9.9499999999999993" customHeight="1" x14ac:dyDescent="0.2">
      <c r="B3441" s="28"/>
      <c r="C3441" s="28"/>
    </row>
    <row r="3442" spans="2:3" ht="9.9499999999999993" customHeight="1" x14ac:dyDescent="0.2">
      <c r="B3442" s="28"/>
      <c r="C3442" s="28"/>
    </row>
    <row r="3443" spans="2:3" ht="9.9499999999999993" customHeight="1" x14ac:dyDescent="0.2">
      <c r="B3443" s="28"/>
      <c r="C3443" s="28"/>
    </row>
    <row r="3444" spans="2:3" ht="9.9499999999999993" customHeight="1" x14ac:dyDescent="0.2">
      <c r="B3444" s="28"/>
      <c r="C3444" s="28"/>
    </row>
    <row r="3445" spans="2:3" ht="9.9499999999999993" customHeight="1" x14ac:dyDescent="0.2">
      <c r="B3445" s="28"/>
      <c r="C3445" s="28"/>
    </row>
    <row r="3446" spans="2:3" ht="9.9499999999999993" customHeight="1" x14ac:dyDescent="0.2">
      <c r="B3446" s="28"/>
      <c r="C3446" s="28"/>
    </row>
    <row r="3447" spans="2:3" ht="9.9499999999999993" customHeight="1" x14ac:dyDescent="0.2">
      <c r="B3447" s="28"/>
      <c r="C3447" s="28"/>
    </row>
    <row r="3448" spans="2:3" ht="9.9499999999999993" customHeight="1" x14ac:dyDescent="0.2">
      <c r="B3448" s="28"/>
      <c r="C3448" s="28"/>
    </row>
    <row r="3449" spans="2:3" ht="9.9499999999999993" customHeight="1" x14ac:dyDescent="0.2">
      <c r="B3449" s="28"/>
      <c r="C3449" s="28"/>
    </row>
    <row r="3450" spans="2:3" ht="9.9499999999999993" customHeight="1" x14ac:dyDescent="0.2">
      <c r="B3450" s="28"/>
      <c r="C3450" s="28"/>
    </row>
    <row r="3451" spans="2:3" ht="9.9499999999999993" customHeight="1" x14ac:dyDescent="0.2">
      <c r="B3451" s="28"/>
      <c r="C3451" s="28"/>
    </row>
    <row r="3452" spans="2:3" ht="9.9499999999999993" customHeight="1" x14ac:dyDescent="0.2">
      <c r="B3452" s="28"/>
      <c r="C3452" s="28"/>
    </row>
    <row r="3453" spans="2:3" ht="9.9499999999999993" customHeight="1" x14ac:dyDescent="0.2">
      <c r="B3453" s="28"/>
      <c r="C3453" s="28"/>
    </row>
    <row r="3454" spans="2:3" ht="9.9499999999999993" customHeight="1" x14ac:dyDescent="0.2">
      <c r="B3454" s="28"/>
      <c r="C3454" s="28"/>
    </row>
    <row r="3455" spans="2:3" ht="9.9499999999999993" customHeight="1" x14ac:dyDescent="0.2">
      <c r="B3455" s="28"/>
      <c r="C3455" s="28"/>
    </row>
    <row r="3456" spans="2:3" ht="9.9499999999999993" customHeight="1" x14ac:dyDescent="0.2">
      <c r="B3456" s="28"/>
      <c r="C3456" s="28"/>
    </row>
    <row r="3457" spans="2:3" ht="9.9499999999999993" customHeight="1" x14ac:dyDescent="0.2">
      <c r="B3457" s="28"/>
      <c r="C3457" s="28"/>
    </row>
    <row r="3458" spans="2:3" ht="9.9499999999999993" customHeight="1" x14ac:dyDescent="0.2">
      <c r="B3458" s="28"/>
      <c r="C3458" s="28"/>
    </row>
    <row r="3459" spans="2:3" ht="9.9499999999999993" customHeight="1" x14ac:dyDescent="0.2">
      <c r="B3459" s="28"/>
      <c r="C3459" s="28"/>
    </row>
    <row r="3460" spans="2:3" ht="9.9499999999999993" customHeight="1" x14ac:dyDescent="0.2">
      <c r="B3460" s="28"/>
      <c r="C3460" s="28"/>
    </row>
    <row r="3461" spans="2:3" ht="9.9499999999999993" customHeight="1" x14ac:dyDescent="0.2">
      <c r="B3461" s="28"/>
      <c r="C3461" s="28"/>
    </row>
    <row r="3462" spans="2:3" ht="9.9499999999999993" customHeight="1" x14ac:dyDescent="0.2">
      <c r="B3462" s="28"/>
      <c r="C3462" s="28"/>
    </row>
    <row r="3463" spans="2:3" ht="9.9499999999999993" customHeight="1" x14ac:dyDescent="0.2">
      <c r="B3463" s="28"/>
      <c r="C3463" s="28"/>
    </row>
    <row r="3464" spans="2:3" ht="9.9499999999999993" customHeight="1" x14ac:dyDescent="0.2">
      <c r="B3464" s="28"/>
      <c r="C3464" s="28"/>
    </row>
    <row r="3465" spans="2:3" ht="9.9499999999999993" customHeight="1" x14ac:dyDescent="0.2">
      <c r="B3465" s="28"/>
      <c r="C3465" s="28"/>
    </row>
    <row r="3466" spans="2:3" ht="9.9499999999999993" customHeight="1" x14ac:dyDescent="0.2">
      <c r="B3466" s="28"/>
      <c r="C3466" s="28"/>
    </row>
    <row r="3467" spans="2:3" ht="9.9499999999999993" customHeight="1" x14ac:dyDescent="0.2">
      <c r="B3467" s="28"/>
      <c r="C3467" s="28"/>
    </row>
    <row r="3468" spans="2:3" ht="9.9499999999999993" customHeight="1" x14ac:dyDescent="0.2">
      <c r="B3468" s="28"/>
      <c r="C3468" s="28"/>
    </row>
    <row r="3469" spans="2:3" ht="9.9499999999999993" customHeight="1" x14ac:dyDescent="0.2">
      <c r="B3469" s="28"/>
      <c r="C3469" s="28"/>
    </row>
    <row r="3470" spans="2:3" ht="9.9499999999999993" customHeight="1" x14ac:dyDescent="0.2">
      <c r="B3470" s="28"/>
      <c r="C3470" s="28"/>
    </row>
    <row r="3471" spans="2:3" ht="9.9499999999999993" customHeight="1" x14ac:dyDescent="0.2">
      <c r="B3471" s="28"/>
      <c r="C3471" s="28"/>
    </row>
    <row r="3472" spans="2:3" ht="9.9499999999999993" customHeight="1" x14ac:dyDescent="0.2">
      <c r="B3472" s="28"/>
      <c r="C3472" s="28"/>
    </row>
    <row r="3473" spans="2:3" ht="9.9499999999999993" customHeight="1" x14ac:dyDescent="0.2">
      <c r="B3473" s="28"/>
      <c r="C3473" s="28"/>
    </row>
    <row r="3474" spans="2:3" ht="9.9499999999999993" customHeight="1" x14ac:dyDescent="0.2">
      <c r="B3474" s="28"/>
      <c r="C3474" s="28"/>
    </row>
    <row r="3475" spans="2:3" ht="9.9499999999999993" customHeight="1" x14ac:dyDescent="0.2">
      <c r="B3475" s="28"/>
      <c r="C3475" s="28"/>
    </row>
    <row r="3476" spans="2:3" ht="9.9499999999999993" customHeight="1" x14ac:dyDescent="0.2">
      <c r="B3476" s="28"/>
      <c r="C3476" s="28"/>
    </row>
    <row r="3477" spans="2:3" ht="9.9499999999999993" customHeight="1" x14ac:dyDescent="0.2">
      <c r="B3477" s="28"/>
      <c r="C3477" s="28"/>
    </row>
    <row r="3478" spans="2:3" ht="9.9499999999999993" customHeight="1" x14ac:dyDescent="0.2">
      <c r="B3478" s="28"/>
      <c r="C3478" s="28"/>
    </row>
    <row r="3479" spans="2:3" ht="9.9499999999999993" customHeight="1" x14ac:dyDescent="0.2">
      <c r="B3479" s="28"/>
      <c r="C3479" s="28"/>
    </row>
    <row r="3480" spans="2:3" ht="9.9499999999999993" customHeight="1" x14ac:dyDescent="0.2">
      <c r="B3480" s="28"/>
      <c r="C3480" s="28"/>
    </row>
    <row r="3481" spans="2:3" ht="9.9499999999999993" customHeight="1" x14ac:dyDescent="0.2">
      <c r="B3481" s="28"/>
      <c r="C3481" s="28"/>
    </row>
    <row r="3482" spans="2:3" ht="9.9499999999999993" customHeight="1" x14ac:dyDescent="0.2">
      <c r="B3482" s="28"/>
      <c r="C3482" s="28"/>
    </row>
    <row r="3483" spans="2:3" ht="9.9499999999999993" customHeight="1" x14ac:dyDescent="0.2">
      <c r="B3483" s="28"/>
      <c r="C3483" s="28"/>
    </row>
    <row r="3484" spans="2:3" ht="9.9499999999999993" customHeight="1" x14ac:dyDescent="0.2">
      <c r="B3484" s="28"/>
      <c r="C3484" s="28"/>
    </row>
    <row r="3485" spans="2:3" ht="9.9499999999999993" customHeight="1" x14ac:dyDescent="0.2">
      <c r="B3485" s="28"/>
      <c r="C3485" s="28"/>
    </row>
    <row r="3486" spans="2:3" ht="9.9499999999999993" customHeight="1" x14ac:dyDescent="0.2">
      <c r="B3486" s="28"/>
      <c r="C3486" s="28"/>
    </row>
    <row r="3487" spans="2:3" ht="9.9499999999999993" customHeight="1" x14ac:dyDescent="0.2">
      <c r="B3487" s="28"/>
      <c r="C3487" s="28"/>
    </row>
    <row r="3488" spans="2:3" ht="9.9499999999999993" customHeight="1" x14ac:dyDescent="0.2">
      <c r="B3488" s="28"/>
      <c r="C3488" s="28"/>
    </row>
    <row r="3489" spans="2:3" ht="9.9499999999999993" customHeight="1" x14ac:dyDescent="0.2">
      <c r="B3489" s="28"/>
      <c r="C3489" s="28"/>
    </row>
    <row r="3490" spans="2:3" ht="9.9499999999999993" customHeight="1" x14ac:dyDescent="0.2">
      <c r="B3490" s="28"/>
      <c r="C3490" s="28"/>
    </row>
    <row r="3491" spans="2:3" ht="9.9499999999999993" customHeight="1" x14ac:dyDescent="0.2">
      <c r="B3491" s="28"/>
      <c r="C3491" s="28"/>
    </row>
    <row r="3492" spans="2:3" ht="9.9499999999999993" customHeight="1" x14ac:dyDescent="0.2">
      <c r="B3492" s="28"/>
      <c r="C3492" s="28"/>
    </row>
    <row r="3493" spans="2:3" ht="9.9499999999999993" customHeight="1" x14ac:dyDescent="0.2">
      <c r="B3493" s="28"/>
      <c r="C3493" s="28"/>
    </row>
    <row r="3494" spans="2:3" ht="9.9499999999999993" customHeight="1" x14ac:dyDescent="0.2">
      <c r="B3494" s="28"/>
      <c r="C3494" s="28"/>
    </row>
    <row r="3495" spans="2:3" ht="9.9499999999999993" customHeight="1" x14ac:dyDescent="0.2">
      <c r="B3495" s="28"/>
      <c r="C3495" s="28"/>
    </row>
    <row r="3496" spans="2:3" ht="9.9499999999999993" customHeight="1" x14ac:dyDescent="0.2">
      <c r="B3496" s="28"/>
      <c r="C3496" s="28"/>
    </row>
    <row r="3497" spans="2:3" ht="9.9499999999999993" customHeight="1" x14ac:dyDescent="0.2">
      <c r="B3497" s="28"/>
      <c r="C3497" s="28"/>
    </row>
    <row r="3498" spans="2:3" ht="9.9499999999999993" customHeight="1" x14ac:dyDescent="0.2">
      <c r="B3498" s="28"/>
      <c r="C3498" s="28"/>
    </row>
    <row r="3499" spans="2:3" ht="9.9499999999999993" customHeight="1" x14ac:dyDescent="0.2">
      <c r="B3499" s="28"/>
      <c r="C3499" s="28"/>
    </row>
    <row r="3500" spans="2:3" ht="9.9499999999999993" customHeight="1" x14ac:dyDescent="0.2">
      <c r="B3500" s="28"/>
      <c r="C3500" s="28"/>
    </row>
    <row r="3501" spans="2:3" ht="9.9499999999999993" customHeight="1" x14ac:dyDescent="0.2">
      <c r="B3501" s="28"/>
      <c r="C3501" s="28"/>
    </row>
    <row r="3502" spans="2:3" ht="9.9499999999999993" customHeight="1" x14ac:dyDescent="0.2">
      <c r="B3502" s="28"/>
      <c r="C3502" s="28"/>
    </row>
    <row r="3503" spans="2:3" ht="9.9499999999999993" customHeight="1" x14ac:dyDescent="0.2">
      <c r="B3503" s="28"/>
      <c r="C3503" s="28"/>
    </row>
    <row r="3504" spans="2:3" ht="9.9499999999999993" customHeight="1" x14ac:dyDescent="0.2">
      <c r="B3504" s="28"/>
      <c r="C3504" s="28"/>
    </row>
    <row r="3505" spans="2:3" ht="9.9499999999999993" customHeight="1" x14ac:dyDescent="0.2">
      <c r="B3505" s="28"/>
      <c r="C3505" s="28"/>
    </row>
    <row r="3506" spans="2:3" ht="9.9499999999999993" customHeight="1" x14ac:dyDescent="0.2">
      <c r="B3506" s="28"/>
      <c r="C3506" s="28"/>
    </row>
    <row r="3507" spans="2:3" ht="9.9499999999999993" customHeight="1" x14ac:dyDescent="0.2">
      <c r="B3507" s="28"/>
      <c r="C3507" s="28"/>
    </row>
    <row r="3508" spans="2:3" ht="9.9499999999999993" customHeight="1" x14ac:dyDescent="0.2">
      <c r="B3508" s="28"/>
      <c r="C3508" s="28"/>
    </row>
    <row r="3509" spans="2:3" ht="9.9499999999999993" customHeight="1" x14ac:dyDescent="0.2">
      <c r="B3509" s="28"/>
      <c r="C3509" s="28"/>
    </row>
    <row r="3510" spans="2:3" ht="9.9499999999999993" customHeight="1" x14ac:dyDescent="0.2">
      <c r="B3510" s="28"/>
      <c r="C3510" s="28"/>
    </row>
    <row r="3511" spans="2:3" ht="9.9499999999999993" customHeight="1" x14ac:dyDescent="0.2">
      <c r="B3511" s="28"/>
      <c r="C3511" s="28"/>
    </row>
    <row r="3512" spans="2:3" ht="9.9499999999999993" customHeight="1" x14ac:dyDescent="0.2">
      <c r="B3512" s="28"/>
      <c r="C3512" s="28"/>
    </row>
    <row r="3513" spans="2:3" ht="9.9499999999999993" customHeight="1" x14ac:dyDescent="0.2">
      <c r="B3513" s="28"/>
      <c r="C3513" s="28"/>
    </row>
    <row r="3514" spans="2:3" ht="9.9499999999999993" customHeight="1" x14ac:dyDescent="0.2">
      <c r="B3514" s="28"/>
      <c r="C3514" s="28"/>
    </row>
    <row r="3515" spans="2:3" ht="9.9499999999999993" customHeight="1" x14ac:dyDescent="0.2">
      <c r="B3515" s="28"/>
      <c r="C3515" s="28"/>
    </row>
    <row r="3516" spans="2:3" ht="9.9499999999999993" customHeight="1" x14ac:dyDescent="0.2">
      <c r="B3516" s="28"/>
      <c r="C3516" s="28"/>
    </row>
    <row r="3517" spans="2:3" ht="9.9499999999999993" customHeight="1" x14ac:dyDescent="0.2">
      <c r="B3517" s="28"/>
      <c r="C3517" s="28"/>
    </row>
    <row r="3518" spans="2:3" ht="9.9499999999999993" customHeight="1" x14ac:dyDescent="0.2">
      <c r="B3518" s="28"/>
      <c r="C3518" s="28"/>
    </row>
    <row r="3519" spans="2:3" ht="9.9499999999999993" customHeight="1" x14ac:dyDescent="0.2">
      <c r="B3519" s="28"/>
      <c r="C3519" s="28"/>
    </row>
    <row r="3520" spans="2:3" ht="9.9499999999999993" customHeight="1" x14ac:dyDescent="0.2">
      <c r="B3520" s="28"/>
      <c r="C3520" s="28"/>
    </row>
    <row r="3521" spans="2:3" ht="9.9499999999999993" customHeight="1" x14ac:dyDescent="0.2">
      <c r="B3521" s="28"/>
      <c r="C3521" s="28"/>
    </row>
    <row r="3522" spans="2:3" ht="9.9499999999999993" customHeight="1" x14ac:dyDescent="0.2">
      <c r="B3522" s="28"/>
      <c r="C3522" s="28"/>
    </row>
    <row r="3523" spans="2:3" ht="9.9499999999999993" customHeight="1" x14ac:dyDescent="0.2">
      <c r="B3523" s="28"/>
      <c r="C3523" s="28"/>
    </row>
    <row r="3524" spans="2:3" ht="9.9499999999999993" customHeight="1" x14ac:dyDescent="0.2">
      <c r="B3524" s="28"/>
      <c r="C3524" s="28"/>
    </row>
    <row r="3525" spans="2:3" ht="9.9499999999999993" customHeight="1" x14ac:dyDescent="0.2">
      <c r="B3525" s="28"/>
      <c r="C3525" s="28"/>
    </row>
    <row r="3526" spans="2:3" ht="9.9499999999999993" customHeight="1" x14ac:dyDescent="0.2">
      <c r="B3526" s="28"/>
      <c r="C3526" s="28"/>
    </row>
    <row r="3527" spans="2:3" ht="9.9499999999999993" customHeight="1" x14ac:dyDescent="0.2">
      <c r="B3527" s="28"/>
      <c r="C3527" s="28"/>
    </row>
    <row r="3528" spans="2:3" ht="9.9499999999999993" customHeight="1" x14ac:dyDescent="0.2">
      <c r="B3528" s="28"/>
      <c r="C3528" s="28"/>
    </row>
    <row r="3529" spans="2:3" ht="9.9499999999999993" customHeight="1" x14ac:dyDescent="0.2">
      <c r="B3529" s="28"/>
      <c r="C3529" s="28"/>
    </row>
    <row r="3530" spans="2:3" ht="9.9499999999999993" customHeight="1" x14ac:dyDescent="0.2">
      <c r="B3530" s="28"/>
      <c r="C3530" s="28"/>
    </row>
    <row r="3531" spans="2:3" ht="9.9499999999999993" customHeight="1" x14ac:dyDescent="0.2">
      <c r="B3531" s="28"/>
      <c r="C3531" s="28"/>
    </row>
    <row r="3532" spans="2:3" ht="9.9499999999999993" customHeight="1" x14ac:dyDescent="0.2">
      <c r="B3532" s="28"/>
      <c r="C3532" s="28"/>
    </row>
    <row r="3533" spans="2:3" ht="9.9499999999999993" customHeight="1" x14ac:dyDescent="0.2">
      <c r="B3533" s="28"/>
      <c r="C3533" s="28"/>
    </row>
    <row r="3534" spans="2:3" ht="9.9499999999999993" customHeight="1" x14ac:dyDescent="0.2">
      <c r="B3534" s="28"/>
      <c r="C3534" s="28"/>
    </row>
    <row r="3535" spans="2:3" ht="9.9499999999999993" customHeight="1" x14ac:dyDescent="0.2">
      <c r="B3535" s="28"/>
      <c r="C3535" s="28"/>
    </row>
    <row r="3536" spans="2:3" ht="9.9499999999999993" customHeight="1" x14ac:dyDescent="0.2">
      <c r="B3536" s="28"/>
      <c r="C3536" s="28"/>
    </row>
    <row r="3537" spans="2:3" ht="9.9499999999999993" customHeight="1" x14ac:dyDescent="0.2">
      <c r="B3537" s="28"/>
      <c r="C3537" s="28"/>
    </row>
    <row r="3538" spans="2:3" ht="9.9499999999999993" customHeight="1" x14ac:dyDescent="0.2">
      <c r="B3538" s="28"/>
      <c r="C3538" s="28"/>
    </row>
    <row r="3539" spans="2:3" ht="9.9499999999999993" customHeight="1" x14ac:dyDescent="0.2">
      <c r="B3539" s="28"/>
      <c r="C3539" s="28"/>
    </row>
    <row r="3540" spans="2:3" ht="9.9499999999999993" customHeight="1" x14ac:dyDescent="0.2">
      <c r="B3540" s="28"/>
      <c r="C3540" s="28"/>
    </row>
    <row r="3541" spans="2:3" ht="9.9499999999999993" customHeight="1" x14ac:dyDescent="0.2">
      <c r="B3541" s="28"/>
      <c r="C3541" s="28"/>
    </row>
    <row r="3542" spans="2:3" ht="9.9499999999999993" customHeight="1" x14ac:dyDescent="0.2">
      <c r="B3542" s="28"/>
      <c r="C3542" s="28"/>
    </row>
    <row r="3543" spans="2:3" ht="9.9499999999999993" customHeight="1" x14ac:dyDescent="0.2">
      <c r="B3543" s="28"/>
      <c r="C3543" s="28"/>
    </row>
    <row r="3544" spans="2:3" ht="9.9499999999999993" customHeight="1" x14ac:dyDescent="0.2">
      <c r="B3544" s="28"/>
      <c r="C3544" s="28"/>
    </row>
    <row r="3545" spans="2:3" ht="9.9499999999999993" customHeight="1" x14ac:dyDescent="0.2">
      <c r="B3545" s="28"/>
      <c r="C3545" s="28"/>
    </row>
    <row r="3546" spans="2:3" ht="9.9499999999999993" customHeight="1" x14ac:dyDescent="0.2">
      <c r="B3546" s="28"/>
      <c r="C3546" s="28"/>
    </row>
    <row r="3547" spans="2:3" ht="9.9499999999999993" customHeight="1" x14ac:dyDescent="0.2">
      <c r="B3547" s="28"/>
      <c r="C3547" s="28"/>
    </row>
    <row r="3548" spans="2:3" ht="9.9499999999999993" customHeight="1" x14ac:dyDescent="0.2">
      <c r="B3548" s="28"/>
      <c r="C3548" s="28"/>
    </row>
    <row r="3549" spans="2:3" ht="9.9499999999999993" customHeight="1" x14ac:dyDescent="0.2">
      <c r="B3549" s="28"/>
      <c r="C3549" s="28"/>
    </row>
    <row r="3550" spans="2:3" ht="9.9499999999999993" customHeight="1" x14ac:dyDescent="0.2">
      <c r="B3550" s="28"/>
      <c r="C3550" s="28"/>
    </row>
    <row r="3551" spans="2:3" ht="9.9499999999999993" customHeight="1" x14ac:dyDescent="0.2">
      <c r="B3551" s="28"/>
      <c r="C3551" s="28"/>
    </row>
    <row r="3552" spans="2:3" ht="9.9499999999999993" customHeight="1" x14ac:dyDescent="0.2">
      <c r="B3552" s="28"/>
      <c r="C3552" s="28"/>
    </row>
    <row r="3553" spans="2:3" ht="9.9499999999999993" customHeight="1" x14ac:dyDescent="0.2">
      <c r="B3553" s="28"/>
      <c r="C3553" s="28"/>
    </row>
    <row r="3554" spans="2:3" ht="9.9499999999999993" customHeight="1" x14ac:dyDescent="0.2">
      <c r="B3554" s="28"/>
      <c r="C3554" s="28"/>
    </row>
    <row r="3555" spans="2:3" ht="9.9499999999999993" customHeight="1" x14ac:dyDescent="0.2">
      <c r="B3555" s="28"/>
      <c r="C3555" s="28"/>
    </row>
    <row r="3556" spans="2:3" ht="9.9499999999999993" customHeight="1" x14ac:dyDescent="0.2">
      <c r="B3556" s="28"/>
      <c r="C3556" s="28"/>
    </row>
    <row r="3557" spans="2:3" ht="9.9499999999999993" customHeight="1" x14ac:dyDescent="0.2">
      <c r="B3557" s="28"/>
      <c r="C3557" s="28"/>
    </row>
    <row r="3558" spans="2:3" ht="9.9499999999999993" customHeight="1" x14ac:dyDescent="0.2">
      <c r="B3558" s="28"/>
      <c r="C3558" s="28"/>
    </row>
    <row r="3559" spans="2:3" ht="9.9499999999999993" customHeight="1" x14ac:dyDescent="0.2">
      <c r="B3559" s="28"/>
      <c r="C3559" s="28"/>
    </row>
    <row r="3560" spans="2:3" ht="9.9499999999999993" customHeight="1" x14ac:dyDescent="0.2">
      <c r="B3560" s="28"/>
      <c r="C3560" s="28"/>
    </row>
    <row r="3561" spans="2:3" ht="9.9499999999999993" customHeight="1" x14ac:dyDescent="0.2">
      <c r="B3561" s="28"/>
      <c r="C3561" s="28"/>
    </row>
    <row r="3562" spans="2:3" ht="9.9499999999999993" customHeight="1" x14ac:dyDescent="0.2">
      <c r="B3562" s="28"/>
      <c r="C3562" s="28"/>
    </row>
    <row r="3563" spans="2:3" ht="9.9499999999999993" customHeight="1" x14ac:dyDescent="0.2">
      <c r="B3563" s="28"/>
      <c r="C3563" s="28"/>
    </row>
    <row r="3564" spans="2:3" ht="9.9499999999999993" customHeight="1" x14ac:dyDescent="0.2">
      <c r="B3564" s="28"/>
      <c r="C3564" s="28"/>
    </row>
    <row r="3565" spans="2:3" ht="9.9499999999999993" customHeight="1" x14ac:dyDescent="0.2">
      <c r="B3565" s="28"/>
      <c r="C3565" s="28"/>
    </row>
    <row r="3566" spans="2:3" ht="9.9499999999999993" customHeight="1" x14ac:dyDescent="0.2">
      <c r="B3566" s="28"/>
      <c r="C3566" s="28"/>
    </row>
    <row r="3567" spans="2:3" ht="9.9499999999999993" customHeight="1" x14ac:dyDescent="0.2">
      <c r="B3567" s="28"/>
      <c r="C3567" s="28"/>
    </row>
    <row r="3568" spans="2:3" ht="9.9499999999999993" customHeight="1" x14ac:dyDescent="0.2">
      <c r="B3568" s="28"/>
      <c r="C3568" s="28"/>
    </row>
    <row r="3569" spans="2:3" ht="9.9499999999999993" customHeight="1" x14ac:dyDescent="0.2">
      <c r="B3569" s="28"/>
      <c r="C3569" s="28"/>
    </row>
    <row r="3570" spans="2:3" ht="9.9499999999999993" customHeight="1" x14ac:dyDescent="0.2">
      <c r="B3570" s="28"/>
      <c r="C3570" s="28"/>
    </row>
    <row r="3571" spans="2:3" ht="9.9499999999999993" customHeight="1" x14ac:dyDescent="0.2">
      <c r="B3571" s="28"/>
      <c r="C3571" s="28"/>
    </row>
    <row r="3572" spans="2:3" ht="9.9499999999999993" customHeight="1" x14ac:dyDescent="0.2">
      <c r="B3572" s="28"/>
      <c r="C3572" s="28"/>
    </row>
    <row r="3573" spans="2:3" ht="9.9499999999999993" customHeight="1" x14ac:dyDescent="0.2">
      <c r="B3573" s="28"/>
      <c r="C3573" s="28"/>
    </row>
    <row r="3574" spans="2:3" ht="9.9499999999999993" customHeight="1" x14ac:dyDescent="0.2">
      <c r="B3574" s="28"/>
      <c r="C3574" s="28"/>
    </row>
    <row r="3575" spans="2:3" ht="9.9499999999999993" customHeight="1" x14ac:dyDescent="0.2">
      <c r="B3575" s="28"/>
      <c r="C3575" s="28"/>
    </row>
    <row r="3576" spans="2:3" ht="9.9499999999999993" customHeight="1" x14ac:dyDescent="0.2">
      <c r="B3576" s="28"/>
      <c r="C3576" s="28"/>
    </row>
    <row r="3577" spans="2:3" ht="9.9499999999999993" customHeight="1" x14ac:dyDescent="0.2">
      <c r="B3577" s="28"/>
      <c r="C3577" s="28"/>
    </row>
    <row r="3578" spans="2:3" ht="9.9499999999999993" customHeight="1" x14ac:dyDescent="0.2">
      <c r="B3578" s="28"/>
      <c r="C3578" s="28"/>
    </row>
    <row r="3579" spans="2:3" ht="9.9499999999999993" customHeight="1" x14ac:dyDescent="0.2">
      <c r="B3579" s="28"/>
      <c r="C3579" s="28"/>
    </row>
    <row r="3580" spans="2:3" ht="9.9499999999999993" customHeight="1" x14ac:dyDescent="0.2">
      <c r="B3580" s="28"/>
      <c r="C3580" s="28"/>
    </row>
    <row r="3581" spans="2:3" ht="9.9499999999999993" customHeight="1" x14ac:dyDescent="0.2">
      <c r="B3581" s="28"/>
      <c r="C3581" s="28"/>
    </row>
    <row r="3582" spans="2:3" ht="9.9499999999999993" customHeight="1" x14ac:dyDescent="0.2">
      <c r="B3582" s="28"/>
      <c r="C3582" s="28"/>
    </row>
    <row r="3583" spans="2:3" ht="9.9499999999999993" customHeight="1" x14ac:dyDescent="0.2">
      <c r="B3583" s="28"/>
      <c r="C3583" s="28"/>
    </row>
    <row r="3584" spans="2:3" ht="9.9499999999999993" customHeight="1" x14ac:dyDescent="0.2">
      <c r="B3584" s="28"/>
      <c r="C3584" s="28"/>
    </row>
    <row r="3585" spans="2:3" ht="9.9499999999999993" customHeight="1" x14ac:dyDescent="0.2">
      <c r="B3585" s="28"/>
      <c r="C3585" s="28"/>
    </row>
    <row r="3586" spans="2:3" ht="9.9499999999999993" customHeight="1" x14ac:dyDescent="0.2">
      <c r="B3586" s="28"/>
      <c r="C3586" s="28"/>
    </row>
    <row r="3587" spans="2:3" ht="9.9499999999999993" customHeight="1" x14ac:dyDescent="0.2">
      <c r="B3587" s="28"/>
      <c r="C3587" s="28"/>
    </row>
    <row r="3588" spans="2:3" ht="9.9499999999999993" customHeight="1" x14ac:dyDescent="0.2">
      <c r="B3588" s="28"/>
      <c r="C3588" s="28"/>
    </row>
    <row r="3589" spans="2:3" ht="9.9499999999999993" customHeight="1" x14ac:dyDescent="0.2">
      <c r="B3589" s="28"/>
      <c r="C3589" s="28"/>
    </row>
    <row r="3590" spans="2:3" ht="9.9499999999999993" customHeight="1" x14ac:dyDescent="0.2">
      <c r="B3590" s="28"/>
      <c r="C3590" s="28"/>
    </row>
    <row r="3591" spans="2:3" ht="9.9499999999999993" customHeight="1" x14ac:dyDescent="0.2">
      <c r="B3591" s="28"/>
      <c r="C3591" s="28"/>
    </row>
    <row r="3592" spans="2:3" ht="9.9499999999999993" customHeight="1" x14ac:dyDescent="0.2">
      <c r="B3592" s="28"/>
      <c r="C3592" s="28"/>
    </row>
    <row r="3593" spans="2:3" ht="9.9499999999999993" customHeight="1" x14ac:dyDescent="0.2">
      <c r="B3593" s="28"/>
      <c r="C3593" s="28"/>
    </row>
    <row r="3594" spans="2:3" ht="9.9499999999999993" customHeight="1" x14ac:dyDescent="0.2">
      <c r="B3594" s="28"/>
      <c r="C3594" s="28"/>
    </row>
    <row r="3595" spans="2:3" ht="9.9499999999999993" customHeight="1" x14ac:dyDescent="0.2">
      <c r="B3595" s="28"/>
      <c r="C3595" s="28"/>
    </row>
    <row r="3596" spans="2:3" ht="9.9499999999999993" customHeight="1" x14ac:dyDescent="0.2">
      <c r="B3596" s="28"/>
      <c r="C3596" s="28"/>
    </row>
    <row r="3597" spans="2:3" ht="9.9499999999999993" customHeight="1" x14ac:dyDescent="0.2">
      <c r="B3597" s="28"/>
      <c r="C3597" s="28"/>
    </row>
    <row r="3598" spans="2:3" ht="9.9499999999999993" customHeight="1" x14ac:dyDescent="0.2">
      <c r="B3598" s="28"/>
      <c r="C3598" s="28"/>
    </row>
    <row r="3599" spans="2:3" ht="9.9499999999999993" customHeight="1" x14ac:dyDescent="0.2">
      <c r="B3599" s="28"/>
      <c r="C3599" s="28"/>
    </row>
    <row r="3600" spans="2:3" ht="9.9499999999999993" customHeight="1" x14ac:dyDescent="0.2">
      <c r="B3600" s="28"/>
      <c r="C3600" s="28"/>
    </row>
    <row r="3601" spans="2:3" ht="9.9499999999999993" customHeight="1" x14ac:dyDescent="0.2">
      <c r="B3601" s="28"/>
      <c r="C3601" s="28"/>
    </row>
    <row r="3602" spans="2:3" ht="9.9499999999999993" customHeight="1" x14ac:dyDescent="0.2">
      <c r="B3602" s="28"/>
      <c r="C3602" s="28"/>
    </row>
    <row r="3603" spans="2:3" ht="9.9499999999999993" customHeight="1" x14ac:dyDescent="0.2">
      <c r="B3603" s="28"/>
      <c r="C3603" s="28"/>
    </row>
    <row r="3604" spans="2:3" ht="9.9499999999999993" customHeight="1" x14ac:dyDescent="0.2">
      <c r="B3604" s="28"/>
      <c r="C3604" s="28"/>
    </row>
    <row r="3605" spans="2:3" ht="9.9499999999999993" customHeight="1" x14ac:dyDescent="0.2">
      <c r="B3605" s="28"/>
      <c r="C3605" s="28"/>
    </row>
    <row r="3606" spans="2:3" ht="9.9499999999999993" customHeight="1" x14ac:dyDescent="0.2">
      <c r="B3606" s="28"/>
      <c r="C3606" s="28"/>
    </row>
    <row r="3607" spans="2:3" ht="9.9499999999999993" customHeight="1" x14ac:dyDescent="0.2">
      <c r="B3607" s="28"/>
      <c r="C3607" s="28"/>
    </row>
    <row r="3608" spans="2:3" ht="9.9499999999999993" customHeight="1" x14ac:dyDescent="0.2">
      <c r="B3608" s="28"/>
      <c r="C3608" s="28"/>
    </row>
    <row r="3609" spans="2:3" ht="9.9499999999999993" customHeight="1" x14ac:dyDescent="0.2">
      <c r="B3609" s="28"/>
      <c r="C3609" s="28"/>
    </row>
    <row r="3610" spans="2:3" ht="9.9499999999999993" customHeight="1" x14ac:dyDescent="0.2">
      <c r="B3610" s="28"/>
      <c r="C3610" s="28"/>
    </row>
    <row r="3611" spans="2:3" ht="9.9499999999999993" customHeight="1" x14ac:dyDescent="0.2">
      <c r="B3611" s="28"/>
      <c r="C3611" s="28"/>
    </row>
    <row r="3612" spans="2:3" ht="9.9499999999999993" customHeight="1" x14ac:dyDescent="0.2">
      <c r="B3612" s="28"/>
      <c r="C3612" s="28"/>
    </row>
    <row r="3613" spans="2:3" ht="9.9499999999999993" customHeight="1" x14ac:dyDescent="0.2">
      <c r="B3613" s="28"/>
      <c r="C3613" s="28"/>
    </row>
    <row r="3614" spans="2:3" ht="9.9499999999999993" customHeight="1" x14ac:dyDescent="0.2">
      <c r="B3614" s="28"/>
      <c r="C3614" s="28"/>
    </row>
    <row r="3615" spans="2:3" ht="9.9499999999999993" customHeight="1" x14ac:dyDescent="0.2">
      <c r="B3615" s="28"/>
      <c r="C3615" s="28"/>
    </row>
    <row r="3616" spans="2:3" ht="9.9499999999999993" customHeight="1" x14ac:dyDescent="0.2">
      <c r="B3616" s="28"/>
      <c r="C3616" s="28"/>
    </row>
    <row r="3617" spans="2:3" ht="9.9499999999999993" customHeight="1" x14ac:dyDescent="0.2">
      <c r="B3617" s="28"/>
      <c r="C3617" s="28"/>
    </row>
    <row r="3618" spans="2:3" ht="9.9499999999999993" customHeight="1" x14ac:dyDescent="0.2">
      <c r="B3618" s="28"/>
      <c r="C3618" s="28"/>
    </row>
    <row r="3619" spans="2:3" ht="9.9499999999999993" customHeight="1" x14ac:dyDescent="0.2">
      <c r="B3619" s="28"/>
      <c r="C3619" s="28"/>
    </row>
    <row r="3620" spans="2:3" ht="9.9499999999999993" customHeight="1" x14ac:dyDescent="0.2">
      <c r="B3620" s="28"/>
      <c r="C3620" s="28"/>
    </row>
    <row r="3621" spans="2:3" ht="9.9499999999999993" customHeight="1" x14ac:dyDescent="0.2">
      <c r="B3621" s="28"/>
      <c r="C3621" s="28"/>
    </row>
    <row r="3622" spans="2:3" ht="9.9499999999999993" customHeight="1" x14ac:dyDescent="0.2">
      <c r="B3622" s="28"/>
      <c r="C3622" s="28"/>
    </row>
    <row r="3623" spans="2:3" ht="9.9499999999999993" customHeight="1" x14ac:dyDescent="0.2">
      <c r="B3623" s="28"/>
      <c r="C3623" s="28"/>
    </row>
    <row r="3624" spans="2:3" ht="9.9499999999999993" customHeight="1" x14ac:dyDescent="0.2">
      <c r="B3624" s="28"/>
      <c r="C3624" s="28"/>
    </row>
    <row r="3625" spans="2:3" ht="9.9499999999999993" customHeight="1" x14ac:dyDescent="0.2">
      <c r="B3625" s="28"/>
      <c r="C3625" s="28"/>
    </row>
    <row r="3626" spans="2:3" ht="9.9499999999999993" customHeight="1" x14ac:dyDescent="0.2">
      <c r="B3626" s="28"/>
      <c r="C3626" s="28"/>
    </row>
    <row r="3627" spans="2:3" ht="9.9499999999999993" customHeight="1" x14ac:dyDescent="0.2">
      <c r="B3627" s="28"/>
      <c r="C3627" s="28"/>
    </row>
    <row r="3628" spans="2:3" ht="9.9499999999999993" customHeight="1" x14ac:dyDescent="0.2">
      <c r="B3628" s="28"/>
      <c r="C3628" s="28"/>
    </row>
    <row r="3629" spans="2:3" ht="9.9499999999999993" customHeight="1" x14ac:dyDescent="0.2">
      <c r="B3629" s="28"/>
      <c r="C3629" s="28"/>
    </row>
    <row r="3630" spans="2:3" ht="9.9499999999999993" customHeight="1" x14ac:dyDescent="0.2">
      <c r="B3630" s="28"/>
      <c r="C3630" s="28"/>
    </row>
    <row r="3631" spans="2:3" ht="9.9499999999999993" customHeight="1" x14ac:dyDescent="0.2">
      <c r="B3631" s="28"/>
      <c r="C3631" s="28"/>
    </row>
    <row r="3632" spans="2:3" ht="9.9499999999999993" customHeight="1" x14ac:dyDescent="0.2">
      <c r="B3632" s="28"/>
      <c r="C3632" s="28"/>
    </row>
    <row r="3633" spans="2:3" ht="9.9499999999999993" customHeight="1" x14ac:dyDescent="0.2">
      <c r="B3633" s="28"/>
      <c r="C3633" s="28"/>
    </row>
    <row r="3634" spans="2:3" ht="9.9499999999999993" customHeight="1" x14ac:dyDescent="0.2">
      <c r="B3634" s="28"/>
      <c r="C3634" s="28"/>
    </row>
    <row r="3635" spans="2:3" ht="9.9499999999999993" customHeight="1" x14ac:dyDescent="0.2">
      <c r="B3635" s="28"/>
      <c r="C3635" s="28"/>
    </row>
    <row r="3636" spans="2:3" ht="9.9499999999999993" customHeight="1" x14ac:dyDescent="0.2">
      <c r="B3636" s="28"/>
      <c r="C3636" s="28"/>
    </row>
    <row r="3637" spans="2:3" ht="9.9499999999999993" customHeight="1" x14ac:dyDescent="0.2">
      <c r="B3637" s="28"/>
      <c r="C3637" s="28"/>
    </row>
    <row r="3638" spans="2:3" ht="9.9499999999999993" customHeight="1" x14ac:dyDescent="0.2">
      <c r="B3638" s="28"/>
      <c r="C3638" s="28"/>
    </row>
    <row r="3639" spans="2:3" ht="9.9499999999999993" customHeight="1" x14ac:dyDescent="0.2">
      <c r="B3639" s="28"/>
      <c r="C3639" s="28"/>
    </row>
    <row r="3640" spans="2:3" ht="9.9499999999999993" customHeight="1" x14ac:dyDescent="0.2">
      <c r="B3640" s="28"/>
      <c r="C3640" s="28"/>
    </row>
    <row r="3641" spans="2:3" ht="9.9499999999999993" customHeight="1" x14ac:dyDescent="0.2">
      <c r="B3641" s="28"/>
      <c r="C3641" s="28"/>
    </row>
    <row r="3642" spans="2:3" ht="9.9499999999999993" customHeight="1" x14ac:dyDescent="0.2">
      <c r="B3642" s="28"/>
      <c r="C3642" s="28"/>
    </row>
    <row r="3643" spans="2:3" ht="9.9499999999999993" customHeight="1" x14ac:dyDescent="0.2">
      <c r="B3643" s="28"/>
      <c r="C3643" s="28"/>
    </row>
    <row r="3644" spans="2:3" ht="9.9499999999999993" customHeight="1" x14ac:dyDescent="0.2">
      <c r="B3644" s="28"/>
      <c r="C3644" s="28"/>
    </row>
    <row r="3645" spans="2:3" ht="9.9499999999999993" customHeight="1" x14ac:dyDescent="0.2">
      <c r="B3645" s="28"/>
      <c r="C3645" s="28"/>
    </row>
    <row r="3646" spans="2:3" ht="9.9499999999999993" customHeight="1" x14ac:dyDescent="0.2">
      <c r="B3646" s="28"/>
      <c r="C3646" s="28"/>
    </row>
    <row r="3647" spans="2:3" ht="9.9499999999999993" customHeight="1" x14ac:dyDescent="0.2">
      <c r="B3647" s="28"/>
      <c r="C3647" s="28"/>
    </row>
    <row r="3648" spans="2:3" ht="9.9499999999999993" customHeight="1" x14ac:dyDescent="0.2">
      <c r="B3648" s="28"/>
      <c r="C3648" s="28"/>
    </row>
    <row r="3649" spans="2:3" ht="9.9499999999999993" customHeight="1" x14ac:dyDescent="0.2">
      <c r="B3649" s="28"/>
      <c r="C3649" s="28"/>
    </row>
    <row r="3650" spans="2:3" ht="9.9499999999999993" customHeight="1" x14ac:dyDescent="0.2">
      <c r="B3650" s="28"/>
      <c r="C3650" s="28"/>
    </row>
    <row r="3651" spans="2:3" ht="9.9499999999999993" customHeight="1" x14ac:dyDescent="0.2">
      <c r="B3651" s="28"/>
      <c r="C3651" s="28"/>
    </row>
    <row r="3652" spans="2:3" ht="9.9499999999999993" customHeight="1" x14ac:dyDescent="0.2">
      <c r="B3652" s="28"/>
      <c r="C3652" s="28"/>
    </row>
    <row r="3653" spans="2:3" ht="9.9499999999999993" customHeight="1" x14ac:dyDescent="0.2">
      <c r="B3653" s="28"/>
      <c r="C3653" s="28"/>
    </row>
    <row r="3654" spans="2:3" ht="9.9499999999999993" customHeight="1" x14ac:dyDescent="0.2">
      <c r="B3654" s="28"/>
      <c r="C3654" s="28"/>
    </row>
    <row r="3655" spans="2:3" ht="9.9499999999999993" customHeight="1" x14ac:dyDescent="0.2">
      <c r="B3655" s="28"/>
      <c r="C3655" s="28"/>
    </row>
    <row r="3656" spans="2:3" ht="9.9499999999999993" customHeight="1" x14ac:dyDescent="0.2">
      <c r="B3656" s="28"/>
      <c r="C3656" s="28"/>
    </row>
    <row r="3657" spans="2:3" ht="9.9499999999999993" customHeight="1" x14ac:dyDescent="0.2">
      <c r="B3657" s="28"/>
      <c r="C3657" s="28"/>
    </row>
    <row r="3658" spans="2:3" ht="9.9499999999999993" customHeight="1" x14ac:dyDescent="0.2">
      <c r="B3658" s="28"/>
      <c r="C3658" s="28"/>
    </row>
    <row r="3659" spans="2:3" ht="9.9499999999999993" customHeight="1" x14ac:dyDescent="0.2">
      <c r="B3659" s="28"/>
      <c r="C3659" s="28"/>
    </row>
    <row r="3660" spans="2:3" ht="9.9499999999999993" customHeight="1" x14ac:dyDescent="0.2">
      <c r="B3660" s="28"/>
      <c r="C3660" s="28"/>
    </row>
    <row r="3661" spans="2:3" ht="9.9499999999999993" customHeight="1" x14ac:dyDescent="0.2">
      <c r="B3661" s="28"/>
      <c r="C3661" s="28"/>
    </row>
    <row r="3662" spans="2:3" ht="9.9499999999999993" customHeight="1" x14ac:dyDescent="0.2">
      <c r="B3662" s="28"/>
      <c r="C3662" s="28"/>
    </row>
    <row r="3663" spans="2:3" ht="9.9499999999999993" customHeight="1" x14ac:dyDescent="0.2">
      <c r="B3663" s="28"/>
      <c r="C3663" s="28"/>
    </row>
    <row r="3664" spans="2:3" ht="9.9499999999999993" customHeight="1" x14ac:dyDescent="0.2">
      <c r="B3664" s="28"/>
      <c r="C3664" s="28"/>
    </row>
    <row r="3665" spans="2:3" ht="9.9499999999999993" customHeight="1" x14ac:dyDescent="0.2">
      <c r="B3665" s="28"/>
      <c r="C3665" s="28"/>
    </row>
    <row r="3666" spans="2:3" ht="9.9499999999999993" customHeight="1" x14ac:dyDescent="0.2">
      <c r="B3666" s="28"/>
      <c r="C3666" s="28"/>
    </row>
    <row r="3667" spans="2:3" ht="9.9499999999999993" customHeight="1" x14ac:dyDescent="0.2">
      <c r="B3667" s="28"/>
      <c r="C3667" s="28"/>
    </row>
    <row r="3668" spans="2:3" ht="9.9499999999999993" customHeight="1" x14ac:dyDescent="0.2">
      <c r="B3668" s="28"/>
      <c r="C3668" s="28"/>
    </row>
    <row r="3669" spans="2:3" ht="9.9499999999999993" customHeight="1" x14ac:dyDescent="0.2">
      <c r="B3669" s="28"/>
      <c r="C3669" s="28"/>
    </row>
    <row r="3670" spans="2:3" ht="9.9499999999999993" customHeight="1" x14ac:dyDescent="0.2">
      <c r="B3670" s="28"/>
      <c r="C3670" s="28"/>
    </row>
    <row r="3671" spans="2:3" ht="9.9499999999999993" customHeight="1" x14ac:dyDescent="0.2">
      <c r="B3671" s="28"/>
      <c r="C3671" s="28"/>
    </row>
    <row r="3672" spans="2:3" ht="9.9499999999999993" customHeight="1" x14ac:dyDescent="0.2">
      <c r="B3672" s="28"/>
      <c r="C3672" s="28"/>
    </row>
    <row r="3673" spans="2:3" ht="9.9499999999999993" customHeight="1" x14ac:dyDescent="0.2">
      <c r="B3673" s="28"/>
      <c r="C3673" s="28"/>
    </row>
    <row r="3674" spans="2:3" ht="9.9499999999999993" customHeight="1" x14ac:dyDescent="0.2">
      <c r="B3674" s="28"/>
      <c r="C3674" s="28"/>
    </row>
    <row r="3675" spans="2:3" ht="9.9499999999999993" customHeight="1" x14ac:dyDescent="0.2">
      <c r="B3675" s="28"/>
      <c r="C3675" s="28"/>
    </row>
    <row r="3676" spans="2:3" ht="9.9499999999999993" customHeight="1" x14ac:dyDescent="0.2">
      <c r="B3676" s="28"/>
      <c r="C3676" s="28"/>
    </row>
    <row r="3677" spans="2:3" ht="9.9499999999999993" customHeight="1" x14ac:dyDescent="0.2">
      <c r="B3677" s="28"/>
      <c r="C3677" s="28"/>
    </row>
    <row r="3678" spans="2:3" ht="9.9499999999999993" customHeight="1" x14ac:dyDescent="0.2">
      <c r="B3678" s="28"/>
      <c r="C3678" s="28"/>
    </row>
    <row r="3679" spans="2:3" ht="9.9499999999999993" customHeight="1" x14ac:dyDescent="0.2">
      <c r="B3679" s="28"/>
      <c r="C3679" s="28"/>
    </row>
    <row r="3680" spans="2:3" ht="9.9499999999999993" customHeight="1" x14ac:dyDescent="0.2">
      <c r="B3680" s="28"/>
      <c r="C3680" s="28"/>
    </row>
    <row r="3681" spans="2:3" ht="9.9499999999999993" customHeight="1" x14ac:dyDescent="0.2">
      <c r="B3681" s="28"/>
      <c r="C3681" s="28"/>
    </row>
    <row r="3682" spans="2:3" ht="9.9499999999999993" customHeight="1" x14ac:dyDescent="0.2">
      <c r="B3682" s="28"/>
      <c r="C3682" s="28"/>
    </row>
    <row r="3683" spans="2:3" ht="9.9499999999999993" customHeight="1" x14ac:dyDescent="0.2">
      <c r="B3683" s="28"/>
      <c r="C3683" s="28"/>
    </row>
    <row r="3684" spans="2:3" ht="9.9499999999999993" customHeight="1" x14ac:dyDescent="0.2">
      <c r="B3684" s="28"/>
      <c r="C3684" s="28"/>
    </row>
    <row r="3685" spans="2:3" ht="9.9499999999999993" customHeight="1" x14ac:dyDescent="0.2">
      <c r="B3685" s="28"/>
      <c r="C3685" s="28"/>
    </row>
    <row r="3686" spans="2:3" ht="9.9499999999999993" customHeight="1" x14ac:dyDescent="0.2">
      <c r="B3686" s="28"/>
      <c r="C3686" s="28"/>
    </row>
    <row r="3687" spans="2:3" ht="9.9499999999999993" customHeight="1" x14ac:dyDescent="0.2">
      <c r="B3687" s="28"/>
      <c r="C3687" s="28"/>
    </row>
    <row r="3688" spans="2:3" ht="9.9499999999999993" customHeight="1" x14ac:dyDescent="0.2">
      <c r="B3688" s="28"/>
      <c r="C3688" s="28"/>
    </row>
    <row r="3689" spans="2:3" ht="9.9499999999999993" customHeight="1" x14ac:dyDescent="0.2">
      <c r="B3689" s="28"/>
      <c r="C3689" s="28"/>
    </row>
    <row r="3690" spans="2:3" ht="9.9499999999999993" customHeight="1" x14ac:dyDescent="0.2">
      <c r="B3690" s="28"/>
      <c r="C3690" s="28"/>
    </row>
    <row r="3691" spans="2:3" ht="9.9499999999999993" customHeight="1" x14ac:dyDescent="0.2">
      <c r="B3691" s="28"/>
      <c r="C3691" s="28"/>
    </row>
    <row r="3692" spans="2:3" ht="9.9499999999999993" customHeight="1" x14ac:dyDescent="0.2">
      <c r="B3692" s="28"/>
      <c r="C3692" s="28"/>
    </row>
    <row r="3693" spans="2:3" ht="9.9499999999999993" customHeight="1" x14ac:dyDescent="0.2">
      <c r="B3693" s="28"/>
      <c r="C3693" s="28"/>
    </row>
    <row r="3694" spans="2:3" ht="9.9499999999999993" customHeight="1" x14ac:dyDescent="0.2">
      <c r="B3694" s="28"/>
      <c r="C3694" s="28"/>
    </row>
    <row r="3695" spans="2:3" ht="9.9499999999999993" customHeight="1" x14ac:dyDescent="0.2">
      <c r="B3695" s="28"/>
      <c r="C3695" s="28"/>
    </row>
    <row r="3696" spans="2:3" ht="9.9499999999999993" customHeight="1" x14ac:dyDescent="0.2">
      <c r="B3696" s="28"/>
      <c r="C3696" s="28"/>
    </row>
    <row r="3697" spans="2:3" ht="9.9499999999999993" customHeight="1" x14ac:dyDescent="0.2">
      <c r="B3697" s="28"/>
      <c r="C3697" s="28"/>
    </row>
    <row r="3698" spans="2:3" ht="9.9499999999999993" customHeight="1" x14ac:dyDescent="0.2">
      <c r="B3698" s="28"/>
      <c r="C3698" s="28"/>
    </row>
    <row r="3699" spans="2:3" ht="9.9499999999999993" customHeight="1" x14ac:dyDescent="0.2">
      <c r="B3699" s="28"/>
      <c r="C3699" s="28"/>
    </row>
    <row r="3700" spans="2:3" ht="9.9499999999999993" customHeight="1" x14ac:dyDescent="0.2">
      <c r="B3700" s="28"/>
      <c r="C3700" s="28"/>
    </row>
    <row r="3701" spans="2:3" ht="9.9499999999999993" customHeight="1" x14ac:dyDescent="0.2">
      <c r="B3701" s="28"/>
      <c r="C3701" s="28"/>
    </row>
    <row r="3702" spans="2:3" ht="9.9499999999999993" customHeight="1" x14ac:dyDescent="0.2">
      <c r="B3702" s="28"/>
      <c r="C3702" s="28"/>
    </row>
    <row r="3703" spans="2:3" ht="9.9499999999999993" customHeight="1" x14ac:dyDescent="0.2">
      <c r="B3703" s="28"/>
      <c r="C3703" s="28"/>
    </row>
    <row r="3704" spans="2:3" ht="9.9499999999999993" customHeight="1" x14ac:dyDescent="0.2">
      <c r="B3704" s="28"/>
      <c r="C3704" s="28"/>
    </row>
    <row r="3705" spans="2:3" ht="9.9499999999999993" customHeight="1" x14ac:dyDescent="0.2">
      <c r="B3705" s="28"/>
      <c r="C3705" s="28"/>
    </row>
    <row r="3706" spans="2:3" ht="9.9499999999999993" customHeight="1" x14ac:dyDescent="0.2">
      <c r="B3706" s="28"/>
      <c r="C3706" s="28"/>
    </row>
    <row r="3707" spans="2:3" ht="9.9499999999999993" customHeight="1" x14ac:dyDescent="0.2">
      <c r="B3707" s="28"/>
      <c r="C3707" s="28"/>
    </row>
    <row r="3708" spans="2:3" ht="9.9499999999999993" customHeight="1" x14ac:dyDescent="0.2">
      <c r="B3708" s="28"/>
      <c r="C3708" s="28"/>
    </row>
    <row r="3709" spans="2:3" ht="9.9499999999999993" customHeight="1" x14ac:dyDescent="0.2">
      <c r="B3709" s="28"/>
      <c r="C3709" s="28"/>
    </row>
    <row r="3710" spans="2:3" ht="9.9499999999999993" customHeight="1" x14ac:dyDescent="0.2">
      <c r="B3710" s="28"/>
      <c r="C3710" s="28"/>
    </row>
    <row r="3711" spans="2:3" ht="9.9499999999999993" customHeight="1" x14ac:dyDescent="0.2">
      <c r="B3711" s="28"/>
      <c r="C3711" s="28"/>
    </row>
    <row r="3712" spans="2:3" ht="9.9499999999999993" customHeight="1" x14ac:dyDescent="0.2">
      <c r="B3712" s="28"/>
      <c r="C3712" s="28"/>
    </row>
    <row r="3713" spans="2:3" ht="9.9499999999999993" customHeight="1" x14ac:dyDescent="0.2">
      <c r="B3713" s="28"/>
      <c r="C3713" s="28"/>
    </row>
    <row r="3714" spans="2:3" ht="9.9499999999999993" customHeight="1" x14ac:dyDescent="0.2">
      <c r="B3714" s="28"/>
      <c r="C3714" s="28"/>
    </row>
    <row r="3715" spans="2:3" ht="9.9499999999999993" customHeight="1" x14ac:dyDescent="0.2">
      <c r="B3715" s="28"/>
      <c r="C3715" s="28"/>
    </row>
    <row r="3716" spans="2:3" ht="9.9499999999999993" customHeight="1" x14ac:dyDescent="0.2">
      <c r="B3716" s="28"/>
      <c r="C3716" s="28"/>
    </row>
    <row r="3717" spans="2:3" ht="9.9499999999999993" customHeight="1" x14ac:dyDescent="0.2">
      <c r="B3717" s="28"/>
      <c r="C3717" s="28"/>
    </row>
    <row r="3718" spans="2:3" ht="9.9499999999999993" customHeight="1" x14ac:dyDescent="0.2">
      <c r="B3718" s="28"/>
      <c r="C3718" s="28"/>
    </row>
    <row r="3719" spans="2:3" ht="9.9499999999999993" customHeight="1" x14ac:dyDescent="0.2">
      <c r="B3719" s="28"/>
      <c r="C3719" s="28"/>
    </row>
    <row r="3720" spans="2:3" ht="9.9499999999999993" customHeight="1" x14ac:dyDescent="0.2">
      <c r="B3720" s="28"/>
      <c r="C3720" s="28"/>
    </row>
    <row r="3721" spans="2:3" ht="9.9499999999999993" customHeight="1" x14ac:dyDescent="0.2">
      <c r="B3721" s="28"/>
      <c r="C3721" s="28"/>
    </row>
    <row r="3722" spans="2:3" ht="9.9499999999999993" customHeight="1" x14ac:dyDescent="0.2">
      <c r="B3722" s="28"/>
      <c r="C3722" s="28"/>
    </row>
    <row r="3723" spans="2:3" ht="9.9499999999999993" customHeight="1" x14ac:dyDescent="0.2">
      <c r="B3723" s="28"/>
      <c r="C3723" s="28"/>
    </row>
    <row r="3724" spans="2:3" ht="9.9499999999999993" customHeight="1" x14ac:dyDescent="0.2">
      <c r="B3724" s="28"/>
      <c r="C3724" s="28"/>
    </row>
    <row r="3725" spans="2:3" ht="9.9499999999999993" customHeight="1" x14ac:dyDescent="0.2">
      <c r="B3725" s="28"/>
      <c r="C3725" s="28"/>
    </row>
    <row r="3726" spans="2:3" ht="9.9499999999999993" customHeight="1" x14ac:dyDescent="0.2">
      <c r="B3726" s="28"/>
      <c r="C3726" s="28"/>
    </row>
    <row r="3727" spans="2:3" ht="9.9499999999999993" customHeight="1" x14ac:dyDescent="0.2">
      <c r="B3727" s="28"/>
      <c r="C3727" s="28"/>
    </row>
    <row r="3728" spans="2:3" ht="9.9499999999999993" customHeight="1" x14ac:dyDescent="0.2">
      <c r="B3728" s="28"/>
      <c r="C3728" s="28"/>
    </row>
    <row r="3729" spans="2:3" ht="9.9499999999999993" customHeight="1" x14ac:dyDescent="0.2">
      <c r="B3729" s="28"/>
      <c r="C3729" s="28"/>
    </row>
    <row r="3730" spans="2:3" ht="9.9499999999999993" customHeight="1" x14ac:dyDescent="0.2">
      <c r="B3730" s="28"/>
      <c r="C3730" s="28"/>
    </row>
    <row r="3731" spans="2:3" ht="9.9499999999999993" customHeight="1" x14ac:dyDescent="0.2">
      <c r="B3731" s="28"/>
      <c r="C3731" s="28"/>
    </row>
    <row r="3732" spans="2:3" ht="9.9499999999999993" customHeight="1" x14ac:dyDescent="0.2">
      <c r="B3732" s="28"/>
      <c r="C3732" s="28"/>
    </row>
    <row r="3733" spans="2:3" ht="9.9499999999999993" customHeight="1" x14ac:dyDescent="0.2">
      <c r="B3733" s="28"/>
      <c r="C3733" s="28"/>
    </row>
    <row r="3734" spans="2:3" ht="9.9499999999999993" customHeight="1" x14ac:dyDescent="0.2">
      <c r="B3734" s="28"/>
      <c r="C3734" s="28"/>
    </row>
    <row r="3735" spans="2:3" ht="9.9499999999999993" customHeight="1" x14ac:dyDescent="0.2">
      <c r="B3735" s="28"/>
      <c r="C3735" s="28"/>
    </row>
    <row r="3736" spans="2:3" ht="9.9499999999999993" customHeight="1" x14ac:dyDescent="0.2">
      <c r="B3736" s="28"/>
      <c r="C3736" s="28"/>
    </row>
    <row r="3737" spans="2:3" ht="9.9499999999999993" customHeight="1" x14ac:dyDescent="0.2">
      <c r="B3737" s="28"/>
      <c r="C3737" s="28"/>
    </row>
    <row r="3738" spans="2:3" ht="9.9499999999999993" customHeight="1" x14ac:dyDescent="0.2">
      <c r="B3738" s="28"/>
      <c r="C3738" s="28"/>
    </row>
    <row r="3739" spans="2:3" ht="9.9499999999999993" customHeight="1" x14ac:dyDescent="0.2">
      <c r="B3739" s="28"/>
      <c r="C3739" s="28"/>
    </row>
    <row r="3740" spans="2:3" ht="9.9499999999999993" customHeight="1" x14ac:dyDescent="0.2">
      <c r="B3740" s="28"/>
      <c r="C3740" s="28"/>
    </row>
    <row r="3741" spans="2:3" ht="9.9499999999999993" customHeight="1" x14ac:dyDescent="0.2">
      <c r="B3741" s="28"/>
      <c r="C3741" s="28"/>
    </row>
    <row r="3742" spans="2:3" ht="9.9499999999999993" customHeight="1" x14ac:dyDescent="0.2">
      <c r="B3742" s="28"/>
      <c r="C3742" s="28"/>
    </row>
    <row r="3743" spans="2:3" ht="9.9499999999999993" customHeight="1" x14ac:dyDescent="0.2">
      <c r="B3743" s="28"/>
      <c r="C3743" s="28"/>
    </row>
    <row r="3744" spans="2:3" ht="9.9499999999999993" customHeight="1" x14ac:dyDescent="0.2">
      <c r="B3744" s="28"/>
      <c r="C3744" s="28"/>
    </row>
    <row r="3745" spans="2:3" ht="9.9499999999999993" customHeight="1" x14ac:dyDescent="0.2">
      <c r="B3745" s="28"/>
      <c r="C3745" s="28"/>
    </row>
    <row r="3746" spans="2:3" ht="9.9499999999999993" customHeight="1" x14ac:dyDescent="0.2">
      <c r="B3746" s="28"/>
      <c r="C3746" s="28"/>
    </row>
    <row r="3747" spans="2:3" ht="9.9499999999999993" customHeight="1" x14ac:dyDescent="0.2">
      <c r="B3747" s="28"/>
      <c r="C3747" s="28"/>
    </row>
    <row r="3748" spans="2:3" ht="9.9499999999999993" customHeight="1" x14ac:dyDescent="0.2">
      <c r="B3748" s="28"/>
      <c r="C3748" s="28"/>
    </row>
    <row r="3749" spans="2:3" ht="9.9499999999999993" customHeight="1" x14ac:dyDescent="0.2">
      <c r="B3749" s="28"/>
      <c r="C3749" s="28"/>
    </row>
    <row r="3750" spans="2:3" ht="9.9499999999999993" customHeight="1" x14ac:dyDescent="0.2">
      <c r="B3750" s="28"/>
      <c r="C3750" s="28"/>
    </row>
    <row r="3751" spans="2:3" ht="9.9499999999999993" customHeight="1" x14ac:dyDescent="0.2">
      <c r="B3751" s="28"/>
      <c r="C3751" s="28"/>
    </row>
    <row r="3752" spans="2:3" ht="9.9499999999999993" customHeight="1" x14ac:dyDescent="0.2">
      <c r="B3752" s="28"/>
      <c r="C3752" s="28"/>
    </row>
    <row r="3753" spans="2:3" ht="9.9499999999999993" customHeight="1" x14ac:dyDescent="0.2">
      <c r="B3753" s="28"/>
      <c r="C3753" s="28"/>
    </row>
    <row r="3754" spans="2:3" ht="9.9499999999999993" customHeight="1" x14ac:dyDescent="0.2">
      <c r="B3754" s="28"/>
      <c r="C3754" s="28"/>
    </row>
    <row r="3755" spans="2:3" ht="9.9499999999999993" customHeight="1" x14ac:dyDescent="0.2">
      <c r="B3755" s="28"/>
      <c r="C3755" s="28"/>
    </row>
    <row r="3756" spans="2:3" ht="9.9499999999999993" customHeight="1" x14ac:dyDescent="0.2">
      <c r="B3756" s="28"/>
      <c r="C3756" s="28"/>
    </row>
    <row r="3757" spans="2:3" ht="9.9499999999999993" customHeight="1" x14ac:dyDescent="0.2">
      <c r="B3757" s="28"/>
      <c r="C3757" s="28"/>
    </row>
    <row r="3758" spans="2:3" ht="9.9499999999999993" customHeight="1" x14ac:dyDescent="0.2">
      <c r="B3758" s="28"/>
      <c r="C3758" s="28"/>
    </row>
    <row r="3759" spans="2:3" ht="9.9499999999999993" customHeight="1" x14ac:dyDescent="0.2">
      <c r="B3759" s="28"/>
      <c r="C3759" s="28"/>
    </row>
    <row r="3760" spans="2:3" ht="9.9499999999999993" customHeight="1" x14ac:dyDescent="0.2">
      <c r="B3760" s="28"/>
      <c r="C3760" s="28"/>
    </row>
    <row r="3761" spans="2:3" ht="9.9499999999999993" customHeight="1" x14ac:dyDescent="0.2">
      <c r="B3761" s="28"/>
      <c r="C3761" s="28"/>
    </row>
    <row r="3762" spans="2:3" ht="9.9499999999999993" customHeight="1" x14ac:dyDescent="0.2">
      <c r="B3762" s="28"/>
      <c r="C3762" s="28"/>
    </row>
    <row r="3763" spans="2:3" ht="9.9499999999999993" customHeight="1" x14ac:dyDescent="0.2">
      <c r="B3763" s="28"/>
      <c r="C3763" s="28"/>
    </row>
    <row r="3764" spans="2:3" ht="9.9499999999999993" customHeight="1" x14ac:dyDescent="0.2">
      <c r="B3764" s="28"/>
      <c r="C3764" s="28"/>
    </row>
    <row r="3765" spans="2:3" ht="9.9499999999999993" customHeight="1" x14ac:dyDescent="0.2">
      <c r="B3765" s="28"/>
      <c r="C3765" s="28"/>
    </row>
    <row r="3766" spans="2:3" ht="9.9499999999999993" customHeight="1" x14ac:dyDescent="0.2">
      <c r="B3766" s="28"/>
      <c r="C3766" s="28"/>
    </row>
    <row r="3767" spans="2:3" ht="9.9499999999999993" customHeight="1" x14ac:dyDescent="0.2">
      <c r="B3767" s="28"/>
      <c r="C3767" s="28"/>
    </row>
    <row r="3768" spans="2:3" ht="9.9499999999999993" customHeight="1" x14ac:dyDescent="0.2">
      <c r="B3768" s="28"/>
      <c r="C3768" s="28"/>
    </row>
    <row r="3769" spans="2:3" ht="9.9499999999999993" customHeight="1" x14ac:dyDescent="0.2">
      <c r="B3769" s="28"/>
      <c r="C3769" s="28"/>
    </row>
    <row r="3770" spans="2:3" ht="9.9499999999999993" customHeight="1" x14ac:dyDescent="0.2">
      <c r="B3770" s="28"/>
      <c r="C3770" s="28"/>
    </row>
    <row r="3771" spans="2:3" ht="9.9499999999999993" customHeight="1" x14ac:dyDescent="0.2">
      <c r="B3771" s="28"/>
      <c r="C3771" s="28"/>
    </row>
    <row r="3772" spans="2:3" ht="9.9499999999999993" customHeight="1" x14ac:dyDescent="0.2">
      <c r="B3772" s="28"/>
      <c r="C3772" s="28"/>
    </row>
    <row r="3773" spans="2:3" ht="9.9499999999999993" customHeight="1" x14ac:dyDescent="0.2">
      <c r="B3773" s="28"/>
      <c r="C3773" s="28"/>
    </row>
    <row r="3774" spans="2:3" ht="9.9499999999999993" customHeight="1" x14ac:dyDescent="0.2">
      <c r="B3774" s="28"/>
      <c r="C3774" s="28"/>
    </row>
    <row r="3775" spans="2:3" ht="9.9499999999999993" customHeight="1" x14ac:dyDescent="0.2">
      <c r="B3775" s="28"/>
      <c r="C3775" s="28"/>
    </row>
    <row r="3776" spans="2:3" ht="9.9499999999999993" customHeight="1" x14ac:dyDescent="0.2">
      <c r="B3776" s="28"/>
      <c r="C3776" s="28"/>
    </row>
    <row r="3777" spans="2:3" ht="9.9499999999999993" customHeight="1" x14ac:dyDescent="0.2">
      <c r="B3777" s="28"/>
      <c r="C3777" s="28"/>
    </row>
    <row r="3778" spans="2:3" ht="9.9499999999999993" customHeight="1" x14ac:dyDescent="0.2">
      <c r="B3778" s="28"/>
      <c r="C3778" s="28"/>
    </row>
    <row r="3779" spans="2:3" ht="9.9499999999999993" customHeight="1" x14ac:dyDescent="0.2">
      <c r="B3779" s="28"/>
      <c r="C3779" s="28"/>
    </row>
    <row r="3780" spans="2:3" ht="9.9499999999999993" customHeight="1" x14ac:dyDescent="0.2">
      <c r="B3780" s="28"/>
      <c r="C3780" s="28"/>
    </row>
    <row r="3781" spans="2:3" ht="9.9499999999999993" customHeight="1" x14ac:dyDescent="0.2">
      <c r="B3781" s="28"/>
      <c r="C3781" s="28"/>
    </row>
    <row r="3782" spans="2:3" ht="9.9499999999999993" customHeight="1" x14ac:dyDescent="0.2">
      <c r="B3782" s="28"/>
      <c r="C3782" s="28"/>
    </row>
    <row r="3783" spans="2:3" ht="9.9499999999999993" customHeight="1" x14ac:dyDescent="0.2">
      <c r="B3783" s="28"/>
      <c r="C3783" s="28"/>
    </row>
    <row r="3784" spans="2:3" ht="9.9499999999999993" customHeight="1" x14ac:dyDescent="0.2">
      <c r="B3784" s="28"/>
      <c r="C3784" s="28"/>
    </row>
    <row r="3785" spans="2:3" ht="9.9499999999999993" customHeight="1" x14ac:dyDescent="0.2">
      <c r="B3785" s="28"/>
      <c r="C3785" s="28"/>
    </row>
    <row r="3786" spans="2:3" ht="9.9499999999999993" customHeight="1" x14ac:dyDescent="0.2">
      <c r="B3786" s="28"/>
      <c r="C3786" s="28"/>
    </row>
    <row r="3787" spans="2:3" ht="9.9499999999999993" customHeight="1" x14ac:dyDescent="0.2">
      <c r="B3787" s="28"/>
      <c r="C3787" s="28"/>
    </row>
    <row r="3788" spans="2:3" ht="9.9499999999999993" customHeight="1" x14ac:dyDescent="0.2">
      <c r="B3788" s="28"/>
      <c r="C3788" s="28"/>
    </row>
    <row r="3789" spans="2:3" ht="9.9499999999999993" customHeight="1" x14ac:dyDescent="0.2">
      <c r="B3789" s="28"/>
      <c r="C3789" s="28"/>
    </row>
    <row r="3790" spans="2:3" ht="9.9499999999999993" customHeight="1" x14ac:dyDescent="0.2">
      <c r="B3790" s="28"/>
      <c r="C3790" s="28"/>
    </row>
    <row r="3791" spans="2:3" ht="9.9499999999999993" customHeight="1" x14ac:dyDescent="0.2">
      <c r="B3791" s="28"/>
      <c r="C3791" s="28"/>
    </row>
    <row r="3792" spans="2:3" ht="9.9499999999999993" customHeight="1" x14ac:dyDescent="0.2">
      <c r="B3792" s="28"/>
      <c r="C3792" s="28"/>
    </row>
    <row r="3793" spans="2:3" ht="9.9499999999999993" customHeight="1" x14ac:dyDescent="0.2">
      <c r="B3793" s="28"/>
      <c r="C3793" s="28"/>
    </row>
    <row r="3794" spans="2:3" ht="9.9499999999999993" customHeight="1" x14ac:dyDescent="0.2">
      <c r="B3794" s="28"/>
      <c r="C3794" s="28"/>
    </row>
    <row r="3795" spans="2:3" ht="9.9499999999999993" customHeight="1" x14ac:dyDescent="0.2">
      <c r="B3795" s="28"/>
      <c r="C3795" s="28"/>
    </row>
    <row r="3796" spans="2:3" ht="9.9499999999999993" customHeight="1" x14ac:dyDescent="0.2">
      <c r="B3796" s="28"/>
      <c r="C3796" s="28"/>
    </row>
    <row r="3797" spans="2:3" ht="9.9499999999999993" customHeight="1" x14ac:dyDescent="0.2">
      <c r="B3797" s="28"/>
      <c r="C3797" s="28"/>
    </row>
    <row r="3798" spans="2:3" ht="9.9499999999999993" customHeight="1" x14ac:dyDescent="0.2">
      <c r="B3798" s="28"/>
      <c r="C3798" s="28"/>
    </row>
    <row r="3799" spans="2:3" ht="9.9499999999999993" customHeight="1" x14ac:dyDescent="0.2">
      <c r="B3799" s="28"/>
      <c r="C3799" s="28"/>
    </row>
    <row r="3800" spans="2:3" ht="9.9499999999999993" customHeight="1" x14ac:dyDescent="0.2">
      <c r="B3800" s="28"/>
      <c r="C3800" s="28"/>
    </row>
    <row r="3801" spans="2:3" ht="9.9499999999999993" customHeight="1" x14ac:dyDescent="0.2">
      <c r="B3801" s="28"/>
      <c r="C3801" s="28"/>
    </row>
    <row r="3802" spans="2:3" ht="9.9499999999999993" customHeight="1" x14ac:dyDescent="0.2">
      <c r="B3802" s="28"/>
      <c r="C3802" s="28"/>
    </row>
    <row r="3803" spans="2:3" ht="9.9499999999999993" customHeight="1" x14ac:dyDescent="0.2">
      <c r="B3803" s="28"/>
      <c r="C3803" s="28"/>
    </row>
    <row r="3804" spans="2:3" ht="9.9499999999999993" customHeight="1" x14ac:dyDescent="0.2">
      <c r="B3804" s="28"/>
      <c r="C3804" s="28"/>
    </row>
    <row r="3805" spans="2:3" ht="9.9499999999999993" customHeight="1" x14ac:dyDescent="0.2">
      <c r="B3805" s="28"/>
      <c r="C3805" s="28"/>
    </row>
    <row r="3806" spans="2:3" ht="9.9499999999999993" customHeight="1" x14ac:dyDescent="0.2">
      <c r="B3806" s="28"/>
      <c r="C3806" s="28"/>
    </row>
    <row r="3807" spans="2:3" ht="9.9499999999999993" customHeight="1" x14ac:dyDescent="0.2">
      <c r="B3807" s="28"/>
      <c r="C3807" s="28"/>
    </row>
    <row r="3808" spans="2:3" ht="9.9499999999999993" customHeight="1" x14ac:dyDescent="0.2">
      <c r="B3808" s="28"/>
      <c r="C3808" s="28"/>
    </row>
    <row r="3809" spans="2:3" ht="9.9499999999999993" customHeight="1" x14ac:dyDescent="0.2">
      <c r="B3809" s="28"/>
      <c r="C3809" s="28"/>
    </row>
    <row r="3810" spans="2:3" ht="9.9499999999999993" customHeight="1" x14ac:dyDescent="0.2">
      <c r="B3810" s="28"/>
      <c r="C3810" s="28"/>
    </row>
    <row r="3811" spans="2:3" ht="9.9499999999999993" customHeight="1" x14ac:dyDescent="0.2">
      <c r="B3811" s="28"/>
      <c r="C3811" s="28"/>
    </row>
    <row r="3812" spans="2:3" ht="9.9499999999999993" customHeight="1" x14ac:dyDescent="0.2">
      <c r="B3812" s="28"/>
      <c r="C3812" s="28"/>
    </row>
    <row r="3813" spans="2:3" ht="9.9499999999999993" customHeight="1" x14ac:dyDescent="0.2">
      <c r="B3813" s="28"/>
      <c r="C3813" s="28"/>
    </row>
    <row r="3814" spans="2:3" ht="9.9499999999999993" customHeight="1" x14ac:dyDescent="0.2">
      <c r="B3814" s="28"/>
      <c r="C3814" s="28"/>
    </row>
    <row r="3815" spans="2:3" ht="9.9499999999999993" customHeight="1" x14ac:dyDescent="0.2">
      <c r="B3815" s="28"/>
      <c r="C3815" s="28"/>
    </row>
    <row r="3816" spans="2:3" ht="9.9499999999999993" customHeight="1" x14ac:dyDescent="0.2">
      <c r="B3816" s="28"/>
      <c r="C3816" s="28"/>
    </row>
    <row r="3817" spans="2:3" ht="9.9499999999999993" customHeight="1" x14ac:dyDescent="0.2">
      <c r="B3817" s="28"/>
      <c r="C3817" s="28"/>
    </row>
    <row r="3818" spans="2:3" ht="9.9499999999999993" customHeight="1" x14ac:dyDescent="0.2">
      <c r="B3818" s="28"/>
      <c r="C3818" s="28"/>
    </row>
    <row r="3819" spans="2:3" ht="9.9499999999999993" customHeight="1" x14ac:dyDescent="0.2">
      <c r="B3819" s="28"/>
      <c r="C3819" s="28"/>
    </row>
    <row r="3820" spans="2:3" ht="9.9499999999999993" customHeight="1" x14ac:dyDescent="0.2">
      <c r="B3820" s="28"/>
      <c r="C3820" s="28"/>
    </row>
    <row r="3821" spans="2:3" ht="9.9499999999999993" customHeight="1" x14ac:dyDescent="0.2">
      <c r="B3821" s="28"/>
      <c r="C3821" s="28"/>
    </row>
    <row r="3822" spans="2:3" ht="9.9499999999999993" customHeight="1" x14ac:dyDescent="0.2">
      <c r="B3822" s="28"/>
      <c r="C3822" s="28"/>
    </row>
    <row r="3823" spans="2:3" ht="9.9499999999999993" customHeight="1" x14ac:dyDescent="0.2">
      <c r="B3823" s="28"/>
      <c r="C3823" s="28"/>
    </row>
    <row r="3824" spans="2:3" ht="9.9499999999999993" customHeight="1" x14ac:dyDescent="0.2">
      <c r="B3824" s="28"/>
      <c r="C3824" s="28"/>
    </row>
    <row r="3825" spans="2:3" ht="9.9499999999999993" customHeight="1" x14ac:dyDescent="0.2">
      <c r="B3825" s="28"/>
      <c r="C3825" s="28"/>
    </row>
    <row r="3826" spans="2:3" ht="9.9499999999999993" customHeight="1" x14ac:dyDescent="0.2">
      <c r="B3826" s="28"/>
      <c r="C3826" s="28"/>
    </row>
    <row r="3827" spans="2:3" ht="9.9499999999999993" customHeight="1" x14ac:dyDescent="0.2">
      <c r="B3827" s="28"/>
      <c r="C3827" s="28"/>
    </row>
    <row r="3828" spans="2:3" ht="9.9499999999999993" customHeight="1" x14ac:dyDescent="0.2">
      <c r="B3828" s="28"/>
      <c r="C3828" s="28"/>
    </row>
    <row r="3829" spans="2:3" ht="9.9499999999999993" customHeight="1" x14ac:dyDescent="0.2">
      <c r="B3829" s="28"/>
      <c r="C3829" s="28"/>
    </row>
    <row r="3830" spans="2:3" ht="9.9499999999999993" customHeight="1" x14ac:dyDescent="0.2">
      <c r="B3830" s="28"/>
      <c r="C3830" s="28"/>
    </row>
    <row r="3831" spans="2:3" ht="9.9499999999999993" customHeight="1" x14ac:dyDescent="0.2">
      <c r="B3831" s="28"/>
      <c r="C3831" s="28"/>
    </row>
    <row r="3832" spans="2:3" ht="9.9499999999999993" customHeight="1" x14ac:dyDescent="0.2">
      <c r="B3832" s="28"/>
      <c r="C3832" s="28"/>
    </row>
    <row r="3833" spans="2:3" ht="9.9499999999999993" customHeight="1" x14ac:dyDescent="0.2">
      <c r="B3833" s="28"/>
      <c r="C3833" s="28"/>
    </row>
    <row r="3834" spans="2:3" ht="9.9499999999999993" customHeight="1" x14ac:dyDescent="0.2">
      <c r="B3834" s="28"/>
      <c r="C3834" s="28"/>
    </row>
    <row r="3835" spans="2:3" ht="9.9499999999999993" customHeight="1" x14ac:dyDescent="0.2">
      <c r="B3835" s="28"/>
      <c r="C3835" s="28"/>
    </row>
    <row r="3836" spans="2:3" ht="9.9499999999999993" customHeight="1" x14ac:dyDescent="0.2">
      <c r="B3836" s="28"/>
      <c r="C3836" s="28"/>
    </row>
    <row r="3837" spans="2:3" ht="9.9499999999999993" customHeight="1" x14ac:dyDescent="0.2">
      <c r="B3837" s="28"/>
      <c r="C3837" s="28"/>
    </row>
    <row r="3838" spans="2:3" ht="9.9499999999999993" customHeight="1" x14ac:dyDescent="0.2">
      <c r="B3838" s="28"/>
      <c r="C3838" s="28"/>
    </row>
    <row r="3839" spans="2:3" ht="9.9499999999999993" customHeight="1" x14ac:dyDescent="0.2">
      <c r="B3839" s="28"/>
      <c r="C3839" s="28"/>
    </row>
    <row r="3840" spans="2:3" ht="9.9499999999999993" customHeight="1" x14ac:dyDescent="0.2">
      <c r="B3840" s="28"/>
      <c r="C3840" s="28"/>
    </row>
    <row r="3841" spans="2:3" ht="9.9499999999999993" customHeight="1" x14ac:dyDescent="0.2">
      <c r="B3841" s="28"/>
      <c r="C3841" s="28"/>
    </row>
    <row r="3842" spans="2:3" ht="9.9499999999999993" customHeight="1" x14ac:dyDescent="0.2">
      <c r="B3842" s="28"/>
      <c r="C3842" s="28"/>
    </row>
    <row r="3843" spans="2:3" ht="9.9499999999999993" customHeight="1" x14ac:dyDescent="0.2">
      <c r="B3843" s="28"/>
      <c r="C3843" s="28"/>
    </row>
    <row r="3844" spans="2:3" ht="9.9499999999999993" customHeight="1" x14ac:dyDescent="0.2">
      <c r="B3844" s="28"/>
      <c r="C3844" s="28"/>
    </row>
    <row r="3845" spans="2:3" ht="9.9499999999999993" customHeight="1" x14ac:dyDescent="0.2">
      <c r="B3845" s="28"/>
      <c r="C3845" s="28"/>
    </row>
    <row r="3846" spans="2:3" ht="9.9499999999999993" customHeight="1" x14ac:dyDescent="0.2">
      <c r="B3846" s="28"/>
      <c r="C3846" s="28"/>
    </row>
    <row r="3847" spans="2:3" ht="9.9499999999999993" customHeight="1" x14ac:dyDescent="0.2">
      <c r="B3847" s="28"/>
      <c r="C3847" s="28"/>
    </row>
    <row r="3848" spans="2:3" ht="9.9499999999999993" customHeight="1" x14ac:dyDescent="0.2">
      <c r="B3848" s="28"/>
      <c r="C3848" s="28"/>
    </row>
    <row r="3849" spans="2:3" ht="9.9499999999999993" customHeight="1" x14ac:dyDescent="0.2">
      <c r="B3849" s="28"/>
      <c r="C3849" s="28"/>
    </row>
    <row r="3850" spans="2:3" ht="9.9499999999999993" customHeight="1" x14ac:dyDescent="0.2">
      <c r="B3850" s="28"/>
      <c r="C3850" s="28"/>
    </row>
    <row r="3851" spans="2:3" ht="9.9499999999999993" customHeight="1" x14ac:dyDescent="0.2">
      <c r="B3851" s="28"/>
      <c r="C3851" s="28"/>
    </row>
    <row r="3852" spans="2:3" ht="9.9499999999999993" customHeight="1" x14ac:dyDescent="0.2">
      <c r="B3852" s="28"/>
      <c r="C3852" s="28"/>
    </row>
    <row r="3853" spans="2:3" ht="9.9499999999999993" customHeight="1" x14ac:dyDescent="0.2">
      <c r="B3853" s="28"/>
      <c r="C3853" s="28"/>
    </row>
    <row r="3854" spans="2:3" ht="9.9499999999999993" customHeight="1" x14ac:dyDescent="0.2">
      <c r="B3854" s="28"/>
      <c r="C3854" s="28"/>
    </row>
    <row r="3855" spans="2:3" ht="9.9499999999999993" customHeight="1" x14ac:dyDescent="0.2">
      <c r="B3855" s="28"/>
      <c r="C3855" s="28"/>
    </row>
    <row r="3856" spans="2:3" ht="9.9499999999999993" customHeight="1" x14ac:dyDescent="0.2">
      <c r="B3856" s="28"/>
      <c r="C3856" s="28"/>
    </row>
    <row r="3857" spans="2:3" ht="9.9499999999999993" customHeight="1" x14ac:dyDescent="0.2">
      <c r="B3857" s="28"/>
      <c r="C3857" s="28"/>
    </row>
    <row r="3858" spans="2:3" ht="9.9499999999999993" customHeight="1" x14ac:dyDescent="0.2">
      <c r="B3858" s="28"/>
      <c r="C3858" s="28"/>
    </row>
    <row r="3859" spans="2:3" ht="9.9499999999999993" customHeight="1" x14ac:dyDescent="0.2">
      <c r="B3859" s="28"/>
      <c r="C3859" s="28"/>
    </row>
    <row r="3860" spans="2:3" ht="9.9499999999999993" customHeight="1" x14ac:dyDescent="0.2">
      <c r="B3860" s="28"/>
      <c r="C3860" s="28"/>
    </row>
    <row r="3861" spans="2:3" ht="9.9499999999999993" customHeight="1" x14ac:dyDescent="0.2">
      <c r="B3861" s="28"/>
      <c r="C3861" s="28"/>
    </row>
    <row r="3862" spans="2:3" ht="9.9499999999999993" customHeight="1" x14ac:dyDescent="0.2">
      <c r="B3862" s="28"/>
      <c r="C3862" s="28"/>
    </row>
    <row r="3863" spans="2:3" ht="9.9499999999999993" customHeight="1" x14ac:dyDescent="0.2">
      <c r="B3863" s="28"/>
      <c r="C3863" s="28"/>
    </row>
    <row r="3864" spans="2:3" ht="9.9499999999999993" customHeight="1" x14ac:dyDescent="0.2">
      <c r="B3864" s="28"/>
      <c r="C3864" s="28"/>
    </row>
    <row r="3865" spans="2:3" ht="9.9499999999999993" customHeight="1" x14ac:dyDescent="0.2">
      <c r="B3865" s="28"/>
      <c r="C3865" s="28"/>
    </row>
    <row r="3866" spans="2:3" ht="9.9499999999999993" customHeight="1" x14ac:dyDescent="0.2">
      <c r="B3866" s="28"/>
      <c r="C3866" s="28"/>
    </row>
    <row r="3867" spans="2:3" ht="9.9499999999999993" customHeight="1" x14ac:dyDescent="0.2">
      <c r="B3867" s="28"/>
      <c r="C3867" s="28"/>
    </row>
    <row r="3868" spans="2:3" ht="9.9499999999999993" customHeight="1" x14ac:dyDescent="0.2">
      <c r="B3868" s="28"/>
      <c r="C3868" s="28"/>
    </row>
    <row r="3869" spans="2:3" ht="9.9499999999999993" customHeight="1" x14ac:dyDescent="0.2">
      <c r="B3869" s="28"/>
      <c r="C3869" s="28"/>
    </row>
    <row r="3870" spans="2:3" ht="9.9499999999999993" customHeight="1" x14ac:dyDescent="0.2">
      <c r="B3870" s="28"/>
      <c r="C3870" s="28"/>
    </row>
    <row r="3871" spans="2:3" ht="9.9499999999999993" customHeight="1" x14ac:dyDescent="0.2">
      <c r="B3871" s="28"/>
      <c r="C3871" s="28"/>
    </row>
    <row r="3872" spans="2:3" ht="9.9499999999999993" customHeight="1" x14ac:dyDescent="0.2">
      <c r="B3872" s="28"/>
      <c r="C3872" s="28"/>
    </row>
    <row r="3873" spans="2:3" ht="9.9499999999999993" customHeight="1" x14ac:dyDescent="0.2">
      <c r="B3873" s="28"/>
      <c r="C3873" s="28"/>
    </row>
    <row r="3874" spans="2:3" ht="9.9499999999999993" customHeight="1" x14ac:dyDescent="0.2">
      <c r="B3874" s="28"/>
      <c r="C3874" s="28"/>
    </row>
    <row r="3875" spans="2:3" ht="9.9499999999999993" customHeight="1" x14ac:dyDescent="0.2">
      <c r="B3875" s="28"/>
      <c r="C3875" s="28"/>
    </row>
    <row r="3876" spans="2:3" ht="9.9499999999999993" customHeight="1" x14ac:dyDescent="0.2">
      <c r="B3876" s="28"/>
      <c r="C3876" s="28"/>
    </row>
    <row r="3877" spans="2:3" ht="9.9499999999999993" customHeight="1" x14ac:dyDescent="0.2">
      <c r="B3877" s="28"/>
      <c r="C3877" s="28"/>
    </row>
    <row r="3878" spans="2:3" ht="9.9499999999999993" customHeight="1" x14ac:dyDescent="0.2">
      <c r="B3878" s="28"/>
      <c r="C3878" s="28"/>
    </row>
    <row r="3879" spans="2:3" ht="9.9499999999999993" customHeight="1" x14ac:dyDescent="0.2">
      <c r="B3879" s="28"/>
      <c r="C3879" s="28"/>
    </row>
    <row r="3880" spans="2:3" ht="9.9499999999999993" customHeight="1" x14ac:dyDescent="0.2">
      <c r="B3880" s="28"/>
      <c r="C3880" s="28"/>
    </row>
    <row r="3881" spans="2:3" ht="9.9499999999999993" customHeight="1" x14ac:dyDescent="0.2">
      <c r="B3881" s="28"/>
      <c r="C3881" s="28"/>
    </row>
    <row r="3882" spans="2:3" ht="9.9499999999999993" customHeight="1" x14ac:dyDescent="0.2">
      <c r="B3882" s="28"/>
      <c r="C3882" s="28"/>
    </row>
    <row r="3883" spans="2:3" ht="9.9499999999999993" customHeight="1" x14ac:dyDescent="0.2">
      <c r="B3883" s="28"/>
      <c r="C3883" s="28"/>
    </row>
    <row r="3884" spans="2:3" ht="9.9499999999999993" customHeight="1" x14ac:dyDescent="0.2">
      <c r="B3884" s="28"/>
      <c r="C3884" s="28"/>
    </row>
    <row r="3885" spans="2:3" ht="9.9499999999999993" customHeight="1" x14ac:dyDescent="0.2">
      <c r="B3885" s="28"/>
      <c r="C3885" s="28"/>
    </row>
    <row r="3886" spans="2:3" ht="9.9499999999999993" customHeight="1" x14ac:dyDescent="0.2">
      <c r="B3886" s="28"/>
      <c r="C3886" s="28"/>
    </row>
    <row r="3887" spans="2:3" ht="9.9499999999999993" customHeight="1" x14ac:dyDescent="0.2">
      <c r="B3887" s="28"/>
      <c r="C3887" s="28"/>
    </row>
    <row r="3888" spans="2:3" ht="9.9499999999999993" customHeight="1" x14ac:dyDescent="0.2">
      <c r="B3888" s="28"/>
      <c r="C3888" s="28"/>
    </row>
    <row r="3889" spans="2:3" ht="9.9499999999999993" customHeight="1" x14ac:dyDescent="0.2">
      <c r="B3889" s="28"/>
      <c r="C3889" s="28"/>
    </row>
    <row r="3890" spans="2:3" ht="9.9499999999999993" customHeight="1" x14ac:dyDescent="0.2">
      <c r="B3890" s="28"/>
      <c r="C3890" s="28"/>
    </row>
    <row r="3891" spans="2:3" ht="9.9499999999999993" customHeight="1" x14ac:dyDescent="0.2">
      <c r="B3891" s="28"/>
      <c r="C3891" s="28"/>
    </row>
    <row r="3892" spans="2:3" ht="9.9499999999999993" customHeight="1" x14ac:dyDescent="0.2">
      <c r="B3892" s="28"/>
      <c r="C3892" s="28"/>
    </row>
    <row r="3893" spans="2:3" ht="9.9499999999999993" customHeight="1" x14ac:dyDescent="0.2">
      <c r="B3893" s="28"/>
      <c r="C3893" s="28"/>
    </row>
    <row r="3894" spans="2:3" ht="9.9499999999999993" customHeight="1" x14ac:dyDescent="0.2">
      <c r="B3894" s="28"/>
      <c r="C3894" s="28"/>
    </row>
    <row r="3895" spans="2:3" ht="9.9499999999999993" customHeight="1" x14ac:dyDescent="0.2">
      <c r="B3895" s="28"/>
      <c r="C3895" s="28"/>
    </row>
    <row r="3896" spans="2:3" ht="9.9499999999999993" customHeight="1" x14ac:dyDescent="0.2">
      <c r="B3896" s="28"/>
      <c r="C3896" s="28"/>
    </row>
    <row r="3897" spans="2:3" ht="9.9499999999999993" customHeight="1" x14ac:dyDescent="0.2">
      <c r="B3897" s="28"/>
      <c r="C3897" s="28"/>
    </row>
    <row r="3898" spans="2:3" ht="9.9499999999999993" customHeight="1" x14ac:dyDescent="0.2">
      <c r="B3898" s="28"/>
      <c r="C3898" s="28"/>
    </row>
    <row r="3899" spans="2:3" ht="9.9499999999999993" customHeight="1" x14ac:dyDescent="0.2">
      <c r="B3899" s="28"/>
      <c r="C3899" s="28"/>
    </row>
    <row r="3900" spans="2:3" ht="9.9499999999999993" customHeight="1" x14ac:dyDescent="0.2">
      <c r="B3900" s="28"/>
      <c r="C3900" s="28"/>
    </row>
    <row r="3901" spans="2:3" ht="9.9499999999999993" customHeight="1" x14ac:dyDescent="0.2">
      <c r="B3901" s="28"/>
      <c r="C3901" s="28"/>
    </row>
    <row r="3902" spans="2:3" ht="9.9499999999999993" customHeight="1" x14ac:dyDescent="0.2">
      <c r="B3902" s="28"/>
      <c r="C3902" s="28"/>
    </row>
    <row r="3903" spans="2:3" ht="9.9499999999999993" customHeight="1" x14ac:dyDescent="0.2">
      <c r="B3903" s="28"/>
      <c r="C3903" s="28"/>
    </row>
    <row r="3904" spans="2:3" ht="9.9499999999999993" customHeight="1" x14ac:dyDescent="0.2">
      <c r="B3904" s="28"/>
      <c r="C3904" s="28"/>
    </row>
    <row r="3905" spans="2:3" ht="9.9499999999999993" customHeight="1" x14ac:dyDescent="0.2">
      <c r="B3905" s="28"/>
      <c r="C3905" s="28"/>
    </row>
    <row r="3906" spans="2:3" ht="9.9499999999999993" customHeight="1" x14ac:dyDescent="0.2">
      <c r="B3906" s="28"/>
      <c r="C3906" s="28"/>
    </row>
    <row r="3907" spans="2:3" ht="9.9499999999999993" customHeight="1" x14ac:dyDescent="0.2">
      <c r="B3907" s="28"/>
      <c r="C3907" s="28"/>
    </row>
    <row r="3908" spans="2:3" ht="9.9499999999999993" customHeight="1" x14ac:dyDescent="0.2">
      <c r="B3908" s="28"/>
      <c r="C3908" s="28"/>
    </row>
    <row r="3909" spans="2:3" ht="9.9499999999999993" customHeight="1" x14ac:dyDescent="0.2">
      <c r="B3909" s="28"/>
      <c r="C3909" s="28"/>
    </row>
    <row r="3910" spans="2:3" ht="9.9499999999999993" customHeight="1" x14ac:dyDescent="0.2">
      <c r="B3910" s="28"/>
      <c r="C3910" s="28"/>
    </row>
    <row r="3911" spans="2:3" ht="9.9499999999999993" customHeight="1" x14ac:dyDescent="0.2">
      <c r="B3911" s="28"/>
      <c r="C3911" s="28"/>
    </row>
    <row r="3912" spans="2:3" ht="9.9499999999999993" customHeight="1" x14ac:dyDescent="0.2">
      <c r="B3912" s="28"/>
      <c r="C3912" s="28"/>
    </row>
    <row r="3913" spans="2:3" ht="9.9499999999999993" customHeight="1" x14ac:dyDescent="0.2">
      <c r="B3913" s="28"/>
      <c r="C3913" s="28"/>
    </row>
    <row r="3914" spans="2:3" ht="9.9499999999999993" customHeight="1" x14ac:dyDescent="0.2">
      <c r="B3914" s="28"/>
      <c r="C3914" s="28"/>
    </row>
    <row r="3915" spans="2:3" ht="9.9499999999999993" customHeight="1" x14ac:dyDescent="0.2">
      <c r="B3915" s="28"/>
      <c r="C3915" s="28"/>
    </row>
    <row r="3916" spans="2:3" ht="9.9499999999999993" customHeight="1" x14ac:dyDescent="0.2">
      <c r="B3916" s="28"/>
      <c r="C3916" s="28"/>
    </row>
    <row r="3917" spans="2:3" ht="9.9499999999999993" customHeight="1" x14ac:dyDescent="0.2">
      <c r="B3917" s="28"/>
      <c r="C3917" s="28"/>
    </row>
    <row r="3918" spans="2:3" ht="9.9499999999999993" customHeight="1" x14ac:dyDescent="0.2">
      <c r="B3918" s="28"/>
      <c r="C3918" s="28"/>
    </row>
    <row r="3919" spans="2:3" ht="9.9499999999999993" customHeight="1" x14ac:dyDescent="0.2">
      <c r="B3919" s="28"/>
      <c r="C3919" s="28"/>
    </row>
    <row r="3920" spans="2:3" ht="9.9499999999999993" customHeight="1" x14ac:dyDescent="0.2">
      <c r="B3920" s="28"/>
      <c r="C3920" s="28"/>
    </row>
    <row r="3921" spans="2:3" ht="9.9499999999999993" customHeight="1" x14ac:dyDescent="0.2">
      <c r="B3921" s="28"/>
      <c r="C3921" s="28"/>
    </row>
    <row r="3922" spans="2:3" ht="9.9499999999999993" customHeight="1" x14ac:dyDescent="0.2">
      <c r="B3922" s="28"/>
      <c r="C3922" s="28"/>
    </row>
    <row r="3923" spans="2:3" ht="9.9499999999999993" customHeight="1" x14ac:dyDescent="0.2">
      <c r="B3923" s="28"/>
      <c r="C3923" s="28"/>
    </row>
    <row r="3924" spans="2:3" ht="9.9499999999999993" customHeight="1" x14ac:dyDescent="0.2">
      <c r="B3924" s="28"/>
      <c r="C3924" s="28"/>
    </row>
    <row r="3925" spans="2:3" ht="9.9499999999999993" customHeight="1" x14ac:dyDescent="0.2">
      <c r="B3925" s="28"/>
      <c r="C3925" s="28"/>
    </row>
    <row r="3926" spans="2:3" ht="9.9499999999999993" customHeight="1" x14ac:dyDescent="0.2">
      <c r="B3926" s="28"/>
      <c r="C3926" s="28"/>
    </row>
    <row r="3927" spans="2:3" ht="9.9499999999999993" customHeight="1" x14ac:dyDescent="0.2">
      <c r="B3927" s="28"/>
      <c r="C3927" s="28"/>
    </row>
    <row r="3928" spans="2:3" ht="9.9499999999999993" customHeight="1" x14ac:dyDescent="0.2">
      <c r="B3928" s="28"/>
      <c r="C3928" s="28"/>
    </row>
    <row r="3929" spans="2:3" ht="9.9499999999999993" customHeight="1" x14ac:dyDescent="0.2">
      <c r="B3929" s="28"/>
      <c r="C3929" s="28"/>
    </row>
    <row r="3930" spans="2:3" ht="9.9499999999999993" customHeight="1" x14ac:dyDescent="0.2">
      <c r="B3930" s="28"/>
      <c r="C3930" s="28"/>
    </row>
    <row r="3931" spans="2:3" ht="9.9499999999999993" customHeight="1" x14ac:dyDescent="0.2">
      <c r="B3931" s="28"/>
      <c r="C3931" s="28"/>
    </row>
    <row r="3932" spans="2:3" ht="9.9499999999999993" customHeight="1" x14ac:dyDescent="0.2">
      <c r="B3932" s="28"/>
      <c r="C3932" s="28"/>
    </row>
    <row r="3933" spans="2:3" ht="9.9499999999999993" customHeight="1" x14ac:dyDescent="0.2">
      <c r="B3933" s="28"/>
      <c r="C3933" s="28"/>
    </row>
    <row r="3934" spans="2:3" ht="9.9499999999999993" customHeight="1" x14ac:dyDescent="0.2">
      <c r="B3934" s="28"/>
      <c r="C3934" s="28"/>
    </row>
    <row r="3935" spans="2:3" ht="9.9499999999999993" customHeight="1" x14ac:dyDescent="0.2">
      <c r="B3935" s="28"/>
      <c r="C3935" s="28"/>
    </row>
    <row r="3936" spans="2:3" ht="9.9499999999999993" customHeight="1" x14ac:dyDescent="0.2">
      <c r="B3936" s="28"/>
      <c r="C3936" s="28"/>
    </row>
    <row r="3937" spans="2:3" ht="9.9499999999999993" customHeight="1" x14ac:dyDescent="0.2">
      <c r="B3937" s="28"/>
      <c r="C3937" s="28"/>
    </row>
    <row r="3938" spans="2:3" ht="9.9499999999999993" customHeight="1" x14ac:dyDescent="0.2">
      <c r="B3938" s="28"/>
      <c r="C3938" s="28"/>
    </row>
    <row r="3939" spans="2:3" ht="9.9499999999999993" customHeight="1" x14ac:dyDescent="0.2">
      <c r="B3939" s="28"/>
      <c r="C3939" s="28"/>
    </row>
    <row r="3940" spans="2:3" ht="9.9499999999999993" customHeight="1" x14ac:dyDescent="0.2">
      <c r="B3940" s="28"/>
      <c r="C3940" s="28"/>
    </row>
    <row r="3941" spans="2:3" ht="9.9499999999999993" customHeight="1" x14ac:dyDescent="0.2">
      <c r="B3941" s="28"/>
      <c r="C3941" s="28"/>
    </row>
    <row r="3942" spans="2:3" ht="9.9499999999999993" customHeight="1" x14ac:dyDescent="0.2">
      <c r="B3942" s="28"/>
      <c r="C3942" s="28"/>
    </row>
    <row r="3943" spans="2:3" ht="9.9499999999999993" customHeight="1" x14ac:dyDescent="0.2">
      <c r="B3943" s="28"/>
      <c r="C3943" s="28"/>
    </row>
    <row r="3944" spans="2:3" ht="9.9499999999999993" customHeight="1" x14ac:dyDescent="0.2">
      <c r="B3944" s="28"/>
      <c r="C3944" s="28"/>
    </row>
    <row r="3945" spans="2:3" ht="9.9499999999999993" customHeight="1" x14ac:dyDescent="0.2">
      <c r="B3945" s="28"/>
      <c r="C3945" s="28"/>
    </row>
    <row r="3946" spans="2:3" ht="9.9499999999999993" customHeight="1" x14ac:dyDescent="0.2">
      <c r="B3946" s="28"/>
      <c r="C3946" s="28"/>
    </row>
    <row r="3947" spans="2:3" ht="9.9499999999999993" customHeight="1" x14ac:dyDescent="0.2">
      <c r="B3947" s="28"/>
      <c r="C3947" s="28"/>
    </row>
    <row r="3948" spans="2:3" ht="9.9499999999999993" customHeight="1" x14ac:dyDescent="0.2">
      <c r="B3948" s="28"/>
      <c r="C3948" s="28"/>
    </row>
    <row r="3949" spans="2:3" ht="9.9499999999999993" customHeight="1" x14ac:dyDescent="0.2">
      <c r="B3949" s="28"/>
      <c r="C3949" s="28"/>
    </row>
    <row r="3950" spans="2:3" ht="9.9499999999999993" customHeight="1" x14ac:dyDescent="0.2">
      <c r="B3950" s="28"/>
      <c r="C3950" s="28"/>
    </row>
    <row r="3951" spans="2:3" ht="9.9499999999999993" customHeight="1" x14ac:dyDescent="0.2">
      <c r="B3951" s="28"/>
      <c r="C3951" s="28"/>
    </row>
    <row r="3952" spans="2:3" ht="9.9499999999999993" customHeight="1" x14ac:dyDescent="0.2">
      <c r="B3952" s="28"/>
      <c r="C3952" s="28"/>
    </row>
    <row r="3953" spans="2:3" ht="9.9499999999999993" customHeight="1" x14ac:dyDescent="0.2">
      <c r="B3953" s="28"/>
      <c r="C3953" s="28"/>
    </row>
    <row r="3954" spans="2:3" ht="9.9499999999999993" customHeight="1" x14ac:dyDescent="0.2">
      <c r="B3954" s="28"/>
      <c r="C3954" s="28"/>
    </row>
    <row r="3955" spans="2:3" ht="9.9499999999999993" customHeight="1" x14ac:dyDescent="0.2">
      <c r="B3955" s="28"/>
      <c r="C3955" s="28"/>
    </row>
    <row r="3956" spans="2:3" ht="9.9499999999999993" customHeight="1" x14ac:dyDescent="0.2">
      <c r="B3956" s="28"/>
      <c r="C3956" s="28"/>
    </row>
    <row r="3957" spans="2:3" ht="9.9499999999999993" customHeight="1" x14ac:dyDescent="0.2">
      <c r="B3957" s="28"/>
      <c r="C3957" s="28"/>
    </row>
    <row r="3958" spans="2:3" ht="9.9499999999999993" customHeight="1" x14ac:dyDescent="0.2">
      <c r="B3958" s="28"/>
      <c r="C3958" s="28"/>
    </row>
    <row r="3959" spans="2:3" ht="9.9499999999999993" customHeight="1" x14ac:dyDescent="0.2">
      <c r="B3959" s="28"/>
      <c r="C3959" s="28"/>
    </row>
    <row r="3960" spans="2:3" ht="9.9499999999999993" customHeight="1" x14ac:dyDescent="0.2">
      <c r="B3960" s="28"/>
      <c r="C3960" s="28"/>
    </row>
    <row r="3961" spans="2:3" ht="9.9499999999999993" customHeight="1" x14ac:dyDescent="0.2">
      <c r="B3961" s="28"/>
      <c r="C3961" s="28"/>
    </row>
    <row r="3962" spans="2:3" ht="9.9499999999999993" customHeight="1" x14ac:dyDescent="0.2">
      <c r="B3962" s="28"/>
      <c r="C3962" s="28"/>
    </row>
    <row r="3963" spans="2:3" ht="9.9499999999999993" customHeight="1" x14ac:dyDescent="0.2">
      <c r="B3963" s="28"/>
      <c r="C3963" s="28"/>
    </row>
    <row r="3964" spans="2:3" ht="9.9499999999999993" customHeight="1" x14ac:dyDescent="0.2">
      <c r="B3964" s="28"/>
      <c r="C3964" s="28"/>
    </row>
    <row r="3965" spans="2:3" ht="9.9499999999999993" customHeight="1" x14ac:dyDescent="0.2">
      <c r="B3965" s="28"/>
      <c r="C3965" s="28"/>
    </row>
    <row r="3966" spans="2:3" ht="9.9499999999999993" customHeight="1" x14ac:dyDescent="0.2">
      <c r="B3966" s="28"/>
      <c r="C3966" s="28"/>
    </row>
    <row r="3967" spans="2:3" ht="9.9499999999999993" customHeight="1" x14ac:dyDescent="0.2">
      <c r="B3967" s="28"/>
      <c r="C3967" s="28"/>
    </row>
    <row r="3968" spans="2:3" ht="9.9499999999999993" customHeight="1" x14ac:dyDescent="0.2">
      <c r="B3968" s="28"/>
      <c r="C3968" s="28"/>
    </row>
    <row r="3969" spans="2:3" ht="9.9499999999999993" customHeight="1" x14ac:dyDescent="0.2">
      <c r="B3969" s="28"/>
      <c r="C3969" s="28"/>
    </row>
    <row r="3970" spans="2:3" ht="9.9499999999999993" customHeight="1" x14ac:dyDescent="0.2">
      <c r="B3970" s="28"/>
      <c r="C3970" s="28"/>
    </row>
    <row r="3971" spans="2:3" ht="9.9499999999999993" customHeight="1" x14ac:dyDescent="0.2">
      <c r="B3971" s="28"/>
      <c r="C3971" s="28"/>
    </row>
    <row r="3972" spans="2:3" ht="9.9499999999999993" customHeight="1" x14ac:dyDescent="0.2">
      <c r="B3972" s="28"/>
      <c r="C3972" s="28"/>
    </row>
    <row r="3973" spans="2:3" ht="9.9499999999999993" customHeight="1" x14ac:dyDescent="0.2">
      <c r="B3973" s="28"/>
      <c r="C3973" s="28"/>
    </row>
    <row r="3974" spans="2:3" ht="9.9499999999999993" customHeight="1" x14ac:dyDescent="0.2">
      <c r="B3974" s="28"/>
      <c r="C3974" s="28"/>
    </row>
    <row r="3975" spans="2:3" ht="9.9499999999999993" customHeight="1" x14ac:dyDescent="0.2">
      <c r="B3975" s="28"/>
      <c r="C3975" s="28"/>
    </row>
    <row r="3976" spans="2:3" ht="9.9499999999999993" customHeight="1" x14ac:dyDescent="0.2">
      <c r="B3976" s="28"/>
      <c r="C3976" s="28"/>
    </row>
    <row r="3977" spans="2:3" ht="9.9499999999999993" customHeight="1" x14ac:dyDescent="0.2">
      <c r="B3977" s="28"/>
      <c r="C3977" s="28"/>
    </row>
    <row r="3978" spans="2:3" ht="9.9499999999999993" customHeight="1" x14ac:dyDescent="0.2">
      <c r="B3978" s="28"/>
      <c r="C3978" s="28"/>
    </row>
    <row r="3979" spans="2:3" ht="9.9499999999999993" customHeight="1" x14ac:dyDescent="0.2">
      <c r="B3979" s="28"/>
      <c r="C3979" s="28"/>
    </row>
    <row r="3980" spans="2:3" ht="9.9499999999999993" customHeight="1" x14ac:dyDescent="0.2">
      <c r="B3980" s="28"/>
      <c r="C3980" s="28"/>
    </row>
    <row r="3981" spans="2:3" ht="9.9499999999999993" customHeight="1" x14ac:dyDescent="0.2">
      <c r="B3981" s="28"/>
      <c r="C3981" s="28"/>
    </row>
    <row r="3982" spans="2:3" ht="9.9499999999999993" customHeight="1" x14ac:dyDescent="0.2">
      <c r="B3982" s="28"/>
      <c r="C3982" s="28"/>
    </row>
    <row r="3983" spans="2:3" ht="9.9499999999999993" customHeight="1" x14ac:dyDescent="0.2">
      <c r="B3983" s="28"/>
      <c r="C3983" s="28"/>
    </row>
    <row r="3984" spans="2:3" ht="9.9499999999999993" customHeight="1" x14ac:dyDescent="0.2">
      <c r="B3984" s="28"/>
      <c r="C3984" s="28"/>
    </row>
    <row r="3985" spans="2:3" ht="9.9499999999999993" customHeight="1" x14ac:dyDescent="0.2">
      <c r="B3985" s="28"/>
      <c r="C3985" s="28"/>
    </row>
    <row r="3986" spans="2:3" ht="9.9499999999999993" customHeight="1" x14ac:dyDescent="0.2">
      <c r="B3986" s="28"/>
      <c r="C3986" s="28"/>
    </row>
    <row r="3987" spans="2:3" ht="9.9499999999999993" customHeight="1" x14ac:dyDescent="0.2">
      <c r="B3987" s="28"/>
      <c r="C3987" s="28"/>
    </row>
    <row r="3988" spans="2:3" ht="9.9499999999999993" customHeight="1" x14ac:dyDescent="0.2">
      <c r="B3988" s="28"/>
      <c r="C3988" s="28"/>
    </row>
    <row r="3989" spans="2:3" ht="9.9499999999999993" customHeight="1" x14ac:dyDescent="0.2">
      <c r="B3989" s="28"/>
      <c r="C3989" s="28"/>
    </row>
    <row r="3990" spans="2:3" ht="9.9499999999999993" customHeight="1" x14ac:dyDescent="0.2">
      <c r="B3990" s="28"/>
      <c r="C3990" s="28"/>
    </row>
    <row r="3991" spans="2:3" ht="9.9499999999999993" customHeight="1" x14ac:dyDescent="0.2">
      <c r="B3991" s="28"/>
      <c r="C3991" s="28"/>
    </row>
    <row r="3992" spans="2:3" ht="9.9499999999999993" customHeight="1" x14ac:dyDescent="0.2">
      <c r="B3992" s="28"/>
      <c r="C3992" s="28"/>
    </row>
    <row r="3993" spans="2:3" ht="9.9499999999999993" customHeight="1" x14ac:dyDescent="0.2">
      <c r="B3993" s="28"/>
      <c r="C3993" s="28"/>
    </row>
    <row r="3994" spans="2:3" ht="9.9499999999999993" customHeight="1" x14ac:dyDescent="0.2">
      <c r="B3994" s="28"/>
      <c r="C3994" s="28"/>
    </row>
    <row r="3995" spans="2:3" ht="9.9499999999999993" customHeight="1" x14ac:dyDescent="0.2">
      <c r="B3995" s="28"/>
      <c r="C3995" s="28"/>
    </row>
    <row r="3996" spans="2:3" ht="9.9499999999999993" customHeight="1" x14ac:dyDescent="0.2">
      <c r="B3996" s="28"/>
      <c r="C3996" s="28"/>
    </row>
    <row r="3997" spans="2:3" ht="9.9499999999999993" customHeight="1" x14ac:dyDescent="0.2">
      <c r="B3997" s="28"/>
      <c r="C3997" s="28"/>
    </row>
    <row r="3998" spans="2:3" ht="9.9499999999999993" customHeight="1" x14ac:dyDescent="0.2">
      <c r="B3998" s="28"/>
      <c r="C3998" s="28"/>
    </row>
    <row r="3999" spans="2:3" ht="9.9499999999999993" customHeight="1" x14ac:dyDescent="0.2">
      <c r="B3999" s="28"/>
      <c r="C3999" s="28"/>
    </row>
    <row r="4000" spans="2:3" ht="9.9499999999999993" customHeight="1" x14ac:dyDescent="0.2">
      <c r="B4000" s="28"/>
      <c r="C4000" s="28"/>
    </row>
    <row r="4001" spans="2:3" ht="9.9499999999999993" customHeight="1" x14ac:dyDescent="0.2">
      <c r="B4001" s="28"/>
      <c r="C4001" s="28"/>
    </row>
    <row r="4002" spans="2:3" ht="9.9499999999999993" customHeight="1" x14ac:dyDescent="0.2">
      <c r="B4002" s="28"/>
      <c r="C4002" s="28"/>
    </row>
    <row r="4003" spans="2:3" ht="9.9499999999999993" customHeight="1" x14ac:dyDescent="0.2">
      <c r="B4003" s="28"/>
      <c r="C4003" s="28"/>
    </row>
    <row r="4004" spans="2:3" ht="9.9499999999999993" customHeight="1" x14ac:dyDescent="0.2">
      <c r="B4004" s="28"/>
      <c r="C4004" s="28"/>
    </row>
    <row r="4005" spans="2:3" ht="9.9499999999999993" customHeight="1" x14ac:dyDescent="0.2">
      <c r="B4005" s="28"/>
      <c r="C4005" s="28"/>
    </row>
    <row r="4006" spans="2:3" ht="9.9499999999999993" customHeight="1" x14ac:dyDescent="0.2">
      <c r="B4006" s="28"/>
      <c r="C4006" s="28"/>
    </row>
    <row r="4007" spans="2:3" ht="9.9499999999999993" customHeight="1" x14ac:dyDescent="0.2">
      <c r="B4007" s="28"/>
      <c r="C4007" s="28"/>
    </row>
    <row r="4008" spans="2:3" ht="9.9499999999999993" customHeight="1" x14ac:dyDescent="0.2">
      <c r="B4008" s="28"/>
      <c r="C4008" s="28"/>
    </row>
    <row r="4009" spans="2:3" ht="9.9499999999999993" customHeight="1" x14ac:dyDescent="0.2">
      <c r="B4009" s="28"/>
      <c r="C4009" s="28"/>
    </row>
    <row r="4010" spans="2:3" ht="9.9499999999999993" customHeight="1" x14ac:dyDescent="0.2">
      <c r="B4010" s="28"/>
      <c r="C4010" s="28"/>
    </row>
    <row r="4011" spans="2:3" ht="9.9499999999999993" customHeight="1" x14ac:dyDescent="0.2">
      <c r="B4011" s="28"/>
      <c r="C4011" s="28"/>
    </row>
    <row r="4012" spans="2:3" ht="9.9499999999999993" customHeight="1" x14ac:dyDescent="0.2">
      <c r="B4012" s="28"/>
      <c r="C4012" s="28"/>
    </row>
    <row r="4013" spans="2:3" ht="9.9499999999999993" customHeight="1" x14ac:dyDescent="0.2">
      <c r="B4013" s="28"/>
      <c r="C4013" s="28"/>
    </row>
    <row r="4014" spans="2:3" ht="9.9499999999999993" customHeight="1" x14ac:dyDescent="0.2">
      <c r="B4014" s="28"/>
      <c r="C4014" s="28"/>
    </row>
    <row r="4015" spans="2:3" ht="9.9499999999999993" customHeight="1" x14ac:dyDescent="0.2">
      <c r="B4015" s="28"/>
      <c r="C4015" s="28"/>
    </row>
    <row r="4016" spans="2:3" ht="9.9499999999999993" customHeight="1" x14ac:dyDescent="0.2">
      <c r="B4016" s="28"/>
      <c r="C4016" s="28"/>
    </row>
    <row r="4017" spans="2:3" ht="9.9499999999999993" customHeight="1" x14ac:dyDescent="0.2">
      <c r="B4017" s="28"/>
      <c r="C4017" s="28"/>
    </row>
    <row r="4018" spans="2:3" ht="9.9499999999999993" customHeight="1" x14ac:dyDescent="0.2">
      <c r="B4018" s="28"/>
      <c r="C4018" s="28"/>
    </row>
    <row r="4019" spans="2:3" ht="9.9499999999999993" customHeight="1" x14ac:dyDescent="0.2">
      <c r="B4019" s="28"/>
      <c r="C4019" s="28"/>
    </row>
    <row r="4020" spans="2:3" ht="9.9499999999999993" customHeight="1" x14ac:dyDescent="0.2">
      <c r="B4020" s="28"/>
      <c r="C4020" s="28"/>
    </row>
    <row r="4021" spans="2:3" ht="9.9499999999999993" customHeight="1" x14ac:dyDescent="0.2">
      <c r="B4021" s="28"/>
      <c r="C4021" s="28"/>
    </row>
    <row r="4022" spans="2:3" ht="9.9499999999999993" customHeight="1" x14ac:dyDescent="0.2">
      <c r="B4022" s="28"/>
      <c r="C4022" s="28"/>
    </row>
    <row r="4023" spans="2:3" ht="9.9499999999999993" customHeight="1" x14ac:dyDescent="0.2">
      <c r="B4023" s="28"/>
      <c r="C4023" s="28"/>
    </row>
    <row r="4024" spans="2:3" ht="9.9499999999999993" customHeight="1" x14ac:dyDescent="0.2">
      <c r="B4024" s="28"/>
      <c r="C4024" s="28"/>
    </row>
    <row r="4025" spans="2:3" ht="9.9499999999999993" customHeight="1" x14ac:dyDescent="0.2">
      <c r="B4025" s="28"/>
      <c r="C4025" s="28"/>
    </row>
    <row r="4026" spans="2:3" ht="9.9499999999999993" customHeight="1" x14ac:dyDescent="0.2">
      <c r="B4026" s="28"/>
      <c r="C4026" s="28"/>
    </row>
    <row r="4027" spans="2:3" ht="9.9499999999999993" customHeight="1" x14ac:dyDescent="0.2">
      <c r="B4027" s="28"/>
      <c r="C4027" s="28"/>
    </row>
    <row r="4028" spans="2:3" ht="9.9499999999999993" customHeight="1" x14ac:dyDescent="0.2">
      <c r="B4028" s="28"/>
      <c r="C4028" s="28"/>
    </row>
    <row r="4029" spans="2:3" ht="9.9499999999999993" customHeight="1" x14ac:dyDescent="0.2">
      <c r="B4029" s="28"/>
      <c r="C4029" s="28"/>
    </row>
    <row r="4030" spans="2:3" ht="9.9499999999999993" customHeight="1" x14ac:dyDescent="0.2">
      <c r="B4030" s="28"/>
      <c r="C4030" s="28"/>
    </row>
    <row r="4031" spans="2:3" ht="9.9499999999999993" customHeight="1" x14ac:dyDescent="0.2">
      <c r="B4031" s="28"/>
      <c r="C4031" s="28"/>
    </row>
    <row r="4032" spans="2:3" ht="9.9499999999999993" customHeight="1" x14ac:dyDescent="0.2">
      <c r="B4032" s="28"/>
      <c r="C4032" s="28"/>
    </row>
    <row r="4033" spans="2:3" ht="9.9499999999999993" customHeight="1" x14ac:dyDescent="0.2">
      <c r="B4033" s="28"/>
      <c r="C4033" s="28"/>
    </row>
    <row r="4034" spans="2:3" ht="9.9499999999999993" customHeight="1" x14ac:dyDescent="0.2">
      <c r="B4034" s="28"/>
      <c r="C4034" s="28"/>
    </row>
    <row r="4035" spans="2:3" ht="9.9499999999999993" customHeight="1" x14ac:dyDescent="0.2">
      <c r="B4035" s="28"/>
      <c r="C4035" s="28"/>
    </row>
    <row r="4036" spans="2:3" ht="9.9499999999999993" customHeight="1" x14ac:dyDescent="0.2">
      <c r="B4036" s="28"/>
      <c r="C4036" s="28"/>
    </row>
    <row r="4037" spans="2:3" ht="9.9499999999999993" customHeight="1" x14ac:dyDescent="0.2">
      <c r="B4037" s="28"/>
      <c r="C4037" s="28"/>
    </row>
    <row r="4038" spans="2:3" ht="9.9499999999999993" customHeight="1" x14ac:dyDescent="0.2">
      <c r="B4038" s="28"/>
      <c r="C4038" s="28"/>
    </row>
    <row r="4039" spans="2:3" ht="9.9499999999999993" customHeight="1" x14ac:dyDescent="0.2">
      <c r="B4039" s="28"/>
      <c r="C4039" s="28"/>
    </row>
    <row r="4040" spans="2:3" ht="9.9499999999999993" customHeight="1" x14ac:dyDescent="0.2">
      <c r="B4040" s="28"/>
      <c r="C4040" s="28"/>
    </row>
    <row r="4041" spans="2:3" ht="9.9499999999999993" customHeight="1" x14ac:dyDescent="0.2">
      <c r="B4041" s="28"/>
      <c r="C4041" s="28"/>
    </row>
    <row r="4042" spans="2:3" ht="9.9499999999999993" customHeight="1" x14ac:dyDescent="0.2">
      <c r="B4042" s="28"/>
      <c r="C4042" s="28"/>
    </row>
    <row r="4043" spans="2:3" ht="9.9499999999999993" customHeight="1" x14ac:dyDescent="0.2">
      <c r="B4043" s="28"/>
      <c r="C4043" s="28"/>
    </row>
    <row r="4044" spans="2:3" ht="9.9499999999999993" customHeight="1" x14ac:dyDescent="0.2">
      <c r="B4044" s="28"/>
      <c r="C4044" s="28"/>
    </row>
    <row r="4045" spans="2:3" ht="9.9499999999999993" customHeight="1" x14ac:dyDescent="0.2">
      <c r="B4045" s="28"/>
      <c r="C4045" s="28"/>
    </row>
    <row r="4046" spans="2:3" ht="9.9499999999999993" customHeight="1" x14ac:dyDescent="0.2">
      <c r="B4046" s="28"/>
      <c r="C4046" s="28"/>
    </row>
    <row r="4047" spans="2:3" ht="9.9499999999999993" customHeight="1" x14ac:dyDescent="0.2">
      <c r="B4047" s="28"/>
      <c r="C4047" s="28"/>
    </row>
    <row r="4048" spans="2:3" ht="9.9499999999999993" customHeight="1" x14ac:dyDescent="0.2">
      <c r="B4048" s="28"/>
      <c r="C4048" s="28"/>
    </row>
    <row r="4049" spans="2:3" ht="9.9499999999999993" customHeight="1" x14ac:dyDescent="0.2">
      <c r="B4049" s="28"/>
      <c r="C4049" s="28"/>
    </row>
    <row r="4050" spans="2:3" ht="9.9499999999999993" customHeight="1" x14ac:dyDescent="0.2">
      <c r="B4050" s="28"/>
      <c r="C4050" s="28"/>
    </row>
    <row r="4051" spans="2:3" ht="9.9499999999999993" customHeight="1" x14ac:dyDescent="0.2">
      <c r="B4051" s="28"/>
      <c r="C4051" s="28"/>
    </row>
    <row r="4052" spans="2:3" ht="9.9499999999999993" customHeight="1" x14ac:dyDescent="0.2">
      <c r="B4052" s="28"/>
      <c r="C4052" s="28"/>
    </row>
    <row r="4053" spans="2:3" ht="9.9499999999999993" customHeight="1" x14ac:dyDescent="0.2">
      <c r="B4053" s="28"/>
      <c r="C4053" s="28"/>
    </row>
    <row r="4054" spans="2:3" ht="9.9499999999999993" customHeight="1" x14ac:dyDescent="0.2">
      <c r="B4054" s="28"/>
      <c r="C4054" s="28"/>
    </row>
    <row r="4055" spans="2:3" ht="9.9499999999999993" customHeight="1" x14ac:dyDescent="0.2">
      <c r="B4055" s="28"/>
      <c r="C4055" s="28"/>
    </row>
    <row r="4056" spans="2:3" ht="9.9499999999999993" customHeight="1" x14ac:dyDescent="0.2">
      <c r="B4056" s="28"/>
      <c r="C4056" s="28"/>
    </row>
    <row r="4057" spans="2:3" ht="9.9499999999999993" customHeight="1" x14ac:dyDescent="0.2">
      <c r="B4057" s="28"/>
      <c r="C4057" s="28"/>
    </row>
    <row r="4058" spans="2:3" ht="9.9499999999999993" customHeight="1" x14ac:dyDescent="0.2">
      <c r="B4058" s="28"/>
      <c r="C4058" s="28"/>
    </row>
    <row r="4059" spans="2:3" ht="9.9499999999999993" customHeight="1" x14ac:dyDescent="0.2">
      <c r="B4059" s="28"/>
      <c r="C4059" s="28"/>
    </row>
    <row r="4060" spans="2:3" ht="9.9499999999999993" customHeight="1" x14ac:dyDescent="0.2">
      <c r="B4060" s="28"/>
      <c r="C4060" s="28"/>
    </row>
    <row r="4061" spans="2:3" ht="9.9499999999999993" customHeight="1" x14ac:dyDescent="0.2">
      <c r="B4061" s="28"/>
      <c r="C4061" s="28"/>
    </row>
    <row r="4062" spans="2:3" ht="9.9499999999999993" customHeight="1" x14ac:dyDescent="0.2">
      <c r="B4062" s="28"/>
      <c r="C4062" s="28"/>
    </row>
    <row r="4063" spans="2:3" ht="9.9499999999999993" customHeight="1" x14ac:dyDescent="0.2">
      <c r="B4063" s="28"/>
      <c r="C4063" s="28"/>
    </row>
    <row r="4064" spans="2:3" ht="9.9499999999999993" customHeight="1" x14ac:dyDescent="0.2">
      <c r="B4064" s="28"/>
      <c r="C4064" s="28"/>
    </row>
    <row r="4065" spans="2:3" ht="9.9499999999999993" customHeight="1" x14ac:dyDescent="0.2">
      <c r="B4065" s="28"/>
      <c r="C4065" s="28"/>
    </row>
    <row r="4066" spans="2:3" ht="9.9499999999999993" customHeight="1" x14ac:dyDescent="0.2">
      <c r="B4066" s="28"/>
      <c r="C4066" s="28"/>
    </row>
    <row r="4067" spans="2:3" ht="9.9499999999999993" customHeight="1" x14ac:dyDescent="0.2">
      <c r="B4067" s="28"/>
      <c r="C4067" s="28"/>
    </row>
    <row r="4068" spans="2:3" ht="9.9499999999999993" customHeight="1" x14ac:dyDescent="0.2">
      <c r="B4068" s="28"/>
      <c r="C4068" s="28"/>
    </row>
    <row r="4069" spans="2:3" ht="9.9499999999999993" customHeight="1" x14ac:dyDescent="0.2">
      <c r="B4069" s="28"/>
      <c r="C4069" s="28"/>
    </row>
    <row r="4070" spans="2:3" ht="9.9499999999999993" customHeight="1" x14ac:dyDescent="0.2">
      <c r="B4070" s="28"/>
      <c r="C4070" s="28"/>
    </row>
    <row r="4071" spans="2:3" ht="9.9499999999999993" customHeight="1" x14ac:dyDescent="0.2">
      <c r="B4071" s="28"/>
      <c r="C4071" s="28"/>
    </row>
    <row r="4072" spans="2:3" ht="9.9499999999999993" customHeight="1" x14ac:dyDescent="0.2">
      <c r="B4072" s="28"/>
      <c r="C4072" s="28"/>
    </row>
    <row r="4073" spans="2:3" ht="9.9499999999999993" customHeight="1" x14ac:dyDescent="0.2">
      <c r="B4073" s="28"/>
      <c r="C4073" s="28"/>
    </row>
    <row r="4074" spans="2:3" ht="9.9499999999999993" customHeight="1" x14ac:dyDescent="0.2">
      <c r="B4074" s="28"/>
      <c r="C4074" s="28"/>
    </row>
    <row r="4075" spans="2:3" ht="9.9499999999999993" customHeight="1" x14ac:dyDescent="0.2">
      <c r="B4075" s="28"/>
      <c r="C4075" s="28"/>
    </row>
    <row r="4076" spans="2:3" ht="9.9499999999999993" customHeight="1" x14ac:dyDescent="0.2">
      <c r="B4076" s="28"/>
      <c r="C4076" s="28"/>
    </row>
    <row r="4077" spans="2:3" ht="9.9499999999999993" customHeight="1" x14ac:dyDescent="0.2">
      <c r="B4077" s="28"/>
      <c r="C4077" s="28"/>
    </row>
    <row r="4078" spans="2:3" ht="9.9499999999999993" customHeight="1" x14ac:dyDescent="0.2">
      <c r="B4078" s="28"/>
      <c r="C4078" s="28"/>
    </row>
    <row r="4079" spans="2:3" ht="9.9499999999999993" customHeight="1" x14ac:dyDescent="0.2">
      <c r="B4079" s="28"/>
      <c r="C4079" s="28"/>
    </row>
    <row r="4080" spans="2:3" ht="9.9499999999999993" customHeight="1" x14ac:dyDescent="0.2">
      <c r="B4080" s="28"/>
      <c r="C4080" s="28"/>
    </row>
    <row r="4081" spans="2:3" ht="9.9499999999999993" customHeight="1" x14ac:dyDescent="0.2">
      <c r="B4081" s="28"/>
      <c r="C4081" s="28"/>
    </row>
    <row r="4082" spans="2:3" ht="9.9499999999999993" customHeight="1" x14ac:dyDescent="0.2">
      <c r="B4082" s="28"/>
      <c r="C4082" s="28"/>
    </row>
    <row r="4083" spans="2:3" ht="9.9499999999999993" customHeight="1" x14ac:dyDescent="0.2">
      <c r="B4083" s="28"/>
      <c r="C4083" s="28"/>
    </row>
    <row r="4084" spans="2:3" ht="9.9499999999999993" customHeight="1" x14ac:dyDescent="0.2">
      <c r="B4084" s="28"/>
      <c r="C4084" s="28"/>
    </row>
    <row r="4085" spans="2:3" ht="9.9499999999999993" customHeight="1" x14ac:dyDescent="0.2">
      <c r="B4085" s="28"/>
      <c r="C4085" s="28"/>
    </row>
    <row r="4086" spans="2:3" ht="9.9499999999999993" customHeight="1" x14ac:dyDescent="0.2">
      <c r="B4086" s="28"/>
      <c r="C4086" s="28"/>
    </row>
    <row r="4087" spans="2:3" ht="9.9499999999999993" customHeight="1" x14ac:dyDescent="0.2">
      <c r="B4087" s="28"/>
      <c r="C4087" s="28"/>
    </row>
    <row r="4088" spans="2:3" ht="9.9499999999999993" customHeight="1" x14ac:dyDescent="0.2">
      <c r="B4088" s="28"/>
      <c r="C4088" s="28"/>
    </row>
    <row r="4089" spans="2:3" ht="9.9499999999999993" customHeight="1" x14ac:dyDescent="0.2">
      <c r="B4089" s="28"/>
      <c r="C4089" s="28"/>
    </row>
    <row r="4090" spans="2:3" ht="9.9499999999999993" customHeight="1" x14ac:dyDescent="0.2">
      <c r="B4090" s="28"/>
      <c r="C4090" s="28"/>
    </row>
    <row r="4091" spans="2:3" ht="9.9499999999999993" customHeight="1" x14ac:dyDescent="0.2">
      <c r="B4091" s="28"/>
      <c r="C4091" s="28"/>
    </row>
    <row r="4092" spans="2:3" ht="9.9499999999999993" customHeight="1" x14ac:dyDescent="0.2">
      <c r="B4092" s="28"/>
      <c r="C4092" s="28"/>
    </row>
    <row r="4093" spans="2:3" ht="9.9499999999999993" customHeight="1" x14ac:dyDescent="0.2">
      <c r="B4093" s="28"/>
      <c r="C4093" s="28"/>
    </row>
    <row r="4094" spans="2:3" ht="9.9499999999999993" customHeight="1" x14ac:dyDescent="0.2">
      <c r="B4094" s="28"/>
      <c r="C4094" s="28"/>
    </row>
    <row r="4095" spans="2:3" ht="9.9499999999999993" customHeight="1" x14ac:dyDescent="0.2">
      <c r="B4095" s="28"/>
      <c r="C4095" s="28"/>
    </row>
    <row r="4096" spans="2:3" ht="9.9499999999999993" customHeight="1" x14ac:dyDescent="0.2">
      <c r="B4096" s="28"/>
      <c r="C4096" s="28"/>
    </row>
    <row r="4097" spans="2:3" ht="9.9499999999999993" customHeight="1" x14ac:dyDescent="0.2">
      <c r="B4097" s="28"/>
      <c r="C4097" s="28"/>
    </row>
    <row r="4098" spans="2:3" ht="9.9499999999999993" customHeight="1" x14ac:dyDescent="0.2">
      <c r="B4098" s="28"/>
      <c r="C4098" s="28"/>
    </row>
    <row r="4099" spans="2:3" ht="9.9499999999999993" customHeight="1" x14ac:dyDescent="0.2">
      <c r="B4099" s="28"/>
      <c r="C4099" s="28"/>
    </row>
    <row r="4100" spans="2:3" ht="9.9499999999999993" customHeight="1" x14ac:dyDescent="0.2">
      <c r="B4100" s="28"/>
      <c r="C4100" s="28"/>
    </row>
    <row r="4101" spans="2:3" ht="9.9499999999999993" customHeight="1" x14ac:dyDescent="0.2">
      <c r="B4101" s="28"/>
      <c r="C4101" s="28"/>
    </row>
    <row r="4102" spans="2:3" ht="9.9499999999999993" customHeight="1" x14ac:dyDescent="0.2">
      <c r="B4102" s="28"/>
      <c r="C4102" s="28"/>
    </row>
    <row r="4103" spans="2:3" ht="9.9499999999999993" customHeight="1" x14ac:dyDescent="0.2">
      <c r="B4103" s="28"/>
      <c r="C4103" s="28"/>
    </row>
    <row r="4104" spans="2:3" ht="9.9499999999999993" customHeight="1" x14ac:dyDescent="0.2">
      <c r="B4104" s="28"/>
      <c r="C4104" s="28"/>
    </row>
    <row r="4105" spans="2:3" ht="9.9499999999999993" customHeight="1" x14ac:dyDescent="0.2">
      <c r="B4105" s="28"/>
      <c r="C4105" s="28"/>
    </row>
    <row r="4106" spans="2:3" ht="9.9499999999999993" customHeight="1" x14ac:dyDescent="0.2">
      <c r="B4106" s="28"/>
      <c r="C4106" s="28"/>
    </row>
    <row r="4107" spans="2:3" ht="9.9499999999999993" customHeight="1" x14ac:dyDescent="0.2">
      <c r="B4107" s="28"/>
      <c r="C4107" s="28"/>
    </row>
    <row r="4108" spans="2:3" ht="9.9499999999999993" customHeight="1" x14ac:dyDescent="0.2">
      <c r="B4108" s="28"/>
      <c r="C4108" s="28"/>
    </row>
    <row r="4109" spans="2:3" ht="9.9499999999999993" customHeight="1" x14ac:dyDescent="0.2">
      <c r="B4109" s="28"/>
      <c r="C4109" s="28"/>
    </row>
    <row r="4110" spans="2:3" ht="9.9499999999999993" customHeight="1" x14ac:dyDescent="0.2">
      <c r="B4110" s="28"/>
      <c r="C4110" s="28"/>
    </row>
    <row r="4111" spans="2:3" ht="9.9499999999999993" customHeight="1" x14ac:dyDescent="0.2">
      <c r="B4111" s="28"/>
      <c r="C4111" s="28"/>
    </row>
    <row r="4112" spans="2:3" ht="9.9499999999999993" customHeight="1" x14ac:dyDescent="0.2">
      <c r="B4112" s="28"/>
      <c r="C4112" s="28"/>
    </row>
    <row r="4113" spans="2:3" ht="9.9499999999999993" customHeight="1" x14ac:dyDescent="0.2">
      <c r="B4113" s="28"/>
      <c r="C4113" s="28"/>
    </row>
    <row r="4114" spans="2:3" ht="9.9499999999999993" customHeight="1" x14ac:dyDescent="0.2">
      <c r="B4114" s="28"/>
      <c r="C4114" s="28"/>
    </row>
    <row r="4115" spans="2:3" ht="9.9499999999999993" customHeight="1" x14ac:dyDescent="0.2">
      <c r="B4115" s="28"/>
      <c r="C4115" s="28"/>
    </row>
    <row r="4116" spans="2:3" ht="9.9499999999999993" customHeight="1" x14ac:dyDescent="0.2">
      <c r="B4116" s="28"/>
      <c r="C4116" s="28"/>
    </row>
    <row r="4117" spans="2:3" ht="9.9499999999999993" customHeight="1" x14ac:dyDescent="0.2">
      <c r="B4117" s="28"/>
      <c r="C4117" s="28"/>
    </row>
    <row r="4118" spans="2:3" ht="9.9499999999999993" customHeight="1" x14ac:dyDescent="0.2">
      <c r="B4118" s="28"/>
      <c r="C4118" s="28"/>
    </row>
    <row r="4119" spans="2:3" ht="9.9499999999999993" customHeight="1" x14ac:dyDescent="0.2">
      <c r="B4119" s="28"/>
      <c r="C4119" s="28"/>
    </row>
    <row r="4120" spans="2:3" ht="9.9499999999999993" customHeight="1" x14ac:dyDescent="0.2">
      <c r="B4120" s="28"/>
      <c r="C4120" s="28"/>
    </row>
    <row r="4121" spans="2:3" ht="9.9499999999999993" customHeight="1" x14ac:dyDescent="0.2">
      <c r="B4121" s="28"/>
      <c r="C4121" s="28"/>
    </row>
    <row r="4122" spans="2:3" ht="9.9499999999999993" customHeight="1" x14ac:dyDescent="0.2">
      <c r="B4122" s="28"/>
      <c r="C4122" s="28"/>
    </row>
    <row r="4123" spans="2:3" ht="9.9499999999999993" customHeight="1" x14ac:dyDescent="0.2">
      <c r="B4123" s="28"/>
      <c r="C4123" s="28"/>
    </row>
    <row r="4124" spans="2:3" ht="9.9499999999999993" customHeight="1" x14ac:dyDescent="0.2">
      <c r="B4124" s="28"/>
      <c r="C4124" s="28"/>
    </row>
    <row r="4125" spans="2:3" ht="9.9499999999999993" customHeight="1" x14ac:dyDescent="0.2">
      <c r="B4125" s="28"/>
      <c r="C4125" s="28"/>
    </row>
    <row r="4126" spans="2:3" ht="9.9499999999999993" customHeight="1" x14ac:dyDescent="0.2">
      <c r="B4126" s="28"/>
      <c r="C4126" s="28"/>
    </row>
    <row r="4127" spans="2:3" ht="9.9499999999999993" customHeight="1" x14ac:dyDescent="0.2">
      <c r="B4127" s="28"/>
      <c r="C4127" s="28"/>
    </row>
    <row r="4128" spans="2:3" ht="9.9499999999999993" customHeight="1" x14ac:dyDescent="0.2">
      <c r="B4128" s="28"/>
      <c r="C4128" s="28"/>
    </row>
    <row r="4129" spans="2:3" ht="9.9499999999999993" customHeight="1" x14ac:dyDescent="0.2">
      <c r="B4129" s="28"/>
      <c r="C4129" s="28"/>
    </row>
    <row r="4130" spans="2:3" ht="9.9499999999999993" customHeight="1" x14ac:dyDescent="0.2">
      <c r="B4130" s="28"/>
      <c r="C4130" s="28"/>
    </row>
    <row r="4131" spans="2:3" ht="9.9499999999999993" customHeight="1" x14ac:dyDescent="0.2">
      <c r="B4131" s="28"/>
      <c r="C4131" s="28"/>
    </row>
    <row r="4132" spans="2:3" ht="9.9499999999999993" customHeight="1" x14ac:dyDescent="0.2">
      <c r="B4132" s="28"/>
      <c r="C4132" s="28"/>
    </row>
    <row r="4133" spans="2:3" ht="9.9499999999999993" customHeight="1" x14ac:dyDescent="0.2">
      <c r="B4133" s="28"/>
      <c r="C4133" s="28"/>
    </row>
    <row r="4134" spans="2:3" ht="9.9499999999999993" customHeight="1" x14ac:dyDescent="0.2">
      <c r="B4134" s="28"/>
      <c r="C4134" s="28"/>
    </row>
    <row r="4135" spans="2:3" ht="9.9499999999999993" customHeight="1" x14ac:dyDescent="0.2">
      <c r="B4135" s="28"/>
      <c r="C4135" s="28"/>
    </row>
    <row r="4136" spans="2:3" ht="9.9499999999999993" customHeight="1" x14ac:dyDescent="0.2">
      <c r="B4136" s="28"/>
      <c r="C4136" s="28"/>
    </row>
    <row r="4137" spans="2:3" ht="9.9499999999999993" customHeight="1" x14ac:dyDescent="0.2">
      <c r="B4137" s="28"/>
      <c r="C4137" s="28"/>
    </row>
    <row r="4138" spans="2:3" ht="9.9499999999999993" customHeight="1" x14ac:dyDescent="0.2">
      <c r="B4138" s="28"/>
      <c r="C4138" s="28"/>
    </row>
    <row r="4139" spans="2:3" ht="9.9499999999999993" customHeight="1" x14ac:dyDescent="0.2">
      <c r="B4139" s="28"/>
      <c r="C4139" s="28"/>
    </row>
    <row r="4140" spans="2:3" ht="9.9499999999999993" customHeight="1" x14ac:dyDescent="0.2">
      <c r="B4140" s="28"/>
      <c r="C4140" s="28"/>
    </row>
    <row r="4141" spans="2:3" ht="9.9499999999999993" customHeight="1" x14ac:dyDescent="0.2">
      <c r="B4141" s="28"/>
      <c r="C4141" s="28"/>
    </row>
    <row r="4142" spans="2:3" ht="9.9499999999999993" customHeight="1" x14ac:dyDescent="0.2">
      <c r="B4142" s="28"/>
      <c r="C4142" s="28"/>
    </row>
    <row r="4143" spans="2:3" ht="9.9499999999999993" customHeight="1" x14ac:dyDescent="0.2">
      <c r="B4143" s="28"/>
      <c r="C4143" s="28"/>
    </row>
    <row r="4144" spans="2:3" ht="9.9499999999999993" customHeight="1" x14ac:dyDescent="0.2">
      <c r="B4144" s="28"/>
      <c r="C4144" s="28"/>
    </row>
    <row r="4145" spans="2:3" ht="9.9499999999999993" customHeight="1" x14ac:dyDescent="0.2">
      <c r="B4145" s="28"/>
      <c r="C4145" s="28"/>
    </row>
    <row r="4146" spans="2:3" ht="9.9499999999999993" customHeight="1" x14ac:dyDescent="0.2">
      <c r="B4146" s="28"/>
      <c r="C4146" s="28"/>
    </row>
    <row r="4147" spans="2:3" ht="9.9499999999999993" customHeight="1" x14ac:dyDescent="0.2">
      <c r="B4147" s="28"/>
      <c r="C4147" s="28"/>
    </row>
    <row r="4148" spans="2:3" ht="9.9499999999999993" customHeight="1" x14ac:dyDescent="0.2">
      <c r="B4148" s="28"/>
      <c r="C4148" s="28"/>
    </row>
    <row r="4149" spans="2:3" ht="9.9499999999999993" customHeight="1" x14ac:dyDescent="0.2">
      <c r="B4149" s="28"/>
      <c r="C4149" s="28"/>
    </row>
    <row r="4150" spans="2:3" ht="9.9499999999999993" customHeight="1" x14ac:dyDescent="0.2">
      <c r="B4150" s="28"/>
      <c r="C4150" s="28"/>
    </row>
    <row r="4151" spans="2:3" ht="9.9499999999999993" customHeight="1" x14ac:dyDescent="0.2">
      <c r="B4151" s="28"/>
      <c r="C4151" s="28"/>
    </row>
    <row r="4152" spans="2:3" ht="9.9499999999999993" customHeight="1" x14ac:dyDescent="0.2">
      <c r="B4152" s="28"/>
      <c r="C4152" s="28"/>
    </row>
    <row r="4153" spans="2:3" ht="9.9499999999999993" customHeight="1" x14ac:dyDescent="0.2">
      <c r="B4153" s="28"/>
      <c r="C4153" s="28"/>
    </row>
    <row r="4154" spans="2:3" ht="9.9499999999999993" customHeight="1" x14ac:dyDescent="0.2">
      <c r="B4154" s="28"/>
      <c r="C4154" s="28"/>
    </row>
    <row r="4155" spans="2:3" ht="9.9499999999999993" customHeight="1" x14ac:dyDescent="0.2">
      <c r="B4155" s="28"/>
      <c r="C4155" s="28"/>
    </row>
    <row r="4156" spans="2:3" ht="9.9499999999999993" customHeight="1" x14ac:dyDescent="0.2">
      <c r="B4156" s="28"/>
      <c r="C4156" s="28"/>
    </row>
    <row r="4157" spans="2:3" ht="9.9499999999999993" customHeight="1" x14ac:dyDescent="0.2">
      <c r="B4157" s="28"/>
      <c r="C4157" s="28"/>
    </row>
    <row r="4158" spans="2:3" ht="9.9499999999999993" customHeight="1" x14ac:dyDescent="0.2">
      <c r="B4158" s="28"/>
      <c r="C4158" s="28"/>
    </row>
    <row r="4159" spans="2:3" ht="9.9499999999999993" customHeight="1" x14ac:dyDescent="0.2">
      <c r="B4159" s="28"/>
      <c r="C4159" s="28"/>
    </row>
    <row r="4160" spans="2:3" ht="9.9499999999999993" customHeight="1" x14ac:dyDescent="0.2">
      <c r="B4160" s="28"/>
      <c r="C4160" s="28"/>
    </row>
    <row r="4161" spans="2:3" ht="9.9499999999999993" customHeight="1" x14ac:dyDescent="0.2">
      <c r="B4161" s="28"/>
      <c r="C4161" s="28"/>
    </row>
    <row r="4162" spans="2:3" ht="9.9499999999999993" customHeight="1" x14ac:dyDescent="0.2">
      <c r="B4162" s="28"/>
      <c r="C4162" s="28"/>
    </row>
    <row r="4163" spans="2:3" ht="9.9499999999999993" customHeight="1" x14ac:dyDescent="0.2">
      <c r="B4163" s="28"/>
      <c r="C4163" s="28"/>
    </row>
    <row r="4164" spans="2:3" ht="9.9499999999999993" customHeight="1" x14ac:dyDescent="0.2">
      <c r="B4164" s="28"/>
      <c r="C4164" s="28"/>
    </row>
    <row r="4165" spans="2:3" ht="9.9499999999999993" customHeight="1" x14ac:dyDescent="0.2">
      <c r="B4165" s="28"/>
      <c r="C4165" s="28"/>
    </row>
    <row r="4166" spans="2:3" ht="9.9499999999999993" customHeight="1" x14ac:dyDescent="0.2">
      <c r="B4166" s="28"/>
      <c r="C4166" s="28"/>
    </row>
    <row r="4167" spans="2:3" ht="9.9499999999999993" customHeight="1" x14ac:dyDescent="0.2">
      <c r="B4167" s="28"/>
      <c r="C4167" s="28"/>
    </row>
    <row r="4168" spans="2:3" ht="9.9499999999999993" customHeight="1" x14ac:dyDescent="0.2">
      <c r="B4168" s="28"/>
      <c r="C4168" s="28"/>
    </row>
    <row r="4169" spans="2:3" ht="9.9499999999999993" customHeight="1" x14ac:dyDescent="0.2">
      <c r="B4169" s="28"/>
      <c r="C4169" s="28"/>
    </row>
    <row r="4170" spans="2:3" ht="9.9499999999999993" customHeight="1" x14ac:dyDescent="0.2">
      <c r="B4170" s="28"/>
      <c r="C4170" s="28"/>
    </row>
    <row r="4171" spans="2:3" ht="9.9499999999999993" customHeight="1" x14ac:dyDescent="0.2">
      <c r="B4171" s="28"/>
      <c r="C4171" s="28"/>
    </row>
    <row r="4172" spans="2:3" ht="9.9499999999999993" customHeight="1" x14ac:dyDescent="0.2">
      <c r="B4172" s="28"/>
      <c r="C4172" s="28"/>
    </row>
    <row r="4173" spans="2:3" ht="9.9499999999999993" customHeight="1" x14ac:dyDescent="0.2">
      <c r="B4173" s="28"/>
      <c r="C4173" s="28"/>
    </row>
    <row r="4174" spans="2:3" ht="9.9499999999999993" customHeight="1" x14ac:dyDescent="0.2">
      <c r="B4174" s="28"/>
      <c r="C4174" s="28"/>
    </row>
    <row r="4175" spans="2:3" ht="9.9499999999999993" customHeight="1" x14ac:dyDescent="0.2">
      <c r="B4175" s="28"/>
      <c r="C4175" s="28"/>
    </row>
    <row r="4176" spans="2:3" ht="9.9499999999999993" customHeight="1" x14ac:dyDescent="0.2">
      <c r="B4176" s="28"/>
      <c r="C4176" s="28"/>
    </row>
    <row r="4177" spans="2:3" ht="9.9499999999999993" customHeight="1" x14ac:dyDescent="0.2">
      <c r="B4177" s="28"/>
      <c r="C4177" s="28"/>
    </row>
    <row r="4178" spans="2:3" ht="9.9499999999999993" customHeight="1" x14ac:dyDescent="0.2">
      <c r="B4178" s="28"/>
      <c r="C4178" s="28"/>
    </row>
    <row r="4179" spans="2:3" ht="9.9499999999999993" customHeight="1" x14ac:dyDescent="0.2">
      <c r="B4179" s="28"/>
      <c r="C4179" s="28"/>
    </row>
    <row r="4180" spans="2:3" ht="9.9499999999999993" customHeight="1" x14ac:dyDescent="0.2">
      <c r="B4180" s="28"/>
      <c r="C4180" s="28"/>
    </row>
    <row r="4181" spans="2:3" ht="9.9499999999999993" customHeight="1" x14ac:dyDescent="0.2">
      <c r="B4181" s="28"/>
      <c r="C4181" s="28"/>
    </row>
    <row r="4182" spans="2:3" ht="9.9499999999999993" customHeight="1" x14ac:dyDescent="0.2">
      <c r="B4182" s="28"/>
      <c r="C4182" s="28"/>
    </row>
    <row r="4183" spans="2:3" ht="9.9499999999999993" customHeight="1" x14ac:dyDescent="0.2">
      <c r="B4183" s="28"/>
      <c r="C4183" s="28"/>
    </row>
    <row r="4184" spans="2:3" ht="9.9499999999999993" customHeight="1" x14ac:dyDescent="0.2">
      <c r="B4184" s="28"/>
      <c r="C4184" s="28"/>
    </row>
    <row r="4185" spans="2:3" ht="9.9499999999999993" customHeight="1" x14ac:dyDescent="0.2">
      <c r="B4185" s="28"/>
      <c r="C4185" s="28"/>
    </row>
    <row r="4186" spans="2:3" ht="9.9499999999999993" customHeight="1" x14ac:dyDescent="0.2">
      <c r="B4186" s="28"/>
      <c r="C4186" s="28"/>
    </row>
    <row r="4187" spans="2:3" ht="9.9499999999999993" customHeight="1" x14ac:dyDescent="0.2">
      <c r="B4187" s="28"/>
      <c r="C4187" s="28"/>
    </row>
    <row r="4188" spans="2:3" ht="9.9499999999999993" customHeight="1" x14ac:dyDescent="0.2">
      <c r="B4188" s="28"/>
      <c r="C4188" s="28"/>
    </row>
    <row r="4189" spans="2:3" ht="9.9499999999999993" customHeight="1" x14ac:dyDescent="0.2">
      <c r="B4189" s="28"/>
      <c r="C4189" s="28"/>
    </row>
    <row r="4190" spans="2:3" ht="9.9499999999999993" customHeight="1" x14ac:dyDescent="0.2">
      <c r="B4190" s="28"/>
      <c r="C4190" s="28"/>
    </row>
    <row r="4191" spans="2:3" ht="9.9499999999999993" customHeight="1" x14ac:dyDescent="0.2">
      <c r="B4191" s="28"/>
      <c r="C4191" s="28"/>
    </row>
    <row r="4192" spans="2:3" ht="9.9499999999999993" customHeight="1" x14ac:dyDescent="0.2">
      <c r="B4192" s="28"/>
      <c r="C4192" s="28"/>
    </row>
    <row r="4193" spans="2:3" ht="9.9499999999999993" customHeight="1" x14ac:dyDescent="0.2">
      <c r="B4193" s="28"/>
      <c r="C4193" s="28"/>
    </row>
    <row r="4194" spans="2:3" ht="9.9499999999999993" customHeight="1" x14ac:dyDescent="0.2">
      <c r="B4194" s="28"/>
      <c r="C4194" s="28"/>
    </row>
    <row r="4195" spans="2:3" ht="9.9499999999999993" customHeight="1" x14ac:dyDescent="0.2">
      <c r="B4195" s="28"/>
      <c r="C4195" s="28"/>
    </row>
    <row r="4196" spans="2:3" ht="9.9499999999999993" customHeight="1" x14ac:dyDescent="0.2">
      <c r="B4196" s="28"/>
      <c r="C4196" s="28"/>
    </row>
    <row r="4197" spans="2:3" ht="9.9499999999999993" customHeight="1" x14ac:dyDescent="0.2">
      <c r="B4197" s="28"/>
      <c r="C4197" s="28"/>
    </row>
    <row r="4198" spans="2:3" ht="9.9499999999999993" customHeight="1" x14ac:dyDescent="0.2">
      <c r="B4198" s="28"/>
      <c r="C4198" s="28"/>
    </row>
    <row r="4199" spans="2:3" ht="9.9499999999999993" customHeight="1" x14ac:dyDescent="0.2">
      <c r="B4199" s="28"/>
      <c r="C4199" s="28"/>
    </row>
    <row r="4200" spans="2:3" ht="9.9499999999999993" customHeight="1" x14ac:dyDescent="0.2">
      <c r="B4200" s="28"/>
      <c r="C4200" s="28"/>
    </row>
    <row r="4201" spans="2:3" ht="9.9499999999999993" customHeight="1" x14ac:dyDescent="0.2">
      <c r="B4201" s="28"/>
      <c r="C4201" s="28"/>
    </row>
    <row r="4202" spans="2:3" ht="9.9499999999999993" customHeight="1" x14ac:dyDescent="0.2">
      <c r="B4202" s="28"/>
      <c r="C4202" s="28"/>
    </row>
    <row r="4203" spans="2:3" ht="9.9499999999999993" customHeight="1" x14ac:dyDescent="0.2">
      <c r="B4203" s="28"/>
      <c r="C4203" s="28"/>
    </row>
    <row r="4204" spans="2:3" ht="9.9499999999999993" customHeight="1" x14ac:dyDescent="0.2">
      <c r="B4204" s="28"/>
      <c r="C4204" s="28"/>
    </row>
    <row r="4205" spans="2:3" ht="9.9499999999999993" customHeight="1" x14ac:dyDescent="0.2">
      <c r="B4205" s="28"/>
      <c r="C4205" s="28"/>
    </row>
    <row r="4206" spans="2:3" ht="9.9499999999999993" customHeight="1" x14ac:dyDescent="0.2">
      <c r="B4206" s="28"/>
      <c r="C4206" s="28"/>
    </row>
    <row r="4207" spans="2:3" ht="9.9499999999999993" customHeight="1" x14ac:dyDescent="0.2">
      <c r="B4207" s="28"/>
      <c r="C4207" s="28"/>
    </row>
    <row r="4208" spans="2:3" ht="9.9499999999999993" customHeight="1" x14ac:dyDescent="0.2">
      <c r="B4208" s="28"/>
      <c r="C4208" s="28"/>
    </row>
    <row r="4209" spans="2:3" ht="9.9499999999999993" customHeight="1" x14ac:dyDescent="0.2">
      <c r="B4209" s="28"/>
      <c r="C4209" s="28"/>
    </row>
    <row r="4210" spans="2:3" ht="9.9499999999999993" customHeight="1" x14ac:dyDescent="0.2">
      <c r="B4210" s="28"/>
      <c r="C4210" s="28"/>
    </row>
    <row r="4211" spans="2:3" ht="9.9499999999999993" customHeight="1" x14ac:dyDescent="0.2">
      <c r="B4211" s="28"/>
      <c r="C4211" s="28"/>
    </row>
    <row r="4212" spans="2:3" ht="9.9499999999999993" customHeight="1" x14ac:dyDescent="0.2">
      <c r="B4212" s="28"/>
      <c r="C4212" s="28"/>
    </row>
    <row r="4213" spans="2:3" ht="9.9499999999999993" customHeight="1" x14ac:dyDescent="0.2">
      <c r="B4213" s="28"/>
      <c r="C4213" s="28"/>
    </row>
    <row r="4214" spans="2:3" ht="9.9499999999999993" customHeight="1" x14ac:dyDescent="0.2">
      <c r="B4214" s="28"/>
      <c r="C4214" s="28"/>
    </row>
    <row r="4215" spans="2:3" ht="9.9499999999999993" customHeight="1" x14ac:dyDescent="0.2">
      <c r="B4215" s="28"/>
      <c r="C4215" s="28"/>
    </row>
    <row r="4216" spans="2:3" ht="9.9499999999999993" customHeight="1" x14ac:dyDescent="0.2">
      <c r="B4216" s="28"/>
      <c r="C4216" s="28"/>
    </row>
    <row r="4217" spans="2:3" ht="9.9499999999999993" customHeight="1" x14ac:dyDescent="0.2">
      <c r="B4217" s="28"/>
      <c r="C4217" s="28"/>
    </row>
    <row r="4218" spans="2:3" ht="9.9499999999999993" customHeight="1" x14ac:dyDescent="0.2">
      <c r="B4218" s="28"/>
      <c r="C4218" s="28"/>
    </row>
    <row r="4219" spans="2:3" ht="9.9499999999999993" customHeight="1" x14ac:dyDescent="0.2">
      <c r="B4219" s="28"/>
      <c r="C4219" s="28"/>
    </row>
    <row r="4220" spans="2:3" ht="9.9499999999999993" customHeight="1" x14ac:dyDescent="0.2">
      <c r="B4220" s="28"/>
      <c r="C4220" s="28"/>
    </row>
    <row r="4221" spans="2:3" ht="9.9499999999999993" customHeight="1" x14ac:dyDescent="0.2">
      <c r="B4221" s="28"/>
      <c r="C4221" s="28"/>
    </row>
    <row r="4222" spans="2:3" ht="9.9499999999999993" customHeight="1" x14ac:dyDescent="0.2">
      <c r="B4222" s="28"/>
      <c r="C4222" s="28"/>
    </row>
    <row r="4223" spans="2:3" ht="9.9499999999999993" customHeight="1" x14ac:dyDescent="0.2">
      <c r="B4223" s="28"/>
      <c r="C4223" s="28"/>
    </row>
    <row r="4224" spans="2:3" ht="9.9499999999999993" customHeight="1" x14ac:dyDescent="0.2">
      <c r="B4224" s="28"/>
      <c r="C4224" s="28"/>
    </row>
    <row r="4225" spans="2:3" ht="9.9499999999999993" customHeight="1" x14ac:dyDescent="0.2">
      <c r="B4225" s="28"/>
      <c r="C4225" s="28"/>
    </row>
    <row r="4226" spans="2:3" ht="9.9499999999999993" customHeight="1" x14ac:dyDescent="0.2">
      <c r="B4226" s="28"/>
      <c r="C4226" s="28"/>
    </row>
    <row r="4227" spans="2:3" ht="9.9499999999999993" customHeight="1" x14ac:dyDescent="0.2">
      <c r="B4227" s="28"/>
      <c r="C4227" s="28"/>
    </row>
    <row r="4228" spans="2:3" ht="9.9499999999999993" customHeight="1" x14ac:dyDescent="0.2">
      <c r="B4228" s="28"/>
      <c r="C4228" s="28"/>
    </row>
    <row r="4229" spans="2:3" ht="9.9499999999999993" customHeight="1" x14ac:dyDescent="0.2">
      <c r="B4229" s="28"/>
      <c r="C4229" s="28"/>
    </row>
    <row r="4230" spans="2:3" ht="9.9499999999999993" customHeight="1" x14ac:dyDescent="0.2">
      <c r="B4230" s="28"/>
      <c r="C4230" s="28"/>
    </row>
    <row r="4231" spans="2:3" ht="9.9499999999999993" customHeight="1" x14ac:dyDescent="0.2">
      <c r="B4231" s="28"/>
      <c r="C4231" s="28"/>
    </row>
    <row r="4232" spans="2:3" ht="9.9499999999999993" customHeight="1" x14ac:dyDescent="0.2">
      <c r="B4232" s="28"/>
      <c r="C4232" s="28"/>
    </row>
    <row r="4233" spans="2:3" ht="9.9499999999999993" customHeight="1" x14ac:dyDescent="0.2">
      <c r="B4233" s="28"/>
      <c r="C4233" s="28"/>
    </row>
    <row r="4234" spans="2:3" ht="9.9499999999999993" customHeight="1" x14ac:dyDescent="0.2">
      <c r="B4234" s="28"/>
      <c r="C4234" s="28"/>
    </row>
    <row r="4235" spans="2:3" ht="9.9499999999999993" customHeight="1" x14ac:dyDescent="0.2">
      <c r="B4235" s="28"/>
      <c r="C4235" s="28"/>
    </row>
    <row r="4236" spans="2:3" ht="9.9499999999999993" customHeight="1" x14ac:dyDescent="0.2">
      <c r="B4236" s="28"/>
      <c r="C4236" s="28"/>
    </row>
    <row r="4237" spans="2:3" ht="9.9499999999999993" customHeight="1" x14ac:dyDescent="0.2">
      <c r="B4237" s="28"/>
      <c r="C4237" s="28"/>
    </row>
    <row r="4238" spans="2:3" ht="9.9499999999999993" customHeight="1" x14ac:dyDescent="0.2">
      <c r="B4238" s="28"/>
      <c r="C4238" s="28"/>
    </row>
    <row r="4239" spans="2:3" ht="9.9499999999999993" customHeight="1" x14ac:dyDescent="0.2">
      <c r="B4239" s="28"/>
      <c r="C4239" s="28"/>
    </row>
    <row r="4240" spans="2:3" ht="9.9499999999999993" customHeight="1" x14ac:dyDescent="0.2">
      <c r="B4240" s="28"/>
      <c r="C4240" s="28"/>
    </row>
    <row r="4241" spans="2:3" ht="9.9499999999999993" customHeight="1" x14ac:dyDescent="0.2">
      <c r="B4241" s="28"/>
      <c r="C4241" s="28"/>
    </row>
    <row r="4242" spans="2:3" ht="9.9499999999999993" customHeight="1" x14ac:dyDescent="0.2">
      <c r="B4242" s="28"/>
      <c r="C4242" s="28"/>
    </row>
    <row r="4243" spans="2:3" ht="9.9499999999999993" customHeight="1" x14ac:dyDescent="0.2">
      <c r="B4243" s="28"/>
      <c r="C4243" s="28"/>
    </row>
    <row r="4244" spans="2:3" ht="9.9499999999999993" customHeight="1" x14ac:dyDescent="0.2">
      <c r="B4244" s="28"/>
      <c r="C4244" s="28"/>
    </row>
    <row r="4245" spans="2:3" ht="9.9499999999999993" customHeight="1" x14ac:dyDescent="0.2">
      <c r="B4245" s="28"/>
      <c r="C4245" s="28"/>
    </row>
    <row r="4246" spans="2:3" ht="9.9499999999999993" customHeight="1" x14ac:dyDescent="0.2">
      <c r="B4246" s="28"/>
      <c r="C4246" s="28"/>
    </row>
    <row r="4247" spans="2:3" ht="9.9499999999999993" customHeight="1" x14ac:dyDescent="0.2">
      <c r="B4247" s="28"/>
      <c r="C4247" s="28"/>
    </row>
    <row r="4248" spans="2:3" ht="9.9499999999999993" customHeight="1" x14ac:dyDescent="0.2">
      <c r="B4248" s="28"/>
      <c r="C4248" s="28"/>
    </row>
    <row r="4249" spans="2:3" ht="9.9499999999999993" customHeight="1" x14ac:dyDescent="0.2">
      <c r="B4249" s="28"/>
      <c r="C4249" s="28"/>
    </row>
    <row r="4250" spans="2:3" ht="9.9499999999999993" customHeight="1" x14ac:dyDescent="0.2">
      <c r="B4250" s="28"/>
      <c r="C4250" s="28"/>
    </row>
    <row r="4251" spans="2:3" ht="9.9499999999999993" customHeight="1" x14ac:dyDescent="0.2">
      <c r="B4251" s="28"/>
      <c r="C4251" s="28"/>
    </row>
    <row r="4252" spans="2:3" ht="9.9499999999999993" customHeight="1" x14ac:dyDescent="0.2">
      <c r="B4252" s="28"/>
      <c r="C4252" s="28"/>
    </row>
    <row r="4253" spans="2:3" ht="9.9499999999999993" customHeight="1" x14ac:dyDescent="0.2">
      <c r="B4253" s="28"/>
      <c r="C4253" s="28"/>
    </row>
    <row r="4254" spans="2:3" ht="9.9499999999999993" customHeight="1" x14ac:dyDescent="0.2">
      <c r="B4254" s="28"/>
      <c r="C4254" s="28"/>
    </row>
    <row r="4255" spans="2:3" ht="9.9499999999999993" customHeight="1" x14ac:dyDescent="0.2">
      <c r="B4255" s="28"/>
      <c r="C4255" s="28"/>
    </row>
    <row r="4256" spans="2:3" ht="9.9499999999999993" customHeight="1" x14ac:dyDescent="0.2">
      <c r="B4256" s="28"/>
      <c r="C4256" s="28"/>
    </row>
    <row r="4257" spans="2:3" ht="9.9499999999999993" customHeight="1" x14ac:dyDescent="0.2">
      <c r="B4257" s="28"/>
      <c r="C4257" s="28"/>
    </row>
    <row r="4258" spans="2:3" ht="9.9499999999999993" customHeight="1" x14ac:dyDescent="0.2">
      <c r="B4258" s="28"/>
      <c r="C4258" s="28"/>
    </row>
    <row r="4259" spans="2:3" ht="9.9499999999999993" customHeight="1" x14ac:dyDescent="0.2">
      <c r="B4259" s="28"/>
      <c r="C4259" s="28"/>
    </row>
    <row r="4260" spans="2:3" ht="9.9499999999999993" customHeight="1" x14ac:dyDescent="0.2">
      <c r="B4260" s="28"/>
      <c r="C4260" s="28"/>
    </row>
    <row r="4261" spans="2:3" ht="9.9499999999999993" customHeight="1" x14ac:dyDescent="0.2">
      <c r="B4261" s="28"/>
      <c r="C4261" s="28"/>
    </row>
    <row r="4262" spans="2:3" ht="9.9499999999999993" customHeight="1" x14ac:dyDescent="0.2">
      <c r="B4262" s="28"/>
      <c r="C4262" s="28"/>
    </row>
    <row r="4263" spans="2:3" ht="9.9499999999999993" customHeight="1" x14ac:dyDescent="0.2">
      <c r="B4263" s="28"/>
      <c r="C4263" s="28"/>
    </row>
    <row r="4264" spans="2:3" ht="9.9499999999999993" customHeight="1" x14ac:dyDescent="0.2">
      <c r="B4264" s="28"/>
      <c r="C4264" s="28"/>
    </row>
    <row r="4265" spans="2:3" ht="9.9499999999999993" customHeight="1" x14ac:dyDescent="0.2">
      <c r="B4265" s="28"/>
      <c r="C4265" s="28"/>
    </row>
    <row r="4266" spans="2:3" ht="9.9499999999999993" customHeight="1" x14ac:dyDescent="0.2">
      <c r="B4266" s="28"/>
      <c r="C4266" s="28"/>
    </row>
    <row r="4267" spans="2:3" ht="9.9499999999999993" customHeight="1" x14ac:dyDescent="0.2">
      <c r="B4267" s="28"/>
      <c r="C4267" s="28"/>
    </row>
    <row r="4268" spans="2:3" ht="9.9499999999999993" customHeight="1" x14ac:dyDescent="0.2">
      <c r="B4268" s="28"/>
      <c r="C4268" s="28"/>
    </row>
    <row r="4269" spans="2:3" ht="9.9499999999999993" customHeight="1" x14ac:dyDescent="0.2">
      <c r="B4269" s="28"/>
      <c r="C4269" s="28"/>
    </row>
    <row r="4270" spans="2:3" ht="9.9499999999999993" customHeight="1" x14ac:dyDescent="0.2">
      <c r="B4270" s="28"/>
      <c r="C4270" s="28"/>
    </row>
    <row r="4271" spans="2:3" ht="9.9499999999999993" customHeight="1" x14ac:dyDescent="0.2">
      <c r="B4271" s="28"/>
      <c r="C4271" s="28"/>
    </row>
    <row r="4272" spans="2:3" ht="9.9499999999999993" customHeight="1" x14ac:dyDescent="0.2">
      <c r="B4272" s="28"/>
      <c r="C4272" s="28"/>
    </row>
    <row r="4273" spans="2:3" ht="9.9499999999999993" customHeight="1" x14ac:dyDescent="0.2">
      <c r="B4273" s="28"/>
      <c r="C4273" s="28"/>
    </row>
    <row r="4274" spans="2:3" ht="9.9499999999999993" customHeight="1" x14ac:dyDescent="0.2">
      <c r="B4274" s="28"/>
      <c r="C4274" s="28"/>
    </row>
    <row r="4275" spans="2:3" ht="9.9499999999999993" customHeight="1" x14ac:dyDescent="0.2">
      <c r="B4275" s="28"/>
      <c r="C4275" s="28"/>
    </row>
    <row r="4276" spans="2:3" ht="9.9499999999999993" customHeight="1" x14ac:dyDescent="0.2">
      <c r="B4276" s="28"/>
      <c r="C4276" s="28"/>
    </row>
    <row r="4277" spans="2:3" ht="9.9499999999999993" customHeight="1" x14ac:dyDescent="0.2">
      <c r="B4277" s="28"/>
      <c r="C4277" s="28"/>
    </row>
    <row r="4278" spans="2:3" ht="9.9499999999999993" customHeight="1" x14ac:dyDescent="0.2">
      <c r="B4278" s="28"/>
      <c r="C4278" s="28"/>
    </row>
    <row r="4279" spans="2:3" ht="9.9499999999999993" customHeight="1" x14ac:dyDescent="0.2">
      <c r="B4279" s="28"/>
      <c r="C4279" s="28"/>
    </row>
    <row r="4280" spans="2:3" ht="9.9499999999999993" customHeight="1" x14ac:dyDescent="0.2">
      <c r="B4280" s="28"/>
      <c r="C4280" s="28"/>
    </row>
    <row r="4281" spans="2:3" ht="9.9499999999999993" customHeight="1" x14ac:dyDescent="0.2">
      <c r="B4281" s="28"/>
      <c r="C4281" s="28"/>
    </row>
    <row r="4282" spans="2:3" ht="9.9499999999999993" customHeight="1" x14ac:dyDescent="0.2">
      <c r="B4282" s="28"/>
      <c r="C4282" s="28"/>
    </row>
    <row r="4283" spans="2:3" ht="9.9499999999999993" customHeight="1" x14ac:dyDescent="0.2">
      <c r="B4283" s="28"/>
      <c r="C4283" s="28"/>
    </row>
    <row r="4284" spans="2:3" ht="9.9499999999999993" customHeight="1" x14ac:dyDescent="0.2">
      <c r="B4284" s="28"/>
      <c r="C4284" s="28"/>
    </row>
    <row r="4285" spans="2:3" ht="9.9499999999999993" customHeight="1" x14ac:dyDescent="0.2">
      <c r="B4285" s="28"/>
      <c r="C4285" s="28"/>
    </row>
    <row r="4286" spans="2:3" ht="9.9499999999999993" customHeight="1" x14ac:dyDescent="0.2">
      <c r="B4286" s="28"/>
      <c r="C4286" s="28"/>
    </row>
    <row r="4287" spans="2:3" ht="9.9499999999999993" customHeight="1" x14ac:dyDescent="0.2">
      <c r="B4287" s="28"/>
      <c r="C4287" s="28"/>
    </row>
    <row r="4288" spans="2:3" ht="9.9499999999999993" customHeight="1" x14ac:dyDescent="0.2">
      <c r="B4288" s="28"/>
      <c r="C4288" s="28"/>
    </row>
    <row r="4289" spans="2:3" ht="9.9499999999999993" customHeight="1" x14ac:dyDescent="0.2">
      <c r="B4289" s="28"/>
      <c r="C4289" s="28"/>
    </row>
    <row r="4290" spans="2:3" ht="9.9499999999999993" customHeight="1" x14ac:dyDescent="0.2">
      <c r="B4290" s="28"/>
      <c r="C4290" s="28"/>
    </row>
    <row r="4291" spans="2:3" ht="9.9499999999999993" customHeight="1" x14ac:dyDescent="0.2">
      <c r="B4291" s="28"/>
      <c r="C4291" s="28"/>
    </row>
    <row r="4292" spans="2:3" ht="9.9499999999999993" customHeight="1" x14ac:dyDescent="0.2">
      <c r="B4292" s="28"/>
      <c r="C4292" s="28"/>
    </row>
    <row r="4293" spans="2:3" ht="9.9499999999999993" customHeight="1" x14ac:dyDescent="0.2">
      <c r="B4293" s="28"/>
      <c r="C4293" s="28"/>
    </row>
    <row r="4294" spans="2:3" ht="9.9499999999999993" customHeight="1" x14ac:dyDescent="0.2">
      <c r="B4294" s="28"/>
      <c r="C4294" s="28"/>
    </row>
    <row r="4295" spans="2:3" ht="9.9499999999999993" customHeight="1" x14ac:dyDescent="0.2">
      <c r="B4295" s="28"/>
      <c r="C4295" s="28"/>
    </row>
    <row r="4296" spans="2:3" ht="9.9499999999999993" customHeight="1" x14ac:dyDescent="0.2">
      <c r="B4296" s="28"/>
      <c r="C4296" s="28"/>
    </row>
    <row r="4297" spans="2:3" ht="9.9499999999999993" customHeight="1" x14ac:dyDescent="0.2">
      <c r="B4297" s="28"/>
      <c r="C4297" s="28"/>
    </row>
    <row r="4298" spans="2:3" ht="9.9499999999999993" customHeight="1" x14ac:dyDescent="0.2">
      <c r="B4298" s="28"/>
      <c r="C4298" s="28"/>
    </row>
    <row r="4299" spans="2:3" ht="9.9499999999999993" customHeight="1" x14ac:dyDescent="0.2">
      <c r="B4299" s="28"/>
      <c r="C4299" s="28"/>
    </row>
    <row r="4300" spans="2:3" ht="9.9499999999999993" customHeight="1" x14ac:dyDescent="0.2">
      <c r="B4300" s="28"/>
      <c r="C4300" s="28"/>
    </row>
    <row r="4301" spans="2:3" ht="9.9499999999999993" customHeight="1" x14ac:dyDescent="0.2">
      <c r="B4301" s="28"/>
      <c r="C4301" s="28"/>
    </row>
    <row r="4302" spans="2:3" ht="9.9499999999999993" customHeight="1" x14ac:dyDescent="0.2">
      <c r="B4302" s="28"/>
      <c r="C4302" s="28"/>
    </row>
    <row r="4303" spans="2:3" ht="9.9499999999999993" customHeight="1" x14ac:dyDescent="0.2">
      <c r="B4303" s="28"/>
      <c r="C4303" s="28"/>
    </row>
    <row r="4304" spans="2:3" ht="9.9499999999999993" customHeight="1" x14ac:dyDescent="0.2">
      <c r="B4304" s="28"/>
      <c r="C4304" s="28"/>
    </row>
    <row r="4305" spans="2:3" ht="9.9499999999999993" customHeight="1" x14ac:dyDescent="0.2">
      <c r="B4305" s="28"/>
      <c r="C4305" s="28"/>
    </row>
    <row r="4306" spans="2:3" ht="9.9499999999999993" customHeight="1" x14ac:dyDescent="0.2">
      <c r="B4306" s="28"/>
      <c r="C4306" s="28"/>
    </row>
    <row r="4307" spans="2:3" ht="9.9499999999999993" customHeight="1" x14ac:dyDescent="0.2">
      <c r="B4307" s="28"/>
      <c r="C4307" s="28"/>
    </row>
    <row r="4308" spans="2:3" ht="9.9499999999999993" customHeight="1" x14ac:dyDescent="0.2">
      <c r="B4308" s="28"/>
      <c r="C4308" s="28"/>
    </row>
    <row r="4309" spans="2:3" ht="9.9499999999999993" customHeight="1" x14ac:dyDescent="0.2">
      <c r="B4309" s="28"/>
      <c r="C4309" s="28"/>
    </row>
    <row r="4310" spans="2:3" ht="9.9499999999999993" customHeight="1" x14ac:dyDescent="0.2">
      <c r="B4310" s="28"/>
      <c r="C4310" s="28"/>
    </row>
    <row r="4311" spans="2:3" ht="9.9499999999999993" customHeight="1" x14ac:dyDescent="0.2">
      <c r="B4311" s="28"/>
      <c r="C4311" s="28"/>
    </row>
    <row r="4312" spans="2:3" ht="9.9499999999999993" customHeight="1" x14ac:dyDescent="0.2">
      <c r="B4312" s="28"/>
      <c r="C4312" s="28"/>
    </row>
    <row r="4313" spans="2:3" ht="9.9499999999999993" customHeight="1" x14ac:dyDescent="0.2">
      <c r="B4313" s="28"/>
      <c r="C4313" s="28"/>
    </row>
    <row r="4314" spans="2:3" ht="9.9499999999999993" customHeight="1" x14ac:dyDescent="0.2">
      <c r="B4314" s="28"/>
      <c r="C4314" s="28"/>
    </row>
    <row r="4315" spans="2:3" ht="9.9499999999999993" customHeight="1" x14ac:dyDescent="0.2">
      <c r="B4315" s="28"/>
      <c r="C4315" s="28"/>
    </row>
    <row r="4316" spans="2:3" ht="9.9499999999999993" customHeight="1" x14ac:dyDescent="0.2">
      <c r="B4316" s="28"/>
      <c r="C4316" s="28"/>
    </row>
    <row r="4317" spans="2:3" ht="9.9499999999999993" customHeight="1" x14ac:dyDescent="0.2">
      <c r="B4317" s="28"/>
      <c r="C4317" s="28"/>
    </row>
    <row r="4318" spans="2:3" ht="9.9499999999999993" customHeight="1" x14ac:dyDescent="0.2">
      <c r="B4318" s="28"/>
      <c r="C4318" s="28"/>
    </row>
    <row r="4319" spans="2:3" ht="9.9499999999999993" customHeight="1" x14ac:dyDescent="0.2">
      <c r="B4319" s="28"/>
      <c r="C4319" s="28"/>
    </row>
    <row r="4320" spans="2:3" ht="9.9499999999999993" customHeight="1" x14ac:dyDescent="0.2">
      <c r="B4320" s="28"/>
      <c r="C4320" s="28"/>
    </row>
    <row r="4321" spans="2:3" ht="9.9499999999999993" customHeight="1" x14ac:dyDescent="0.2">
      <c r="B4321" s="28"/>
      <c r="C4321" s="28"/>
    </row>
    <row r="4322" spans="2:3" ht="9.9499999999999993" customHeight="1" x14ac:dyDescent="0.2">
      <c r="B4322" s="28"/>
      <c r="C4322" s="28"/>
    </row>
    <row r="4323" spans="2:3" ht="9.9499999999999993" customHeight="1" x14ac:dyDescent="0.2">
      <c r="B4323" s="28"/>
      <c r="C4323" s="28"/>
    </row>
    <row r="4324" spans="2:3" ht="9.9499999999999993" customHeight="1" x14ac:dyDescent="0.2">
      <c r="B4324" s="28"/>
      <c r="C4324" s="28"/>
    </row>
    <row r="4325" spans="2:3" ht="9.9499999999999993" customHeight="1" x14ac:dyDescent="0.2">
      <c r="B4325" s="28"/>
      <c r="C4325" s="28"/>
    </row>
    <row r="4326" spans="2:3" ht="9.9499999999999993" customHeight="1" x14ac:dyDescent="0.2">
      <c r="B4326" s="28"/>
      <c r="C4326" s="28"/>
    </row>
    <row r="4327" spans="2:3" ht="9.9499999999999993" customHeight="1" x14ac:dyDescent="0.2">
      <c r="B4327" s="28"/>
      <c r="C4327" s="28"/>
    </row>
    <row r="4328" spans="2:3" ht="9.9499999999999993" customHeight="1" x14ac:dyDescent="0.2">
      <c r="B4328" s="28"/>
      <c r="C4328" s="28"/>
    </row>
    <row r="4329" spans="2:3" ht="9.9499999999999993" customHeight="1" x14ac:dyDescent="0.2">
      <c r="B4329" s="28"/>
      <c r="C4329" s="28"/>
    </row>
    <row r="4330" spans="2:3" ht="9.9499999999999993" customHeight="1" x14ac:dyDescent="0.2">
      <c r="B4330" s="28"/>
      <c r="C4330" s="28"/>
    </row>
    <row r="4331" spans="2:3" ht="9.9499999999999993" customHeight="1" x14ac:dyDescent="0.2">
      <c r="B4331" s="28"/>
      <c r="C4331" s="28"/>
    </row>
    <row r="4332" spans="2:3" ht="9.9499999999999993" customHeight="1" x14ac:dyDescent="0.2">
      <c r="B4332" s="28"/>
      <c r="C4332" s="28"/>
    </row>
    <row r="4333" spans="2:3" ht="9.9499999999999993" customHeight="1" x14ac:dyDescent="0.2">
      <c r="B4333" s="28"/>
      <c r="C4333" s="28"/>
    </row>
    <row r="4334" spans="2:3" ht="9.9499999999999993" customHeight="1" x14ac:dyDescent="0.2">
      <c r="B4334" s="28"/>
      <c r="C4334" s="28"/>
    </row>
    <row r="4335" spans="2:3" ht="9.9499999999999993" customHeight="1" x14ac:dyDescent="0.2">
      <c r="B4335" s="28"/>
      <c r="C4335" s="28"/>
    </row>
    <row r="4336" spans="2:3" ht="9.9499999999999993" customHeight="1" x14ac:dyDescent="0.2">
      <c r="B4336" s="28"/>
      <c r="C4336" s="28"/>
    </row>
    <row r="4337" spans="2:3" ht="9.9499999999999993" customHeight="1" x14ac:dyDescent="0.2">
      <c r="B4337" s="28"/>
      <c r="C4337" s="28"/>
    </row>
    <row r="4338" spans="2:3" ht="9.9499999999999993" customHeight="1" x14ac:dyDescent="0.2">
      <c r="B4338" s="28"/>
      <c r="C4338" s="28"/>
    </row>
    <row r="4339" spans="2:3" ht="9.9499999999999993" customHeight="1" x14ac:dyDescent="0.2">
      <c r="B4339" s="28"/>
      <c r="C4339" s="28"/>
    </row>
    <row r="4340" spans="2:3" ht="9.9499999999999993" customHeight="1" x14ac:dyDescent="0.2">
      <c r="B4340" s="28"/>
      <c r="C4340" s="28"/>
    </row>
    <row r="4341" spans="2:3" ht="9.9499999999999993" customHeight="1" x14ac:dyDescent="0.2">
      <c r="B4341" s="28"/>
      <c r="C4341" s="28"/>
    </row>
    <row r="4342" spans="2:3" ht="9.9499999999999993" customHeight="1" x14ac:dyDescent="0.2">
      <c r="B4342" s="28"/>
      <c r="C4342" s="28"/>
    </row>
    <row r="4343" spans="2:3" ht="9.9499999999999993" customHeight="1" x14ac:dyDescent="0.2">
      <c r="B4343" s="28"/>
      <c r="C4343" s="28"/>
    </row>
    <row r="4344" spans="2:3" ht="9.9499999999999993" customHeight="1" x14ac:dyDescent="0.2">
      <c r="B4344" s="28"/>
      <c r="C4344" s="28"/>
    </row>
    <row r="4345" spans="2:3" ht="9.9499999999999993" customHeight="1" x14ac:dyDescent="0.2">
      <c r="B4345" s="28"/>
      <c r="C4345" s="28"/>
    </row>
    <row r="4346" spans="2:3" ht="9.9499999999999993" customHeight="1" x14ac:dyDescent="0.2">
      <c r="B4346" s="28"/>
      <c r="C4346" s="28"/>
    </row>
    <row r="4347" spans="2:3" ht="9.9499999999999993" customHeight="1" x14ac:dyDescent="0.2">
      <c r="B4347" s="28"/>
      <c r="C4347" s="28"/>
    </row>
    <row r="4348" spans="2:3" ht="9.9499999999999993" customHeight="1" x14ac:dyDescent="0.2">
      <c r="B4348" s="28"/>
      <c r="C4348" s="28"/>
    </row>
    <row r="4349" spans="2:3" ht="9.9499999999999993" customHeight="1" x14ac:dyDescent="0.2">
      <c r="B4349" s="28"/>
      <c r="C4349" s="28"/>
    </row>
    <row r="4350" spans="2:3" ht="9.9499999999999993" customHeight="1" x14ac:dyDescent="0.2">
      <c r="B4350" s="28"/>
      <c r="C4350" s="28"/>
    </row>
    <row r="4351" spans="2:3" ht="9.9499999999999993" customHeight="1" x14ac:dyDescent="0.2">
      <c r="B4351" s="28"/>
      <c r="C4351" s="28"/>
    </row>
    <row r="4352" spans="2:3" ht="9.9499999999999993" customHeight="1" x14ac:dyDescent="0.2">
      <c r="B4352" s="28"/>
      <c r="C4352" s="28"/>
    </row>
    <row r="4353" spans="2:3" ht="9.9499999999999993" customHeight="1" x14ac:dyDescent="0.2">
      <c r="B4353" s="28"/>
      <c r="C4353" s="28"/>
    </row>
    <row r="4354" spans="2:3" ht="9.9499999999999993" customHeight="1" x14ac:dyDescent="0.2">
      <c r="B4354" s="28"/>
      <c r="C4354" s="28"/>
    </row>
    <row r="4355" spans="2:3" ht="9.9499999999999993" customHeight="1" x14ac:dyDescent="0.2">
      <c r="B4355" s="28"/>
      <c r="C4355" s="28"/>
    </row>
    <row r="4356" spans="2:3" ht="9.9499999999999993" customHeight="1" x14ac:dyDescent="0.2">
      <c r="B4356" s="28"/>
      <c r="C4356" s="28"/>
    </row>
    <row r="4357" spans="2:3" ht="9.9499999999999993" customHeight="1" x14ac:dyDescent="0.2">
      <c r="B4357" s="28"/>
      <c r="C4357" s="28"/>
    </row>
    <row r="4358" spans="2:3" ht="9.9499999999999993" customHeight="1" x14ac:dyDescent="0.2">
      <c r="B4358" s="28"/>
      <c r="C4358" s="28"/>
    </row>
    <row r="4359" spans="2:3" ht="9.9499999999999993" customHeight="1" x14ac:dyDescent="0.2">
      <c r="B4359" s="28"/>
      <c r="C4359" s="28"/>
    </row>
    <row r="4360" spans="2:3" ht="9.9499999999999993" customHeight="1" x14ac:dyDescent="0.2">
      <c r="B4360" s="28"/>
      <c r="C4360" s="28"/>
    </row>
    <row r="4361" spans="2:3" ht="9.9499999999999993" customHeight="1" x14ac:dyDescent="0.2">
      <c r="B4361" s="28"/>
      <c r="C4361" s="28"/>
    </row>
    <row r="4362" spans="2:3" ht="9.9499999999999993" customHeight="1" x14ac:dyDescent="0.2">
      <c r="B4362" s="28"/>
      <c r="C4362" s="28"/>
    </row>
    <row r="4363" spans="2:3" ht="9.9499999999999993" customHeight="1" x14ac:dyDescent="0.2">
      <c r="B4363" s="28"/>
      <c r="C4363" s="28"/>
    </row>
    <row r="4364" spans="2:3" ht="9.9499999999999993" customHeight="1" x14ac:dyDescent="0.2">
      <c r="B4364" s="28"/>
      <c r="C4364" s="28"/>
    </row>
    <row r="4365" spans="2:3" ht="9.9499999999999993" customHeight="1" x14ac:dyDescent="0.2">
      <c r="B4365" s="28"/>
      <c r="C4365" s="28"/>
    </row>
    <row r="4366" spans="2:3" ht="9.9499999999999993" customHeight="1" x14ac:dyDescent="0.2">
      <c r="B4366" s="28"/>
      <c r="C4366" s="28"/>
    </row>
    <row r="4367" spans="2:3" ht="9.9499999999999993" customHeight="1" x14ac:dyDescent="0.2">
      <c r="B4367" s="28"/>
      <c r="C4367" s="28"/>
    </row>
    <row r="4368" spans="2:3" ht="9.9499999999999993" customHeight="1" x14ac:dyDescent="0.2">
      <c r="B4368" s="28"/>
      <c r="C4368" s="28"/>
    </row>
    <row r="4369" spans="2:3" ht="9.9499999999999993" customHeight="1" x14ac:dyDescent="0.2">
      <c r="B4369" s="28"/>
      <c r="C4369" s="28"/>
    </row>
    <row r="4370" spans="2:3" ht="9.9499999999999993" customHeight="1" x14ac:dyDescent="0.2">
      <c r="B4370" s="28"/>
      <c r="C4370" s="28"/>
    </row>
    <row r="4371" spans="2:3" ht="9.9499999999999993" customHeight="1" x14ac:dyDescent="0.2">
      <c r="B4371" s="28"/>
      <c r="C4371" s="28"/>
    </row>
    <row r="4372" spans="2:3" ht="9.9499999999999993" customHeight="1" x14ac:dyDescent="0.2">
      <c r="B4372" s="28"/>
      <c r="C4372" s="28"/>
    </row>
    <row r="4373" spans="2:3" ht="9.9499999999999993" customHeight="1" x14ac:dyDescent="0.2">
      <c r="B4373" s="28"/>
      <c r="C4373" s="28"/>
    </row>
    <row r="4374" spans="2:3" ht="9.9499999999999993" customHeight="1" x14ac:dyDescent="0.2">
      <c r="B4374" s="28"/>
      <c r="C4374" s="28"/>
    </row>
    <row r="4375" spans="2:3" ht="9.9499999999999993" customHeight="1" x14ac:dyDescent="0.2">
      <c r="B4375" s="28"/>
      <c r="C4375" s="28"/>
    </row>
    <row r="4376" spans="2:3" ht="9.9499999999999993" customHeight="1" x14ac:dyDescent="0.2">
      <c r="B4376" s="28"/>
      <c r="C4376" s="28"/>
    </row>
    <row r="4377" spans="2:3" ht="9.9499999999999993" customHeight="1" x14ac:dyDescent="0.2">
      <c r="B4377" s="28"/>
      <c r="C4377" s="28"/>
    </row>
    <row r="4378" spans="2:3" ht="9.9499999999999993" customHeight="1" x14ac:dyDescent="0.2">
      <c r="B4378" s="28"/>
      <c r="C4378" s="28"/>
    </row>
    <row r="4379" spans="2:3" ht="9.9499999999999993" customHeight="1" x14ac:dyDescent="0.2">
      <c r="B4379" s="28"/>
      <c r="C4379" s="28"/>
    </row>
    <row r="4380" spans="2:3" ht="9.9499999999999993" customHeight="1" x14ac:dyDescent="0.2">
      <c r="B4380" s="28"/>
      <c r="C4380" s="28"/>
    </row>
    <row r="4381" spans="2:3" ht="9.9499999999999993" customHeight="1" x14ac:dyDescent="0.2">
      <c r="B4381" s="28"/>
      <c r="C4381" s="28"/>
    </row>
    <row r="4382" spans="2:3" ht="9.9499999999999993" customHeight="1" x14ac:dyDescent="0.2">
      <c r="B4382" s="28"/>
      <c r="C4382" s="28"/>
    </row>
    <row r="4383" spans="2:3" ht="9.9499999999999993" customHeight="1" x14ac:dyDescent="0.2">
      <c r="B4383" s="28"/>
      <c r="C4383" s="28"/>
    </row>
    <row r="4384" spans="2:3" ht="9.9499999999999993" customHeight="1" x14ac:dyDescent="0.2">
      <c r="B4384" s="28"/>
      <c r="C4384" s="28"/>
    </row>
    <row r="4385" spans="2:3" ht="9.9499999999999993" customHeight="1" x14ac:dyDescent="0.2">
      <c r="B4385" s="28"/>
      <c r="C4385" s="28"/>
    </row>
    <row r="4386" spans="2:3" ht="9.9499999999999993" customHeight="1" x14ac:dyDescent="0.2">
      <c r="B4386" s="28"/>
      <c r="C4386" s="28"/>
    </row>
    <row r="4387" spans="2:3" ht="9.9499999999999993" customHeight="1" x14ac:dyDescent="0.2">
      <c r="B4387" s="28"/>
      <c r="C4387" s="28"/>
    </row>
    <row r="4388" spans="2:3" ht="9.9499999999999993" customHeight="1" x14ac:dyDescent="0.2">
      <c r="B4388" s="28"/>
      <c r="C4388" s="28"/>
    </row>
    <row r="4389" spans="2:3" ht="9.9499999999999993" customHeight="1" x14ac:dyDescent="0.2">
      <c r="B4389" s="28"/>
      <c r="C4389" s="28"/>
    </row>
    <row r="4390" spans="2:3" ht="9.9499999999999993" customHeight="1" x14ac:dyDescent="0.2">
      <c r="B4390" s="28"/>
      <c r="C4390" s="28"/>
    </row>
    <row r="4391" spans="2:3" ht="9.9499999999999993" customHeight="1" x14ac:dyDescent="0.2">
      <c r="B4391" s="28"/>
      <c r="C4391" s="28"/>
    </row>
    <row r="4392" spans="2:3" ht="9.9499999999999993" customHeight="1" x14ac:dyDescent="0.2">
      <c r="B4392" s="28"/>
      <c r="C4392" s="28"/>
    </row>
    <row r="4393" spans="2:3" ht="9.9499999999999993" customHeight="1" x14ac:dyDescent="0.2">
      <c r="B4393" s="28"/>
      <c r="C4393" s="28"/>
    </row>
    <row r="4394" spans="2:3" ht="9.9499999999999993" customHeight="1" x14ac:dyDescent="0.2">
      <c r="B4394" s="28"/>
      <c r="C4394" s="28"/>
    </row>
    <row r="4395" spans="2:3" ht="9.9499999999999993" customHeight="1" x14ac:dyDescent="0.2">
      <c r="B4395" s="28"/>
      <c r="C4395" s="28"/>
    </row>
    <row r="4396" spans="2:3" ht="9.9499999999999993" customHeight="1" x14ac:dyDescent="0.2">
      <c r="B4396" s="28"/>
      <c r="C4396" s="28"/>
    </row>
    <row r="4397" spans="2:3" ht="9.9499999999999993" customHeight="1" x14ac:dyDescent="0.2">
      <c r="B4397" s="28"/>
      <c r="C4397" s="28"/>
    </row>
    <row r="4398" spans="2:3" ht="9.9499999999999993" customHeight="1" x14ac:dyDescent="0.2">
      <c r="B4398" s="28"/>
      <c r="C4398" s="28"/>
    </row>
    <row r="4399" spans="2:3" ht="9.9499999999999993" customHeight="1" x14ac:dyDescent="0.2">
      <c r="B4399" s="28"/>
      <c r="C4399" s="28"/>
    </row>
    <row r="4400" spans="2:3" ht="9.9499999999999993" customHeight="1" x14ac:dyDescent="0.2">
      <c r="B4400" s="28"/>
      <c r="C4400" s="28"/>
    </row>
    <row r="4401" spans="2:3" ht="9.9499999999999993" customHeight="1" x14ac:dyDescent="0.2">
      <c r="B4401" s="28"/>
      <c r="C4401" s="28"/>
    </row>
    <row r="4402" spans="2:3" ht="9.9499999999999993" customHeight="1" x14ac:dyDescent="0.2">
      <c r="B4402" s="28"/>
      <c r="C4402" s="28"/>
    </row>
    <row r="4403" spans="2:3" ht="9.9499999999999993" customHeight="1" x14ac:dyDescent="0.2">
      <c r="B4403" s="28"/>
      <c r="C4403" s="28"/>
    </row>
    <row r="4404" spans="2:3" ht="9.9499999999999993" customHeight="1" x14ac:dyDescent="0.2">
      <c r="B4404" s="28"/>
      <c r="C4404" s="28"/>
    </row>
    <row r="4405" spans="2:3" ht="9.9499999999999993" customHeight="1" x14ac:dyDescent="0.2">
      <c r="B4405" s="28"/>
      <c r="C4405" s="28"/>
    </row>
    <row r="4406" spans="2:3" ht="9.9499999999999993" customHeight="1" x14ac:dyDescent="0.2">
      <c r="B4406" s="28"/>
      <c r="C4406" s="28"/>
    </row>
    <row r="4407" spans="2:3" ht="9.9499999999999993" customHeight="1" x14ac:dyDescent="0.2">
      <c r="B4407" s="28"/>
      <c r="C4407" s="28"/>
    </row>
    <row r="4408" spans="2:3" ht="9.9499999999999993" customHeight="1" x14ac:dyDescent="0.2">
      <c r="B4408" s="28"/>
      <c r="C4408" s="28"/>
    </row>
    <row r="4409" spans="2:3" ht="9.9499999999999993" customHeight="1" x14ac:dyDescent="0.2">
      <c r="B4409" s="28"/>
      <c r="C4409" s="28"/>
    </row>
    <row r="4410" spans="2:3" ht="9.9499999999999993" customHeight="1" x14ac:dyDescent="0.2">
      <c r="B4410" s="28"/>
      <c r="C4410" s="28"/>
    </row>
    <row r="4411" spans="2:3" ht="9.9499999999999993" customHeight="1" x14ac:dyDescent="0.2">
      <c r="B4411" s="28"/>
      <c r="C4411" s="28"/>
    </row>
    <row r="4412" spans="2:3" ht="9.9499999999999993" customHeight="1" x14ac:dyDescent="0.2">
      <c r="B4412" s="28"/>
      <c r="C4412" s="28"/>
    </row>
    <row r="4413" spans="2:3" ht="9.9499999999999993" customHeight="1" x14ac:dyDescent="0.2">
      <c r="B4413" s="28"/>
      <c r="C4413" s="28"/>
    </row>
    <row r="4414" spans="2:3" ht="9.9499999999999993" customHeight="1" x14ac:dyDescent="0.2">
      <c r="B4414" s="28"/>
      <c r="C4414" s="28"/>
    </row>
    <row r="4415" spans="2:3" ht="9.9499999999999993" customHeight="1" x14ac:dyDescent="0.2">
      <c r="B4415" s="28"/>
      <c r="C4415" s="28"/>
    </row>
    <row r="4416" spans="2:3" ht="9.9499999999999993" customHeight="1" x14ac:dyDescent="0.2">
      <c r="B4416" s="28"/>
      <c r="C4416" s="28"/>
    </row>
    <row r="4417" spans="2:3" ht="9.9499999999999993" customHeight="1" x14ac:dyDescent="0.2">
      <c r="B4417" s="28"/>
      <c r="C4417" s="28"/>
    </row>
    <row r="4418" spans="2:3" ht="9.9499999999999993" customHeight="1" x14ac:dyDescent="0.2">
      <c r="B4418" s="28"/>
      <c r="C4418" s="28"/>
    </row>
    <row r="4419" spans="2:3" ht="9.9499999999999993" customHeight="1" x14ac:dyDescent="0.2">
      <c r="B4419" s="28"/>
      <c r="C4419" s="28"/>
    </row>
    <row r="4420" spans="2:3" ht="9.9499999999999993" customHeight="1" x14ac:dyDescent="0.2">
      <c r="B4420" s="28"/>
      <c r="C4420" s="28"/>
    </row>
    <row r="4421" spans="2:3" ht="9.9499999999999993" customHeight="1" x14ac:dyDescent="0.2">
      <c r="B4421" s="28"/>
      <c r="C4421" s="28"/>
    </row>
    <row r="4422" spans="2:3" ht="9.9499999999999993" customHeight="1" x14ac:dyDescent="0.2">
      <c r="B4422" s="28"/>
      <c r="C4422" s="28"/>
    </row>
    <row r="4423" spans="2:3" ht="9.9499999999999993" customHeight="1" x14ac:dyDescent="0.2">
      <c r="B4423" s="28"/>
      <c r="C4423" s="28"/>
    </row>
    <row r="4424" spans="2:3" ht="9.9499999999999993" customHeight="1" x14ac:dyDescent="0.2">
      <c r="B4424" s="28"/>
      <c r="C4424" s="28"/>
    </row>
    <row r="4425" spans="2:3" ht="9.9499999999999993" customHeight="1" x14ac:dyDescent="0.2">
      <c r="B4425" s="28"/>
      <c r="C4425" s="28"/>
    </row>
    <row r="4426" spans="2:3" ht="9.9499999999999993" customHeight="1" x14ac:dyDescent="0.2">
      <c r="B4426" s="28"/>
      <c r="C4426" s="28"/>
    </row>
    <row r="4427" spans="2:3" ht="9.9499999999999993" customHeight="1" x14ac:dyDescent="0.2">
      <c r="B4427" s="28"/>
      <c r="C4427" s="28"/>
    </row>
    <row r="4428" spans="2:3" ht="9.9499999999999993" customHeight="1" x14ac:dyDescent="0.2">
      <c r="B4428" s="28"/>
      <c r="C4428" s="28"/>
    </row>
    <row r="4429" spans="2:3" ht="9.9499999999999993" customHeight="1" x14ac:dyDescent="0.2">
      <c r="B4429" s="28"/>
      <c r="C4429" s="28"/>
    </row>
    <row r="4430" spans="2:3" ht="9.9499999999999993" customHeight="1" x14ac:dyDescent="0.2">
      <c r="B4430" s="28"/>
      <c r="C4430" s="28"/>
    </row>
    <row r="4431" spans="2:3" ht="9.9499999999999993" customHeight="1" x14ac:dyDescent="0.2">
      <c r="B4431" s="28"/>
      <c r="C4431" s="28"/>
    </row>
    <row r="4432" spans="2:3" ht="9.9499999999999993" customHeight="1" x14ac:dyDescent="0.2">
      <c r="B4432" s="28"/>
      <c r="C4432" s="28"/>
    </row>
    <row r="4433" spans="2:3" ht="9.9499999999999993" customHeight="1" x14ac:dyDescent="0.2">
      <c r="B4433" s="28"/>
      <c r="C4433" s="28"/>
    </row>
    <row r="4434" spans="2:3" ht="9.9499999999999993" customHeight="1" x14ac:dyDescent="0.2">
      <c r="B4434" s="28"/>
      <c r="C4434" s="28"/>
    </row>
    <row r="4435" spans="2:3" ht="9.9499999999999993" customHeight="1" x14ac:dyDescent="0.2">
      <c r="B4435" s="28"/>
      <c r="C4435" s="28"/>
    </row>
    <row r="4436" spans="2:3" ht="9.9499999999999993" customHeight="1" x14ac:dyDescent="0.2">
      <c r="B4436" s="28"/>
      <c r="C4436" s="28"/>
    </row>
    <row r="4437" spans="2:3" ht="9.9499999999999993" customHeight="1" x14ac:dyDescent="0.2">
      <c r="B4437" s="28"/>
      <c r="C4437" s="28"/>
    </row>
    <row r="4438" spans="2:3" ht="9.9499999999999993" customHeight="1" x14ac:dyDescent="0.2">
      <c r="B4438" s="28"/>
      <c r="C4438" s="28"/>
    </row>
    <row r="4439" spans="2:3" ht="9.9499999999999993" customHeight="1" x14ac:dyDescent="0.2">
      <c r="B4439" s="28"/>
      <c r="C4439" s="28"/>
    </row>
    <row r="4440" spans="2:3" ht="9.9499999999999993" customHeight="1" x14ac:dyDescent="0.2">
      <c r="B4440" s="28"/>
      <c r="C4440" s="28"/>
    </row>
    <row r="4441" spans="2:3" ht="9.9499999999999993" customHeight="1" x14ac:dyDescent="0.2">
      <c r="B4441" s="28"/>
      <c r="C4441" s="28"/>
    </row>
    <row r="4442" spans="2:3" ht="9.9499999999999993" customHeight="1" x14ac:dyDescent="0.2">
      <c r="B4442" s="28"/>
      <c r="C4442" s="28"/>
    </row>
    <row r="4443" spans="2:3" ht="9.9499999999999993" customHeight="1" x14ac:dyDescent="0.2">
      <c r="B4443" s="28"/>
      <c r="C4443" s="28"/>
    </row>
    <row r="4444" spans="2:3" ht="9.9499999999999993" customHeight="1" x14ac:dyDescent="0.2">
      <c r="B4444" s="28"/>
      <c r="C4444" s="28"/>
    </row>
    <row r="4445" spans="2:3" ht="9.9499999999999993" customHeight="1" x14ac:dyDescent="0.2">
      <c r="B4445" s="28"/>
      <c r="C4445" s="28"/>
    </row>
    <row r="4446" spans="2:3" ht="9.9499999999999993" customHeight="1" x14ac:dyDescent="0.2">
      <c r="B4446" s="28"/>
      <c r="C4446" s="28"/>
    </row>
    <row r="4447" spans="2:3" ht="9.9499999999999993" customHeight="1" x14ac:dyDescent="0.2">
      <c r="B4447" s="28"/>
      <c r="C4447" s="28"/>
    </row>
    <row r="4448" spans="2:3" ht="9.9499999999999993" customHeight="1" x14ac:dyDescent="0.2">
      <c r="B4448" s="28"/>
      <c r="C4448" s="28"/>
    </row>
    <row r="4449" spans="2:3" ht="9.9499999999999993" customHeight="1" x14ac:dyDescent="0.2">
      <c r="B4449" s="28"/>
      <c r="C4449" s="28"/>
    </row>
    <row r="4450" spans="2:3" ht="9.9499999999999993" customHeight="1" x14ac:dyDescent="0.2">
      <c r="B4450" s="28"/>
      <c r="C4450" s="28"/>
    </row>
    <row r="4451" spans="2:3" ht="9.9499999999999993" customHeight="1" x14ac:dyDescent="0.2">
      <c r="B4451" s="28"/>
      <c r="C4451" s="28"/>
    </row>
    <row r="4452" spans="2:3" ht="9.9499999999999993" customHeight="1" x14ac:dyDescent="0.2">
      <c r="B4452" s="28"/>
      <c r="C4452" s="28"/>
    </row>
    <row r="4453" spans="2:3" ht="9.9499999999999993" customHeight="1" x14ac:dyDescent="0.2">
      <c r="B4453" s="28"/>
      <c r="C4453" s="28"/>
    </row>
    <row r="4454" spans="2:3" ht="9.9499999999999993" customHeight="1" x14ac:dyDescent="0.2">
      <c r="B4454" s="28"/>
      <c r="C4454" s="28"/>
    </row>
    <row r="4455" spans="2:3" ht="9.9499999999999993" customHeight="1" x14ac:dyDescent="0.2">
      <c r="B4455" s="28"/>
      <c r="C4455" s="28"/>
    </row>
    <row r="4456" spans="2:3" ht="9.9499999999999993" customHeight="1" x14ac:dyDescent="0.2">
      <c r="B4456" s="28"/>
      <c r="C4456" s="28"/>
    </row>
    <row r="4457" spans="2:3" ht="9.9499999999999993" customHeight="1" x14ac:dyDescent="0.2">
      <c r="B4457" s="28"/>
      <c r="C4457" s="28"/>
    </row>
    <row r="4458" spans="2:3" ht="9.9499999999999993" customHeight="1" x14ac:dyDescent="0.2">
      <c r="B4458" s="28"/>
      <c r="C4458" s="28"/>
    </row>
    <row r="4459" spans="2:3" ht="9.9499999999999993" customHeight="1" x14ac:dyDescent="0.2">
      <c r="B4459" s="28"/>
      <c r="C4459" s="28"/>
    </row>
    <row r="4460" spans="2:3" ht="9.9499999999999993" customHeight="1" x14ac:dyDescent="0.2">
      <c r="B4460" s="28"/>
      <c r="C4460" s="28"/>
    </row>
    <row r="4461" spans="2:3" ht="9.9499999999999993" customHeight="1" x14ac:dyDescent="0.2">
      <c r="B4461" s="28"/>
      <c r="C4461" s="28"/>
    </row>
    <row r="4462" spans="2:3" ht="9.9499999999999993" customHeight="1" x14ac:dyDescent="0.2">
      <c r="B4462" s="28"/>
      <c r="C4462" s="28"/>
    </row>
    <row r="4463" spans="2:3" ht="9.9499999999999993" customHeight="1" x14ac:dyDescent="0.2">
      <c r="B4463" s="28"/>
      <c r="C4463" s="28"/>
    </row>
    <row r="4464" spans="2:3" ht="9.9499999999999993" customHeight="1" x14ac:dyDescent="0.2">
      <c r="B4464" s="28"/>
      <c r="C4464" s="28"/>
    </row>
    <row r="4465" spans="2:3" ht="9.9499999999999993" customHeight="1" x14ac:dyDescent="0.2">
      <c r="B4465" s="28"/>
      <c r="C4465" s="28"/>
    </row>
    <row r="4466" spans="2:3" ht="9.9499999999999993" customHeight="1" x14ac:dyDescent="0.2">
      <c r="B4466" s="28"/>
      <c r="C4466" s="28"/>
    </row>
    <row r="4467" spans="2:3" ht="9.9499999999999993" customHeight="1" x14ac:dyDescent="0.2">
      <c r="B4467" s="28"/>
      <c r="C4467" s="28"/>
    </row>
    <row r="4468" spans="2:3" ht="9.9499999999999993" customHeight="1" x14ac:dyDescent="0.2">
      <c r="B4468" s="28"/>
      <c r="C4468" s="28"/>
    </row>
    <row r="4469" spans="2:3" ht="9.9499999999999993" customHeight="1" x14ac:dyDescent="0.2">
      <c r="B4469" s="28"/>
      <c r="C4469" s="28"/>
    </row>
    <row r="4470" spans="2:3" ht="9.9499999999999993" customHeight="1" x14ac:dyDescent="0.2">
      <c r="B4470" s="28"/>
      <c r="C4470" s="28"/>
    </row>
    <row r="4471" spans="2:3" ht="9.9499999999999993" customHeight="1" x14ac:dyDescent="0.2">
      <c r="B4471" s="28"/>
      <c r="C4471" s="28"/>
    </row>
    <row r="4472" spans="2:3" ht="9.9499999999999993" customHeight="1" x14ac:dyDescent="0.2">
      <c r="B4472" s="28"/>
      <c r="C4472" s="28"/>
    </row>
    <row r="4473" spans="2:3" ht="9.9499999999999993" customHeight="1" x14ac:dyDescent="0.2">
      <c r="B4473" s="28"/>
      <c r="C4473" s="28"/>
    </row>
    <row r="4474" spans="2:3" ht="9.9499999999999993" customHeight="1" x14ac:dyDescent="0.2">
      <c r="B4474" s="28"/>
      <c r="C4474" s="28"/>
    </row>
    <row r="4475" spans="2:3" ht="9.9499999999999993" customHeight="1" x14ac:dyDescent="0.2">
      <c r="B4475" s="28"/>
      <c r="C4475" s="28"/>
    </row>
    <row r="4476" spans="2:3" ht="9.9499999999999993" customHeight="1" x14ac:dyDescent="0.2">
      <c r="B4476" s="28"/>
      <c r="C4476" s="28"/>
    </row>
    <row r="4477" spans="2:3" ht="9.9499999999999993" customHeight="1" x14ac:dyDescent="0.2">
      <c r="B4477" s="28"/>
      <c r="C4477" s="28"/>
    </row>
    <row r="4478" spans="2:3" ht="9.9499999999999993" customHeight="1" x14ac:dyDescent="0.2">
      <c r="B4478" s="28"/>
      <c r="C4478" s="28"/>
    </row>
    <row r="4479" spans="2:3" ht="9.9499999999999993" customHeight="1" x14ac:dyDescent="0.2">
      <c r="B4479" s="28"/>
      <c r="C4479" s="28"/>
    </row>
    <row r="4480" spans="2:3" ht="9.9499999999999993" customHeight="1" x14ac:dyDescent="0.2">
      <c r="B4480" s="28"/>
      <c r="C4480" s="28"/>
    </row>
    <row r="4481" spans="2:3" ht="9.9499999999999993" customHeight="1" x14ac:dyDescent="0.2">
      <c r="B4481" s="28"/>
      <c r="C4481" s="28"/>
    </row>
    <row r="4482" spans="2:3" ht="9.9499999999999993" customHeight="1" x14ac:dyDescent="0.2">
      <c r="B4482" s="28"/>
      <c r="C4482" s="28"/>
    </row>
    <row r="4483" spans="2:3" ht="9.9499999999999993" customHeight="1" x14ac:dyDescent="0.2">
      <c r="B4483" s="28"/>
      <c r="C4483" s="28"/>
    </row>
    <row r="4484" spans="2:3" ht="9.9499999999999993" customHeight="1" x14ac:dyDescent="0.2">
      <c r="B4484" s="28"/>
      <c r="C4484" s="28"/>
    </row>
    <row r="4485" spans="2:3" ht="9.9499999999999993" customHeight="1" x14ac:dyDescent="0.2">
      <c r="B4485" s="28"/>
      <c r="C4485" s="28"/>
    </row>
    <row r="4486" spans="2:3" ht="9.9499999999999993" customHeight="1" x14ac:dyDescent="0.2">
      <c r="B4486" s="28"/>
      <c r="C4486" s="28"/>
    </row>
    <row r="4487" spans="2:3" ht="9.9499999999999993" customHeight="1" x14ac:dyDescent="0.2">
      <c r="B4487" s="28"/>
      <c r="C4487" s="28"/>
    </row>
    <row r="4488" spans="2:3" ht="9.9499999999999993" customHeight="1" x14ac:dyDescent="0.2">
      <c r="B4488" s="28"/>
      <c r="C4488" s="28"/>
    </row>
    <row r="4489" spans="2:3" ht="9.9499999999999993" customHeight="1" x14ac:dyDescent="0.2">
      <c r="B4489" s="28"/>
      <c r="C4489" s="28"/>
    </row>
    <row r="4490" spans="2:3" ht="9.9499999999999993" customHeight="1" x14ac:dyDescent="0.2">
      <c r="B4490" s="28"/>
      <c r="C4490" s="28"/>
    </row>
    <row r="4491" spans="2:3" ht="9.9499999999999993" customHeight="1" x14ac:dyDescent="0.2">
      <c r="B4491" s="28"/>
      <c r="C4491" s="28"/>
    </row>
    <row r="4492" spans="2:3" ht="9.9499999999999993" customHeight="1" x14ac:dyDescent="0.2">
      <c r="B4492" s="28"/>
      <c r="C4492" s="28"/>
    </row>
    <row r="4493" spans="2:3" ht="9.9499999999999993" customHeight="1" x14ac:dyDescent="0.2">
      <c r="B4493" s="28"/>
      <c r="C4493" s="28"/>
    </row>
    <row r="4494" spans="2:3" ht="9.9499999999999993" customHeight="1" x14ac:dyDescent="0.2">
      <c r="B4494" s="28"/>
      <c r="C4494" s="28"/>
    </row>
    <row r="4495" spans="2:3" ht="9.9499999999999993" customHeight="1" x14ac:dyDescent="0.2">
      <c r="B4495" s="28"/>
      <c r="C4495" s="28"/>
    </row>
    <row r="4496" spans="2:3" ht="9.9499999999999993" customHeight="1" x14ac:dyDescent="0.2">
      <c r="B4496" s="28"/>
      <c r="C4496" s="28"/>
    </row>
    <row r="4497" spans="2:3" ht="9.9499999999999993" customHeight="1" x14ac:dyDescent="0.2">
      <c r="B4497" s="28"/>
      <c r="C4497" s="28"/>
    </row>
    <row r="4498" spans="2:3" ht="9.9499999999999993" customHeight="1" x14ac:dyDescent="0.2">
      <c r="B4498" s="28"/>
      <c r="C4498" s="28"/>
    </row>
    <row r="4499" spans="2:3" ht="9.9499999999999993" customHeight="1" x14ac:dyDescent="0.2">
      <c r="B4499" s="28"/>
      <c r="C4499" s="28"/>
    </row>
    <row r="4500" spans="2:3" ht="9.9499999999999993" customHeight="1" x14ac:dyDescent="0.2">
      <c r="B4500" s="28"/>
      <c r="C4500" s="28"/>
    </row>
    <row r="4501" spans="2:3" ht="9.9499999999999993" customHeight="1" x14ac:dyDescent="0.2">
      <c r="B4501" s="28"/>
      <c r="C4501" s="28"/>
    </row>
    <row r="4502" spans="2:3" ht="9.9499999999999993" customHeight="1" x14ac:dyDescent="0.2">
      <c r="B4502" s="28"/>
      <c r="C4502" s="28"/>
    </row>
    <row r="4503" spans="2:3" ht="9.9499999999999993" customHeight="1" x14ac:dyDescent="0.2">
      <c r="B4503" s="28"/>
      <c r="C4503" s="28"/>
    </row>
    <row r="4504" spans="2:3" ht="9.9499999999999993" customHeight="1" x14ac:dyDescent="0.2">
      <c r="B4504" s="28"/>
      <c r="C4504" s="28"/>
    </row>
    <row r="4505" spans="2:3" ht="9.9499999999999993" customHeight="1" x14ac:dyDescent="0.2">
      <c r="B4505" s="28"/>
      <c r="C4505" s="28"/>
    </row>
    <row r="4506" spans="2:3" ht="9.9499999999999993" customHeight="1" x14ac:dyDescent="0.2">
      <c r="B4506" s="28"/>
      <c r="C4506" s="28"/>
    </row>
    <row r="4507" spans="2:3" ht="9.9499999999999993" customHeight="1" x14ac:dyDescent="0.2">
      <c r="B4507" s="28"/>
      <c r="C4507" s="28"/>
    </row>
    <row r="4508" spans="2:3" ht="9.9499999999999993" customHeight="1" x14ac:dyDescent="0.2">
      <c r="B4508" s="28"/>
      <c r="C4508" s="28"/>
    </row>
    <row r="4509" spans="2:3" ht="9.9499999999999993" customHeight="1" x14ac:dyDescent="0.2">
      <c r="B4509" s="28"/>
      <c r="C4509" s="28"/>
    </row>
    <row r="4510" spans="2:3" ht="9.9499999999999993" customHeight="1" x14ac:dyDescent="0.2">
      <c r="B4510" s="28"/>
      <c r="C4510" s="28"/>
    </row>
    <row r="4511" spans="2:3" ht="9.9499999999999993" customHeight="1" x14ac:dyDescent="0.2">
      <c r="B4511" s="28"/>
      <c r="C4511" s="28"/>
    </row>
    <row r="4512" spans="2:3" ht="9.9499999999999993" customHeight="1" x14ac:dyDescent="0.2">
      <c r="B4512" s="28"/>
      <c r="C4512" s="28"/>
    </row>
    <row r="4513" spans="2:3" ht="9.9499999999999993" customHeight="1" x14ac:dyDescent="0.2">
      <c r="B4513" s="28"/>
      <c r="C4513" s="28"/>
    </row>
    <row r="4514" spans="2:3" ht="9.9499999999999993" customHeight="1" x14ac:dyDescent="0.2">
      <c r="B4514" s="28"/>
      <c r="C4514" s="28"/>
    </row>
    <row r="4515" spans="2:3" ht="9.9499999999999993" customHeight="1" x14ac:dyDescent="0.2">
      <c r="B4515" s="28"/>
      <c r="C4515" s="28"/>
    </row>
    <row r="4516" spans="2:3" ht="9.9499999999999993" customHeight="1" x14ac:dyDescent="0.2">
      <c r="B4516" s="28"/>
      <c r="C4516" s="28"/>
    </row>
    <row r="4517" spans="2:3" ht="9.9499999999999993" customHeight="1" x14ac:dyDescent="0.2">
      <c r="B4517" s="28"/>
      <c r="C4517" s="28"/>
    </row>
    <row r="4518" spans="2:3" ht="9.9499999999999993" customHeight="1" x14ac:dyDescent="0.2">
      <c r="B4518" s="28"/>
      <c r="C4518" s="28"/>
    </row>
    <row r="4519" spans="2:3" ht="9.9499999999999993" customHeight="1" x14ac:dyDescent="0.2">
      <c r="B4519" s="28"/>
      <c r="C4519" s="28"/>
    </row>
    <row r="4520" spans="2:3" ht="9.9499999999999993" customHeight="1" x14ac:dyDescent="0.2">
      <c r="B4520" s="28"/>
      <c r="C4520" s="28"/>
    </row>
    <row r="4521" spans="2:3" ht="9.9499999999999993" customHeight="1" x14ac:dyDescent="0.2">
      <c r="B4521" s="28"/>
      <c r="C4521" s="28"/>
    </row>
    <row r="4522" spans="2:3" ht="9.9499999999999993" customHeight="1" x14ac:dyDescent="0.2">
      <c r="B4522" s="28"/>
      <c r="C4522" s="28"/>
    </row>
    <row r="4523" spans="2:3" ht="9.9499999999999993" customHeight="1" x14ac:dyDescent="0.2">
      <c r="B4523" s="28"/>
      <c r="C4523" s="28"/>
    </row>
    <row r="4524" spans="2:3" ht="9.9499999999999993" customHeight="1" x14ac:dyDescent="0.2">
      <c r="B4524" s="28"/>
      <c r="C4524" s="28"/>
    </row>
    <row r="4525" spans="2:3" ht="9.9499999999999993" customHeight="1" x14ac:dyDescent="0.2">
      <c r="B4525" s="28"/>
      <c r="C4525" s="28"/>
    </row>
    <row r="4526" spans="2:3" ht="9.9499999999999993" customHeight="1" x14ac:dyDescent="0.2">
      <c r="B4526" s="28"/>
      <c r="C4526" s="28"/>
    </row>
    <row r="4527" spans="2:3" ht="9.9499999999999993" customHeight="1" x14ac:dyDescent="0.2">
      <c r="B4527" s="28"/>
      <c r="C4527" s="28"/>
    </row>
    <row r="4528" spans="2:3" ht="9.9499999999999993" customHeight="1" x14ac:dyDescent="0.2">
      <c r="B4528" s="28"/>
      <c r="C4528" s="28"/>
    </row>
    <row r="4529" spans="2:3" ht="9.9499999999999993" customHeight="1" x14ac:dyDescent="0.2">
      <c r="B4529" s="28"/>
      <c r="C4529" s="28"/>
    </row>
    <row r="4530" spans="2:3" ht="9.9499999999999993" customHeight="1" x14ac:dyDescent="0.2">
      <c r="B4530" s="28"/>
      <c r="C4530" s="28"/>
    </row>
    <row r="4531" spans="2:3" ht="9.9499999999999993" customHeight="1" x14ac:dyDescent="0.2">
      <c r="B4531" s="28"/>
      <c r="C4531" s="28"/>
    </row>
    <row r="4532" spans="2:3" ht="9.9499999999999993" customHeight="1" x14ac:dyDescent="0.2">
      <c r="B4532" s="28"/>
      <c r="C4532" s="28"/>
    </row>
    <row r="4533" spans="2:3" ht="9.9499999999999993" customHeight="1" x14ac:dyDescent="0.2">
      <c r="B4533" s="28"/>
      <c r="C4533" s="28"/>
    </row>
    <row r="4534" spans="2:3" ht="9.9499999999999993" customHeight="1" x14ac:dyDescent="0.2">
      <c r="B4534" s="28"/>
      <c r="C4534" s="28"/>
    </row>
    <row r="4535" spans="2:3" ht="9.9499999999999993" customHeight="1" x14ac:dyDescent="0.2">
      <c r="B4535" s="28"/>
      <c r="C4535" s="28"/>
    </row>
    <row r="4536" spans="2:3" ht="9.9499999999999993" customHeight="1" x14ac:dyDescent="0.2">
      <c r="B4536" s="28"/>
      <c r="C4536" s="28"/>
    </row>
    <row r="4537" spans="2:3" ht="9.9499999999999993" customHeight="1" x14ac:dyDescent="0.2">
      <c r="B4537" s="28"/>
      <c r="C4537" s="28"/>
    </row>
    <row r="4538" spans="2:3" ht="9.9499999999999993" customHeight="1" x14ac:dyDescent="0.2">
      <c r="B4538" s="28"/>
      <c r="C4538" s="28"/>
    </row>
    <row r="4539" spans="2:3" ht="9.9499999999999993" customHeight="1" x14ac:dyDescent="0.2">
      <c r="B4539" s="28"/>
      <c r="C4539" s="28"/>
    </row>
    <row r="4540" spans="2:3" ht="9.9499999999999993" customHeight="1" x14ac:dyDescent="0.2">
      <c r="B4540" s="28"/>
      <c r="C4540" s="28"/>
    </row>
    <row r="4541" spans="2:3" ht="9.9499999999999993" customHeight="1" x14ac:dyDescent="0.2">
      <c r="B4541" s="28"/>
      <c r="C4541" s="28"/>
    </row>
    <row r="4542" spans="2:3" ht="9.9499999999999993" customHeight="1" x14ac:dyDescent="0.2">
      <c r="B4542" s="28"/>
      <c r="C4542" s="28"/>
    </row>
    <row r="4543" spans="2:3" ht="9.9499999999999993" customHeight="1" x14ac:dyDescent="0.2">
      <c r="B4543" s="28"/>
      <c r="C4543" s="28"/>
    </row>
    <row r="4544" spans="2:3" ht="9.9499999999999993" customHeight="1" x14ac:dyDescent="0.2">
      <c r="B4544" s="28"/>
      <c r="C4544" s="28"/>
    </row>
    <row r="4545" spans="2:3" ht="9.9499999999999993" customHeight="1" x14ac:dyDescent="0.2">
      <c r="B4545" s="28"/>
      <c r="C4545" s="28"/>
    </row>
    <row r="4546" spans="2:3" ht="9.9499999999999993" customHeight="1" x14ac:dyDescent="0.2">
      <c r="B4546" s="28"/>
      <c r="C4546" s="28"/>
    </row>
    <row r="4547" spans="2:3" ht="9.9499999999999993" customHeight="1" x14ac:dyDescent="0.2">
      <c r="B4547" s="28"/>
      <c r="C4547" s="28"/>
    </row>
    <row r="4548" spans="2:3" ht="9.9499999999999993" customHeight="1" x14ac:dyDescent="0.2">
      <c r="B4548" s="28"/>
      <c r="C4548" s="28"/>
    </row>
    <row r="4549" spans="2:3" ht="9.9499999999999993" customHeight="1" x14ac:dyDescent="0.2">
      <c r="B4549" s="28"/>
      <c r="C4549" s="28"/>
    </row>
    <row r="4550" spans="2:3" ht="9.9499999999999993" customHeight="1" x14ac:dyDescent="0.2">
      <c r="B4550" s="28"/>
      <c r="C4550" s="28"/>
    </row>
    <row r="4551" spans="2:3" ht="9.9499999999999993" customHeight="1" x14ac:dyDescent="0.2">
      <c r="B4551" s="28"/>
      <c r="C4551" s="28"/>
    </row>
    <row r="4552" spans="2:3" ht="9.9499999999999993" customHeight="1" x14ac:dyDescent="0.2">
      <c r="B4552" s="28"/>
      <c r="C4552" s="28"/>
    </row>
    <row r="4553" spans="2:3" ht="9.9499999999999993" customHeight="1" x14ac:dyDescent="0.2">
      <c r="B4553" s="28"/>
      <c r="C4553" s="28"/>
    </row>
    <row r="4554" spans="2:3" ht="9.9499999999999993" customHeight="1" x14ac:dyDescent="0.2">
      <c r="B4554" s="28"/>
      <c r="C4554" s="28"/>
    </row>
    <row r="4555" spans="2:3" ht="9.9499999999999993" customHeight="1" x14ac:dyDescent="0.2">
      <c r="B4555" s="28"/>
      <c r="C4555" s="28"/>
    </row>
    <row r="4556" spans="2:3" ht="9.9499999999999993" customHeight="1" x14ac:dyDescent="0.2">
      <c r="B4556" s="28"/>
      <c r="C4556" s="28"/>
    </row>
    <row r="4557" spans="2:3" ht="9.9499999999999993" customHeight="1" x14ac:dyDescent="0.2">
      <c r="B4557" s="28"/>
      <c r="C4557" s="28"/>
    </row>
    <row r="4558" spans="2:3" ht="9.9499999999999993" customHeight="1" x14ac:dyDescent="0.2">
      <c r="B4558" s="28"/>
      <c r="C4558" s="28"/>
    </row>
    <row r="4559" spans="2:3" ht="9.9499999999999993" customHeight="1" x14ac:dyDescent="0.2">
      <c r="B4559" s="28"/>
      <c r="C4559" s="28"/>
    </row>
    <row r="4560" spans="2:3" ht="9.9499999999999993" customHeight="1" x14ac:dyDescent="0.2">
      <c r="B4560" s="28"/>
      <c r="C4560" s="28"/>
    </row>
    <row r="4561" spans="2:3" ht="9.9499999999999993" customHeight="1" x14ac:dyDescent="0.2">
      <c r="B4561" s="28"/>
      <c r="C4561" s="28"/>
    </row>
    <row r="4562" spans="2:3" ht="9.9499999999999993" customHeight="1" x14ac:dyDescent="0.2">
      <c r="B4562" s="28"/>
      <c r="C4562" s="28"/>
    </row>
    <row r="4563" spans="2:3" ht="9.9499999999999993" customHeight="1" x14ac:dyDescent="0.2">
      <c r="B4563" s="28"/>
      <c r="C4563" s="28"/>
    </row>
    <row r="4564" spans="2:3" ht="9.9499999999999993" customHeight="1" x14ac:dyDescent="0.2">
      <c r="B4564" s="28"/>
      <c r="C4564" s="28"/>
    </row>
    <row r="4565" spans="2:3" ht="9.9499999999999993" customHeight="1" x14ac:dyDescent="0.2">
      <c r="B4565" s="28"/>
      <c r="C4565" s="28"/>
    </row>
    <row r="4566" spans="2:3" ht="9.9499999999999993" customHeight="1" x14ac:dyDescent="0.2">
      <c r="B4566" s="28"/>
      <c r="C4566" s="28"/>
    </row>
    <row r="4567" spans="2:3" ht="9.9499999999999993" customHeight="1" x14ac:dyDescent="0.2">
      <c r="B4567" s="28"/>
      <c r="C4567" s="28"/>
    </row>
    <row r="4568" spans="2:3" ht="9.9499999999999993" customHeight="1" x14ac:dyDescent="0.2">
      <c r="B4568" s="28"/>
      <c r="C4568" s="28"/>
    </row>
    <row r="4569" spans="2:3" ht="9.9499999999999993" customHeight="1" x14ac:dyDescent="0.2">
      <c r="B4569" s="28"/>
      <c r="C4569" s="28"/>
    </row>
    <row r="4570" spans="2:3" ht="9.9499999999999993" customHeight="1" x14ac:dyDescent="0.2">
      <c r="B4570" s="28"/>
      <c r="C4570" s="28"/>
    </row>
    <row r="4571" spans="2:3" ht="9.9499999999999993" customHeight="1" x14ac:dyDescent="0.2">
      <c r="B4571" s="28"/>
      <c r="C4571" s="28"/>
    </row>
    <row r="4572" spans="2:3" ht="9.9499999999999993" customHeight="1" x14ac:dyDescent="0.2">
      <c r="B4572" s="28"/>
      <c r="C4572" s="28"/>
    </row>
    <row r="4573" spans="2:3" ht="9.9499999999999993" customHeight="1" x14ac:dyDescent="0.2">
      <c r="B4573" s="28"/>
      <c r="C4573" s="28"/>
    </row>
    <row r="4574" spans="2:3" ht="9.9499999999999993" customHeight="1" x14ac:dyDescent="0.2">
      <c r="B4574" s="28"/>
      <c r="C4574" s="28"/>
    </row>
    <row r="4575" spans="2:3" ht="9.9499999999999993" customHeight="1" x14ac:dyDescent="0.2">
      <c r="B4575" s="28"/>
      <c r="C4575" s="28"/>
    </row>
    <row r="4576" spans="2:3" ht="9.9499999999999993" customHeight="1" x14ac:dyDescent="0.2">
      <c r="B4576" s="28"/>
      <c r="C4576" s="28"/>
    </row>
    <row r="4577" spans="2:3" ht="9.9499999999999993" customHeight="1" x14ac:dyDescent="0.2">
      <c r="B4577" s="28"/>
      <c r="C4577" s="28"/>
    </row>
    <row r="4578" spans="2:3" ht="9.9499999999999993" customHeight="1" x14ac:dyDescent="0.2">
      <c r="B4578" s="28"/>
      <c r="C4578" s="28"/>
    </row>
    <row r="4579" spans="2:3" ht="9.9499999999999993" customHeight="1" x14ac:dyDescent="0.2">
      <c r="B4579" s="28"/>
      <c r="C4579" s="28"/>
    </row>
    <row r="4580" spans="2:3" ht="9.9499999999999993" customHeight="1" x14ac:dyDescent="0.2">
      <c r="B4580" s="28"/>
      <c r="C4580" s="28"/>
    </row>
    <row r="4581" spans="2:3" ht="9.9499999999999993" customHeight="1" x14ac:dyDescent="0.2">
      <c r="B4581" s="28"/>
      <c r="C4581" s="28"/>
    </row>
    <row r="4582" spans="2:3" ht="9.9499999999999993" customHeight="1" x14ac:dyDescent="0.2">
      <c r="B4582" s="28"/>
      <c r="C4582" s="28"/>
    </row>
    <row r="4583" spans="2:3" ht="9.9499999999999993" customHeight="1" x14ac:dyDescent="0.2">
      <c r="B4583" s="28"/>
      <c r="C4583" s="28"/>
    </row>
    <row r="4584" spans="2:3" ht="9.9499999999999993" customHeight="1" x14ac:dyDescent="0.2">
      <c r="B4584" s="28"/>
      <c r="C4584" s="28"/>
    </row>
    <row r="4585" spans="2:3" ht="9.9499999999999993" customHeight="1" x14ac:dyDescent="0.2">
      <c r="B4585" s="28"/>
      <c r="C4585" s="28"/>
    </row>
    <row r="4586" spans="2:3" ht="9.9499999999999993" customHeight="1" x14ac:dyDescent="0.2">
      <c r="B4586" s="28"/>
      <c r="C4586" s="28"/>
    </row>
    <row r="4587" spans="2:3" ht="9.9499999999999993" customHeight="1" x14ac:dyDescent="0.2">
      <c r="B4587" s="28"/>
      <c r="C4587" s="28"/>
    </row>
    <row r="4588" spans="2:3" ht="9.9499999999999993" customHeight="1" x14ac:dyDescent="0.2">
      <c r="B4588" s="28"/>
      <c r="C4588" s="28"/>
    </row>
    <row r="4589" spans="2:3" ht="9.9499999999999993" customHeight="1" x14ac:dyDescent="0.2">
      <c r="B4589" s="28"/>
      <c r="C4589" s="28"/>
    </row>
    <row r="4590" spans="2:3" ht="9.9499999999999993" customHeight="1" x14ac:dyDescent="0.2">
      <c r="B4590" s="28"/>
      <c r="C4590" s="28"/>
    </row>
    <row r="4591" spans="2:3" ht="9.9499999999999993" customHeight="1" x14ac:dyDescent="0.2">
      <c r="B4591" s="28"/>
      <c r="C4591" s="28"/>
    </row>
    <row r="4592" spans="2:3" ht="9.9499999999999993" customHeight="1" x14ac:dyDescent="0.2">
      <c r="B4592" s="28"/>
      <c r="C4592" s="28"/>
    </row>
    <row r="4593" spans="2:3" ht="9.9499999999999993" customHeight="1" x14ac:dyDescent="0.2">
      <c r="B4593" s="28"/>
      <c r="C4593" s="28"/>
    </row>
    <row r="4594" spans="2:3" ht="9.9499999999999993" customHeight="1" x14ac:dyDescent="0.2">
      <c r="B4594" s="28"/>
      <c r="C4594" s="28"/>
    </row>
    <row r="4595" spans="2:3" ht="9.9499999999999993" customHeight="1" x14ac:dyDescent="0.2">
      <c r="B4595" s="28"/>
      <c r="C4595" s="28"/>
    </row>
    <row r="4596" spans="2:3" ht="9.9499999999999993" customHeight="1" x14ac:dyDescent="0.2">
      <c r="B4596" s="28"/>
      <c r="C4596" s="28"/>
    </row>
    <row r="4597" spans="2:3" ht="9.9499999999999993" customHeight="1" x14ac:dyDescent="0.2">
      <c r="B4597" s="28"/>
      <c r="C4597" s="28"/>
    </row>
    <row r="4598" spans="2:3" ht="9.9499999999999993" customHeight="1" x14ac:dyDescent="0.2">
      <c r="B4598" s="28"/>
      <c r="C4598" s="28"/>
    </row>
    <row r="4599" spans="2:3" ht="9.9499999999999993" customHeight="1" x14ac:dyDescent="0.2">
      <c r="B4599" s="28"/>
      <c r="C4599" s="28"/>
    </row>
    <row r="4600" spans="2:3" ht="9.9499999999999993" customHeight="1" x14ac:dyDescent="0.2">
      <c r="B4600" s="28"/>
      <c r="C4600" s="28"/>
    </row>
    <row r="4601" spans="2:3" ht="9.9499999999999993" customHeight="1" x14ac:dyDescent="0.2">
      <c r="B4601" s="28"/>
      <c r="C4601" s="28"/>
    </row>
    <row r="4602" spans="2:3" ht="9.9499999999999993" customHeight="1" x14ac:dyDescent="0.2">
      <c r="B4602" s="28"/>
      <c r="C4602" s="28"/>
    </row>
    <row r="4603" spans="2:3" ht="9.9499999999999993" customHeight="1" x14ac:dyDescent="0.2">
      <c r="B4603" s="28"/>
      <c r="C4603" s="28"/>
    </row>
    <row r="4604" spans="2:3" ht="9.9499999999999993" customHeight="1" x14ac:dyDescent="0.2">
      <c r="B4604" s="28"/>
      <c r="C4604" s="28"/>
    </row>
    <row r="4605" spans="2:3" ht="9.9499999999999993" customHeight="1" x14ac:dyDescent="0.2">
      <c r="B4605" s="28"/>
      <c r="C4605" s="28"/>
    </row>
    <row r="4606" spans="2:3" ht="9.9499999999999993" customHeight="1" x14ac:dyDescent="0.2">
      <c r="B4606" s="28"/>
      <c r="C4606" s="28"/>
    </row>
    <row r="4607" spans="2:3" ht="9.9499999999999993" customHeight="1" x14ac:dyDescent="0.2">
      <c r="B4607" s="28"/>
      <c r="C4607" s="28"/>
    </row>
    <row r="4608" spans="2:3" ht="9.9499999999999993" customHeight="1" x14ac:dyDescent="0.2">
      <c r="B4608" s="28"/>
      <c r="C4608" s="28"/>
    </row>
    <row r="4609" spans="2:3" ht="9.9499999999999993" customHeight="1" x14ac:dyDescent="0.2">
      <c r="B4609" s="28"/>
      <c r="C4609" s="28"/>
    </row>
    <row r="4610" spans="2:3" ht="9.9499999999999993" customHeight="1" x14ac:dyDescent="0.2">
      <c r="B4610" s="28"/>
      <c r="C4610" s="28"/>
    </row>
    <row r="4611" spans="2:3" ht="9.9499999999999993" customHeight="1" x14ac:dyDescent="0.2">
      <c r="B4611" s="28"/>
      <c r="C4611" s="28"/>
    </row>
    <row r="4612" spans="2:3" ht="9.9499999999999993" customHeight="1" x14ac:dyDescent="0.2">
      <c r="B4612" s="28"/>
      <c r="C4612" s="28"/>
    </row>
    <row r="4613" spans="2:3" ht="9.9499999999999993" customHeight="1" x14ac:dyDescent="0.2">
      <c r="B4613" s="28"/>
      <c r="C4613" s="28"/>
    </row>
    <row r="4614" spans="2:3" ht="9.9499999999999993" customHeight="1" x14ac:dyDescent="0.2">
      <c r="B4614" s="28"/>
      <c r="C4614" s="28"/>
    </row>
    <row r="4615" spans="2:3" ht="9.9499999999999993" customHeight="1" x14ac:dyDescent="0.2">
      <c r="B4615" s="28"/>
      <c r="C4615" s="28"/>
    </row>
    <row r="4616" spans="2:3" ht="9.9499999999999993" customHeight="1" x14ac:dyDescent="0.2">
      <c r="B4616" s="28"/>
      <c r="C4616" s="28"/>
    </row>
    <row r="4617" spans="2:3" ht="9.9499999999999993" customHeight="1" x14ac:dyDescent="0.2">
      <c r="B4617" s="28"/>
      <c r="C4617" s="28"/>
    </row>
    <row r="4618" spans="2:3" ht="9.9499999999999993" customHeight="1" x14ac:dyDescent="0.2">
      <c r="B4618" s="28"/>
      <c r="C4618" s="28"/>
    </row>
    <row r="4619" spans="2:3" ht="9.9499999999999993" customHeight="1" x14ac:dyDescent="0.2">
      <c r="B4619" s="28"/>
      <c r="C4619" s="28"/>
    </row>
    <row r="4620" spans="2:3" ht="9.9499999999999993" customHeight="1" x14ac:dyDescent="0.2">
      <c r="B4620" s="28"/>
      <c r="C4620" s="28"/>
    </row>
    <row r="4621" spans="2:3" ht="9.9499999999999993" customHeight="1" x14ac:dyDescent="0.2">
      <c r="B4621" s="28"/>
      <c r="C4621" s="28"/>
    </row>
    <row r="4622" spans="2:3" ht="9.9499999999999993" customHeight="1" x14ac:dyDescent="0.2">
      <c r="B4622" s="28"/>
      <c r="C4622" s="28"/>
    </row>
    <row r="4623" spans="2:3" ht="9.9499999999999993" customHeight="1" x14ac:dyDescent="0.2">
      <c r="B4623" s="28"/>
      <c r="C4623" s="28"/>
    </row>
    <row r="4624" spans="2:3" ht="9.9499999999999993" customHeight="1" x14ac:dyDescent="0.2">
      <c r="B4624" s="28"/>
      <c r="C4624" s="28"/>
    </row>
    <row r="4625" spans="2:3" ht="9.9499999999999993" customHeight="1" x14ac:dyDescent="0.2">
      <c r="B4625" s="28"/>
      <c r="C4625" s="28"/>
    </row>
    <row r="4626" spans="2:3" ht="9.9499999999999993" customHeight="1" x14ac:dyDescent="0.2">
      <c r="B4626" s="28"/>
      <c r="C4626" s="28"/>
    </row>
    <row r="4627" spans="2:3" ht="9.9499999999999993" customHeight="1" x14ac:dyDescent="0.2">
      <c r="B4627" s="28"/>
      <c r="C4627" s="28"/>
    </row>
    <row r="4628" spans="2:3" ht="9.9499999999999993" customHeight="1" x14ac:dyDescent="0.2">
      <c r="B4628" s="28"/>
      <c r="C4628" s="28"/>
    </row>
    <row r="4629" spans="2:3" ht="9.9499999999999993" customHeight="1" x14ac:dyDescent="0.2">
      <c r="B4629" s="28"/>
      <c r="C4629" s="28"/>
    </row>
    <row r="4630" spans="2:3" ht="9.9499999999999993" customHeight="1" x14ac:dyDescent="0.2">
      <c r="B4630" s="28"/>
      <c r="C4630" s="28"/>
    </row>
    <row r="4631" spans="2:3" ht="9.9499999999999993" customHeight="1" x14ac:dyDescent="0.2">
      <c r="B4631" s="28"/>
      <c r="C4631" s="28"/>
    </row>
    <row r="4632" spans="2:3" ht="9.9499999999999993" customHeight="1" x14ac:dyDescent="0.2">
      <c r="B4632" s="28"/>
      <c r="C4632" s="28"/>
    </row>
    <row r="4633" spans="2:3" ht="9.9499999999999993" customHeight="1" x14ac:dyDescent="0.2">
      <c r="B4633" s="28"/>
      <c r="C4633" s="28"/>
    </row>
    <row r="4634" spans="2:3" ht="9.9499999999999993" customHeight="1" x14ac:dyDescent="0.2">
      <c r="B4634" s="28"/>
      <c r="C4634" s="28"/>
    </row>
    <row r="4635" spans="2:3" ht="9.9499999999999993" customHeight="1" x14ac:dyDescent="0.2">
      <c r="B4635" s="28"/>
      <c r="C4635" s="28"/>
    </row>
    <row r="4636" spans="2:3" ht="9.9499999999999993" customHeight="1" x14ac:dyDescent="0.2">
      <c r="B4636" s="28"/>
      <c r="C4636" s="28"/>
    </row>
    <row r="4637" spans="2:3" ht="9.9499999999999993" customHeight="1" x14ac:dyDescent="0.2">
      <c r="B4637" s="28"/>
      <c r="C4637" s="28"/>
    </row>
    <row r="4638" spans="2:3" ht="9.9499999999999993" customHeight="1" x14ac:dyDescent="0.2">
      <c r="B4638" s="28"/>
      <c r="C4638" s="28"/>
    </row>
    <row r="4639" spans="2:3" ht="9.9499999999999993" customHeight="1" x14ac:dyDescent="0.2">
      <c r="B4639" s="28"/>
      <c r="C4639" s="28"/>
    </row>
    <row r="4640" spans="2:3" ht="9.9499999999999993" customHeight="1" x14ac:dyDescent="0.2">
      <c r="B4640" s="28"/>
      <c r="C4640" s="28"/>
    </row>
    <row r="4641" spans="2:3" ht="9.9499999999999993" customHeight="1" x14ac:dyDescent="0.2">
      <c r="B4641" s="28"/>
      <c r="C4641" s="28"/>
    </row>
    <row r="4642" spans="2:3" ht="9.9499999999999993" customHeight="1" x14ac:dyDescent="0.2">
      <c r="B4642" s="28"/>
      <c r="C4642" s="28"/>
    </row>
    <row r="4643" spans="2:3" ht="9.9499999999999993" customHeight="1" x14ac:dyDescent="0.2">
      <c r="B4643" s="28"/>
      <c r="C4643" s="28"/>
    </row>
    <row r="4644" spans="2:3" ht="9.9499999999999993" customHeight="1" x14ac:dyDescent="0.2">
      <c r="B4644" s="28"/>
      <c r="C4644" s="28"/>
    </row>
    <row r="4645" spans="2:3" ht="9.9499999999999993" customHeight="1" x14ac:dyDescent="0.2">
      <c r="B4645" s="28"/>
      <c r="C4645" s="28"/>
    </row>
    <row r="4646" spans="2:3" ht="9.9499999999999993" customHeight="1" x14ac:dyDescent="0.2">
      <c r="B4646" s="28"/>
      <c r="C4646" s="28"/>
    </row>
    <row r="4647" spans="2:3" ht="9.9499999999999993" customHeight="1" x14ac:dyDescent="0.2">
      <c r="B4647" s="28"/>
      <c r="C4647" s="28"/>
    </row>
    <row r="4648" spans="2:3" ht="9.9499999999999993" customHeight="1" x14ac:dyDescent="0.2">
      <c r="B4648" s="28"/>
      <c r="C4648" s="28"/>
    </row>
    <row r="4649" spans="2:3" ht="9.9499999999999993" customHeight="1" x14ac:dyDescent="0.2">
      <c r="B4649" s="28"/>
      <c r="C4649" s="28"/>
    </row>
    <row r="4650" spans="2:3" ht="9.9499999999999993" customHeight="1" x14ac:dyDescent="0.2">
      <c r="B4650" s="28"/>
      <c r="C4650" s="28"/>
    </row>
    <row r="4651" spans="2:3" ht="9.9499999999999993" customHeight="1" x14ac:dyDescent="0.2">
      <c r="B4651" s="28"/>
      <c r="C4651" s="28"/>
    </row>
    <row r="4652" spans="2:3" ht="9.9499999999999993" customHeight="1" x14ac:dyDescent="0.2">
      <c r="B4652" s="28"/>
      <c r="C4652" s="28"/>
    </row>
    <row r="4653" spans="2:3" ht="9.9499999999999993" customHeight="1" x14ac:dyDescent="0.2">
      <c r="B4653" s="28"/>
      <c r="C4653" s="28"/>
    </row>
    <row r="4654" spans="2:3" ht="9.9499999999999993" customHeight="1" x14ac:dyDescent="0.2">
      <c r="B4654" s="28"/>
      <c r="C4654" s="28"/>
    </row>
    <row r="4655" spans="2:3" ht="9.9499999999999993" customHeight="1" x14ac:dyDescent="0.2">
      <c r="B4655" s="28"/>
      <c r="C4655" s="28"/>
    </row>
    <row r="4656" spans="2:3" ht="9.9499999999999993" customHeight="1" x14ac:dyDescent="0.2">
      <c r="B4656" s="28"/>
      <c r="C4656" s="28"/>
    </row>
    <row r="4657" spans="2:3" ht="9.9499999999999993" customHeight="1" x14ac:dyDescent="0.2">
      <c r="B4657" s="28"/>
      <c r="C4657" s="28"/>
    </row>
    <row r="4658" spans="2:3" ht="9.9499999999999993" customHeight="1" x14ac:dyDescent="0.2">
      <c r="B4658" s="28"/>
      <c r="C4658" s="28"/>
    </row>
    <row r="4659" spans="2:3" ht="9.9499999999999993" customHeight="1" x14ac:dyDescent="0.2">
      <c r="B4659" s="28"/>
      <c r="C4659" s="28"/>
    </row>
    <row r="4660" spans="2:3" ht="9.9499999999999993" customHeight="1" x14ac:dyDescent="0.2">
      <c r="B4660" s="28"/>
      <c r="C4660" s="28"/>
    </row>
    <row r="4661" spans="2:3" ht="9.9499999999999993" customHeight="1" x14ac:dyDescent="0.2">
      <c r="B4661" s="28"/>
      <c r="C4661" s="28"/>
    </row>
    <row r="4662" spans="2:3" ht="9.9499999999999993" customHeight="1" x14ac:dyDescent="0.2">
      <c r="B4662" s="28"/>
      <c r="C4662" s="28"/>
    </row>
    <row r="4663" spans="2:3" ht="9.9499999999999993" customHeight="1" x14ac:dyDescent="0.2">
      <c r="B4663" s="28"/>
      <c r="C4663" s="28"/>
    </row>
    <row r="4664" spans="2:3" ht="9.9499999999999993" customHeight="1" x14ac:dyDescent="0.2">
      <c r="B4664" s="28"/>
      <c r="C4664" s="28"/>
    </row>
    <row r="4665" spans="2:3" ht="9.9499999999999993" customHeight="1" x14ac:dyDescent="0.2">
      <c r="B4665" s="28"/>
      <c r="C4665" s="28"/>
    </row>
    <row r="4666" spans="2:3" ht="9.9499999999999993" customHeight="1" x14ac:dyDescent="0.2">
      <c r="B4666" s="28"/>
      <c r="C4666" s="28"/>
    </row>
    <row r="4667" spans="2:3" ht="9.9499999999999993" customHeight="1" x14ac:dyDescent="0.2">
      <c r="B4667" s="28"/>
      <c r="C4667" s="28"/>
    </row>
    <row r="4668" spans="2:3" ht="9.9499999999999993" customHeight="1" x14ac:dyDescent="0.2">
      <c r="B4668" s="28"/>
      <c r="C4668" s="28"/>
    </row>
    <row r="4669" spans="2:3" ht="9.9499999999999993" customHeight="1" x14ac:dyDescent="0.2">
      <c r="B4669" s="28"/>
      <c r="C4669" s="28"/>
    </row>
    <row r="4670" spans="2:3" ht="9.9499999999999993" customHeight="1" x14ac:dyDescent="0.2">
      <c r="B4670" s="28"/>
      <c r="C4670" s="28"/>
    </row>
    <row r="4671" spans="2:3" ht="9.9499999999999993" customHeight="1" x14ac:dyDescent="0.2">
      <c r="B4671" s="28"/>
      <c r="C4671" s="28"/>
    </row>
    <row r="4672" spans="2:3" ht="9.9499999999999993" customHeight="1" x14ac:dyDescent="0.2">
      <c r="B4672" s="28"/>
      <c r="C4672" s="28"/>
    </row>
    <row r="4673" spans="2:3" ht="9.9499999999999993" customHeight="1" x14ac:dyDescent="0.2">
      <c r="B4673" s="28"/>
      <c r="C4673" s="28"/>
    </row>
    <row r="4674" spans="2:3" ht="9.9499999999999993" customHeight="1" x14ac:dyDescent="0.2">
      <c r="B4674" s="28"/>
      <c r="C4674" s="28"/>
    </row>
    <row r="4675" spans="2:3" ht="9.9499999999999993" customHeight="1" x14ac:dyDescent="0.2">
      <c r="B4675" s="28"/>
      <c r="C4675" s="28"/>
    </row>
    <row r="4676" spans="2:3" ht="9.9499999999999993" customHeight="1" x14ac:dyDescent="0.2">
      <c r="B4676" s="28"/>
      <c r="C4676" s="28"/>
    </row>
    <row r="4677" spans="2:3" ht="9.9499999999999993" customHeight="1" x14ac:dyDescent="0.2">
      <c r="B4677" s="28"/>
      <c r="C4677" s="28"/>
    </row>
    <row r="4678" spans="2:3" ht="9.9499999999999993" customHeight="1" x14ac:dyDescent="0.2">
      <c r="B4678" s="28"/>
      <c r="C4678" s="28"/>
    </row>
    <row r="4679" spans="2:3" ht="9.9499999999999993" customHeight="1" x14ac:dyDescent="0.2">
      <c r="B4679" s="28"/>
      <c r="C4679" s="28"/>
    </row>
    <row r="4680" spans="2:3" ht="9.9499999999999993" customHeight="1" x14ac:dyDescent="0.2">
      <c r="B4680" s="28"/>
      <c r="C4680" s="28"/>
    </row>
    <row r="4681" spans="2:3" ht="9.9499999999999993" customHeight="1" x14ac:dyDescent="0.2">
      <c r="B4681" s="28"/>
      <c r="C4681" s="28"/>
    </row>
    <row r="4682" spans="2:3" ht="9.9499999999999993" customHeight="1" x14ac:dyDescent="0.2">
      <c r="B4682" s="28"/>
      <c r="C4682" s="28"/>
    </row>
    <row r="4683" spans="2:3" ht="9.9499999999999993" customHeight="1" x14ac:dyDescent="0.2">
      <c r="B4683" s="28"/>
      <c r="C4683" s="28"/>
    </row>
    <row r="4684" spans="2:3" ht="9.9499999999999993" customHeight="1" x14ac:dyDescent="0.2">
      <c r="B4684" s="28"/>
      <c r="C4684" s="28"/>
    </row>
    <row r="4685" spans="2:3" ht="9.9499999999999993" customHeight="1" x14ac:dyDescent="0.2">
      <c r="B4685" s="28"/>
      <c r="C4685" s="28"/>
    </row>
    <row r="4686" spans="2:3" ht="9.9499999999999993" customHeight="1" x14ac:dyDescent="0.2">
      <c r="B4686" s="28"/>
      <c r="C4686" s="28"/>
    </row>
    <row r="4687" spans="2:3" ht="9.9499999999999993" customHeight="1" x14ac:dyDescent="0.2">
      <c r="B4687" s="28"/>
      <c r="C4687" s="28"/>
    </row>
    <row r="4688" spans="2:3" ht="9.9499999999999993" customHeight="1" x14ac:dyDescent="0.2">
      <c r="B4688" s="28"/>
      <c r="C4688" s="28"/>
    </row>
    <row r="4689" spans="2:3" ht="9.9499999999999993" customHeight="1" x14ac:dyDescent="0.2">
      <c r="B4689" s="28"/>
      <c r="C4689" s="28"/>
    </row>
    <row r="4690" spans="2:3" ht="9.9499999999999993" customHeight="1" x14ac:dyDescent="0.2">
      <c r="B4690" s="28"/>
      <c r="C4690" s="28"/>
    </row>
    <row r="4691" spans="2:3" ht="9.9499999999999993" customHeight="1" x14ac:dyDescent="0.2">
      <c r="B4691" s="28"/>
      <c r="C4691" s="28"/>
    </row>
    <row r="4692" spans="2:3" ht="9.9499999999999993" customHeight="1" x14ac:dyDescent="0.2">
      <c r="B4692" s="28"/>
      <c r="C4692" s="28"/>
    </row>
    <row r="4693" spans="2:3" ht="9.9499999999999993" customHeight="1" x14ac:dyDescent="0.2">
      <c r="B4693" s="28"/>
      <c r="C4693" s="28"/>
    </row>
    <row r="4694" spans="2:3" ht="9.9499999999999993" customHeight="1" x14ac:dyDescent="0.2">
      <c r="B4694" s="28"/>
      <c r="C4694" s="28"/>
    </row>
    <row r="4695" spans="2:3" ht="9.9499999999999993" customHeight="1" x14ac:dyDescent="0.2">
      <c r="B4695" s="28"/>
      <c r="C4695" s="28"/>
    </row>
    <row r="4696" spans="2:3" ht="9.9499999999999993" customHeight="1" x14ac:dyDescent="0.2">
      <c r="B4696" s="28"/>
      <c r="C4696" s="28"/>
    </row>
    <row r="4697" spans="2:3" ht="9.9499999999999993" customHeight="1" x14ac:dyDescent="0.2">
      <c r="B4697" s="28"/>
      <c r="C4697" s="28"/>
    </row>
    <row r="4698" spans="2:3" ht="9.9499999999999993" customHeight="1" x14ac:dyDescent="0.2">
      <c r="B4698" s="28"/>
      <c r="C4698" s="28"/>
    </row>
    <row r="4699" spans="2:3" ht="9.9499999999999993" customHeight="1" x14ac:dyDescent="0.2">
      <c r="B4699" s="28"/>
      <c r="C4699" s="28"/>
    </row>
    <row r="4700" spans="2:3" ht="9.9499999999999993" customHeight="1" x14ac:dyDescent="0.2">
      <c r="B4700" s="28"/>
      <c r="C4700" s="28"/>
    </row>
    <row r="4701" spans="2:3" ht="9.9499999999999993" customHeight="1" x14ac:dyDescent="0.2">
      <c r="B4701" s="28"/>
      <c r="C4701" s="28"/>
    </row>
    <row r="4702" spans="2:3" ht="9.9499999999999993" customHeight="1" x14ac:dyDescent="0.2">
      <c r="B4702" s="28"/>
      <c r="C4702" s="28"/>
    </row>
    <row r="4703" spans="2:3" ht="9.9499999999999993" customHeight="1" x14ac:dyDescent="0.2">
      <c r="B4703" s="28"/>
      <c r="C4703" s="28"/>
    </row>
    <row r="4704" spans="2:3" ht="9.9499999999999993" customHeight="1" x14ac:dyDescent="0.2">
      <c r="B4704" s="28"/>
      <c r="C4704" s="28"/>
    </row>
    <row r="4705" spans="2:3" ht="9.9499999999999993" customHeight="1" x14ac:dyDescent="0.2">
      <c r="B4705" s="28"/>
      <c r="C4705" s="28"/>
    </row>
    <row r="4706" spans="2:3" ht="9.9499999999999993" customHeight="1" x14ac:dyDescent="0.2">
      <c r="B4706" s="28"/>
      <c r="C4706" s="28"/>
    </row>
    <row r="4707" spans="2:3" ht="9.9499999999999993" customHeight="1" x14ac:dyDescent="0.2">
      <c r="B4707" s="28"/>
      <c r="C4707" s="28"/>
    </row>
    <row r="4708" spans="2:3" ht="9.9499999999999993" customHeight="1" x14ac:dyDescent="0.2">
      <c r="B4708" s="28"/>
      <c r="C4708" s="28"/>
    </row>
    <row r="4709" spans="2:3" ht="9.9499999999999993" customHeight="1" x14ac:dyDescent="0.2">
      <c r="B4709" s="28"/>
      <c r="C4709" s="28"/>
    </row>
    <row r="4710" spans="2:3" ht="9.9499999999999993" customHeight="1" x14ac:dyDescent="0.2">
      <c r="B4710" s="28"/>
      <c r="C4710" s="28"/>
    </row>
    <row r="4711" spans="2:3" ht="9.9499999999999993" customHeight="1" x14ac:dyDescent="0.2">
      <c r="B4711" s="28"/>
      <c r="C4711" s="28"/>
    </row>
    <row r="4712" spans="2:3" ht="9.9499999999999993" customHeight="1" x14ac:dyDescent="0.2">
      <c r="B4712" s="28"/>
      <c r="C4712" s="28"/>
    </row>
    <row r="4713" spans="2:3" ht="9.9499999999999993" customHeight="1" x14ac:dyDescent="0.2">
      <c r="B4713" s="28"/>
      <c r="C4713" s="28"/>
    </row>
    <row r="4714" spans="2:3" ht="9.9499999999999993" customHeight="1" x14ac:dyDescent="0.2">
      <c r="B4714" s="28"/>
      <c r="C4714" s="28"/>
    </row>
    <row r="4715" spans="2:3" ht="9.9499999999999993" customHeight="1" x14ac:dyDescent="0.2">
      <c r="B4715" s="28"/>
      <c r="C4715" s="28"/>
    </row>
    <row r="4716" spans="2:3" ht="9.9499999999999993" customHeight="1" x14ac:dyDescent="0.2">
      <c r="B4716" s="28"/>
      <c r="C4716" s="28"/>
    </row>
    <row r="4717" spans="2:3" ht="9.9499999999999993" customHeight="1" x14ac:dyDescent="0.2">
      <c r="B4717" s="28"/>
      <c r="C4717" s="28"/>
    </row>
    <row r="4718" spans="2:3" ht="9.9499999999999993" customHeight="1" x14ac:dyDescent="0.2">
      <c r="B4718" s="28"/>
      <c r="C4718" s="28"/>
    </row>
    <row r="4719" spans="2:3" ht="9.9499999999999993" customHeight="1" x14ac:dyDescent="0.2">
      <c r="B4719" s="28"/>
      <c r="C4719" s="28"/>
    </row>
    <row r="4720" spans="2:3" ht="9.9499999999999993" customHeight="1" x14ac:dyDescent="0.2">
      <c r="B4720" s="28"/>
      <c r="C4720" s="28"/>
    </row>
    <row r="4721" spans="2:3" ht="9.9499999999999993" customHeight="1" x14ac:dyDescent="0.2">
      <c r="B4721" s="28"/>
      <c r="C4721" s="28"/>
    </row>
    <row r="4722" spans="2:3" ht="9.9499999999999993" customHeight="1" x14ac:dyDescent="0.2">
      <c r="B4722" s="28"/>
      <c r="C4722" s="28"/>
    </row>
    <row r="4723" spans="2:3" ht="9.9499999999999993" customHeight="1" x14ac:dyDescent="0.2">
      <c r="B4723" s="28"/>
      <c r="C4723" s="28"/>
    </row>
    <row r="4724" spans="2:3" ht="9.9499999999999993" customHeight="1" x14ac:dyDescent="0.2">
      <c r="B4724" s="28"/>
      <c r="C4724" s="28"/>
    </row>
    <row r="4725" spans="2:3" ht="9.9499999999999993" customHeight="1" x14ac:dyDescent="0.2">
      <c r="B4725" s="28"/>
      <c r="C4725" s="28"/>
    </row>
    <row r="4726" spans="2:3" ht="9.9499999999999993" customHeight="1" x14ac:dyDescent="0.2">
      <c r="B4726" s="28"/>
      <c r="C4726" s="28"/>
    </row>
    <row r="4727" spans="2:3" ht="9.9499999999999993" customHeight="1" x14ac:dyDescent="0.2">
      <c r="B4727" s="28"/>
      <c r="C4727" s="28"/>
    </row>
    <row r="4728" spans="2:3" ht="9.9499999999999993" customHeight="1" x14ac:dyDescent="0.2">
      <c r="B4728" s="28"/>
      <c r="C4728" s="28"/>
    </row>
    <row r="4729" spans="2:3" ht="9.9499999999999993" customHeight="1" x14ac:dyDescent="0.2">
      <c r="B4729" s="28"/>
      <c r="C4729" s="28"/>
    </row>
    <row r="4730" spans="2:3" ht="9.9499999999999993" customHeight="1" x14ac:dyDescent="0.2">
      <c r="B4730" s="28"/>
      <c r="C4730" s="28"/>
    </row>
    <row r="4731" spans="2:3" ht="9.9499999999999993" customHeight="1" x14ac:dyDescent="0.2">
      <c r="B4731" s="28"/>
      <c r="C4731" s="28"/>
    </row>
    <row r="4732" spans="2:3" ht="9.9499999999999993" customHeight="1" x14ac:dyDescent="0.2">
      <c r="B4732" s="28"/>
      <c r="C4732" s="28"/>
    </row>
    <row r="4733" spans="2:3" ht="9.9499999999999993" customHeight="1" x14ac:dyDescent="0.2">
      <c r="B4733" s="28"/>
      <c r="C4733" s="28"/>
    </row>
    <row r="4734" spans="2:3" ht="9.9499999999999993" customHeight="1" x14ac:dyDescent="0.2">
      <c r="B4734" s="28"/>
      <c r="C4734" s="28"/>
    </row>
    <row r="4735" spans="2:3" ht="9.9499999999999993" customHeight="1" x14ac:dyDescent="0.2">
      <c r="B4735" s="28"/>
      <c r="C4735" s="28"/>
    </row>
    <row r="4736" spans="2:3" ht="9.9499999999999993" customHeight="1" x14ac:dyDescent="0.2">
      <c r="B4736" s="28"/>
      <c r="C4736" s="28"/>
    </row>
    <row r="4737" spans="2:3" ht="9.9499999999999993" customHeight="1" x14ac:dyDescent="0.2">
      <c r="B4737" s="28"/>
      <c r="C4737" s="28"/>
    </row>
    <row r="4738" spans="2:3" ht="9.9499999999999993" customHeight="1" x14ac:dyDescent="0.2">
      <c r="B4738" s="28"/>
      <c r="C4738" s="28"/>
    </row>
    <row r="4739" spans="2:3" ht="9.9499999999999993" customHeight="1" x14ac:dyDescent="0.2">
      <c r="B4739" s="28"/>
      <c r="C4739" s="28"/>
    </row>
    <row r="4740" spans="2:3" ht="9.9499999999999993" customHeight="1" x14ac:dyDescent="0.2">
      <c r="B4740" s="28"/>
      <c r="C4740" s="28"/>
    </row>
    <row r="4741" spans="2:3" ht="9.9499999999999993" customHeight="1" x14ac:dyDescent="0.2">
      <c r="B4741" s="28"/>
      <c r="C4741" s="28"/>
    </row>
    <row r="4742" spans="2:3" ht="9.9499999999999993" customHeight="1" x14ac:dyDescent="0.2">
      <c r="B4742" s="28"/>
      <c r="C4742" s="28"/>
    </row>
    <row r="4743" spans="2:3" ht="9.9499999999999993" customHeight="1" x14ac:dyDescent="0.2">
      <c r="B4743" s="28"/>
      <c r="C4743" s="28"/>
    </row>
    <row r="4744" spans="2:3" ht="9.9499999999999993" customHeight="1" x14ac:dyDescent="0.2">
      <c r="B4744" s="28"/>
      <c r="C4744" s="28"/>
    </row>
    <row r="4745" spans="2:3" ht="9.9499999999999993" customHeight="1" x14ac:dyDescent="0.2">
      <c r="B4745" s="28"/>
      <c r="C4745" s="28"/>
    </row>
    <row r="4746" spans="2:3" ht="9.9499999999999993" customHeight="1" x14ac:dyDescent="0.2">
      <c r="B4746" s="28"/>
      <c r="C4746" s="28"/>
    </row>
    <row r="4747" spans="2:3" ht="9.9499999999999993" customHeight="1" x14ac:dyDescent="0.2">
      <c r="B4747" s="28"/>
      <c r="C4747" s="28"/>
    </row>
    <row r="4748" spans="2:3" ht="9.9499999999999993" customHeight="1" x14ac:dyDescent="0.2">
      <c r="B4748" s="28"/>
      <c r="C4748" s="28"/>
    </row>
    <row r="4749" spans="2:3" ht="9.9499999999999993" customHeight="1" x14ac:dyDescent="0.2">
      <c r="B4749" s="28"/>
      <c r="C4749" s="28"/>
    </row>
    <row r="4750" spans="2:3" ht="9.9499999999999993" customHeight="1" x14ac:dyDescent="0.2">
      <c r="B4750" s="28"/>
      <c r="C4750" s="28"/>
    </row>
    <row r="4751" spans="2:3" ht="9.9499999999999993" customHeight="1" x14ac:dyDescent="0.2">
      <c r="B4751" s="28"/>
      <c r="C4751" s="28"/>
    </row>
    <row r="4752" spans="2:3" ht="9.9499999999999993" customHeight="1" x14ac:dyDescent="0.2">
      <c r="B4752" s="28"/>
      <c r="C4752" s="28"/>
    </row>
    <row r="4753" spans="2:3" ht="9.9499999999999993" customHeight="1" x14ac:dyDescent="0.2">
      <c r="B4753" s="28"/>
      <c r="C4753" s="28"/>
    </row>
    <row r="4754" spans="2:3" ht="9.9499999999999993" customHeight="1" x14ac:dyDescent="0.2">
      <c r="B4754" s="28"/>
      <c r="C4754" s="28"/>
    </row>
    <row r="4755" spans="2:3" ht="9.9499999999999993" customHeight="1" x14ac:dyDescent="0.2">
      <c r="B4755" s="28"/>
      <c r="C4755" s="28"/>
    </row>
    <row r="4756" spans="2:3" ht="9.9499999999999993" customHeight="1" x14ac:dyDescent="0.2">
      <c r="B4756" s="28"/>
      <c r="C4756" s="28"/>
    </row>
    <row r="4757" spans="2:3" ht="9.9499999999999993" customHeight="1" x14ac:dyDescent="0.2">
      <c r="B4757" s="28"/>
      <c r="C4757" s="28"/>
    </row>
    <row r="4758" spans="2:3" ht="9.9499999999999993" customHeight="1" x14ac:dyDescent="0.2">
      <c r="B4758" s="28"/>
      <c r="C4758" s="28"/>
    </row>
    <row r="4759" spans="2:3" ht="9.9499999999999993" customHeight="1" x14ac:dyDescent="0.2">
      <c r="B4759" s="28"/>
      <c r="C4759" s="28"/>
    </row>
    <row r="4760" spans="2:3" ht="9.9499999999999993" customHeight="1" x14ac:dyDescent="0.2">
      <c r="B4760" s="28"/>
      <c r="C4760" s="28"/>
    </row>
    <row r="4761" spans="2:3" ht="9.9499999999999993" customHeight="1" x14ac:dyDescent="0.2">
      <c r="B4761" s="28"/>
      <c r="C4761" s="28"/>
    </row>
    <row r="4762" spans="2:3" ht="9.9499999999999993" customHeight="1" x14ac:dyDescent="0.2">
      <c r="B4762" s="28"/>
      <c r="C4762" s="28"/>
    </row>
    <row r="4763" spans="2:3" ht="9.9499999999999993" customHeight="1" x14ac:dyDescent="0.2">
      <c r="B4763" s="28"/>
      <c r="C4763" s="28"/>
    </row>
    <row r="4764" spans="2:3" ht="9.9499999999999993" customHeight="1" x14ac:dyDescent="0.2">
      <c r="B4764" s="28"/>
      <c r="C4764" s="28"/>
    </row>
    <row r="4765" spans="2:3" ht="9.9499999999999993" customHeight="1" x14ac:dyDescent="0.2">
      <c r="B4765" s="28"/>
      <c r="C4765" s="28"/>
    </row>
    <row r="4766" spans="2:3" ht="9.9499999999999993" customHeight="1" x14ac:dyDescent="0.2">
      <c r="B4766" s="28"/>
      <c r="C4766" s="28"/>
    </row>
    <row r="4767" spans="2:3" ht="9.9499999999999993" customHeight="1" x14ac:dyDescent="0.2">
      <c r="B4767" s="28"/>
      <c r="C4767" s="28"/>
    </row>
    <row r="4768" spans="2:3" ht="9.9499999999999993" customHeight="1" x14ac:dyDescent="0.2">
      <c r="B4768" s="28"/>
      <c r="C4768" s="28"/>
    </row>
    <row r="4769" spans="2:3" ht="9.9499999999999993" customHeight="1" x14ac:dyDescent="0.2">
      <c r="B4769" s="28"/>
      <c r="C4769" s="28"/>
    </row>
    <row r="4770" spans="2:3" ht="9.9499999999999993" customHeight="1" x14ac:dyDescent="0.2">
      <c r="B4770" s="28"/>
      <c r="C4770" s="28"/>
    </row>
    <row r="4771" spans="2:3" ht="9.9499999999999993" customHeight="1" x14ac:dyDescent="0.2">
      <c r="B4771" s="28"/>
      <c r="C4771" s="28"/>
    </row>
    <row r="4772" spans="2:3" ht="9.9499999999999993" customHeight="1" x14ac:dyDescent="0.2">
      <c r="B4772" s="28"/>
      <c r="C4772" s="28"/>
    </row>
    <row r="4773" spans="2:3" ht="9.9499999999999993" customHeight="1" x14ac:dyDescent="0.2">
      <c r="B4773" s="28"/>
      <c r="C4773" s="28"/>
    </row>
    <row r="4774" spans="2:3" ht="9.9499999999999993" customHeight="1" x14ac:dyDescent="0.2">
      <c r="B4774" s="28"/>
      <c r="C4774" s="28"/>
    </row>
    <row r="4775" spans="2:3" ht="9.9499999999999993" customHeight="1" x14ac:dyDescent="0.2">
      <c r="B4775" s="28"/>
      <c r="C4775" s="28"/>
    </row>
    <row r="4776" spans="2:3" ht="9.9499999999999993" customHeight="1" x14ac:dyDescent="0.2">
      <c r="B4776" s="28"/>
      <c r="C4776" s="28"/>
    </row>
    <row r="4777" spans="2:3" ht="9.9499999999999993" customHeight="1" x14ac:dyDescent="0.2">
      <c r="B4777" s="28"/>
      <c r="C4777" s="28"/>
    </row>
    <row r="4778" spans="2:3" ht="9.9499999999999993" customHeight="1" x14ac:dyDescent="0.2">
      <c r="B4778" s="28"/>
      <c r="C4778" s="28"/>
    </row>
    <row r="4779" spans="2:3" ht="9.9499999999999993" customHeight="1" x14ac:dyDescent="0.2">
      <c r="B4779" s="28"/>
      <c r="C4779" s="28"/>
    </row>
    <row r="4780" spans="2:3" ht="9.9499999999999993" customHeight="1" x14ac:dyDescent="0.2">
      <c r="B4780" s="28"/>
      <c r="C4780" s="28"/>
    </row>
    <row r="4781" spans="2:3" ht="9.9499999999999993" customHeight="1" x14ac:dyDescent="0.2">
      <c r="B4781" s="28"/>
      <c r="C4781" s="28"/>
    </row>
    <row r="4782" spans="2:3" ht="9.9499999999999993" customHeight="1" x14ac:dyDescent="0.2">
      <c r="B4782" s="28"/>
      <c r="C4782" s="28"/>
    </row>
    <row r="4783" spans="2:3" ht="9.9499999999999993" customHeight="1" x14ac:dyDescent="0.2">
      <c r="B4783" s="28"/>
      <c r="C4783" s="28"/>
    </row>
    <row r="4784" spans="2:3" ht="9.9499999999999993" customHeight="1" x14ac:dyDescent="0.2">
      <c r="B4784" s="28"/>
      <c r="C4784" s="28"/>
    </row>
    <row r="4785" spans="2:3" ht="9.9499999999999993" customHeight="1" x14ac:dyDescent="0.2">
      <c r="B4785" s="28"/>
      <c r="C4785" s="28"/>
    </row>
    <row r="4786" spans="2:3" ht="9.9499999999999993" customHeight="1" x14ac:dyDescent="0.2">
      <c r="B4786" s="28"/>
      <c r="C4786" s="28"/>
    </row>
    <row r="4787" spans="2:3" ht="9.9499999999999993" customHeight="1" x14ac:dyDescent="0.2">
      <c r="B4787" s="28"/>
      <c r="C4787" s="28"/>
    </row>
    <row r="4788" spans="2:3" ht="9.9499999999999993" customHeight="1" x14ac:dyDescent="0.2">
      <c r="B4788" s="28"/>
      <c r="C4788" s="28"/>
    </row>
    <row r="4789" spans="2:3" ht="9.9499999999999993" customHeight="1" x14ac:dyDescent="0.2">
      <c r="B4789" s="28"/>
      <c r="C4789" s="28"/>
    </row>
    <row r="4790" spans="2:3" ht="9.9499999999999993" customHeight="1" x14ac:dyDescent="0.2">
      <c r="B4790" s="28"/>
      <c r="C4790" s="28"/>
    </row>
    <row r="4791" spans="2:3" ht="9.9499999999999993" customHeight="1" x14ac:dyDescent="0.2">
      <c r="B4791" s="28"/>
      <c r="C4791" s="28"/>
    </row>
    <row r="4792" spans="2:3" ht="9.9499999999999993" customHeight="1" x14ac:dyDescent="0.2">
      <c r="B4792" s="28"/>
      <c r="C4792" s="28"/>
    </row>
    <row r="4793" spans="2:3" ht="9.9499999999999993" customHeight="1" x14ac:dyDescent="0.2">
      <c r="B4793" s="28"/>
      <c r="C4793" s="28"/>
    </row>
    <row r="4794" spans="2:3" ht="9.9499999999999993" customHeight="1" x14ac:dyDescent="0.2">
      <c r="B4794" s="28"/>
      <c r="C4794" s="28"/>
    </row>
    <row r="4795" spans="2:3" ht="9.9499999999999993" customHeight="1" x14ac:dyDescent="0.2">
      <c r="B4795" s="28"/>
      <c r="C4795" s="28"/>
    </row>
    <row r="4796" spans="2:3" ht="9.9499999999999993" customHeight="1" x14ac:dyDescent="0.2">
      <c r="B4796" s="28"/>
      <c r="C4796" s="28"/>
    </row>
    <row r="4797" spans="2:3" ht="9.9499999999999993" customHeight="1" x14ac:dyDescent="0.2">
      <c r="B4797" s="28"/>
      <c r="C4797" s="28"/>
    </row>
    <row r="4798" spans="2:3" ht="9.9499999999999993" customHeight="1" x14ac:dyDescent="0.2">
      <c r="B4798" s="28"/>
      <c r="C4798" s="28"/>
    </row>
    <row r="4799" spans="2:3" ht="9.9499999999999993" customHeight="1" x14ac:dyDescent="0.2">
      <c r="B4799" s="28"/>
      <c r="C4799" s="28"/>
    </row>
    <row r="4800" spans="2:3" ht="9.9499999999999993" customHeight="1" x14ac:dyDescent="0.2">
      <c r="B4800" s="28"/>
      <c r="C4800" s="28"/>
    </row>
    <row r="4801" spans="2:3" ht="9.9499999999999993" customHeight="1" x14ac:dyDescent="0.2">
      <c r="B4801" s="28"/>
      <c r="C4801" s="28"/>
    </row>
    <row r="4802" spans="2:3" ht="9.9499999999999993" customHeight="1" x14ac:dyDescent="0.2">
      <c r="B4802" s="28"/>
      <c r="C4802" s="28"/>
    </row>
    <row r="4803" spans="2:3" ht="9.9499999999999993" customHeight="1" x14ac:dyDescent="0.2">
      <c r="B4803" s="28"/>
      <c r="C4803" s="28"/>
    </row>
    <row r="4804" spans="2:3" ht="9.9499999999999993" customHeight="1" x14ac:dyDescent="0.2">
      <c r="B4804" s="28"/>
      <c r="C4804" s="28"/>
    </row>
    <row r="4805" spans="2:3" ht="9.9499999999999993" customHeight="1" x14ac:dyDescent="0.2">
      <c r="B4805" s="28"/>
      <c r="C4805" s="28"/>
    </row>
    <row r="4806" spans="2:3" ht="9.9499999999999993" customHeight="1" x14ac:dyDescent="0.2">
      <c r="B4806" s="28"/>
      <c r="C4806" s="28"/>
    </row>
    <row r="4807" spans="2:3" ht="9.9499999999999993" customHeight="1" x14ac:dyDescent="0.2">
      <c r="B4807" s="28"/>
      <c r="C4807" s="28"/>
    </row>
    <row r="4808" spans="2:3" ht="9.9499999999999993" customHeight="1" x14ac:dyDescent="0.2">
      <c r="B4808" s="28"/>
      <c r="C4808" s="28"/>
    </row>
    <row r="4809" spans="2:3" ht="9.9499999999999993" customHeight="1" x14ac:dyDescent="0.2">
      <c r="B4809" s="28"/>
      <c r="C4809" s="28"/>
    </row>
    <row r="4810" spans="2:3" ht="9.9499999999999993" customHeight="1" x14ac:dyDescent="0.2">
      <c r="B4810" s="28"/>
      <c r="C4810" s="28"/>
    </row>
    <row r="4811" spans="2:3" ht="9.9499999999999993" customHeight="1" x14ac:dyDescent="0.2">
      <c r="B4811" s="28"/>
      <c r="C4811" s="28"/>
    </row>
    <row r="4812" spans="2:3" ht="9.9499999999999993" customHeight="1" x14ac:dyDescent="0.2">
      <c r="B4812" s="28"/>
      <c r="C4812" s="28"/>
    </row>
    <row r="4813" spans="2:3" ht="9.9499999999999993" customHeight="1" x14ac:dyDescent="0.2">
      <c r="B4813" s="28"/>
      <c r="C4813" s="28"/>
    </row>
    <row r="4814" spans="2:3" ht="9.9499999999999993" customHeight="1" x14ac:dyDescent="0.2">
      <c r="B4814" s="28"/>
      <c r="C4814" s="28"/>
    </row>
    <row r="4815" spans="2:3" ht="9.9499999999999993" customHeight="1" x14ac:dyDescent="0.2">
      <c r="B4815" s="28"/>
      <c r="C4815" s="28"/>
    </row>
    <row r="4816" spans="2:3" ht="9.9499999999999993" customHeight="1" x14ac:dyDescent="0.2">
      <c r="B4816" s="28"/>
      <c r="C4816" s="28"/>
    </row>
    <row r="4817" spans="2:3" ht="9.9499999999999993" customHeight="1" x14ac:dyDescent="0.2">
      <c r="B4817" s="28"/>
      <c r="C4817" s="28"/>
    </row>
    <row r="4818" spans="2:3" ht="9.9499999999999993" customHeight="1" x14ac:dyDescent="0.2">
      <c r="B4818" s="28"/>
      <c r="C4818" s="28"/>
    </row>
    <row r="4819" spans="2:3" ht="9.9499999999999993" customHeight="1" x14ac:dyDescent="0.2">
      <c r="B4819" s="28"/>
      <c r="C4819" s="28"/>
    </row>
    <row r="4820" spans="2:3" ht="9.9499999999999993" customHeight="1" x14ac:dyDescent="0.2">
      <c r="B4820" s="28"/>
      <c r="C4820" s="28"/>
    </row>
    <row r="4821" spans="2:3" ht="9.9499999999999993" customHeight="1" x14ac:dyDescent="0.2">
      <c r="B4821" s="28"/>
      <c r="C4821" s="28"/>
    </row>
    <row r="4822" spans="2:3" ht="9.9499999999999993" customHeight="1" x14ac:dyDescent="0.2">
      <c r="B4822" s="28"/>
      <c r="C4822" s="28"/>
    </row>
    <row r="4823" spans="2:3" ht="9.9499999999999993" customHeight="1" x14ac:dyDescent="0.2">
      <c r="B4823" s="28"/>
      <c r="C4823" s="28"/>
    </row>
    <row r="4824" spans="2:3" ht="9.9499999999999993" customHeight="1" x14ac:dyDescent="0.2">
      <c r="B4824" s="28"/>
      <c r="C4824" s="28"/>
    </row>
    <row r="4825" spans="2:3" ht="9.9499999999999993" customHeight="1" x14ac:dyDescent="0.2">
      <c r="B4825" s="28"/>
      <c r="C4825" s="28"/>
    </row>
    <row r="4826" spans="2:3" ht="9.9499999999999993" customHeight="1" x14ac:dyDescent="0.2">
      <c r="B4826" s="28"/>
      <c r="C4826" s="28"/>
    </row>
    <row r="4827" spans="2:3" ht="9.9499999999999993" customHeight="1" x14ac:dyDescent="0.2">
      <c r="B4827" s="28"/>
      <c r="C4827" s="28"/>
    </row>
    <row r="4828" spans="2:3" ht="9.9499999999999993" customHeight="1" x14ac:dyDescent="0.2">
      <c r="B4828" s="28"/>
      <c r="C4828" s="28"/>
    </row>
    <row r="4829" spans="2:3" ht="9.9499999999999993" customHeight="1" x14ac:dyDescent="0.2">
      <c r="B4829" s="28"/>
      <c r="C4829" s="28"/>
    </row>
    <row r="4830" spans="2:3" ht="9.9499999999999993" customHeight="1" x14ac:dyDescent="0.2">
      <c r="B4830" s="28"/>
      <c r="C4830" s="28"/>
    </row>
    <row r="4831" spans="2:3" ht="9.9499999999999993" customHeight="1" x14ac:dyDescent="0.2">
      <c r="B4831" s="28"/>
      <c r="C4831" s="28"/>
    </row>
    <row r="4832" spans="2:3" ht="9.9499999999999993" customHeight="1" x14ac:dyDescent="0.2">
      <c r="B4832" s="28"/>
      <c r="C4832" s="28"/>
    </row>
    <row r="4833" spans="2:3" ht="9.9499999999999993" customHeight="1" x14ac:dyDescent="0.2">
      <c r="B4833" s="28"/>
      <c r="C4833" s="28"/>
    </row>
    <row r="4834" spans="2:3" ht="9.9499999999999993" customHeight="1" x14ac:dyDescent="0.2">
      <c r="B4834" s="28"/>
      <c r="C4834" s="28"/>
    </row>
    <row r="4835" spans="2:3" ht="9.9499999999999993" customHeight="1" x14ac:dyDescent="0.2">
      <c r="B4835" s="28"/>
      <c r="C4835" s="28"/>
    </row>
    <row r="4836" spans="2:3" ht="9.9499999999999993" customHeight="1" x14ac:dyDescent="0.2">
      <c r="B4836" s="28"/>
      <c r="C4836" s="28"/>
    </row>
    <row r="4837" spans="2:3" ht="9.9499999999999993" customHeight="1" x14ac:dyDescent="0.2">
      <c r="B4837" s="28"/>
      <c r="C4837" s="28"/>
    </row>
    <row r="4838" spans="2:3" ht="9.9499999999999993" customHeight="1" x14ac:dyDescent="0.2">
      <c r="B4838" s="28"/>
      <c r="C4838" s="28"/>
    </row>
    <row r="4839" spans="2:3" ht="9.9499999999999993" customHeight="1" x14ac:dyDescent="0.2">
      <c r="B4839" s="28"/>
      <c r="C4839" s="28"/>
    </row>
    <row r="4840" spans="2:3" ht="9.9499999999999993" customHeight="1" x14ac:dyDescent="0.2">
      <c r="B4840" s="28"/>
      <c r="C4840" s="28"/>
    </row>
    <row r="4841" spans="2:3" ht="9.9499999999999993" customHeight="1" x14ac:dyDescent="0.2">
      <c r="B4841" s="28"/>
      <c r="C4841" s="28"/>
    </row>
    <row r="4842" spans="2:3" ht="9.9499999999999993" customHeight="1" x14ac:dyDescent="0.2">
      <c r="B4842" s="28"/>
      <c r="C4842" s="28"/>
    </row>
    <row r="4843" spans="2:3" ht="9.9499999999999993" customHeight="1" x14ac:dyDescent="0.2">
      <c r="B4843" s="28"/>
      <c r="C4843" s="28"/>
    </row>
    <row r="4844" spans="2:3" ht="9.9499999999999993" customHeight="1" x14ac:dyDescent="0.2">
      <c r="B4844" s="28"/>
      <c r="C4844" s="28"/>
    </row>
    <row r="4845" spans="2:3" ht="9.9499999999999993" customHeight="1" x14ac:dyDescent="0.2">
      <c r="B4845" s="28"/>
      <c r="C4845" s="28"/>
    </row>
    <row r="4846" spans="2:3" ht="9.9499999999999993" customHeight="1" x14ac:dyDescent="0.2">
      <c r="B4846" s="28"/>
      <c r="C4846" s="28"/>
    </row>
    <row r="4847" spans="2:3" ht="9.9499999999999993" customHeight="1" x14ac:dyDescent="0.2">
      <c r="B4847" s="28"/>
      <c r="C4847" s="28"/>
    </row>
    <row r="4848" spans="2:3" ht="9.9499999999999993" customHeight="1" x14ac:dyDescent="0.2">
      <c r="B4848" s="28"/>
      <c r="C4848" s="28"/>
    </row>
    <row r="4849" spans="2:3" ht="9.9499999999999993" customHeight="1" x14ac:dyDescent="0.2">
      <c r="B4849" s="28"/>
      <c r="C4849" s="28"/>
    </row>
    <row r="4850" spans="2:3" ht="9.9499999999999993" customHeight="1" x14ac:dyDescent="0.2">
      <c r="B4850" s="28"/>
      <c r="C4850" s="28"/>
    </row>
    <row r="4851" spans="2:3" ht="9.9499999999999993" customHeight="1" x14ac:dyDescent="0.2">
      <c r="B4851" s="28"/>
      <c r="C4851" s="28"/>
    </row>
    <row r="4852" spans="2:3" ht="9.9499999999999993" customHeight="1" x14ac:dyDescent="0.2">
      <c r="B4852" s="28"/>
      <c r="C4852" s="28"/>
    </row>
    <row r="4853" spans="2:3" ht="9.9499999999999993" customHeight="1" x14ac:dyDescent="0.2">
      <c r="B4853" s="28"/>
      <c r="C4853" s="28"/>
    </row>
    <row r="4854" spans="2:3" ht="9.9499999999999993" customHeight="1" x14ac:dyDescent="0.2">
      <c r="B4854" s="28"/>
      <c r="C4854" s="28"/>
    </row>
    <row r="4855" spans="2:3" ht="9.9499999999999993" customHeight="1" x14ac:dyDescent="0.2">
      <c r="B4855" s="28"/>
      <c r="C4855" s="28"/>
    </row>
    <row r="4856" spans="2:3" ht="9.9499999999999993" customHeight="1" x14ac:dyDescent="0.2">
      <c r="B4856" s="28"/>
      <c r="C4856" s="28"/>
    </row>
    <row r="4857" spans="2:3" ht="9.9499999999999993" customHeight="1" x14ac:dyDescent="0.2">
      <c r="B4857" s="28"/>
      <c r="C4857" s="28"/>
    </row>
    <row r="4858" spans="2:3" ht="9.9499999999999993" customHeight="1" x14ac:dyDescent="0.2">
      <c r="B4858" s="28"/>
      <c r="C4858" s="28"/>
    </row>
    <row r="4859" spans="2:3" ht="9.9499999999999993" customHeight="1" x14ac:dyDescent="0.2">
      <c r="B4859" s="28"/>
      <c r="C4859" s="28"/>
    </row>
    <row r="4860" spans="2:3" ht="9.9499999999999993" customHeight="1" x14ac:dyDescent="0.2">
      <c r="B4860" s="28"/>
      <c r="C4860" s="28"/>
    </row>
    <row r="4861" spans="2:3" ht="9.9499999999999993" customHeight="1" x14ac:dyDescent="0.2">
      <c r="B4861" s="28"/>
      <c r="C4861" s="28"/>
    </row>
    <row r="4862" spans="2:3" ht="9.9499999999999993" customHeight="1" x14ac:dyDescent="0.2">
      <c r="B4862" s="28"/>
      <c r="C4862" s="28"/>
    </row>
    <row r="4863" spans="2:3" ht="9.9499999999999993" customHeight="1" x14ac:dyDescent="0.2">
      <c r="B4863" s="28"/>
      <c r="C4863" s="28"/>
    </row>
    <row r="4864" spans="2:3" ht="9.9499999999999993" customHeight="1" x14ac:dyDescent="0.2">
      <c r="B4864" s="28"/>
      <c r="C4864" s="28"/>
    </row>
    <row r="4865" spans="2:3" ht="9.9499999999999993" customHeight="1" x14ac:dyDescent="0.2">
      <c r="B4865" s="28"/>
      <c r="C4865" s="28"/>
    </row>
    <row r="4866" spans="2:3" ht="9.9499999999999993" customHeight="1" x14ac:dyDescent="0.2">
      <c r="B4866" s="28"/>
      <c r="C4866" s="28"/>
    </row>
    <row r="4867" spans="2:3" ht="9.9499999999999993" customHeight="1" x14ac:dyDescent="0.2">
      <c r="B4867" s="28"/>
      <c r="C4867" s="28"/>
    </row>
    <row r="4868" spans="2:3" ht="9.9499999999999993" customHeight="1" x14ac:dyDescent="0.2">
      <c r="B4868" s="28"/>
      <c r="C4868" s="28"/>
    </row>
    <row r="4869" spans="2:3" ht="9.9499999999999993" customHeight="1" x14ac:dyDescent="0.2">
      <c r="B4869" s="28"/>
      <c r="C4869" s="28"/>
    </row>
    <row r="4870" spans="2:3" ht="9.9499999999999993" customHeight="1" x14ac:dyDescent="0.2">
      <c r="B4870" s="28"/>
      <c r="C4870" s="28"/>
    </row>
    <row r="4871" spans="2:3" ht="9.9499999999999993" customHeight="1" x14ac:dyDescent="0.2">
      <c r="B4871" s="28"/>
      <c r="C4871" s="28"/>
    </row>
    <row r="4872" spans="2:3" ht="9.9499999999999993" customHeight="1" x14ac:dyDescent="0.2">
      <c r="B4872" s="28"/>
      <c r="C4872" s="28"/>
    </row>
    <row r="4873" spans="2:3" ht="9.9499999999999993" customHeight="1" x14ac:dyDescent="0.2">
      <c r="B4873" s="28"/>
      <c r="C4873" s="28"/>
    </row>
    <row r="4874" spans="2:3" ht="9.9499999999999993" customHeight="1" x14ac:dyDescent="0.2">
      <c r="B4874" s="28"/>
      <c r="C4874" s="28"/>
    </row>
    <row r="4875" spans="2:3" ht="9.9499999999999993" customHeight="1" x14ac:dyDescent="0.2">
      <c r="B4875" s="28"/>
      <c r="C4875" s="28"/>
    </row>
    <row r="4876" spans="2:3" ht="9.9499999999999993" customHeight="1" x14ac:dyDescent="0.2">
      <c r="B4876" s="28"/>
      <c r="C4876" s="28"/>
    </row>
    <row r="4877" spans="2:3" ht="9.9499999999999993" customHeight="1" x14ac:dyDescent="0.2">
      <c r="B4877" s="28"/>
      <c r="C4877" s="28"/>
    </row>
    <row r="4878" spans="2:3" ht="9.9499999999999993" customHeight="1" x14ac:dyDescent="0.2">
      <c r="B4878" s="28"/>
      <c r="C4878" s="28"/>
    </row>
    <row r="4879" spans="2:3" ht="9.9499999999999993" customHeight="1" x14ac:dyDescent="0.2">
      <c r="B4879" s="28"/>
      <c r="C4879" s="28"/>
    </row>
    <row r="4880" spans="2:3" ht="9.9499999999999993" customHeight="1" x14ac:dyDescent="0.2">
      <c r="B4880" s="28"/>
      <c r="C4880" s="28"/>
    </row>
    <row r="4881" spans="2:3" ht="9.9499999999999993" customHeight="1" x14ac:dyDescent="0.2">
      <c r="B4881" s="28"/>
      <c r="C4881" s="28"/>
    </row>
    <row r="4882" spans="2:3" ht="9.9499999999999993" customHeight="1" x14ac:dyDescent="0.2">
      <c r="B4882" s="28"/>
      <c r="C4882" s="28"/>
    </row>
    <row r="4883" spans="2:3" ht="9.9499999999999993" customHeight="1" x14ac:dyDescent="0.2">
      <c r="B4883" s="28"/>
      <c r="C4883" s="28"/>
    </row>
    <row r="4884" spans="2:3" ht="9.9499999999999993" customHeight="1" x14ac:dyDescent="0.2">
      <c r="B4884" s="28"/>
      <c r="C4884" s="28"/>
    </row>
    <row r="4885" spans="2:3" ht="9.9499999999999993" customHeight="1" x14ac:dyDescent="0.2">
      <c r="B4885" s="28"/>
      <c r="C4885" s="28"/>
    </row>
    <row r="4886" spans="2:3" ht="9.9499999999999993" customHeight="1" x14ac:dyDescent="0.2">
      <c r="B4886" s="28"/>
      <c r="C4886" s="28"/>
    </row>
    <row r="4887" spans="2:3" ht="9.9499999999999993" customHeight="1" x14ac:dyDescent="0.2">
      <c r="B4887" s="28"/>
      <c r="C4887" s="28"/>
    </row>
    <row r="4888" spans="2:3" ht="9.9499999999999993" customHeight="1" x14ac:dyDescent="0.2">
      <c r="B4888" s="28"/>
      <c r="C4888" s="28"/>
    </row>
    <row r="4889" spans="2:3" ht="9.9499999999999993" customHeight="1" x14ac:dyDescent="0.2">
      <c r="B4889" s="28"/>
      <c r="C4889" s="28"/>
    </row>
    <row r="4890" spans="2:3" ht="9.9499999999999993" customHeight="1" x14ac:dyDescent="0.2">
      <c r="B4890" s="28"/>
      <c r="C4890" s="28"/>
    </row>
    <row r="4891" spans="2:3" ht="9.9499999999999993" customHeight="1" x14ac:dyDescent="0.2">
      <c r="B4891" s="28"/>
      <c r="C4891" s="28"/>
    </row>
    <row r="4892" spans="2:3" ht="9.9499999999999993" customHeight="1" x14ac:dyDescent="0.2">
      <c r="B4892" s="28"/>
      <c r="C4892" s="28"/>
    </row>
    <row r="4893" spans="2:3" ht="9.9499999999999993" customHeight="1" x14ac:dyDescent="0.2">
      <c r="B4893" s="28"/>
      <c r="C4893" s="28"/>
    </row>
    <row r="4894" spans="2:3" ht="9.9499999999999993" customHeight="1" x14ac:dyDescent="0.2">
      <c r="B4894" s="28"/>
      <c r="C4894" s="28"/>
    </row>
    <row r="4895" spans="2:3" ht="9.9499999999999993" customHeight="1" x14ac:dyDescent="0.2">
      <c r="B4895" s="28"/>
      <c r="C4895" s="28"/>
    </row>
    <row r="4896" spans="2:3" ht="9.9499999999999993" customHeight="1" x14ac:dyDescent="0.2">
      <c r="B4896" s="28"/>
      <c r="C4896" s="28"/>
    </row>
    <row r="4897" spans="2:3" ht="9.9499999999999993" customHeight="1" x14ac:dyDescent="0.2">
      <c r="B4897" s="28"/>
      <c r="C4897" s="28"/>
    </row>
    <row r="4898" spans="2:3" ht="9.9499999999999993" customHeight="1" x14ac:dyDescent="0.2">
      <c r="B4898" s="28"/>
      <c r="C4898" s="28"/>
    </row>
    <row r="4899" spans="2:3" ht="9.9499999999999993" customHeight="1" x14ac:dyDescent="0.2">
      <c r="B4899" s="28"/>
      <c r="C4899" s="28"/>
    </row>
    <row r="4900" spans="2:3" ht="9.9499999999999993" customHeight="1" x14ac:dyDescent="0.2">
      <c r="B4900" s="28"/>
      <c r="C4900" s="28"/>
    </row>
    <row r="4901" spans="2:3" ht="9.9499999999999993" customHeight="1" x14ac:dyDescent="0.2">
      <c r="B4901" s="28"/>
      <c r="C4901" s="28"/>
    </row>
    <row r="4902" spans="2:3" ht="9.9499999999999993" customHeight="1" x14ac:dyDescent="0.2">
      <c r="B4902" s="28"/>
      <c r="C4902" s="28"/>
    </row>
    <row r="4903" spans="2:3" ht="9.9499999999999993" customHeight="1" x14ac:dyDescent="0.2">
      <c r="B4903" s="28"/>
      <c r="C4903" s="28"/>
    </row>
    <row r="4904" spans="2:3" ht="9.9499999999999993" customHeight="1" x14ac:dyDescent="0.2">
      <c r="B4904" s="28"/>
      <c r="C4904" s="28"/>
    </row>
    <row r="4905" spans="2:3" ht="9.9499999999999993" customHeight="1" x14ac:dyDescent="0.2">
      <c r="B4905" s="28"/>
      <c r="C4905" s="28"/>
    </row>
    <row r="4906" spans="2:3" ht="9.9499999999999993" customHeight="1" x14ac:dyDescent="0.2">
      <c r="B4906" s="28"/>
      <c r="C4906" s="28"/>
    </row>
    <row r="4907" spans="2:3" ht="9.9499999999999993" customHeight="1" x14ac:dyDescent="0.2">
      <c r="B4907" s="28"/>
      <c r="C4907" s="28"/>
    </row>
    <row r="4908" spans="2:3" ht="9.9499999999999993" customHeight="1" x14ac:dyDescent="0.2">
      <c r="B4908" s="28"/>
      <c r="C4908" s="28"/>
    </row>
    <row r="4909" spans="2:3" ht="9.9499999999999993" customHeight="1" x14ac:dyDescent="0.2">
      <c r="B4909" s="28"/>
      <c r="C4909" s="28"/>
    </row>
    <row r="4910" spans="2:3" ht="9.9499999999999993" customHeight="1" x14ac:dyDescent="0.2">
      <c r="B4910" s="28"/>
      <c r="C4910" s="28"/>
    </row>
    <row r="4911" spans="2:3" ht="9.9499999999999993" customHeight="1" x14ac:dyDescent="0.2">
      <c r="B4911" s="28"/>
      <c r="C4911" s="28"/>
    </row>
    <row r="4912" spans="2:3" ht="9.9499999999999993" customHeight="1" x14ac:dyDescent="0.2">
      <c r="B4912" s="28"/>
      <c r="C4912" s="28"/>
    </row>
    <row r="4913" spans="2:3" ht="9.9499999999999993" customHeight="1" x14ac:dyDescent="0.2">
      <c r="B4913" s="28"/>
      <c r="C4913" s="28"/>
    </row>
    <row r="4914" spans="2:3" ht="9.9499999999999993" customHeight="1" x14ac:dyDescent="0.2">
      <c r="B4914" s="28"/>
      <c r="C4914" s="28"/>
    </row>
    <row r="4915" spans="2:3" ht="9.9499999999999993" customHeight="1" x14ac:dyDescent="0.2">
      <c r="B4915" s="28"/>
      <c r="C4915" s="28"/>
    </row>
    <row r="4916" spans="2:3" ht="9.9499999999999993" customHeight="1" x14ac:dyDescent="0.2">
      <c r="B4916" s="28"/>
      <c r="C4916" s="28"/>
    </row>
    <row r="4917" spans="2:3" ht="9.9499999999999993" customHeight="1" x14ac:dyDescent="0.2">
      <c r="B4917" s="28"/>
      <c r="C4917" s="28"/>
    </row>
    <row r="4918" spans="2:3" ht="9.9499999999999993" customHeight="1" x14ac:dyDescent="0.2">
      <c r="B4918" s="28"/>
      <c r="C4918" s="28"/>
    </row>
    <row r="4919" spans="2:3" ht="9.9499999999999993" customHeight="1" x14ac:dyDescent="0.2">
      <c r="B4919" s="28"/>
      <c r="C4919" s="28"/>
    </row>
    <row r="4920" spans="2:3" ht="9.9499999999999993" customHeight="1" x14ac:dyDescent="0.2">
      <c r="B4920" s="28"/>
      <c r="C4920" s="28"/>
    </row>
    <row r="4921" spans="2:3" ht="9.9499999999999993" customHeight="1" x14ac:dyDescent="0.2">
      <c r="B4921" s="28"/>
      <c r="C4921" s="28"/>
    </row>
    <row r="4922" spans="2:3" ht="9.9499999999999993" customHeight="1" x14ac:dyDescent="0.2">
      <c r="B4922" s="28"/>
      <c r="C4922" s="28"/>
    </row>
    <row r="4923" spans="2:3" ht="9.9499999999999993" customHeight="1" x14ac:dyDescent="0.2">
      <c r="B4923" s="28"/>
      <c r="C4923" s="28"/>
    </row>
    <row r="4924" spans="2:3" ht="9.9499999999999993" customHeight="1" x14ac:dyDescent="0.2">
      <c r="B4924" s="28"/>
      <c r="C4924" s="28"/>
    </row>
    <row r="4925" spans="2:3" ht="9.9499999999999993" customHeight="1" x14ac:dyDescent="0.2">
      <c r="B4925" s="28"/>
      <c r="C4925" s="28"/>
    </row>
    <row r="4926" spans="2:3" ht="9.9499999999999993" customHeight="1" x14ac:dyDescent="0.2">
      <c r="B4926" s="28"/>
      <c r="C4926" s="28"/>
    </row>
    <row r="4927" spans="2:3" ht="9.9499999999999993" customHeight="1" x14ac:dyDescent="0.2">
      <c r="B4927" s="28"/>
      <c r="C4927" s="28"/>
    </row>
    <row r="4928" spans="2:3" ht="9.9499999999999993" customHeight="1" x14ac:dyDescent="0.2">
      <c r="B4928" s="28"/>
      <c r="C4928" s="28"/>
    </row>
    <row r="4929" spans="2:3" ht="9.9499999999999993" customHeight="1" x14ac:dyDescent="0.2">
      <c r="B4929" s="28"/>
      <c r="C4929" s="28"/>
    </row>
    <row r="4930" spans="2:3" ht="9.9499999999999993" customHeight="1" x14ac:dyDescent="0.2">
      <c r="B4930" s="28"/>
      <c r="C4930" s="28"/>
    </row>
    <row r="4931" spans="2:3" ht="9.9499999999999993" customHeight="1" x14ac:dyDescent="0.2">
      <c r="B4931" s="28"/>
      <c r="C4931" s="28"/>
    </row>
    <row r="4932" spans="2:3" ht="9.9499999999999993" customHeight="1" x14ac:dyDescent="0.2">
      <c r="B4932" s="28"/>
      <c r="C4932" s="28"/>
    </row>
    <row r="4933" spans="2:3" ht="9.9499999999999993" customHeight="1" x14ac:dyDescent="0.2">
      <c r="B4933" s="28"/>
      <c r="C4933" s="28"/>
    </row>
    <row r="4934" spans="2:3" ht="9.9499999999999993" customHeight="1" x14ac:dyDescent="0.2">
      <c r="B4934" s="28"/>
      <c r="C4934" s="28"/>
    </row>
    <row r="4935" spans="2:3" ht="9.9499999999999993" customHeight="1" x14ac:dyDescent="0.2">
      <c r="B4935" s="28"/>
      <c r="C4935" s="28"/>
    </row>
    <row r="4936" spans="2:3" ht="9.9499999999999993" customHeight="1" x14ac:dyDescent="0.2">
      <c r="B4936" s="28"/>
      <c r="C4936" s="28"/>
    </row>
    <row r="4937" spans="2:3" ht="9.9499999999999993" customHeight="1" x14ac:dyDescent="0.2">
      <c r="B4937" s="28"/>
      <c r="C4937" s="28"/>
    </row>
    <row r="4938" spans="2:3" ht="9.9499999999999993" customHeight="1" x14ac:dyDescent="0.2">
      <c r="B4938" s="28"/>
      <c r="C4938" s="28"/>
    </row>
    <row r="4939" spans="2:3" ht="9.9499999999999993" customHeight="1" x14ac:dyDescent="0.2">
      <c r="B4939" s="28"/>
      <c r="C4939" s="28"/>
    </row>
    <row r="4940" spans="2:3" ht="9.9499999999999993" customHeight="1" x14ac:dyDescent="0.2">
      <c r="B4940" s="28"/>
      <c r="C4940" s="28"/>
    </row>
    <row r="4941" spans="2:3" ht="9.9499999999999993" customHeight="1" x14ac:dyDescent="0.2">
      <c r="B4941" s="28"/>
      <c r="C4941" s="28"/>
    </row>
    <row r="4942" spans="2:3" ht="9.9499999999999993" customHeight="1" x14ac:dyDescent="0.2">
      <c r="B4942" s="28"/>
      <c r="C4942" s="28"/>
    </row>
    <row r="4943" spans="2:3" ht="9.9499999999999993" customHeight="1" x14ac:dyDescent="0.2">
      <c r="B4943" s="28"/>
      <c r="C4943" s="28"/>
    </row>
    <row r="4944" spans="2:3" ht="9.9499999999999993" customHeight="1" x14ac:dyDescent="0.2">
      <c r="B4944" s="28"/>
      <c r="C4944" s="28"/>
    </row>
    <row r="4945" spans="2:3" ht="9.9499999999999993" customHeight="1" x14ac:dyDescent="0.2">
      <c r="B4945" s="28"/>
      <c r="C4945" s="28"/>
    </row>
    <row r="4946" spans="2:3" ht="9.9499999999999993" customHeight="1" x14ac:dyDescent="0.2">
      <c r="B4946" s="28"/>
      <c r="C4946" s="28"/>
    </row>
    <row r="4947" spans="2:3" ht="9.9499999999999993" customHeight="1" x14ac:dyDescent="0.2">
      <c r="B4947" s="28"/>
      <c r="C4947" s="28"/>
    </row>
    <row r="4948" spans="2:3" ht="9.9499999999999993" customHeight="1" x14ac:dyDescent="0.2">
      <c r="B4948" s="28"/>
      <c r="C4948" s="28"/>
    </row>
    <row r="4949" spans="2:3" ht="9.9499999999999993" customHeight="1" x14ac:dyDescent="0.2">
      <c r="B4949" s="28"/>
      <c r="C4949" s="28"/>
    </row>
    <row r="4950" spans="2:3" ht="9.9499999999999993" customHeight="1" x14ac:dyDescent="0.2">
      <c r="B4950" s="28"/>
      <c r="C4950" s="28"/>
    </row>
    <row r="4951" spans="2:3" ht="9.9499999999999993" customHeight="1" x14ac:dyDescent="0.2">
      <c r="B4951" s="28"/>
      <c r="C4951" s="28"/>
    </row>
    <row r="4952" spans="2:3" ht="9.9499999999999993" customHeight="1" x14ac:dyDescent="0.2">
      <c r="B4952" s="28"/>
      <c r="C4952" s="28"/>
    </row>
    <row r="4953" spans="2:3" ht="9.9499999999999993" customHeight="1" x14ac:dyDescent="0.2">
      <c r="B4953" s="28"/>
      <c r="C4953" s="28"/>
    </row>
    <row r="4954" spans="2:3" ht="9.9499999999999993" customHeight="1" x14ac:dyDescent="0.2">
      <c r="B4954" s="28"/>
      <c r="C4954" s="28"/>
    </row>
    <row r="4955" spans="2:3" ht="9.9499999999999993" customHeight="1" x14ac:dyDescent="0.2">
      <c r="B4955" s="28"/>
      <c r="C4955" s="28"/>
    </row>
    <row r="4956" spans="2:3" ht="9.9499999999999993" customHeight="1" x14ac:dyDescent="0.2">
      <c r="B4956" s="28"/>
      <c r="C4956" s="28"/>
    </row>
    <row r="4957" spans="2:3" ht="9.9499999999999993" customHeight="1" x14ac:dyDescent="0.2">
      <c r="B4957" s="28"/>
      <c r="C4957" s="28"/>
    </row>
    <row r="4958" spans="2:3" ht="9.9499999999999993" customHeight="1" x14ac:dyDescent="0.2">
      <c r="B4958" s="28"/>
      <c r="C4958" s="28"/>
    </row>
    <row r="4959" spans="2:3" ht="9.9499999999999993" customHeight="1" x14ac:dyDescent="0.2">
      <c r="B4959" s="28"/>
      <c r="C4959" s="28"/>
    </row>
    <row r="4960" spans="2:3" ht="9.9499999999999993" customHeight="1" x14ac:dyDescent="0.2">
      <c r="B4960" s="28"/>
      <c r="C4960" s="28"/>
    </row>
    <row r="4961" spans="2:3" ht="9.9499999999999993" customHeight="1" x14ac:dyDescent="0.2">
      <c r="B4961" s="28"/>
      <c r="C4961" s="28"/>
    </row>
    <row r="4962" spans="2:3" ht="9.9499999999999993" customHeight="1" x14ac:dyDescent="0.2">
      <c r="B4962" s="28"/>
      <c r="C4962" s="28"/>
    </row>
    <row r="4963" spans="2:3" ht="9.9499999999999993" customHeight="1" x14ac:dyDescent="0.2">
      <c r="B4963" s="28"/>
      <c r="C4963" s="28"/>
    </row>
    <row r="4964" spans="2:3" ht="9.9499999999999993" customHeight="1" x14ac:dyDescent="0.2">
      <c r="B4964" s="28"/>
      <c r="C4964" s="28"/>
    </row>
    <row r="4965" spans="2:3" ht="9.9499999999999993" customHeight="1" x14ac:dyDescent="0.2">
      <c r="B4965" s="28"/>
      <c r="C4965" s="28"/>
    </row>
    <row r="4966" spans="2:3" ht="9.9499999999999993" customHeight="1" x14ac:dyDescent="0.2">
      <c r="B4966" s="28"/>
      <c r="C4966" s="28"/>
    </row>
    <row r="4967" spans="2:3" ht="9.9499999999999993" customHeight="1" x14ac:dyDescent="0.2">
      <c r="B4967" s="28"/>
      <c r="C4967" s="28"/>
    </row>
    <row r="4968" spans="2:3" ht="9.9499999999999993" customHeight="1" x14ac:dyDescent="0.2">
      <c r="B4968" s="28"/>
      <c r="C4968" s="28"/>
    </row>
    <row r="4969" spans="2:3" ht="9.9499999999999993" customHeight="1" x14ac:dyDescent="0.2">
      <c r="B4969" s="28"/>
      <c r="C4969" s="28"/>
    </row>
    <row r="4970" spans="2:3" ht="9.9499999999999993" customHeight="1" x14ac:dyDescent="0.2">
      <c r="B4970" s="28"/>
      <c r="C4970" s="28"/>
    </row>
    <row r="4971" spans="2:3" ht="9.9499999999999993" customHeight="1" x14ac:dyDescent="0.2">
      <c r="B4971" s="28"/>
      <c r="C4971" s="28"/>
    </row>
    <row r="4972" spans="2:3" ht="9.9499999999999993" customHeight="1" x14ac:dyDescent="0.2">
      <c r="B4972" s="28"/>
      <c r="C4972" s="28"/>
    </row>
    <row r="4973" spans="2:3" ht="9.9499999999999993" customHeight="1" x14ac:dyDescent="0.2">
      <c r="B4973" s="28"/>
      <c r="C4973" s="28"/>
    </row>
    <row r="4974" spans="2:3" ht="9.9499999999999993" customHeight="1" x14ac:dyDescent="0.2">
      <c r="B4974" s="28"/>
      <c r="C4974" s="28"/>
    </row>
    <row r="4975" spans="2:3" ht="9.9499999999999993" customHeight="1" x14ac:dyDescent="0.2">
      <c r="B4975" s="28"/>
      <c r="C4975" s="28"/>
    </row>
    <row r="4976" spans="2:3" ht="9.9499999999999993" customHeight="1" x14ac:dyDescent="0.2">
      <c r="B4976" s="28"/>
      <c r="C4976" s="28"/>
    </row>
    <row r="4977" spans="2:3" ht="9.9499999999999993" customHeight="1" x14ac:dyDescent="0.2">
      <c r="B4977" s="28"/>
      <c r="C4977" s="28"/>
    </row>
    <row r="4978" spans="2:3" ht="9.9499999999999993" customHeight="1" x14ac:dyDescent="0.2">
      <c r="B4978" s="28"/>
      <c r="C4978" s="28"/>
    </row>
    <row r="4979" spans="2:3" ht="9.9499999999999993" customHeight="1" x14ac:dyDescent="0.2">
      <c r="B4979" s="28"/>
      <c r="C4979" s="28"/>
    </row>
    <row r="4980" spans="2:3" ht="9.9499999999999993" customHeight="1" x14ac:dyDescent="0.2">
      <c r="B4980" s="28"/>
      <c r="C4980" s="28"/>
    </row>
    <row r="4981" spans="2:3" ht="9.9499999999999993" customHeight="1" x14ac:dyDescent="0.2">
      <c r="B4981" s="28"/>
      <c r="C4981" s="28"/>
    </row>
    <row r="4982" spans="2:3" ht="9.9499999999999993" customHeight="1" x14ac:dyDescent="0.2">
      <c r="B4982" s="28"/>
      <c r="C4982" s="28"/>
    </row>
    <row r="4983" spans="2:3" ht="9.9499999999999993" customHeight="1" x14ac:dyDescent="0.2">
      <c r="B4983" s="28"/>
      <c r="C4983" s="28"/>
    </row>
    <row r="4984" spans="2:3" ht="9.9499999999999993" customHeight="1" x14ac:dyDescent="0.2">
      <c r="B4984" s="28"/>
      <c r="C4984" s="28"/>
    </row>
    <row r="4985" spans="2:3" ht="9.9499999999999993" customHeight="1" x14ac:dyDescent="0.2">
      <c r="B4985" s="28"/>
      <c r="C4985" s="28"/>
    </row>
    <row r="4986" spans="2:3" ht="9.9499999999999993" customHeight="1" x14ac:dyDescent="0.2">
      <c r="B4986" s="28"/>
      <c r="C4986" s="28"/>
    </row>
    <row r="4987" spans="2:3" ht="9.9499999999999993" customHeight="1" x14ac:dyDescent="0.2">
      <c r="B4987" s="28"/>
      <c r="C4987" s="28"/>
    </row>
    <row r="4988" spans="2:3" ht="9.9499999999999993" customHeight="1" x14ac:dyDescent="0.2">
      <c r="B4988" s="28"/>
      <c r="C4988" s="28"/>
    </row>
    <row r="4989" spans="2:3" ht="9.9499999999999993" customHeight="1" x14ac:dyDescent="0.2">
      <c r="B4989" s="28"/>
      <c r="C4989" s="28"/>
    </row>
    <row r="4990" spans="2:3" ht="9.9499999999999993" customHeight="1" x14ac:dyDescent="0.2">
      <c r="B4990" s="28"/>
      <c r="C4990" s="28"/>
    </row>
    <row r="4991" spans="2:3" ht="9.9499999999999993" customHeight="1" x14ac:dyDescent="0.2">
      <c r="B4991" s="28"/>
      <c r="C4991" s="28"/>
    </row>
    <row r="4992" spans="2:3" ht="9.9499999999999993" customHeight="1" x14ac:dyDescent="0.2">
      <c r="B4992" s="28"/>
      <c r="C4992" s="28"/>
    </row>
    <row r="4993" spans="2:3" ht="9.9499999999999993" customHeight="1" x14ac:dyDescent="0.2">
      <c r="B4993" s="28"/>
      <c r="C4993" s="28"/>
    </row>
    <row r="4994" spans="2:3" ht="9.9499999999999993" customHeight="1" x14ac:dyDescent="0.2">
      <c r="B4994" s="28"/>
      <c r="C4994" s="28"/>
    </row>
    <row r="4995" spans="2:3" ht="9.9499999999999993" customHeight="1" x14ac:dyDescent="0.2">
      <c r="B4995" s="28"/>
      <c r="C4995" s="28"/>
    </row>
    <row r="4996" spans="2:3" ht="9.9499999999999993" customHeight="1" x14ac:dyDescent="0.2">
      <c r="B4996" s="28"/>
      <c r="C4996" s="28"/>
    </row>
    <row r="4997" spans="2:3" ht="9.9499999999999993" customHeight="1" x14ac:dyDescent="0.2">
      <c r="B4997" s="28"/>
      <c r="C4997" s="28"/>
    </row>
    <row r="4998" spans="2:3" ht="9.9499999999999993" customHeight="1" x14ac:dyDescent="0.2">
      <c r="B4998" s="28"/>
      <c r="C4998" s="28"/>
    </row>
    <row r="4999" spans="2:3" ht="9.9499999999999993" customHeight="1" x14ac:dyDescent="0.2">
      <c r="B4999" s="28"/>
      <c r="C4999" s="28"/>
    </row>
    <row r="5000" spans="2:3" ht="9.9499999999999993" customHeight="1" x14ac:dyDescent="0.2">
      <c r="B5000" s="28"/>
      <c r="C5000" s="28"/>
    </row>
    <row r="5001" spans="2:3" ht="9.9499999999999993" customHeight="1" x14ac:dyDescent="0.2">
      <c r="B5001" s="28"/>
      <c r="C5001" s="28"/>
    </row>
    <row r="5002" spans="2:3" ht="9.9499999999999993" customHeight="1" x14ac:dyDescent="0.2">
      <c r="B5002" s="28"/>
      <c r="C5002" s="28"/>
    </row>
    <row r="5003" spans="2:3" ht="9.9499999999999993" customHeight="1" x14ac:dyDescent="0.2">
      <c r="B5003" s="28"/>
      <c r="C5003" s="28"/>
    </row>
    <row r="5004" spans="2:3" ht="9.9499999999999993" customHeight="1" x14ac:dyDescent="0.2">
      <c r="B5004" s="28"/>
      <c r="C5004" s="28"/>
    </row>
    <row r="5005" spans="2:3" ht="9.9499999999999993" customHeight="1" x14ac:dyDescent="0.2">
      <c r="B5005" s="28"/>
      <c r="C5005" s="28"/>
    </row>
    <row r="5006" spans="2:3" ht="9.9499999999999993" customHeight="1" x14ac:dyDescent="0.2">
      <c r="B5006" s="28"/>
      <c r="C5006" s="28"/>
    </row>
    <row r="5007" spans="2:3" ht="9.9499999999999993" customHeight="1" x14ac:dyDescent="0.2">
      <c r="B5007" s="28"/>
      <c r="C5007" s="28"/>
    </row>
    <row r="5008" spans="2:3" ht="9.9499999999999993" customHeight="1" x14ac:dyDescent="0.2">
      <c r="B5008" s="28"/>
      <c r="C5008" s="28"/>
    </row>
    <row r="5009" spans="2:3" ht="9.9499999999999993" customHeight="1" x14ac:dyDescent="0.2">
      <c r="B5009" s="28"/>
      <c r="C5009" s="28"/>
    </row>
    <row r="5010" spans="2:3" ht="9.9499999999999993" customHeight="1" x14ac:dyDescent="0.2">
      <c r="B5010" s="28"/>
      <c r="C5010" s="28"/>
    </row>
    <row r="5011" spans="2:3" ht="9.9499999999999993" customHeight="1" x14ac:dyDescent="0.2">
      <c r="B5011" s="28"/>
      <c r="C5011" s="28"/>
    </row>
    <row r="5012" spans="2:3" ht="9.9499999999999993" customHeight="1" x14ac:dyDescent="0.2">
      <c r="B5012" s="28"/>
      <c r="C5012" s="28"/>
    </row>
    <row r="5013" spans="2:3" ht="9.9499999999999993" customHeight="1" x14ac:dyDescent="0.2">
      <c r="B5013" s="28"/>
      <c r="C5013" s="28"/>
    </row>
    <row r="5014" spans="2:3" ht="9.9499999999999993" customHeight="1" x14ac:dyDescent="0.2">
      <c r="B5014" s="28"/>
      <c r="C5014" s="28"/>
    </row>
    <row r="5015" spans="2:3" ht="9.9499999999999993" customHeight="1" x14ac:dyDescent="0.2">
      <c r="B5015" s="28"/>
      <c r="C5015" s="28"/>
    </row>
    <row r="5016" spans="2:3" ht="9.9499999999999993" customHeight="1" x14ac:dyDescent="0.2">
      <c r="B5016" s="28"/>
      <c r="C5016" s="28"/>
    </row>
    <row r="5017" spans="2:3" ht="9.9499999999999993" customHeight="1" x14ac:dyDescent="0.2">
      <c r="B5017" s="28"/>
      <c r="C5017" s="28"/>
    </row>
    <row r="5018" spans="2:3" ht="9.9499999999999993" customHeight="1" x14ac:dyDescent="0.2">
      <c r="B5018" s="28"/>
      <c r="C5018" s="28"/>
    </row>
    <row r="5019" spans="2:3" ht="9.9499999999999993" customHeight="1" x14ac:dyDescent="0.2">
      <c r="B5019" s="28"/>
      <c r="C5019" s="28"/>
    </row>
    <row r="5020" spans="2:3" ht="9.9499999999999993" customHeight="1" x14ac:dyDescent="0.2">
      <c r="B5020" s="28"/>
      <c r="C5020" s="28"/>
    </row>
    <row r="5021" spans="2:3" ht="9.9499999999999993" customHeight="1" x14ac:dyDescent="0.2">
      <c r="B5021" s="28"/>
      <c r="C5021" s="28"/>
    </row>
    <row r="5022" spans="2:3" ht="9.9499999999999993" customHeight="1" x14ac:dyDescent="0.2">
      <c r="B5022" s="28"/>
      <c r="C5022" s="28"/>
    </row>
    <row r="5023" spans="2:3" ht="9.9499999999999993" customHeight="1" x14ac:dyDescent="0.2">
      <c r="B5023" s="28"/>
      <c r="C5023" s="28"/>
    </row>
    <row r="5024" spans="2:3" ht="9.9499999999999993" customHeight="1" x14ac:dyDescent="0.2">
      <c r="B5024" s="28"/>
      <c r="C5024" s="28"/>
    </row>
    <row r="5025" spans="2:3" ht="9.9499999999999993" customHeight="1" x14ac:dyDescent="0.2">
      <c r="B5025" s="28"/>
      <c r="C5025" s="28"/>
    </row>
    <row r="5026" spans="2:3" ht="9.9499999999999993" customHeight="1" x14ac:dyDescent="0.2">
      <c r="B5026" s="28"/>
      <c r="C5026" s="28"/>
    </row>
    <row r="5027" spans="2:3" ht="9.9499999999999993" customHeight="1" x14ac:dyDescent="0.2">
      <c r="B5027" s="28"/>
      <c r="C5027" s="28"/>
    </row>
    <row r="5028" spans="2:3" ht="9.9499999999999993" customHeight="1" x14ac:dyDescent="0.2">
      <c r="B5028" s="28"/>
      <c r="C5028" s="28"/>
    </row>
    <row r="5029" spans="2:3" ht="9.9499999999999993" customHeight="1" x14ac:dyDescent="0.2">
      <c r="B5029" s="28"/>
      <c r="C5029" s="28"/>
    </row>
    <row r="5030" spans="2:3" ht="9.9499999999999993" customHeight="1" x14ac:dyDescent="0.2">
      <c r="B5030" s="28"/>
      <c r="C5030" s="28"/>
    </row>
    <row r="5031" spans="2:3" ht="9.9499999999999993" customHeight="1" x14ac:dyDescent="0.2">
      <c r="B5031" s="28"/>
      <c r="C5031" s="28"/>
    </row>
    <row r="5032" spans="2:3" ht="9.9499999999999993" customHeight="1" x14ac:dyDescent="0.2">
      <c r="B5032" s="28"/>
      <c r="C5032" s="28"/>
    </row>
    <row r="5033" spans="2:3" ht="9.9499999999999993" customHeight="1" x14ac:dyDescent="0.2">
      <c r="B5033" s="28"/>
      <c r="C5033" s="28"/>
    </row>
    <row r="5034" spans="2:3" ht="9.9499999999999993" customHeight="1" x14ac:dyDescent="0.2">
      <c r="B5034" s="28"/>
      <c r="C5034" s="28"/>
    </row>
    <row r="5035" spans="2:3" ht="9.9499999999999993" customHeight="1" x14ac:dyDescent="0.2">
      <c r="B5035" s="28"/>
      <c r="C5035" s="28"/>
    </row>
    <row r="5036" spans="2:3" ht="9.9499999999999993" customHeight="1" x14ac:dyDescent="0.2">
      <c r="B5036" s="28"/>
      <c r="C5036" s="28"/>
    </row>
    <row r="5037" spans="2:3" ht="9.9499999999999993" customHeight="1" x14ac:dyDescent="0.2">
      <c r="B5037" s="28"/>
      <c r="C5037" s="28"/>
    </row>
    <row r="5038" spans="2:3" ht="9.9499999999999993" customHeight="1" x14ac:dyDescent="0.2">
      <c r="B5038" s="28"/>
      <c r="C5038" s="28"/>
    </row>
    <row r="5039" spans="2:3" ht="9.9499999999999993" customHeight="1" x14ac:dyDescent="0.2">
      <c r="B5039" s="28"/>
      <c r="C5039" s="28"/>
    </row>
    <row r="5040" spans="2:3" ht="9.9499999999999993" customHeight="1" x14ac:dyDescent="0.2">
      <c r="B5040" s="28"/>
      <c r="C5040" s="28"/>
    </row>
    <row r="5041" spans="2:3" ht="9.9499999999999993" customHeight="1" x14ac:dyDescent="0.2">
      <c r="B5041" s="28"/>
      <c r="C5041" s="28"/>
    </row>
    <row r="5042" spans="2:3" ht="9.9499999999999993" customHeight="1" x14ac:dyDescent="0.2">
      <c r="B5042" s="28"/>
      <c r="C5042" s="28"/>
    </row>
    <row r="5043" spans="2:3" ht="9.9499999999999993" customHeight="1" x14ac:dyDescent="0.2">
      <c r="B5043" s="28"/>
      <c r="C5043" s="28"/>
    </row>
    <row r="5044" spans="2:3" ht="9.9499999999999993" customHeight="1" x14ac:dyDescent="0.2">
      <c r="B5044" s="28"/>
      <c r="C5044" s="28"/>
    </row>
    <row r="5045" spans="2:3" ht="9.9499999999999993" customHeight="1" x14ac:dyDescent="0.2">
      <c r="B5045" s="28"/>
      <c r="C5045" s="28"/>
    </row>
    <row r="5046" spans="2:3" ht="9.9499999999999993" customHeight="1" x14ac:dyDescent="0.2">
      <c r="B5046" s="28"/>
      <c r="C5046" s="28"/>
    </row>
    <row r="5047" spans="2:3" ht="9.9499999999999993" customHeight="1" x14ac:dyDescent="0.2">
      <c r="B5047" s="28"/>
      <c r="C5047" s="28"/>
    </row>
    <row r="5048" spans="2:3" ht="9.9499999999999993" customHeight="1" x14ac:dyDescent="0.2">
      <c r="B5048" s="28"/>
      <c r="C5048" s="28"/>
    </row>
    <row r="5049" spans="2:3" ht="9.9499999999999993" customHeight="1" x14ac:dyDescent="0.2">
      <c r="B5049" s="28"/>
      <c r="C5049" s="28"/>
    </row>
    <row r="5050" spans="2:3" ht="9.9499999999999993" customHeight="1" x14ac:dyDescent="0.2">
      <c r="B5050" s="28"/>
      <c r="C5050" s="28"/>
    </row>
    <row r="5051" spans="2:3" ht="9.9499999999999993" customHeight="1" x14ac:dyDescent="0.2">
      <c r="B5051" s="28"/>
      <c r="C5051" s="28"/>
    </row>
    <row r="5052" spans="2:3" ht="9.9499999999999993" customHeight="1" x14ac:dyDescent="0.2">
      <c r="B5052" s="28"/>
      <c r="C5052" s="28"/>
    </row>
    <row r="5053" spans="2:3" ht="9.9499999999999993" customHeight="1" x14ac:dyDescent="0.2">
      <c r="B5053" s="28"/>
      <c r="C5053" s="28"/>
    </row>
    <row r="5054" spans="2:3" ht="9.9499999999999993" customHeight="1" x14ac:dyDescent="0.2">
      <c r="B5054" s="28"/>
      <c r="C5054" s="28"/>
    </row>
    <row r="5055" spans="2:3" ht="9.9499999999999993" customHeight="1" x14ac:dyDescent="0.2">
      <c r="B5055" s="28"/>
      <c r="C5055" s="28"/>
    </row>
    <row r="5056" spans="2:3" ht="9.9499999999999993" customHeight="1" x14ac:dyDescent="0.2">
      <c r="B5056" s="28"/>
      <c r="C5056" s="28"/>
    </row>
    <row r="5057" spans="2:3" ht="9.9499999999999993" customHeight="1" x14ac:dyDescent="0.2">
      <c r="B5057" s="28"/>
      <c r="C5057" s="28"/>
    </row>
    <row r="5058" spans="2:3" ht="9.9499999999999993" customHeight="1" x14ac:dyDescent="0.2">
      <c r="B5058" s="28"/>
      <c r="C5058" s="28"/>
    </row>
    <row r="5059" spans="2:3" ht="9.9499999999999993" customHeight="1" x14ac:dyDescent="0.2">
      <c r="B5059" s="28"/>
      <c r="C5059" s="28"/>
    </row>
    <row r="5060" spans="2:3" ht="9.9499999999999993" customHeight="1" x14ac:dyDescent="0.2">
      <c r="B5060" s="28"/>
      <c r="C5060" s="28"/>
    </row>
    <row r="5061" spans="2:3" ht="9.9499999999999993" customHeight="1" x14ac:dyDescent="0.2">
      <c r="B5061" s="28"/>
      <c r="C5061" s="28"/>
    </row>
    <row r="5062" spans="2:3" ht="9.9499999999999993" customHeight="1" x14ac:dyDescent="0.2">
      <c r="B5062" s="28"/>
      <c r="C5062" s="28"/>
    </row>
    <row r="5063" spans="2:3" ht="9.9499999999999993" customHeight="1" x14ac:dyDescent="0.2">
      <c r="B5063" s="28"/>
      <c r="C5063" s="28"/>
    </row>
    <row r="5064" spans="2:3" ht="9.9499999999999993" customHeight="1" x14ac:dyDescent="0.2">
      <c r="B5064" s="28"/>
      <c r="C5064" s="28"/>
    </row>
    <row r="5065" spans="2:3" ht="9.9499999999999993" customHeight="1" x14ac:dyDescent="0.2">
      <c r="B5065" s="28"/>
      <c r="C5065" s="28"/>
    </row>
    <row r="5066" spans="2:3" ht="9.9499999999999993" customHeight="1" x14ac:dyDescent="0.2">
      <c r="B5066" s="28"/>
      <c r="C5066" s="28"/>
    </row>
    <row r="5067" spans="2:3" ht="9.9499999999999993" customHeight="1" x14ac:dyDescent="0.2">
      <c r="B5067" s="28"/>
      <c r="C5067" s="28"/>
    </row>
    <row r="5068" spans="2:3" ht="9.9499999999999993" customHeight="1" x14ac:dyDescent="0.2">
      <c r="B5068" s="28"/>
      <c r="C5068" s="28"/>
    </row>
    <row r="5069" spans="2:3" ht="9.9499999999999993" customHeight="1" x14ac:dyDescent="0.2">
      <c r="B5069" s="28"/>
      <c r="C5069" s="28"/>
    </row>
    <row r="5070" spans="2:3" ht="9.9499999999999993" customHeight="1" x14ac:dyDescent="0.2">
      <c r="B5070" s="28"/>
      <c r="C5070" s="28"/>
    </row>
    <row r="5071" spans="2:3" ht="9.9499999999999993" customHeight="1" x14ac:dyDescent="0.2">
      <c r="B5071" s="28"/>
      <c r="C5071" s="28"/>
    </row>
    <row r="5072" spans="2:3" ht="9.9499999999999993" customHeight="1" x14ac:dyDescent="0.2">
      <c r="B5072" s="28"/>
      <c r="C5072" s="28"/>
    </row>
    <row r="5073" spans="2:3" ht="9.9499999999999993" customHeight="1" x14ac:dyDescent="0.2">
      <c r="B5073" s="28"/>
      <c r="C5073" s="28"/>
    </row>
    <row r="5074" spans="2:3" ht="9.9499999999999993" customHeight="1" x14ac:dyDescent="0.2">
      <c r="B5074" s="28"/>
      <c r="C5074" s="28"/>
    </row>
    <row r="5075" spans="2:3" ht="9.9499999999999993" customHeight="1" x14ac:dyDescent="0.2">
      <c r="B5075" s="28"/>
      <c r="C5075" s="28"/>
    </row>
    <row r="5076" spans="2:3" ht="9.9499999999999993" customHeight="1" x14ac:dyDescent="0.2">
      <c r="B5076" s="28"/>
      <c r="C5076" s="28"/>
    </row>
    <row r="5077" spans="2:3" ht="9.9499999999999993" customHeight="1" x14ac:dyDescent="0.2">
      <c r="B5077" s="28"/>
      <c r="C5077" s="28"/>
    </row>
    <row r="5078" spans="2:3" ht="9.9499999999999993" customHeight="1" x14ac:dyDescent="0.2">
      <c r="B5078" s="28"/>
      <c r="C5078" s="28"/>
    </row>
    <row r="5079" spans="2:3" ht="9.9499999999999993" customHeight="1" x14ac:dyDescent="0.2">
      <c r="B5079" s="28"/>
      <c r="C5079" s="28"/>
    </row>
    <row r="5080" spans="2:3" ht="9.9499999999999993" customHeight="1" x14ac:dyDescent="0.2">
      <c r="B5080" s="28"/>
      <c r="C5080" s="28"/>
    </row>
    <row r="5081" spans="2:3" ht="9.9499999999999993" customHeight="1" x14ac:dyDescent="0.2">
      <c r="B5081" s="28"/>
      <c r="C5081" s="28"/>
    </row>
    <row r="5082" spans="2:3" ht="9.9499999999999993" customHeight="1" x14ac:dyDescent="0.2">
      <c r="B5082" s="28"/>
      <c r="C5082" s="28"/>
    </row>
    <row r="5083" spans="2:3" ht="9.9499999999999993" customHeight="1" x14ac:dyDescent="0.2">
      <c r="B5083" s="28"/>
      <c r="C5083" s="28"/>
    </row>
    <row r="5084" spans="2:3" ht="9.9499999999999993" customHeight="1" x14ac:dyDescent="0.2">
      <c r="B5084" s="28"/>
      <c r="C5084" s="28"/>
    </row>
    <row r="5085" spans="2:3" ht="9.9499999999999993" customHeight="1" x14ac:dyDescent="0.2">
      <c r="B5085" s="28"/>
      <c r="C5085" s="28"/>
    </row>
    <row r="5086" spans="2:3" ht="9.9499999999999993" customHeight="1" x14ac:dyDescent="0.2">
      <c r="B5086" s="28"/>
      <c r="C5086" s="28"/>
    </row>
    <row r="5087" spans="2:3" ht="9.9499999999999993" customHeight="1" x14ac:dyDescent="0.2">
      <c r="B5087" s="28"/>
      <c r="C5087" s="28"/>
    </row>
    <row r="5088" spans="2:3" ht="9.9499999999999993" customHeight="1" x14ac:dyDescent="0.2">
      <c r="B5088" s="28"/>
      <c r="C5088" s="28"/>
    </row>
    <row r="5089" spans="2:3" ht="9.9499999999999993" customHeight="1" x14ac:dyDescent="0.2">
      <c r="B5089" s="28"/>
      <c r="C5089" s="28"/>
    </row>
    <row r="5090" spans="2:3" ht="9.9499999999999993" customHeight="1" x14ac:dyDescent="0.2">
      <c r="B5090" s="28"/>
      <c r="C5090" s="28"/>
    </row>
    <row r="5091" spans="2:3" ht="9.9499999999999993" customHeight="1" x14ac:dyDescent="0.2">
      <c r="B5091" s="28"/>
      <c r="C5091" s="28"/>
    </row>
    <row r="5092" spans="2:3" ht="9.9499999999999993" customHeight="1" x14ac:dyDescent="0.2">
      <c r="B5092" s="28"/>
      <c r="C5092" s="28"/>
    </row>
    <row r="5093" spans="2:3" ht="9.9499999999999993" customHeight="1" x14ac:dyDescent="0.2">
      <c r="B5093" s="28"/>
      <c r="C5093" s="28"/>
    </row>
    <row r="5094" spans="2:3" ht="9.9499999999999993" customHeight="1" x14ac:dyDescent="0.2">
      <c r="B5094" s="28"/>
      <c r="C5094" s="28"/>
    </row>
    <row r="5095" spans="2:3" ht="9.9499999999999993" customHeight="1" x14ac:dyDescent="0.2">
      <c r="B5095" s="28"/>
      <c r="C5095" s="28"/>
    </row>
    <row r="5096" spans="2:3" ht="9.9499999999999993" customHeight="1" x14ac:dyDescent="0.2">
      <c r="B5096" s="28"/>
      <c r="C5096" s="28"/>
    </row>
    <row r="5097" spans="2:3" ht="9.9499999999999993" customHeight="1" x14ac:dyDescent="0.2">
      <c r="B5097" s="28"/>
      <c r="C5097" s="28"/>
    </row>
    <row r="5098" spans="2:3" ht="9.9499999999999993" customHeight="1" x14ac:dyDescent="0.2">
      <c r="B5098" s="28"/>
      <c r="C5098" s="28"/>
    </row>
    <row r="5099" spans="2:3" ht="9.9499999999999993" customHeight="1" x14ac:dyDescent="0.2">
      <c r="B5099" s="28"/>
      <c r="C5099" s="28"/>
    </row>
    <row r="5100" spans="2:3" ht="9.9499999999999993" customHeight="1" x14ac:dyDescent="0.2">
      <c r="B5100" s="28"/>
      <c r="C5100" s="28"/>
    </row>
    <row r="5101" spans="2:3" ht="9.9499999999999993" customHeight="1" x14ac:dyDescent="0.2">
      <c r="B5101" s="28"/>
      <c r="C5101" s="28"/>
    </row>
    <row r="5102" spans="2:3" ht="9.9499999999999993" customHeight="1" x14ac:dyDescent="0.2">
      <c r="B5102" s="28"/>
      <c r="C5102" s="28"/>
    </row>
    <row r="5103" spans="2:3" ht="9.9499999999999993" customHeight="1" x14ac:dyDescent="0.2">
      <c r="B5103" s="28"/>
      <c r="C5103" s="28"/>
    </row>
    <row r="5104" spans="2:3" ht="9.9499999999999993" customHeight="1" x14ac:dyDescent="0.2">
      <c r="B5104" s="28"/>
      <c r="C5104" s="28"/>
    </row>
    <row r="5105" spans="2:3" ht="9.9499999999999993" customHeight="1" x14ac:dyDescent="0.2">
      <c r="B5105" s="28"/>
      <c r="C5105" s="28"/>
    </row>
    <row r="5106" spans="2:3" ht="9.9499999999999993" customHeight="1" x14ac:dyDescent="0.2">
      <c r="B5106" s="28"/>
      <c r="C5106" s="28"/>
    </row>
    <row r="5107" spans="2:3" ht="9.9499999999999993" customHeight="1" x14ac:dyDescent="0.2">
      <c r="B5107" s="28"/>
      <c r="C5107" s="28"/>
    </row>
    <row r="5108" spans="2:3" ht="9.9499999999999993" customHeight="1" x14ac:dyDescent="0.2">
      <c r="B5108" s="28"/>
      <c r="C5108" s="28"/>
    </row>
    <row r="5109" spans="2:3" ht="9.9499999999999993" customHeight="1" x14ac:dyDescent="0.2">
      <c r="B5109" s="28"/>
      <c r="C5109" s="28"/>
    </row>
    <row r="5110" spans="2:3" ht="9.9499999999999993" customHeight="1" x14ac:dyDescent="0.2">
      <c r="B5110" s="28"/>
      <c r="C5110" s="28"/>
    </row>
    <row r="5111" spans="2:3" ht="9.9499999999999993" customHeight="1" x14ac:dyDescent="0.2">
      <c r="B5111" s="28"/>
      <c r="C5111" s="28"/>
    </row>
    <row r="5112" spans="2:3" ht="9.9499999999999993" customHeight="1" x14ac:dyDescent="0.2">
      <c r="B5112" s="28"/>
      <c r="C5112" s="28"/>
    </row>
    <row r="5113" spans="2:3" ht="9.9499999999999993" customHeight="1" x14ac:dyDescent="0.2">
      <c r="B5113" s="28"/>
      <c r="C5113" s="28"/>
    </row>
    <row r="5114" spans="2:3" ht="9.9499999999999993" customHeight="1" x14ac:dyDescent="0.2">
      <c r="B5114" s="28"/>
      <c r="C5114" s="28"/>
    </row>
    <row r="5115" spans="2:3" ht="9.9499999999999993" customHeight="1" x14ac:dyDescent="0.2">
      <c r="B5115" s="28"/>
      <c r="C5115" s="28"/>
    </row>
    <row r="5116" spans="2:3" ht="9.9499999999999993" customHeight="1" x14ac:dyDescent="0.2">
      <c r="B5116" s="28"/>
      <c r="C5116" s="28"/>
    </row>
    <row r="5117" spans="2:3" ht="9.9499999999999993" customHeight="1" x14ac:dyDescent="0.2">
      <c r="B5117" s="28"/>
      <c r="C5117" s="28"/>
    </row>
    <row r="5118" spans="2:3" ht="9.9499999999999993" customHeight="1" x14ac:dyDescent="0.2">
      <c r="B5118" s="28"/>
      <c r="C5118" s="28"/>
    </row>
    <row r="5119" spans="2:3" ht="9.9499999999999993" customHeight="1" x14ac:dyDescent="0.2">
      <c r="B5119" s="28"/>
      <c r="C5119" s="28"/>
    </row>
    <row r="5120" spans="2:3" ht="9.9499999999999993" customHeight="1" x14ac:dyDescent="0.2">
      <c r="B5120" s="28"/>
      <c r="C5120" s="28"/>
    </row>
    <row r="5121" spans="2:3" ht="9.9499999999999993" customHeight="1" x14ac:dyDescent="0.2">
      <c r="B5121" s="28"/>
      <c r="C5121" s="28"/>
    </row>
    <row r="5122" spans="2:3" ht="9.9499999999999993" customHeight="1" x14ac:dyDescent="0.2">
      <c r="B5122" s="28"/>
      <c r="C5122" s="28"/>
    </row>
    <row r="5123" spans="2:3" ht="9.9499999999999993" customHeight="1" x14ac:dyDescent="0.2">
      <c r="B5123" s="28"/>
      <c r="C5123" s="28"/>
    </row>
    <row r="5124" spans="2:3" ht="9.9499999999999993" customHeight="1" x14ac:dyDescent="0.2">
      <c r="B5124" s="28"/>
      <c r="C5124" s="28"/>
    </row>
    <row r="5125" spans="2:3" ht="9.9499999999999993" customHeight="1" x14ac:dyDescent="0.2">
      <c r="B5125" s="28"/>
      <c r="C5125" s="28"/>
    </row>
    <row r="5126" spans="2:3" ht="9.9499999999999993" customHeight="1" x14ac:dyDescent="0.2">
      <c r="B5126" s="28"/>
      <c r="C5126" s="28"/>
    </row>
    <row r="5127" spans="2:3" ht="9.9499999999999993" customHeight="1" x14ac:dyDescent="0.2">
      <c r="B5127" s="28"/>
      <c r="C5127" s="28"/>
    </row>
    <row r="5128" spans="2:3" ht="9.9499999999999993" customHeight="1" x14ac:dyDescent="0.2">
      <c r="B5128" s="28"/>
      <c r="C5128" s="28"/>
    </row>
    <row r="5129" spans="2:3" ht="9.9499999999999993" customHeight="1" x14ac:dyDescent="0.2">
      <c r="B5129" s="28"/>
      <c r="C5129" s="28"/>
    </row>
    <row r="5130" spans="2:3" ht="9.9499999999999993" customHeight="1" x14ac:dyDescent="0.2">
      <c r="B5130" s="28"/>
      <c r="C5130" s="28"/>
    </row>
    <row r="5131" spans="2:3" ht="9.9499999999999993" customHeight="1" x14ac:dyDescent="0.2">
      <c r="B5131" s="28"/>
      <c r="C5131" s="28"/>
    </row>
    <row r="5132" spans="2:3" ht="9.9499999999999993" customHeight="1" x14ac:dyDescent="0.2">
      <c r="B5132" s="28"/>
      <c r="C5132" s="28"/>
    </row>
    <row r="5133" spans="2:3" ht="9.9499999999999993" customHeight="1" x14ac:dyDescent="0.2">
      <c r="B5133" s="28"/>
      <c r="C5133" s="28"/>
    </row>
    <row r="5134" spans="2:3" ht="9.9499999999999993" customHeight="1" x14ac:dyDescent="0.2">
      <c r="B5134" s="28"/>
      <c r="C5134" s="28"/>
    </row>
    <row r="5135" spans="2:3" ht="9.9499999999999993" customHeight="1" x14ac:dyDescent="0.2">
      <c r="B5135" s="28"/>
      <c r="C5135" s="28"/>
    </row>
    <row r="5136" spans="2:3" ht="9.9499999999999993" customHeight="1" x14ac:dyDescent="0.2">
      <c r="B5136" s="28"/>
      <c r="C5136" s="28"/>
    </row>
    <row r="5137" spans="2:3" ht="9.9499999999999993" customHeight="1" x14ac:dyDescent="0.2">
      <c r="B5137" s="28"/>
      <c r="C5137" s="28"/>
    </row>
    <row r="5138" spans="2:3" ht="9.9499999999999993" customHeight="1" x14ac:dyDescent="0.2">
      <c r="B5138" s="28"/>
      <c r="C5138" s="28"/>
    </row>
    <row r="5139" spans="2:3" ht="9.9499999999999993" customHeight="1" x14ac:dyDescent="0.2">
      <c r="B5139" s="28"/>
      <c r="C5139" s="28"/>
    </row>
    <row r="5140" spans="2:3" ht="9.9499999999999993" customHeight="1" x14ac:dyDescent="0.2">
      <c r="B5140" s="28"/>
      <c r="C5140" s="28"/>
    </row>
    <row r="5141" spans="2:3" ht="9.9499999999999993" customHeight="1" x14ac:dyDescent="0.2">
      <c r="B5141" s="28"/>
      <c r="C5141" s="28"/>
    </row>
    <row r="5142" spans="2:3" ht="9.9499999999999993" customHeight="1" x14ac:dyDescent="0.2">
      <c r="B5142" s="28"/>
      <c r="C5142" s="28"/>
    </row>
    <row r="5143" spans="2:3" ht="9.9499999999999993" customHeight="1" x14ac:dyDescent="0.2">
      <c r="B5143" s="28"/>
      <c r="C5143" s="28"/>
    </row>
    <row r="5144" spans="2:3" ht="9.9499999999999993" customHeight="1" x14ac:dyDescent="0.2">
      <c r="B5144" s="28"/>
      <c r="C5144" s="28"/>
    </row>
    <row r="5145" spans="2:3" ht="9.9499999999999993" customHeight="1" x14ac:dyDescent="0.2">
      <c r="B5145" s="28"/>
      <c r="C5145" s="28"/>
    </row>
    <row r="5146" spans="2:3" ht="9.9499999999999993" customHeight="1" x14ac:dyDescent="0.2">
      <c r="B5146" s="28"/>
      <c r="C5146" s="28"/>
    </row>
    <row r="5147" spans="2:3" ht="9.9499999999999993" customHeight="1" x14ac:dyDescent="0.2">
      <c r="B5147" s="28"/>
      <c r="C5147" s="28"/>
    </row>
    <row r="5148" spans="2:3" ht="9.9499999999999993" customHeight="1" x14ac:dyDescent="0.2">
      <c r="B5148" s="28"/>
      <c r="C5148" s="28"/>
    </row>
    <row r="5149" spans="2:3" ht="9.9499999999999993" customHeight="1" x14ac:dyDescent="0.2">
      <c r="B5149" s="28"/>
      <c r="C5149" s="28"/>
    </row>
    <row r="5150" spans="2:3" ht="9.9499999999999993" customHeight="1" x14ac:dyDescent="0.2">
      <c r="B5150" s="28"/>
      <c r="C5150" s="28"/>
    </row>
    <row r="5151" spans="2:3" ht="9.9499999999999993" customHeight="1" x14ac:dyDescent="0.2">
      <c r="B5151" s="28"/>
      <c r="C5151" s="28"/>
    </row>
    <row r="5152" spans="2:3" ht="9.9499999999999993" customHeight="1" x14ac:dyDescent="0.2">
      <c r="B5152" s="28"/>
      <c r="C5152" s="28"/>
    </row>
    <row r="5153" spans="2:3" ht="9.9499999999999993" customHeight="1" x14ac:dyDescent="0.2">
      <c r="B5153" s="28"/>
      <c r="C5153" s="28"/>
    </row>
    <row r="5154" spans="2:3" ht="9.9499999999999993" customHeight="1" x14ac:dyDescent="0.2">
      <c r="B5154" s="28"/>
      <c r="C5154" s="28"/>
    </row>
    <row r="5155" spans="2:3" ht="9.9499999999999993" customHeight="1" x14ac:dyDescent="0.2">
      <c r="B5155" s="28"/>
      <c r="C5155" s="28"/>
    </row>
    <row r="5156" spans="2:3" ht="9.9499999999999993" customHeight="1" x14ac:dyDescent="0.2">
      <c r="B5156" s="28"/>
      <c r="C5156" s="28"/>
    </row>
    <row r="5157" spans="2:3" ht="9.9499999999999993" customHeight="1" x14ac:dyDescent="0.2">
      <c r="B5157" s="28"/>
      <c r="C5157" s="28"/>
    </row>
    <row r="5158" spans="2:3" ht="9.9499999999999993" customHeight="1" x14ac:dyDescent="0.2">
      <c r="B5158" s="28"/>
      <c r="C5158" s="28"/>
    </row>
    <row r="5159" spans="2:3" ht="9.9499999999999993" customHeight="1" x14ac:dyDescent="0.2">
      <c r="B5159" s="28"/>
      <c r="C5159" s="28"/>
    </row>
    <row r="5160" spans="2:3" ht="9.9499999999999993" customHeight="1" x14ac:dyDescent="0.2">
      <c r="B5160" s="28"/>
      <c r="C5160" s="28"/>
    </row>
    <row r="5161" spans="2:3" ht="9.9499999999999993" customHeight="1" x14ac:dyDescent="0.2">
      <c r="B5161" s="28"/>
      <c r="C5161" s="28"/>
    </row>
    <row r="5162" spans="2:3" ht="9.9499999999999993" customHeight="1" x14ac:dyDescent="0.2">
      <c r="B5162" s="28"/>
      <c r="C5162" s="28"/>
    </row>
    <row r="5163" spans="2:3" ht="9.9499999999999993" customHeight="1" x14ac:dyDescent="0.2">
      <c r="B5163" s="28"/>
      <c r="C5163" s="28"/>
    </row>
    <row r="5164" spans="2:3" ht="9.9499999999999993" customHeight="1" x14ac:dyDescent="0.2">
      <c r="B5164" s="28"/>
      <c r="C5164" s="28"/>
    </row>
    <row r="5165" spans="2:3" ht="9.9499999999999993" customHeight="1" x14ac:dyDescent="0.2">
      <c r="B5165" s="28"/>
      <c r="C5165" s="28"/>
    </row>
    <row r="5166" spans="2:3" ht="9.9499999999999993" customHeight="1" x14ac:dyDescent="0.2">
      <c r="B5166" s="28"/>
      <c r="C5166" s="28"/>
    </row>
    <row r="5167" spans="2:3" ht="9.9499999999999993" customHeight="1" x14ac:dyDescent="0.2">
      <c r="B5167" s="28"/>
      <c r="C5167" s="28"/>
    </row>
    <row r="5168" spans="2:3" ht="9.9499999999999993" customHeight="1" x14ac:dyDescent="0.2">
      <c r="B5168" s="28"/>
      <c r="C5168" s="28"/>
    </row>
    <row r="5169" spans="2:3" ht="9.9499999999999993" customHeight="1" x14ac:dyDescent="0.2">
      <c r="B5169" s="28"/>
      <c r="C5169" s="28"/>
    </row>
    <row r="5170" spans="2:3" ht="9.9499999999999993" customHeight="1" x14ac:dyDescent="0.2">
      <c r="B5170" s="28"/>
      <c r="C5170" s="28"/>
    </row>
    <row r="5171" spans="2:3" ht="9.9499999999999993" customHeight="1" x14ac:dyDescent="0.2">
      <c r="B5171" s="28"/>
      <c r="C5171" s="28"/>
    </row>
    <row r="5172" spans="2:3" ht="9.9499999999999993" customHeight="1" x14ac:dyDescent="0.2">
      <c r="B5172" s="28"/>
      <c r="C5172" s="28"/>
    </row>
    <row r="5173" spans="2:3" ht="9.9499999999999993" customHeight="1" x14ac:dyDescent="0.2">
      <c r="B5173" s="28"/>
      <c r="C5173" s="28"/>
    </row>
    <row r="5174" spans="2:3" ht="9.9499999999999993" customHeight="1" x14ac:dyDescent="0.2">
      <c r="B5174" s="28"/>
      <c r="C5174" s="28"/>
    </row>
    <row r="5175" spans="2:3" ht="9.9499999999999993" customHeight="1" x14ac:dyDescent="0.2">
      <c r="B5175" s="28"/>
      <c r="C5175" s="28"/>
    </row>
    <row r="5176" spans="2:3" ht="9.9499999999999993" customHeight="1" x14ac:dyDescent="0.2">
      <c r="B5176" s="28"/>
      <c r="C5176" s="28"/>
    </row>
    <row r="5177" spans="2:3" ht="9.9499999999999993" customHeight="1" x14ac:dyDescent="0.2">
      <c r="B5177" s="28"/>
      <c r="C5177" s="28"/>
    </row>
    <row r="5178" spans="2:3" ht="9.9499999999999993" customHeight="1" x14ac:dyDescent="0.2">
      <c r="B5178" s="28"/>
      <c r="C5178" s="28"/>
    </row>
    <row r="5179" spans="2:3" ht="9.9499999999999993" customHeight="1" x14ac:dyDescent="0.2">
      <c r="B5179" s="28"/>
      <c r="C5179" s="28"/>
    </row>
    <row r="5180" spans="2:3" ht="9.9499999999999993" customHeight="1" x14ac:dyDescent="0.2">
      <c r="B5180" s="28"/>
      <c r="C5180" s="28"/>
    </row>
    <row r="5181" spans="2:3" ht="9.9499999999999993" customHeight="1" x14ac:dyDescent="0.2">
      <c r="B5181" s="28"/>
      <c r="C5181" s="28"/>
    </row>
    <row r="5182" spans="2:3" ht="9.9499999999999993" customHeight="1" x14ac:dyDescent="0.2">
      <c r="B5182" s="28"/>
      <c r="C5182" s="28"/>
    </row>
    <row r="5183" spans="2:3" ht="9.9499999999999993" customHeight="1" x14ac:dyDescent="0.2">
      <c r="B5183" s="28"/>
      <c r="C5183" s="28"/>
    </row>
    <row r="5184" spans="2:3" ht="9.9499999999999993" customHeight="1" x14ac:dyDescent="0.2">
      <c r="B5184" s="28"/>
      <c r="C5184" s="28"/>
    </row>
    <row r="5185" spans="2:3" ht="9.9499999999999993" customHeight="1" x14ac:dyDescent="0.2">
      <c r="B5185" s="28"/>
      <c r="C5185" s="28"/>
    </row>
    <row r="5186" spans="2:3" ht="9.9499999999999993" customHeight="1" x14ac:dyDescent="0.2">
      <c r="B5186" s="28"/>
      <c r="C5186" s="28"/>
    </row>
    <row r="5187" spans="2:3" ht="9.9499999999999993" customHeight="1" x14ac:dyDescent="0.2">
      <c r="B5187" s="28"/>
      <c r="C5187" s="28"/>
    </row>
    <row r="5188" spans="2:3" ht="9.9499999999999993" customHeight="1" x14ac:dyDescent="0.2">
      <c r="B5188" s="28"/>
      <c r="C5188" s="28"/>
    </row>
    <row r="5189" spans="2:3" ht="9.9499999999999993" customHeight="1" x14ac:dyDescent="0.2">
      <c r="B5189" s="28"/>
      <c r="C5189" s="28"/>
    </row>
    <row r="5190" spans="2:3" ht="9.9499999999999993" customHeight="1" x14ac:dyDescent="0.2">
      <c r="B5190" s="28"/>
      <c r="C5190" s="28"/>
    </row>
    <row r="5191" spans="2:3" ht="9.9499999999999993" customHeight="1" x14ac:dyDescent="0.2">
      <c r="B5191" s="28"/>
      <c r="C5191" s="28"/>
    </row>
    <row r="5192" spans="2:3" ht="9.9499999999999993" customHeight="1" x14ac:dyDescent="0.2">
      <c r="B5192" s="28"/>
      <c r="C5192" s="28"/>
    </row>
    <row r="5193" spans="2:3" ht="9.9499999999999993" customHeight="1" x14ac:dyDescent="0.2">
      <c r="B5193" s="28"/>
      <c r="C5193" s="28"/>
    </row>
    <row r="5194" spans="2:3" ht="9.9499999999999993" customHeight="1" x14ac:dyDescent="0.2">
      <c r="B5194" s="28"/>
      <c r="C5194" s="28"/>
    </row>
    <row r="5195" spans="2:3" ht="9.9499999999999993" customHeight="1" x14ac:dyDescent="0.2">
      <c r="B5195" s="28"/>
      <c r="C5195" s="28"/>
    </row>
    <row r="5196" spans="2:3" ht="9.9499999999999993" customHeight="1" x14ac:dyDescent="0.2">
      <c r="B5196" s="28"/>
      <c r="C5196" s="28"/>
    </row>
    <row r="5197" spans="2:3" ht="9.9499999999999993" customHeight="1" x14ac:dyDescent="0.2">
      <c r="B5197" s="28"/>
      <c r="C5197" s="28"/>
    </row>
    <row r="5198" spans="2:3" ht="9.9499999999999993" customHeight="1" x14ac:dyDescent="0.2">
      <c r="B5198" s="28"/>
      <c r="C5198" s="28"/>
    </row>
    <row r="5199" spans="2:3" ht="9.9499999999999993" customHeight="1" x14ac:dyDescent="0.2">
      <c r="B5199" s="28"/>
      <c r="C5199" s="28"/>
    </row>
    <row r="5200" spans="2:3" ht="9.9499999999999993" customHeight="1" x14ac:dyDescent="0.2">
      <c r="B5200" s="28"/>
      <c r="C5200" s="28"/>
    </row>
    <row r="5201" spans="2:3" ht="9.9499999999999993" customHeight="1" x14ac:dyDescent="0.2">
      <c r="B5201" s="28"/>
      <c r="C5201" s="28"/>
    </row>
    <row r="5202" spans="2:3" ht="9.9499999999999993" customHeight="1" x14ac:dyDescent="0.2">
      <c r="B5202" s="28"/>
      <c r="C5202" s="28"/>
    </row>
    <row r="5203" spans="2:3" ht="9.9499999999999993" customHeight="1" x14ac:dyDescent="0.2">
      <c r="B5203" s="28"/>
      <c r="C5203" s="28"/>
    </row>
    <row r="5204" spans="2:3" ht="9.9499999999999993" customHeight="1" x14ac:dyDescent="0.2">
      <c r="B5204" s="28"/>
      <c r="C5204" s="28"/>
    </row>
    <row r="5205" spans="2:3" ht="9.9499999999999993" customHeight="1" x14ac:dyDescent="0.2">
      <c r="B5205" s="28"/>
      <c r="C5205" s="28"/>
    </row>
    <row r="5206" spans="2:3" ht="9.9499999999999993" customHeight="1" x14ac:dyDescent="0.2">
      <c r="B5206" s="28"/>
      <c r="C5206" s="28"/>
    </row>
    <row r="5207" spans="2:3" ht="9.9499999999999993" customHeight="1" x14ac:dyDescent="0.2">
      <c r="B5207" s="28"/>
      <c r="C5207" s="28"/>
    </row>
    <row r="5208" spans="2:3" ht="9.9499999999999993" customHeight="1" x14ac:dyDescent="0.2">
      <c r="B5208" s="28"/>
      <c r="C5208" s="28"/>
    </row>
    <row r="5209" spans="2:3" ht="9.9499999999999993" customHeight="1" x14ac:dyDescent="0.2">
      <c r="B5209" s="28"/>
      <c r="C5209" s="28"/>
    </row>
    <row r="5210" spans="2:3" ht="9.9499999999999993" customHeight="1" x14ac:dyDescent="0.2">
      <c r="B5210" s="28"/>
      <c r="C5210" s="28"/>
    </row>
    <row r="5211" spans="2:3" ht="9.9499999999999993" customHeight="1" x14ac:dyDescent="0.2">
      <c r="B5211" s="28"/>
      <c r="C5211" s="28"/>
    </row>
    <row r="5212" spans="2:3" ht="9.9499999999999993" customHeight="1" x14ac:dyDescent="0.2">
      <c r="B5212" s="28"/>
      <c r="C5212" s="28"/>
    </row>
    <row r="5213" spans="2:3" ht="9.9499999999999993" customHeight="1" x14ac:dyDescent="0.2">
      <c r="B5213" s="28"/>
      <c r="C5213" s="28"/>
    </row>
    <row r="5214" spans="2:3" ht="9.9499999999999993" customHeight="1" x14ac:dyDescent="0.2">
      <c r="B5214" s="28"/>
      <c r="C5214" s="28"/>
    </row>
    <row r="5215" spans="2:3" ht="9.9499999999999993" customHeight="1" x14ac:dyDescent="0.2">
      <c r="B5215" s="28"/>
      <c r="C5215" s="28"/>
    </row>
    <row r="5216" spans="2:3" ht="9.9499999999999993" customHeight="1" x14ac:dyDescent="0.2">
      <c r="B5216" s="28"/>
      <c r="C5216" s="28"/>
    </row>
    <row r="5217" spans="2:3" ht="9.9499999999999993" customHeight="1" x14ac:dyDescent="0.2">
      <c r="B5217" s="28"/>
      <c r="C5217" s="28"/>
    </row>
    <row r="5218" spans="2:3" ht="9.9499999999999993" customHeight="1" x14ac:dyDescent="0.2">
      <c r="B5218" s="28"/>
      <c r="C5218" s="28"/>
    </row>
    <row r="5219" spans="2:3" ht="9.9499999999999993" customHeight="1" x14ac:dyDescent="0.2">
      <c r="B5219" s="28"/>
      <c r="C5219" s="28"/>
    </row>
    <row r="5220" spans="2:3" ht="9.9499999999999993" customHeight="1" x14ac:dyDescent="0.2">
      <c r="B5220" s="28"/>
      <c r="C5220" s="28"/>
    </row>
    <row r="5221" spans="2:3" ht="9.9499999999999993" customHeight="1" x14ac:dyDescent="0.2">
      <c r="B5221" s="28"/>
      <c r="C5221" s="28"/>
    </row>
    <row r="5222" spans="2:3" ht="9.9499999999999993" customHeight="1" x14ac:dyDescent="0.2">
      <c r="B5222" s="28"/>
      <c r="C5222" s="28"/>
    </row>
    <row r="5223" spans="2:3" ht="9.9499999999999993" customHeight="1" x14ac:dyDescent="0.2">
      <c r="B5223" s="28"/>
      <c r="C5223" s="28"/>
    </row>
    <row r="5224" spans="2:3" ht="9.9499999999999993" customHeight="1" x14ac:dyDescent="0.2">
      <c r="B5224" s="28"/>
      <c r="C5224" s="28"/>
    </row>
    <row r="5225" spans="2:3" ht="9.9499999999999993" customHeight="1" x14ac:dyDescent="0.2">
      <c r="B5225" s="28"/>
      <c r="C5225" s="28"/>
    </row>
    <row r="5226" spans="2:3" ht="9.9499999999999993" customHeight="1" x14ac:dyDescent="0.2">
      <c r="B5226" s="28"/>
      <c r="C5226" s="28"/>
    </row>
    <row r="5227" spans="2:3" ht="9.9499999999999993" customHeight="1" x14ac:dyDescent="0.2">
      <c r="B5227" s="28"/>
      <c r="C5227" s="28"/>
    </row>
    <row r="5228" spans="2:3" ht="9.9499999999999993" customHeight="1" x14ac:dyDescent="0.2">
      <c r="B5228" s="28"/>
      <c r="C5228" s="28"/>
    </row>
    <row r="5229" spans="2:3" ht="9.9499999999999993" customHeight="1" x14ac:dyDescent="0.2">
      <c r="B5229" s="28"/>
      <c r="C5229" s="28"/>
    </row>
    <row r="5230" spans="2:3" ht="9.9499999999999993" customHeight="1" x14ac:dyDescent="0.2">
      <c r="B5230" s="28"/>
      <c r="C5230" s="28"/>
    </row>
    <row r="5231" spans="2:3" ht="9.9499999999999993" customHeight="1" x14ac:dyDescent="0.2">
      <c r="B5231" s="28"/>
      <c r="C5231" s="28"/>
    </row>
    <row r="5232" spans="2:3" ht="9.9499999999999993" customHeight="1" x14ac:dyDescent="0.2">
      <c r="B5232" s="28"/>
      <c r="C5232" s="28"/>
    </row>
    <row r="5233" spans="2:3" ht="9.9499999999999993" customHeight="1" x14ac:dyDescent="0.2">
      <c r="B5233" s="28"/>
      <c r="C5233" s="28"/>
    </row>
    <row r="5234" spans="2:3" ht="9.9499999999999993" customHeight="1" x14ac:dyDescent="0.2">
      <c r="B5234" s="28"/>
      <c r="C5234" s="28"/>
    </row>
    <row r="5235" spans="2:3" ht="9.9499999999999993" customHeight="1" x14ac:dyDescent="0.2">
      <c r="B5235" s="28"/>
      <c r="C5235" s="28"/>
    </row>
    <row r="5236" spans="2:3" ht="9.9499999999999993" customHeight="1" x14ac:dyDescent="0.2">
      <c r="B5236" s="28"/>
      <c r="C5236" s="28"/>
    </row>
    <row r="5237" spans="2:3" ht="9.9499999999999993" customHeight="1" x14ac:dyDescent="0.2">
      <c r="B5237" s="28"/>
      <c r="C5237" s="28"/>
    </row>
    <row r="5238" spans="2:3" ht="9.9499999999999993" customHeight="1" x14ac:dyDescent="0.2">
      <c r="B5238" s="28"/>
      <c r="C5238" s="28"/>
    </row>
    <row r="5239" spans="2:3" ht="9.9499999999999993" customHeight="1" x14ac:dyDescent="0.2">
      <c r="B5239" s="28"/>
      <c r="C5239" s="28"/>
    </row>
    <row r="5240" spans="2:3" ht="9.9499999999999993" customHeight="1" x14ac:dyDescent="0.2">
      <c r="B5240" s="28"/>
      <c r="C5240" s="28"/>
    </row>
    <row r="5241" spans="2:3" ht="9.9499999999999993" customHeight="1" x14ac:dyDescent="0.2">
      <c r="B5241" s="28"/>
      <c r="C5241" s="28"/>
    </row>
    <row r="5242" spans="2:3" ht="9.9499999999999993" customHeight="1" x14ac:dyDescent="0.2">
      <c r="B5242" s="28"/>
      <c r="C5242" s="28"/>
    </row>
    <row r="5243" spans="2:3" ht="9.9499999999999993" customHeight="1" x14ac:dyDescent="0.2">
      <c r="B5243" s="28"/>
      <c r="C5243" s="28"/>
    </row>
    <row r="5244" spans="2:3" ht="9.9499999999999993" customHeight="1" x14ac:dyDescent="0.2">
      <c r="B5244" s="28"/>
      <c r="C5244" s="28"/>
    </row>
    <row r="5245" spans="2:3" ht="9.9499999999999993" customHeight="1" x14ac:dyDescent="0.2">
      <c r="B5245" s="28"/>
      <c r="C5245" s="28"/>
    </row>
    <row r="5246" spans="2:3" ht="9.9499999999999993" customHeight="1" x14ac:dyDescent="0.2">
      <c r="B5246" s="28"/>
      <c r="C5246" s="28"/>
    </row>
    <row r="5247" spans="2:3" ht="9.9499999999999993" customHeight="1" x14ac:dyDescent="0.2">
      <c r="B5247" s="28"/>
      <c r="C5247" s="28"/>
    </row>
    <row r="5248" spans="2:3" ht="9.9499999999999993" customHeight="1" x14ac:dyDescent="0.2">
      <c r="B5248" s="28"/>
      <c r="C5248" s="28"/>
    </row>
    <row r="5249" spans="2:3" ht="9.9499999999999993" customHeight="1" x14ac:dyDescent="0.2">
      <c r="B5249" s="28"/>
      <c r="C5249" s="28"/>
    </row>
    <row r="5250" spans="2:3" ht="9.9499999999999993" customHeight="1" x14ac:dyDescent="0.2">
      <c r="B5250" s="28"/>
      <c r="C5250" s="28"/>
    </row>
    <row r="5251" spans="2:3" ht="9.9499999999999993" customHeight="1" x14ac:dyDescent="0.2">
      <c r="B5251" s="28"/>
      <c r="C5251" s="28"/>
    </row>
    <row r="5252" spans="2:3" ht="9.9499999999999993" customHeight="1" x14ac:dyDescent="0.2">
      <c r="B5252" s="28"/>
      <c r="C5252" s="28"/>
    </row>
    <row r="5253" spans="2:3" ht="9.9499999999999993" customHeight="1" x14ac:dyDescent="0.2">
      <c r="B5253" s="28"/>
      <c r="C5253" s="28"/>
    </row>
    <row r="5254" spans="2:3" ht="9.9499999999999993" customHeight="1" x14ac:dyDescent="0.2">
      <c r="B5254" s="28"/>
      <c r="C5254" s="28"/>
    </row>
    <row r="5255" spans="2:3" ht="9.9499999999999993" customHeight="1" x14ac:dyDescent="0.2">
      <c r="B5255" s="28"/>
      <c r="C5255" s="28"/>
    </row>
    <row r="5256" spans="2:3" ht="9.9499999999999993" customHeight="1" x14ac:dyDescent="0.2">
      <c r="B5256" s="28"/>
      <c r="C5256" s="28"/>
    </row>
    <row r="5257" spans="2:3" ht="9.9499999999999993" customHeight="1" x14ac:dyDescent="0.2">
      <c r="B5257" s="28"/>
      <c r="C5257" s="28"/>
    </row>
    <row r="5258" spans="2:3" ht="9.9499999999999993" customHeight="1" x14ac:dyDescent="0.2">
      <c r="B5258" s="28"/>
      <c r="C5258" s="28"/>
    </row>
    <row r="5259" spans="2:3" ht="9.9499999999999993" customHeight="1" x14ac:dyDescent="0.2">
      <c r="B5259" s="28"/>
      <c r="C5259" s="28"/>
    </row>
    <row r="5260" spans="2:3" ht="9.9499999999999993" customHeight="1" x14ac:dyDescent="0.2">
      <c r="B5260" s="28"/>
      <c r="C5260" s="28"/>
    </row>
    <row r="5261" spans="2:3" ht="9.9499999999999993" customHeight="1" x14ac:dyDescent="0.2">
      <c r="B5261" s="28"/>
      <c r="C5261" s="28"/>
    </row>
    <row r="5262" spans="2:3" ht="9.9499999999999993" customHeight="1" x14ac:dyDescent="0.2">
      <c r="B5262" s="28"/>
      <c r="C5262" s="28"/>
    </row>
    <row r="5263" spans="2:3" ht="9.9499999999999993" customHeight="1" x14ac:dyDescent="0.2">
      <c r="B5263" s="28"/>
      <c r="C5263" s="28"/>
    </row>
    <row r="5264" spans="2:3" ht="9.9499999999999993" customHeight="1" x14ac:dyDescent="0.2">
      <c r="B5264" s="28"/>
      <c r="C5264" s="28"/>
    </row>
    <row r="5265" spans="2:3" ht="9.9499999999999993" customHeight="1" x14ac:dyDescent="0.2">
      <c r="B5265" s="28"/>
      <c r="C5265" s="28"/>
    </row>
    <row r="5266" spans="2:3" ht="9.9499999999999993" customHeight="1" x14ac:dyDescent="0.2">
      <c r="B5266" s="28"/>
      <c r="C5266" s="28"/>
    </row>
    <row r="5267" spans="2:3" ht="9.9499999999999993" customHeight="1" x14ac:dyDescent="0.2">
      <c r="B5267" s="28"/>
      <c r="C5267" s="28"/>
    </row>
    <row r="5268" spans="2:3" ht="9.9499999999999993" customHeight="1" x14ac:dyDescent="0.2">
      <c r="B5268" s="28"/>
      <c r="C5268" s="28"/>
    </row>
    <row r="5269" spans="2:3" ht="9.9499999999999993" customHeight="1" x14ac:dyDescent="0.2">
      <c r="B5269" s="28"/>
      <c r="C5269" s="28"/>
    </row>
    <row r="5270" spans="2:3" ht="9.9499999999999993" customHeight="1" x14ac:dyDescent="0.2">
      <c r="B5270" s="28"/>
      <c r="C5270" s="28"/>
    </row>
    <row r="5271" spans="2:3" ht="9.9499999999999993" customHeight="1" x14ac:dyDescent="0.2">
      <c r="B5271" s="28"/>
      <c r="C5271" s="28"/>
    </row>
    <row r="5272" spans="2:3" ht="9.9499999999999993" customHeight="1" x14ac:dyDescent="0.2">
      <c r="B5272" s="28"/>
      <c r="C5272" s="28"/>
    </row>
    <row r="5273" spans="2:3" ht="9.9499999999999993" customHeight="1" x14ac:dyDescent="0.2">
      <c r="B5273" s="28"/>
      <c r="C5273" s="28"/>
    </row>
    <row r="5274" spans="2:3" ht="9.9499999999999993" customHeight="1" x14ac:dyDescent="0.2">
      <c r="B5274" s="28"/>
      <c r="C5274" s="28"/>
    </row>
    <row r="5275" spans="2:3" ht="9.9499999999999993" customHeight="1" x14ac:dyDescent="0.2">
      <c r="B5275" s="28"/>
      <c r="C5275" s="28"/>
    </row>
    <row r="5276" spans="2:3" ht="9.9499999999999993" customHeight="1" x14ac:dyDescent="0.2">
      <c r="B5276" s="28"/>
      <c r="C5276" s="28"/>
    </row>
    <row r="5277" spans="2:3" ht="9.9499999999999993" customHeight="1" x14ac:dyDescent="0.2">
      <c r="B5277" s="28"/>
      <c r="C5277" s="28"/>
    </row>
    <row r="5278" spans="2:3" ht="9.9499999999999993" customHeight="1" x14ac:dyDescent="0.2">
      <c r="B5278" s="28"/>
      <c r="C5278" s="28"/>
    </row>
    <row r="5279" spans="2:3" ht="9.9499999999999993" customHeight="1" x14ac:dyDescent="0.2">
      <c r="B5279" s="28"/>
      <c r="C5279" s="28"/>
    </row>
    <row r="5280" spans="2:3" ht="9.9499999999999993" customHeight="1" x14ac:dyDescent="0.2">
      <c r="B5280" s="28"/>
      <c r="C5280" s="28"/>
    </row>
    <row r="5281" spans="2:3" ht="9.9499999999999993" customHeight="1" x14ac:dyDescent="0.2">
      <c r="B5281" s="28"/>
      <c r="C5281" s="28"/>
    </row>
    <row r="5282" spans="2:3" ht="9.9499999999999993" customHeight="1" x14ac:dyDescent="0.2">
      <c r="B5282" s="28"/>
      <c r="C5282" s="28"/>
    </row>
    <row r="5283" spans="2:3" ht="9.9499999999999993" customHeight="1" x14ac:dyDescent="0.2">
      <c r="B5283" s="28"/>
      <c r="C5283" s="28"/>
    </row>
    <row r="5284" spans="2:3" ht="9.9499999999999993" customHeight="1" x14ac:dyDescent="0.2">
      <c r="B5284" s="28"/>
      <c r="C5284" s="28"/>
    </row>
    <row r="5285" spans="2:3" ht="9.9499999999999993" customHeight="1" x14ac:dyDescent="0.2">
      <c r="B5285" s="28"/>
      <c r="C5285" s="28"/>
    </row>
    <row r="5286" spans="2:3" ht="9.9499999999999993" customHeight="1" x14ac:dyDescent="0.2">
      <c r="B5286" s="28"/>
      <c r="C5286" s="28"/>
    </row>
    <row r="5287" spans="2:3" ht="9.9499999999999993" customHeight="1" x14ac:dyDescent="0.2">
      <c r="B5287" s="28"/>
      <c r="C5287" s="28"/>
    </row>
    <row r="5288" spans="2:3" ht="9.9499999999999993" customHeight="1" x14ac:dyDescent="0.2">
      <c r="B5288" s="28"/>
      <c r="C5288" s="28"/>
    </row>
    <row r="5289" spans="2:3" ht="9.9499999999999993" customHeight="1" x14ac:dyDescent="0.2">
      <c r="B5289" s="28"/>
      <c r="C5289" s="28"/>
    </row>
    <row r="5290" spans="2:3" ht="9.9499999999999993" customHeight="1" x14ac:dyDescent="0.2">
      <c r="B5290" s="28"/>
      <c r="C5290" s="28"/>
    </row>
    <row r="5291" spans="2:3" ht="9.9499999999999993" customHeight="1" x14ac:dyDescent="0.2">
      <c r="B5291" s="28"/>
      <c r="C5291" s="28"/>
    </row>
    <row r="5292" spans="2:3" ht="9.9499999999999993" customHeight="1" x14ac:dyDescent="0.2">
      <c r="B5292" s="28"/>
      <c r="C5292" s="28"/>
    </row>
    <row r="5293" spans="2:3" ht="9.9499999999999993" customHeight="1" x14ac:dyDescent="0.2">
      <c r="B5293" s="28"/>
      <c r="C5293" s="28"/>
    </row>
    <row r="5294" spans="2:3" ht="9.9499999999999993" customHeight="1" x14ac:dyDescent="0.2">
      <c r="B5294" s="28"/>
      <c r="C5294" s="28"/>
    </row>
    <row r="5295" spans="2:3" ht="9.9499999999999993" customHeight="1" x14ac:dyDescent="0.2">
      <c r="B5295" s="28"/>
      <c r="C5295" s="28"/>
    </row>
    <row r="5296" spans="2:3" ht="9.9499999999999993" customHeight="1" x14ac:dyDescent="0.2">
      <c r="B5296" s="28"/>
      <c r="C5296" s="28"/>
    </row>
    <row r="5297" spans="2:3" ht="9.9499999999999993" customHeight="1" x14ac:dyDescent="0.2">
      <c r="B5297" s="28"/>
      <c r="C5297" s="28"/>
    </row>
    <row r="5298" spans="2:3" ht="9.9499999999999993" customHeight="1" x14ac:dyDescent="0.2">
      <c r="B5298" s="28"/>
      <c r="C5298" s="28"/>
    </row>
    <row r="5299" spans="2:3" ht="9.9499999999999993" customHeight="1" x14ac:dyDescent="0.2">
      <c r="B5299" s="28"/>
      <c r="C5299" s="28"/>
    </row>
    <row r="5300" spans="2:3" ht="9.9499999999999993" customHeight="1" x14ac:dyDescent="0.2">
      <c r="B5300" s="28"/>
      <c r="C5300" s="28"/>
    </row>
  </sheetData>
  <sheetProtection sheet="1" objects="1" scenarios="1"/>
  <sortState xmlns:xlrd2="http://schemas.microsoft.com/office/spreadsheetml/2017/richdata2" ref="P1360:Q1377">
    <sortCondition descending="1" ref="Q1360:Q1377"/>
  </sortState>
  <mergeCells count="9">
    <mergeCell ref="E1316:E1483"/>
    <mergeCell ref="E1133:E1315"/>
    <mergeCell ref="E937:E1132"/>
    <mergeCell ref="E758:E936"/>
    <mergeCell ref="E2:E93"/>
    <mergeCell ref="E94:E225"/>
    <mergeCell ref="E226:E381"/>
    <mergeCell ref="E382:E567"/>
    <mergeCell ref="E568:E757"/>
  </mergeCells>
  <phoneticPr fontId="45" type="noConversion"/>
  <conditionalFormatting sqref="D1925:D1048576 D1:D567">
    <cfRule type="colorScale" priority="13">
      <colorScale>
        <cfvo type="min"/>
        <cfvo type="max"/>
        <color rgb="FF63BE7B"/>
        <color rgb="FFFFEF9C"/>
      </colorScale>
    </cfRule>
  </conditionalFormatting>
  <conditionalFormatting sqref="D2:D93">
    <cfRule type="colorScale" priority="12">
      <colorScale>
        <cfvo type="min"/>
        <cfvo type="max"/>
        <color rgb="FF63BE7B"/>
        <color rgb="FFFFEF9C"/>
      </colorScale>
    </cfRule>
  </conditionalFormatting>
  <conditionalFormatting sqref="D94:D225">
    <cfRule type="colorScale" priority="9">
      <colorScale>
        <cfvo type="min"/>
        <cfvo type="max"/>
        <color theme="5" tint="-0.249977111117893"/>
        <color theme="5" tint="0.79998168889431442"/>
      </colorScale>
    </cfRule>
    <cfRule type="colorScale" priority="10">
      <colorScale>
        <cfvo type="min"/>
        <cfvo type="max"/>
        <color theme="5" tint="-0.249977111117893"/>
        <color theme="5" tint="0.79998168889431442"/>
      </colorScale>
    </cfRule>
    <cfRule type="colorScale" priority="11">
      <colorScale>
        <cfvo type="min"/>
        <cfvo type="max"/>
        <color rgb="FFFCFCFF"/>
        <color rgb="FFF8696B"/>
      </colorScale>
    </cfRule>
  </conditionalFormatting>
  <conditionalFormatting sqref="D226:D381 D568:D757">
    <cfRule type="colorScale" priority="8">
      <colorScale>
        <cfvo type="min"/>
        <cfvo type="max"/>
        <color theme="4" tint="-0.249977111117893"/>
        <color theme="8" tint="0.79998168889431442"/>
      </colorScale>
    </cfRule>
  </conditionalFormatting>
  <conditionalFormatting sqref="D758:D865">
    <cfRule type="colorScale" priority="7">
      <colorScale>
        <cfvo type="min"/>
        <cfvo type="max"/>
        <color theme="7" tint="0.59999389629810485"/>
        <color theme="7" tint="-0.249977111117893"/>
      </colorScale>
    </cfRule>
  </conditionalFormatting>
  <conditionalFormatting sqref="D1816:D1924">
    <cfRule type="colorScale" priority="6">
      <colorScale>
        <cfvo type="min"/>
        <cfvo type="max"/>
        <color rgb="FF63BE7B"/>
        <color rgb="FFFFEF9C"/>
      </colorScale>
    </cfRule>
  </conditionalFormatting>
  <dataValidations count="1">
    <dataValidation type="list" allowBlank="1" showInputMessage="1" showErrorMessage="1" sqref="G319:G1512 G1649:G1654 B165:B1487 C165:C1379 C1397:C1487 G1711:G1724 G1807:G1812 F1788:F1790 G1791:G1795 F1744:F1747 G1742:G1743 F1759:F1761 G1762:G1766 F1775:F1777 G1778:G1782" xr:uid="{00000000-0002-0000-0200-000000000000}">
      <formula1>$G$2:$G$76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14663-A7A0-451E-B0B8-5BF0E1EB5AC6}">
  <sheetPr>
    <pageSetUpPr fitToPage="1"/>
  </sheetPr>
  <dimension ref="A1:JI181"/>
  <sheetViews>
    <sheetView zoomScaleNormal="100" workbookViewId="0">
      <pane xSplit="6" ySplit="6" topLeftCell="G7" activePane="bottomRight" state="frozen"/>
      <selection pane="topRight" activeCell="H1" sqref="H1"/>
      <selection pane="bottomLeft" activeCell="A7" sqref="A7"/>
      <selection pane="bottomRight" activeCell="B1" sqref="B1:AA2"/>
    </sheetView>
  </sheetViews>
  <sheetFormatPr baseColWidth="10" defaultColWidth="11.42578125" defaultRowHeight="15" x14ac:dyDescent="0.25"/>
  <cols>
    <col min="1" max="1" width="18" style="57" bestFit="1" customWidth="1"/>
    <col min="2" max="2" width="3.5703125" style="175" bestFit="1" customWidth="1"/>
    <col min="3" max="3" width="6" style="114" customWidth="1"/>
    <col min="4" max="4" width="6.5703125" style="425" bestFit="1" customWidth="1"/>
    <col min="5" max="5" width="6.5703125" style="424" bestFit="1" customWidth="1"/>
    <col min="6" max="6" width="3.28515625" style="117" bestFit="1" customWidth="1"/>
    <col min="7" max="8" width="6" style="118" customWidth="1"/>
    <col min="9" max="9" width="7.28515625" style="376" bestFit="1" customWidth="1"/>
    <col min="10" max="10" width="4.7109375" style="755" customWidth="1"/>
    <col min="11" max="11" width="6.85546875" style="377" bestFit="1" customWidth="1"/>
    <col min="12" max="12" width="9.42578125" style="377" bestFit="1" customWidth="1"/>
    <col min="13" max="13" width="3.28515625" style="125" customWidth="1"/>
    <col min="14" max="14" width="6" style="126" bestFit="1" customWidth="1"/>
    <col min="15" max="15" width="3.28515625" style="121" customWidth="1"/>
    <col min="16" max="16" width="6" style="122" bestFit="1" customWidth="1"/>
    <col min="17" max="17" width="3.28515625" style="127" bestFit="1" customWidth="1"/>
    <col min="18" max="18" width="6" style="118" bestFit="1" customWidth="1"/>
    <col min="19" max="19" width="3.28515625" style="138" customWidth="1"/>
    <col min="20" max="20" width="6" style="138" bestFit="1" customWidth="1"/>
    <col min="21" max="21" width="3.28515625" style="132" bestFit="1" customWidth="1"/>
    <col min="22" max="22" width="6" style="134" bestFit="1" customWidth="1"/>
    <col min="23" max="23" width="3.28515625" style="140" bestFit="1" customWidth="1"/>
    <col min="24" max="24" width="6" style="140" bestFit="1" customWidth="1"/>
    <col min="25" max="25" width="4.5703125" style="391" bestFit="1" customWidth="1"/>
    <col min="26" max="26" width="4.5703125" style="392" customWidth="1"/>
    <col min="27" max="27" width="6.5703125" style="398" bestFit="1" customWidth="1"/>
    <col min="28" max="30" width="3" style="141" bestFit="1" customWidth="1"/>
    <col min="31" max="35" width="3" style="142" bestFit="1" customWidth="1"/>
    <col min="36" max="36" width="3" style="143" bestFit="1" customWidth="1"/>
    <col min="37" max="38" width="3" style="144" bestFit="1" customWidth="1"/>
    <col min="39" max="46" width="3" style="149" bestFit="1" customWidth="1"/>
    <col min="47" max="56" width="3" style="150" bestFit="1" customWidth="1"/>
    <col min="57" max="67" width="3" style="151" bestFit="1" customWidth="1"/>
    <col min="68" max="77" width="3" style="152" bestFit="1" customWidth="1"/>
    <col min="78" max="90" width="3" style="145" bestFit="1" customWidth="1"/>
    <col min="91" max="102" width="3" style="153" bestFit="1" customWidth="1"/>
    <col min="103" max="105" width="3" style="144" bestFit="1" customWidth="1"/>
    <col min="106" max="115" width="3" style="144" customWidth="1"/>
    <col min="116" max="126" width="3" style="149" customWidth="1"/>
    <col min="127" max="128" width="3.5703125" style="149" bestFit="1" customWidth="1"/>
    <col min="129" max="129" width="3.5703125" style="149" customWidth="1"/>
    <col min="130" max="143" width="3.5703125" style="150" customWidth="1"/>
    <col min="144" max="157" width="3.5703125" style="151" customWidth="1"/>
    <col min="158" max="172" width="3.5703125" style="152" customWidth="1"/>
    <col min="173" max="179" width="3.5703125" style="145" customWidth="1"/>
    <col min="180" max="180" width="3.5703125" style="3666" customWidth="1"/>
    <col min="181" max="183" width="3.5703125" style="145" customWidth="1"/>
    <col min="184" max="189" width="3.5703125" style="153" customWidth="1"/>
    <col min="190" max="190" width="3.5703125" style="3666" customWidth="1"/>
    <col min="191" max="196" width="3.5703125" style="153" customWidth="1"/>
    <col min="197" max="201" width="3.5703125" style="144" customWidth="1"/>
    <col min="202" max="202" width="3.5703125" style="3666" customWidth="1"/>
    <col min="203" max="207" width="3.5703125" style="144" customWidth="1"/>
    <col min="208" max="208" width="3.5703125" style="144" bestFit="1" customWidth="1"/>
    <col min="209" max="210" width="11.42578125" style="478"/>
    <col min="211" max="269" width="11.42578125" style="511"/>
    <col min="270" max="16384" width="11.42578125" style="1"/>
  </cols>
  <sheetData>
    <row r="1" spans="1:259" s="371" customFormat="1" ht="33.75" customHeight="1" x14ac:dyDescent="0.25">
      <c r="A1" s="146"/>
      <c r="B1" s="4148" t="s">
        <v>257</v>
      </c>
      <c r="C1" s="4148"/>
      <c r="D1" s="4148"/>
      <c r="E1" s="4148"/>
      <c r="F1" s="4148"/>
      <c r="G1" s="4148"/>
      <c r="H1" s="4148"/>
      <c r="I1" s="4148"/>
      <c r="J1" s="4148"/>
      <c r="K1" s="4148"/>
      <c r="L1" s="4148"/>
      <c r="M1" s="4148"/>
      <c r="N1" s="4148"/>
      <c r="O1" s="4148"/>
      <c r="P1" s="4148"/>
      <c r="Q1" s="4148"/>
      <c r="R1" s="4148"/>
      <c r="S1" s="4148"/>
      <c r="T1" s="4148"/>
      <c r="U1" s="4148"/>
      <c r="V1" s="4148"/>
      <c r="W1" s="4148"/>
      <c r="X1" s="4148"/>
      <c r="Y1" s="4148"/>
      <c r="Z1" s="4148"/>
      <c r="AA1" s="4148"/>
      <c r="AB1" s="4149">
        <v>0</v>
      </c>
      <c r="AC1" s="4140"/>
      <c r="AD1" s="4140"/>
      <c r="AE1" s="4150">
        <v>1</v>
      </c>
      <c r="AF1" s="4150"/>
      <c r="AG1" s="4150"/>
      <c r="AH1" s="4150"/>
      <c r="AI1" s="4150"/>
      <c r="AJ1" s="4150"/>
      <c r="AK1" s="4150"/>
      <c r="AL1" s="4150"/>
      <c r="AM1" s="4151">
        <v>2</v>
      </c>
      <c r="AN1" s="4151"/>
      <c r="AO1" s="4151"/>
      <c r="AP1" s="4151"/>
      <c r="AQ1" s="4151"/>
      <c r="AR1" s="4151"/>
      <c r="AS1" s="4151"/>
      <c r="AT1" s="4151"/>
      <c r="AU1" s="4152">
        <v>3</v>
      </c>
      <c r="AV1" s="4152"/>
      <c r="AW1" s="4152"/>
      <c r="AX1" s="4152"/>
      <c r="AY1" s="4152"/>
      <c r="AZ1" s="4152"/>
      <c r="BA1" s="4152"/>
      <c r="BB1" s="4152"/>
      <c r="BC1" s="4152"/>
      <c r="BD1" s="4152"/>
      <c r="BE1" s="4153">
        <v>4</v>
      </c>
      <c r="BF1" s="4153"/>
      <c r="BG1" s="4153"/>
      <c r="BH1" s="4153"/>
      <c r="BI1" s="4153"/>
      <c r="BJ1" s="4153"/>
      <c r="BK1" s="4153"/>
      <c r="BL1" s="4153"/>
      <c r="BM1" s="4153"/>
      <c r="BN1" s="4153"/>
      <c r="BO1" s="4153"/>
      <c r="BP1" s="4138">
        <v>5</v>
      </c>
      <c r="BQ1" s="4138"/>
      <c r="BR1" s="4138"/>
      <c r="BS1" s="4138"/>
      <c r="BT1" s="4138"/>
      <c r="BU1" s="4138"/>
      <c r="BV1" s="4138"/>
      <c r="BW1" s="4138"/>
      <c r="BX1" s="4138"/>
      <c r="BY1" s="4138"/>
      <c r="BZ1" s="4139">
        <v>6</v>
      </c>
      <c r="CA1" s="4139"/>
      <c r="CB1" s="4139"/>
      <c r="CC1" s="4139"/>
      <c r="CD1" s="4139"/>
      <c r="CE1" s="4139"/>
      <c r="CF1" s="4139"/>
      <c r="CG1" s="4139"/>
      <c r="CH1" s="4139"/>
      <c r="CI1" s="4139"/>
      <c r="CJ1" s="4139"/>
      <c r="CK1" s="4139"/>
      <c r="CL1" s="4139"/>
      <c r="CM1" s="4140">
        <v>7</v>
      </c>
      <c r="CN1" s="4140"/>
      <c r="CO1" s="4140"/>
      <c r="CP1" s="4140"/>
      <c r="CQ1" s="4140"/>
      <c r="CR1" s="4140"/>
      <c r="CS1" s="4140"/>
      <c r="CT1" s="4140"/>
      <c r="CU1" s="4140"/>
      <c r="CV1" s="4140"/>
      <c r="CW1" s="4140"/>
      <c r="CX1" s="4140"/>
      <c r="CY1" s="4141">
        <v>8</v>
      </c>
      <c r="CZ1" s="4125"/>
      <c r="DA1" s="4125"/>
      <c r="DB1" s="4125"/>
      <c r="DC1" s="4125"/>
      <c r="DD1" s="4125"/>
      <c r="DE1" s="4125"/>
      <c r="DF1" s="4125"/>
      <c r="DG1" s="4125"/>
      <c r="DH1" s="4125"/>
      <c r="DI1" s="4125"/>
      <c r="DJ1" s="4125"/>
      <c r="DK1" s="4142"/>
      <c r="DL1" s="4143">
        <v>9</v>
      </c>
      <c r="DM1" s="4144"/>
      <c r="DN1" s="4144"/>
      <c r="DO1" s="4144"/>
      <c r="DP1" s="4144"/>
      <c r="DQ1" s="4144"/>
      <c r="DR1" s="4144"/>
      <c r="DS1" s="4144"/>
      <c r="DT1" s="4144"/>
      <c r="DU1" s="4144"/>
      <c r="DV1" s="4144"/>
      <c r="DW1" s="4144"/>
      <c r="DX1" s="4144"/>
      <c r="DY1" s="4145"/>
      <c r="DZ1" s="4146">
        <v>10</v>
      </c>
      <c r="EA1" s="4147"/>
      <c r="EB1" s="4147"/>
      <c r="EC1" s="4147"/>
      <c r="ED1" s="4147"/>
      <c r="EE1" s="4147"/>
      <c r="EF1" s="4147"/>
      <c r="EG1" s="4147"/>
      <c r="EH1" s="4147"/>
      <c r="EI1" s="4147"/>
      <c r="EJ1" s="4147"/>
      <c r="EK1" s="4147"/>
      <c r="EL1" s="4147"/>
      <c r="EM1" s="4147"/>
      <c r="EN1" s="4117">
        <v>11</v>
      </c>
      <c r="EO1" s="4117"/>
      <c r="EP1" s="4117"/>
      <c r="EQ1" s="4117"/>
      <c r="ER1" s="4117"/>
      <c r="ES1" s="4117"/>
      <c r="ET1" s="4117"/>
      <c r="EU1" s="4117"/>
      <c r="EV1" s="4117"/>
      <c r="EW1" s="4117"/>
      <c r="EX1" s="4117"/>
      <c r="EY1" s="4117"/>
      <c r="EZ1" s="4117"/>
      <c r="FA1" s="4117"/>
      <c r="FB1" s="4118">
        <v>12</v>
      </c>
      <c r="FC1" s="4118"/>
      <c r="FD1" s="4118"/>
      <c r="FE1" s="4118"/>
      <c r="FF1" s="4118"/>
      <c r="FG1" s="4118"/>
      <c r="FH1" s="4118"/>
      <c r="FI1" s="4118"/>
      <c r="FJ1" s="4118"/>
      <c r="FK1" s="4118"/>
      <c r="FL1" s="4118"/>
      <c r="FM1" s="4118"/>
      <c r="FN1" s="4118"/>
      <c r="FO1" s="4118"/>
      <c r="FP1" s="4119"/>
      <c r="FQ1" s="4120">
        <v>13</v>
      </c>
      <c r="FR1" s="4121"/>
      <c r="FS1" s="4121"/>
      <c r="FT1" s="4121"/>
      <c r="FU1" s="4121"/>
      <c r="FV1" s="4121"/>
      <c r="FW1" s="4121"/>
      <c r="FX1" s="4121"/>
      <c r="FY1" s="4121"/>
      <c r="FZ1" s="4121"/>
      <c r="GA1" s="4121"/>
      <c r="GB1" s="4122">
        <v>14</v>
      </c>
      <c r="GC1" s="4123"/>
      <c r="GD1" s="4123"/>
      <c r="GE1" s="4123"/>
      <c r="GF1" s="4123"/>
      <c r="GG1" s="4123"/>
      <c r="GH1" s="4123"/>
      <c r="GI1" s="4123"/>
      <c r="GJ1" s="4123"/>
      <c r="GK1" s="4123"/>
      <c r="GL1" s="4123"/>
      <c r="GM1" s="4123"/>
      <c r="GN1" s="4123"/>
      <c r="GO1" s="4124">
        <v>15</v>
      </c>
      <c r="GP1" s="4125"/>
      <c r="GQ1" s="4125"/>
      <c r="GR1" s="4125"/>
      <c r="GS1" s="4125"/>
      <c r="GT1" s="4125"/>
      <c r="GU1" s="4125"/>
      <c r="GV1" s="4125"/>
      <c r="GW1" s="4125"/>
      <c r="GX1" s="4125"/>
      <c r="GY1" s="4125"/>
      <c r="GZ1" s="4126"/>
      <c r="HA1" s="519"/>
      <c r="HB1" s="518"/>
      <c r="HC1" s="518"/>
      <c r="HD1" s="518"/>
      <c r="HE1" s="518"/>
      <c r="HF1" s="518"/>
      <c r="HG1" s="518"/>
      <c r="HH1" s="518"/>
      <c r="HI1" s="518"/>
      <c r="HJ1" s="518"/>
      <c r="HK1" s="518"/>
      <c r="HL1" s="518"/>
      <c r="HM1" s="518"/>
      <c r="HN1" s="518"/>
      <c r="HO1" s="518"/>
      <c r="HP1" s="518"/>
      <c r="HQ1" s="518"/>
      <c r="HR1" s="518"/>
      <c r="HS1" s="518"/>
      <c r="HT1" s="518"/>
      <c r="HU1" s="518"/>
      <c r="HV1" s="518"/>
      <c r="HW1" s="518"/>
      <c r="HX1" s="518"/>
      <c r="HY1" s="518"/>
      <c r="HZ1" s="518"/>
      <c r="IA1" s="518"/>
      <c r="IB1" s="518"/>
      <c r="IC1" s="518"/>
      <c r="ID1" s="518"/>
      <c r="IE1" s="518"/>
      <c r="IF1" s="518"/>
      <c r="IG1" s="518"/>
      <c r="IH1" s="518"/>
      <c r="II1" s="518"/>
      <c r="IJ1" s="518"/>
      <c r="IK1" s="518"/>
      <c r="IL1" s="518"/>
      <c r="IM1" s="518"/>
      <c r="IN1" s="518"/>
      <c r="IO1" s="518"/>
      <c r="IP1" s="518"/>
      <c r="IQ1" s="518"/>
      <c r="IR1" s="518"/>
      <c r="IS1" s="518"/>
      <c r="IT1" s="518"/>
      <c r="IU1" s="518"/>
      <c r="IV1" s="518"/>
      <c r="IW1" s="518"/>
      <c r="IX1" s="518"/>
      <c r="IY1" s="518"/>
    </row>
    <row r="2" spans="1:259" s="463" customFormat="1" ht="16.149999999999999" customHeight="1" x14ac:dyDescent="0.25">
      <c r="A2" s="454"/>
      <c r="B2" s="4148"/>
      <c r="C2" s="4148"/>
      <c r="D2" s="4148"/>
      <c r="E2" s="4148"/>
      <c r="F2" s="4148"/>
      <c r="G2" s="4148"/>
      <c r="H2" s="4148"/>
      <c r="I2" s="4148"/>
      <c r="J2" s="4148"/>
      <c r="K2" s="4148"/>
      <c r="L2" s="4148"/>
      <c r="M2" s="4148"/>
      <c r="N2" s="4148"/>
      <c r="O2" s="4148"/>
      <c r="P2" s="4148"/>
      <c r="Q2" s="4148"/>
      <c r="R2" s="4148"/>
      <c r="S2" s="4148"/>
      <c r="T2" s="4148"/>
      <c r="U2" s="4148"/>
      <c r="V2" s="4148"/>
      <c r="W2" s="4148"/>
      <c r="X2" s="4148"/>
      <c r="Y2" s="4148"/>
      <c r="Z2" s="4148"/>
      <c r="AA2" s="4148"/>
      <c r="AB2" s="455">
        <v>1</v>
      </c>
      <c r="AC2" s="455">
        <v>2</v>
      </c>
      <c r="AD2" s="455">
        <v>3</v>
      </c>
      <c r="AE2" s="456">
        <v>4</v>
      </c>
      <c r="AF2" s="456">
        <v>5</v>
      </c>
      <c r="AG2" s="456">
        <v>6</v>
      </c>
      <c r="AH2" s="456">
        <v>7</v>
      </c>
      <c r="AI2" s="456">
        <v>8</v>
      </c>
      <c r="AJ2" s="456">
        <v>9</v>
      </c>
      <c r="AK2" s="456">
        <v>10</v>
      </c>
      <c r="AL2" s="456">
        <v>11</v>
      </c>
      <c r="AM2" s="457">
        <v>12</v>
      </c>
      <c r="AN2" s="457">
        <v>13</v>
      </c>
      <c r="AO2" s="457">
        <v>14</v>
      </c>
      <c r="AP2" s="457">
        <v>15</v>
      </c>
      <c r="AQ2" s="457">
        <v>16</v>
      </c>
      <c r="AR2" s="457">
        <v>17</v>
      </c>
      <c r="AS2" s="457">
        <v>18</v>
      </c>
      <c r="AT2" s="457">
        <v>19</v>
      </c>
      <c r="AU2" s="458">
        <v>20</v>
      </c>
      <c r="AV2" s="458">
        <v>21</v>
      </c>
      <c r="AW2" s="458">
        <v>22</v>
      </c>
      <c r="AX2" s="458">
        <v>23</v>
      </c>
      <c r="AY2" s="458">
        <v>24</v>
      </c>
      <c r="AZ2" s="458">
        <v>25</v>
      </c>
      <c r="BA2" s="458">
        <v>26</v>
      </c>
      <c r="BB2" s="458">
        <v>27</v>
      </c>
      <c r="BC2" s="458">
        <v>28</v>
      </c>
      <c r="BD2" s="458">
        <v>29</v>
      </c>
      <c r="BE2" s="459">
        <v>30</v>
      </c>
      <c r="BF2" s="459">
        <v>31</v>
      </c>
      <c r="BG2" s="459">
        <v>32</v>
      </c>
      <c r="BH2" s="459">
        <v>33</v>
      </c>
      <c r="BI2" s="459">
        <v>34</v>
      </c>
      <c r="BJ2" s="459">
        <v>35</v>
      </c>
      <c r="BK2" s="459">
        <v>36</v>
      </c>
      <c r="BL2" s="459">
        <v>37</v>
      </c>
      <c r="BM2" s="459">
        <v>38</v>
      </c>
      <c r="BN2" s="459">
        <v>39</v>
      </c>
      <c r="BO2" s="459">
        <v>40</v>
      </c>
      <c r="BP2" s="460">
        <v>41</v>
      </c>
      <c r="BQ2" s="460">
        <v>42</v>
      </c>
      <c r="BR2" s="460">
        <v>43</v>
      </c>
      <c r="BS2" s="460">
        <v>44</v>
      </c>
      <c r="BT2" s="460">
        <v>45</v>
      </c>
      <c r="BU2" s="460">
        <v>46</v>
      </c>
      <c r="BV2" s="460">
        <v>47</v>
      </c>
      <c r="BW2" s="460">
        <v>48</v>
      </c>
      <c r="BX2" s="460">
        <v>49</v>
      </c>
      <c r="BY2" s="460">
        <v>50</v>
      </c>
      <c r="BZ2" s="461">
        <v>51</v>
      </c>
      <c r="CA2" s="461">
        <v>52</v>
      </c>
      <c r="CB2" s="461">
        <v>53</v>
      </c>
      <c r="CC2" s="461">
        <v>54</v>
      </c>
      <c r="CD2" s="461">
        <v>55</v>
      </c>
      <c r="CE2" s="461">
        <v>56</v>
      </c>
      <c r="CF2" s="461">
        <v>57</v>
      </c>
      <c r="CG2" s="461">
        <v>58</v>
      </c>
      <c r="CH2" s="461">
        <v>59</v>
      </c>
      <c r="CI2" s="461">
        <v>60</v>
      </c>
      <c r="CJ2" s="461">
        <v>61</v>
      </c>
      <c r="CK2" s="461">
        <v>62</v>
      </c>
      <c r="CL2" s="461">
        <v>63</v>
      </c>
      <c r="CM2" s="455">
        <v>64</v>
      </c>
      <c r="CN2" s="455">
        <v>65</v>
      </c>
      <c r="CO2" s="455">
        <v>66</v>
      </c>
      <c r="CP2" s="455">
        <v>67</v>
      </c>
      <c r="CQ2" s="455">
        <v>68</v>
      </c>
      <c r="CR2" s="455">
        <v>69</v>
      </c>
      <c r="CS2" s="455">
        <v>70</v>
      </c>
      <c r="CT2" s="455">
        <v>71</v>
      </c>
      <c r="CU2" s="455">
        <v>72</v>
      </c>
      <c r="CV2" s="455">
        <v>73</v>
      </c>
      <c r="CW2" s="455">
        <v>74</v>
      </c>
      <c r="CX2" s="455">
        <v>75</v>
      </c>
      <c r="CY2" s="456">
        <v>76</v>
      </c>
      <c r="CZ2" s="456">
        <v>77</v>
      </c>
      <c r="DA2" s="456">
        <v>78</v>
      </c>
      <c r="DB2" s="456">
        <v>79</v>
      </c>
      <c r="DC2" s="456">
        <v>80</v>
      </c>
      <c r="DD2" s="456">
        <v>81</v>
      </c>
      <c r="DE2" s="456">
        <v>82</v>
      </c>
      <c r="DF2" s="456">
        <v>83</v>
      </c>
      <c r="DG2" s="456">
        <v>84</v>
      </c>
      <c r="DH2" s="456">
        <v>85</v>
      </c>
      <c r="DI2" s="456">
        <v>86</v>
      </c>
      <c r="DJ2" s="456">
        <v>87</v>
      </c>
      <c r="DK2" s="456">
        <v>88</v>
      </c>
      <c r="DL2" s="462">
        <v>89</v>
      </c>
      <c r="DM2" s="462">
        <v>90</v>
      </c>
      <c r="DN2" s="462">
        <v>91</v>
      </c>
      <c r="DO2" s="462">
        <v>92</v>
      </c>
      <c r="DP2" s="462">
        <v>93</v>
      </c>
      <c r="DQ2" s="462">
        <v>94</v>
      </c>
      <c r="DR2" s="462">
        <v>95</v>
      </c>
      <c r="DS2" s="462">
        <v>96</v>
      </c>
      <c r="DT2" s="462">
        <v>97</v>
      </c>
      <c r="DU2" s="462">
        <v>98</v>
      </c>
      <c r="DV2" s="462">
        <v>99</v>
      </c>
      <c r="DW2" s="462">
        <v>100</v>
      </c>
      <c r="DX2" s="462">
        <v>101</v>
      </c>
      <c r="DY2" s="462">
        <v>102</v>
      </c>
      <c r="DZ2" s="619">
        <v>103</v>
      </c>
      <c r="EA2" s="619">
        <v>104</v>
      </c>
      <c r="EB2" s="619">
        <v>105</v>
      </c>
      <c r="EC2" s="619">
        <v>106</v>
      </c>
      <c r="ED2" s="619">
        <v>107</v>
      </c>
      <c r="EE2" s="619">
        <v>108</v>
      </c>
      <c r="EF2" s="619">
        <v>109</v>
      </c>
      <c r="EG2" s="619">
        <v>110</v>
      </c>
      <c r="EH2" s="619">
        <v>111</v>
      </c>
      <c r="EI2" s="619">
        <v>112</v>
      </c>
      <c r="EJ2" s="619">
        <v>113</v>
      </c>
      <c r="EK2" s="619">
        <v>114</v>
      </c>
      <c r="EL2" s="619">
        <v>115</v>
      </c>
      <c r="EM2" s="619">
        <v>116</v>
      </c>
      <c r="EN2" s="749">
        <v>117</v>
      </c>
      <c r="EO2" s="749">
        <v>118</v>
      </c>
      <c r="EP2" s="749">
        <v>119</v>
      </c>
      <c r="EQ2" s="749">
        <v>120</v>
      </c>
      <c r="ER2" s="749">
        <v>121</v>
      </c>
      <c r="ES2" s="749">
        <v>122</v>
      </c>
      <c r="ET2" s="749">
        <v>123</v>
      </c>
      <c r="EU2" s="749">
        <v>124</v>
      </c>
      <c r="EV2" s="749">
        <v>125</v>
      </c>
      <c r="EW2" s="749">
        <v>126</v>
      </c>
      <c r="EX2" s="749">
        <v>127</v>
      </c>
      <c r="EY2" s="749">
        <v>128</v>
      </c>
      <c r="EZ2" s="749">
        <v>129</v>
      </c>
      <c r="FA2" s="749">
        <v>130</v>
      </c>
      <c r="FB2" s="1595">
        <v>131</v>
      </c>
      <c r="FC2" s="1595">
        <v>132</v>
      </c>
      <c r="FD2" s="1595">
        <v>133</v>
      </c>
      <c r="FE2" s="1595">
        <v>134</v>
      </c>
      <c r="FF2" s="1595">
        <v>135</v>
      </c>
      <c r="FG2" s="1595">
        <v>136</v>
      </c>
      <c r="FH2" s="1595">
        <v>137</v>
      </c>
      <c r="FI2" s="1595">
        <v>138</v>
      </c>
      <c r="FJ2" s="1595">
        <v>139</v>
      </c>
      <c r="FK2" s="1595">
        <v>140</v>
      </c>
      <c r="FL2" s="1595">
        <v>141</v>
      </c>
      <c r="FM2" s="1595">
        <v>142</v>
      </c>
      <c r="FN2" s="1595">
        <v>143</v>
      </c>
      <c r="FO2" s="3599">
        <v>144</v>
      </c>
      <c r="FP2" s="3599">
        <v>145</v>
      </c>
      <c r="FQ2" s="3592">
        <v>146</v>
      </c>
      <c r="FR2" s="3592">
        <v>147</v>
      </c>
      <c r="FS2" s="3592">
        <v>148</v>
      </c>
      <c r="FT2" s="3592">
        <v>149</v>
      </c>
      <c r="FU2" s="3592">
        <v>150</v>
      </c>
      <c r="FV2" s="3592">
        <v>151</v>
      </c>
      <c r="FW2" s="3592">
        <v>152</v>
      </c>
      <c r="FX2" s="3658">
        <v>153</v>
      </c>
      <c r="FY2" s="3592">
        <v>154</v>
      </c>
      <c r="FZ2" s="3592">
        <v>155</v>
      </c>
      <c r="GA2" s="3733">
        <v>156</v>
      </c>
      <c r="GB2" s="3734">
        <v>157</v>
      </c>
      <c r="GC2" s="3734">
        <v>158</v>
      </c>
      <c r="GD2" s="3734">
        <v>159</v>
      </c>
      <c r="GE2" s="3734">
        <v>160</v>
      </c>
      <c r="GF2" s="3734">
        <v>161</v>
      </c>
      <c r="GG2" s="3734">
        <v>162</v>
      </c>
      <c r="GH2" s="3769">
        <v>163</v>
      </c>
      <c r="GI2" s="3734">
        <v>164</v>
      </c>
      <c r="GJ2" s="3734">
        <v>165</v>
      </c>
      <c r="GK2" s="3734">
        <v>166</v>
      </c>
      <c r="GL2" s="3734">
        <v>167</v>
      </c>
      <c r="GM2" s="3734">
        <v>168</v>
      </c>
      <c r="GN2" s="3734">
        <v>169</v>
      </c>
      <c r="GO2" s="3793">
        <v>170</v>
      </c>
      <c r="GP2" s="3793">
        <v>171</v>
      </c>
      <c r="GQ2" s="3793">
        <v>172</v>
      </c>
      <c r="GR2" s="3793">
        <v>173</v>
      </c>
      <c r="GS2" s="3793">
        <v>174</v>
      </c>
      <c r="GT2" s="3769">
        <v>175</v>
      </c>
      <c r="GU2" s="3793">
        <v>176</v>
      </c>
      <c r="GV2" s="3793">
        <v>177</v>
      </c>
      <c r="GW2" s="3793">
        <v>178</v>
      </c>
      <c r="GX2" s="3793">
        <v>179</v>
      </c>
      <c r="GY2" s="3793">
        <v>180</v>
      </c>
      <c r="GZ2" s="3793">
        <v>181</v>
      </c>
      <c r="HA2" s="520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  <c r="IS2" s="524"/>
      <c r="IT2" s="524"/>
      <c r="IU2" s="524"/>
      <c r="IV2" s="524"/>
      <c r="IW2" s="524"/>
      <c r="IX2" s="524"/>
      <c r="IY2" s="524"/>
    </row>
    <row r="3" spans="1:259" s="64" customFormat="1" ht="141.6" customHeight="1" x14ac:dyDescent="0.25">
      <c r="A3" s="147"/>
      <c r="B3" s="414" t="s">
        <v>278</v>
      </c>
      <c r="C3" s="415" t="s">
        <v>240</v>
      </c>
      <c r="D3" s="416" t="s">
        <v>276</v>
      </c>
      <c r="E3" s="417" t="s">
        <v>275</v>
      </c>
      <c r="F3" s="115" t="s">
        <v>277</v>
      </c>
      <c r="G3" s="411" t="s">
        <v>241</v>
      </c>
      <c r="H3" s="625" t="s">
        <v>300</v>
      </c>
      <c r="I3" s="412" t="s">
        <v>272</v>
      </c>
      <c r="J3" s="757" t="s">
        <v>334</v>
      </c>
      <c r="K3" s="413" t="s">
        <v>858</v>
      </c>
      <c r="L3" s="413" t="s">
        <v>273</v>
      </c>
      <c r="M3" s="123" t="s">
        <v>230</v>
      </c>
      <c r="N3" s="418" t="s">
        <v>245</v>
      </c>
      <c r="O3" s="128" t="s">
        <v>231</v>
      </c>
      <c r="P3" s="419" t="s">
        <v>246</v>
      </c>
      <c r="Q3" s="115" t="s">
        <v>247</v>
      </c>
      <c r="R3" s="420" t="s">
        <v>233</v>
      </c>
      <c r="S3" s="136" t="s">
        <v>248</v>
      </c>
      <c r="T3" s="421" t="s">
        <v>244</v>
      </c>
      <c r="U3" s="130" t="s">
        <v>249</v>
      </c>
      <c r="V3" s="422" t="s">
        <v>243</v>
      </c>
      <c r="W3" s="112" t="s">
        <v>239</v>
      </c>
      <c r="X3" s="423" t="s">
        <v>242</v>
      </c>
      <c r="Y3" s="385" t="s">
        <v>255</v>
      </c>
      <c r="Z3" s="385" t="s">
        <v>256</v>
      </c>
      <c r="AA3" s="393" t="s">
        <v>266</v>
      </c>
      <c r="AB3" s="3816">
        <v>39227</v>
      </c>
      <c r="AC3" s="70">
        <v>39263</v>
      </c>
      <c r="AD3" s="70">
        <v>39308</v>
      </c>
      <c r="AE3" s="71">
        <v>39354</v>
      </c>
      <c r="AF3" s="71">
        <v>39389</v>
      </c>
      <c r="AG3" s="71">
        <v>39410</v>
      </c>
      <c r="AH3" s="71">
        <v>39445</v>
      </c>
      <c r="AI3" s="71">
        <v>39480</v>
      </c>
      <c r="AJ3" s="71">
        <v>39536</v>
      </c>
      <c r="AK3" s="71">
        <v>39564</v>
      </c>
      <c r="AL3" s="71">
        <v>39599</v>
      </c>
      <c r="AM3" s="3817">
        <v>39718</v>
      </c>
      <c r="AN3" s="3817">
        <v>39745</v>
      </c>
      <c r="AO3" s="3817">
        <v>39781</v>
      </c>
      <c r="AP3" s="3817">
        <v>39809</v>
      </c>
      <c r="AQ3" s="3817">
        <v>39879</v>
      </c>
      <c r="AR3" s="3817">
        <v>39913</v>
      </c>
      <c r="AS3" s="3817">
        <v>39934</v>
      </c>
      <c r="AT3" s="3817">
        <v>39963</v>
      </c>
      <c r="AU3" s="66">
        <v>40053</v>
      </c>
      <c r="AV3" s="66">
        <v>40082</v>
      </c>
      <c r="AW3" s="66">
        <v>40138</v>
      </c>
      <c r="AX3" s="66">
        <v>40145</v>
      </c>
      <c r="AY3" s="66">
        <v>40166</v>
      </c>
      <c r="AZ3" s="66">
        <v>40215</v>
      </c>
      <c r="BA3" s="66">
        <v>40222</v>
      </c>
      <c r="BB3" s="66">
        <v>40243</v>
      </c>
      <c r="BC3" s="66">
        <v>40271</v>
      </c>
      <c r="BD3" s="66">
        <v>40327</v>
      </c>
      <c r="BE3" s="67">
        <v>40424</v>
      </c>
      <c r="BF3" s="67">
        <v>40466</v>
      </c>
      <c r="BG3" s="67">
        <v>40480</v>
      </c>
      <c r="BH3" s="67">
        <v>40522</v>
      </c>
      <c r="BI3" s="67">
        <v>40571</v>
      </c>
      <c r="BJ3" s="67">
        <v>40606</v>
      </c>
      <c r="BK3" s="67">
        <v>40620</v>
      </c>
      <c r="BL3" s="67">
        <v>40634</v>
      </c>
      <c r="BM3" s="67">
        <v>40663</v>
      </c>
      <c r="BN3" s="67">
        <v>40695</v>
      </c>
      <c r="BO3" s="67">
        <v>40697</v>
      </c>
      <c r="BP3" s="68">
        <v>40782</v>
      </c>
      <c r="BQ3" s="68">
        <v>40809</v>
      </c>
      <c r="BR3" s="68">
        <v>40844</v>
      </c>
      <c r="BS3" s="68">
        <v>40879</v>
      </c>
      <c r="BT3" s="68">
        <v>40914</v>
      </c>
      <c r="BU3" s="68">
        <v>40942</v>
      </c>
      <c r="BV3" s="68">
        <v>40962</v>
      </c>
      <c r="BW3" s="68">
        <v>40992</v>
      </c>
      <c r="BX3" s="68">
        <v>41033</v>
      </c>
      <c r="BY3" s="68">
        <v>41040</v>
      </c>
      <c r="BZ3" s="69">
        <v>41117</v>
      </c>
      <c r="CA3" s="69">
        <v>41152</v>
      </c>
      <c r="CB3" s="69">
        <v>41180</v>
      </c>
      <c r="CC3" s="69">
        <v>41208</v>
      </c>
      <c r="CD3" s="69">
        <v>41250</v>
      </c>
      <c r="CE3" s="69">
        <v>41271</v>
      </c>
      <c r="CF3" s="69">
        <v>41278</v>
      </c>
      <c r="CG3" s="69">
        <v>41306</v>
      </c>
      <c r="CH3" s="69">
        <v>41334</v>
      </c>
      <c r="CI3" s="69">
        <v>41348</v>
      </c>
      <c r="CJ3" s="69">
        <v>41362</v>
      </c>
      <c r="CK3" s="69">
        <v>41397</v>
      </c>
      <c r="CL3" s="69">
        <v>41432</v>
      </c>
      <c r="CM3" s="70">
        <v>41516</v>
      </c>
      <c r="CN3" s="70">
        <v>41544</v>
      </c>
      <c r="CO3" s="70">
        <v>41558</v>
      </c>
      <c r="CP3" s="70">
        <v>41572</v>
      </c>
      <c r="CQ3" s="70">
        <v>41607</v>
      </c>
      <c r="CR3" s="70">
        <v>41635</v>
      </c>
      <c r="CS3" s="70">
        <v>41670</v>
      </c>
      <c r="CT3" s="70">
        <v>41698</v>
      </c>
      <c r="CU3" s="70">
        <v>41726</v>
      </c>
      <c r="CV3" s="70">
        <v>41754</v>
      </c>
      <c r="CW3" s="70">
        <v>41782</v>
      </c>
      <c r="CX3" s="70">
        <v>41803</v>
      </c>
      <c r="CY3" s="71">
        <v>41880</v>
      </c>
      <c r="CZ3" s="71">
        <v>41915</v>
      </c>
      <c r="DA3" s="71">
        <v>41943</v>
      </c>
      <c r="DB3" s="72">
        <v>41978</v>
      </c>
      <c r="DC3" s="72">
        <v>41992</v>
      </c>
      <c r="DD3" s="72">
        <v>41996</v>
      </c>
      <c r="DE3" s="72">
        <v>42034</v>
      </c>
      <c r="DF3" s="72">
        <v>42062</v>
      </c>
      <c r="DG3" s="72">
        <v>42083</v>
      </c>
      <c r="DH3" s="72">
        <v>42104</v>
      </c>
      <c r="DI3" s="72">
        <v>42125</v>
      </c>
      <c r="DJ3" s="72">
        <v>42139</v>
      </c>
      <c r="DK3" s="72">
        <v>42174</v>
      </c>
      <c r="DL3" s="364">
        <v>42244</v>
      </c>
      <c r="DM3" s="364">
        <v>42272</v>
      </c>
      <c r="DN3" s="364">
        <v>42294</v>
      </c>
      <c r="DO3" s="364">
        <v>42307</v>
      </c>
      <c r="DP3" s="364">
        <v>42328</v>
      </c>
      <c r="DQ3" s="364">
        <v>42356</v>
      </c>
      <c r="DR3" s="513">
        <v>42367</v>
      </c>
      <c r="DS3" s="513">
        <v>42391</v>
      </c>
      <c r="DT3" s="513">
        <v>42412</v>
      </c>
      <c r="DU3" s="513">
        <v>42433</v>
      </c>
      <c r="DV3" s="513">
        <v>42461</v>
      </c>
      <c r="DW3" s="513">
        <v>42494</v>
      </c>
      <c r="DX3" s="513">
        <v>42524</v>
      </c>
      <c r="DY3" s="513">
        <v>42545</v>
      </c>
      <c r="DZ3" s="620">
        <v>42615</v>
      </c>
      <c r="EA3" s="620">
        <v>42643</v>
      </c>
      <c r="EB3" s="620">
        <v>42657</v>
      </c>
      <c r="EC3" s="620">
        <v>42671</v>
      </c>
      <c r="ED3" s="620">
        <v>42699</v>
      </c>
      <c r="EE3" s="620">
        <v>42720</v>
      </c>
      <c r="EF3" s="620">
        <v>42734</v>
      </c>
      <c r="EG3" s="620">
        <v>42762</v>
      </c>
      <c r="EH3" s="620">
        <v>42776</v>
      </c>
      <c r="EI3" s="620">
        <v>42797</v>
      </c>
      <c r="EJ3" s="620">
        <v>42825</v>
      </c>
      <c r="EK3" s="620">
        <v>42853</v>
      </c>
      <c r="EL3" s="620">
        <v>42881</v>
      </c>
      <c r="EM3" s="620">
        <v>42902</v>
      </c>
      <c r="EN3" s="750">
        <v>42979</v>
      </c>
      <c r="EO3" s="750">
        <v>43007</v>
      </c>
      <c r="EP3" s="750">
        <v>43049</v>
      </c>
      <c r="EQ3" s="750">
        <v>43077</v>
      </c>
      <c r="ER3" s="750">
        <v>43091</v>
      </c>
      <c r="ES3" s="750">
        <v>43105</v>
      </c>
      <c r="ET3" s="750">
        <v>43133</v>
      </c>
      <c r="EU3" s="750">
        <v>43147</v>
      </c>
      <c r="EV3" s="750">
        <v>43168</v>
      </c>
      <c r="EW3" s="750">
        <v>43189</v>
      </c>
      <c r="EX3" s="750">
        <v>43224</v>
      </c>
      <c r="EY3" s="750">
        <v>43245</v>
      </c>
      <c r="EZ3" s="750">
        <v>43259</v>
      </c>
      <c r="FA3" s="750">
        <v>43276</v>
      </c>
      <c r="FB3" s="1596">
        <v>43343</v>
      </c>
      <c r="FC3" s="1596">
        <v>43371</v>
      </c>
      <c r="FD3" s="1596">
        <v>43406</v>
      </c>
      <c r="FE3" s="1596">
        <v>43434</v>
      </c>
      <c r="FF3" s="1596">
        <v>43455</v>
      </c>
      <c r="FG3" s="1596">
        <v>43462</v>
      </c>
      <c r="FH3" s="1596">
        <v>43490</v>
      </c>
      <c r="FI3" s="1596">
        <v>43504</v>
      </c>
      <c r="FJ3" s="1596">
        <v>43525</v>
      </c>
      <c r="FK3" s="1596">
        <v>43539</v>
      </c>
      <c r="FL3" s="1596">
        <v>43560</v>
      </c>
      <c r="FM3" s="1596">
        <v>43574</v>
      </c>
      <c r="FN3" s="1596">
        <v>43602</v>
      </c>
      <c r="FO3" s="1596">
        <v>43630</v>
      </c>
      <c r="FP3" s="1596">
        <v>43644</v>
      </c>
      <c r="FQ3" s="3593">
        <v>43707</v>
      </c>
      <c r="FR3" s="3593">
        <v>43728</v>
      </c>
      <c r="FS3" s="3593">
        <v>43749</v>
      </c>
      <c r="FT3" s="3593">
        <v>43756</v>
      </c>
      <c r="FU3" s="3593">
        <v>43770</v>
      </c>
      <c r="FV3" s="3593">
        <v>43791</v>
      </c>
      <c r="FW3" s="3593">
        <v>43812</v>
      </c>
      <c r="FX3" s="3659">
        <v>43820</v>
      </c>
      <c r="FY3" s="3593">
        <v>43833</v>
      </c>
      <c r="FZ3" s="3593">
        <v>43861</v>
      </c>
      <c r="GA3" s="3593">
        <v>43889</v>
      </c>
      <c r="GB3" s="3735">
        <v>44400</v>
      </c>
      <c r="GC3" s="3735">
        <v>44435</v>
      </c>
      <c r="GD3" s="3735">
        <v>44456</v>
      </c>
      <c r="GE3" s="3735">
        <v>44477</v>
      </c>
      <c r="GF3" s="3735">
        <v>44505</v>
      </c>
      <c r="GG3" s="3735">
        <v>44533</v>
      </c>
      <c r="GH3" s="3770">
        <v>44559</v>
      </c>
      <c r="GI3" s="3735">
        <v>44610</v>
      </c>
      <c r="GJ3" s="3735">
        <v>44617</v>
      </c>
      <c r="GK3" s="3735">
        <v>44631</v>
      </c>
      <c r="GL3" s="3735">
        <v>44680</v>
      </c>
      <c r="GM3" s="3735">
        <v>44694</v>
      </c>
      <c r="GN3" s="3735">
        <v>44715</v>
      </c>
      <c r="GO3" s="3800">
        <v>44799</v>
      </c>
      <c r="GP3" s="3823">
        <v>44820</v>
      </c>
      <c r="GQ3" s="3823">
        <v>44841</v>
      </c>
      <c r="GR3" s="3823">
        <v>44862</v>
      </c>
      <c r="GS3" s="3823">
        <v>44897</v>
      </c>
      <c r="GT3" s="3834">
        <v>44913</v>
      </c>
      <c r="GU3" s="3823">
        <v>44932</v>
      </c>
      <c r="GV3" s="3823">
        <v>44960</v>
      </c>
      <c r="GW3" s="3823">
        <v>44981</v>
      </c>
      <c r="GX3" s="3823">
        <v>45002</v>
      </c>
      <c r="GY3" s="3823">
        <v>45016</v>
      </c>
      <c r="GZ3" s="3822"/>
      <c r="HA3" s="521"/>
      <c r="HB3" s="525"/>
      <c r="HC3" s="525"/>
      <c r="HD3" s="525"/>
      <c r="HE3" s="525"/>
      <c r="HF3" s="525"/>
      <c r="HG3" s="525"/>
      <c r="HH3" s="525"/>
      <c r="HI3" s="525"/>
      <c r="HJ3" s="525"/>
      <c r="HK3" s="525"/>
      <c r="HL3" s="525"/>
      <c r="HM3" s="525"/>
      <c r="HN3" s="525"/>
      <c r="HO3" s="525"/>
      <c r="HP3" s="525"/>
      <c r="HQ3" s="525"/>
      <c r="HR3" s="525"/>
      <c r="HS3" s="525"/>
      <c r="HT3" s="525"/>
      <c r="HU3" s="525"/>
      <c r="HV3" s="525"/>
      <c r="HW3" s="525"/>
      <c r="HX3" s="525"/>
      <c r="HY3" s="525"/>
      <c r="HZ3" s="525"/>
      <c r="IA3" s="525"/>
      <c r="IB3" s="525"/>
      <c r="IC3" s="525"/>
      <c r="ID3" s="525"/>
      <c r="IE3" s="525"/>
      <c r="IF3" s="525"/>
      <c r="IG3" s="525"/>
      <c r="IH3" s="525"/>
      <c r="II3" s="525"/>
      <c r="IJ3" s="525"/>
      <c r="IK3" s="525"/>
      <c r="IL3" s="525"/>
      <c r="IM3" s="525"/>
      <c r="IN3" s="525"/>
      <c r="IO3" s="525"/>
      <c r="IP3" s="525"/>
      <c r="IQ3" s="525"/>
      <c r="IR3" s="525"/>
      <c r="IS3" s="525"/>
      <c r="IT3" s="525"/>
      <c r="IU3" s="525"/>
      <c r="IV3" s="525"/>
      <c r="IW3" s="525"/>
      <c r="IX3" s="525"/>
      <c r="IY3" s="525"/>
    </row>
    <row r="4" spans="1:259" s="201" customFormat="1" ht="12" customHeight="1" x14ac:dyDescent="0.2">
      <c r="A4" s="186"/>
      <c r="B4" s="187"/>
      <c r="C4" s="188"/>
      <c r="D4" s="401"/>
      <c r="E4" s="404"/>
      <c r="F4" s="189"/>
      <c r="G4" s="379"/>
      <c r="H4" s="379"/>
      <c r="I4" s="373"/>
      <c r="J4" s="758"/>
      <c r="K4" s="381"/>
      <c r="L4" s="381"/>
      <c r="M4" s="191"/>
      <c r="N4" s="192"/>
      <c r="O4" s="193"/>
      <c r="P4" s="194"/>
      <c r="Q4" s="189"/>
      <c r="R4" s="190"/>
      <c r="S4" s="195"/>
      <c r="T4" s="196"/>
      <c r="U4" s="197"/>
      <c r="V4" s="198"/>
      <c r="W4" s="199"/>
      <c r="X4" s="200"/>
      <c r="Y4" s="386"/>
      <c r="Z4" s="386"/>
      <c r="AA4" s="394"/>
      <c r="AB4" s="4127">
        <f>AVERAGE(AB5:AD5)</f>
        <v>12</v>
      </c>
      <c r="AC4" s="4127"/>
      <c r="AD4" s="4128"/>
      <c r="AE4" s="4129">
        <f>AVERAGE(AE5:AL5)</f>
        <v>13.125</v>
      </c>
      <c r="AF4" s="4130"/>
      <c r="AG4" s="4130"/>
      <c r="AH4" s="4130"/>
      <c r="AI4" s="4130"/>
      <c r="AJ4" s="4130"/>
      <c r="AK4" s="4130"/>
      <c r="AL4" s="4131"/>
      <c r="AM4" s="4132">
        <f>AVERAGE(AM5:AT5)</f>
        <v>11.125</v>
      </c>
      <c r="AN4" s="4133"/>
      <c r="AO4" s="4133"/>
      <c r="AP4" s="4133"/>
      <c r="AQ4" s="4133"/>
      <c r="AR4" s="4133"/>
      <c r="AS4" s="4133"/>
      <c r="AT4" s="4134"/>
      <c r="AU4" s="4135">
        <f>AVERAGE(AU5:BD5)</f>
        <v>10.199999999999999</v>
      </c>
      <c r="AV4" s="4136"/>
      <c r="AW4" s="4136"/>
      <c r="AX4" s="4136"/>
      <c r="AY4" s="4136"/>
      <c r="AZ4" s="4136"/>
      <c r="BA4" s="4136"/>
      <c r="BB4" s="4136"/>
      <c r="BC4" s="4136"/>
      <c r="BD4" s="4137"/>
      <c r="BE4" s="4105">
        <f>AVERAGE(BE5:BO5)</f>
        <v>10.454545454545455</v>
      </c>
      <c r="BF4" s="4100"/>
      <c r="BG4" s="4100"/>
      <c r="BH4" s="4100"/>
      <c r="BI4" s="4100"/>
      <c r="BJ4" s="4100"/>
      <c r="BK4" s="4100"/>
      <c r="BL4" s="4100"/>
      <c r="BM4" s="4100"/>
      <c r="BN4" s="4100"/>
      <c r="BO4" s="4106"/>
      <c r="BP4" s="4107">
        <f>AVERAGE(BP5:BY5)</f>
        <v>10.1</v>
      </c>
      <c r="BQ4" s="4101"/>
      <c r="BR4" s="4101"/>
      <c r="BS4" s="4101"/>
      <c r="BT4" s="4101"/>
      <c r="BU4" s="4101"/>
      <c r="BV4" s="4101"/>
      <c r="BW4" s="4101"/>
      <c r="BX4" s="4101"/>
      <c r="BY4" s="4108"/>
      <c r="BZ4" s="4109">
        <f>AVERAGE(BZ5:CL5)</f>
        <v>11.153846153846153</v>
      </c>
      <c r="CA4" s="4102"/>
      <c r="CB4" s="4102"/>
      <c r="CC4" s="4102"/>
      <c r="CD4" s="4102"/>
      <c r="CE4" s="4102"/>
      <c r="CF4" s="4102"/>
      <c r="CG4" s="4102"/>
      <c r="CH4" s="4102"/>
      <c r="CI4" s="4102"/>
      <c r="CJ4" s="4102"/>
      <c r="CK4" s="4102"/>
      <c r="CL4" s="4110"/>
      <c r="CM4" s="4111">
        <f>AVERAGE(CM5:CX5)</f>
        <v>14</v>
      </c>
      <c r="CN4" s="4103"/>
      <c r="CO4" s="4103"/>
      <c r="CP4" s="4103"/>
      <c r="CQ4" s="4103"/>
      <c r="CR4" s="4103"/>
      <c r="CS4" s="4103"/>
      <c r="CT4" s="4103"/>
      <c r="CU4" s="4103"/>
      <c r="CV4" s="4103"/>
      <c r="CW4" s="4103"/>
      <c r="CX4" s="4112"/>
      <c r="CY4" s="4113">
        <f>AVERAGE(CY5:DK5)</f>
        <v>15.307692307692308</v>
      </c>
      <c r="CZ4" s="4104"/>
      <c r="DA4" s="4104"/>
      <c r="DB4" s="4104"/>
      <c r="DC4" s="4104"/>
      <c r="DD4" s="4104"/>
      <c r="DE4" s="4104"/>
      <c r="DF4" s="4104"/>
      <c r="DG4" s="4104"/>
      <c r="DH4" s="4104"/>
      <c r="DI4" s="4104"/>
      <c r="DJ4" s="4104"/>
      <c r="DK4" s="4114"/>
      <c r="DL4" s="4115">
        <f>AVERAGE(DL5:DY5)</f>
        <v>14.571428571428571</v>
      </c>
      <c r="DM4" s="4116"/>
      <c r="DN4" s="4116"/>
      <c r="DO4" s="4116"/>
      <c r="DP4" s="4116"/>
      <c r="DQ4" s="4116"/>
      <c r="DR4" s="4116"/>
      <c r="DS4" s="4116"/>
      <c r="DT4" s="4116"/>
      <c r="DU4" s="4116"/>
      <c r="DV4" s="4116"/>
      <c r="DW4" s="4116"/>
      <c r="DX4" s="4116"/>
      <c r="DY4" s="4116"/>
      <c r="DZ4" s="4099">
        <f>AVERAGE(DZ5:EM5)</f>
        <v>13.785714285714286</v>
      </c>
      <c r="EA4" s="4099"/>
      <c r="EB4" s="4099"/>
      <c r="EC4" s="4099"/>
      <c r="ED4" s="4099"/>
      <c r="EE4" s="4099"/>
      <c r="EF4" s="4099"/>
      <c r="EG4" s="4099"/>
      <c r="EH4" s="4099"/>
      <c r="EI4" s="4099"/>
      <c r="EJ4" s="4099"/>
      <c r="EK4" s="4099"/>
      <c r="EL4" s="4099"/>
      <c r="EM4" s="4099"/>
      <c r="EN4" s="4100">
        <f>AVERAGE(EN5:FA5)</f>
        <v>15</v>
      </c>
      <c r="EO4" s="4100"/>
      <c r="EP4" s="4100"/>
      <c r="EQ4" s="4100"/>
      <c r="ER4" s="4100"/>
      <c r="ES4" s="4100"/>
      <c r="ET4" s="4100"/>
      <c r="EU4" s="4100"/>
      <c r="EV4" s="4100"/>
      <c r="EW4" s="4100"/>
      <c r="EX4" s="4100"/>
      <c r="EY4" s="4100"/>
      <c r="EZ4" s="4100"/>
      <c r="FA4" s="4100"/>
      <c r="FB4" s="4101">
        <f>AVERAGE(FB5:FP5)</f>
        <v>14.133333333333333</v>
      </c>
      <c r="FC4" s="4101"/>
      <c r="FD4" s="4101"/>
      <c r="FE4" s="4101"/>
      <c r="FF4" s="4101"/>
      <c r="FG4" s="4101"/>
      <c r="FH4" s="4101"/>
      <c r="FI4" s="4101"/>
      <c r="FJ4" s="4101"/>
      <c r="FK4" s="4101"/>
      <c r="FL4" s="4101"/>
      <c r="FM4" s="4101"/>
      <c r="FN4" s="4101"/>
      <c r="FO4" s="4101"/>
      <c r="FP4" s="4101"/>
      <c r="FQ4" s="4102">
        <f>AVERAGE(FQ5:GA5)</f>
        <v>16.272727272727273</v>
      </c>
      <c r="FR4" s="4102"/>
      <c r="FS4" s="4102"/>
      <c r="FT4" s="4102"/>
      <c r="FU4" s="4102"/>
      <c r="FV4" s="4102"/>
      <c r="FW4" s="4102"/>
      <c r="FX4" s="4102"/>
      <c r="FY4" s="4102"/>
      <c r="FZ4" s="4102"/>
      <c r="GA4" s="4102"/>
      <c r="GB4" s="4103">
        <f>AVERAGE(GB5:GN5)</f>
        <v>13.461538461538462</v>
      </c>
      <c r="GC4" s="4103"/>
      <c r="GD4" s="4103"/>
      <c r="GE4" s="4103"/>
      <c r="GF4" s="4103"/>
      <c r="GG4" s="4103"/>
      <c r="GH4" s="4103"/>
      <c r="GI4" s="4103"/>
      <c r="GJ4" s="4103"/>
      <c r="GK4" s="4103"/>
      <c r="GL4" s="4103"/>
      <c r="GM4" s="4103"/>
      <c r="GN4" s="4103"/>
      <c r="GO4" s="4104">
        <f>AVERAGE(GO5:GW5)</f>
        <v>13.666666666666666</v>
      </c>
      <c r="GP4" s="4104"/>
      <c r="GQ4" s="4104"/>
      <c r="GR4" s="4104"/>
      <c r="GS4" s="4104"/>
      <c r="GT4" s="4104"/>
      <c r="GU4" s="4104"/>
      <c r="GV4" s="4104"/>
      <c r="GW4" s="4104"/>
      <c r="GX4" s="3877"/>
      <c r="GY4" s="3877"/>
      <c r="GZ4" s="3794"/>
      <c r="HA4" s="522"/>
      <c r="HB4" s="526"/>
      <c r="HC4" s="526"/>
      <c r="HD4" s="526"/>
      <c r="HE4" s="526"/>
      <c r="HF4" s="526"/>
      <c r="HG4" s="526"/>
      <c r="HH4" s="526"/>
      <c r="HI4" s="526"/>
      <c r="HJ4" s="526"/>
      <c r="HK4" s="526"/>
      <c r="HL4" s="526"/>
      <c r="HM4" s="526"/>
      <c r="HN4" s="526"/>
      <c r="HO4" s="526"/>
      <c r="HP4" s="526"/>
      <c r="HQ4" s="526"/>
      <c r="HR4" s="526"/>
      <c r="HS4" s="526"/>
      <c r="HT4" s="526"/>
      <c r="HU4" s="526"/>
      <c r="HV4" s="526"/>
      <c r="HW4" s="526"/>
      <c r="HX4" s="526"/>
      <c r="HY4" s="526"/>
      <c r="HZ4" s="526"/>
      <c r="IA4" s="526"/>
      <c r="IB4" s="526"/>
      <c r="IC4" s="526"/>
      <c r="ID4" s="526"/>
      <c r="IE4" s="526"/>
      <c r="IF4" s="526"/>
      <c r="IG4" s="526"/>
      <c r="IH4" s="526"/>
      <c r="II4" s="526"/>
      <c r="IJ4" s="526"/>
      <c r="IK4" s="526"/>
      <c r="IL4" s="526"/>
      <c r="IM4" s="526"/>
      <c r="IN4" s="526"/>
      <c r="IO4" s="526"/>
      <c r="IP4" s="526"/>
      <c r="IQ4" s="526"/>
      <c r="IR4" s="526"/>
      <c r="IS4" s="526"/>
      <c r="IT4" s="526"/>
      <c r="IU4" s="526"/>
      <c r="IV4" s="526"/>
      <c r="IW4" s="526"/>
      <c r="IX4" s="526"/>
      <c r="IY4" s="526"/>
    </row>
    <row r="5" spans="1:259" s="65" customFormat="1" ht="12.75" customHeight="1" x14ac:dyDescent="0.2">
      <c r="A5" s="148"/>
      <c r="B5" s="174">
        <f>COUNTIF(AB5:GZ5,"&gt;=0")</f>
        <v>180</v>
      </c>
      <c r="C5" s="161"/>
      <c r="D5" s="402"/>
      <c r="E5" s="405"/>
      <c r="F5" s="162"/>
      <c r="G5" s="380"/>
      <c r="H5" s="380"/>
      <c r="I5" s="374"/>
      <c r="J5" s="757"/>
      <c r="K5" s="382"/>
      <c r="L5" s="382"/>
      <c r="M5" s="164"/>
      <c r="N5" s="165"/>
      <c r="O5" s="166"/>
      <c r="P5" s="167"/>
      <c r="Q5" s="162"/>
      <c r="R5" s="163"/>
      <c r="S5" s="168"/>
      <c r="T5" s="169"/>
      <c r="U5" s="170"/>
      <c r="V5" s="171"/>
      <c r="W5" s="172"/>
      <c r="X5" s="173"/>
      <c r="Y5" s="387"/>
      <c r="Z5" s="387"/>
      <c r="AA5" s="395"/>
      <c r="AB5" s="73">
        <f t="shared" ref="AB5:CM5" si="0">COUNTIF(AB7:AB114,"&gt;=0")</f>
        <v>13</v>
      </c>
      <c r="AC5" s="74">
        <f t="shared" si="0"/>
        <v>13</v>
      </c>
      <c r="AD5" s="74">
        <f t="shared" si="0"/>
        <v>10</v>
      </c>
      <c r="AE5" s="75">
        <f t="shared" si="0"/>
        <v>12</v>
      </c>
      <c r="AF5" s="75">
        <f t="shared" si="0"/>
        <v>13</v>
      </c>
      <c r="AG5" s="75">
        <f t="shared" si="0"/>
        <v>13</v>
      </c>
      <c r="AH5" s="75">
        <f t="shared" si="0"/>
        <v>14</v>
      </c>
      <c r="AI5" s="75">
        <f t="shared" si="0"/>
        <v>13</v>
      </c>
      <c r="AJ5" s="75">
        <f t="shared" si="0"/>
        <v>14</v>
      </c>
      <c r="AK5" s="75">
        <f t="shared" si="0"/>
        <v>12</v>
      </c>
      <c r="AL5" s="75">
        <f t="shared" si="0"/>
        <v>14</v>
      </c>
      <c r="AM5" s="76">
        <f t="shared" si="0"/>
        <v>13</v>
      </c>
      <c r="AN5" s="76">
        <f t="shared" si="0"/>
        <v>9</v>
      </c>
      <c r="AO5" s="76">
        <f t="shared" si="0"/>
        <v>9</v>
      </c>
      <c r="AP5" s="76">
        <f t="shared" si="0"/>
        <v>10</v>
      </c>
      <c r="AQ5" s="76">
        <f t="shared" si="0"/>
        <v>10</v>
      </c>
      <c r="AR5" s="76">
        <f t="shared" si="0"/>
        <v>12</v>
      </c>
      <c r="AS5" s="76">
        <f t="shared" si="0"/>
        <v>14</v>
      </c>
      <c r="AT5" s="76">
        <f t="shared" si="0"/>
        <v>12</v>
      </c>
      <c r="AU5" s="77">
        <f t="shared" si="0"/>
        <v>10</v>
      </c>
      <c r="AV5" s="77">
        <f t="shared" si="0"/>
        <v>12</v>
      </c>
      <c r="AW5" s="77">
        <f t="shared" si="0"/>
        <v>10</v>
      </c>
      <c r="AX5" s="77">
        <f t="shared" si="0"/>
        <v>10</v>
      </c>
      <c r="AY5" s="77">
        <f t="shared" si="0"/>
        <v>13</v>
      </c>
      <c r="AZ5" s="77">
        <f t="shared" si="0"/>
        <v>12</v>
      </c>
      <c r="BA5" s="77">
        <f t="shared" si="0"/>
        <v>9</v>
      </c>
      <c r="BB5" s="77">
        <f t="shared" si="0"/>
        <v>9</v>
      </c>
      <c r="BC5" s="77">
        <f t="shared" si="0"/>
        <v>9</v>
      </c>
      <c r="BD5" s="77">
        <f t="shared" si="0"/>
        <v>8</v>
      </c>
      <c r="BE5" s="78">
        <f t="shared" si="0"/>
        <v>8</v>
      </c>
      <c r="BF5" s="78">
        <f t="shared" si="0"/>
        <v>11</v>
      </c>
      <c r="BG5" s="78">
        <f t="shared" si="0"/>
        <v>13</v>
      </c>
      <c r="BH5" s="78">
        <f t="shared" si="0"/>
        <v>14</v>
      </c>
      <c r="BI5" s="78">
        <f t="shared" si="0"/>
        <v>10</v>
      </c>
      <c r="BJ5" s="78">
        <f t="shared" si="0"/>
        <v>8</v>
      </c>
      <c r="BK5" s="78">
        <f t="shared" si="0"/>
        <v>11</v>
      </c>
      <c r="BL5" s="78">
        <f t="shared" si="0"/>
        <v>9</v>
      </c>
      <c r="BM5" s="78">
        <f t="shared" si="0"/>
        <v>10</v>
      </c>
      <c r="BN5" s="78">
        <f t="shared" si="0"/>
        <v>11</v>
      </c>
      <c r="BO5" s="78">
        <f t="shared" si="0"/>
        <v>10</v>
      </c>
      <c r="BP5" s="79">
        <f t="shared" si="0"/>
        <v>10</v>
      </c>
      <c r="BQ5" s="79">
        <f t="shared" si="0"/>
        <v>10</v>
      </c>
      <c r="BR5" s="79">
        <f t="shared" si="0"/>
        <v>10</v>
      </c>
      <c r="BS5" s="79">
        <f t="shared" si="0"/>
        <v>10</v>
      </c>
      <c r="BT5" s="79">
        <f t="shared" si="0"/>
        <v>13</v>
      </c>
      <c r="BU5" s="79">
        <f t="shared" si="0"/>
        <v>11</v>
      </c>
      <c r="BV5" s="79">
        <f t="shared" si="0"/>
        <v>8</v>
      </c>
      <c r="BW5" s="79">
        <f t="shared" si="0"/>
        <v>8</v>
      </c>
      <c r="BX5" s="79">
        <f t="shared" si="0"/>
        <v>7</v>
      </c>
      <c r="BY5" s="79">
        <f t="shared" si="0"/>
        <v>14</v>
      </c>
      <c r="BZ5" s="80">
        <f t="shared" si="0"/>
        <v>10</v>
      </c>
      <c r="CA5" s="80">
        <f t="shared" si="0"/>
        <v>8</v>
      </c>
      <c r="CB5" s="80">
        <f t="shared" si="0"/>
        <v>12</v>
      </c>
      <c r="CC5" s="80">
        <f t="shared" si="0"/>
        <v>8</v>
      </c>
      <c r="CD5" s="80">
        <f t="shared" si="0"/>
        <v>12</v>
      </c>
      <c r="CE5" s="80">
        <f t="shared" si="0"/>
        <v>10</v>
      </c>
      <c r="CF5" s="80">
        <f t="shared" si="0"/>
        <v>10</v>
      </c>
      <c r="CG5" s="80">
        <f t="shared" si="0"/>
        <v>8</v>
      </c>
      <c r="CH5" s="80">
        <f t="shared" si="0"/>
        <v>11</v>
      </c>
      <c r="CI5" s="80">
        <f t="shared" si="0"/>
        <v>11</v>
      </c>
      <c r="CJ5" s="80">
        <f t="shared" si="0"/>
        <v>14</v>
      </c>
      <c r="CK5" s="80">
        <f t="shared" si="0"/>
        <v>17</v>
      </c>
      <c r="CL5" s="80">
        <f t="shared" si="0"/>
        <v>14</v>
      </c>
      <c r="CM5" s="74">
        <f t="shared" si="0"/>
        <v>8</v>
      </c>
      <c r="CN5" s="74">
        <f t="shared" ref="CN5:DC5" si="1">COUNTIF(CN7:CN114,"&gt;=0")</f>
        <v>17</v>
      </c>
      <c r="CO5" s="74">
        <f t="shared" si="1"/>
        <v>14</v>
      </c>
      <c r="CP5" s="74">
        <f t="shared" si="1"/>
        <v>12</v>
      </c>
      <c r="CQ5" s="74">
        <f t="shared" si="1"/>
        <v>18</v>
      </c>
      <c r="CR5" s="74">
        <f t="shared" si="1"/>
        <v>12</v>
      </c>
      <c r="CS5" s="74">
        <f t="shared" si="1"/>
        <v>16</v>
      </c>
      <c r="CT5" s="74">
        <f t="shared" si="1"/>
        <v>13</v>
      </c>
      <c r="CU5" s="74">
        <f t="shared" si="1"/>
        <v>14</v>
      </c>
      <c r="CV5" s="74">
        <f t="shared" si="1"/>
        <v>18</v>
      </c>
      <c r="CW5" s="74">
        <f t="shared" si="1"/>
        <v>9</v>
      </c>
      <c r="CX5" s="74">
        <f t="shared" si="1"/>
        <v>17</v>
      </c>
      <c r="CY5" s="75">
        <f t="shared" si="1"/>
        <v>17</v>
      </c>
      <c r="CZ5" s="75">
        <f t="shared" si="1"/>
        <v>15</v>
      </c>
      <c r="DA5" s="75">
        <f t="shared" si="1"/>
        <v>16</v>
      </c>
      <c r="DB5" s="81">
        <f t="shared" si="1"/>
        <v>16</v>
      </c>
      <c r="DC5" s="81">
        <f t="shared" si="1"/>
        <v>13</v>
      </c>
      <c r="DD5" s="81">
        <f>COUNTIF(DD7:DD114,"&gt;=0")</f>
        <v>17</v>
      </c>
      <c r="DE5" s="81">
        <f t="shared" ref="DE5:FP5" si="2">COUNTIF(DE7:DE114,"&gt;=0")</f>
        <v>16</v>
      </c>
      <c r="DF5" s="81">
        <f t="shared" si="2"/>
        <v>16</v>
      </c>
      <c r="DG5" s="81">
        <f t="shared" si="2"/>
        <v>15</v>
      </c>
      <c r="DH5" s="81">
        <f t="shared" si="2"/>
        <v>18</v>
      </c>
      <c r="DI5" s="81">
        <f t="shared" si="2"/>
        <v>12</v>
      </c>
      <c r="DJ5" s="81">
        <f t="shared" si="2"/>
        <v>13</v>
      </c>
      <c r="DK5" s="81">
        <f t="shared" si="2"/>
        <v>15</v>
      </c>
      <c r="DL5" s="365">
        <f t="shared" si="2"/>
        <v>12</v>
      </c>
      <c r="DM5" s="365">
        <f t="shared" si="2"/>
        <v>14</v>
      </c>
      <c r="DN5" s="365">
        <f t="shared" si="2"/>
        <v>11</v>
      </c>
      <c r="DO5" s="365">
        <f t="shared" si="2"/>
        <v>15</v>
      </c>
      <c r="DP5" s="365">
        <f t="shared" si="2"/>
        <v>14</v>
      </c>
      <c r="DQ5" s="365">
        <f t="shared" si="2"/>
        <v>18</v>
      </c>
      <c r="DR5" s="365">
        <f t="shared" si="2"/>
        <v>18</v>
      </c>
      <c r="DS5" s="365">
        <f t="shared" si="2"/>
        <v>15</v>
      </c>
      <c r="DT5" s="365">
        <f t="shared" si="2"/>
        <v>12</v>
      </c>
      <c r="DU5" s="365">
        <f t="shared" si="2"/>
        <v>17</v>
      </c>
      <c r="DV5" s="365">
        <f t="shared" si="2"/>
        <v>17</v>
      </c>
      <c r="DW5" s="365">
        <f t="shared" si="2"/>
        <v>16</v>
      </c>
      <c r="DX5" s="365">
        <f t="shared" si="2"/>
        <v>13</v>
      </c>
      <c r="DY5" s="365">
        <f t="shared" si="2"/>
        <v>12</v>
      </c>
      <c r="DZ5" s="624">
        <f t="shared" si="2"/>
        <v>18</v>
      </c>
      <c r="EA5" s="624">
        <f t="shared" si="2"/>
        <v>12</v>
      </c>
      <c r="EB5" s="624">
        <f t="shared" si="2"/>
        <v>15</v>
      </c>
      <c r="EC5" s="624">
        <f t="shared" si="2"/>
        <v>18</v>
      </c>
      <c r="ED5" s="624">
        <f t="shared" si="2"/>
        <v>12</v>
      </c>
      <c r="EE5" s="624">
        <f t="shared" si="2"/>
        <v>14</v>
      </c>
      <c r="EF5" s="624">
        <f t="shared" si="2"/>
        <v>13</v>
      </c>
      <c r="EG5" s="624">
        <f t="shared" si="2"/>
        <v>14</v>
      </c>
      <c r="EH5" s="624">
        <f t="shared" si="2"/>
        <v>10</v>
      </c>
      <c r="EI5" s="624">
        <f t="shared" si="2"/>
        <v>18</v>
      </c>
      <c r="EJ5" s="624">
        <f t="shared" si="2"/>
        <v>12</v>
      </c>
      <c r="EK5" s="624">
        <f t="shared" si="2"/>
        <v>12</v>
      </c>
      <c r="EL5" s="624">
        <f t="shared" si="2"/>
        <v>12</v>
      </c>
      <c r="EM5" s="624">
        <f t="shared" si="2"/>
        <v>13</v>
      </c>
      <c r="EN5" s="767">
        <f t="shared" si="2"/>
        <v>16</v>
      </c>
      <c r="EO5" s="767">
        <f t="shared" si="2"/>
        <v>19</v>
      </c>
      <c r="EP5" s="767">
        <f t="shared" si="2"/>
        <v>15</v>
      </c>
      <c r="EQ5" s="767">
        <f t="shared" si="2"/>
        <v>12</v>
      </c>
      <c r="ER5" s="767">
        <f t="shared" si="2"/>
        <v>17</v>
      </c>
      <c r="ES5" s="767">
        <f t="shared" si="2"/>
        <v>18</v>
      </c>
      <c r="ET5" s="767">
        <f t="shared" si="2"/>
        <v>14</v>
      </c>
      <c r="EU5" s="767">
        <f t="shared" si="2"/>
        <v>16</v>
      </c>
      <c r="EV5" s="767">
        <f t="shared" si="2"/>
        <v>15</v>
      </c>
      <c r="EW5" s="767">
        <f t="shared" si="2"/>
        <v>14</v>
      </c>
      <c r="EX5" s="767">
        <f t="shared" si="2"/>
        <v>10</v>
      </c>
      <c r="EY5" s="767">
        <f t="shared" si="2"/>
        <v>13</v>
      </c>
      <c r="EZ5" s="767">
        <f t="shared" si="2"/>
        <v>15</v>
      </c>
      <c r="FA5" s="767">
        <f t="shared" si="2"/>
        <v>16</v>
      </c>
      <c r="FB5" s="3396">
        <f t="shared" si="2"/>
        <v>14</v>
      </c>
      <c r="FC5" s="3396">
        <f t="shared" si="2"/>
        <v>17</v>
      </c>
      <c r="FD5" s="3396">
        <f t="shared" si="2"/>
        <v>13</v>
      </c>
      <c r="FE5" s="3396">
        <f t="shared" si="2"/>
        <v>14</v>
      </c>
      <c r="FF5" s="3396">
        <f t="shared" si="2"/>
        <v>18</v>
      </c>
      <c r="FG5" s="3396">
        <f t="shared" si="2"/>
        <v>14</v>
      </c>
      <c r="FH5" s="3396">
        <f t="shared" si="2"/>
        <v>11</v>
      </c>
      <c r="FI5" s="3396">
        <f t="shared" si="2"/>
        <v>15</v>
      </c>
      <c r="FJ5" s="3396">
        <f t="shared" si="2"/>
        <v>12</v>
      </c>
      <c r="FK5" s="3396">
        <f t="shared" si="2"/>
        <v>16</v>
      </c>
      <c r="FL5" s="3396">
        <f t="shared" si="2"/>
        <v>13</v>
      </c>
      <c r="FM5" s="3396">
        <f t="shared" si="2"/>
        <v>11</v>
      </c>
      <c r="FN5" s="3396">
        <f t="shared" si="2"/>
        <v>14</v>
      </c>
      <c r="FO5" s="3396">
        <f t="shared" si="2"/>
        <v>15</v>
      </c>
      <c r="FP5" s="3396">
        <f t="shared" si="2"/>
        <v>15</v>
      </c>
      <c r="FQ5" s="3600">
        <f t="shared" ref="FQ5:GY5" si="3">COUNTIF(FQ7:FQ114,"&gt;=0")</f>
        <v>18</v>
      </c>
      <c r="FR5" s="3600">
        <f t="shared" si="3"/>
        <v>14</v>
      </c>
      <c r="FS5" s="3600">
        <f t="shared" si="3"/>
        <v>18</v>
      </c>
      <c r="FT5" s="3600">
        <f t="shared" si="3"/>
        <v>18</v>
      </c>
      <c r="FU5" s="3600">
        <f t="shared" si="3"/>
        <v>18</v>
      </c>
      <c r="FV5" s="3600">
        <f t="shared" si="3"/>
        <v>15</v>
      </c>
      <c r="FW5" s="3600">
        <f t="shared" si="3"/>
        <v>17</v>
      </c>
      <c r="FX5" s="3660">
        <f t="shared" si="3"/>
        <v>15</v>
      </c>
      <c r="FY5" s="3600">
        <f t="shared" si="3"/>
        <v>18</v>
      </c>
      <c r="FZ5" s="3600">
        <f t="shared" si="3"/>
        <v>15</v>
      </c>
      <c r="GA5" s="3594">
        <f t="shared" si="3"/>
        <v>13</v>
      </c>
      <c r="GB5" s="3736">
        <f t="shared" si="3"/>
        <v>10</v>
      </c>
      <c r="GC5" s="3736">
        <f t="shared" si="3"/>
        <v>13</v>
      </c>
      <c r="GD5" s="3736">
        <f t="shared" si="3"/>
        <v>17</v>
      </c>
      <c r="GE5" s="3736">
        <f t="shared" si="3"/>
        <v>15</v>
      </c>
      <c r="GF5" s="3736">
        <f t="shared" si="3"/>
        <v>13</v>
      </c>
      <c r="GG5" s="3736">
        <f t="shared" si="3"/>
        <v>15</v>
      </c>
      <c r="GH5" s="3771">
        <f t="shared" si="3"/>
        <v>10</v>
      </c>
      <c r="GI5" s="3736">
        <f t="shared" si="3"/>
        <v>14</v>
      </c>
      <c r="GJ5" s="3736">
        <f t="shared" si="3"/>
        <v>11</v>
      </c>
      <c r="GK5" s="3736">
        <f t="shared" si="3"/>
        <v>15</v>
      </c>
      <c r="GL5" s="3736">
        <f t="shared" si="3"/>
        <v>15</v>
      </c>
      <c r="GM5" s="3736">
        <f t="shared" si="3"/>
        <v>13</v>
      </c>
      <c r="GN5" s="3736">
        <f t="shared" si="3"/>
        <v>14</v>
      </c>
      <c r="GO5" s="3819">
        <f t="shared" si="3"/>
        <v>16</v>
      </c>
      <c r="GP5" s="3819">
        <f t="shared" si="3"/>
        <v>13</v>
      </c>
      <c r="GQ5" s="3819">
        <f t="shared" si="3"/>
        <v>12</v>
      </c>
      <c r="GR5" s="3819">
        <f t="shared" si="3"/>
        <v>15</v>
      </c>
      <c r="GS5" s="3819">
        <f t="shared" si="3"/>
        <v>13</v>
      </c>
      <c r="GT5" s="3771">
        <f t="shared" si="3"/>
        <v>11</v>
      </c>
      <c r="GU5" s="3819">
        <f t="shared" si="3"/>
        <v>14</v>
      </c>
      <c r="GV5" s="3819">
        <f t="shared" si="3"/>
        <v>15</v>
      </c>
      <c r="GW5" s="3819">
        <f t="shared" si="3"/>
        <v>14</v>
      </c>
      <c r="GX5" s="3819">
        <f t="shared" si="3"/>
        <v>14</v>
      </c>
      <c r="GY5" s="3819">
        <f t="shared" si="3"/>
        <v>13</v>
      </c>
      <c r="GZ5" s="3795"/>
      <c r="HA5" s="523"/>
      <c r="HB5" s="527"/>
      <c r="HC5" s="527"/>
      <c r="HD5" s="527"/>
      <c r="HE5" s="527"/>
      <c r="HF5" s="527"/>
      <c r="HG5" s="527"/>
      <c r="HH5" s="527"/>
      <c r="HI5" s="527"/>
      <c r="HJ5" s="527"/>
      <c r="HK5" s="527"/>
      <c r="HL5" s="527"/>
      <c r="HM5" s="527"/>
      <c r="HN5" s="527"/>
      <c r="HO5" s="527"/>
      <c r="HP5" s="527"/>
      <c r="HQ5" s="527"/>
      <c r="HR5" s="527"/>
      <c r="HS5" s="527"/>
      <c r="HT5" s="527"/>
      <c r="HU5" s="527"/>
      <c r="HV5" s="527"/>
      <c r="HW5" s="527"/>
      <c r="HX5" s="527"/>
      <c r="HY5" s="527"/>
      <c r="HZ5" s="527"/>
      <c r="IA5" s="527"/>
      <c r="IB5" s="527"/>
      <c r="IC5" s="527"/>
      <c r="ID5" s="527"/>
      <c r="IE5" s="527"/>
      <c r="IF5" s="527"/>
      <c r="IG5" s="527"/>
      <c r="IH5" s="527"/>
      <c r="II5" s="527"/>
      <c r="IJ5" s="527"/>
      <c r="IK5" s="527"/>
      <c r="IL5" s="527"/>
      <c r="IM5" s="527"/>
      <c r="IN5" s="527"/>
      <c r="IO5" s="527"/>
      <c r="IP5" s="527"/>
      <c r="IQ5" s="527"/>
      <c r="IR5" s="527"/>
      <c r="IS5" s="527"/>
      <c r="IT5" s="527"/>
      <c r="IU5" s="527"/>
      <c r="IV5" s="527"/>
      <c r="IW5" s="527"/>
      <c r="IX5" s="527"/>
      <c r="IY5" s="527"/>
    </row>
    <row r="6" spans="1:259" s="65" customFormat="1" ht="12.75" customHeight="1" x14ac:dyDescent="0.2">
      <c r="A6" s="148"/>
      <c r="B6" s="406"/>
      <c r="C6" s="407"/>
      <c r="D6" s="408"/>
      <c r="E6" s="409"/>
      <c r="F6" s="115"/>
      <c r="G6" s="378"/>
      <c r="H6" s="378"/>
      <c r="I6" s="372"/>
      <c r="J6" s="757"/>
      <c r="K6" s="383"/>
      <c r="L6" s="383"/>
      <c r="M6" s="123"/>
      <c r="N6" s="124"/>
      <c r="O6" s="119"/>
      <c r="P6" s="120"/>
      <c r="Q6" s="115"/>
      <c r="R6" s="116"/>
      <c r="S6" s="137"/>
      <c r="T6" s="135"/>
      <c r="U6" s="129"/>
      <c r="V6" s="131"/>
      <c r="W6" s="112"/>
      <c r="X6" s="113"/>
      <c r="Y6" s="388"/>
      <c r="Z6" s="388"/>
      <c r="AA6" s="396"/>
      <c r="AB6" s="410"/>
      <c r="AC6" s="531"/>
      <c r="AD6" s="531"/>
      <c r="AE6" s="532"/>
      <c r="AF6" s="532"/>
      <c r="AG6" s="532"/>
      <c r="AH6" s="532"/>
      <c r="AI6" s="532"/>
      <c r="AJ6" s="532"/>
      <c r="AK6" s="532"/>
      <c r="AL6" s="532"/>
      <c r="AM6" s="533"/>
      <c r="AN6" s="533"/>
      <c r="AO6" s="533"/>
      <c r="AP6" s="533"/>
      <c r="AQ6" s="533"/>
      <c r="AR6" s="533"/>
      <c r="AS6" s="533"/>
      <c r="AT6" s="533"/>
      <c r="AU6" s="534"/>
      <c r="AV6" s="534"/>
      <c r="AW6" s="534"/>
      <c r="AX6" s="534"/>
      <c r="AY6" s="534"/>
      <c r="AZ6" s="534"/>
      <c r="BA6" s="534"/>
      <c r="BB6" s="534"/>
      <c r="BC6" s="534"/>
      <c r="BD6" s="534"/>
      <c r="BE6" s="535"/>
      <c r="BF6" s="535"/>
      <c r="BG6" s="535"/>
      <c r="BH6" s="535"/>
      <c r="BI6" s="535"/>
      <c r="BJ6" s="535"/>
      <c r="BK6" s="535"/>
      <c r="BL6" s="535"/>
      <c r="BM6" s="535"/>
      <c r="BN6" s="535"/>
      <c r="BO6" s="535"/>
      <c r="BP6" s="536"/>
      <c r="BQ6" s="536"/>
      <c r="BR6" s="536"/>
      <c r="BS6" s="536"/>
      <c r="BT6" s="536"/>
      <c r="BU6" s="536"/>
      <c r="BV6" s="536"/>
      <c r="BW6" s="536"/>
      <c r="BX6" s="536"/>
      <c r="BY6" s="536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1"/>
      <c r="CN6" s="531"/>
      <c r="CO6" s="531"/>
      <c r="CP6" s="531"/>
      <c r="CQ6" s="531"/>
      <c r="CR6" s="531"/>
      <c r="CS6" s="531"/>
      <c r="CT6" s="531"/>
      <c r="CU6" s="531"/>
      <c r="CV6" s="531"/>
      <c r="CW6" s="531"/>
      <c r="CX6" s="531"/>
      <c r="CY6" s="532"/>
      <c r="CZ6" s="532"/>
      <c r="DA6" s="532"/>
      <c r="DB6" s="538"/>
      <c r="DC6" s="538"/>
      <c r="DD6" s="538"/>
      <c r="DE6" s="538"/>
      <c r="DF6" s="538"/>
      <c r="DG6" s="538"/>
      <c r="DH6" s="538"/>
      <c r="DI6" s="538"/>
      <c r="DJ6" s="538"/>
      <c r="DK6" s="538"/>
      <c r="DL6" s="539"/>
      <c r="DM6" s="539"/>
      <c r="DN6" s="539"/>
      <c r="DO6" s="539"/>
      <c r="DP6" s="539"/>
      <c r="DQ6" s="539"/>
      <c r="DR6" s="540"/>
      <c r="DS6" s="540"/>
      <c r="DT6" s="540"/>
      <c r="DU6" s="540"/>
      <c r="DV6" s="540"/>
      <c r="DW6" s="540"/>
      <c r="DX6" s="540"/>
      <c r="DY6" s="540"/>
      <c r="DZ6" s="621"/>
      <c r="EA6" s="621"/>
      <c r="EB6" s="621"/>
      <c r="EC6" s="621"/>
      <c r="ED6" s="621"/>
      <c r="EE6" s="621"/>
      <c r="EF6" s="621"/>
      <c r="EG6" s="621"/>
      <c r="EH6" s="621"/>
      <c r="EI6" s="621"/>
      <c r="EJ6" s="621"/>
      <c r="EK6" s="621"/>
      <c r="EL6" s="621"/>
      <c r="EM6" s="621"/>
      <c r="EN6" s="751"/>
      <c r="EO6" s="751"/>
      <c r="EP6" s="751"/>
      <c r="EQ6" s="751"/>
      <c r="ER6" s="751"/>
      <c r="ES6" s="751"/>
      <c r="ET6" s="751"/>
      <c r="EU6" s="751"/>
      <c r="EV6" s="751"/>
      <c r="EW6" s="751"/>
      <c r="EX6" s="751"/>
      <c r="EY6" s="751"/>
      <c r="EZ6" s="751"/>
      <c r="FA6" s="751"/>
      <c r="FB6" s="1597"/>
      <c r="FC6" s="1597"/>
      <c r="FD6" s="1597"/>
      <c r="FE6" s="1597"/>
      <c r="FF6" s="1597"/>
      <c r="FG6" s="1597"/>
      <c r="FH6" s="1597"/>
      <c r="FI6" s="1597"/>
      <c r="FJ6" s="1597"/>
      <c r="FK6" s="1597"/>
      <c r="FL6" s="1597"/>
      <c r="FM6" s="1597"/>
      <c r="FN6" s="1597"/>
      <c r="FO6" s="1597"/>
      <c r="FP6" s="1597"/>
      <c r="FQ6" s="3595"/>
      <c r="FR6" s="3595"/>
      <c r="FS6" s="3595"/>
      <c r="FT6" s="3595"/>
      <c r="FU6" s="3595"/>
      <c r="FV6" s="3595"/>
      <c r="FW6" s="3595"/>
      <c r="FX6" s="3661"/>
      <c r="FY6" s="3595"/>
      <c r="FZ6" s="3595"/>
      <c r="GA6" s="3595"/>
      <c r="GB6" s="3729"/>
      <c r="GC6" s="3729"/>
      <c r="GD6" s="3729"/>
      <c r="GE6" s="3729"/>
      <c r="GF6" s="3729"/>
      <c r="GG6" s="3729"/>
      <c r="GH6" s="3661"/>
      <c r="GI6" s="3729"/>
      <c r="GJ6" s="3729"/>
      <c r="GK6" s="3729"/>
      <c r="GL6" s="3729"/>
      <c r="GM6" s="3729"/>
      <c r="GN6" s="3729"/>
      <c r="GO6" s="538"/>
      <c r="GP6" s="538"/>
      <c r="GQ6" s="538"/>
      <c r="GR6" s="538"/>
      <c r="GS6" s="538"/>
      <c r="GT6" s="3661"/>
      <c r="GU6" s="538"/>
      <c r="GV6" s="538"/>
      <c r="GW6" s="538"/>
      <c r="GX6" s="538"/>
      <c r="GY6" s="538"/>
      <c r="GZ6" s="538"/>
      <c r="HA6" s="523"/>
      <c r="HB6" s="527"/>
      <c r="HC6" s="527"/>
      <c r="HD6" s="527"/>
      <c r="HE6" s="527"/>
      <c r="HF6" s="527"/>
      <c r="HG6" s="527"/>
      <c r="HH6" s="527"/>
      <c r="HI6" s="527"/>
      <c r="HJ6" s="527"/>
      <c r="HK6" s="527"/>
      <c r="HL6" s="527"/>
      <c r="HM6" s="527"/>
      <c r="HN6" s="527"/>
      <c r="HO6" s="527"/>
      <c r="HP6" s="527"/>
      <c r="HQ6" s="527"/>
      <c r="HR6" s="527"/>
      <c r="HS6" s="527"/>
      <c r="HT6" s="527"/>
      <c r="HU6" s="527"/>
      <c r="HV6" s="527"/>
      <c r="HW6" s="527"/>
      <c r="HX6" s="527"/>
      <c r="HY6" s="527"/>
      <c r="HZ6" s="527"/>
      <c r="IA6" s="527"/>
      <c r="IB6" s="527"/>
      <c r="IC6" s="527"/>
      <c r="ID6" s="527"/>
      <c r="IE6" s="527"/>
      <c r="IF6" s="527"/>
      <c r="IG6" s="527"/>
      <c r="IH6" s="527"/>
      <c r="II6" s="527"/>
      <c r="IJ6" s="527"/>
      <c r="IK6" s="527"/>
      <c r="IL6" s="527"/>
      <c r="IM6" s="527"/>
      <c r="IN6" s="527"/>
      <c r="IO6" s="527"/>
      <c r="IP6" s="527"/>
      <c r="IQ6" s="527"/>
      <c r="IR6" s="527"/>
      <c r="IS6" s="527"/>
      <c r="IT6" s="527"/>
      <c r="IU6" s="527"/>
      <c r="IV6" s="527"/>
      <c r="IW6" s="527"/>
      <c r="IX6" s="527"/>
      <c r="IY6" s="527"/>
    </row>
    <row r="7" spans="1:259" s="511" customFormat="1" ht="11.1" customHeight="1" x14ac:dyDescent="0.2">
      <c r="A7" s="58" t="s">
        <v>46</v>
      </c>
      <c r="B7" s="448">
        <f t="shared" ref="B7:B70" si="4">COUNTIF(AB7:GZ7,"&gt;=0")</f>
        <v>1</v>
      </c>
      <c r="C7" s="447">
        <f t="shared" ref="C7:C70" si="5">B7/$B$5</f>
        <v>5.5555555555555558E-3</v>
      </c>
      <c r="D7" s="403">
        <f t="array" ref="D7">MIN(IF(AB7:GZ7&gt;=1,$AB$3:$GZ$3))</f>
        <v>39934</v>
      </c>
      <c r="E7" s="400">
        <f t="array" ref="E7">MAX(IF(AB7:GZ7&gt;=1,$AB$3:$GZ$3))</f>
        <v>39934</v>
      </c>
      <c r="F7" s="442">
        <f t="shared" ref="F7:F70" si="6">COUNTIF(AB7:GZ7,"=1")</f>
        <v>0</v>
      </c>
      <c r="G7" s="446">
        <f t="shared" ref="G7:G70" si="7">F7/B7</f>
        <v>0</v>
      </c>
      <c r="H7" s="626" t="str">
        <f t="shared" ref="H7:H70" si="8">IF(F7&gt;=1,F7/(F7+M7),"-")</f>
        <v>-</v>
      </c>
      <c r="I7" s="375" t="str">
        <f t="array" ref="I7">IF((F7&gt;=1),MAX(IF(AB7:GZ7=1,$AB$3:$GZ$3)),"-")</f>
        <v>-</v>
      </c>
      <c r="J7" s="759" t="str">
        <f t="array" ref="J7">IF((F7&gt;=1),MAX(IF(AB7:GZ7=1,$AB$2:$GZ$2)),"-")</f>
        <v>-</v>
      </c>
      <c r="K7" s="384">
        <f t="shared" ref="K7:K38" ca="1" si="9">IF(F7&gt;=1,COUNTIF(OFFSET(AB7,,J7,1,($GZ$2-J7)),"&gt;1"),B7)</f>
        <v>1</v>
      </c>
      <c r="L7" s="384" t="str">
        <f t="shared" ref="L7:L38" ca="1" si="10">IF(F7&gt;=1,COUNTBLANK(OFFSET(AB7,,J7,1,($GZ$2-J7)))+K7-1,"-")</f>
        <v>-</v>
      </c>
      <c r="M7" s="445">
        <f t="shared" ref="M7:M70" si="11">COUNTIF(AB7:GZ7,"=2")</f>
        <v>0</v>
      </c>
      <c r="N7" s="444">
        <f t="shared" ref="N7:N70" si="12">M7/B7</f>
        <v>0</v>
      </c>
      <c r="O7" s="156">
        <f t="shared" ref="O7:O70" si="13">COUNTIF(AB7:GZ7,"=3")</f>
        <v>0</v>
      </c>
      <c r="P7" s="443">
        <f t="shared" ref="P7:P70" si="14">O7/B7</f>
        <v>0</v>
      </c>
      <c r="Q7" s="442">
        <f t="shared" ref="Q7:Q70" si="15">COUNTIF(AB7:GZ7,"&lt;=3")</f>
        <v>0</v>
      </c>
      <c r="R7" s="441">
        <f t="shared" ref="R7:R70" si="16">Q7/B7</f>
        <v>0</v>
      </c>
      <c r="S7" s="362">
        <f t="shared" ref="S7:S38" si="17">SUMPRODUCT((((AB$5:GZ$5)/3)&gt;=(AB7:GZ7))*1)-$B$5+B7-1</f>
        <v>1</v>
      </c>
      <c r="T7" s="157">
        <f t="shared" ref="T7:T70" si="18">S7/B7</f>
        <v>1</v>
      </c>
      <c r="U7" s="363">
        <f t="shared" ref="U7:U38" si="19">SUMPRODUCT((((AB$5:GZ$5)/2)&gt;=(AB7:GZ7))*1)-$B$5+B7-1</f>
        <v>1</v>
      </c>
      <c r="V7" s="158">
        <f t="shared" ref="V7:V70" si="20">U7/B7</f>
        <v>1</v>
      </c>
      <c r="W7" s="159">
        <f t="array" ref="W7">SUM(1*(AB$5:GZ$5=AB7:GZ7))-1</f>
        <v>0</v>
      </c>
      <c r="X7" s="160">
        <f t="shared" ref="X7:X70" si="21">W7/B7</f>
        <v>0</v>
      </c>
      <c r="Y7" s="389">
        <f t="shared" ref="Y7:Y70" si="22">AVERAGE(AB7:GZ7)</f>
        <v>4</v>
      </c>
      <c r="Z7" s="389">
        <f t="shared" ref="Z7:Z70" si="23">AVERAGEIFS($AB$5:$GZ$5,AB7:GZ7,"&gt;0")</f>
        <v>14</v>
      </c>
      <c r="AA7" s="397">
        <f t="shared" ref="AA7:AA70" si="24">Y7/Z7</f>
        <v>0.2857142857142857</v>
      </c>
      <c r="AB7" s="91"/>
      <c r="AC7" s="82"/>
      <c r="AD7" s="82"/>
      <c r="AE7" s="83"/>
      <c r="AF7" s="83"/>
      <c r="AG7" s="83"/>
      <c r="AH7" s="83"/>
      <c r="AI7" s="83"/>
      <c r="AJ7" s="83"/>
      <c r="AK7" s="83"/>
      <c r="AL7" s="83"/>
      <c r="AM7" s="84"/>
      <c r="AN7" s="84"/>
      <c r="AO7" s="84"/>
      <c r="AP7" s="84"/>
      <c r="AQ7" s="84"/>
      <c r="AR7" s="84"/>
      <c r="AS7" s="84">
        <v>4</v>
      </c>
      <c r="AT7" s="84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3"/>
      <c r="CZ7" s="83"/>
      <c r="DA7" s="83"/>
      <c r="DB7" s="90"/>
      <c r="DC7" s="90"/>
      <c r="DD7" s="104"/>
      <c r="DE7" s="104"/>
      <c r="DF7" s="104"/>
      <c r="DG7" s="104"/>
      <c r="DH7" s="104"/>
      <c r="DI7" s="104"/>
      <c r="DJ7" s="104"/>
      <c r="DK7" s="104"/>
      <c r="DL7" s="366"/>
      <c r="DM7" s="366"/>
      <c r="DN7" s="366"/>
      <c r="DO7" s="366"/>
      <c r="DP7" s="366"/>
      <c r="DQ7" s="366"/>
      <c r="DR7" s="514"/>
      <c r="DS7" s="514"/>
      <c r="DT7" s="514"/>
      <c r="DU7" s="514"/>
      <c r="DV7" s="514"/>
      <c r="DW7" s="514"/>
      <c r="DX7" s="514"/>
      <c r="DY7" s="514"/>
      <c r="DZ7" s="633"/>
      <c r="EA7" s="633"/>
      <c r="EB7" s="633"/>
      <c r="EC7" s="633"/>
      <c r="ED7" s="633"/>
      <c r="EE7" s="633"/>
      <c r="EF7" s="633"/>
      <c r="EG7" s="633"/>
      <c r="EH7" s="633"/>
      <c r="EI7" s="633"/>
      <c r="EJ7" s="633"/>
      <c r="EK7" s="633"/>
      <c r="EL7" s="633"/>
      <c r="EM7" s="633"/>
      <c r="EN7" s="752"/>
      <c r="EO7" s="752"/>
      <c r="EP7" s="752"/>
      <c r="EQ7" s="752"/>
      <c r="ER7" s="752"/>
      <c r="ES7" s="752"/>
      <c r="ET7" s="752"/>
      <c r="EU7" s="752"/>
      <c r="EV7" s="752"/>
      <c r="EW7" s="752"/>
      <c r="EX7" s="752"/>
      <c r="EY7" s="752"/>
      <c r="EZ7" s="752"/>
      <c r="FA7" s="752"/>
      <c r="FB7" s="1598"/>
      <c r="FC7" s="1598"/>
      <c r="FD7" s="1598"/>
      <c r="FE7" s="1598"/>
      <c r="FF7" s="1598"/>
      <c r="FG7" s="1598"/>
      <c r="FH7" s="1598"/>
      <c r="FI7" s="1598"/>
      <c r="FJ7" s="1598"/>
      <c r="FK7" s="1598"/>
      <c r="FL7" s="1598"/>
      <c r="FM7" s="1598"/>
      <c r="FN7" s="1598"/>
      <c r="FO7" s="1598"/>
      <c r="FP7" s="1598"/>
      <c r="FQ7" s="3596"/>
      <c r="FR7" s="3596"/>
      <c r="FS7" s="3596"/>
      <c r="FT7" s="3596"/>
      <c r="FU7" s="3596"/>
      <c r="FV7" s="3596"/>
      <c r="FW7" s="3596"/>
      <c r="FX7" s="3662"/>
      <c r="FY7" s="3596"/>
      <c r="FZ7" s="3596"/>
      <c r="GA7" s="3596"/>
      <c r="GB7" s="3730"/>
      <c r="GC7" s="3730"/>
      <c r="GD7" s="3730"/>
      <c r="GE7" s="3730"/>
      <c r="GF7" s="3730"/>
      <c r="GG7" s="3730"/>
      <c r="GH7" s="3662"/>
      <c r="GI7" s="3730"/>
      <c r="GJ7" s="3730"/>
      <c r="GK7" s="3730"/>
      <c r="GL7" s="3730"/>
      <c r="GM7" s="3730"/>
      <c r="GN7" s="3730"/>
      <c r="GO7" s="90"/>
      <c r="GP7" s="90"/>
      <c r="GQ7" s="90"/>
      <c r="GR7" s="90"/>
      <c r="GS7" s="90"/>
      <c r="GT7" s="3662"/>
      <c r="GU7" s="90"/>
      <c r="GV7" s="90"/>
      <c r="GW7" s="90"/>
      <c r="GX7" s="90"/>
      <c r="GY7" s="90"/>
      <c r="GZ7" s="3796"/>
      <c r="HA7" s="528"/>
    </row>
    <row r="8" spans="1:259" s="478" customFormat="1" ht="11.1" customHeight="1" x14ac:dyDescent="0.2">
      <c r="A8" s="63" t="s">
        <v>146</v>
      </c>
      <c r="B8" s="448">
        <f t="shared" si="4"/>
        <v>1</v>
      </c>
      <c r="C8" s="447">
        <f t="shared" si="5"/>
        <v>5.5555555555555558E-3</v>
      </c>
      <c r="D8" s="403">
        <f t="array" ref="D8">MIN(IF(AB8:GZ8&gt;=1,$AB$3:$GZ$3))</f>
        <v>39809</v>
      </c>
      <c r="E8" s="400">
        <f t="array" ref="E8">MAX(IF(AB8:GZ8&gt;=1,$AB$3:$GZ$3))</f>
        <v>39809</v>
      </c>
      <c r="F8" s="442">
        <f t="shared" si="6"/>
        <v>1</v>
      </c>
      <c r="G8" s="446">
        <f t="shared" si="7"/>
        <v>1</v>
      </c>
      <c r="H8" s="626">
        <f t="shared" si="8"/>
        <v>1</v>
      </c>
      <c r="I8" s="375">
        <f t="array" ref="I8">IF((F8&gt;=1),MAX(IF(AB8:GZ8=1,$AB$3:$GZ$3)),"-")</f>
        <v>39809</v>
      </c>
      <c r="J8" s="759">
        <f t="array" ref="J8">IF((F8&gt;=1),MAX(IF(AB8:GZ8=1,$AB$2:$GZ$2)),"-")</f>
        <v>15</v>
      </c>
      <c r="K8" s="384">
        <f t="shared" ca="1" si="9"/>
        <v>0</v>
      </c>
      <c r="L8" s="384">
        <f t="shared" ca="1" si="10"/>
        <v>165</v>
      </c>
      <c r="M8" s="445">
        <f t="shared" si="11"/>
        <v>0</v>
      </c>
      <c r="N8" s="444">
        <f t="shared" si="12"/>
        <v>0</v>
      </c>
      <c r="O8" s="156">
        <f t="shared" si="13"/>
        <v>0</v>
      </c>
      <c r="P8" s="443">
        <f t="shared" si="14"/>
        <v>0</v>
      </c>
      <c r="Q8" s="442">
        <f t="shared" si="15"/>
        <v>1</v>
      </c>
      <c r="R8" s="441">
        <f t="shared" si="16"/>
        <v>1</v>
      </c>
      <c r="S8" s="362">
        <f t="shared" si="17"/>
        <v>1</v>
      </c>
      <c r="T8" s="157">
        <f t="shared" si="18"/>
        <v>1</v>
      </c>
      <c r="U8" s="363">
        <f t="shared" si="19"/>
        <v>1</v>
      </c>
      <c r="V8" s="158">
        <f t="shared" si="20"/>
        <v>1</v>
      </c>
      <c r="W8" s="159">
        <f t="array" ref="W8">SUM(1*(AB$5:GZ$5=AB8:GZ8))-1</f>
        <v>0</v>
      </c>
      <c r="X8" s="160">
        <f t="shared" si="21"/>
        <v>0</v>
      </c>
      <c r="Y8" s="389">
        <f t="shared" si="22"/>
        <v>1</v>
      </c>
      <c r="Z8" s="389">
        <f t="shared" si="23"/>
        <v>10</v>
      </c>
      <c r="AA8" s="397">
        <f t="shared" si="24"/>
        <v>0.1</v>
      </c>
      <c r="AB8" s="91"/>
      <c r="AC8" s="82"/>
      <c r="AD8" s="82"/>
      <c r="AE8" s="83"/>
      <c r="AF8" s="83"/>
      <c r="AG8" s="83"/>
      <c r="AH8" s="83"/>
      <c r="AI8" s="83"/>
      <c r="AJ8" s="83"/>
      <c r="AK8" s="83"/>
      <c r="AL8" s="83"/>
      <c r="AM8" s="84"/>
      <c r="AN8" s="84"/>
      <c r="AO8" s="84"/>
      <c r="AP8" s="84">
        <v>1</v>
      </c>
      <c r="AQ8" s="84"/>
      <c r="AR8" s="84"/>
      <c r="AS8" s="84"/>
      <c r="AT8" s="84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3"/>
      <c r="CZ8" s="83"/>
      <c r="DA8" s="83"/>
      <c r="DB8" s="90"/>
      <c r="DC8" s="90"/>
      <c r="DD8" s="104"/>
      <c r="DE8" s="104"/>
      <c r="DF8" s="104"/>
      <c r="DG8" s="104"/>
      <c r="DH8" s="104"/>
      <c r="DI8" s="104"/>
      <c r="DJ8" s="104"/>
      <c r="DK8" s="104"/>
      <c r="DL8" s="366"/>
      <c r="DM8" s="366"/>
      <c r="DN8" s="366"/>
      <c r="DO8" s="366"/>
      <c r="DP8" s="366"/>
      <c r="DQ8" s="366"/>
      <c r="DR8" s="514"/>
      <c r="DS8" s="514"/>
      <c r="DT8" s="514"/>
      <c r="DU8" s="514"/>
      <c r="DV8" s="514"/>
      <c r="DW8" s="514"/>
      <c r="DX8" s="514"/>
      <c r="DY8" s="514"/>
      <c r="DZ8" s="633"/>
      <c r="EA8" s="633"/>
      <c r="EB8" s="633"/>
      <c r="EC8" s="633"/>
      <c r="ED8" s="633"/>
      <c r="EE8" s="633"/>
      <c r="EF8" s="633"/>
      <c r="EG8" s="633"/>
      <c r="EH8" s="633"/>
      <c r="EI8" s="633"/>
      <c r="EJ8" s="633"/>
      <c r="EK8" s="633"/>
      <c r="EL8" s="633"/>
      <c r="EM8" s="633"/>
      <c r="EN8" s="752"/>
      <c r="EO8" s="752"/>
      <c r="EP8" s="752"/>
      <c r="EQ8" s="752"/>
      <c r="ER8" s="752"/>
      <c r="ES8" s="752"/>
      <c r="ET8" s="752"/>
      <c r="EU8" s="752"/>
      <c r="EV8" s="752"/>
      <c r="EW8" s="752"/>
      <c r="EX8" s="752"/>
      <c r="EY8" s="752"/>
      <c r="EZ8" s="752"/>
      <c r="FA8" s="752"/>
      <c r="FB8" s="1598"/>
      <c r="FC8" s="1598"/>
      <c r="FD8" s="1598"/>
      <c r="FE8" s="1598"/>
      <c r="FF8" s="1598"/>
      <c r="FG8" s="1598"/>
      <c r="FH8" s="1598"/>
      <c r="FI8" s="1598"/>
      <c r="FJ8" s="1598"/>
      <c r="FK8" s="1598"/>
      <c r="FL8" s="1598"/>
      <c r="FM8" s="1598"/>
      <c r="FN8" s="1598"/>
      <c r="FO8" s="1598"/>
      <c r="FP8" s="1598"/>
      <c r="FQ8" s="3596"/>
      <c r="FR8" s="3596"/>
      <c r="FS8" s="3596"/>
      <c r="FT8" s="3596"/>
      <c r="FU8" s="3596"/>
      <c r="FV8" s="3596"/>
      <c r="FW8" s="3596"/>
      <c r="FX8" s="3662"/>
      <c r="FY8" s="3596"/>
      <c r="FZ8" s="3596"/>
      <c r="GA8" s="3596"/>
      <c r="GB8" s="3730"/>
      <c r="GC8" s="3730"/>
      <c r="GD8" s="3730"/>
      <c r="GE8" s="3730"/>
      <c r="GF8" s="3730"/>
      <c r="GG8" s="3730"/>
      <c r="GH8" s="3662"/>
      <c r="GI8" s="3730"/>
      <c r="GJ8" s="3730"/>
      <c r="GK8" s="3730"/>
      <c r="GL8" s="3730"/>
      <c r="GM8" s="3730"/>
      <c r="GN8" s="3730"/>
      <c r="GO8" s="90"/>
      <c r="GP8" s="90"/>
      <c r="GQ8" s="90"/>
      <c r="GR8" s="90"/>
      <c r="GS8" s="90"/>
      <c r="GT8" s="3662"/>
      <c r="GU8" s="90"/>
      <c r="GV8" s="90"/>
      <c r="GW8" s="90"/>
      <c r="GX8" s="90"/>
      <c r="GY8" s="90"/>
      <c r="GZ8" s="3796"/>
      <c r="HA8" s="529"/>
    </row>
    <row r="9" spans="1:259" s="478" customFormat="1" ht="11.1" customHeight="1" x14ac:dyDescent="0.2">
      <c r="A9" s="58" t="s">
        <v>160</v>
      </c>
      <c r="B9" s="448">
        <f t="shared" si="4"/>
        <v>2</v>
      </c>
      <c r="C9" s="447">
        <f t="shared" si="5"/>
        <v>1.1111111111111112E-2</v>
      </c>
      <c r="D9" s="403">
        <f t="array" ref="D9">MIN(IF(AB9:GZ9&gt;=1,$AB$3:$GZ$3))</f>
        <v>41362</v>
      </c>
      <c r="E9" s="400">
        <f t="array" ref="E9">MAX(IF(AB9:GZ9&gt;=1,$AB$3:$GZ$3))</f>
        <v>41397</v>
      </c>
      <c r="F9" s="442">
        <f t="shared" si="6"/>
        <v>0</v>
      </c>
      <c r="G9" s="446">
        <f t="shared" si="7"/>
        <v>0</v>
      </c>
      <c r="H9" s="626" t="str">
        <f t="shared" si="8"/>
        <v>-</v>
      </c>
      <c r="I9" s="375" t="str">
        <f t="array" ref="I9">IF((F9&gt;=1),MAX(IF(AB9:GZ9=1,$AB$3:$GZ$3)),"-")</f>
        <v>-</v>
      </c>
      <c r="J9" s="759" t="str">
        <f t="array" ref="J9">IF((F9&gt;=1),MAX(IF(AB9:GZ9=1,$AB$2:$GZ$2)),"-")</f>
        <v>-</v>
      </c>
      <c r="K9" s="384">
        <f t="shared" ca="1" si="9"/>
        <v>2</v>
      </c>
      <c r="L9" s="384" t="str">
        <f t="shared" ca="1" si="10"/>
        <v>-</v>
      </c>
      <c r="M9" s="445">
        <f t="shared" si="11"/>
        <v>0</v>
      </c>
      <c r="N9" s="444">
        <f t="shared" si="12"/>
        <v>0</v>
      </c>
      <c r="O9" s="156">
        <f t="shared" si="13"/>
        <v>0</v>
      </c>
      <c r="P9" s="443">
        <f t="shared" si="14"/>
        <v>0</v>
      </c>
      <c r="Q9" s="442">
        <f t="shared" si="15"/>
        <v>0</v>
      </c>
      <c r="R9" s="441">
        <f t="shared" si="16"/>
        <v>0</v>
      </c>
      <c r="S9" s="362">
        <f t="shared" si="17"/>
        <v>0</v>
      </c>
      <c r="T9" s="157">
        <f t="shared" si="18"/>
        <v>0</v>
      </c>
      <c r="U9" s="363">
        <f t="shared" si="19"/>
        <v>0</v>
      </c>
      <c r="V9" s="158">
        <f t="shared" si="20"/>
        <v>0</v>
      </c>
      <c r="W9" s="159">
        <f t="array" ref="W9">SUM(1*(AB$5:GZ$5=AB9:GZ9))-1</f>
        <v>0</v>
      </c>
      <c r="X9" s="160">
        <f t="shared" si="21"/>
        <v>0</v>
      </c>
      <c r="Y9" s="389">
        <f t="shared" si="22"/>
        <v>12.5</v>
      </c>
      <c r="Z9" s="389">
        <f t="shared" si="23"/>
        <v>15.5</v>
      </c>
      <c r="AA9" s="397">
        <f t="shared" si="24"/>
        <v>0.80645161290322576</v>
      </c>
      <c r="AB9" s="91"/>
      <c r="AC9" s="82"/>
      <c r="AD9" s="82"/>
      <c r="AE9" s="83"/>
      <c r="AF9" s="83"/>
      <c r="AG9" s="83"/>
      <c r="AH9" s="83"/>
      <c r="AI9" s="83"/>
      <c r="AJ9" s="83"/>
      <c r="AK9" s="83"/>
      <c r="AL9" s="83"/>
      <c r="AM9" s="92"/>
      <c r="AN9" s="92"/>
      <c r="AO9" s="92"/>
      <c r="AP9" s="92"/>
      <c r="AQ9" s="92"/>
      <c r="AR9" s="92"/>
      <c r="AS9" s="92"/>
      <c r="AT9" s="84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>
        <v>12</v>
      </c>
      <c r="CK9" s="88">
        <v>13</v>
      </c>
      <c r="CL9" s="88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3"/>
      <c r="CZ9" s="83"/>
      <c r="DA9" s="83"/>
      <c r="DB9" s="90"/>
      <c r="DC9" s="90"/>
      <c r="DD9" s="104"/>
      <c r="DE9" s="104"/>
      <c r="DF9" s="104"/>
      <c r="DG9" s="104"/>
      <c r="DH9" s="104"/>
      <c r="DI9" s="104"/>
      <c r="DJ9" s="104"/>
      <c r="DK9" s="104"/>
      <c r="DL9" s="366"/>
      <c r="DM9" s="366"/>
      <c r="DN9" s="366"/>
      <c r="DO9" s="366"/>
      <c r="DP9" s="366"/>
      <c r="DQ9" s="366"/>
      <c r="DR9" s="514"/>
      <c r="DS9" s="514"/>
      <c r="DT9" s="514"/>
      <c r="DU9" s="514"/>
      <c r="DV9" s="514"/>
      <c r="DW9" s="514"/>
      <c r="DX9" s="514"/>
      <c r="DY9" s="514"/>
      <c r="DZ9" s="633"/>
      <c r="EA9" s="633"/>
      <c r="EB9" s="633"/>
      <c r="EC9" s="633"/>
      <c r="ED9" s="633"/>
      <c r="EE9" s="633"/>
      <c r="EF9" s="633"/>
      <c r="EG9" s="633"/>
      <c r="EH9" s="633"/>
      <c r="EI9" s="633"/>
      <c r="EJ9" s="633"/>
      <c r="EK9" s="633"/>
      <c r="EL9" s="633"/>
      <c r="EM9" s="633"/>
      <c r="EN9" s="752"/>
      <c r="EO9" s="752"/>
      <c r="EP9" s="752"/>
      <c r="EQ9" s="752"/>
      <c r="ER9" s="752"/>
      <c r="ES9" s="752"/>
      <c r="ET9" s="752"/>
      <c r="EU9" s="752"/>
      <c r="EV9" s="752"/>
      <c r="EW9" s="752"/>
      <c r="EX9" s="752"/>
      <c r="EY9" s="752"/>
      <c r="EZ9" s="752"/>
      <c r="FA9" s="752"/>
      <c r="FB9" s="1598"/>
      <c r="FC9" s="1598"/>
      <c r="FD9" s="1598"/>
      <c r="FE9" s="1598"/>
      <c r="FF9" s="1598"/>
      <c r="FG9" s="1598"/>
      <c r="FH9" s="1598"/>
      <c r="FI9" s="1598"/>
      <c r="FJ9" s="1598"/>
      <c r="FK9" s="1598"/>
      <c r="FL9" s="1598"/>
      <c r="FM9" s="1598"/>
      <c r="FN9" s="1598"/>
      <c r="FO9" s="1598"/>
      <c r="FP9" s="1598"/>
      <c r="FQ9" s="3596"/>
      <c r="FR9" s="3596"/>
      <c r="FS9" s="3596"/>
      <c r="FT9" s="3596"/>
      <c r="FU9" s="3596"/>
      <c r="FV9" s="3596"/>
      <c r="FW9" s="3596"/>
      <c r="FX9" s="3662"/>
      <c r="FY9" s="3596"/>
      <c r="FZ9" s="3596"/>
      <c r="GA9" s="3596"/>
      <c r="GB9" s="3730"/>
      <c r="GC9" s="3730"/>
      <c r="GD9" s="3730"/>
      <c r="GE9" s="3730"/>
      <c r="GF9" s="3730"/>
      <c r="GG9" s="3730"/>
      <c r="GH9" s="3662"/>
      <c r="GI9" s="3730"/>
      <c r="GJ9" s="3730"/>
      <c r="GK9" s="3730"/>
      <c r="GL9" s="3730"/>
      <c r="GM9" s="3730"/>
      <c r="GN9" s="3730"/>
      <c r="GO9" s="90"/>
      <c r="GP9" s="90"/>
      <c r="GQ9" s="90"/>
      <c r="GR9" s="90"/>
      <c r="GS9" s="90"/>
      <c r="GT9" s="3662"/>
      <c r="GU9" s="90"/>
      <c r="GV9" s="90"/>
      <c r="GW9" s="90"/>
      <c r="GX9" s="90"/>
      <c r="GY9" s="90"/>
      <c r="GZ9" s="3796"/>
    </row>
    <row r="10" spans="1:259" s="478" customFormat="1" ht="11.1" customHeight="1" x14ac:dyDescent="0.2">
      <c r="A10" s="58" t="s">
        <v>80</v>
      </c>
      <c r="B10" s="448">
        <f t="shared" si="4"/>
        <v>1</v>
      </c>
      <c r="C10" s="447">
        <f t="shared" si="5"/>
        <v>5.5555555555555558E-3</v>
      </c>
      <c r="D10" s="403">
        <f t="array" ref="D10">MIN(IF(AB10:GZ10&gt;=1,$AB$3:$GZ$3))</f>
        <v>40571</v>
      </c>
      <c r="E10" s="400">
        <f t="array" ref="E10">MAX(IF(AB10:GZ10&gt;=1,$AB$3:$GZ$3))</f>
        <v>40571</v>
      </c>
      <c r="F10" s="442">
        <f t="shared" si="6"/>
        <v>0</v>
      </c>
      <c r="G10" s="446">
        <f t="shared" si="7"/>
        <v>0</v>
      </c>
      <c r="H10" s="626" t="str">
        <f t="shared" si="8"/>
        <v>-</v>
      </c>
      <c r="I10" s="375" t="str">
        <f t="array" ref="I10">IF((F10&gt;=1),MAX(IF(AB10:GZ10=1,$AB$3:$GZ$3)),"-")</f>
        <v>-</v>
      </c>
      <c r="J10" s="759" t="str">
        <f t="array" ref="J10">IF((F10&gt;=1),MAX(IF(AB10:GZ10=1,$AB$2:$GZ$2)),"-")</f>
        <v>-</v>
      </c>
      <c r="K10" s="384">
        <f t="shared" ca="1" si="9"/>
        <v>1</v>
      </c>
      <c r="L10" s="384" t="str">
        <f t="shared" ca="1" si="10"/>
        <v>-</v>
      </c>
      <c r="M10" s="445">
        <f t="shared" si="11"/>
        <v>0</v>
      </c>
      <c r="N10" s="444">
        <f t="shared" si="12"/>
        <v>0</v>
      </c>
      <c r="O10" s="156">
        <f t="shared" si="13"/>
        <v>0</v>
      </c>
      <c r="P10" s="443">
        <f t="shared" si="14"/>
        <v>0</v>
      </c>
      <c r="Q10" s="442">
        <f t="shared" si="15"/>
        <v>0</v>
      </c>
      <c r="R10" s="441">
        <f t="shared" si="16"/>
        <v>0</v>
      </c>
      <c r="S10" s="362">
        <f t="shared" si="17"/>
        <v>0</v>
      </c>
      <c r="T10" s="157">
        <f t="shared" si="18"/>
        <v>0</v>
      </c>
      <c r="U10" s="363">
        <f t="shared" si="19"/>
        <v>1</v>
      </c>
      <c r="V10" s="158">
        <f t="shared" si="20"/>
        <v>1</v>
      </c>
      <c r="W10" s="159">
        <f t="array" ref="W10">SUM(1*(AB$5:GZ$5=AB10:GZ10))-1</f>
        <v>0</v>
      </c>
      <c r="X10" s="160">
        <f t="shared" si="21"/>
        <v>0</v>
      </c>
      <c r="Y10" s="389">
        <f t="shared" si="22"/>
        <v>5</v>
      </c>
      <c r="Z10" s="389">
        <f t="shared" si="23"/>
        <v>10</v>
      </c>
      <c r="AA10" s="397">
        <f t="shared" si="24"/>
        <v>0.5</v>
      </c>
      <c r="AB10" s="91"/>
      <c r="AC10" s="82"/>
      <c r="AD10" s="82"/>
      <c r="AE10" s="83"/>
      <c r="AF10" s="83"/>
      <c r="AG10" s="83"/>
      <c r="AH10" s="83"/>
      <c r="AI10" s="83"/>
      <c r="AJ10" s="83"/>
      <c r="AK10" s="83"/>
      <c r="AL10" s="83"/>
      <c r="AM10" s="92"/>
      <c r="AN10" s="92"/>
      <c r="AO10" s="92"/>
      <c r="AP10" s="92"/>
      <c r="AQ10" s="92"/>
      <c r="AR10" s="92"/>
      <c r="AS10" s="92"/>
      <c r="AT10" s="84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6"/>
      <c r="BF10" s="86"/>
      <c r="BG10" s="86"/>
      <c r="BH10" s="86"/>
      <c r="BI10" s="86">
        <v>5</v>
      </c>
      <c r="BJ10" s="86"/>
      <c r="BK10" s="86"/>
      <c r="BL10" s="86"/>
      <c r="BM10" s="86"/>
      <c r="BN10" s="86"/>
      <c r="BO10" s="86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3"/>
      <c r="CZ10" s="83"/>
      <c r="DA10" s="83"/>
      <c r="DB10" s="90"/>
      <c r="DC10" s="90"/>
      <c r="DD10" s="104"/>
      <c r="DE10" s="104"/>
      <c r="DF10" s="104"/>
      <c r="DG10" s="104"/>
      <c r="DH10" s="104"/>
      <c r="DI10" s="104"/>
      <c r="DJ10" s="104"/>
      <c r="DK10" s="104"/>
      <c r="DL10" s="366"/>
      <c r="DM10" s="366"/>
      <c r="DN10" s="366"/>
      <c r="DO10" s="366"/>
      <c r="DP10" s="366"/>
      <c r="DQ10" s="366"/>
      <c r="DR10" s="514"/>
      <c r="DS10" s="514"/>
      <c r="DT10" s="514"/>
      <c r="DU10" s="514"/>
      <c r="DV10" s="514"/>
      <c r="DW10" s="514"/>
      <c r="DX10" s="514"/>
      <c r="DY10" s="514"/>
      <c r="DZ10" s="633"/>
      <c r="EA10" s="633"/>
      <c r="EB10" s="633"/>
      <c r="EC10" s="633"/>
      <c r="ED10" s="633"/>
      <c r="EE10" s="633"/>
      <c r="EF10" s="633"/>
      <c r="EG10" s="633"/>
      <c r="EH10" s="633"/>
      <c r="EI10" s="633"/>
      <c r="EJ10" s="633"/>
      <c r="EK10" s="633"/>
      <c r="EL10" s="633"/>
      <c r="EM10" s="633"/>
      <c r="EN10" s="752"/>
      <c r="EO10" s="752"/>
      <c r="EP10" s="752"/>
      <c r="EQ10" s="752"/>
      <c r="ER10" s="752"/>
      <c r="ES10" s="752"/>
      <c r="ET10" s="752"/>
      <c r="EU10" s="752"/>
      <c r="EV10" s="752"/>
      <c r="EW10" s="752"/>
      <c r="EX10" s="752"/>
      <c r="EY10" s="752"/>
      <c r="EZ10" s="752"/>
      <c r="FA10" s="752"/>
      <c r="FB10" s="1598"/>
      <c r="FC10" s="1598"/>
      <c r="FD10" s="1598"/>
      <c r="FE10" s="1598"/>
      <c r="FF10" s="1598"/>
      <c r="FG10" s="1598"/>
      <c r="FH10" s="1598"/>
      <c r="FI10" s="1598"/>
      <c r="FJ10" s="1598"/>
      <c r="FK10" s="1598"/>
      <c r="FL10" s="1598"/>
      <c r="FM10" s="1598"/>
      <c r="FN10" s="1598"/>
      <c r="FO10" s="1598"/>
      <c r="FP10" s="1598"/>
      <c r="FQ10" s="3596"/>
      <c r="FR10" s="3596"/>
      <c r="FS10" s="3596"/>
      <c r="FT10" s="3596"/>
      <c r="FU10" s="3596"/>
      <c r="FV10" s="3596"/>
      <c r="FW10" s="3596"/>
      <c r="FX10" s="3662"/>
      <c r="FY10" s="3596"/>
      <c r="FZ10" s="3596"/>
      <c r="GA10" s="3596"/>
      <c r="GB10" s="3730"/>
      <c r="GC10" s="3730"/>
      <c r="GD10" s="3730"/>
      <c r="GE10" s="3730"/>
      <c r="GF10" s="3730"/>
      <c r="GG10" s="3730"/>
      <c r="GH10" s="3662"/>
      <c r="GI10" s="3730"/>
      <c r="GJ10" s="3730"/>
      <c r="GK10" s="3730"/>
      <c r="GL10" s="3730"/>
      <c r="GM10" s="3730"/>
      <c r="GN10" s="3730"/>
      <c r="GO10" s="90"/>
      <c r="GP10" s="90"/>
      <c r="GQ10" s="90"/>
      <c r="GR10" s="90"/>
      <c r="GS10" s="90"/>
      <c r="GT10" s="3662"/>
      <c r="GU10" s="90"/>
      <c r="GV10" s="90"/>
      <c r="GW10" s="90"/>
      <c r="GX10" s="90"/>
      <c r="GY10" s="90"/>
      <c r="GZ10" s="3796"/>
    </row>
    <row r="11" spans="1:259" s="478" customFormat="1" ht="11.1" customHeight="1" x14ac:dyDescent="0.2">
      <c r="A11" s="58" t="s">
        <v>47</v>
      </c>
      <c r="B11" s="448">
        <f t="shared" si="4"/>
        <v>1</v>
      </c>
      <c r="C11" s="447">
        <f t="shared" si="5"/>
        <v>5.5555555555555558E-3</v>
      </c>
      <c r="D11" s="403">
        <f t="array" ref="D11">MIN(IF(AB11:GZ11&gt;=1,$AB$3:$GZ$3))</f>
        <v>39963</v>
      </c>
      <c r="E11" s="400">
        <f t="array" ref="E11">MAX(IF(AB11:GZ11&gt;=1,$AB$3:$GZ$3))</f>
        <v>39963</v>
      </c>
      <c r="F11" s="442">
        <f t="shared" si="6"/>
        <v>0</v>
      </c>
      <c r="G11" s="446">
        <f t="shared" si="7"/>
        <v>0</v>
      </c>
      <c r="H11" s="626" t="str">
        <f t="shared" si="8"/>
        <v>-</v>
      </c>
      <c r="I11" s="375" t="str">
        <f t="array" ref="I11">IF((F11&gt;=1),MAX(IF(AB11:GZ11=1,$AB$3:$GZ$3)),"-")</f>
        <v>-</v>
      </c>
      <c r="J11" s="759" t="str">
        <f t="array" ref="J11">IF((F11&gt;=1),MAX(IF(AB11:GZ11=1,$AB$2:$GZ$2)),"-")</f>
        <v>-</v>
      </c>
      <c r="K11" s="384">
        <f t="shared" ca="1" si="9"/>
        <v>1</v>
      </c>
      <c r="L11" s="384" t="str">
        <f t="shared" ca="1" si="10"/>
        <v>-</v>
      </c>
      <c r="M11" s="445">
        <f t="shared" si="11"/>
        <v>0</v>
      </c>
      <c r="N11" s="444">
        <f t="shared" si="12"/>
        <v>0</v>
      </c>
      <c r="O11" s="156">
        <f t="shared" si="13"/>
        <v>0</v>
      </c>
      <c r="P11" s="443">
        <f t="shared" si="14"/>
        <v>0</v>
      </c>
      <c r="Q11" s="442">
        <f t="shared" si="15"/>
        <v>0</v>
      </c>
      <c r="R11" s="441">
        <f t="shared" si="16"/>
        <v>0</v>
      </c>
      <c r="S11" s="362">
        <f t="shared" si="17"/>
        <v>0</v>
      </c>
      <c r="T11" s="157">
        <f t="shared" si="18"/>
        <v>0</v>
      </c>
      <c r="U11" s="363">
        <f t="shared" si="19"/>
        <v>0</v>
      </c>
      <c r="V11" s="158">
        <f t="shared" si="20"/>
        <v>0</v>
      </c>
      <c r="W11" s="159">
        <f t="array" ref="W11">SUM(1*(AB$5:GZ$5=AB11:GZ11))-1</f>
        <v>0</v>
      </c>
      <c r="X11" s="160">
        <f t="shared" si="21"/>
        <v>0</v>
      </c>
      <c r="Y11" s="389">
        <f t="shared" si="22"/>
        <v>8</v>
      </c>
      <c r="Z11" s="389">
        <f t="shared" si="23"/>
        <v>12</v>
      </c>
      <c r="AA11" s="397">
        <f t="shared" si="24"/>
        <v>0.66666666666666663</v>
      </c>
      <c r="AB11" s="91"/>
      <c r="AC11" s="82"/>
      <c r="AD11" s="82"/>
      <c r="AE11" s="83"/>
      <c r="AF11" s="83"/>
      <c r="AG11" s="83"/>
      <c r="AH11" s="83"/>
      <c r="AI11" s="83"/>
      <c r="AJ11" s="83"/>
      <c r="AK11" s="83"/>
      <c r="AL11" s="83"/>
      <c r="AM11" s="84"/>
      <c r="AN11" s="84"/>
      <c r="AO11" s="84"/>
      <c r="AP11" s="84"/>
      <c r="AQ11" s="84"/>
      <c r="AR11" s="84"/>
      <c r="AS11" s="84"/>
      <c r="AT11" s="84">
        <v>8</v>
      </c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3"/>
      <c r="CZ11" s="83"/>
      <c r="DA11" s="83"/>
      <c r="DB11" s="90"/>
      <c r="DC11" s="90"/>
      <c r="DD11" s="104"/>
      <c r="DE11" s="104"/>
      <c r="DF11" s="104"/>
      <c r="DG11" s="104"/>
      <c r="DH11" s="104"/>
      <c r="DI11" s="104"/>
      <c r="DJ11" s="104"/>
      <c r="DK11" s="104"/>
      <c r="DL11" s="366"/>
      <c r="DM11" s="366"/>
      <c r="DN11" s="366"/>
      <c r="DO11" s="366"/>
      <c r="DP11" s="366"/>
      <c r="DQ11" s="366"/>
      <c r="DR11" s="514"/>
      <c r="DS11" s="514"/>
      <c r="DT11" s="514"/>
      <c r="DU11" s="514"/>
      <c r="DV11" s="514"/>
      <c r="DW11" s="514"/>
      <c r="DX11" s="514"/>
      <c r="DY11" s="514"/>
      <c r="DZ11" s="633"/>
      <c r="EA11" s="633"/>
      <c r="EB11" s="633"/>
      <c r="EC11" s="633"/>
      <c r="ED11" s="633"/>
      <c r="EE11" s="633"/>
      <c r="EF11" s="633"/>
      <c r="EG11" s="633"/>
      <c r="EH11" s="633"/>
      <c r="EI11" s="633"/>
      <c r="EJ11" s="633"/>
      <c r="EK11" s="633"/>
      <c r="EL11" s="633"/>
      <c r="EM11" s="633"/>
      <c r="EN11" s="752"/>
      <c r="EO11" s="752"/>
      <c r="EP11" s="752"/>
      <c r="EQ11" s="752"/>
      <c r="ER11" s="752"/>
      <c r="ES11" s="752"/>
      <c r="ET11" s="752"/>
      <c r="EU11" s="752"/>
      <c r="EV11" s="752"/>
      <c r="EW11" s="752"/>
      <c r="EX11" s="752"/>
      <c r="EY11" s="752"/>
      <c r="EZ11" s="752"/>
      <c r="FA11" s="752"/>
      <c r="FB11" s="1598"/>
      <c r="FC11" s="1598"/>
      <c r="FD11" s="1598"/>
      <c r="FE11" s="1598"/>
      <c r="FF11" s="1598"/>
      <c r="FG11" s="1598"/>
      <c r="FH11" s="1598"/>
      <c r="FI11" s="1598"/>
      <c r="FJ11" s="1598"/>
      <c r="FK11" s="1598"/>
      <c r="FL11" s="1598"/>
      <c r="FM11" s="1598"/>
      <c r="FN11" s="1598"/>
      <c r="FO11" s="1598"/>
      <c r="FP11" s="1598"/>
      <c r="FQ11" s="3596"/>
      <c r="FR11" s="3596"/>
      <c r="FS11" s="3596"/>
      <c r="FT11" s="3596"/>
      <c r="FU11" s="3596"/>
      <c r="FV11" s="3596"/>
      <c r="FW11" s="3596"/>
      <c r="FX11" s="3662"/>
      <c r="FY11" s="3596"/>
      <c r="FZ11" s="3596"/>
      <c r="GA11" s="3596"/>
      <c r="GB11" s="3730"/>
      <c r="GC11" s="3730"/>
      <c r="GD11" s="3730"/>
      <c r="GE11" s="3730"/>
      <c r="GF11" s="3730"/>
      <c r="GG11" s="3730"/>
      <c r="GH11" s="3662"/>
      <c r="GI11" s="3730"/>
      <c r="GJ11" s="3730"/>
      <c r="GK11" s="3730"/>
      <c r="GL11" s="3730"/>
      <c r="GM11" s="3730"/>
      <c r="GN11" s="3730"/>
      <c r="GO11" s="90"/>
      <c r="GP11" s="90"/>
      <c r="GQ11" s="90"/>
      <c r="GR11" s="90"/>
      <c r="GS11" s="90"/>
      <c r="GT11" s="3662"/>
      <c r="GU11" s="90"/>
      <c r="GV11" s="90"/>
      <c r="GW11" s="90"/>
      <c r="GX11" s="90"/>
      <c r="GY11" s="90"/>
      <c r="GZ11" s="3796"/>
    </row>
    <row r="12" spans="1:259" s="478" customFormat="1" ht="11.1" customHeight="1" x14ac:dyDescent="0.2">
      <c r="A12" s="58" t="s">
        <v>913</v>
      </c>
      <c r="B12" s="448">
        <f t="shared" si="4"/>
        <v>3</v>
      </c>
      <c r="C12" s="447">
        <f t="shared" si="5"/>
        <v>1.6666666666666666E-2</v>
      </c>
      <c r="D12" s="403">
        <f t="array" ref="D12">MIN(IF(AB12:GZ12&gt;=1,$AB$3:$GZ$3))</f>
        <v>44680</v>
      </c>
      <c r="E12" s="400">
        <f t="array" ref="E12">MAX(IF(AB12:GZ12&gt;=1,$AB$3:$GZ$3))</f>
        <v>44960</v>
      </c>
      <c r="F12" s="442">
        <f t="shared" si="6"/>
        <v>0</v>
      </c>
      <c r="G12" s="446">
        <f t="shared" si="7"/>
        <v>0</v>
      </c>
      <c r="H12" s="626" t="str">
        <f t="shared" si="8"/>
        <v>-</v>
      </c>
      <c r="I12" s="375" t="str">
        <f t="array" ref="I12">IF((F12&gt;=1),MAX(IF(AB12:GZ12=1,$AB$3:$GZ$3)),"-")</f>
        <v>-</v>
      </c>
      <c r="J12" s="759" t="str">
        <f t="array" ref="J12">IF((F12&gt;=1),MAX(IF(AB12:GZ12=1,$AB$2:$GZ$2)),"-")</f>
        <v>-</v>
      </c>
      <c r="K12" s="384">
        <f t="shared" ca="1" si="9"/>
        <v>3</v>
      </c>
      <c r="L12" s="384" t="str">
        <f t="shared" ca="1" si="10"/>
        <v>-</v>
      </c>
      <c r="M12" s="445">
        <f t="shared" si="11"/>
        <v>1</v>
      </c>
      <c r="N12" s="444">
        <f t="shared" si="12"/>
        <v>0.33333333333333331</v>
      </c>
      <c r="O12" s="156">
        <f t="shared" si="13"/>
        <v>0</v>
      </c>
      <c r="P12" s="443">
        <f t="shared" si="14"/>
        <v>0</v>
      </c>
      <c r="Q12" s="442">
        <f t="shared" si="15"/>
        <v>1</v>
      </c>
      <c r="R12" s="441">
        <f t="shared" si="16"/>
        <v>0.33333333333333331</v>
      </c>
      <c r="S12" s="362">
        <f t="shared" si="17"/>
        <v>1</v>
      </c>
      <c r="T12" s="157">
        <f t="shared" si="18"/>
        <v>0.33333333333333331</v>
      </c>
      <c r="U12" s="363">
        <f t="shared" si="19"/>
        <v>1</v>
      </c>
      <c r="V12" s="158">
        <f t="shared" si="20"/>
        <v>0.33333333333333331</v>
      </c>
      <c r="W12" s="159">
        <f t="array" ref="W12">SUM(1*(AB$5:GZ$5=AB12:GZ12))-1</f>
        <v>0</v>
      </c>
      <c r="X12" s="160">
        <f t="shared" si="21"/>
        <v>0</v>
      </c>
      <c r="Y12" s="389">
        <f t="shared" si="22"/>
        <v>7.333333333333333</v>
      </c>
      <c r="Z12" s="389">
        <f t="shared" si="23"/>
        <v>14.333333333333334</v>
      </c>
      <c r="AA12" s="397">
        <f t="shared" si="24"/>
        <v>0.5116279069767441</v>
      </c>
      <c r="AB12" s="91"/>
      <c r="AC12" s="82"/>
      <c r="AD12" s="82"/>
      <c r="AE12" s="83"/>
      <c r="AF12" s="83"/>
      <c r="AG12" s="83"/>
      <c r="AH12" s="83"/>
      <c r="AI12" s="83"/>
      <c r="AJ12" s="83"/>
      <c r="AK12" s="83"/>
      <c r="AL12" s="83"/>
      <c r="AM12" s="84"/>
      <c r="AN12" s="84"/>
      <c r="AO12" s="84"/>
      <c r="AP12" s="84"/>
      <c r="AQ12" s="84"/>
      <c r="AR12" s="84"/>
      <c r="AS12" s="84"/>
      <c r="AT12" s="84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3"/>
      <c r="CZ12" s="83"/>
      <c r="DA12" s="83"/>
      <c r="DB12" s="90"/>
      <c r="DC12" s="90"/>
      <c r="DD12" s="104"/>
      <c r="DE12" s="104"/>
      <c r="DF12" s="104"/>
      <c r="DG12" s="104"/>
      <c r="DH12" s="104"/>
      <c r="DI12" s="104"/>
      <c r="DJ12" s="104"/>
      <c r="DK12" s="104"/>
      <c r="DL12" s="366"/>
      <c r="DM12" s="366"/>
      <c r="DN12" s="366"/>
      <c r="DO12" s="366"/>
      <c r="DP12" s="366"/>
      <c r="DQ12" s="366"/>
      <c r="DR12" s="514"/>
      <c r="DS12" s="514"/>
      <c r="DT12" s="514"/>
      <c r="DU12" s="514"/>
      <c r="DV12" s="514"/>
      <c r="DW12" s="514"/>
      <c r="DX12" s="514"/>
      <c r="DY12" s="514"/>
      <c r="DZ12" s="633"/>
      <c r="EA12" s="633"/>
      <c r="EB12" s="633"/>
      <c r="EC12" s="633"/>
      <c r="ED12" s="633"/>
      <c r="EE12" s="633"/>
      <c r="EF12" s="633"/>
      <c r="EG12" s="633"/>
      <c r="EH12" s="633"/>
      <c r="EI12" s="633"/>
      <c r="EJ12" s="633"/>
      <c r="EK12" s="633"/>
      <c r="EL12" s="633"/>
      <c r="EM12" s="633"/>
      <c r="EN12" s="752"/>
      <c r="EO12" s="752"/>
      <c r="EP12" s="752"/>
      <c r="EQ12" s="752"/>
      <c r="ER12" s="752"/>
      <c r="ES12" s="752"/>
      <c r="ET12" s="752"/>
      <c r="EU12" s="752"/>
      <c r="EV12" s="752"/>
      <c r="EW12" s="752"/>
      <c r="EX12" s="752"/>
      <c r="EY12" s="752"/>
      <c r="EZ12" s="752"/>
      <c r="FA12" s="752"/>
      <c r="FB12" s="1598"/>
      <c r="FC12" s="1598"/>
      <c r="FD12" s="1598"/>
      <c r="FE12" s="1598"/>
      <c r="FF12" s="1598"/>
      <c r="FG12" s="1598"/>
      <c r="FH12" s="1598"/>
      <c r="FI12" s="1598"/>
      <c r="FJ12" s="1598"/>
      <c r="FK12" s="1598"/>
      <c r="FL12" s="1598"/>
      <c r="FM12" s="1598"/>
      <c r="FN12" s="1598"/>
      <c r="FO12" s="1598"/>
      <c r="FP12" s="1598"/>
      <c r="FQ12" s="3596"/>
      <c r="FR12" s="3596"/>
      <c r="FS12" s="3596"/>
      <c r="FT12" s="3596"/>
      <c r="FU12" s="3596"/>
      <c r="FV12" s="3596"/>
      <c r="FW12" s="3596"/>
      <c r="FX12" s="3662"/>
      <c r="FY12" s="3596"/>
      <c r="FZ12" s="3596"/>
      <c r="GA12" s="3596"/>
      <c r="GB12" s="3730"/>
      <c r="GC12" s="3730"/>
      <c r="GD12" s="3730"/>
      <c r="GE12" s="3730"/>
      <c r="GF12" s="3730"/>
      <c r="GG12" s="3730"/>
      <c r="GH12" s="3662"/>
      <c r="GI12" s="3730"/>
      <c r="GJ12" s="3730"/>
      <c r="GK12" s="3730"/>
      <c r="GL12" s="3730">
        <v>2</v>
      </c>
      <c r="GM12" s="3730"/>
      <c r="GN12" s="3730"/>
      <c r="GO12" s="90"/>
      <c r="GP12" s="90"/>
      <c r="GQ12" s="90"/>
      <c r="GR12" s="90"/>
      <c r="GS12" s="90">
        <v>8</v>
      </c>
      <c r="GT12" s="3662"/>
      <c r="GU12" s="90"/>
      <c r="GV12" s="90">
        <v>12</v>
      </c>
      <c r="GW12" s="90"/>
      <c r="GX12" s="90"/>
      <c r="GY12" s="90"/>
      <c r="GZ12" s="3796"/>
    </row>
    <row r="13" spans="1:259" s="478" customFormat="1" ht="11.1" customHeight="1" x14ac:dyDescent="0.2">
      <c r="A13" s="60" t="s">
        <v>284</v>
      </c>
      <c r="B13" s="448">
        <f t="shared" si="4"/>
        <v>51</v>
      </c>
      <c r="C13" s="447">
        <f t="shared" si="5"/>
        <v>0.28333333333333333</v>
      </c>
      <c r="D13" s="403">
        <f t="array" ref="D13">MIN(IF(AB13:GZ13&gt;=1,$AB$3:$GZ$3))</f>
        <v>42356</v>
      </c>
      <c r="E13" s="400">
        <f t="array" ref="E13">MAX(IF(AB13:GZ13&gt;=1,$AB$3:$GZ$3))</f>
        <v>45016</v>
      </c>
      <c r="F13" s="442">
        <f t="shared" si="6"/>
        <v>2</v>
      </c>
      <c r="G13" s="446">
        <f t="shared" si="7"/>
        <v>3.9215686274509803E-2</v>
      </c>
      <c r="H13" s="626">
        <f t="shared" si="8"/>
        <v>0.2</v>
      </c>
      <c r="I13" s="375">
        <f t="array" ref="I13">IF((F13&gt;=1),MAX(IF(AB13:GZ13=1,$AB$3:$GZ$3)),"-")</f>
        <v>43889</v>
      </c>
      <c r="J13" s="759">
        <f t="array" ref="J13">IF((F13&gt;=1),MAX(IF(AB13:GZ13=1,$AB$2:$GZ$2)),"-")</f>
        <v>156</v>
      </c>
      <c r="K13" s="384">
        <f t="shared" ca="1" si="9"/>
        <v>11</v>
      </c>
      <c r="L13" s="384">
        <f t="shared" ca="1" si="10"/>
        <v>24</v>
      </c>
      <c r="M13" s="445">
        <f t="shared" si="11"/>
        <v>8</v>
      </c>
      <c r="N13" s="444">
        <f t="shared" si="12"/>
        <v>0.15686274509803921</v>
      </c>
      <c r="O13" s="156">
        <f t="shared" si="13"/>
        <v>4</v>
      </c>
      <c r="P13" s="443">
        <f t="shared" si="14"/>
        <v>7.8431372549019607E-2</v>
      </c>
      <c r="Q13" s="442">
        <f t="shared" si="15"/>
        <v>14</v>
      </c>
      <c r="R13" s="441">
        <f t="shared" si="16"/>
        <v>0.27450980392156865</v>
      </c>
      <c r="S13" s="362">
        <f t="shared" si="17"/>
        <v>18</v>
      </c>
      <c r="T13" s="157">
        <f t="shared" si="18"/>
        <v>0.35294117647058826</v>
      </c>
      <c r="U13" s="363">
        <f t="shared" si="19"/>
        <v>30</v>
      </c>
      <c r="V13" s="158">
        <f t="shared" si="20"/>
        <v>0.58823529411764708</v>
      </c>
      <c r="W13" s="159">
        <f t="array" ref="W13">SUM(1*(AB$5:GZ$5=AB13:GZ13))-1</f>
        <v>0</v>
      </c>
      <c r="X13" s="160">
        <f t="shared" si="21"/>
        <v>0</v>
      </c>
      <c r="Y13" s="389">
        <f t="shared" si="22"/>
        <v>6.9607843137254903</v>
      </c>
      <c r="Z13" s="389">
        <f t="shared" si="23"/>
        <v>14.803921568627452</v>
      </c>
      <c r="AA13" s="397">
        <f t="shared" si="24"/>
        <v>0.47019867549668876</v>
      </c>
      <c r="AB13" s="91"/>
      <c r="AC13" s="82"/>
      <c r="AD13" s="82"/>
      <c r="AE13" s="83"/>
      <c r="AF13" s="83"/>
      <c r="AG13" s="83"/>
      <c r="AH13" s="83"/>
      <c r="AI13" s="83"/>
      <c r="AJ13" s="83"/>
      <c r="AK13" s="83"/>
      <c r="AL13" s="83"/>
      <c r="AM13" s="84"/>
      <c r="AN13" s="84"/>
      <c r="AO13" s="84"/>
      <c r="AP13" s="84"/>
      <c r="AQ13" s="84"/>
      <c r="AR13" s="84"/>
      <c r="AS13" s="84"/>
      <c r="AT13" s="84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3"/>
      <c r="CZ13" s="83"/>
      <c r="DA13" s="83"/>
      <c r="DB13" s="90"/>
      <c r="DC13" s="90"/>
      <c r="DD13" s="104"/>
      <c r="DE13" s="104"/>
      <c r="DF13" s="104"/>
      <c r="DG13" s="104"/>
      <c r="DH13" s="104"/>
      <c r="DI13" s="104"/>
      <c r="DJ13" s="104"/>
      <c r="DK13" s="104"/>
      <c r="DL13" s="366"/>
      <c r="DM13" s="366"/>
      <c r="DN13" s="366"/>
      <c r="DO13" s="366"/>
      <c r="DP13" s="366"/>
      <c r="DQ13" s="366">
        <v>7</v>
      </c>
      <c r="DR13" s="514">
        <v>9</v>
      </c>
      <c r="DS13" s="514"/>
      <c r="DT13" s="514"/>
      <c r="DU13" s="514">
        <v>16</v>
      </c>
      <c r="DV13" s="514"/>
      <c r="DW13" s="514">
        <v>13</v>
      </c>
      <c r="DX13" s="514">
        <v>8</v>
      </c>
      <c r="DY13" s="514">
        <v>5</v>
      </c>
      <c r="DZ13" s="633">
        <v>2</v>
      </c>
      <c r="EA13" s="633"/>
      <c r="EB13" s="633">
        <v>5</v>
      </c>
      <c r="EC13" s="633">
        <v>10</v>
      </c>
      <c r="ED13" s="633">
        <v>5</v>
      </c>
      <c r="EE13" s="633">
        <v>12</v>
      </c>
      <c r="EF13" s="633">
        <v>11</v>
      </c>
      <c r="EG13" s="633">
        <v>10</v>
      </c>
      <c r="EH13" s="633"/>
      <c r="EI13" s="633">
        <v>6</v>
      </c>
      <c r="EJ13" s="633">
        <v>8</v>
      </c>
      <c r="EK13" s="633">
        <v>5</v>
      </c>
      <c r="EL13" s="633">
        <v>3</v>
      </c>
      <c r="EM13" s="633">
        <v>5</v>
      </c>
      <c r="EN13" s="752"/>
      <c r="EO13" s="752">
        <v>10</v>
      </c>
      <c r="EP13" s="752">
        <v>13</v>
      </c>
      <c r="EQ13" s="752">
        <v>2</v>
      </c>
      <c r="ER13" s="752"/>
      <c r="ES13" s="752">
        <v>7</v>
      </c>
      <c r="ET13" s="752">
        <v>6</v>
      </c>
      <c r="EU13" s="752">
        <v>2</v>
      </c>
      <c r="EV13" s="752"/>
      <c r="EW13" s="752">
        <v>2</v>
      </c>
      <c r="EX13" s="752"/>
      <c r="EY13" s="752"/>
      <c r="EZ13" s="752"/>
      <c r="FA13" s="752">
        <v>6</v>
      </c>
      <c r="FB13" s="1598"/>
      <c r="FC13" s="1598">
        <v>13</v>
      </c>
      <c r="FD13" s="1598"/>
      <c r="FE13" s="1598">
        <v>1</v>
      </c>
      <c r="FF13" s="1598"/>
      <c r="FG13" s="1598">
        <v>8</v>
      </c>
      <c r="FH13" s="1598"/>
      <c r="FI13" s="1598"/>
      <c r="FJ13" s="1598"/>
      <c r="FK13" s="1598">
        <v>9</v>
      </c>
      <c r="FL13" s="1598">
        <v>2</v>
      </c>
      <c r="FM13" s="1598">
        <v>5</v>
      </c>
      <c r="FN13" s="1598"/>
      <c r="FO13" s="1598">
        <v>14</v>
      </c>
      <c r="FP13" s="1598"/>
      <c r="FQ13" s="3596"/>
      <c r="FR13" s="3596"/>
      <c r="FS13" s="3596">
        <v>13</v>
      </c>
      <c r="FT13" s="3596"/>
      <c r="FU13" s="3596">
        <v>7</v>
      </c>
      <c r="FV13" s="3596">
        <v>11</v>
      </c>
      <c r="FW13" s="3596">
        <v>13</v>
      </c>
      <c r="FX13" s="3662"/>
      <c r="FY13" s="3596">
        <v>3</v>
      </c>
      <c r="FZ13" s="3596">
        <v>5</v>
      </c>
      <c r="GA13" s="3596">
        <v>1</v>
      </c>
      <c r="GB13" s="3730"/>
      <c r="GC13" s="3730"/>
      <c r="GD13" s="3730"/>
      <c r="GE13" s="3730">
        <v>4</v>
      </c>
      <c r="GF13" s="3730">
        <v>7</v>
      </c>
      <c r="GG13" s="3730">
        <v>2</v>
      </c>
      <c r="GH13" s="3662"/>
      <c r="GI13" s="3730"/>
      <c r="GJ13" s="3730"/>
      <c r="GK13" s="3730">
        <v>2</v>
      </c>
      <c r="GL13" s="3730"/>
      <c r="GM13" s="3730">
        <v>3</v>
      </c>
      <c r="GN13" s="3730">
        <v>11</v>
      </c>
      <c r="GO13" s="90"/>
      <c r="GP13" s="90"/>
      <c r="GQ13" s="90">
        <v>3</v>
      </c>
      <c r="GR13" s="90"/>
      <c r="GS13" s="90">
        <v>12</v>
      </c>
      <c r="GT13" s="3662"/>
      <c r="GU13" s="90"/>
      <c r="GV13" s="90">
        <v>6</v>
      </c>
      <c r="GW13" s="90"/>
      <c r="GX13" s="90">
        <v>2</v>
      </c>
      <c r="GY13" s="90">
        <v>10</v>
      </c>
      <c r="GZ13" s="3796"/>
    </row>
    <row r="14" spans="1:259" s="478" customFormat="1" ht="11.1" customHeight="1" x14ac:dyDescent="0.2">
      <c r="A14" s="58" t="s">
        <v>11</v>
      </c>
      <c r="B14" s="448">
        <f t="shared" si="4"/>
        <v>8</v>
      </c>
      <c r="C14" s="447">
        <f t="shared" si="5"/>
        <v>4.4444444444444446E-2</v>
      </c>
      <c r="D14" s="403">
        <f t="array" ref="D14">MIN(IF(AB14:GZ14&gt;=1,$AB$3:$GZ$3))</f>
        <v>39227</v>
      </c>
      <c r="E14" s="400">
        <f t="array" ref="E14">MAX(IF(AB14:GZ14&gt;=1,$AB$3:$GZ$3))</f>
        <v>39934</v>
      </c>
      <c r="F14" s="442">
        <f t="shared" si="6"/>
        <v>0</v>
      </c>
      <c r="G14" s="446">
        <f t="shared" si="7"/>
        <v>0</v>
      </c>
      <c r="H14" s="626" t="str">
        <f t="shared" si="8"/>
        <v>-</v>
      </c>
      <c r="I14" s="375" t="str">
        <f t="array" ref="I14">IF((F14&gt;=1),MAX(IF(AB14:GZ14=1,$AB$3:$GZ$3)),"-")</f>
        <v>-</v>
      </c>
      <c r="J14" s="759" t="str">
        <f t="array" ref="J14">IF((F14&gt;=1),MAX(IF(AB14:GZ14=1,$AB$2:$GZ$2)),"-")</f>
        <v>-</v>
      </c>
      <c r="K14" s="384">
        <f t="shared" ca="1" si="9"/>
        <v>8</v>
      </c>
      <c r="L14" s="384" t="str">
        <f t="shared" ca="1" si="10"/>
        <v>-</v>
      </c>
      <c r="M14" s="445">
        <f t="shared" si="11"/>
        <v>2</v>
      </c>
      <c r="N14" s="444">
        <f t="shared" si="12"/>
        <v>0.25</v>
      </c>
      <c r="O14" s="156">
        <f t="shared" si="13"/>
        <v>1</v>
      </c>
      <c r="P14" s="443">
        <f t="shared" si="14"/>
        <v>0.125</v>
      </c>
      <c r="Q14" s="442">
        <f t="shared" si="15"/>
        <v>3</v>
      </c>
      <c r="R14" s="441">
        <f t="shared" si="16"/>
        <v>0.375</v>
      </c>
      <c r="S14" s="362">
        <f t="shared" si="17"/>
        <v>3</v>
      </c>
      <c r="T14" s="157">
        <f t="shared" si="18"/>
        <v>0.375</v>
      </c>
      <c r="U14" s="363">
        <f t="shared" si="19"/>
        <v>6</v>
      </c>
      <c r="V14" s="158">
        <f t="shared" si="20"/>
        <v>0.75</v>
      </c>
      <c r="W14" s="159">
        <f t="array" ref="W14">SUM(1*(AB$5:GZ$5=AB14:GZ14))-1</f>
        <v>0</v>
      </c>
      <c r="X14" s="160">
        <f t="shared" si="21"/>
        <v>0</v>
      </c>
      <c r="Y14" s="389">
        <f t="shared" si="22"/>
        <v>5.125</v>
      </c>
      <c r="Z14" s="389">
        <f t="shared" si="23"/>
        <v>12.125</v>
      </c>
      <c r="AA14" s="397">
        <f t="shared" si="24"/>
        <v>0.42268041237113402</v>
      </c>
      <c r="AB14" s="93">
        <v>5</v>
      </c>
      <c r="AC14" s="89">
        <v>6</v>
      </c>
      <c r="AD14" s="89">
        <v>2</v>
      </c>
      <c r="AE14" s="83"/>
      <c r="AF14" s="83">
        <v>3</v>
      </c>
      <c r="AG14" s="83"/>
      <c r="AH14" s="83"/>
      <c r="AI14" s="83"/>
      <c r="AJ14" s="83"/>
      <c r="AK14" s="83">
        <v>5</v>
      </c>
      <c r="AL14" s="83"/>
      <c r="AM14" s="84">
        <v>2</v>
      </c>
      <c r="AN14" s="84">
        <v>6</v>
      </c>
      <c r="AO14" s="84"/>
      <c r="AP14" s="84"/>
      <c r="AQ14" s="84"/>
      <c r="AR14" s="84"/>
      <c r="AS14" s="84">
        <v>12</v>
      </c>
      <c r="AT14" s="84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3"/>
      <c r="CZ14" s="83"/>
      <c r="DA14" s="83"/>
      <c r="DB14" s="90"/>
      <c r="DC14" s="90"/>
      <c r="DD14" s="104"/>
      <c r="DE14" s="104"/>
      <c r="DF14" s="104"/>
      <c r="DG14" s="104"/>
      <c r="DH14" s="104"/>
      <c r="DI14" s="104"/>
      <c r="DJ14" s="104"/>
      <c r="DK14" s="104"/>
      <c r="DL14" s="366"/>
      <c r="DM14" s="366"/>
      <c r="DN14" s="366"/>
      <c r="DO14" s="366"/>
      <c r="DP14" s="366"/>
      <c r="DQ14" s="366"/>
      <c r="DR14" s="514"/>
      <c r="DS14" s="514"/>
      <c r="DT14" s="514"/>
      <c r="DU14" s="514"/>
      <c r="DV14" s="514"/>
      <c r="DW14" s="514"/>
      <c r="DX14" s="514"/>
      <c r="DY14" s="514"/>
      <c r="DZ14" s="633"/>
      <c r="EA14" s="633"/>
      <c r="EB14" s="633"/>
      <c r="EC14" s="633"/>
      <c r="ED14" s="633"/>
      <c r="EE14" s="633"/>
      <c r="EF14" s="633"/>
      <c r="EG14" s="633"/>
      <c r="EH14" s="633"/>
      <c r="EI14" s="633"/>
      <c r="EJ14" s="633"/>
      <c r="EK14" s="633"/>
      <c r="EL14" s="633"/>
      <c r="EM14" s="633"/>
      <c r="EN14" s="752"/>
      <c r="EO14" s="752"/>
      <c r="EP14" s="752"/>
      <c r="EQ14" s="752"/>
      <c r="ER14" s="752"/>
      <c r="ES14" s="752"/>
      <c r="ET14" s="752"/>
      <c r="EU14" s="752"/>
      <c r="EV14" s="752"/>
      <c r="EW14" s="752"/>
      <c r="EX14" s="752"/>
      <c r="EY14" s="752"/>
      <c r="EZ14" s="752"/>
      <c r="FA14" s="752"/>
      <c r="FB14" s="1598"/>
      <c r="FC14" s="1598"/>
      <c r="FD14" s="1598"/>
      <c r="FE14" s="1598"/>
      <c r="FF14" s="1598"/>
      <c r="FG14" s="1598"/>
      <c r="FH14" s="1598"/>
      <c r="FI14" s="1598"/>
      <c r="FJ14" s="1598"/>
      <c r="FK14" s="1598"/>
      <c r="FL14" s="1598"/>
      <c r="FM14" s="1598"/>
      <c r="FN14" s="1598"/>
      <c r="FO14" s="1598"/>
      <c r="FP14" s="1598"/>
      <c r="FQ14" s="3596"/>
      <c r="FR14" s="3596"/>
      <c r="FS14" s="3596"/>
      <c r="FT14" s="3596"/>
      <c r="FU14" s="3596"/>
      <c r="FV14" s="3596"/>
      <c r="FW14" s="3596"/>
      <c r="FX14" s="3662"/>
      <c r="FY14" s="3596"/>
      <c r="FZ14" s="3596"/>
      <c r="GA14" s="3596"/>
      <c r="GB14" s="3730"/>
      <c r="GC14" s="3730"/>
      <c r="GD14" s="3730"/>
      <c r="GE14" s="3730"/>
      <c r="GF14" s="3730"/>
      <c r="GG14" s="3730"/>
      <c r="GH14" s="3662"/>
      <c r="GI14" s="3730"/>
      <c r="GJ14" s="3730"/>
      <c r="GK14" s="3730"/>
      <c r="GL14" s="3730"/>
      <c r="GM14" s="3730"/>
      <c r="GN14" s="3730"/>
      <c r="GO14" s="90"/>
      <c r="GP14" s="90"/>
      <c r="GQ14" s="90"/>
      <c r="GR14" s="90"/>
      <c r="GS14" s="90"/>
      <c r="GT14" s="3662"/>
      <c r="GU14" s="90"/>
      <c r="GV14" s="90"/>
      <c r="GW14" s="90"/>
      <c r="GX14" s="90"/>
      <c r="GY14" s="90"/>
      <c r="GZ14" s="3796"/>
    </row>
    <row r="15" spans="1:259" s="478" customFormat="1" ht="11.1" customHeight="1" x14ac:dyDescent="0.2">
      <c r="A15" s="58" t="s">
        <v>149</v>
      </c>
      <c r="B15" s="448">
        <f t="shared" si="4"/>
        <v>2</v>
      </c>
      <c r="C15" s="447">
        <f t="shared" si="5"/>
        <v>1.1111111111111112E-2</v>
      </c>
      <c r="D15" s="403">
        <f t="array" ref="D15">MIN(IF(AB15:GZ15&gt;=1,$AB$3:$GZ$3))</f>
        <v>41306</v>
      </c>
      <c r="E15" s="400">
        <f t="array" ref="E15">MAX(IF(AB15:GZ15&gt;=1,$AB$3:$GZ$3))</f>
        <v>41397</v>
      </c>
      <c r="F15" s="442">
        <f t="shared" si="6"/>
        <v>0</v>
      </c>
      <c r="G15" s="446">
        <f t="shared" si="7"/>
        <v>0</v>
      </c>
      <c r="H15" s="626" t="str">
        <f t="shared" si="8"/>
        <v>-</v>
      </c>
      <c r="I15" s="375" t="str">
        <f t="array" ref="I15">IF((F15&gt;=1),MAX(IF(AB15:GZ15=1,$AB$3:$GZ$3)),"-")</f>
        <v>-</v>
      </c>
      <c r="J15" s="759" t="str">
        <f t="array" ref="J15">IF((F15&gt;=1),MAX(IF(AB15:GZ15=1,$AB$2:$GZ$2)),"-")</f>
        <v>-</v>
      </c>
      <c r="K15" s="384">
        <f t="shared" ca="1" si="9"/>
        <v>2</v>
      </c>
      <c r="L15" s="384" t="str">
        <f t="shared" ca="1" si="10"/>
        <v>-</v>
      </c>
      <c r="M15" s="445">
        <f t="shared" si="11"/>
        <v>0</v>
      </c>
      <c r="N15" s="444">
        <f t="shared" si="12"/>
        <v>0</v>
      </c>
      <c r="O15" s="156">
        <f t="shared" si="13"/>
        <v>0</v>
      </c>
      <c r="P15" s="443">
        <f t="shared" si="14"/>
        <v>0</v>
      </c>
      <c r="Q15" s="442">
        <f t="shared" si="15"/>
        <v>0</v>
      </c>
      <c r="R15" s="441">
        <f t="shared" si="16"/>
        <v>0</v>
      </c>
      <c r="S15" s="362">
        <f t="shared" si="17"/>
        <v>0</v>
      </c>
      <c r="T15" s="157">
        <f t="shared" si="18"/>
        <v>0</v>
      </c>
      <c r="U15" s="363">
        <f t="shared" si="19"/>
        <v>0</v>
      </c>
      <c r="V15" s="158">
        <f t="shared" si="20"/>
        <v>0</v>
      </c>
      <c r="W15" s="159">
        <f t="array" ref="W15">SUM(1*(AB$5:GZ$5=AB15:GZ15))-1</f>
        <v>0</v>
      </c>
      <c r="X15" s="160">
        <f t="shared" si="21"/>
        <v>0</v>
      </c>
      <c r="Y15" s="389">
        <f t="shared" si="22"/>
        <v>10</v>
      </c>
      <c r="Z15" s="389">
        <f t="shared" si="23"/>
        <v>12.5</v>
      </c>
      <c r="AA15" s="397">
        <f t="shared" si="24"/>
        <v>0.8</v>
      </c>
      <c r="AB15" s="91"/>
      <c r="AC15" s="82"/>
      <c r="AD15" s="82"/>
      <c r="AE15" s="83"/>
      <c r="AF15" s="83"/>
      <c r="AG15" s="83"/>
      <c r="AH15" s="83"/>
      <c r="AI15" s="83"/>
      <c r="AJ15" s="83"/>
      <c r="AK15" s="83"/>
      <c r="AL15" s="83"/>
      <c r="AM15" s="92"/>
      <c r="AN15" s="92"/>
      <c r="AO15" s="92"/>
      <c r="AP15" s="92"/>
      <c r="AQ15" s="92"/>
      <c r="AR15" s="92"/>
      <c r="AS15" s="92"/>
      <c r="AT15" s="84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8"/>
      <c r="CA15" s="88"/>
      <c r="CB15" s="88"/>
      <c r="CC15" s="88"/>
      <c r="CD15" s="88"/>
      <c r="CE15" s="88"/>
      <c r="CF15" s="88"/>
      <c r="CG15" s="88">
        <v>5</v>
      </c>
      <c r="CH15" s="88"/>
      <c r="CI15" s="88"/>
      <c r="CJ15" s="88"/>
      <c r="CK15" s="88">
        <v>15</v>
      </c>
      <c r="CL15" s="88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3"/>
      <c r="CZ15" s="83"/>
      <c r="DA15" s="83"/>
      <c r="DB15" s="90"/>
      <c r="DC15" s="90"/>
      <c r="DD15" s="104"/>
      <c r="DE15" s="104"/>
      <c r="DF15" s="104"/>
      <c r="DG15" s="104"/>
      <c r="DH15" s="104"/>
      <c r="DI15" s="104"/>
      <c r="DJ15" s="104"/>
      <c r="DK15" s="104"/>
      <c r="DL15" s="366"/>
      <c r="DM15" s="366"/>
      <c r="DN15" s="366"/>
      <c r="DO15" s="366"/>
      <c r="DP15" s="366"/>
      <c r="DQ15" s="366"/>
      <c r="DR15" s="514"/>
      <c r="DS15" s="514"/>
      <c r="DT15" s="514"/>
      <c r="DU15" s="514"/>
      <c r="DV15" s="514"/>
      <c r="DW15" s="514"/>
      <c r="DX15" s="514"/>
      <c r="DY15" s="514"/>
      <c r="DZ15" s="633"/>
      <c r="EA15" s="633"/>
      <c r="EB15" s="633"/>
      <c r="EC15" s="633"/>
      <c r="ED15" s="633"/>
      <c r="EE15" s="633"/>
      <c r="EF15" s="633"/>
      <c r="EG15" s="633"/>
      <c r="EH15" s="633"/>
      <c r="EI15" s="633"/>
      <c r="EJ15" s="633"/>
      <c r="EK15" s="633"/>
      <c r="EL15" s="633"/>
      <c r="EM15" s="633"/>
      <c r="EN15" s="752"/>
      <c r="EO15" s="752"/>
      <c r="EP15" s="752"/>
      <c r="EQ15" s="752"/>
      <c r="ER15" s="752"/>
      <c r="ES15" s="752"/>
      <c r="ET15" s="752"/>
      <c r="EU15" s="752"/>
      <c r="EV15" s="752"/>
      <c r="EW15" s="752"/>
      <c r="EX15" s="752"/>
      <c r="EY15" s="752"/>
      <c r="EZ15" s="752"/>
      <c r="FA15" s="752"/>
      <c r="FB15" s="1598"/>
      <c r="FC15" s="1598"/>
      <c r="FD15" s="1598"/>
      <c r="FE15" s="1598"/>
      <c r="FF15" s="1598"/>
      <c r="FG15" s="1598"/>
      <c r="FH15" s="1598"/>
      <c r="FI15" s="1598"/>
      <c r="FJ15" s="1598"/>
      <c r="FK15" s="1598"/>
      <c r="FL15" s="1598"/>
      <c r="FM15" s="1598"/>
      <c r="FN15" s="1598"/>
      <c r="FO15" s="1598"/>
      <c r="FP15" s="1598"/>
      <c r="FQ15" s="3596"/>
      <c r="FR15" s="3596"/>
      <c r="FS15" s="3596"/>
      <c r="FT15" s="3596"/>
      <c r="FU15" s="3596"/>
      <c r="FV15" s="3596"/>
      <c r="FW15" s="3596"/>
      <c r="FX15" s="3662"/>
      <c r="FY15" s="3596"/>
      <c r="FZ15" s="3596"/>
      <c r="GA15" s="3596"/>
      <c r="GB15" s="3730"/>
      <c r="GC15" s="3730"/>
      <c r="GD15" s="3730"/>
      <c r="GE15" s="3730"/>
      <c r="GF15" s="3730"/>
      <c r="GG15" s="3730"/>
      <c r="GH15" s="3662"/>
      <c r="GI15" s="3730"/>
      <c r="GJ15" s="3730"/>
      <c r="GK15" s="3730"/>
      <c r="GL15" s="3730"/>
      <c r="GM15" s="3730"/>
      <c r="GN15" s="3730"/>
      <c r="GO15" s="90"/>
      <c r="GP15" s="90"/>
      <c r="GQ15" s="90"/>
      <c r="GR15" s="90"/>
      <c r="GS15" s="90"/>
      <c r="GT15" s="3662"/>
      <c r="GU15" s="90"/>
      <c r="GV15" s="90"/>
      <c r="GW15" s="90"/>
      <c r="GX15" s="90"/>
      <c r="GY15" s="90"/>
      <c r="GZ15" s="3796"/>
    </row>
    <row r="16" spans="1:259" s="478" customFormat="1" ht="11.1" customHeight="1" x14ac:dyDescent="0.2">
      <c r="A16" s="58" t="s">
        <v>82</v>
      </c>
      <c r="B16" s="448">
        <f t="shared" si="4"/>
        <v>1</v>
      </c>
      <c r="C16" s="447">
        <f t="shared" si="5"/>
        <v>5.5555555555555558E-3</v>
      </c>
      <c r="D16" s="403">
        <f t="array" ref="D16">MIN(IF(AB16:GZ16&gt;=1,$AB$3:$GZ$3))</f>
        <v>40663</v>
      </c>
      <c r="E16" s="400">
        <f t="array" ref="E16">MAX(IF(AB16:GZ16&gt;=1,$AB$3:$GZ$3))</f>
        <v>40663</v>
      </c>
      <c r="F16" s="442">
        <f t="shared" si="6"/>
        <v>0</v>
      </c>
      <c r="G16" s="446">
        <f t="shared" si="7"/>
        <v>0</v>
      </c>
      <c r="H16" s="626" t="str">
        <f t="shared" si="8"/>
        <v>-</v>
      </c>
      <c r="I16" s="375" t="str">
        <f t="array" ref="I16">IF((F16&gt;=1),MAX(IF(AB16:GZ16=1,$AB$3:$GZ$3)),"-")</f>
        <v>-</v>
      </c>
      <c r="J16" s="759" t="str">
        <f t="array" ref="J16">IF((F16&gt;=1),MAX(IF(AB16:GZ16=1,$AB$2:$GZ$2)),"-")</f>
        <v>-</v>
      </c>
      <c r="K16" s="384">
        <f t="shared" ca="1" si="9"/>
        <v>1</v>
      </c>
      <c r="L16" s="384" t="str">
        <f t="shared" ca="1" si="10"/>
        <v>-</v>
      </c>
      <c r="M16" s="445">
        <f t="shared" si="11"/>
        <v>0</v>
      </c>
      <c r="N16" s="444">
        <f t="shared" si="12"/>
        <v>0</v>
      </c>
      <c r="O16" s="156">
        <f t="shared" si="13"/>
        <v>0</v>
      </c>
      <c r="P16" s="443">
        <f t="shared" si="14"/>
        <v>0</v>
      </c>
      <c r="Q16" s="442">
        <f t="shared" si="15"/>
        <v>0</v>
      </c>
      <c r="R16" s="441">
        <f t="shared" si="16"/>
        <v>0</v>
      </c>
      <c r="S16" s="362">
        <f t="shared" si="17"/>
        <v>0</v>
      </c>
      <c r="T16" s="157">
        <f t="shared" si="18"/>
        <v>0</v>
      </c>
      <c r="U16" s="363">
        <f t="shared" si="19"/>
        <v>0</v>
      </c>
      <c r="V16" s="158">
        <f t="shared" si="20"/>
        <v>0</v>
      </c>
      <c r="W16" s="159">
        <f t="array" ref="W16">SUM(1*(AB$5:GZ$5=AB16:GZ16))-1</f>
        <v>0</v>
      </c>
      <c r="X16" s="160">
        <f t="shared" si="21"/>
        <v>0</v>
      </c>
      <c r="Y16" s="389">
        <f t="shared" si="22"/>
        <v>8</v>
      </c>
      <c r="Z16" s="389">
        <f t="shared" si="23"/>
        <v>10</v>
      </c>
      <c r="AA16" s="397">
        <f t="shared" si="24"/>
        <v>0.8</v>
      </c>
      <c r="AB16" s="91"/>
      <c r="AC16" s="82"/>
      <c r="AD16" s="82"/>
      <c r="AE16" s="83"/>
      <c r="AF16" s="83"/>
      <c r="AG16" s="83"/>
      <c r="AH16" s="83"/>
      <c r="AI16" s="83"/>
      <c r="AJ16" s="83"/>
      <c r="AK16" s="83"/>
      <c r="AL16" s="83"/>
      <c r="AM16" s="92"/>
      <c r="AN16" s="92"/>
      <c r="AO16" s="92"/>
      <c r="AP16" s="92"/>
      <c r="AQ16" s="92"/>
      <c r="AR16" s="92"/>
      <c r="AS16" s="92"/>
      <c r="AT16" s="84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6"/>
      <c r="BF16" s="86"/>
      <c r="BG16" s="86"/>
      <c r="BH16" s="86"/>
      <c r="BI16" s="86"/>
      <c r="BJ16" s="86"/>
      <c r="BK16" s="86"/>
      <c r="BL16" s="86"/>
      <c r="BM16" s="86">
        <v>8</v>
      </c>
      <c r="BN16" s="86"/>
      <c r="BO16" s="86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3"/>
      <c r="CZ16" s="83"/>
      <c r="DA16" s="83"/>
      <c r="DB16" s="90"/>
      <c r="DC16" s="90"/>
      <c r="DD16" s="104"/>
      <c r="DE16" s="104"/>
      <c r="DF16" s="104"/>
      <c r="DG16" s="104"/>
      <c r="DH16" s="104"/>
      <c r="DI16" s="104"/>
      <c r="DJ16" s="104"/>
      <c r="DK16" s="104"/>
      <c r="DL16" s="366"/>
      <c r="DM16" s="366"/>
      <c r="DN16" s="366"/>
      <c r="DO16" s="366"/>
      <c r="DP16" s="366"/>
      <c r="DQ16" s="366"/>
      <c r="DR16" s="514"/>
      <c r="DS16" s="514"/>
      <c r="DT16" s="514"/>
      <c r="DU16" s="514"/>
      <c r="DV16" s="514"/>
      <c r="DW16" s="514"/>
      <c r="DX16" s="514"/>
      <c r="DY16" s="514"/>
      <c r="DZ16" s="633"/>
      <c r="EA16" s="633"/>
      <c r="EB16" s="633"/>
      <c r="EC16" s="633"/>
      <c r="ED16" s="633"/>
      <c r="EE16" s="633"/>
      <c r="EF16" s="633"/>
      <c r="EG16" s="633"/>
      <c r="EH16" s="633"/>
      <c r="EI16" s="633"/>
      <c r="EJ16" s="633"/>
      <c r="EK16" s="633"/>
      <c r="EL16" s="633"/>
      <c r="EM16" s="633"/>
      <c r="EN16" s="752"/>
      <c r="EO16" s="752"/>
      <c r="EP16" s="752"/>
      <c r="EQ16" s="752"/>
      <c r="ER16" s="752"/>
      <c r="ES16" s="752"/>
      <c r="ET16" s="752"/>
      <c r="EU16" s="752"/>
      <c r="EV16" s="752"/>
      <c r="EW16" s="752"/>
      <c r="EX16" s="752"/>
      <c r="EY16" s="752"/>
      <c r="EZ16" s="752"/>
      <c r="FA16" s="752"/>
      <c r="FB16" s="1598"/>
      <c r="FC16" s="1598"/>
      <c r="FD16" s="1598"/>
      <c r="FE16" s="1598"/>
      <c r="FF16" s="1598"/>
      <c r="FG16" s="1598"/>
      <c r="FH16" s="1598"/>
      <c r="FI16" s="1598"/>
      <c r="FJ16" s="1598"/>
      <c r="FK16" s="1598"/>
      <c r="FL16" s="1598"/>
      <c r="FM16" s="1598"/>
      <c r="FN16" s="1598"/>
      <c r="FO16" s="1598"/>
      <c r="FP16" s="1598"/>
      <c r="FQ16" s="3596"/>
      <c r="FR16" s="3596"/>
      <c r="FS16" s="3596"/>
      <c r="FT16" s="3596"/>
      <c r="FU16" s="3596"/>
      <c r="FV16" s="3596"/>
      <c r="FW16" s="3596"/>
      <c r="FX16" s="3662"/>
      <c r="FY16" s="3596"/>
      <c r="FZ16" s="3596"/>
      <c r="GA16" s="3596"/>
      <c r="GB16" s="3730"/>
      <c r="GC16" s="3730"/>
      <c r="GD16" s="3730"/>
      <c r="GE16" s="3730"/>
      <c r="GF16" s="3730"/>
      <c r="GG16" s="3730"/>
      <c r="GH16" s="3662"/>
      <c r="GI16" s="3730"/>
      <c r="GJ16" s="3730"/>
      <c r="GK16" s="3730"/>
      <c r="GL16" s="3730"/>
      <c r="GM16" s="3730"/>
      <c r="GN16" s="3730"/>
      <c r="GO16" s="90"/>
      <c r="GP16" s="90"/>
      <c r="GQ16" s="90"/>
      <c r="GR16" s="90"/>
      <c r="GS16" s="90"/>
      <c r="GT16" s="3662"/>
      <c r="GU16" s="90"/>
      <c r="GV16" s="90"/>
      <c r="GW16" s="90"/>
      <c r="GX16" s="90"/>
      <c r="GY16" s="90"/>
      <c r="GZ16" s="3796"/>
    </row>
    <row r="17" spans="1:208" s="511" customFormat="1" ht="11.1" customHeight="1" x14ac:dyDescent="0.2">
      <c r="A17" s="3873" t="s">
        <v>135</v>
      </c>
      <c r="B17" s="448">
        <f t="shared" si="4"/>
        <v>31</v>
      </c>
      <c r="C17" s="447">
        <f t="shared" si="5"/>
        <v>0.17222222222222222</v>
      </c>
      <c r="D17" s="403">
        <f t="array" ref="D17">MIN(IF(AB17:GZ17&gt;=1,$AB$3:$GZ$3))</f>
        <v>39227</v>
      </c>
      <c r="E17" s="400">
        <f t="array" ref="E17">MAX(IF(AB17:GZ17&gt;=1,$AB$3:$GZ$3))</f>
        <v>43455</v>
      </c>
      <c r="F17" s="442">
        <f t="shared" si="6"/>
        <v>5</v>
      </c>
      <c r="G17" s="446">
        <f t="shared" si="7"/>
        <v>0.16129032258064516</v>
      </c>
      <c r="H17" s="626">
        <f t="shared" si="8"/>
        <v>0.55555555555555558</v>
      </c>
      <c r="I17" s="375">
        <f t="array" ref="I17">IF((F17&gt;=1),MAX(IF(AB17:GZ17=1,$AB$3:$GZ$3)),"-")</f>
        <v>42034</v>
      </c>
      <c r="J17" s="759">
        <f t="array" ref="J17">IF((F17&gt;=1),MAX(IF(AB17:GZ17=1,$AB$2:$GZ$2)),"-")</f>
        <v>82</v>
      </c>
      <c r="K17" s="384">
        <f t="shared" ca="1" si="9"/>
        <v>5</v>
      </c>
      <c r="L17" s="384">
        <f t="shared" ca="1" si="10"/>
        <v>98</v>
      </c>
      <c r="M17" s="445">
        <f t="shared" si="11"/>
        <v>4</v>
      </c>
      <c r="N17" s="444">
        <f t="shared" si="12"/>
        <v>0.12903225806451613</v>
      </c>
      <c r="O17" s="156">
        <f t="shared" si="13"/>
        <v>1</v>
      </c>
      <c r="P17" s="443">
        <f t="shared" si="14"/>
        <v>3.2258064516129031E-2</v>
      </c>
      <c r="Q17" s="442">
        <f t="shared" si="15"/>
        <v>10</v>
      </c>
      <c r="R17" s="441">
        <f t="shared" si="16"/>
        <v>0.32258064516129031</v>
      </c>
      <c r="S17" s="362">
        <f t="shared" si="17"/>
        <v>11</v>
      </c>
      <c r="T17" s="157">
        <f t="shared" si="18"/>
        <v>0.35483870967741937</v>
      </c>
      <c r="U17" s="363">
        <f t="shared" si="19"/>
        <v>14</v>
      </c>
      <c r="V17" s="158">
        <f t="shared" si="20"/>
        <v>0.45161290322580644</v>
      </c>
      <c r="W17" s="159">
        <f t="array" ref="W17">SUM(1*(AB$5:GZ$5=AB17:GZ17))-1</f>
        <v>4</v>
      </c>
      <c r="X17" s="160">
        <f t="shared" si="21"/>
        <v>0.12903225806451613</v>
      </c>
      <c r="Y17" s="389">
        <f t="shared" si="22"/>
        <v>7.258064516129032</v>
      </c>
      <c r="Z17" s="389">
        <f t="shared" si="23"/>
        <v>12.903225806451612</v>
      </c>
      <c r="AA17" s="397">
        <f t="shared" si="24"/>
        <v>0.5625</v>
      </c>
      <c r="AB17" s="93">
        <v>2</v>
      </c>
      <c r="AC17" s="89"/>
      <c r="AD17" s="89">
        <v>1</v>
      </c>
      <c r="AE17" s="83"/>
      <c r="AF17" s="83"/>
      <c r="AG17" s="83"/>
      <c r="AH17" s="83">
        <v>10</v>
      </c>
      <c r="AI17" s="83">
        <v>5</v>
      </c>
      <c r="AJ17" s="83"/>
      <c r="AK17" s="83"/>
      <c r="AL17" s="83"/>
      <c r="AM17" s="84">
        <v>12</v>
      </c>
      <c r="AN17" s="84">
        <v>1</v>
      </c>
      <c r="AO17" s="84"/>
      <c r="AP17" s="84"/>
      <c r="AQ17" s="84">
        <v>9</v>
      </c>
      <c r="AR17" s="84"/>
      <c r="AS17" s="84"/>
      <c r="AT17" s="84"/>
      <c r="AU17" s="85"/>
      <c r="AV17" s="85">
        <v>9</v>
      </c>
      <c r="AW17" s="85"/>
      <c r="AX17" s="85"/>
      <c r="AY17" s="85"/>
      <c r="AZ17" s="85"/>
      <c r="BA17" s="85"/>
      <c r="BB17" s="85"/>
      <c r="BC17" s="85"/>
      <c r="BD17" s="85"/>
      <c r="BE17" s="86"/>
      <c r="BF17" s="86">
        <v>8</v>
      </c>
      <c r="BG17" s="86"/>
      <c r="BH17" s="86">
        <v>13</v>
      </c>
      <c r="BI17" s="86"/>
      <c r="BJ17" s="86"/>
      <c r="BK17" s="86"/>
      <c r="BL17" s="86"/>
      <c r="BM17" s="86">
        <v>7</v>
      </c>
      <c r="BN17" s="86"/>
      <c r="BO17" s="86"/>
      <c r="BP17" s="87">
        <v>3</v>
      </c>
      <c r="BQ17" s="87"/>
      <c r="BR17" s="87">
        <v>10</v>
      </c>
      <c r="BS17" s="87">
        <v>1</v>
      </c>
      <c r="BT17" s="87">
        <v>8</v>
      </c>
      <c r="BU17" s="87">
        <v>2</v>
      </c>
      <c r="BV17" s="87"/>
      <c r="BW17" s="87">
        <v>8</v>
      </c>
      <c r="BX17" s="87"/>
      <c r="BY17" s="87">
        <v>11</v>
      </c>
      <c r="BZ17" s="88"/>
      <c r="CA17" s="88"/>
      <c r="CB17" s="88">
        <v>2</v>
      </c>
      <c r="CC17" s="88"/>
      <c r="CD17" s="88"/>
      <c r="CE17" s="88"/>
      <c r="CF17" s="88">
        <v>1</v>
      </c>
      <c r="CG17" s="88"/>
      <c r="CH17" s="88">
        <v>7</v>
      </c>
      <c r="CI17" s="88"/>
      <c r="CJ17" s="88"/>
      <c r="CK17" s="88"/>
      <c r="CL17" s="88"/>
      <c r="CM17" s="89"/>
      <c r="CN17" s="89"/>
      <c r="CO17" s="89"/>
      <c r="CP17" s="89"/>
      <c r="CQ17" s="89">
        <v>8</v>
      </c>
      <c r="CR17" s="89"/>
      <c r="CS17" s="89"/>
      <c r="CT17" s="89">
        <v>2</v>
      </c>
      <c r="CU17" s="89"/>
      <c r="CV17" s="89"/>
      <c r="CW17" s="89"/>
      <c r="CX17" s="89">
        <v>6</v>
      </c>
      <c r="CY17" s="83"/>
      <c r="CZ17" s="83"/>
      <c r="DA17" s="83"/>
      <c r="DB17" s="90">
        <v>16</v>
      </c>
      <c r="DC17" s="90"/>
      <c r="DD17" s="104"/>
      <c r="DE17" s="104">
        <v>1</v>
      </c>
      <c r="DF17" s="104"/>
      <c r="DG17" s="104"/>
      <c r="DH17" s="104"/>
      <c r="DI17" s="104"/>
      <c r="DJ17" s="104"/>
      <c r="DK17" s="104"/>
      <c r="DL17" s="366"/>
      <c r="DM17" s="366"/>
      <c r="DN17" s="366"/>
      <c r="DO17" s="366"/>
      <c r="DP17" s="366"/>
      <c r="DQ17" s="366">
        <v>17</v>
      </c>
      <c r="DR17" s="514"/>
      <c r="DS17" s="514"/>
      <c r="DT17" s="514">
        <v>11</v>
      </c>
      <c r="DU17" s="514"/>
      <c r="DV17" s="514"/>
      <c r="DW17" s="514"/>
      <c r="DX17" s="514"/>
      <c r="DY17" s="514"/>
      <c r="DZ17" s="633"/>
      <c r="EA17" s="633"/>
      <c r="EB17" s="633"/>
      <c r="EC17" s="633">
        <v>18</v>
      </c>
      <c r="ED17" s="633"/>
      <c r="EE17" s="633"/>
      <c r="EF17" s="633"/>
      <c r="EG17" s="633"/>
      <c r="EH17" s="633"/>
      <c r="EI17" s="633"/>
      <c r="EJ17" s="633"/>
      <c r="EK17" s="633"/>
      <c r="EL17" s="633"/>
      <c r="EM17" s="633"/>
      <c r="EN17" s="752"/>
      <c r="EO17" s="752"/>
      <c r="EP17" s="752"/>
      <c r="EQ17" s="752"/>
      <c r="ER17" s="752"/>
      <c r="ES17" s="752"/>
      <c r="ET17" s="752"/>
      <c r="EU17" s="752"/>
      <c r="EV17" s="752"/>
      <c r="EW17" s="752"/>
      <c r="EX17" s="752"/>
      <c r="EY17" s="752"/>
      <c r="EZ17" s="752"/>
      <c r="FA17" s="752">
        <v>4</v>
      </c>
      <c r="FB17" s="1598"/>
      <c r="FC17" s="1598"/>
      <c r="FD17" s="1598"/>
      <c r="FE17" s="1598"/>
      <c r="FF17" s="1598">
        <v>12</v>
      </c>
      <c r="FG17" s="1598"/>
      <c r="FH17" s="1598"/>
      <c r="FI17" s="1598"/>
      <c r="FJ17" s="1598"/>
      <c r="FK17" s="1598"/>
      <c r="FL17" s="1598"/>
      <c r="FM17" s="1598"/>
      <c r="FN17" s="1598"/>
      <c r="FO17" s="1598"/>
      <c r="FP17" s="1598"/>
      <c r="FQ17" s="3596"/>
      <c r="FR17" s="3596"/>
      <c r="FS17" s="3596"/>
      <c r="FT17" s="3596"/>
      <c r="FU17" s="3596"/>
      <c r="FV17" s="3596"/>
      <c r="FW17" s="3596"/>
      <c r="FX17" s="3662"/>
      <c r="FY17" s="3596"/>
      <c r="FZ17" s="3596"/>
      <c r="GA17" s="3596"/>
      <c r="GB17" s="3730"/>
      <c r="GC17" s="3730"/>
      <c r="GD17" s="3730"/>
      <c r="GE17" s="3730"/>
      <c r="GF17" s="3730"/>
      <c r="GG17" s="3730"/>
      <c r="GH17" s="3662"/>
      <c r="GI17" s="3730"/>
      <c r="GJ17" s="3730"/>
      <c r="GK17" s="3730"/>
      <c r="GL17" s="3730"/>
      <c r="GM17" s="3730"/>
      <c r="GN17" s="3730"/>
      <c r="GO17" s="90"/>
      <c r="GP17" s="90"/>
      <c r="GQ17" s="90"/>
      <c r="GR17" s="90"/>
      <c r="GS17" s="90"/>
      <c r="GT17" s="3662"/>
      <c r="GU17" s="90"/>
      <c r="GV17" s="90"/>
      <c r="GW17" s="90"/>
      <c r="GX17" s="90"/>
      <c r="GY17" s="90"/>
      <c r="GZ17" s="3796"/>
    </row>
    <row r="18" spans="1:208" s="478" customFormat="1" ht="10.5" customHeight="1" x14ac:dyDescent="0.2">
      <c r="A18" s="58" t="s">
        <v>60</v>
      </c>
      <c r="B18" s="448">
        <f t="shared" si="4"/>
        <v>3</v>
      </c>
      <c r="C18" s="447">
        <f t="shared" si="5"/>
        <v>1.6666666666666666E-2</v>
      </c>
      <c r="D18" s="403">
        <f t="array" ref="D18">MIN(IF(AB18:GZ18&gt;=1,$AB$3:$GZ$3))</f>
        <v>40215</v>
      </c>
      <c r="E18" s="400">
        <f t="array" ref="E18">MAX(IF(AB18:GZ18&gt;=1,$AB$3:$GZ$3))</f>
        <v>40271</v>
      </c>
      <c r="F18" s="442">
        <f t="shared" si="6"/>
        <v>0</v>
      </c>
      <c r="G18" s="446">
        <f t="shared" si="7"/>
        <v>0</v>
      </c>
      <c r="H18" s="626" t="str">
        <f t="shared" si="8"/>
        <v>-</v>
      </c>
      <c r="I18" s="375" t="str">
        <f t="array" ref="I18">IF((F18&gt;=1),MAX(IF(AB18:GZ18=1,$AB$3:$GZ$3)),"-")</f>
        <v>-</v>
      </c>
      <c r="J18" s="759" t="str">
        <f t="array" ref="J18">IF((F18&gt;=1),MAX(IF(AB18:GZ18=1,$AB$2:$GZ$2)),"-")</f>
        <v>-</v>
      </c>
      <c r="K18" s="384">
        <f t="shared" ca="1" si="9"/>
        <v>3</v>
      </c>
      <c r="L18" s="384" t="str">
        <f t="shared" ca="1" si="10"/>
        <v>-</v>
      </c>
      <c r="M18" s="445">
        <f t="shared" si="11"/>
        <v>0</v>
      </c>
      <c r="N18" s="444">
        <f t="shared" si="12"/>
        <v>0</v>
      </c>
      <c r="O18" s="156">
        <f t="shared" si="13"/>
        <v>0</v>
      </c>
      <c r="P18" s="443">
        <f t="shared" si="14"/>
        <v>0</v>
      </c>
      <c r="Q18" s="442">
        <f t="shared" si="15"/>
        <v>0</v>
      </c>
      <c r="R18" s="441">
        <f t="shared" si="16"/>
        <v>0</v>
      </c>
      <c r="S18" s="362">
        <f t="shared" si="17"/>
        <v>0</v>
      </c>
      <c r="T18" s="157">
        <f t="shared" si="18"/>
        <v>0</v>
      </c>
      <c r="U18" s="363">
        <f t="shared" si="19"/>
        <v>1</v>
      </c>
      <c r="V18" s="158">
        <f t="shared" si="20"/>
        <v>0.33333333333333331</v>
      </c>
      <c r="W18" s="159">
        <f t="array" ref="W18">SUM(1*(AB$5:GZ$5=AB18:GZ18))-1</f>
        <v>0</v>
      </c>
      <c r="X18" s="160">
        <f t="shared" si="21"/>
        <v>0</v>
      </c>
      <c r="Y18" s="389">
        <f t="shared" si="22"/>
        <v>6.333333333333333</v>
      </c>
      <c r="Z18" s="389">
        <f t="shared" si="23"/>
        <v>10</v>
      </c>
      <c r="AA18" s="397">
        <f t="shared" si="24"/>
        <v>0.6333333333333333</v>
      </c>
      <c r="AB18" s="91"/>
      <c r="AC18" s="82"/>
      <c r="AD18" s="82"/>
      <c r="AE18" s="83"/>
      <c r="AF18" s="83"/>
      <c r="AG18" s="83"/>
      <c r="AH18" s="83"/>
      <c r="AI18" s="83"/>
      <c r="AJ18" s="83"/>
      <c r="AK18" s="83"/>
      <c r="AL18" s="83"/>
      <c r="AM18" s="92"/>
      <c r="AN18" s="92"/>
      <c r="AO18" s="92"/>
      <c r="AP18" s="92"/>
      <c r="AQ18" s="92"/>
      <c r="AR18" s="92"/>
      <c r="AS18" s="92"/>
      <c r="AT18" s="84"/>
      <c r="AU18" s="85"/>
      <c r="AV18" s="85"/>
      <c r="AW18" s="85"/>
      <c r="AX18" s="85"/>
      <c r="AY18" s="85"/>
      <c r="AZ18" s="85">
        <v>10</v>
      </c>
      <c r="BA18" s="85"/>
      <c r="BB18" s="85">
        <v>5</v>
      </c>
      <c r="BC18" s="85">
        <v>4</v>
      </c>
      <c r="BD18" s="85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3"/>
      <c r="CZ18" s="83"/>
      <c r="DA18" s="83"/>
      <c r="DB18" s="90"/>
      <c r="DC18" s="90"/>
      <c r="DD18" s="104"/>
      <c r="DE18" s="104"/>
      <c r="DF18" s="104"/>
      <c r="DG18" s="104"/>
      <c r="DH18" s="104"/>
      <c r="DI18" s="104"/>
      <c r="DJ18" s="104"/>
      <c r="DK18" s="104"/>
      <c r="DL18" s="366"/>
      <c r="DM18" s="366"/>
      <c r="DN18" s="366"/>
      <c r="DO18" s="366"/>
      <c r="DP18" s="366"/>
      <c r="DQ18" s="366"/>
      <c r="DR18" s="514"/>
      <c r="DS18" s="514"/>
      <c r="DT18" s="514"/>
      <c r="DU18" s="514"/>
      <c r="DV18" s="514"/>
      <c r="DW18" s="514"/>
      <c r="DX18" s="514"/>
      <c r="DY18" s="514"/>
      <c r="DZ18" s="633"/>
      <c r="EA18" s="633"/>
      <c r="EB18" s="633"/>
      <c r="EC18" s="633"/>
      <c r="ED18" s="633"/>
      <c r="EE18" s="633"/>
      <c r="EF18" s="633"/>
      <c r="EG18" s="633"/>
      <c r="EH18" s="633"/>
      <c r="EI18" s="633"/>
      <c r="EJ18" s="633"/>
      <c r="EK18" s="633"/>
      <c r="EL18" s="633"/>
      <c r="EM18" s="633"/>
      <c r="EN18" s="752"/>
      <c r="EO18" s="752"/>
      <c r="EP18" s="752"/>
      <c r="EQ18" s="752"/>
      <c r="ER18" s="752"/>
      <c r="ES18" s="752"/>
      <c r="ET18" s="752"/>
      <c r="EU18" s="752"/>
      <c r="EV18" s="752"/>
      <c r="EW18" s="752"/>
      <c r="EX18" s="752"/>
      <c r="EY18" s="752"/>
      <c r="EZ18" s="752"/>
      <c r="FA18" s="752"/>
      <c r="FB18" s="1598"/>
      <c r="FC18" s="1598"/>
      <c r="FD18" s="1598"/>
      <c r="FE18" s="1598"/>
      <c r="FF18" s="1598"/>
      <c r="FG18" s="1598"/>
      <c r="FH18" s="1598"/>
      <c r="FI18" s="1598"/>
      <c r="FJ18" s="1598"/>
      <c r="FK18" s="1598"/>
      <c r="FL18" s="1598"/>
      <c r="FM18" s="1598"/>
      <c r="FN18" s="1598"/>
      <c r="FO18" s="1598"/>
      <c r="FP18" s="1598"/>
      <c r="FQ18" s="3596"/>
      <c r="FR18" s="3596"/>
      <c r="FS18" s="3596"/>
      <c r="FT18" s="3596"/>
      <c r="FU18" s="3596"/>
      <c r="FV18" s="3596"/>
      <c r="FW18" s="3596"/>
      <c r="FX18" s="3662"/>
      <c r="FY18" s="3596"/>
      <c r="FZ18" s="3596"/>
      <c r="GA18" s="3596"/>
      <c r="GB18" s="3730"/>
      <c r="GC18" s="3730"/>
      <c r="GD18" s="3730"/>
      <c r="GE18" s="3730"/>
      <c r="GF18" s="3730"/>
      <c r="GG18" s="3730"/>
      <c r="GH18" s="3662"/>
      <c r="GI18" s="3730"/>
      <c r="GJ18" s="3730"/>
      <c r="GK18" s="3730"/>
      <c r="GL18" s="3730"/>
      <c r="GM18" s="3730"/>
      <c r="GN18" s="3730"/>
      <c r="GO18" s="90"/>
      <c r="GP18" s="90"/>
      <c r="GQ18" s="90"/>
      <c r="GR18" s="90"/>
      <c r="GS18" s="90"/>
      <c r="GT18" s="3662"/>
      <c r="GU18" s="90"/>
      <c r="GV18" s="90"/>
      <c r="GW18" s="90"/>
      <c r="GX18" s="90"/>
      <c r="GY18" s="90"/>
      <c r="GZ18" s="3796"/>
    </row>
    <row r="19" spans="1:208" s="478" customFormat="1" ht="10.5" customHeight="1" x14ac:dyDescent="0.2">
      <c r="A19" s="58" t="s">
        <v>310</v>
      </c>
      <c r="B19" s="448">
        <f t="shared" si="4"/>
        <v>1</v>
      </c>
      <c r="C19" s="447">
        <f t="shared" si="5"/>
        <v>5.5555555555555558E-3</v>
      </c>
      <c r="D19" s="403">
        <f t="array" ref="D19">MIN(IF(AB19:GZ19&gt;=1,$AB$3:$GZ$3))</f>
        <v>42643</v>
      </c>
      <c r="E19" s="400">
        <f t="array" ref="E19">MAX(IF(AB19:GZ19&gt;=1,$AB$3:$GZ$3))</f>
        <v>42643</v>
      </c>
      <c r="F19" s="442">
        <f t="shared" si="6"/>
        <v>0</v>
      </c>
      <c r="G19" s="446">
        <f t="shared" si="7"/>
        <v>0</v>
      </c>
      <c r="H19" s="626" t="str">
        <f t="shared" si="8"/>
        <v>-</v>
      </c>
      <c r="I19" s="375" t="str">
        <f t="array" ref="I19">IF((F19&gt;=1),MAX(IF(AB19:GZ19=1,$AB$3:$GZ$3)),"-")</f>
        <v>-</v>
      </c>
      <c r="J19" s="759" t="str">
        <f t="array" ref="J19">IF((F19&gt;=1),MAX(IF(AB19:GZ19=1,$AB$2:$GZ$2)),"-")</f>
        <v>-</v>
      </c>
      <c r="K19" s="384">
        <f t="shared" ca="1" si="9"/>
        <v>1</v>
      </c>
      <c r="L19" s="384" t="str">
        <f t="shared" ca="1" si="10"/>
        <v>-</v>
      </c>
      <c r="M19" s="445">
        <f t="shared" si="11"/>
        <v>0</v>
      </c>
      <c r="N19" s="444">
        <f t="shared" si="12"/>
        <v>0</v>
      </c>
      <c r="O19" s="156">
        <f t="shared" si="13"/>
        <v>0</v>
      </c>
      <c r="P19" s="443">
        <f t="shared" si="14"/>
        <v>0</v>
      </c>
      <c r="Q19" s="442">
        <f t="shared" si="15"/>
        <v>0</v>
      </c>
      <c r="R19" s="441">
        <f t="shared" si="16"/>
        <v>0</v>
      </c>
      <c r="S19" s="362">
        <f t="shared" si="17"/>
        <v>0</v>
      </c>
      <c r="T19" s="157">
        <f t="shared" si="18"/>
        <v>0</v>
      </c>
      <c r="U19" s="363">
        <f t="shared" si="19"/>
        <v>0</v>
      </c>
      <c r="V19" s="158">
        <f t="shared" si="20"/>
        <v>0</v>
      </c>
      <c r="W19" s="159">
        <f t="array" ref="W19">SUM(1*(AB$5:GZ$5=AB19:GZ19))-1</f>
        <v>0</v>
      </c>
      <c r="X19" s="160">
        <f t="shared" si="21"/>
        <v>0</v>
      </c>
      <c r="Y19" s="389">
        <f t="shared" si="22"/>
        <v>9</v>
      </c>
      <c r="Z19" s="389">
        <f t="shared" si="23"/>
        <v>12</v>
      </c>
      <c r="AA19" s="397">
        <f t="shared" si="24"/>
        <v>0.75</v>
      </c>
      <c r="AB19" s="91"/>
      <c r="AC19" s="82"/>
      <c r="AD19" s="82"/>
      <c r="AE19" s="83"/>
      <c r="AF19" s="83"/>
      <c r="AG19" s="83"/>
      <c r="AH19" s="83"/>
      <c r="AI19" s="83"/>
      <c r="AJ19" s="83"/>
      <c r="AK19" s="83"/>
      <c r="AL19" s="83"/>
      <c r="AM19" s="92"/>
      <c r="AN19" s="92"/>
      <c r="AO19" s="92"/>
      <c r="AP19" s="92"/>
      <c r="AQ19" s="92"/>
      <c r="AR19" s="92"/>
      <c r="AS19" s="92"/>
      <c r="AT19" s="84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3"/>
      <c r="CZ19" s="83"/>
      <c r="DA19" s="83"/>
      <c r="DB19" s="90"/>
      <c r="DC19" s="90"/>
      <c r="DD19" s="104"/>
      <c r="DE19" s="104"/>
      <c r="DF19" s="104"/>
      <c r="DG19" s="104"/>
      <c r="DH19" s="104"/>
      <c r="DI19" s="104"/>
      <c r="DJ19" s="104"/>
      <c r="DK19" s="104"/>
      <c r="DL19" s="366"/>
      <c r="DM19" s="366"/>
      <c r="DN19" s="366"/>
      <c r="DO19" s="366"/>
      <c r="DP19" s="366"/>
      <c r="DQ19" s="366"/>
      <c r="DR19" s="514"/>
      <c r="DS19" s="514"/>
      <c r="DT19" s="514"/>
      <c r="DU19" s="514"/>
      <c r="DV19" s="514"/>
      <c r="DW19" s="514"/>
      <c r="DX19" s="514"/>
      <c r="DY19" s="514"/>
      <c r="DZ19" s="633"/>
      <c r="EA19" s="633">
        <v>9</v>
      </c>
      <c r="EB19" s="633"/>
      <c r="EC19" s="633"/>
      <c r="ED19" s="633"/>
      <c r="EE19" s="633"/>
      <c r="EF19" s="633"/>
      <c r="EG19" s="633"/>
      <c r="EH19" s="633"/>
      <c r="EI19" s="633"/>
      <c r="EJ19" s="633"/>
      <c r="EK19" s="633"/>
      <c r="EL19" s="633"/>
      <c r="EM19" s="633"/>
      <c r="EN19" s="752"/>
      <c r="EO19" s="752"/>
      <c r="EP19" s="752"/>
      <c r="EQ19" s="752"/>
      <c r="ER19" s="752"/>
      <c r="ES19" s="752"/>
      <c r="ET19" s="752"/>
      <c r="EU19" s="752"/>
      <c r="EV19" s="752"/>
      <c r="EW19" s="752"/>
      <c r="EX19" s="752"/>
      <c r="EY19" s="752"/>
      <c r="EZ19" s="752"/>
      <c r="FA19" s="752"/>
      <c r="FB19" s="1598"/>
      <c r="FC19" s="1598"/>
      <c r="FD19" s="1598"/>
      <c r="FE19" s="1598"/>
      <c r="FF19" s="1598"/>
      <c r="FG19" s="1598"/>
      <c r="FH19" s="1598"/>
      <c r="FI19" s="1598"/>
      <c r="FJ19" s="1598"/>
      <c r="FK19" s="1598"/>
      <c r="FL19" s="1598"/>
      <c r="FM19" s="1598"/>
      <c r="FN19" s="1598"/>
      <c r="FO19" s="1598"/>
      <c r="FP19" s="1598"/>
      <c r="FQ19" s="3596"/>
      <c r="FR19" s="3596"/>
      <c r="FS19" s="3596"/>
      <c r="FT19" s="3596"/>
      <c r="FU19" s="3596"/>
      <c r="FV19" s="3596"/>
      <c r="FW19" s="3596"/>
      <c r="FX19" s="3662"/>
      <c r="FY19" s="3596"/>
      <c r="FZ19" s="3596"/>
      <c r="GA19" s="3596"/>
      <c r="GB19" s="3730"/>
      <c r="GC19" s="3730"/>
      <c r="GD19" s="3730"/>
      <c r="GE19" s="3730"/>
      <c r="GF19" s="3730"/>
      <c r="GG19" s="3730"/>
      <c r="GH19" s="3662"/>
      <c r="GI19" s="3730"/>
      <c r="GJ19" s="3730"/>
      <c r="GK19" s="3730"/>
      <c r="GL19" s="3730"/>
      <c r="GM19" s="3730"/>
      <c r="GN19" s="3730"/>
      <c r="GO19" s="90"/>
      <c r="GP19" s="90"/>
      <c r="GQ19" s="90"/>
      <c r="GR19" s="90"/>
      <c r="GS19" s="90"/>
      <c r="GT19" s="3662"/>
      <c r="GU19" s="90"/>
      <c r="GV19" s="90"/>
      <c r="GW19" s="90"/>
      <c r="GX19" s="90"/>
      <c r="GY19" s="90"/>
      <c r="GZ19" s="3796"/>
    </row>
    <row r="20" spans="1:208" s="511" customFormat="1" ht="11.1" customHeight="1" x14ac:dyDescent="0.2">
      <c r="A20" s="58" t="s">
        <v>126</v>
      </c>
      <c r="B20" s="448">
        <f t="shared" si="4"/>
        <v>5</v>
      </c>
      <c r="C20" s="447">
        <f t="shared" si="5"/>
        <v>2.7777777777777776E-2</v>
      </c>
      <c r="D20" s="403">
        <f t="array" ref="D20">MIN(IF(AB20:GZ20&gt;=1,$AB$3:$GZ$3))</f>
        <v>41152</v>
      </c>
      <c r="E20" s="400">
        <f t="array" ref="E20">MAX(IF(AB20:GZ20&gt;=1,$AB$3:$GZ$3))</f>
        <v>42356</v>
      </c>
      <c r="F20" s="442">
        <f t="shared" si="6"/>
        <v>0</v>
      </c>
      <c r="G20" s="446">
        <f t="shared" si="7"/>
        <v>0</v>
      </c>
      <c r="H20" s="626" t="str">
        <f t="shared" si="8"/>
        <v>-</v>
      </c>
      <c r="I20" s="375" t="str">
        <f t="array" ref="I20">IF((F20&gt;=1),MAX(IF(AB20:GZ20=1,$AB$3:$GZ$3)),"-")</f>
        <v>-</v>
      </c>
      <c r="J20" s="759" t="str">
        <f t="array" ref="J20">IF((F20&gt;=1),MAX(IF(AB20:GZ20=1,$AB$2:$GZ$2)),"-")</f>
        <v>-</v>
      </c>
      <c r="K20" s="384">
        <f t="shared" ca="1" si="9"/>
        <v>5</v>
      </c>
      <c r="L20" s="384" t="str">
        <f t="shared" ca="1" si="10"/>
        <v>-</v>
      </c>
      <c r="M20" s="445">
        <f t="shared" si="11"/>
        <v>0</v>
      </c>
      <c r="N20" s="444">
        <f t="shared" si="12"/>
        <v>0</v>
      </c>
      <c r="O20" s="156">
        <f t="shared" si="13"/>
        <v>0</v>
      </c>
      <c r="P20" s="443">
        <f t="shared" si="14"/>
        <v>0</v>
      </c>
      <c r="Q20" s="442">
        <f t="shared" si="15"/>
        <v>0</v>
      </c>
      <c r="R20" s="441">
        <f t="shared" si="16"/>
        <v>0</v>
      </c>
      <c r="S20" s="362">
        <f t="shared" si="17"/>
        <v>1</v>
      </c>
      <c r="T20" s="157">
        <f t="shared" si="18"/>
        <v>0.2</v>
      </c>
      <c r="U20" s="363">
        <f t="shared" si="19"/>
        <v>1</v>
      </c>
      <c r="V20" s="158">
        <f t="shared" si="20"/>
        <v>0.2</v>
      </c>
      <c r="W20" s="159">
        <f t="array" ref="W20">SUM(1*(AB$5:GZ$5=AB20:GZ20))-1</f>
        <v>1</v>
      </c>
      <c r="X20" s="160">
        <f t="shared" si="21"/>
        <v>0.2</v>
      </c>
      <c r="Y20" s="389">
        <f t="shared" si="22"/>
        <v>10.199999999999999</v>
      </c>
      <c r="Z20" s="389">
        <f t="shared" si="23"/>
        <v>15</v>
      </c>
      <c r="AA20" s="397">
        <f t="shared" si="24"/>
        <v>0.67999999999999994</v>
      </c>
      <c r="AB20" s="91"/>
      <c r="AC20" s="82"/>
      <c r="AD20" s="82"/>
      <c r="AE20" s="83"/>
      <c r="AF20" s="83"/>
      <c r="AG20" s="83"/>
      <c r="AH20" s="83"/>
      <c r="AI20" s="83"/>
      <c r="AJ20" s="83"/>
      <c r="AK20" s="83"/>
      <c r="AL20" s="83"/>
      <c r="AM20" s="92"/>
      <c r="AN20" s="92"/>
      <c r="AO20" s="92"/>
      <c r="AP20" s="92"/>
      <c r="AQ20" s="92"/>
      <c r="AR20" s="92"/>
      <c r="AS20" s="92"/>
      <c r="AT20" s="84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8"/>
      <c r="CA20" s="88">
        <v>8</v>
      </c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9"/>
      <c r="CN20" s="89"/>
      <c r="CO20" s="89"/>
      <c r="CP20" s="89"/>
      <c r="CQ20" s="89"/>
      <c r="CR20" s="89"/>
      <c r="CS20" s="89"/>
      <c r="CT20" s="89"/>
      <c r="CU20" s="89">
        <v>4</v>
      </c>
      <c r="CV20" s="89">
        <v>15</v>
      </c>
      <c r="CW20" s="89"/>
      <c r="CX20" s="89">
        <v>11</v>
      </c>
      <c r="CY20" s="83"/>
      <c r="CZ20" s="83"/>
      <c r="DA20" s="83"/>
      <c r="DB20" s="90"/>
      <c r="DC20" s="90"/>
      <c r="DD20" s="104"/>
      <c r="DE20" s="104"/>
      <c r="DF20" s="104"/>
      <c r="DG20" s="104"/>
      <c r="DH20" s="104"/>
      <c r="DI20" s="104"/>
      <c r="DJ20" s="104"/>
      <c r="DK20" s="104"/>
      <c r="DL20" s="366"/>
      <c r="DM20" s="366"/>
      <c r="DN20" s="366"/>
      <c r="DO20" s="366"/>
      <c r="DP20" s="366"/>
      <c r="DQ20" s="366">
        <v>13</v>
      </c>
      <c r="DR20" s="514"/>
      <c r="DS20" s="514"/>
      <c r="DT20" s="514"/>
      <c r="DU20" s="514"/>
      <c r="DV20" s="514"/>
      <c r="DW20" s="514"/>
      <c r="DX20" s="514"/>
      <c r="DY20" s="514"/>
      <c r="DZ20" s="633"/>
      <c r="EA20" s="633"/>
      <c r="EB20" s="633"/>
      <c r="EC20" s="633"/>
      <c r="ED20" s="633"/>
      <c r="EE20" s="633"/>
      <c r="EF20" s="633"/>
      <c r="EG20" s="633"/>
      <c r="EH20" s="633"/>
      <c r="EI20" s="633"/>
      <c r="EJ20" s="633"/>
      <c r="EK20" s="633"/>
      <c r="EL20" s="633"/>
      <c r="EM20" s="633"/>
      <c r="EN20" s="752"/>
      <c r="EO20" s="752"/>
      <c r="EP20" s="752"/>
      <c r="EQ20" s="752"/>
      <c r="ER20" s="752"/>
      <c r="ES20" s="752"/>
      <c r="ET20" s="752"/>
      <c r="EU20" s="752"/>
      <c r="EV20" s="752"/>
      <c r="EW20" s="752"/>
      <c r="EX20" s="752"/>
      <c r="EY20" s="752"/>
      <c r="EZ20" s="752"/>
      <c r="FA20" s="752"/>
      <c r="FB20" s="1598"/>
      <c r="FC20" s="1598"/>
      <c r="FD20" s="1598"/>
      <c r="FE20" s="1598"/>
      <c r="FF20" s="1598"/>
      <c r="FG20" s="1598"/>
      <c r="FH20" s="1598"/>
      <c r="FI20" s="1598"/>
      <c r="FJ20" s="1598"/>
      <c r="FK20" s="1598"/>
      <c r="FL20" s="1598"/>
      <c r="FM20" s="1598"/>
      <c r="FN20" s="1598"/>
      <c r="FO20" s="1598"/>
      <c r="FP20" s="1598"/>
      <c r="FQ20" s="3596"/>
      <c r="FR20" s="3596"/>
      <c r="FS20" s="3596"/>
      <c r="FT20" s="3596"/>
      <c r="FU20" s="3596"/>
      <c r="FV20" s="3596"/>
      <c r="FW20" s="3596"/>
      <c r="FX20" s="3662"/>
      <c r="FY20" s="3596"/>
      <c r="FZ20" s="3596"/>
      <c r="GA20" s="3596"/>
      <c r="GB20" s="3730"/>
      <c r="GC20" s="3730"/>
      <c r="GD20" s="3730"/>
      <c r="GE20" s="3730"/>
      <c r="GF20" s="3730"/>
      <c r="GG20" s="3730"/>
      <c r="GH20" s="3662"/>
      <c r="GI20" s="3730"/>
      <c r="GJ20" s="3730"/>
      <c r="GK20" s="3730"/>
      <c r="GL20" s="3730"/>
      <c r="GM20" s="3730"/>
      <c r="GN20" s="3730"/>
      <c r="GO20" s="90"/>
      <c r="GP20" s="90"/>
      <c r="GQ20" s="90"/>
      <c r="GR20" s="90"/>
      <c r="GS20" s="90"/>
      <c r="GT20" s="3662"/>
      <c r="GU20" s="90"/>
      <c r="GV20" s="90"/>
      <c r="GW20" s="90"/>
      <c r="GX20" s="90"/>
      <c r="GY20" s="90"/>
      <c r="GZ20" s="3796"/>
    </row>
    <row r="21" spans="1:208" s="478" customFormat="1" ht="11.1" customHeight="1" x14ac:dyDescent="0.2">
      <c r="A21" s="61" t="s">
        <v>143</v>
      </c>
      <c r="B21" s="448">
        <f t="shared" si="4"/>
        <v>2</v>
      </c>
      <c r="C21" s="447">
        <f t="shared" si="5"/>
        <v>1.1111111111111112E-2</v>
      </c>
      <c r="D21" s="403">
        <f t="array" ref="D21">MIN(IF(AB21:GZ21&gt;=1,$AB$3:$GZ$3))</f>
        <v>40327</v>
      </c>
      <c r="E21" s="400">
        <f t="array" ref="E21">MAX(IF(AB21:GZ21&gt;=1,$AB$3:$GZ$3))</f>
        <v>40697</v>
      </c>
      <c r="F21" s="442">
        <f t="shared" si="6"/>
        <v>1</v>
      </c>
      <c r="G21" s="446">
        <f t="shared" si="7"/>
        <v>0.5</v>
      </c>
      <c r="H21" s="626">
        <f t="shared" si="8"/>
        <v>1</v>
      </c>
      <c r="I21" s="375">
        <f t="array" ref="I21">IF((F21&gt;=1),MAX(IF(AB21:GZ21=1,$AB$3:$GZ$3)),"-")</f>
        <v>40697</v>
      </c>
      <c r="J21" s="759">
        <f t="array" ref="J21">IF((F21&gt;=1),MAX(IF(AB21:GZ21=1,$AB$2:$GZ$2)),"-")</f>
        <v>40</v>
      </c>
      <c r="K21" s="384">
        <f t="shared" ca="1" si="9"/>
        <v>0</v>
      </c>
      <c r="L21" s="384">
        <f t="shared" ca="1" si="10"/>
        <v>140</v>
      </c>
      <c r="M21" s="445">
        <f t="shared" si="11"/>
        <v>0</v>
      </c>
      <c r="N21" s="444">
        <f t="shared" si="12"/>
        <v>0</v>
      </c>
      <c r="O21" s="156">
        <f t="shared" si="13"/>
        <v>1</v>
      </c>
      <c r="P21" s="443">
        <f t="shared" si="14"/>
        <v>0.5</v>
      </c>
      <c r="Q21" s="442">
        <f t="shared" si="15"/>
        <v>2</v>
      </c>
      <c r="R21" s="441">
        <f t="shared" si="16"/>
        <v>1</v>
      </c>
      <c r="S21" s="362">
        <f t="shared" si="17"/>
        <v>1</v>
      </c>
      <c r="T21" s="157">
        <f t="shared" si="18"/>
        <v>0.5</v>
      </c>
      <c r="U21" s="363">
        <f t="shared" si="19"/>
        <v>2</v>
      </c>
      <c r="V21" s="158">
        <f t="shared" si="20"/>
        <v>1</v>
      </c>
      <c r="W21" s="159">
        <f t="array" ref="W21">SUM(1*(AB$5:GZ$5=AB21:GZ21))-1</f>
        <v>0</v>
      </c>
      <c r="X21" s="160">
        <f t="shared" si="21"/>
        <v>0</v>
      </c>
      <c r="Y21" s="389">
        <f t="shared" si="22"/>
        <v>2</v>
      </c>
      <c r="Z21" s="389">
        <f t="shared" si="23"/>
        <v>9</v>
      </c>
      <c r="AA21" s="397">
        <f t="shared" si="24"/>
        <v>0.22222222222222221</v>
      </c>
      <c r="AB21" s="91"/>
      <c r="AC21" s="82"/>
      <c r="AD21" s="82"/>
      <c r="AE21" s="83"/>
      <c r="AF21" s="83"/>
      <c r="AG21" s="83"/>
      <c r="AH21" s="83"/>
      <c r="AI21" s="83"/>
      <c r="AJ21" s="83"/>
      <c r="AK21" s="83"/>
      <c r="AL21" s="83"/>
      <c r="AM21" s="92"/>
      <c r="AN21" s="92"/>
      <c r="AO21" s="92"/>
      <c r="AP21" s="92"/>
      <c r="AQ21" s="92"/>
      <c r="AR21" s="92"/>
      <c r="AS21" s="92"/>
      <c r="AT21" s="84"/>
      <c r="AU21" s="85"/>
      <c r="AV21" s="85"/>
      <c r="AW21" s="85"/>
      <c r="AX21" s="85"/>
      <c r="AY21" s="85"/>
      <c r="AZ21" s="85"/>
      <c r="BA21" s="85"/>
      <c r="BB21" s="85"/>
      <c r="BC21" s="85"/>
      <c r="BD21" s="85">
        <v>3</v>
      </c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>
        <v>1</v>
      </c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3"/>
      <c r="CZ21" s="83"/>
      <c r="DA21" s="83"/>
      <c r="DB21" s="90"/>
      <c r="DC21" s="90"/>
      <c r="DD21" s="104"/>
      <c r="DE21" s="104"/>
      <c r="DF21" s="104"/>
      <c r="DG21" s="104"/>
      <c r="DH21" s="104"/>
      <c r="DI21" s="104"/>
      <c r="DJ21" s="104"/>
      <c r="DK21" s="104"/>
      <c r="DL21" s="366"/>
      <c r="DM21" s="366"/>
      <c r="DN21" s="366"/>
      <c r="DO21" s="366"/>
      <c r="DP21" s="366"/>
      <c r="DQ21" s="366"/>
      <c r="DR21" s="514"/>
      <c r="DS21" s="514"/>
      <c r="DT21" s="514"/>
      <c r="DU21" s="514"/>
      <c r="DV21" s="514"/>
      <c r="DW21" s="514"/>
      <c r="DX21" s="514"/>
      <c r="DY21" s="514"/>
      <c r="DZ21" s="633"/>
      <c r="EA21" s="633"/>
      <c r="EB21" s="633"/>
      <c r="EC21" s="633"/>
      <c r="ED21" s="633"/>
      <c r="EE21" s="633"/>
      <c r="EF21" s="633"/>
      <c r="EG21" s="633"/>
      <c r="EH21" s="633"/>
      <c r="EI21" s="633"/>
      <c r="EJ21" s="633"/>
      <c r="EK21" s="633"/>
      <c r="EL21" s="633"/>
      <c r="EM21" s="633"/>
      <c r="EN21" s="752"/>
      <c r="EO21" s="752"/>
      <c r="EP21" s="752"/>
      <c r="EQ21" s="752"/>
      <c r="ER21" s="752"/>
      <c r="ES21" s="752"/>
      <c r="ET21" s="752"/>
      <c r="EU21" s="752"/>
      <c r="EV21" s="752"/>
      <c r="EW21" s="752"/>
      <c r="EX21" s="752"/>
      <c r="EY21" s="752"/>
      <c r="EZ21" s="752"/>
      <c r="FA21" s="752"/>
      <c r="FB21" s="1598"/>
      <c r="FC21" s="1598"/>
      <c r="FD21" s="1598"/>
      <c r="FE21" s="1598"/>
      <c r="FF21" s="1598"/>
      <c r="FG21" s="1598"/>
      <c r="FH21" s="1598"/>
      <c r="FI21" s="1598"/>
      <c r="FJ21" s="1598"/>
      <c r="FK21" s="1598"/>
      <c r="FL21" s="1598"/>
      <c r="FM21" s="1598"/>
      <c r="FN21" s="1598"/>
      <c r="FO21" s="1598"/>
      <c r="FP21" s="1598"/>
      <c r="FQ21" s="3596"/>
      <c r="FR21" s="3596"/>
      <c r="FS21" s="3596"/>
      <c r="FT21" s="3596"/>
      <c r="FU21" s="3596"/>
      <c r="FV21" s="3596"/>
      <c r="FW21" s="3596"/>
      <c r="FX21" s="3662"/>
      <c r="FY21" s="3596"/>
      <c r="FZ21" s="3596"/>
      <c r="GA21" s="3596"/>
      <c r="GB21" s="3730"/>
      <c r="GC21" s="3730"/>
      <c r="GD21" s="3730"/>
      <c r="GE21" s="3730"/>
      <c r="GF21" s="3730"/>
      <c r="GG21" s="3730"/>
      <c r="GH21" s="3662"/>
      <c r="GI21" s="3730"/>
      <c r="GJ21" s="3730"/>
      <c r="GK21" s="3730"/>
      <c r="GL21" s="3730"/>
      <c r="GM21" s="3730"/>
      <c r="GN21" s="3730"/>
      <c r="GO21" s="90"/>
      <c r="GP21" s="90"/>
      <c r="GQ21" s="90"/>
      <c r="GR21" s="90"/>
      <c r="GS21" s="90"/>
      <c r="GT21" s="3662"/>
      <c r="GU21" s="90"/>
      <c r="GV21" s="90"/>
      <c r="GW21" s="90"/>
      <c r="GX21" s="90"/>
      <c r="GY21" s="90"/>
      <c r="GZ21" s="3796"/>
    </row>
    <row r="22" spans="1:208" s="478" customFormat="1" ht="11.1" customHeight="1" x14ac:dyDescent="0.2">
      <c r="A22" s="58" t="s">
        <v>66</v>
      </c>
      <c r="B22" s="448">
        <f t="shared" si="4"/>
        <v>1</v>
      </c>
      <c r="C22" s="447">
        <f t="shared" si="5"/>
        <v>5.5555555555555558E-3</v>
      </c>
      <c r="D22" s="403">
        <f t="array" ref="D22">MIN(IF(AB22:GZ22&gt;=1,$AB$3:$GZ$3))</f>
        <v>39410</v>
      </c>
      <c r="E22" s="400">
        <f t="array" ref="E22">MAX(IF(AB22:GZ22&gt;=1,$AB$3:$GZ$3))</f>
        <v>39410</v>
      </c>
      <c r="F22" s="442">
        <f t="shared" si="6"/>
        <v>0</v>
      </c>
      <c r="G22" s="446">
        <f t="shared" si="7"/>
        <v>0</v>
      </c>
      <c r="H22" s="626" t="str">
        <f t="shared" si="8"/>
        <v>-</v>
      </c>
      <c r="I22" s="375" t="str">
        <f t="array" ref="I22">IF((F22&gt;=1),MAX(IF(AB22:GZ22=1,$AB$3:$GZ$3)),"-")</f>
        <v>-</v>
      </c>
      <c r="J22" s="759" t="str">
        <f t="array" ref="J22">IF((F22&gt;=1),MAX(IF(AB22:GZ22=1,$AB$2:$GZ$2)),"-")</f>
        <v>-</v>
      </c>
      <c r="K22" s="384">
        <f t="shared" ca="1" si="9"/>
        <v>1</v>
      </c>
      <c r="L22" s="384" t="str">
        <f t="shared" ca="1" si="10"/>
        <v>-</v>
      </c>
      <c r="M22" s="445">
        <f t="shared" si="11"/>
        <v>0</v>
      </c>
      <c r="N22" s="444">
        <f t="shared" si="12"/>
        <v>0</v>
      </c>
      <c r="O22" s="156">
        <f t="shared" si="13"/>
        <v>0</v>
      </c>
      <c r="P22" s="443">
        <f t="shared" si="14"/>
        <v>0</v>
      </c>
      <c r="Q22" s="442">
        <f t="shared" si="15"/>
        <v>0</v>
      </c>
      <c r="R22" s="441">
        <f t="shared" si="16"/>
        <v>0</v>
      </c>
      <c r="S22" s="362">
        <f t="shared" si="17"/>
        <v>0</v>
      </c>
      <c r="T22" s="157">
        <f t="shared" si="18"/>
        <v>0</v>
      </c>
      <c r="U22" s="363">
        <f t="shared" si="19"/>
        <v>0</v>
      </c>
      <c r="V22" s="158">
        <f t="shared" si="20"/>
        <v>0</v>
      </c>
      <c r="W22" s="159">
        <f t="array" ref="W22">SUM(1*(AB$5:GZ$5=AB22:GZ22))-1</f>
        <v>0</v>
      </c>
      <c r="X22" s="160">
        <f t="shared" si="21"/>
        <v>0</v>
      </c>
      <c r="Y22" s="389">
        <f t="shared" si="22"/>
        <v>8</v>
      </c>
      <c r="Z22" s="389">
        <f t="shared" si="23"/>
        <v>13</v>
      </c>
      <c r="AA22" s="397">
        <f t="shared" si="24"/>
        <v>0.61538461538461542</v>
      </c>
      <c r="AB22" s="91"/>
      <c r="AC22" s="82"/>
      <c r="AD22" s="82"/>
      <c r="AE22" s="83"/>
      <c r="AF22" s="83"/>
      <c r="AG22" s="83">
        <v>8</v>
      </c>
      <c r="AH22" s="83"/>
      <c r="AI22" s="83"/>
      <c r="AJ22" s="83"/>
      <c r="AK22" s="83"/>
      <c r="AL22" s="83"/>
      <c r="AM22" s="84"/>
      <c r="AN22" s="84"/>
      <c r="AO22" s="84"/>
      <c r="AP22" s="84"/>
      <c r="AQ22" s="84"/>
      <c r="AR22" s="84"/>
      <c r="AS22" s="84"/>
      <c r="AT22" s="84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3"/>
      <c r="CZ22" s="83"/>
      <c r="DA22" s="83"/>
      <c r="DB22" s="90"/>
      <c r="DC22" s="90"/>
      <c r="DD22" s="104"/>
      <c r="DE22" s="104"/>
      <c r="DF22" s="104"/>
      <c r="DG22" s="104"/>
      <c r="DH22" s="104"/>
      <c r="DI22" s="104"/>
      <c r="DJ22" s="104"/>
      <c r="DK22" s="104"/>
      <c r="DL22" s="366"/>
      <c r="DM22" s="366"/>
      <c r="DN22" s="366"/>
      <c r="DO22" s="366"/>
      <c r="DP22" s="366"/>
      <c r="DQ22" s="366"/>
      <c r="DR22" s="514"/>
      <c r="DS22" s="514"/>
      <c r="DT22" s="514"/>
      <c r="DU22" s="514"/>
      <c r="DV22" s="514"/>
      <c r="DW22" s="514"/>
      <c r="DX22" s="514"/>
      <c r="DY22" s="514"/>
      <c r="DZ22" s="633"/>
      <c r="EA22" s="633"/>
      <c r="EB22" s="633"/>
      <c r="EC22" s="633"/>
      <c r="ED22" s="633"/>
      <c r="EE22" s="633"/>
      <c r="EF22" s="633"/>
      <c r="EG22" s="633"/>
      <c r="EH22" s="633"/>
      <c r="EI22" s="633"/>
      <c r="EJ22" s="633"/>
      <c r="EK22" s="633"/>
      <c r="EL22" s="633"/>
      <c r="EM22" s="633"/>
      <c r="EN22" s="752"/>
      <c r="EO22" s="752"/>
      <c r="EP22" s="752"/>
      <c r="EQ22" s="752"/>
      <c r="ER22" s="752"/>
      <c r="ES22" s="752"/>
      <c r="ET22" s="752"/>
      <c r="EU22" s="752"/>
      <c r="EV22" s="752"/>
      <c r="EW22" s="752"/>
      <c r="EX22" s="752"/>
      <c r="EY22" s="752"/>
      <c r="EZ22" s="752"/>
      <c r="FA22" s="752"/>
      <c r="FB22" s="1598"/>
      <c r="FC22" s="1598"/>
      <c r="FD22" s="1598"/>
      <c r="FE22" s="1598"/>
      <c r="FF22" s="1598"/>
      <c r="FG22" s="1598"/>
      <c r="FH22" s="1598"/>
      <c r="FI22" s="1598"/>
      <c r="FJ22" s="1598"/>
      <c r="FK22" s="1598"/>
      <c r="FL22" s="1598"/>
      <c r="FM22" s="1598"/>
      <c r="FN22" s="1598"/>
      <c r="FO22" s="1598"/>
      <c r="FP22" s="1598"/>
      <c r="FQ22" s="3596"/>
      <c r="FR22" s="3596"/>
      <c r="FS22" s="3596"/>
      <c r="FT22" s="3596"/>
      <c r="FU22" s="3596"/>
      <c r="FV22" s="3596"/>
      <c r="FW22" s="3596"/>
      <c r="FX22" s="3662"/>
      <c r="FY22" s="3596"/>
      <c r="FZ22" s="3596"/>
      <c r="GA22" s="3596"/>
      <c r="GB22" s="3730"/>
      <c r="GC22" s="3730"/>
      <c r="GD22" s="3730"/>
      <c r="GE22" s="3730"/>
      <c r="GF22" s="3730"/>
      <c r="GG22" s="3730"/>
      <c r="GH22" s="3662"/>
      <c r="GI22" s="3730"/>
      <c r="GJ22" s="3730"/>
      <c r="GK22" s="3730"/>
      <c r="GL22" s="3730"/>
      <c r="GM22" s="3730"/>
      <c r="GN22" s="3730"/>
      <c r="GO22" s="90"/>
      <c r="GP22" s="90"/>
      <c r="GQ22" s="90"/>
      <c r="GR22" s="90"/>
      <c r="GS22" s="90"/>
      <c r="GT22" s="3662"/>
      <c r="GU22" s="90"/>
      <c r="GV22" s="90"/>
      <c r="GW22" s="90"/>
      <c r="GX22" s="90"/>
      <c r="GY22" s="90"/>
      <c r="GZ22" s="3796"/>
    </row>
    <row r="23" spans="1:208" s="478" customFormat="1" ht="11.1" customHeight="1" x14ac:dyDescent="0.2">
      <c r="A23" s="58" t="s">
        <v>168</v>
      </c>
      <c r="B23" s="448">
        <f t="shared" si="4"/>
        <v>1</v>
      </c>
      <c r="C23" s="447">
        <f t="shared" si="5"/>
        <v>5.5555555555555558E-3</v>
      </c>
      <c r="D23" s="403">
        <f t="array" ref="D23">MIN(IF(AB23:GZ23&gt;=1,$AB$3:$GZ$3))</f>
        <v>41397</v>
      </c>
      <c r="E23" s="400">
        <f t="array" ref="E23">MAX(IF(AB23:GZ23&gt;=1,$AB$3:$GZ$3))</f>
        <v>41397</v>
      </c>
      <c r="F23" s="442">
        <f t="shared" si="6"/>
        <v>0</v>
      </c>
      <c r="G23" s="446">
        <f t="shared" si="7"/>
        <v>0</v>
      </c>
      <c r="H23" s="626" t="str">
        <f t="shared" si="8"/>
        <v>-</v>
      </c>
      <c r="I23" s="375" t="str">
        <f t="array" ref="I23">IF((F23&gt;=1),MAX(IF(AB23:GZ23=1,$AB$3:$GZ$3)),"-")</f>
        <v>-</v>
      </c>
      <c r="J23" s="759" t="str">
        <f t="array" ref="J23">IF((F23&gt;=1),MAX(IF(AB23:GZ23=1,$AB$2:$GZ$2)),"-")</f>
        <v>-</v>
      </c>
      <c r="K23" s="384">
        <f t="shared" ca="1" si="9"/>
        <v>1</v>
      </c>
      <c r="L23" s="384" t="str">
        <f t="shared" ca="1" si="10"/>
        <v>-</v>
      </c>
      <c r="M23" s="445">
        <f t="shared" si="11"/>
        <v>0</v>
      </c>
      <c r="N23" s="444">
        <f t="shared" si="12"/>
        <v>0</v>
      </c>
      <c r="O23" s="156">
        <f t="shared" si="13"/>
        <v>0</v>
      </c>
      <c r="P23" s="443">
        <f t="shared" si="14"/>
        <v>0</v>
      </c>
      <c r="Q23" s="442">
        <f t="shared" si="15"/>
        <v>0</v>
      </c>
      <c r="R23" s="441">
        <f t="shared" si="16"/>
        <v>0</v>
      </c>
      <c r="S23" s="362">
        <f t="shared" si="17"/>
        <v>0</v>
      </c>
      <c r="T23" s="157">
        <f t="shared" si="18"/>
        <v>0</v>
      </c>
      <c r="U23" s="363">
        <f t="shared" si="19"/>
        <v>0</v>
      </c>
      <c r="V23" s="158">
        <f t="shared" si="20"/>
        <v>0</v>
      </c>
      <c r="W23" s="159">
        <f t="array" ref="W23">SUM(1*(AB$5:GZ$5=AB23:GZ23))-1</f>
        <v>0</v>
      </c>
      <c r="X23" s="160">
        <f t="shared" si="21"/>
        <v>0</v>
      </c>
      <c r="Y23" s="389">
        <f t="shared" si="22"/>
        <v>10</v>
      </c>
      <c r="Z23" s="389">
        <f t="shared" si="23"/>
        <v>17</v>
      </c>
      <c r="AA23" s="397">
        <f t="shared" si="24"/>
        <v>0.58823529411764708</v>
      </c>
      <c r="AB23" s="91"/>
      <c r="AC23" s="82"/>
      <c r="AD23" s="82"/>
      <c r="AE23" s="83"/>
      <c r="AF23" s="83"/>
      <c r="AG23" s="83"/>
      <c r="AH23" s="83"/>
      <c r="AI23" s="83"/>
      <c r="AJ23" s="83"/>
      <c r="AK23" s="83"/>
      <c r="AL23" s="83"/>
      <c r="AM23" s="92"/>
      <c r="AN23" s="92"/>
      <c r="AO23" s="92"/>
      <c r="AP23" s="92"/>
      <c r="AQ23" s="92"/>
      <c r="AR23" s="92"/>
      <c r="AS23" s="92"/>
      <c r="AT23" s="84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>
        <v>10</v>
      </c>
      <c r="CL23" s="88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3"/>
      <c r="CZ23" s="83"/>
      <c r="DA23" s="83"/>
      <c r="DB23" s="90"/>
      <c r="DC23" s="90"/>
      <c r="DD23" s="104"/>
      <c r="DE23" s="104"/>
      <c r="DF23" s="104"/>
      <c r="DG23" s="104"/>
      <c r="DH23" s="104"/>
      <c r="DI23" s="104"/>
      <c r="DJ23" s="104"/>
      <c r="DK23" s="104"/>
      <c r="DL23" s="366"/>
      <c r="DM23" s="366"/>
      <c r="DN23" s="366"/>
      <c r="DO23" s="366"/>
      <c r="DP23" s="366"/>
      <c r="DQ23" s="366"/>
      <c r="DR23" s="514"/>
      <c r="DS23" s="514"/>
      <c r="DT23" s="514"/>
      <c r="DU23" s="514"/>
      <c r="DV23" s="514"/>
      <c r="DW23" s="514"/>
      <c r="DX23" s="514"/>
      <c r="DY23" s="514"/>
      <c r="DZ23" s="633"/>
      <c r="EA23" s="633"/>
      <c r="EB23" s="633"/>
      <c r="EC23" s="633"/>
      <c r="ED23" s="633"/>
      <c r="EE23" s="633"/>
      <c r="EF23" s="633"/>
      <c r="EG23" s="633"/>
      <c r="EH23" s="633"/>
      <c r="EI23" s="633"/>
      <c r="EJ23" s="633"/>
      <c r="EK23" s="633"/>
      <c r="EL23" s="633"/>
      <c r="EM23" s="633"/>
      <c r="EN23" s="752"/>
      <c r="EO23" s="752"/>
      <c r="EP23" s="752"/>
      <c r="EQ23" s="752"/>
      <c r="ER23" s="752"/>
      <c r="ES23" s="752"/>
      <c r="ET23" s="752"/>
      <c r="EU23" s="752"/>
      <c r="EV23" s="752"/>
      <c r="EW23" s="752"/>
      <c r="EX23" s="752"/>
      <c r="EY23" s="752"/>
      <c r="EZ23" s="752"/>
      <c r="FA23" s="752"/>
      <c r="FB23" s="1598"/>
      <c r="FC23" s="1598"/>
      <c r="FD23" s="1598"/>
      <c r="FE23" s="1598"/>
      <c r="FF23" s="1598"/>
      <c r="FG23" s="1598"/>
      <c r="FH23" s="1598"/>
      <c r="FI23" s="1598"/>
      <c r="FJ23" s="1598"/>
      <c r="FK23" s="1598"/>
      <c r="FL23" s="1598"/>
      <c r="FM23" s="1598"/>
      <c r="FN23" s="1598"/>
      <c r="FO23" s="1598"/>
      <c r="FP23" s="1598"/>
      <c r="FQ23" s="3596"/>
      <c r="FR23" s="3596"/>
      <c r="FS23" s="3596"/>
      <c r="FT23" s="3596"/>
      <c r="FU23" s="3596"/>
      <c r="FV23" s="3596"/>
      <c r="FW23" s="3596"/>
      <c r="FX23" s="3662"/>
      <c r="FY23" s="3596"/>
      <c r="FZ23" s="3596"/>
      <c r="GA23" s="3596"/>
      <c r="GB23" s="3730"/>
      <c r="GC23" s="3730"/>
      <c r="GD23" s="3730"/>
      <c r="GE23" s="3730"/>
      <c r="GF23" s="3730"/>
      <c r="GG23" s="3730"/>
      <c r="GH23" s="3662"/>
      <c r="GI23" s="3730"/>
      <c r="GJ23" s="3730"/>
      <c r="GK23" s="3730"/>
      <c r="GL23" s="3730"/>
      <c r="GM23" s="3730"/>
      <c r="GN23" s="3730"/>
      <c r="GO23" s="90"/>
      <c r="GP23" s="90"/>
      <c r="GQ23" s="90"/>
      <c r="GR23" s="90"/>
      <c r="GS23" s="90"/>
      <c r="GT23" s="3662"/>
      <c r="GU23" s="90"/>
      <c r="GV23" s="90"/>
      <c r="GW23" s="90"/>
      <c r="GX23" s="90"/>
      <c r="GY23" s="90"/>
      <c r="GZ23" s="3796"/>
    </row>
    <row r="24" spans="1:208" s="478" customFormat="1" ht="11.1" customHeight="1" x14ac:dyDescent="0.2">
      <c r="A24" s="58" t="s">
        <v>315</v>
      </c>
      <c r="B24" s="448">
        <f t="shared" si="4"/>
        <v>1</v>
      </c>
      <c r="C24" s="447">
        <f t="shared" si="5"/>
        <v>5.5555555555555558E-3</v>
      </c>
      <c r="D24" s="403">
        <f t="array" ref="D24">MIN(IF(AB24:GZ24&gt;=1,$AB$3:$GZ$3))</f>
        <v>42902</v>
      </c>
      <c r="E24" s="400">
        <f t="array" ref="E24">MAX(IF(AB24:GZ24&gt;=1,$AB$3:$GZ$3))</f>
        <v>42902</v>
      </c>
      <c r="F24" s="442">
        <f t="shared" si="6"/>
        <v>0</v>
      </c>
      <c r="G24" s="446">
        <f t="shared" si="7"/>
        <v>0</v>
      </c>
      <c r="H24" s="626" t="str">
        <f t="shared" si="8"/>
        <v>-</v>
      </c>
      <c r="I24" s="375" t="str">
        <f t="array" ref="I24">IF((F24&gt;=1),MAX(IF(AB24:GZ24=1,$AB$3:$GZ$3)),"-")</f>
        <v>-</v>
      </c>
      <c r="J24" s="759" t="str">
        <f t="array" ref="J24">IF((F24&gt;=1),MAX(IF(AB24:GZ24=1,$AB$2:$GZ$2)),"-")</f>
        <v>-</v>
      </c>
      <c r="K24" s="384">
        <f t="shared" ca="1" si="9"/>
        <v>1</v>
      </c>
      <c r="L24" s="384" t="str">
        <f t="shared" ca="1" si="10"/>
        <v>-</v>
      </c>
      <c r="M24" s="445">
        <f t="shared" si="11"/>
        <v>0</v>
      </c>
      <c r="N24" s="444">
        <f t="shared" si="12"/>
        <v>0</v>
      </c>
      <c r="O24" s="156">
        <f t="shared" si="13"/>
        <v>0</v>
      </c>
      <c r="P24" s="443">
        <f t="shared" si="14"/>
        <v>0</v>
      </c>
      <c r="Q24" s="442">
        <f t="shared" si="15"/>
        <v>0</v>
      </c>
      <c r="R24" s="441">
        <f t="shared" si="16"/>
        <v>0</v>
      </c>
      <c r="S24" s="362">
        <f t="shared" si="17"/>
        <v>0</v>
      </c>
      <c r="T24" s="157">
        <f t="shared" si="18"/>
        <v>0</v>
      </c>
      <c r="U24" s="363">
        <f t="shared" si="19"/>
        <v>0</v>
      </c>
      <c r="V24" s="158">
        <f t="shared" si="20"/>
        <v>0</v>
      </c>
      <c r="W24" s="159">
        <f t="array" ref="W24">SUM(1*(AB$5:GZ$5=AB24:GZ24))-1</f>
        <v>0</v>
      </c>
      <c r="X24" s="160">
        <f t="shared" si="21"/>
        <v>0</v>
      </c>
      <c r="Y24" s="389">
        <f t="shared" si="22"/>
        <v>9</v>
      </c>
      <c r="Z24" s="389">
        <f t="shared" si="23"/>
        <v>13</v>
      </c>
      <c r="AA24" s="397">
        <f t="shared" si="24"/>
        <v>0.69230769230769229</v>
      </c>
      <c r="AB24" s="91"/>
      <c r="AC24" s="82"/>
      <c r="AD24" s="82"/>
      <c r="AE24" s="83"/>
      <c r="AF24" s="83"/>
      <c r="AG24" s="83"/>
      <c r="AH24" s="83"/>
      <c r="AI24" s="83"/>
      <c r="AJ24" s="83"/>
      <c r="AK24" s="83"/>
      <c r="AL24" s="83"/>
      <c r="AM24" s="92"/>
      <c r="AN24" s="92"/>
      <c r="AO24" s="92"/>
      <c r="AP24" s="92"/>
      <c r="AQ24" s="92"/>
      <c r="AR24" s="92"/>
      <c r="AS24" s="92"/>
      <c r="AT24" s="84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3"/>
      <c r="CZ24" s="83"/>
      <c r="DA24" s="83"/>
      <c r="DB24" s="90"/>
      <c r="DC24" s="90"/>
      <c r="DD24" s="104"/>
      <c r="DE24" s="104"/>
      <c r="DF24" s="104"/>
      <c r="DG24" s="104"/>
      <c r="DH24" s="104"/>
      <c r="DI24" s="104"/>
      <c r="DJ24" s="104"/>
      <c r="DK24" s="104"/>
      <c r="DL24" s="366"/>
      <c r="DM24" s="366"/>
      <c r="DN24" s="366"/>
      <c r="DO24" s="366"/>
      <c r="DP24" s="366"/>
      <c r="DQ24" s="366"/>
      <c r="DR24" s="514"/>
      <c r="DS24" s="514"/>
      <c r="DT24" s="514"/>
      <c r="DU24" s="514"/>
      <c r="DV24" s="514"/>
      <c r="DW24" s="514"/>
      <c r="DX24" s="514"/>
      <c r="DY24" s="514"/>
      <c r="DZ24" s="633"/>
      <c r="EA24" s="633"/>
      <c r="EB24" s="633"/>
      <c r="EC24" s="633"/>
      <c r="ED24" s="633"/>
      <c r="EE24" s="633"/>
      <c r="EF24" s="633"/>
      <c r="EG24" s="633"/>
      <c r="EH24" s="633"/>
      <c r="EI24" s="633"/>
      <c r="EJ24" s="633"/>
      <c r="EK24" s="633"/>
      <c r="EL24" s="633"/>
      <c r="EM24" s="633">
        <v>9</v>
      </c>
      <c r="EN24" s="752"/>
      <c r="EO24" s="752"/>
      <c r="EP24" s="752"/>
      <c r="EQ24" s="752"/>
      <c r="ER24" s="752"/>
      <c r="ES24" s="752"/>
      <c r="ET24" s="752"/>
      <c r="EU24" s="752"/>
      <c r="EV24" s="752"/>
      <c r="EW24" s="752"/>
      <c r="EX24" s="752"/>
      <c r="EY24" s="752"/>
      <c r="EZ24" s="752"/>
      <c r="FA24" s="752"/>
      <c r="FB24" s="1598"/>
      <c r="FC24" s="1598"/>
      <c r="FD24" s="1598"/>
      <c r="FE24" s="1598"/>
      <c r="FF24" s="1598"/>
      <c r="FG24" s="1598"/>
      <c r="FH24" s="1598"/>
      <c r="FI24" s="1598"/>
      <c r="FJ24" s="1598"/>
      <c r="FK24" s="1598"/>
      <c r="FL24" s="1598"/>
      <c r="FM24" s="1598"/>
      <c r="FN24" s="1598"/>
      <c r="FO24" s="1598"/>
      <c r="FP24" s="1598"/>
      <c r="FQ24" s="3596"/>
      <c r="FR24" s="3596"/>
      <c r="FS24" s="3596"/>
      <c r="FT24" s="3596"/>
      <c r="FU24" s="3596"/>
      <c r="FV24" s="3596"/>
      <c r="FW24" s="3596"/>
      <c r="FX24" s="3662"/>
      <c r="FY24" s="3596"/>
      <c r="FZ24" s="3596"/>
      <c r="GA24" s="3596"/>
      <c r="GB24" s="3730"/>
      <c r="GC24" s="3730"/>
      <c r="GD24" s="3730"/>
      <c r="GE24" s="3730"/>
      <c r="GF24" s="3730"/>
      <c r="GG24" s="3730"/>
      <c r="GH24" s="3662"/>
      <c r="GI24" s="3730"/>
      <c r="GJ24" s="3730"/>
      <c r="GK24" s="3730"/>
      <c r="GL24" s="3730"/>
      <c r="GM24" s="3730"/>
      <c r="GN24" s="3730"/>
      <c r="GO24" s="90"/>
      <c r="GP24" s="90"/>
      <c r="GQ24" s="90"/>
      <c r="GR24" s="90"/>
      <c r="GS24" s="90"/>
      <c r="GT24" s="3662"/>
      <c r="GU24" s="90"/>
      <c r="GV24" s="90"/>
      <c r="GW24" s="90"/>
      <c r="GX24" s="90"/>
      <c r="GY24" s="90"/>
      <c r="GZ24" s="3796"/>
    </row>
    <row r="25" spans="1:208" s="478" customFormat="1" ht="11.1" customHeight="1" x14ac:dyDescent="0.2">
      <c r="A25" s="60" t="s">
        <v>181</v>
      </c>
      <c r="B25" s="448">
        <f t="shared" si="4"/>
        <v>53</v>
      </c>
      <c r="C25" s="447">
        <f t="shared" si="5"/>
        <v>0.29444444444444445</v>
      </c>
      <c r="D25" s="403">
        <f t="array" ref="D25">MIN(IF(AB25:GZ25&gt;=1,$AB$3:$GZ$3))</f>
        <v>41516</v>
      </c>
      <c r="E25" s="400">
        <f t="array" ref="E25">MAX(IF(AB25:GZ25&gt;=1,$AB$3:$GZ$3))</f>
        <v>45002</v>
      </c>
      <c r="F25" s="442">
        <f t="shared" si="6"/>
        <v>5</v>
      </c>
      <c r="G25" s="446">
        <f t="shared" si="7"/>
        <v>9.4339622641509441E-2</v>
      </c>
      <c r="H25" s="626">
        <f t="shared" si="8"/>
        <v>0.5</v>
      </c>
      <c r="I25" s="375">
        <f t="array" ref="I25">IF((F25&gt;=1),MAX(IF(AB25:GZ25=1,$AB$3:$GZ$3)),"-")</f>
        <v>44932</v>
      </c>
      <c r="J25" s="759">
        <f t="array" ref="J25">IF((F25&gt;=1),MAX(IF(AB25:GZ25=1,$AB$2:$GZ$2)),"-")</f>
        <v>176</v>
      </c>
      <c r="K25" s="384">
        <f t="shared" ca="1" si="9"/>
        <v>1</v>
      </c>
      <c r="L25" s="384">
        <f t="shared" ca="1" si="10"/>
        <v>4</v>
      </c>
      <c r="M25" s="445">
        <f t="shared" si="11"/>
        <v>5</v>
      </c>
      <c r="N25" s="444">
        <f t="shared" si="12"/>
        <v>9.4339622641509441E-2</v>
      </c>
      <c r="O25" s="156">
        <f t="shared" si="13"/>
        <v>0</v>
      </c>
      <c r="P25" s="443">
        <f t="shared" si="14"/>
        <v>0</v>
      </c>
      <c r="Q25" s="442">
        <f t="shared" si="15"/>
        <v>10</v>
      </c>
      <c r="R25" s="441">
        <f t="shared" si="16"/>
        <v>0.18867924528301888</v>
      </c>
      <c r="S25" s="362">
        <f t="shared" si="17"/>
        <v>13</v>
      </c>
      <c r="T25" s="157">
        <f t="shared" si="18"/>
        <v>0.24528301886792453</v>
      </c>
      <c r="U25" s="363">
        <f t="shared" si="19"/>
        <v>21</v>
      </c>
      <c r="V25" s="158">
        <f t="shared" si="20"/>
        <v>0.39622641509433965</v>
      </c>
      <c r="W25" s="159">
        <f t="array" ref="W25">SUM(1*(AB$5:GZ$5=AB25:GZ25))-1</f>
        <v>12</v>
      </c>
      <c r="X25" s="160">
        <f t="shared" si="21"/>
        <v>0.22641509433962265</v>
      </c>
      <c r="Y25" s="389">
        <f t="shared" si="22"/>
        <v>8.9622641509433958</v>
      </c>
      <c r="Z25" s="389">
        <f t="shared" si="23"/>
        <v>14.924528301886792</v>
      </c>
      <c r="AA25" s="397">
        <f t="shared" si="24"/>
        <v>0.60050568900126422</v>
      </c>
      <c r="AB25" s="91"/>
      <c r="AC25" s="82"/>
      <c r="AD25" s="82"/>
      <c r="AE25" s="83"/>
      <c r="AF25" s="83"/>
      <c r="AG25" s="83"/>
      <c r="AH25" s="83"/>
      <c r="AI25" s="83"/>
      <c r="AJ25" s="83"/>
      <c r="AK25" s="83"/>
      <c r="AL25" s="83"/>
      <c r="AM25" s="92"/>
      <c r="AN25" s="92"/>
      <c r="AO25" s="92"/>
      <c r="AP25" s="92"/>
      <c r="AQ25" s="92"/>
      <c r="AR25" s="92"/>
      <c r="AS25" s="92"/>
      <c r="AT25" s="84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9">
        <v>8</v>
      </c>
      <c r="CN25" s="89">
        <v>15</v>
      </c>
      <c r="CO25" s="89">
        <v>14</v>
      </c>
      <c r="CP25" s="89">
        <v>9</v>
      </c>
      <c r="CQ25" s="89">
        <v>7</v>
      </c>
      <c r="CR25" s="89"/>
      <c r="CS25" s="89">
        <v>10</v>
      </c>
      <c r="CT25" s="89"/>
      <c r="CU25" s="89"/>
      <c r="CV25" s="89"/>
      <c r="CW25" s="89"/>
      <c r="CX25" s="89">
        <v>17</v>
      </c>
      <c r="CY25" s="83">
        <v>5</v>
      </c>
      <c r="CZ25" s="83"/>
      <c r="DA25" s="83"/>
      <c r="DB25" s="90">
        <v>2</v>
      </c>
      <c r="DC25" s="90">
        <v>13</v>
      </c>
      <c r="DD25" s="104"/>
      <c r="DE25" s="104">
        <v>8</v>
      </c>
      <c r="DF25" s="104"/>
      <c r="DG25" s="104"/>
      <c r="DH25" s="104">
        <v>17</v>
      </c>
      <c r="DI25" s="104"/>
      <c r="DJ25" s="104">
        <v>6</v>
      </c>
      <c r="DK25" s="104"/>
      <c r="DL25" s="366"/>
      <c r="DM25" s="366"/>
      <c r="DN25" s="366">
        <v>5</v>
      </c>
      <c r="DO25" s="366">
        <v>4</v>
      </c>
      <c r="DP25" s="366"/>
      <c r="DQ25" s="366"/>
      <c r="DR25" s="514"/>
      <c r="DS25" s="514">
        <v>2</v>
      </c>
      <c r="DT25" s="514">
        <v>2</v>
      </c>
      <c r="DU25" s="514">
        <v>9</v>
      </c>
      <c r="DV25" s="514">
        <v>17</v>
      </c>
      <c r="DW25" s="514"/>
      <c r="DX25" s="514">
        <v>1</v>
      </c>
      <c r="DY25" s="514"/>
      <c r="DZ25" s="633">
        <v>15</v>
      </c>
      <c r="EA25" s="633"/>
      <c r="EB25" s="633"/>
      <c r="EC25" s="633">
        <v>2</v>
      </c>
      <c r="ED25" s="633">
        <v>6</v>
      </c>
      <c r="EE25" s="633"/>
      <c r="EF25" s="633">
        <v>13</v>
      </c>
      <c r="EG25" s="633">
        <v>1</v>
      </c>
      <c r="EH25" s="633"/>
      <c r="EI25" s="633">
        <v>1</v>
      </c>
      <c r="EJ25" s="633">
        <v>12</v>
      </c>
      <c r="EK25" s="633">
        <v>6</v>
      </c>
      <c r="EL25" s="633"/>
      <c r="EM25" s="633"/>
      <c r="EN25" s="752">
        <v>13</v>
      </c>
      <c r="EO25" s="752">
        <v>12</v>
      </c>
      <c r="EP25" s="752">
        <v>10</v>
      </c>
      <c r="EQ25" s="752"/>
      <c r="ER25" s="752"/>
      <c r="ES25" s="752"/>
      <c r="ET25" s="752"/>
      <c r="EU25" s="752"/>
      <c r="EV25" s="752">
        <v>15</v>
      </c>
      <c r="EW25" s="752"/>
      <c r="EX25" s="752"/>
      <c r="EY25" s="752"/>
      <c r="EZ25" s="752">
        <v>11</v>
      </c>
      <c r="FA25" s="752">
        <v>1</v>
      </c>
      <c r="FB25" s="1598"/>
      <c r="FC25" s="1598">
        <v>17</v>
      </c>
      <c r="FD25" s="1598">
        <v>9</v>
      </c>
      <c r="FE25" s="1598">
        <v>6</v>
      </c>
      <c r="FF25" s="1598"/>
      <c r="FG25" s="1598">
        <v>9</v>
      </c>
      <c r="FH25" s="1598">
        <v>9</v>
      </c>
      <c r="FI25" s="1598"/>
      <c r="FJ25" s="1598">
        <v>9</v>
      </c>
      <c r="FK25" s="1598">
        <v>16</v>
      </c>
      <c r="FL25" s="1598"/>
      <c r="FM25" s="1598"/>
      <c r="FN25" s="1598"/>
      <c r="FO25" s="1598"/>
      <c r="FP25" s="1598"/>
      <c r="FQ25" s="3596"/>
      <c r="FR25" s="3596"/>
      <c r="FS25" s="3596">
        <v>12</v>
      </c>
      <c r="FT25" s="3596"/>
      <c r="FU25" s="3596">
        <v>6</v>
      </c>
      <c r="FV25" s="3596"/>
      <c r="FW25" s="3596">
        <v>11</v>
      </c>
      <c r="FX25" s="3662">
        <v>9</v>
      </c>
      <c r="FY25" s="3596">
        <v>18</v>
      </c>
      <c r="FZ25" s="3596">
        <v>13</v>
      </c>
      <c r="GA25" s="3596">
        <v>2</v>
      </c>
      <c r="GB25" s="3730"/>
      <c r="GC25" s="3730"/>
      <c r="GD25" s="3730"/>
      <c r="GE25" s="3730"/>
      <c r="GF25" s="3730"/>
      <c r="GG25" s="3730"/>
      <c r="GH25" s="3662"/>
      <c r="GI25" s="3730">
        <v>8</v>
      </c>
      <c r="GJ25" s="3730"/>
      <c r="GK25" s="3730"/>
      <c r="GL25" s="3730">
        <v>15</v>
      </c>
      <c r="GM25" s="3730"/>
      <c r="GN25" s="3730"/>
      <c r="GO25" s="90"/>
      <c r="GP25" s="90"/>
      <c r="GQ25" s="90"/>
      <c r="GR25" s="90">
        <v>7</v>
      </c>
      <c r="GS25" s="90"/>
      <c r="GT25" s="3662"/>
      <c r="GU25" s="90">
        <v>1</v>
      </c>
      <c r="GV25" s="90"/>
      <c r="GW25" s="90"/>
      <c r="GX25" s="90">
        <v>9</v>
      </c>
      <c r="GY25" s="90"/>
      <c r="GZ25" s="3796"/>
    </row>
    <row r="26" spans="1:208" s="478" customFormat="1" ht="11.1" customHeight="1" x14ac:dyDescent="0.2">
      <c r="A26" s="58" t="s">
        <v>83</v>
      </c>
      <c r="B26" s="448">
        <f t="shared" si="4"/>
        <v>2</v>
      </c>
      <c r="C26" s="447">
        <f t="shared" si="5"/>
        <v>1.1111111111111112E-2</v>
      </c>
      <c r="D26" s="403">
        <f t="array" ref="D26">MIN(IF(AB26:GZ26&gt;=1,$AB$3:$GZ$3))</f>
        <v>40695</v>
      </c>
      <c r="E26" s="400">
        <f t="array" ref="E26">MAX(IF(AB26:GZ26&gt;=1,$AB$3:$GZ$3))</f>
        <v>40962</v>
      </c>
      <c r="F26" s="442">
        <f t="shared" si="6"/>
        <v>0</v>
      </c>
      <c r="G26" s="446">
        <f t="shared" si="7"/>
        <v>0</v>
      </c>
      <c r="H26" s="626" t="str">
        <f t="shared" si="8"/>
        <v>-</v>
      </c>
      <c r="I26" s="375" t="str">
        <f t="array" ref="I26">IF((F26&gt;=1),MAX(IF(AB26:GZ26=1,$AB$3:$GZ$3)),"-")</f>
        <v>-</v>
      </c>
      <c r="J26" s="759" t="str">
        <f t="array" ref="J26">IF((F26&gt;=1),MAX(IF(AB26:GZ26=1,$AB$2:$GZ$2)),"-")</f>
        <v>-</v>
      </c>
      <c r="K26" s="384">
        <f t="shared" ca="1" si="9"/>
        <v>2</v>
      </c>
      <c r="L26" s="384" t="str">
        <f t="shared" ca="1" si="10"/>
        <v>-</v>
      </c>
      <c r="M26" s="445">
        <f t="shared" si="11"/>
        <v>0</v>
      </c>
      <c r="N26" s="444">
        <f t="shared" si="12"/>
        <v>0</v>
      </c>
      <c r="O26" s="156">
        <f t="shared" si="13"/>
        <v>0</v>
      </c>
      <c r="P26" s="443">
        <f t="shared" si="14"/>
        <v>0</v>
      </c>
      <c r="Q26" s="442">
        <f t="shared" si="15"/>
        <v>0</v>
      </c>
      <c r="R26" s="441">
        <f t="shared" si="16"/>
        <v>0</v>
      </c>
      <c r="S26" s="362">
        <f t="shared" si="17"/>
        <v>0</v>
      </c>
      <c r="T26" s="157">
        <f t="shared" si="18"/>
        <v>0</v>
      </c>
      <c r="U26" s="363">
        <f t="shared" si="19"/>
        <v>1</v>
      </c>
      <c r="V26" s="158">
        <f t="shared" si="20"/>
        <v>0.5</v>
      </c>
      <c r="W26" s="159">
        <f t="array" ref="W26">SUM(1*(AB$5:GZ$5=AB26:GZ26))-1</f>
        <v>0</v>
      </c>
      <c r="X26" s="160">
        <f t="shared" si="21"/>
        <v>0</v>
      </c>
      <c r="Y26" s="389">
        <f t="shared" si="22"/>
        <v>6</v>
      </c>
      <c r="Z26" s="389">
        <f t="shared" si="23"/>
        <v>9.5</v>
      </c>
      <c r="AA26" s="397">
        <f t="shared" si="24"/>
        <v>0.63157894736842102</v>
      </c>
      <c r="AB26" s="91"/>
      <c r="AC26" s="82"/>
      <c r="AD26" s="82"/>
      <c r="AE26" s="83"/>
      <c r="AF26" s="83"/>
      <c r="AG26" s="83"/>
      <c r="AH26" s="83"/>
      <c r="AI26" s="83"/>
      <c r="AJ26" s="83"/>
      <c r="AK26" s="83"/>
      <c r="AL26" s="83"/>
      <c r="AM26" s="92"/>
      <c r="AN26" s="92"/>
      <c r="AO26" s="92"/>
      <c r="AP26" s="92"/>
      <c r="AQ26" s="92"/>
      <c r="AR26" s="92"/>
      <c r="AS26" s="92"/>
      <c r="AT26" s="84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6"/>
      <c r="BF26" s="86"/>
      <c r="BG26" s="86"/>
      <c r="BH26" s="86"/>
      <c r="BI26" s="86"/>
      <c r="BJ26" s="86"/>
      <c r="BK26" s="86"/>
      <c r="BL26" s="86"/>
      <c r="BM26" s="86"/>
      <c r="BN26" s="86">
        <v>5</v>
      </c>
      <c r="BO26" s="86"/>
      <c r="BP26" s="87"/>
      <c r="BQ26" s="87"/>
      <c r="BR26" s="87"/>
      <c r="BS26" s="87"/>
      <c r="BT26" s="87"/>
      <c r="BU26" s="87"/>
      <c r="BV26" s="87">
        <v>7</v>
      </c>
      <c r="BW26" s="87"/>
      <c r="BX26" s="87"/>
      <c r="BY26" s="87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3"/>
      <c r="CZ26" s="83"/>
      <c r="DA26" s="83"/>
      <c r="DB26" s="90"/>
      <c r="DC26" s="90"/>
      <c r="DD26" s="104"/>
      <c r="DE26" s="104"/>
      <c r="DF26" s="104"/>
      <c r="DG26" s="104"/>
      <c r="DH26" s="104"/>
      <c r="DI26" s="104"/>
      <c r="DJ26" s="104"/>
      <c r="DK26" s="104"/>
      <c r="DL26" s="366"/>
      <c r="DM26" s="366"/>
      <c r="DN26" s="366"/>
      <c r="DO26" s="366"/>
      <c r="DP26" s="366"/>
      <c r="DQ26" s="366"/>
      <c r="DR26" s="514"/>
      <c r="DS26" s="514"/>
      <c r="DT26" s="514"/>
      <c r="DU26" s="514"/>
      <c r="DV26" s="514"/>
      <c r="DW26" s="514"/>
      <c r="DX26" s="514"/>
      <c r="DY26" s="514"/>
      <c r="DZ26" s="633"/>
      <c r="EA26" s="633"/>
      <c r="EB26" s="633"/>
      <c r="EC26" s="633"/>
      <c r="ED26" s="633"/>
      <c r="EE26" s="633"/>
      <c r="EF26" s="633"/>
      <c r="EG26" s="633"/>
      <c r="EH26" s="633"/>
      <c r="EI26" s="633"/>
      <c r="EJ26" s="633"/>
      <c r="EK26" s="633"/>
      <c r="EL26" s="633"/>
      <c r="EM26" s="633"/>
      <c r="EN26" s="752"/>
      <c r="EO26" s="752"/>
      <c r="EP26" s="752"/>
      <c r="EQ26" s="752"/>
      <c r="ER26" s="752"/>
      <c r="ES26" s="752"/>
      <c r="ET26" s="752"/>
      <c r="EU26" s="752"/>
      <c r="EV26" s="752"/>
      <c r="EW26" s="752"/>
      <c r="EX26" s="752"/>
      <c r="EY26" s="752"/>
      <c r="EZ26" s="752"/>
      <c r="FA26" s="752"/>
      <c r="FB26" s="1598"/>
      <c r="FC26" s="1598"/>
      <c r="FD26" s="1598"/>
      <c r="FE26" s="1598"/>
      <c r="FF26" s="1598"/>
      <c r="FG26" s="1598"/>
      <c r="FH26" s="1598"/>
      <c r="FI26" s="1598"/>
      <c r="FJ26" s="1598"/>
      <c r="FK26" s="1598"/>
      <c r="FL26" s="1598"/>
      <c r="FM26" s="1598"/>
      <c r="FN26" s="1598"/>
      <c r="FO26" s="1598"/>
      <c r="FP26" s="1598"/>
      <c r="FQ26" s="3596"/>
      <c r="FR26" s="3596"/>
      <c r="FS26" s="3596"/>
      <c r="FT26" s="3596"/>
      <c r="FU26" s="3596"/>
      <c r="FV26" s="3596"/>
      <c r="FW26" s="3596"/>
      <c r="FX26" s="3662"/>
      <c r="FY26" s="3596"/>
      <c r="FZ26" s="3596"/>
      <c r="GA26" s="3596"/>
      <c r="GB26" s="3730"/>
      <c r="GC26" s="3730"/>
      <c r="GD26" s="3730"/>
      <c r="GE26" s="3730"/>
      <c r="GF26" s="3730"/>
      <c r="GG26" s="3730"/>
      <c r="GH26" s="3662"/>
      <c r="GI26" s="3730"/>
      <c r="GJ26" s="3730"/>
      <c r="GK26" s="3730"/>
      <c r="GL26" s="3730"/>
      <c r="GM26" s="3730"/>
      <c r="GN26" s="3730"/>
      <c r="GO26" s="90"/>
      <c r="GP26" s="90"/>
      <c r="GQ26" s="90"/>
      <c r="GR26" s="90"/>
      <c r="GS26" s="90"/>
      <c r="GT26" s="3662"/>
      <c r="GU26" s="90"/>
      <c r="GV26" s="90"/>
      <c r="GW26" s="90"/>
      <c r="GX26" s="90"/>
      <c r="GY26" s="90"/>
      <c r="GZ26" s="3796"/>
    </row>
    <row r="27" spans="1:208" s="478" customFormat="1" ht="11.1" customHeight="1" x14ac:dyDescent="0.2">
      <c r="A27" s="58" t="s">
        <v>264</v>
      </c>
      <c r="B27" s="448">
        <f t="shared" si="4"/>
        <v>1</v>
      </c>
      <c r="C27" s="447">
        <f t="shared" si="5"/>
        <v>5.5555555555555558E-3</v>
      </c>
      <c r="D27" s="403">
        <f t="array" ref="D27">MIN(IF(AB27:GZ27&gt;=1,$AB$3:$GZ$3))</f>
        <v>42062</v>
      </c>
      <c r="E27" s="400">
        <f t="array" ref="E27">MAX(IF(AB27:GZ27&gt;=1,$AB$3:$GZ$3))</f>
        <v>42062</v>
      </c>
      <c r="F27" s="442">
        <f t="shared" si="6"/>
        <v>0</v>
      </c>
      <c r="G27" s="446">
        <f t="shared" si="7"/>
        <v>0</v>
      </c>
      <c r="H27" s="626" t="str">
        <f t="shared" si="8"/>
        <v>-</v>
      </c>
      <c r="I27" s="375" t="str">
        <f t="array" ref="I27">IF((F27&gt;=1),MAX(IF(AB27:GZ27=1,$AB$3:$GZ$3)),"-")</f>
        <v>-</v>
      </c>
      <c r="J27" s="759" t="str">
        <f t="array" ref="J27">IF((F27&gt;=1),MAX(IF(AB27:GZ27=1,$AB$2:$GZ$2)),"-")</f>
        <v>-</v>
      </c>
      <c r="K27" s="384">
        <f t="shared" ca="1" si="9"/>
        <v>1</v>
      </c>
      <c r="L27" s="384" t="str">
        <f t="shared" ca="1" si="10"/>
        <v>-</v>
      </c>
      <c r="M27" s="445">
        <f t="shared" si="11"/>
        <v>0</v>
      </c>
      <c r="N27" s="444">
        <f t="shared" si="12"/>
        <v>0</v>
      </c>
      <c r="O27" s="156">
        <f t="shared" si="13"/>
        <v>0</v>
      </c>
      <c r="P27" s="443">
        <f t="shared" si="14"/>
        <v>0</v>
      </c>
      <c r="Q27" s="442">
        <f t="shared" si="15"/>
        <v>0</v>
      </c>
      <c r="R27" s="441">
        <f t="shared" si="16"/>
        <v>0</v>
      </c>
      <c r="S27" s="362">
        <f t="shared" si="17"/>
        <v>0</v>
      </c>
      <c r="T27" s="157">
        <f t="shared" si="18"/>
        <v>0</v>
      </c>
      <c r="U27" s="363">
        <f t="shared" si="19"/>
        <v>0</v>
      </c>
      <c r="V27" s="158">
        <f t="shared" si="20"/>
        <v>0</v>
      </c>
      <c r="W27" s="159">
        <f t="array" ref="W27">SUM(1*(AB$5:GZ$5=AB27:GZ27))-1</f>
        <v>0</v>
      </c>
      <c r="X27" s="160">
        <f t="shared" si="21"/>
        <v>0</v>
      </c>
      <c r="Y27" s="389">
        <f t="shared" si="22"/>
        <v>10</v>
      </c>
      <c r="Z27" s="389">
        <f t="shared" si="23"/>
        <v>16</v>
      </c>
      <c r="AA27" s="397">
        <f t="shared" si="24"/>
        <v>0.625</v>
      </c>
      <c r="AB27" s="91"/>
      <c r="AC27" s="82"/>
      <c r="AD27" s="82"/>
      <c r="AE27" s="83"/>
      <c r="AF27" s="83"/>
      <c r="AG27" s="83"/>
      <c r="AH27" s="83"/>
      <c r="AI27" s="83"/>
      <c r="AJ27" s="83"/>
      <c r="AK27" s="83"/>
      <c r="AL27" s="83"/>
      <c r="AM27" s="92"/>
      <c r="AN27" s="92"/>
      <c r="AO27" s="92"/>
      <c r="AP27" s="92"/>
      <c r="AQ27" s="92"/>
      <c r="AR27" s="92"/>
      <c r="AS27" s="92"/>
      <c r="AT27" s="84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3"/>
      <c r="CZ27" s="83"/>
      <c r="DA27" s="83"/>
      <c r="DB27" s="90"/>
      <c r="DC27" s="90"/>
      <c r="DD27" s="104"/>
      <c r="DE27" s="104"/>
      <c r="DF27" s="104">
        <v>10</v>
      </c>
      <c r="DG27" s="104"/>
      <c r="DH27" s="104"/>
      <c r="DI27" s="104"/>
      <c r="DJ27" s="104"/>
      <c r="DK27" s="104"/>
      <c r="DL27" s="366"/>
      <c r="DM27" s="366"/>
      <c r="DN27" s="366"/>
      <c r="DO27" s="366"/>
      <c r="DP27" s="366"/>
      <c r="DQ27" s="366"/>
      <c r="DR27" s="514"/>
      <c r="DS27" s="514"/>
      <c r="DT27" s="514"/>
      <c r="DU27" s="514"/>
      <c r="DV27" s="514"/>
      <c r="DW27" s="514"/>
      <c r="DX27" s="514"/>
      <c r="DY27" s="514"/>
      <c r="DZ27" s="633"/>
      <c r="EA27" s="633"/>
      <c r="EB27" s="633"/>
      <c r="EC27" s="633"/>
      <c r="ED27" s="633"/>
      <c r="EE27" s="633"/>
      <c r="EF27" s="633"/>
      <c r="EG27" s="633"/>
      <c r="EH27" s="633"/>
      <c r="EI27" s="633"/>
      <c r="EJ27" s="633"/>
      <c r="EK27" s="633"/>
      <c r="EL27" s="633"/>
      <c r="EM27" s="633"/>
      <c r="EN27" s="752"/>
      <c r="EO27" s="752"/>
      <c r="EP27" s="752"/>
      <c r="EQ27" s="752"/>
      <c r="ER27" s="752"/>
      <c r="ES27" s="752"/>
      <c r="ET27" s="752"/>
      <c r="EU27" s="752"/>
      <c r="EV27" s="752"/>
      <c r="EW27" s="752"/>
      <c r="EX27" s="752"/>
      <c r="EY27" s="752"/>
      <c r="EZ27" s="752"/>
      <c r="FA27" s="752"/>
      <c r="FB27" s="1598"/>
      <c r="FC27" s="1598"/>
      <c r="FD27" s="1598"/>
      <c r="FE27" s="1598"/>
      <c r="FF27" s="1598"/>
      <c r="FG27" s="1598"/>
      <c r="FH27" s="1598"/>
      <c r="FI27" s="1598"/>
      <c r="FJ27" s="1598"/>
      <c r="FK27" s="1598"/>
      <c r="FL27" s="1598"/>
      <c r="FM27" s="1598"/>
      <c r="FN27" s="1598"/>
      <c r="FO27" s="1598"/>
      <c r="FP27" s="1598"/>
      <c r="FQ27" s="3596"/>
      <c r="FR27" s="3596"/>
      <c r="FS27" s="3596"/>
      <c r="FT27" s="3596"/>
      <c r="FU27" s="3596"/>
      <c r="FV27" s="3596"/>
      <c r="FW27" s="3596"/>
      <c r="FX27" s="3662"/>
      <c r="FY27" s="3596"/>
      <c r="FZ27" s="3596"/>
      <c r="GA27" s="3596"/>
      <c r="GB27" s="3730"/>
      <c r="GC27" s="3730"/>
      <c r="GD27" s="3730"/>
      <c r="GE27" s="3730"/>
      <c r="GF27" s="3730"/>
      <c r="GG27" s="3730"/>
      <c r="GH27" s="3662"/>
      <c r="GI27" s="3730"/>
      <c r="GJ27" s="3730"/>
      <c r="GK27" s="3730"/>
      <c r="GL27" s="3730"/>
      <c r="GM27" s="3730"/>
      <c r="GN27" s="3730"/>
      <c r="GO27" s="90"/>
      <c r="GP27" s="90"/>
      <c r="GQ27" s="90"/>
      <c r="GR27" s="90"/>
      <c r="GS27" s="90"/>
      <c r="GT27" s="3662"/>
      <c r="GU27" s="90"/>
      <c r="GV27" s="90"/>
      <c r="GW27" s="90"/>
      <c r="GX27" s="90"/>
      <c r="GY27" s="90"/>
      <c r="GZ27" s="3796"/>
    </row>
    <row r="28" spans="1:208" s="478" customFormat="1" ht="11.1" customHeight="1" x14ac:dyDescent="0.2">
      <c r="A28" s="59" t="s">
        <v>132</v>
      </c>
      <c r="B28" s="448">
        <f t="shared" si="4"/>
        <v>108</v>
      </c>
      <c r="C28" s="447">
        <f t="shared" si="5"/>
        <v>0.6</v>
      </c>
      <c r="D28" s="403">
        <f t="array" ref="D28">MIN(IF(AB28:GZ28&gt;=1,$AB$3:$GZ$3))</f>
        <v>39445</v>
      </c>
      <c r="E28" s="400">
        <f t="array" ref="E28">MAX(IF(AB28:GZ28&gt;=1,$AB$3:$GZ$3))</f>
        <v>43861</v>
      </c>
      <c r="F28" s="442">
        <f t="shared" si="6"/>
        <v>10</v>
      </c>
      <c r="G28" s="446">
        <f t="shared" si="7"/>
        <v>9.2592592592592587E-2</v>
      </c>
      <c r="H28" s="626">
        <f t="shared" si="8"/>
        <v>0.66666666666666663</v>
      </c>
      <c r="I28" s="375">
        <f t="array" ref="I28">IF((F28&gt;=1),MAX(IF(AB28:GZ28=1,$AB$3:$GZ$3)),"-")</f>
        <v>43644</v>
      </c>
      <c r="J28" s="759">
        <f t="array" ref="J28">IF((F28&gt;=1),MAX(IF(AB28:GZ28=1,$AB$2:$GZ$2)),"-")</f>
        <v>145</v>
      </c>
      <c r="K28" s="384">
        <f t="shared" ca="1" si="9"/>
        <v>8</v>
      </c>
      <c r="L28" s="384">
        <f t="shared" ca="1" si="10"/>
        <v>35</v>
      </c>
      <c r="M28" s="445">
        <f t="shared" si="11"/>
        <v>5</v>
      </c>
      <c r="N28" s="444">
        <f t="shared" si="12"/>
        <v>4.6296296296296294E-2</v>
      </c>
      <c r="O28" s="156">
        <f t="shared" si="13"/>
        <v>13</v>
      </c>
      <c r="P28" s="443">
        <f t="shared" si="14"/>
        <v>0.12037037037037036</v>
      </c>
      <c r="Q28" s="442">
        <f t="shared" si="15"/>
        <v>28</v>
      </c>
      <c r="R28" s="441">
        <f t="shared" si="16"/>
        <v>0.25925925925925924</v>
      </c>
      <c r="S28" s="362">
        <f t="shared" si="17"/>
        <v>40</v>
      </c>
      <c r="T28" s="157">
        <f t="shared" si="18"/>
        <v>0.37037037037037035</v>
      </c>
      <c r="U28" s="363">
        <f t="shared" si="19"/>
        <v>59</v>
      </c>
      <c r="V28" s="158">
        <f t="shared" si="20"/>
        <v>0.54629629629629628</v>
      </c>
      <c r="W28" s="159">
        <f t="array" ref="W28">SUM(1*(AB$5:GZ$5=AB28:GZ28))-1</f>
        <v>2</v>
      </c>
      <c r="X28" s="160">
        <f t="shared" si="21"/>
        <v>1.8518518518518517E-2</v>
      </c>
      <c r="Y28" s="389">
        <f t="shared" si="22"/>
        <v>6.6388888888888893</v>
      </c>
      <c r="Z28" s="389">
        <f t="shared" si="23"/>
        <v>13.694444444444445</v>
      </c>
      <c r="AA28" s="397">
        <f t="shared" si="24"/>
        <v>0.48478701825557813</v>
      </c>
      <c r="AB28" s="91"/>
      <c r="AC28" s="82"/>
      <c r="AD28" s="82"/>
      <c r="AE28" s="83"/>
      <c r="AF28" s="83"/>
      <c r="AG28" s="83"/>
      <c r="AH28" s="83">
        <v>4</v>
      </c>
      <c r="AI28" s="83"/>
      <c r="AJ28" s="83">
        <v>10</v>
      </c>
      <c r="AK28" s="83"/>
      <c r="AL28" s="83"/>
      <c r="AM28" s="84"/>
      <c r="AN28" s="84"/>
      <c r="AO28" s="84">
        <v>1</v>
      </c>
      <c r="AP28" s="84"/>
      <c r="AQ28" s="84">
        <v>7</v>
      </c>
      <c r="AR28" s="84">
        <v>7</v>
      </c>
      <c r="AS28" s="84">
        <v>6</v>
      </c>
      <c r="AT28" s="84">
        <v>6</v>
      </c>
      <c r="AU28" s="85">
        <v>5</v>
      </c>
      <c r="AV28" s="85">
        <v>5</v>
      </c>
      <c r="AW28" s="85">
        <v>4</v>
      </c>
      <c r="AX28" s="85">
        <v>6</v>
      </c>
      <c r="AY28" s="85"/>
      <c r="AZ28" s="85"/>
      <c r="BA28" s="85"/>
      <c r="BB28" s="85"/>
      <c r="BC28" s="85"/>
      <c r="BD28" s="85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7"/>
      <c r="BQ28" s="87"/>
      <c r="BR28" s="87"/>
      <c r="BS28" s="87"/>
      <c r="BT28" s="87">
        <v>11</v>
      </c>
      <c r="BU28" s="87">
        <v>4</v>
      </c>
      <c r="BV28" s="87">
        <v>3</v>
      </c>
      <c r="BW28" s="87">
        <v>6</v>
      </c>
      <c r="BX28" s="87">
        <v>4</v>
      </c>
      <c r="BY28" s="87">
        <v>2</v>
      </c>
      <c r="BZ28" s="88">
        <v>3</v>
      </c>
      <c r="CA28" s="88">
        <v>3</v>
      </c>
      <c r="CB28" s="88">
        <v>1</v>
      </c>
      <c r="CC28" s="88">
        <v>3</v>
      </c>
      <c r="CD28" s="88">
        <v>11</v>
      </c>
      <c r="CE28" s="88">
        <v>9</v>
      </c>
      <c r="CF28" s="88">
        <v>4</v>
      </c>
      <c r="CG28" s="88">
        <v>3</v>
      </c>
      <c r="CH28" s="88">
        <v>4</v>
      </c>
      <c r="CI28" s="88">
        <v>8</v>
      </c>
      <c r="CJ28" s="88">
        <v>8</v>
      </c>
      <c r="CK28" s="88">
        <v>4</v>
      </c>
      <c r="CL28" s="88">
        <v>13</v>
      </c>
      <c r="CM28" s="89">
        <v>4</v>
      </c>
      <c r="CN28" s="89">
        <v>9</v>
      </c>
      <c r="CO28" s="89">
        <v>2</v>
      </c>
      <c r="CP28" s="89">
        <v>11</v>
      </c>
      <c r="CQ28" s="89">
        <v>14</v>
      </c>
      <c r="CR28" s="89">
        <v>10</v>
      </c>
      <c r="CS28" s="89">
        <v>12</v>
      </c>
      <c r="CT28" s="89">
        <v>1</v>
      </c>
      <c r="CU28" s="89">
        <v>1</v>
      </c>
      <c r="CV28" s="89">
        <v>4</v>
      </c>
      <c r="CW28" s="89">
        <v>3</v>
      </c>
      <c r="CX28" s="89">
        <v>5</v>
      </c>
      <c r="CY28" s="83">
        <v>10</v>
      </c>
      <c r="CZ28" s="83">
        <v>5</v>
      </c>
      <c r="DA28" s="83">
        <v>10</v>
      </c>
      <c r="DB28" s="90">
        <v>12</v>
      </c>
      <c r="DC28" s="90">
        <v>8</v>
      </c>
      <c r="DD28" s="104">
        <v>1</v>
      </c>
      <c r="DE28" s="104"/>
      <c r="DF28" s="104">
        <v>11</v>
      </c>
      <c r="DG28" s="104">
        <v>7</v>
      </c>
      <c r="DH28" s="104">
        <v>3</v>
      </c>
      <c r="DI28" s="104">
        <v>5</v>
      </c>
      <c r="DJ28" s="104">
        <v>10</v>
      </c>
      <c r="DK28" s="104">
        <v>4</v>
      </c>
      <c r="DL28" s="366">
        <v>4</v>
      </c>
      <c r="DM28" s="366">
        <v>4</v>
      </c>
      <c r="DN28" s="366">
        <v>10</v>
      </c>
      <c r="DO28" s="366">
        <v>12</v>
      </c>
      <c r="DP28" s="366">
        <v>8</v>
      </c>
      <c r="DQ28" s="366">
        <v>5</v>
      </c>
      <c r="DR28" s="514"/>
      <c r="DS28" s="514">
        <v>13</v>
      </c>
      <c r="DT28" s="514">
        <v>1</v>
      </c>
      <c r="DU28" s="514">
        <v>12</v>
      </c>
      <c r="DV28" s="514">
        <v>5</v>
      </c>
      <c r="DW28" s="514">
        <v>3</v>
      </c>
      <c r="DX28" s="514">
        <v>3</v>
      </c>
      <c r="DY28" s="514">
        <v>4</v>
      </c>
      <c r="DZ28" s="633">
        <v>3</v>
      </c>
      <c r="EA28" s="633">
        <v>7</v>
      </c>
      <c r="EB28" s="633">
        <v>1</v>
      </c>
      <c r="EC28" s="633">
        <v>9</v>
      </c>
      <c r="ED28" s="633">
        <v>4</v>
      </c>
      <c r="EE28" s="633">
        <v>10</v>
      </c>
      <c r="EF28" s="633">
        <v>9</v>
      </c>
      <c r="EG28" s="633">
        <v>12</v>
      </c>
      <c r="EH28" s="633">
        <v>8</v>
      </c>
      <c r="EI28" s="633"/>
      <c r="EJ28" s="633"/>
      <c r="EK28" s="633">
        <v>11</v>
      </c>
      <c r="EL28" s="633"/>
      <c r="EM28" s="633">
        <v>2</v>
      </c>
      <c r="EN28" s="752">
        <v>2</v>
      </c>
      <c r="EO28" s="752">
        <v>11</v>
      </c>
      <c r="EP28" s="752">
        <v>6</v>
      </c>
      <c r="EQ28" s="752">
        <v>1</v>
      </c>
      <c r="ER28" s="752">
        <v>12</v>
      </c>
      <c r="ES28" s="752">
        <v>17</v>
      </c>
      <c r="ET28" s="752">
        <v>9</v>
      </c>
      <c r="EU28" s="752">
        <v>16</v>
      </c>
      <c r="EV28" s="752">
        <v>2</v>
      </c>
      <c r="EW28" s="752">
        <v>10</v>
      </c>
      <c r="EX28" s="752">
        <v>6</v>
      </c>
      <c r="EY28" s="752">
        <v>11</v>
      </c>
      <c r="EZ28" s="752"/>
      <c r="FA28" s="752"/>
      <c r="FB28" s="1598">
        <v>4</v>
      </c>
      <c r="FC28" s="1598">
        <v>11</v>
      </c>
      <c r="FD28" s="1598"/>
      <c r="FE28" s="1598"/>
      <c r="FF28" s="1598">
        <v>6</v>
      </c>
      <c r="FG28" s="1598">
        <v>13</v>
      </c>
      <c r="FH28" s="1598"/>
      <c r="FI28" s="1598">
        <v>15</v>
      </c>
      <c r="FJ28" s="1598">
        <v>5</v>
      </c>
      <c r="FK28" s="1598"/>
      <c r="FL28" s="1598"/>
      <c r="FM28" s="1598">
        <v>1</v>
      </c>
      <c r="FN28" s="1598">
        <v>3</v>
      </c>
      <c r="FO28" s="1598">
        <v>7</v>
      </c>
      <c r="FP28" s="1598">
        <v>1</v>
      </c>
      <c r="FQ28" s="3596">
        <v>3</v>
      </c>
      <c r="FR28" s="3596"/>
      <c r="FS28" s="3596">
        <v>4</v>
      </c>
      <c r="FT28" s="3596"/>
      <c r="FU28" s="3596">
        <v>3</v>
      </c>
      <c r="FV28" s="3596">
        <v>9</v>
      </c>
      <c r="FW28" s="3596">
        <v>10</v>
      </c>
      <c r="FX28" s="3662">
        <v>5</v>
      </c>
      <c r="FY28" s="3596">
        <v>15</v>
      </c>
      <c r="FZ28" s="3596">
        <v>12</v>
      </c>
      <c r="GA28" s="3596"/>
      <c r="GB28" s="3730"/>
      <c r="GC28" s="3730"/>
      <c r="GD28" s="3730"/>
      <c r="GE28" s="3730"/>
      <c r="GF28" s="3730"/>
      <c r="GG28" s="3730"/>
      <c r="GH28" s="3662"/>
      <c r="GI28" s="3730"/>
      <c r="GJ28" s="3730"/>
      <c r="GK28" s="3730"/>
      <c r="GL28" s="3730"/>
      <c r="GM28" s="3730"/>
      <c r="GN28" s="3730"/>
      <c r="GO28" s="90"/>
      <c r="GP28" s="90"/>
      <c r="GQ28" s="90"/>
      <c r="GR28" s="90"/>
      <c r="GS28" s="90"/>
      <c r="GT28" s="3662"/>
      <c r="GU28" s="90"/>
      <c r="GV28" s="90"/>
      <c r="GW28" s="90"/>
      <c r="GX28" s="90"/>
      <c r="GY28" s="90"/>
      <c r="GZ28" s="3796"/>
    </row>
    <row r="29" spans="1:208" s="478" customFormat="1" ht="11.1" customHeight="1" x14ac:dyDescent="0.2">
      <c r="A29" s="58" t="s">
        <v>198</v>
      </c>
      <c r="B29" s="448">
        <f t="shared" si="4"/>
        <v>1</v>
      </c>
      <c r="C29" s="447">
        <f t="shared" si="5"/>
        <v>5.5555555555555558E-3</v>
      </c>
      <c r="D29" s="403">
        <f t="array" ref="D29">MIN(IF(AB29:GZ29&gt;=1,$AB$3:$GZ$3))</f>
        <v>39480</v>
      </c>
      <c r="E29" s="400">
        <f t="array" ref="E29">MAX(IF(AB29:GZ29&gt;=1,$AB$3:$GZ$3))</f>
        <v>39480</v>
      </c>
      <c r="F29" s="442">
        <f t="shared" si="6"/>
        <v>0</v>
      </c>
      <c r="G29" s="446">
        <f t="shared" si="7"/>
        <v>0</v>
      </c>
      <c r="H29" s="626" t="str">
        <f t="shared" si="8"/>
        <v>-</v>
      </c>
      <c r="I29" s="375" t="str">
        <f t="array" ref="I29">IF((F29&gt;=1),MAX(IF(AB29:GZ29=1,$AB$3:$GZ$3)),"-")</f>
        <v>-</v>
      </c>
      <c r="J29" s="759" t="str">
        <f t="array" ref="J29">IF((F29&gt;=1),MAX(IF(AB29:GZ29=1,$AB$2:$GZ$2)),"-")</f>
        <v>-</v>
      </c>
      <c r="K29" s="384">
        <f t="shared" ca="1" si="9"/>
        <v>1</v>
      </c>
      <c r="L29" s="384" t="str">
        <f t="shared" ca="1" si="10"/>
        <v>-</v>
      </c>
      <c r="M29" s="445">
        <f t="shared" si="11"/>
        <v>0</v>
      </c>
      <c r="N29" s="444">
        <f t="shared" si="12"/>
        <v>0</v>
      </c>
      <c r="O29" s="156">
        <f t="shared" si="13"/>
        <v>0</v>
      </c>
      <c r="P29" s="443">
        <f t="shared" si="14"/>
        <v>0</v>
      </c>
      <c r="Q29" s="442">
        <f t="shared" si="15"/>
        <v>0</v>
      </c>
      <c r="R29" s="441">
        <f t="shared" si="16"/>
        <v>0</v>
      </c>
      <c r="S29" s="362">
        <f t="shared" si="17"/>
        <v>0</v>
      </c>
      <c r="T29" s="157">
        <f t="shared" si="18"/>
        <v>0</v>
      </c>
      <c r="U29" s="363">
        <f t="shared" si="19"/>
        <v>0</v>
      </c>
      <c r="V29" s="158">
        <f t="shared" si="20"/>
        <v>0</v>
      </c>
      <c r="W29" s="159">
        <f t="array" ref="W29">SUM(1*(AB$5:GZ$5=AB29:GZ29))-1</f>
        <v>1</v>
      </c>
      <c r="X29" s="160">
        <f t="shared" si="21"/>
        <v>1</v>
      </c>
      <c r="Y29" s="389">
        <f t="shared" si="22"/>
        <v>13</v>
      </c>
      <c r="Z29" s="389">
        <f t="shared" si="23"/>
        <v>13</v>
      </c>
      <c r="AA29" s="397">
        <f t="shared" si="24"/>
        <v>1</v>
      </c>
      <c r="AB29" s="91"/>
      <c r="AC29" s="82"/>
      <c r="AD29" s="82"/>
      <c r="AE29" s="83"/>
      <c r="AF29" s="83"/>
      <c r="AG29" s="83"/>
      <c r="AH29" s="83"/>
      <c r="AI29" s="83">
        <v>13</v>
      </c>
      <c r="AJ29" s="83"/>
      <c r="AK29" s="83"/>
      <c r="AL29" s="83"/>
      <c r="AM29" s="84"/>
      <c r="AN29" s="84"/>
      <c r="AO29" s="84"/>
      <c r="AP29" s="84"/>
      <c r="AQ29" s="84"/>
      <c r="AR29" s="84"/>
      <c r="AS29" s="84"/>
      <c r="AT29" s="84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3"/>
      <c r="CZ29" s="83"/>
      <c r="DA29" s="83"/>
      <c r="DB29" s="90"/>
      <c r="DC29" s="90"/>
      <c r="DD29" s="104"/>
      <c r="DE29" s="104"/>
      <c r="DF29" s="104"/>
      <c r="DG29" s="104"/>
      <c r="DH29" s="104"/>
      <c r="DI29" s="104"/>
      <c r="DJ29" s="104"/>
      <c r="DK29" s="104"/>
      <c r="DL29" s="366"/>
      <c r="DM29" s="366"/>
      <c r="DN29" s="366"/>
      <c r="DO29" s="366"/>
      <c r="DP29" s="366"/>
      <c r="DQ29" s="366"/>
      <c r="DR29" s="514"/>
      <c r="DS29" s="514"/>
      <c r="DT29" s="514"/>
      <c r="DU29" s="514"/>
      <c r="DV29" s="514"/>
      <c r="DW29" s="514"/>
      <c r="DX29" s="514"/>
      <c r="DY29" s="514"/>
      <c r="DZ29" s="633"/>
      <c r="EA29" s="633"/>
      <c r="EB29" s="633"/>
      <c r="EC29" s="633"/>
      <c r="ED29" s="633"/>
      <c r="EE29" s="633"/>
      <c r="EF29" s="633"/>
      <c r="EG29" s="633"/>
      <c r="EH29" s="633"/>
      <c r="EI29" s="633"/>
      <c r="EJ29" s="633"/>
      <c r="EK29" s="633"/>
      <c r="EL29" s="633"/>
      <c r="EM29" s="633"/>
      <c r="EN29" s="752"/>
      <c r="EO29" s="752"/>
      <c r="EP29" s="752"/>
      <c r="EQ29" s="752"/>
      <c r="ER29" s="752"/>
      <c r="ES29" s="752"/>
      <c r="ET29" s="752"/>
      <c r="EU29" s="752"/>
      <c r="EV29" s="752"/>
      <c r="EW29" s="752"/>
      <c r="EX29" s="752"/>
      <c r="EY29" s="752"/>
      <c r="EZ29" s="752"/>
      <c r="FA29" s="752"/>
      <c r="FB29" s="1598"/>
      <c r="FC29" s="1598"/>
      <c r="FD29" s="1598"/>
      <c r="FE29" s="1598"/>
      <c r="FF29" s="1598"/>
      <c r="FG29" s="1598"/>
      <c r="FH29" s="1598"/>
      <c r="FI29" s="1598"/>
      <c r="FJ29" s="1598"/>
      <c r="FK29" s="1598"/>
      <c r="FL29" s="1598"/>
      <c r="FM29" s="1598"/>
      <c r="FN29" s="1598"/>
      <c r="FO29" s="1598"/>
      <c r="FP29" s="1598"/>
      <c r="FQ29" s="3596"/>
      <c r="FR29" s="3596"/>
      <c r="FS29" s="3596"/>
      <c r="FT29" s="3596"/>
      <c r="FU29" s="3596"/>
      <c r="FV29" s="3596"/>
      <c r="FW29" s="3596"/>
      <c r="FX29" s="3662"/>
      <c r="FY29" s="3596"/>
      <c r="FZ29" s="3596"/>
      <c r="GA29" s="3596"/>
      <c r="GB29" s="3730"/>
      <c r="GC29" s="3730"/>
      <c r="GD29" s="3730"/>
      <c r="GE29" s="3730"/>
      <c r="GF29" s="3730"/>
      <c r="GG29" s="3730"/>
      <c r="GH29" s="3662"/>
      <c r="GI29" s="3730"/>
      <c r="GJ29" s="3730"/>
      <c r="GK29" s="3730"/>
      <c r="GL29" s="3730"/>
      <c r="GM29" s="3730"/>
      <c r="GN29" s="3730"/>
      <c r="GO29" s="90"/>
      <c r="GP29" s="90"/>
      <c r="GQ29" s="90"/>
      <c r="GR29" s="90"/>
      <c r="GS29" s="90"/>
      <c r="GT29" s="3662"/>
      <c r="GU29" s="90"/>
      <c r="GV29" s="90"/>
      <c r="GW29" s="90"/>
      <c r="GX29" s="90"/>
      <c r="GY29" s="90"/>
      <c r="GZ29" s="3796"/>
    </row>
    <row r="30" spans="1:208" s="478" customFormat="1" ht="11.1" customHeight="1" x14ac:dyDescent="0.2">
      <c r="A30" s="3861" t="s">
        <v>133</v>
      </c>
      <c r="B30" s="448">
        <f t="shared" si="4"/>
        <v>179</v>
      </c>
      <c r="C30" s="447">
        <f t="shared" si="5"/>
        <v>0.99444444444444446</v>
      </c>
      <c r="D30" s="403">
        <f t="array" ref="D30">MIN(IF(AB30:GZ30&gt;=1,$AB$3:$GZ$3))</f>
        <v>39227</v>
      </c>
      <c r="E30" s="400">
        <f t="array" ref="E30">MAX(IF(AB30:GZ30&gt;=1,$AB$3:$GZ$3))</f>
        <v>45016</v>
      </c>
      <c r="F30" s="442">
        <f t="shared" si="6"/>
        <v>17</v>
      </c>
      <c r="G30" s="446">
        <f t="shared" si="7"/>
        <v>9.4972067039106142E-2</v>
      </c>
      <c r="H30" s="626">
        <f t="shared" si="8"/>
        <v>0.51515151515151514</v>
      </c>
      <c r="I30" s="375">
        <f t="array" ref="I30">IF((F30&gt;=1),MAX(IF(AB30:GZ30=1,$AB$3:$GZ$3)),"-")</f>
        <v>44505</v>
      </c>
      <c r="J30" s="759">
        <f t="array" ref="J30">IF((F30&gt;=1),MAX(IF(AB30:GZ30=1,$AB$2:$GZ$2)),"-")</f>
        <v>161</v>
      </c>
      <c r="K30" s="384">
        <f t="shared" ca="1" si="9"/>
        <v>19</v>
      </c>
      <c r="L30" s="384">
        <f t="shared" ca="1" si="10"/>
        <v>19</v>
      </c>
      <c r="M30" s="445">
        <f t="shared" si="11"/>
        <v>16</v>
      </c>
      <c r="N30" s="444">
        <f t="shared" si="12"/>
        <v>8.9385474860335198E-2</v>
      </c>
      <c r="O30" s="156">
        <f t="shared" si="13"/>
        <v>18</v>
      </c>
      <c r="P30" s="443">
        <f t="shared" si="14"/>
        <v>0.1005586592178771</v>
      </c>
      <c r="Q30" s="442">
        <f t="shared" si="15"/>
        <v>51</v>
      </c>
      <c r="R30" s="441">
        <f t="shared" si="16"/>
        <v>0.28491620111731841</v>
      </c>
      <c r="S30" s="362">
        <f t="shared" si="17"/>
        <v>71</v>
      </c>
      <c r="T30" s="157">
        <f t="shared" si="18"/>
        <v>0.39664804469273746</v>
      </c>
      <c r="U30" s="363">
        <f t="shared" si="19"/>
        <v>97</v>
      </c>
      <c r="V30" s="158">
        <f t="shared" si="20"/>
        <v>0.54189944134078216</v>
      </c>
      <c r="W30" s="159">
        <f t="array" ref="W30">SUM(1*(AB$5:GZ$5=AB30:GZ30))-1</f>
        <v>10</v>
      </c>
      <c r="X30" s="160">
        <f t="shared" si="21"/>
        <v>5.5865921787709494E-2</v>
      </c>
      <c r="Y30" s="389">
        <f t="shared" si="22"/>
        <v>6.3575418994413404</v>
      </c>
      <c r="Z30" s="389">
        <f t="shared" si="23"/>
        <v>13.245810055865922</v>
      </c>
      <c r="AA30" s="397">
        <f t="shared" si="24"/>
        <v>0.47996625896246303</v>
      </c>
      <c r="AB30" s="93">
        <v>8</v>
      </c>
      <c r="AC30" s="89">
        <v>4</v>
      </c>
      <c r="AD30" s="89">
        <v>9</v>
      </c>
      <c r="AE30" s="83">
        <v>3</v>
      </c>
      <c r="AF30" s="83">
        <v>7</v>
      </c>
      <c r="AG30" s="83">
        <v>3</v>
      </c>
      <c r="AH30" s="83">
        <v>3</v>
      </c>
      <c r="AI30" s="83">
        <v>2</v>
      </c>
      <c r="AJ30" s="83">
        <v>6</v>
      </c>
      <c r="AK30" s="83">
        <v>7</v>
      </c>
      <c r="AL30" s="83">
        <v>6</v>
      </c>
      <c r="AM30" s="84">
        <v>5</v>
      </c>
      <c r="AN30" s="84">
        <v>2</v>
      </c>
      <c r="AO30" s="84">
        <v>3</v>
      </c>
      <c r="AP30" s="84">
        <v>8</v>
      </c>
      <c r="AQ30" s="84">
        <v>2</v>
      </c>
      <c r="AR30" s="84">
        <v>3</v>
      </c>
      <c r="AS30" s="84">
        <v>5</v>
      </c>
      <c r="AT30" s="84">
        <v>3</v>
      </c>
      <c r="AU30" s="85">
        <v>4</v>
      </c>
      <c r="AV30" s="85">
        <v>2</v>
      </c>
      <c r="AW30" s="85">
        <v>5</v>
      </c>
      <c r="AX30" s="85">
        <v>9</v>
      </c>
      <c r="AY30" s="85">
        <v>8</v>
      </c>
      <c r="AZ30" s="85">
        <v>5</v>
      </c>
      <c r="BA30" s="85">
        <v>7</v>
      </c>
      <c r="BB30" s="85">
        <v>7</v>
      </c>
      <c r="BC30" s="85">
        <v>9</v>
      </c>
      <c r="BD30" s="85">
        <v>1</v>
      </c>
      <c r="BE30" s="86">
        <v>4</v>
      </c>
      <c r="BF30" s="86">
        <v>5</v>
      </c>
      <c r="BG30" s="86">
        <v>9</v>
      </c>
      <c r="BH30" s="86">
        <v>1</v>
      </c>
      <c r="BI30" s="86">
        <v>6</v>
      </c>
      <c r="BJ30" s="86">
        <v>5</v>
      </c>
      <c r="BK30" s="86">
        <v>6</v>
      </c>
      <c r="BL30" s="86">
        <v>2</v>
      </c>
      <c r="BM30" s="86">
        <v>4</v>
      </c>
      <c r="BN30" s="86">
        <v>4</v>
      </c>
      <c r="BO30" s="86">
        <v>6</v>
      </c>
      <c r="BP30" s="87">
        <v>5</v>
      </c>
      <c r="BQ30" s="87">
        <v>1</v>
      </c>
      <c r="BR30" s="87">
        <v>2</v>
      </c>
      <c r="BS30" s="87">
        <v>2</v>
      </c>
      <c r="BT30" s="87">
        <v>4</v>
      </c>
      <c r="BU30" s="87">
        <v>6</v>
      </c>
      <c r="BV30" s="87">
        <v>6</v>
      </c>
      <c r="BW30" s="87">
        <v>5</v>
      </c>
      <c r="BX30" s="87">
        <v>5</v>
      </c>
      <c r="BY30" s="87">
        <v>6</v>
      </c>
      <c r="BZ30" s="88">
        <v>1</v>
      </c>
      <c r="CA30" s="88">
        <v>1</v>
      </c>
      <c r="CB30" s="88">
        <v>9</v>
      </c>
      <c r="CC30" s="88">
        <v>2</v>
      </c>
      <c r="CD30" s="88">
        <v>4</v>
      </c>
      <c r="CE30" s="88">
        <v>6</v>
      </c>
      <c r="CF30" s="88">
        <v>2</v>
      </c>
      <c r="CG30" s="88">
        <v>6</v>
      </c>
      <c r="CH30" s="88">
        <v>6</v>
      </c>
      <c r="CI30" s="88">
        <v>9</v>
      </c>
      <c r="CJ30" s="88">
        <v>7</v>
      </c>
      <c r="CK30" s="88">
        <v>12</v>
      </c>
      <c r="CL30" s="88">
        <v>2</v>
      </c>
      <c r="CM30" s="89">
        <v>7</v>
      </c>
      <c r="CN30" s="89">
        <v>14</v>
      </c>
      <c r="CO30" s="89">
        <v>12</v>
      </c>
      <c r="CP30" s="89">
        <v>12</v>
      </c>
      <c r="CQ30" s="89">
        <v>5</v>
      </c>
      <c r="CR30" s="89">
        <v>5</v>
      </c>
      <c r="CS30" s="89">
        <v>4</v>
      </c>
      <c r="CT30" s="89">
        <v>6</v>
      </c>
      <c r="CU30" s="89">
        <v>12</v>
      </c>
      <c r="CV30" s="89">
        <v>10</v>
      </c>
      <c r="CW30" s="89">
        <v>2</v>
      </c>
      <c r="CX30" s="89">
        <v>3</v>
      </c>
      <c r="CY30" s="83">
        <v>8</v>
      </c>
      <c r="CZ30" s="83">
        <v>9</v>
      </c>
      <c r="DA30" s="83">
        <v>3</v>
      </c>
      <c r="DB30" s="90">
        <v>13</v>
      </c>
      <c r="DC30" s="90">
        <v>5</v>
      </c>
      <c r="DD30" s="104">
        <v>9</v>
      </c>
      <c r="DE30" s="104">
        <v>2</v>
      </c>
      <c r="DF30" s="104">
        <v>13</v>
      </c>
      <c r="DG30" s="104">
        <v>4</v>
      </c>
      <c r="DH30" s="104">
        <v>18</v>
      </c>
      <c r="DI30" s="104">
        <v>8</v>
      </c>
      <c r="DJ30" s="104">
        <v>1</v>
      </c>
      <c r="DK30" s="104">
        <v>14</v>
      </c>
      <c r="DL30" s="366">
        <v>11</v>
      </c>
      <c r="DM30" s="366">
        <v>10</v>
      </c>
      <c r="DN30" s="366">
        <v>2</v>
      </c>
      <c r="DO30" s="366">
        <v>10</v>
      </c>
      <c r="DP30" s="366">
        <v>1</v>
      </c>
      <c r="DQ30" s="366">
        <v>6</v>
      </c>
      <c r="DR30" s="514">
        <v>13</v>
      </c>
      <c r="DS30" s="514">
        <v>10</v>
      </c>
      <c r="DT30" s="514">
        <v>3</v>
      </c>
      <c r="DU30" s="514">
        <v>17</v>
      </c>
      <c r="DV30" s="514">
        <v>8</v>
      </c>
      <c r="DW30" s="514">
        <v>9</v>
      </c>
      <c r="DX30" s="514">
        <v>4</v>
      </c>
      <c r="DY30" s="514">
        <v>7</v>
      </c>
      <c r="DZ30" s="633">
        <v>1</v>
      </c>
      <c r="EA30" s="633"/>
      <c r="EB30" s="633">
        <v>4</v>
      </c>
      <c r="EC30" s="633">
        <v>7</v>
      </c>
      <c r="ED30" s="633">
        <v>7</v>
      </c>
      <c r="EE30" s="633">
        <v>8</v>
      </c>
      <c r="EF30" s="633">
        <v>8</v>
      </c>
      <c r="EG30" s="633">
        <v>14</v>
      </c>
      <c r="EH30" s="633">
        <v>2</v>
      </c>
      <c r="EI30" s="633">
        <v>3</v>
      </c>
      <c r="EJ30" s="633">
        <v>7</v>
      </c>
      <c r="EK30" s="633">
        <v>4</v>
      </c>
      <c r="EL30" s="633">
        <v>7</v>
      </c>
      <c r="EM30" s="633">
        <v>8</v>
      </c>
      <c r="EN30" s="752">
        <v>4</v>
      </c>
      <c r="EO30" s="752">
        <v>13</v>
      </c>
      <c r="EP30" s="752">
        <v>12</v>
      </c>
      <c r="EQ30" s="752">
        <v>6</v>
      </c>
      <c r="ER30" s="752">
        <v>4</v>
      </c>
      <c r="ES30" s="752">
        <v>13</v>
      </c>
      <c r="ET30" s="752">
        <v>14</v>
      </c>
      <c r="EU30" s="752">
        <v>11</v>
      </c>
      <c r="EV30" s="752">
        <v>5</v>
      </c>
      <c r="EW30" s="752">
        <v>13</v>
      </c>
      <c r="EX30" s="752">
        <v>3</v>
      </c>
      <c r="EY30" s="752">
        <v>4</v>
      </c>
      <c r="EZ30" s="752">
        <v>14</v>
      </c>
      <c r="FA30" s="752">
        <v>5</v>
      </c>
      <c r="FB30" s="1598">
        <v>1</v>
      </c>
      <c r="FC30" s="1598">
        <v>9</v>
      </c>
      <c r="FD30" s="1598">
        <v>5</v>
      </c>
      <c r="FE30" s="1598">
        <v>2</v>
      </c>
      <c r="FF30" s="1598">
        <v>1</v>
      </c>
      <c r="FG30" s="1598">
        <v>3</v>
      </c>
      <c r="FH30" s="1598">
        <v>11</v>
      </c>
      <c r="FI30" s="1598">
        <v>10</v>
      </c>
      <c r="FJ30" s="1598">
        <v>8</v>
      </c>
      <c r="FK30" s="1598">
        <v>12</v>
      </c>
      <c r="FL30" s="1598">
        <v>4</v>
      </c>
      <c r="FM30" s="1598">
        <v>7</v>
      </c>
      <c r="FN30" s="1598">
        <v>1</v>
      </c>
      <c r="FO30" s="1598">
        <v>3</v>
      </c>
      <c r="FP30" s="1598">
        <v>10</v>
      </c>
      <c r="FQ30" s="3596">
        <v>1</v>
      </c>
      <c r="FR30" s="3596">
        <v>1</v>
      </c>
      <c r="FS30" s="3596">
        <v>18</v>
      </c>
      <c r="FT30" s="3596">
        <v>8</v>
      </c>
      <c r="FU30" s="3596">
        <v>10</v>
      </c>
      <c r="FV30" s="3596">
        <v>1</v>
      </c>
      <c r="FW30" s="3596">
        <v>12</v>
      </c>
      <c r="FX30" s="3662">
        <v>1</v>
      </c>
      <c r="FY30" s="3596">
        <v>12</v>
      </c>
      <c r="FZ30" s="3596">
        <v>3</v>
      </c>
      <c r="GA30" s="3596">
        <v>3</v>
      </c>
      <c r="GB30" s="3730">
        <v>1</v>
      </c>
      <c r="GC30" s="3730">
        <v>6</v>
      </c>
      <c r="GD30" s="3730">
        <v>2</v>
      </c>
      <c r="GE30" s="3730">
        <v>13</v>
      </c>
      <c r="GF30" s="3730">
        <v>1</v>
      </c>
      <c r="GG30" s="3730">
        <v>4</v>
      </c>
      <c r="GH30" s="3662">
        <v>5</v>
      </c>
      <c r="GI30" s="3730">
        <v>10</v>
      </c>
      <c r="GJ30" s="3730">
        <v>11</v>
      </c>
      <c r="GK30" s="3730">
        <v>9</v>
      </c>
      <c r="GL30" s="3730">
        <v>11</v>
      </c>
      <c r="GM30" s="3730">
        <v>7</v>
      </c>
      <c r="GN30" s="3730">
        <v>4</v>
      </c>
      <c r="GO30" s="90">
        <v>9</v>
      </c>
      <c r="GP30" s="90">
        <v>3</v>
      </c>
      <c r="GQ30" s="90">
        <v>6</v>
      </c>
      <c r="GR30" s="90">
        <v>3</v>
      </c>
      <c r="GS30" s="90">
        <v>10</v>
      </c>
      <c r="GT30" s="3662">
        <v>11</v>
      </c>
      <c r="GU30" s="90">
        <v>13</v>
      </c>
      <c r="GV30" s="90">
        <v>5</v>
      </c>
      <c r="GW30" s="90">
        <v>4</v>
      </c>
      <c r="GX30" s="90">
        <v>12</v>
      </c>
      <c r="GY30" s="90">
        <v>3</v>
      </c>
      <c r="GZ30" s="3796"/>
    </row>
    <row r="31" spans="1:208" s="478" customFormat="1" ht="11.1" customHeight="1" x14ac:dyDescent="0.2">
      <c r="A31" s="58" t="s">
        <v>51</v>
      </c>
      <c r="B31" s="448">
        <f t="shared" si="4"/>
        <v>2</v>
      </c>
      <c r="C31" s="447">
        <f t="shared" si="5"/>
        <v>1.1111111111111112E-2</v>
      </c>
      <c r="D31" s="403">
        <f t="array" ref="D31">MIN(IF(AB31:GZ31&gt;=1,$AB$3:$GZ$3))</f>
        <v>39227</v>
      </c>
      <c r="E31" s="400">
        <f t="array" ref="E31">MAX(IF(AB31:GZ31&gt;=1,$AB$3:$GZ$3))</f>
        <v>39263</v>
      </c>
      <c r="F31" s="442">
        <f t="shared" si="6"/>
        <v>0</v>
      </c>
      <c r="G31" s="446">
        <f t="shared" si="7"/>
        <v>0</v>
      </c>
      <c r="H31" s="626" t="str">
        <f t="shared" si="8"/>
        <v>-</v>
      </c>
      <c r="I31" s="375" t="str">
        <f t="array" ref="I31">IF((F31&gt;=1),MAX(IF(AB31:GZ31=1,$AB$3:$GZ$3)),"-")</f>
        <v>-</v>
      </c>
      <c r="J31" s="759" t="str">
        <f t="array" ref="J31">IF((F31&gt;=1),MAX(IF(AB31:GZ31=1,$AB$2:$GZ$2)),"-")</f>
        <v>-</v>
      </c>
      <c r="K31" s="384">
        <f t="shared" ca="1" si="9"/>
        <v>2</v>
      </c>
      <c r="L31" s="384" t="str">
        <f t="shared" ca="1" si="10"/>
        <v>-</v>
      </c>
      <c r="M31" s="445">
        <f t="shared" si="11"/>
        <v>0</v>
      </c>
      <c r="N31" s="444">
        <f t="shared" si="12"/>
        <v>0</v>
      </c>
      <c r="O31" s="156">
        <f t="shared" si="13"/>
        <v>0</v>
      </c>
      <c r="P31" s="443">
        <f t="shared" si="14"/>
        <v>0</v>
      </c>
      <c r="Q31" s="442">
        <f t="shared" si="15"/>
        <v>0</v>
      </c>
      <c r="R31" s="441">
        <f t="shared" si="16"/>
        <v>0</v>
      </c>
      <c r="S31" s="362">
        <f t="shared" si="17"/>
        <v>0</v>
      </c>
      <c r="T31" s="157">
        <f t="shared" si="18"/>
        <v>0</v>
      </c>
      <c r="U31" s="363">
        <f t="shared" si="19"/>
        <v>0</v>
      </c>
      <c r="V31" s="158">
        <f t="shared" si="20"/>
        <v>0</v>
      </c>
      <c r="W31" s="159">
        <f t="array" ref="W31">SUM(1*(AB$5:GZ$5=AB31:GZ31))-1</f>
        <v>0</v>
      </c>
      <c r="X31" s="160">
        <f t="shared" si="21"/>
        <v>0</v>
      </c>
      <c r="Y31" s="389">
        <f t="shared" si="22"/>
        <v>9</v>
      </c>
      <c r="Z31" s="389">
        <f t="shared" si="23"/>
        <v>13</v>
      </c>
      <c r="AA31" s="397">
        <f t="shared" si="24"/>
        <v>0.69230769230769229</v>
      </c>
      <c r="AB31" s="93">
        <v>10</v>
      </c>
      <c r="AC31" s="89">
        <v>8</v>
      </c>
      <c r="AD31" s="89"/>
      <c r="AE31" s="83"/>
      <c r="AF31" s="83"/>
      <c r="AG31" s="83"/>
      <c r="AH31" s="83"/>
      <c r="AI31" s="83"/>
      <c r="AJ31" s="83"/>
      <c r="AK31" s="83"/>
      <c r="AL31" s="83"/>
      <c r="AM31" s="92"/>
      <c r="AN31" s="92"/>
      <c r="AO31" s="92"/>
      <c r="AP31" s="92"/>
      <c r="AQ31" s="92"/>
      <c r="AR31" s="92"/>
      <c r="AS31" s="92"/>
      <c r="AT31" s="84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3"/>
      <c r="CZ31" s="83"/>
      <c r="DA31" s="83"/>
      <c r="DB31" s="90"/>
      <c r="DC31" s="90"/>
      <c r="DD31" s="104"/>
      <c r="DE31" s="104"/>
      <c r="DF31" s="104"/>
      <c r="DG31" s="104"/>
      <c r="DH31" s="104"/>
      <c r="DI31" s="104"/>
      <c r="DJ31" s="104"/>
      <c r="DK31" s="104"/>
      <c r="DL31" s="366"/>
      <c r="DM31" s="366"/>
      <c r="DN31" s="366"/>
      <c r="DO31" s="366"/>
      <c r="DP31" s="366"/>
      <c r="DQ31" s="366"/>
      <c r="DR31" s="514"/>
      <c r="DS31" s="514"/>
      <c r="DT31" s="514"/>
      <c r="DU31" s="514"/>
      <c r="DV31" s="514"/>
      <c r="DW31" s="514"/>
      <c r="DX31" s="514"/>
      <c r="DY31" s="514"/>
      <c r="DZ31" s="633"/>
      <c r="EA31" s="633"/>
      <c r="EB31" s="633"/>
      <c r="EC31" s="633"/>
      <c r="ED31" s="633"/>
      <c r="EE31" s="633"/>
      <c r="EF31" s="633"/>
      <c r="EG31" s="633"/>
      <c r="EH31" s="633"/>
      <c r="EI31" s="633"/>
      <c r="EJ31" s="633"/>
      <c r="EK31" s="633"/>
      <c r="EL31" s="633"/>
      <c r="EM31" s="633"/>
      <c r="EN31" s="752"/>
      <c r="EO31" s="752"/>
      <c r="EP31" s="752"/>
      <c r="EQ31" s="752"/>
      <c r="ER31" s="752"/>
      <c r="ES31" s="752"/>
      <c r="ET31" s="752"/>
      <c r="EU31" s="752"/>
      <c r="EV31" s="752"/>
      <c r="EW31" s="752"/>
      <c r="EX31" s="752"/>
      <c r="EY31" s="752"/>
      <c r="EZ31" s="752"/>
      <c r="FA31" s="752"/>
      <c r="FB31" s="1598"/>
      <c r="FC31" s="1598"/>
      <c r="FD31" s="1598"/>
      <c r="FE31" s="1598"/>
      <c r="FF31" s="1598"/>
      <c r="FG31" s="1598"/>
      <c r="FH31" s="1598"/>
      <c r="FI31" s="1598"/>
      <c r="FJ31" s="1598"/>
      <c r="FK31" s="1598"/>
      <c r="FL31" s="1598"/>
      <c r="FM31" s="1598"/>
      <c r="FN31" s="1598"/>
      <c r="FO31" s="1598"/>
      <c r="FP31" s="1598"/>
      <c r="FQ31" s="3596"/>
      <c r="FR31" s="3596"/>
      <c r="FS31" s="3596"/>
      <c r="FT31" s="3596"/>
      <c r="FU31" s="3596"/>
      <c r="FV31" s="3596"/>
      <c r="FW31" s="3596"/>
      <c r="FX31" s="3662"/>
      <c r="FY31" s="3596"/>
      <c r="FZ31" s="3596"/>
      <c r="GA31" s="3596"/>
      <c r="GB31" s="3730"/>
      <c r="GC31" s="3730"/>
      <c r="GD31" s="3730"/>
      <c r="GE31" s="3730"/>
      <c r="GF31" s="3730"/>
      <c r="GG31" s="3730"/>
      <c r="GH31" s="3662"/>
      <c r="GI31" s="3730"/>
      <c r="GJ31" s="3730"/>
      <c r="GK31" s="3730"/>
      <c r="GL31" s="3730"/>
      <c r="GM31" s="3730"/>
      <c r="GN31" s="3730"/>
      <c r="GO31" s="90"/>
      <c r="GP31" s="90"/>
      <c r="GQ31" s="90"/>
      <c r="GR31" s="90"/>
      <c r="GS31" s="90"/>
      <c r="GT31" s="3662"/>
      <c r="GU31" s="90"/>
      <c r="GV31" s="90"/>
      <c r="GW31" s="90"/>
      <c r="GX31" s="90"/>
      <c r="GY31" s="90"/>
      <c r="GZ31" s="3796"/>
    </row>
    <row r="32" spans="1:208" s="478" customFormat="1" ht="11.1" customHeight="1" x14ac:dyDescent="0.2">
      <c r="A32" s="59" t="s">
        <v>136</v>
      </c>
      <c r="B32" s="448">
        <f t="shared" si="4"/>
        <v>21</v>
      </c>
      <c r="C32" s="447">
        <f t="shared" si="5"/>
        <v>0.11666666666666667</v>
      </c>
      <c r="D32" s="403">
        <f t="array" ref="D32">MIN(IF(AB32:GZ32&gt;=1,$AB$3:$GZ$3))</f>
        <v>39227</v>
      </c>
      <c r="E32" s="400">
        <f t="array" ref="E32">MAX(IF(AB32:GZ32&gt;=1,$AB$3:$GZ$3))</f>
        <v>41670</v>
      </c>
      <c r="F32" s="442">
        <f t="shared" si="6"/>
        <v>4</v>
      </c>
      <c r="G32" s="446">
        <f t="shared" si="7"/>
        <v>0.19047619047619047</v>
      </c>
      <c r="H32" s="626">
        <f t="shared" si="8"/>
        <v>0.8</v>
      </c>
      <c r="I32" s="375">
        <f t="array" ref="I32">IF((F32&gt;=1),MAX(IF(AB32:GZ32=1,$AB$3:$GZ$3)),"-")</f>
        <v>41040</v>
      </c>
      <c r="J32" s="759">
        <f t="array" ref="J32">IF((F32&gt;=1),MAX(IF(AB32:GZ32=1,$AB$2:$GZ$2)),"-")</f>
        <v>50</v>
      </c>
      <c r="K32" s="384">
        <f t="shared" ca="1" si="9"/>
        <v>3</v>
      </c>
      <c r="L32" s="384">
        <f t="shared" ca="1" si="10"/>
        <v>130</v>
      </c>
      <c r="M32" s="445">
        <f t="shared" si="11"/>
        <v>1</v>
      </c>
      <c r="N32" s="444">
        <f t="shared" si="12"/>
        <v>4.7619047619047616E-2</v>
      </c>
      <c r="O32" s="156">
        <f t="shared" si="13"/>
        <v>1</v>
      </c>
      <c r="P32" s="443">
        <f t="shared" si="14"/>
        <v>4.7619047619047616E-2</v>
      </c>
      <c r="Q32" s="442">
        <f t="shared" si="15"/>
        <v>6</v>
      </c>
      <c r="R32" s="441">
        <f t="shared" si="16"/>
        <v>0.2857142857142857</v>
      </c>
      <c r="S32" s="362">
        <f t="shared" si="17"/>
        <v>8</v>
      </c>
      <c r="T32" s="157">
        <f t="shared" si="18"/>
        <v>0.38095238095238093</v>
      </c>
      <c r="U32" s="363">
        <f t="shared" si="19"/>
        <v>9</v>
      </c>
      <c r="V32" s="158">
        <f t="shared" si="20"/>
        <v>0.42857142857142855</v>
      </c>
      <c r="W32" s="159">
        <f t="array" ref="W32">SUM(1*(AB$5:GZ$5=AB32:GZ32))-1</f>
        <v>3</v>
      </c>
      <c r="X32" s="160">
        <f t="shared" si="21"/>
        <v>0.14285714285714285</v>
      </c>
      <c r="Y32" s="389">
        <f t="shared" si="22"/>
        <v>6.4761904761904763</v>
      </c>
      <c r="Z32" s="389">
        <f t="shared" si="23"/>
        <v>11.904761904761905</v>
      </c>
      <c r="AA32" s="397">
        <f t="shared" si="24"/>
        <v>0.54400000000000004</v>
      </c>
      <c r="AB32" s="93">
        <v>4</v>
      </c>
      <c r="AC32" s="89">
        <v>2</v>
      </c>
      <c r="AD32" s="89"/>
      <c r="AE32" s="83">
        <v>9</v>
      </c>
      <c r="AF32" s="83">
        <v>12</v>
      </c>
      <c r="AG32" s="83"/>
      <c r="AH32" s="83"/>
      <c r="AI32" s="83"/>
      <c r="AJ32" s="83">
        <v>3</v>
      </c>
      <c r="AK32" s="83">
        <v>11</v>
      </c>
      <c r="AL32" s="83">
        <v>11</v>
      </c>
      <c r="AM32" s="84">
        <v>4</v>
      </c>
      <c r="AN32" s="84"/>
      <c r="AO32" s="84"/>
      <c r="AP32" s="84"/>
      <c r="AQ32" s="84"/>
      <c r="AR32" s="84"/>
      <c r="AS32" s="84"/>
      <c r="AT32" s="84"/>
      <c r="AU32" s="85"/>
      <c r="AV32" s="85"/>
      <c r="AW32" s="85"/>
      <c r="AX32" s="85"/>
      <c r="AY32" s="85"/>
      <c r="AZ32" s="85">
        <v>1</v>
      </c>
      <c r="BA32" s="85"/>
      <c r="BB32" s="85"/>
      <c r="BC32" s="85"/>
      <c r="BD32" s="85"/>
      <c r="BE32" s="86">
        <v>1</v>
      </c>
      <c r="BF32" s="86"/>
      <c r="BG32" s="86"/>
      <c r="BH32" s="86">
        <v>5</v>
      </c>
      <c r="BI32" s="86">
        <v>9</v>
      </c>
      <c r="BJ32" s="86"/>
      <c r="BK32" s="86"/>
      <c r="BL32" s="86"/>
      <c r="BM32" s="86"/>
      <c r="BN32" s="86"/>
      <c r="BO32" s="86">
        <v>9</v>
      </c>
      <c r="BP32" s="87">
        <v>10</v>
      </c>
      <c r="BQ32" s="87"/>
      <c r="BR32" s="87"/>
      <c r="BS32" s="87">
        <v>10</v>
      </c>
      <c r="BT32" s="87">
        <v>1</v>
      </c>
      <c r="BU32" s="87"/>
      <c r="BV32" s="87"/>
      <c r="BW32" s="87"/>
      <c r="BX32" s="87">
        <v>7</v>
      </c>
      <c r="BY32" s="87">
        <v>1</v>
      </c>
      <c r="BZ32" s="88"/>
      <c r="CA32" s="88"/>
      <c r="CB32" s="88">
        <v>8</v>
      </c>
      <c r="CC32" s="88"/>
      <c r="CD32" s="88"/>
      <c r="CE32" s="88"/>
      <c r="CF32" s="88">
        <v>9</v>
      </c>
      <c r="CG32" s="88"/>
      <c r="CH32" s="88"/>
      <c r="CI32" s="88"/>
      <c r="CJ32" s="88"/>
      <c r="CK32" s="88"/>
      <c r="CL32" s="88"/>
      <c r="CM32" s="89"/>
      <c r="CN32" s="89"/>
      <c r="CO32" s="89"/>
      <c r="CP32" s="89"/>
      <c r="CQ32" s="89"/>
      <c r="CR32" s="89"/>
      <c r="CS32" s="89">
        <v>9</v>
      </c>
      <c r="CT32" s="89"/>
      <c r="CU32" s="89"/>
      <c r="CV32" s="89"/>
      <c r="CW32" s="89"/>
      <c r="CX32" s="89"/>
      <c r="CY32" s="83"/>
      <c r="CZ32" s="83"/>
      <c r="DA32" s="83"/>
      <c r="DB32" s="90"/>
      <c r="DC32" s="90"/>
      <c r="DD32" s="104"/>
      <c r="DE32" s="104"/>
      <c r="DF32" s="104"/>
      <c r="DG32" s="104"/>
      <c r="DH32" s="104"/>
      <c r="DI32" s="104"/>
      <c r="DJ32" s="104"/>
      <c r="DK32" s="104"/>
      <c r="DL32" s="366"/>
      <c r="DM32" s="366"/>
      <c r="DN32" s="366"/>
      <c r="DO32" s="366"/>
      <c r="DP32" s="366"/>
      <c r="DQ32" s="366"/>
      <c r="DR32" s="514"/>
      <c r="DS32" s="514"/>
      <c r="DT32" s="514"/>
      <c r="DU32" s="514"/>
      <c r="DV32" s="514"/>
      <c r="DW32" s="514"/>
      <c r="DX32" s="514"/>
      <c r="DY32" s="514"/>
      <c r="DZ32" s="633"/>
      <c r="EA32" s="633"/>
      <c r="EB32" s="633"/>
      <c r="EC32" s="633"/>
      <c r="ED32" s="633"/>
      <c r="EE32" s="633"/>
      <c r="EF32" s="633"/>
      <c r="EG32" s="633"/>
      <c r="EH32" s="633"/>
      <c r="EI32" s="633"/>
      <c r="EJ32" s="633"/>
      <c r="EK32" s="633"/>
      <c r="EL32" s="633"/>
      <c r="EM32" s="633"/>
      <c r="EN32" s="752"/>
      <c r="EO32" s="752"/>
      <c r="EP32" s="752"/>
      <c r="EQ32" s="752"/>
      <c r="ER32" s="752"/>
      <c r="ES32" s="752"/>
      <c r="ET32" s="752"/>
      <c r="EU32" s="752"/>
      <c r="EV32" s="752"/>
      <c r="EW32" s="752"/>
      <c r="EX32" s="752"/>
      <c r="EY32" s="752"/>
      <c r="EZ32" s="752"/>
      <c r="FA32" s="752"/>
      <c r="FB32" s="1598"/>
      <c r="FC32" s="1598"/>
      <c r="FD32" s="1598"/>
      <c r="FE32" s="1598"/>
      <c r="FF32" s="1598"/>
      <c r="FG32" s="1598"/>
      <c r="FH32" s="1598"/>
      <c r="FI32" s="1598"/>
      <c r="FJ32" s="1598"/>
      <c r="FK32" s="1598"/>
      <c r="FL32" s="1598"/>
      <c r="FM32" s="1598"/>
      <c r="FN32" s="1598"/>
      <c r="FO32" s="1598"/>
      <c r="FP32" s="1598"/>
      <c r="FQ32" s="3596"/>
      <c r="FR32" s="3596"/>
      <c r="FS32" s="3596"/>
      <c r="FT32" s="3596"/>
      <c r="FU32" s="3596"/>
      <c r="FV32" s="3596"/>
      <c r="FW32" s="3596"/>
      <c r="FX32" s="3662"/>
      <c r="FY32" s="3596"/>
      <c r="FZ32" s="3596"/>
      <c r="GA32" s="3596"/>
      <c r="GB32" s="3730"/>
      <c r="GC32" s="3730"/>
      <c r="GD32" s="3730"/>
      <c r="GE32" s="3730"/>
      <c r="GF32" s="3730"/>
      <c r="GG32" s="3730"/>
      <c r="GH32" s="3662"/>
      <c r="GI32" s="3730"/>
      <c r="GJ32" s="3730"/>
      <c r="GK32" s="3730"/>
      <c r="GL32" s="3730"/>
      <c r="GM32" s="3730"/>
      <c r="GN32" s="3730"/>
      <c r="GO32" s="90"/>
      <c r="GP32" s="90"/>
      <c r="GQ32" s="90"/>
      <c r="GR32" s="90"/>
      <c r="GS32" s="90"/>
      <c r="GT32" s="3662"/>
      <c r="GU32" s="90"/>
      <c r="GV32" s="90"/>
      <c r="GW32" s="90"/>
      <c r="GX32" s="90"/>
      <c r="GY32" s="90"/>
      <c r="GZ32" s="3796"/>
    </row>
    <row r="33" spans="1:208" s="478" customFormat="1" ht="11.1" customHeight="1" x14ac:dyDescent="0.2">
      <c r="A33" s="63" t="s">
        <v>197</v>
      </c>
      <c r="B33" s="448">
        <f t="shared" si="4"/>
        <v>8</v>
      </c>
      <c r="C33" s="447">
        <f t="shared" si="5"/>
        <v>4.4444444444444446E-2</v>
      </c>
      <c r="D33" s="403">
        <f t="array" ref="D33">MIN(IF(AB33:GZ33&gt;=1,$AB$3:$GZ$3))</f>
        <v>39227</v>
      </c>
      <c r="E33" s="400">
        <f t="array" ref="E33">MAX(IF(AB33:GZ33&gt;=1,$AB$3:$GZ$3))</f>
        <v>39599</v>
      </c>
      <c r="F33" s="442">
        <f t="shared" si="6"/>
        <v>1</v>
      </c>
      <c r="G33" s="446">
        <f t="shared" si="7"/>
        <v>0.125</v>
      </c>
      <c r="H33" s="626">
        <f t="shared" si="8"/>
        <v>0.5</v>
      </c>
      <c r="I33" s="375">
        <f t="array" ref="I33">IF((F33&gt;=1),MAX(IF(AB33:GZ33=1,$AB$3:$GZ$3)),"-")</f>
        <v>39564</v>
      </c>
      <c r="J33" s="759">
        <f t="array" ref="J33">IF((F33&gt;=1),MAX(IF(AB33:GZ33=1,$AB$2:$GZ$2)),"-")</f>
        <v>10</v>
      </c>
      <c r="K33" s="384">
        <f t="shared" ca="1" si="9"/>
        <v>1</v>
      </c>
      <c r="L33" s="384">
        <f t="shared" ca="1" si="10"/>
        <v>170</v>
      </c>
      <c r="M33" s="445">
        <f t="shared" si="11"/>
        <v>1</v>
      </c>
      <c r="N33" s="444">
        <f t="shared" si="12"/>
        <v>0.125</v>
      </c>
      <c r="O33" s="156">
        <f t="shared" si="13"/>
        <v>0</v>
      </c>
      <c r="P33" s="443">
        <f t="shared" si="14"/>
        <v>0</v>
      </c>
      <c r="Q33" s="442">
        <f t="shared" si="15"/>
        <v>2</v>
      </c>
      <c r="R33" s="441">
        <f t="shared" si="16"/>
        <v>0.25</v>
      </c>
      <c r="S33" s="362">
        <f t="shared" si="17"/>
        <v>4</v>
      </c>
      <c r="T33" s="157">
        <f t="shared" si="18"/>
        <v>0.5</v>
      </c>
      <c r="U33" s="363">
        <f t="shared" si="19"/>
        <v>4</v>
      </c>
      <c r="V33" s="158">
        <f t="shared" si="20"/>
        <v>0.5</v>
      </c>
      <c r="W33" s="159">
        <f t="array" ref="W33">SUM(1*(AB$5:GZ$5=AB33:GZ33))-1</f>
        <v>0</v>
      </c>
      <c r="X33" s="160">
        <f t="shared" si="21"/>
        <v>0</v>
      </c>
      <c r="Y33" s="389">
        <f t="shared" si="22"/>
        <v>5.875</v>
      </c>
      <c r="Z33" s="389">
        <f t="shared" si="23"/>
        <v>12.75</v>
      </c>
      <c r="AA33" s="397">
        <f t="shared" si="24"/>
        <v>0.46078431372549017</v>
      </c>
      <c r="AB33" s="93">
        <v>7</v>
      </c>
      <c r="AC33" s="89">
        <v>11</v>
      </c>
      <c r="AD33" s="89">
        <v>6</v>
      </c>
      <c r="AE33" s="83"/>
      <c r="AF33" s="83">
        <v>4</v>
      </c>
      <c r="AG33" s="83">
        <v>12</v>
      </c>
      <c r="AH33" s="83"/>
      <c r="AI33" s="83"/>
      <c r="AJ33" s="83">
        <v>2</v>
      </c>
      <c r="AK33" s="83">
        <v>1</v>
      </c>
      <c r="AL33" s="83">
        <v>4</v>
      </c>
      <c r="AM33" s="84"/>
      <c r="AN33" s="84"/>
      <c r="AO33" s="84"/>
      <c r="AP33" s="84"/>
      <c r="AQ33" s="84"/>
      <c r="AR33" s="84"/>
      <c r="AS33" s="84"/>
      <c r="AT33" s="84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3"/>
      <c r="CZ33" s="83"/>
      <c r="DA33" s="83"/>
      <c r="DB33" s="90"/>
      <c r="DC33" s="90"/>
      <c r="DD33" s="104"/>
      <c r="DE33" s="104"/>
      <c r="DF33" s="104"/>
      <c r="DG33" s="104"/>
      <c r="DH33" s="104"/>
      <c r="DI33" s="104"/>
      <c r="DJ33" s="104"/>
      <c r="DK33" s="104"/>
      <c r="DL33" s="366"/>
      <c r="DM33" s="366"/>
      <c r="DN33" s="366"/>
      <c r="DO33" s="366"/>
      <c r="DP33" s="366"/>
      <c r="DQ33" s="366"/>
      <c r="DR33" s="514"/>
      <c r="DS33" s="514"/>
      <c r="DT33" s="514"/>
      <c r="DU33" s="514"/>
      <c r="DV33" s="514"/>
      <c r="DW33" s="514"/>
      <c r="DX33" s="514"/>
      <c r="DY33" s="514"/>
      <c r="DZ33" s="633"/>
      <c r="EA33" s="633"/>
      <c r="EB33" s="633"/>
      <c r="EC33" s="633"/>
      <c r="ED33" s="633"/>
      <c r="EE33" s="633"/>
      <c r="EF33" s="633"/>
      <c r="EG33" s="633"/>
      <c r="EH33" s="633"/>
      <c r="EI33" s="633"/>
      <c r="EJ33" s="633"/>
      <c r="EK33" s="633"/>
      <c r="EL33" s="633"/>
      <c r="EM33" s="633"/>
      <c r="EN33" s="752"/>
      <c r="EO33" s="752"/>
      <c r="EP33" s="752"/>
      <c r="EQ33" s="752"/>
      <c r="ER33" s="752"/>
      <c r="ES33" s="752"/>
      <c r="ET33" s="752"/>
      <c r="EU33" s="752"/>
      <c r="EV33" s="752"/>
      <c r="EW33" s="752"/>
      <c r="EX33" s="752"/>
      <c r="EY33" s="752"/>
      <c r="EZ33" s="752"/>
      <c r="FA33" s="752"/>
      <c r="FB33" s="1598"/>
      <c r="FC33" s="1598"/>
      <c r="FD33" s="1598"/>
      <c r="FE33" s="1598"/>
      <c r="FF33" s="1598"/>
      <c r="FG33" s="1598"/>
      <c r="FH33" s="1598"/>
      <c r="FI33" s="1598"/>
      <c r="FJ33" s="1598"/>
      <c r="FK33" s="1598"/>
      <c r="FL33" s="1598"/>
      <c r="FM33" s="1598"/>
      <c r="FN33" s="1598"/>
      <c r="FO33" s="1598"/>
      <c r="FP33" s="1598"/>
      <c r="FQ33" s="3596"/>
      <c r="FR33" s="3596"/>
      <c r="FS33" s="3596"/>
      <c r="FT33" s="3596"/>
      <c r="FU33" s="3596"/>
      <c r="FV33" s="3596"/>
      <c r="FW33" s="3596"/>
      <c r="FX33" s="3662"/>
      <c r="FY33" s="3596"/>
      <c r="FZ33" s="3596"/>
      <c r="GA33" s="3596"/>
      <c r="GB33" s="3730"/>
      <c r="GC33" s="3730"/>
      <c r="GD33" s="3730"/>
      <c r="GE33" s="3730"/>
      <c r="GF33" s="3730"/>
      <c r="GG33" s="3730"/>
      <c r="GH33" s="3662"/>
      <c r="GI33" s="3730"/>
      <c r="GJ33" s="3730"/>
      <c r="GK33" s="3730"/>
      <c r="GL33" s="3730"/>
      <c r="GM33" s="3730"/>
      <c r="GN33" s="3730"/>
      <c r="GO33" s="90"/>
      <c r="GP33" s="90"/>
      <c r="GQ33" s="90"/>
      <c r="GR33" s="90"/>
      <c r="GS33" s="90"/>
      <c r="GT33" s="3662"/>
      <c r="GU33" s="90"/>
      <c r="GV33" s="90"/>
      <c r="GW33" s="90"/>
      <c r="GX33" s="90"/>
      <c r="GY33" s="90"/>
      <c r="GZ33" s="3796"/>
    </row>
    <row r="34" spans="1:208" s="478" customFormat="1" ht="11.1" customHeight="1" x14ac:dyDescent="0.2">
      <c r="A34" s="61" t="s">
        <v>145</v>
      </c>
      <c r="B34" s="448">
        <f t="shared" si="4"/>
        <v>9</v>
      </c>
      <c r="C34" s="447">
        <f t="shared" si="5"/>
        <v>0.05</v>
      </c>
      <c r="D34" s="403">
        <f t="array" ref="D34">MIN(IF(AB34:GZ34&gt;=1,$AB$3:$GZ$3))</f>
        <v>39599</v>
      </c>
      <c r="E34" s="400">
        <f t="array" ref="E34">MAX(IF(AB34:GZ34&gt;=1,$AB$3:$GZ$3))</f>
        <v>40466</v>
      </c>
      <c r="F34" s="442">
        <f t="shared" si="6"/>
        <v>1</v>
      </c>
      <c r="G34" s="446">
        <f t="shared" si="7"/>
        <v>0.1111111111111111</v>
      </c>
      <c r="H34" s="626">
        <f t="shared" si="8"/>
        <v>0.33333333333333331</v>
      </c>
      <c r="I34" s="375">
        <f t="array" ref="I34">IF((F34&gt;=1),MAX(IF(AB34:GZ34=1,$AB$3:$GZ$3)),"-")</f>
        <v>39718</v>
      </c>
      <c r="J34" s="759">
        <f t="array" ref="J34">IF((F34&gt;=1),MAX(IF(AB34:GZ34=1,$AB$2:$GZ$2)),"-")</f>
        <v>12</v>
      </c>
      <c r="K34" s="384">
        <f t="shared" ca="1" si="9"/>
        <v>7</v>
      </c>
      <c r="L34" s="384">
        <f t="shared" ca="1" si="10"/>
        <v>168</v>
      </c>
      <c r="M34" s="445">
        <f t="shared" si="11"/>
        <v>2</v>
      </c>
      <c r="N34" s="444">
        <f t="shared" si="12"/>
        <v>0.22222222222222221</v>
      </c>
      <c r="O34" s="156">
        <f t="shared" si="13"/>
        <v>2</v>
      </c>
      <c r="P34" s="443">
        <f t="shared" si="14"/>
        <v>0.22222222222222221</v>
      </c>
      <c r="Q34" s="442">
        <f t="shared" si="15"/>
        <v>5</v>
      </c>
      <c r="R34" s="441">
        <f t="shared" si="16"/>
        <v>0.55555555555555558</v>
      </c>
      <c r="S34" s="362">
        <f t="shared" si="17"/>
        <v>5</v>
      </c>
      <c r="T34" s="157">
        <f t="shared" si="18"/>
        <v>0.55555555555555558</v>
      </c>
      <c r="U34" s="363">
        <f t="shared" si="19"/>
        <v>6</v>
      </c>
      <c r="V34" s="158">
        <f t="shared" si="20"/>
        <v>0.66666666666666663</v>
      </c>
      <c r="W34" s="159">
        <f t="array" ref="W34">SUM(1*(AB$5:GZ$5=AB34:GZ34))-1</f>
        <v>1</v>
      </c>
      <c r="X34" s="160">
        <f t="shared" si="21"/>
        <v>0.1111111111111111</v>
      </c>
      <c r="Y34" s="389">
        <f t="shared" si="22"/>
        <v>4.8888888888888893</v>
      </c>
      <c r="Z34" s="389">
        <f t="shared" si="23"/>
        <v>11.666666666666666</v>
      </c>
      <c r="AA34" s="397">
        <f t="shared" si="24"/>
        <v>0.41904761904761911</v>
      </c>
      <c r="AB34" s="91"/>
      <c r="AC34" s="82"/>
      <c r="AD34" s="82"/>
      <c r="AE34" s="83"/>
      <c r="AF34" s="83"/>
      <c r="AG34" s="83"/>
      <c r="AH34" s="83"/>
      <c r="AI34" s="83"/>
      <c r="AJ34" s="83"/>
      <c r="AK34" s="83"/>
      <c r="AL34" s="83">
        <v>2</v>
      </c>
      <c r="AM34" s="84">
        <v>1</v>
      </c>
      <c r="AN34" s="84"/>
      <c r="AO34" s="84"/>
      <c r="AP34" s="84">
        <v>2</v>
      </c>
      <c r="AQ34" s="84">
        <v>4</v>
      </c>
      <c r="AR34" s="84"/>
      <c r="AS34" s="84"/>
      <c r="AT34" s="84"/>
      <c r="AU34" s="85"/>
      <c r="AV34" s="85">
        <v>12</v>
      </c>
      <c r="AW34" s="85">
        <v>3</v>
      </c>
      <c r="AX34" s="85"/>
      <c r="AY34" s="85">
        <v>3</v>
      </c>
      <c r="AZ34" s="85">
        <v>11</v>
      </c>
      <c r="BA34" s="85"/>
      <c r="BB34" s="85"/>
      <c r="BC34" s="85"/>
      <c r="BD34" s="85"/>
      <c r="BE34" s="86"/>
      <c r="BF34" s="86">
        <v>6</v>
      </c>
      <c r="BG34" s="86"/>
      <c r="BH34" s="86"/>
      <c r="BI34" s="86"/>
      <c r="BJ34" s="86"/>
      <c r="BK34" s="86"/>
      <c r="BL34" s="86"/>
      <c r="BM34" s="86"/>
      <c r="BN34" s="86"/>
      <c r="BO34" s="86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3"/>
      <c r="CZ34" s="83"/>
      <c r="DA34" s="83"/>
      <c r="DB34" s="90"/>
      <c r="DC34" s="90"/>
      <c r="DD34" s="104"/>
      <c r="DE34" s="104"/>
      <c r="DF34" s="104"/>
      <c r="DG34" s="104"/>
      <c r="DH34" s="104"/>
      <c r="DI34" s="104"/>
      <c r="DJ34" s="104"/>
      <c r="DK34" s="104"/>
      <c r="DL34" s="366"/>
      <c r="DM34" s="366"/>
      <c r="DN34" s="366"/>
      <c r="DO34" s="366"/>
      <c r="DP34" s="366"/>
      <c r="DQ34" s="366"/>
      <c r="DR34" s="514"/>
      <c r="DS34" s="514"/>
      <c r="DT34" s="514"/>
      <c r="DU34" s="514"/>
      <c r="DV34" s="514"/>
      <c r="DW34" s="514"/>
      <c r="DX34" s="514"/>
      <c r="DY34" s="514"/>
      <c r="DZ34" s="633"/>
      <c r="EA34" s="633"/>
      <c r="EB34" s="633"/>
      <c r="EC34" s="633"/>
      <c r="ED34" s="633"/>
      <c r="EE34" s="633"/>
      <c r="EF34" s="633"/>
      <c r="EG34" s="633"/>
      <c r="EH34" s="633"/>
      <c r="EI34" s="633"/>
      <c r="EJ34" s="633"/>
      <c r="EK34" s="633"/>
      <c r="EL34" s="633"/>
      <c r="EM34" s="633"/>
      <c r="EN34" s="752"/>
      <c r="EO34" s="752"/>
      <c r="EP34" s="752"/>
      <c r="EQ34" s="752"/>
      <c r="ER34" s="752"/>
      <c r="ES34" s="752"/>
      <c r="ET34" s="752"/>
      <c r="EU34" s="752"/>
      <c r="EV34" s="752"/>
      <c r="EW34" s="752"/>
      <c r="EX34" s="752"/>
      <c r="EY34" s="752"/>
      <c r="EZ34" s="752"/>
      <c r="FA34" s="752"/>
      <c r="FB34" s="1598"/>
      <c r="FC34" s="1598"/>
      <c r="FD34" s="1598"/>
      <c r="FE34" s="1598"/>
      <c r="FF34" s="1598"/>
      <c r="FG34" s="1598"/>
      <c r="FH34" s="1598"/>
      <c r="FI34" s="1598"/>
      <c r="FJ34" s="1598"/>
      <c r="FK34" s="1598"/>
      <c r="FL34" s="1598"/>
      <c r="FM34" s="1598"/>
      <c r="FN34" s="1598"/>
      <c r="FO34" s="1598"/>
      <c r="FP34" s="1598"/>
      <c r="FQ34" s="3596"/>
      <c r="FR34" s="3596"/>
      <c r="FS34" s="3596"/>
      <c r="FT34" s="3596"/>
      <c r="FU34" s="3596"/>
      <c r="FV34" s="3596"/>
      <c r="FW34" s="3596"/>
      <c r="FX34" s="3662"/>
      <c r="FY34" s="3596"/>
      <c r="FZ34" s="3596"/>
      <c r="GA34" s="3596"/>
      <c r="GB34" s="3730"/>
      <c r="GC34" s="3730"/>
      <c r="GD34" s="3730"/>
      <c r="GE34" s="3730"/>
      <c r="GF34" s="3730"/>
      <c r="GG34" s="3730"/>
      <c r="GH34" s="3662"/>
      <c r="GI34" s="3730"/>
      <c r="GJ34" s="3730"/>
      <c r="GK34" s="3730"/>
      <c r="GL34" s="3730"/>
      <c r="GM34" s="3730"/>
      <c r="GN34" s="3730"/>
      <c r="GO34" s="90"/>
      <c r="GP34" s="90"/>
      <c r="GQ34" s="90"/>
      <c r="GR34" s="90"/>
      <c r="GS34" s="90"/>
      <c r="GT34" s="3662"/>
      <c r="GU34" s="90"/>
      <c r="GV34" s="90"/>
      <c r="GW34" s="90"/>
      <c r="GX34" s="90"/>
      <c r="GY34" s="90"/>
      <c r="GZ34" s="3796"/>
    </row>
    <row r="35" spans="1:208" s="478" customFormat="1" ht="11.1" customHeight="1" x14ac:dyDescent="0.2">
      <c r="A35" s="58" t="s">
        <v>118</v>
      </c>
      <c r="B35" s="448">
        <f t="shared" si="4"/>
        <v>1</v>
      </c>
      <c r="C35" s="447">
        <f t="shared" si="5"/>
        <v>5.5555555555555558E-3</v>
      </c>
      <c r="D35" s="403">
        <f t="array" ref="D35">MIN(IF(AB35:GZ35&gt;=1,$AB$3:$GZ$3))</f>
        <v>41040</v>
      </c>
      <c r="E35" s="400">
        <f t="array" ref="E35">MAX(IF(AB35:GZ35&gt;=1,$AB$3:$GZ$3))</f>
        <v>41040</v>
      </c>
      <c r="F35" s="442">
        <f t="shared" si="6"/>
        <v>0</v>
      </c>
      <c r="G35" s="446">
        <f t="shared" si="7"/>
        <v>0</v>
      </c>
      <c r="H35" s="626" t="str">
        <f t="shared" si="8"/>
        <v>-</v>
      </c>
      <c r="I35" s="375" t="str">
        <f t="array" ref="I35">IF((F35&gt;=1),MAX(IF(AB35:GZ35=1,$AB$3:$GZ$3)),"-")</f>
        <v>-</v>
      </c>
      <c r="J35" s="759" t="str">
        <f t="array" ref="J35">IF((F35&gt;=1),MAX(IF(AB35:GZ35=1,$AB$2:$GZ$2)),"-")</f>
        <v>-</v>
      </c>
      <c r="K35" s="384">
        <f t="shared" ca="1" si="9"/>
        <v>1</v>
      </c>
      <c r="L35" s="384" t="str">
        <f t="shared" ca="1" si="10"/>
        <v>-</v>
      </c>
      <c r="M35" s="445">
        <f t="shared" si="11"/>
        <v>0</v>
      </c>
      <c r="N35" s="444">
        <f t="shared" si="12"/>
        <v>0</v>
      </c>
      <c r="O35" s="156">
        <f t="shared" si="13"/>
        <v>0</v>
      </c>
      <c r="P35" s="443">
        <f t="shared" si="14"/>
        <v>0</v>
      </c>
      <c r="Q35" s="442">
        <f t="shared" si="15"/>
        <v>0</v>
      </c>
      <c r="R35" s="441">
        <f t="shared" si="16"/>
        <v>0</v>
      </c>
      <c r="S35" s="362">
        <f t="shared" si="17"/>
        <v>0</v>
      </c>
      <c r="T35" s="157">
        <f t="shared" si="18"/>
        <v>0</v>
      </c>
      <c r="U35" s="363">
        <f t="shared" si="19"/>
        <v>0</v>
      </c>
      <c r="V35" s="158">
        <f t="shared" si="20"/>
        <v>0</v>
      </c>
      <c r="W35" s="159">
        <f t="array" ref="W35">SUM(1*(AB$5:GZ$5=AB35:GZ35))-1</f>
        <v>0</v>
      </c>
      <c r="X35" s="160">
        <f t="shared" si="21"/>
        <v>0</v>
      </c>
      <c r="Y35" s="389">
        <f t="shared" si="22"/>
        <v>9</v>
      </c>
      <c r="Z35" s="389">
        <f t="shared" si="23"/>
        <v>14</v>
      </c>
      <c r="AA35" s="397">
        <f t="shared" si="24"/>
        <v>0.6428571428571429</v>
      </c>
      <c r="AB35" s="94"/>
      <c r="AC35" s="95"/>
      <c r="AD35" s="95"/>
      <c r="AE35" s="96"/>
      <c r="AF35" s="96"/>
      <c r="AG35" s="96"/>
      <c r="AH35" s="96"/>
      <c r="AI35" s="96"/>
      <c r="AJ35" s="96"/>
      <c r="AK35" s="96"/>
      <c r="AL35" s="96"/>
      <c r="AM35" s="97"/>
      <c r="AN35" s="97"/>
      <c r="AO35" s="97"/>
      <c r="AP35" s="97"/>
      <c r="AQ35" s="97"/>
      <c r="AR35" s="97"/>
      <c r="AS35" s="97"/>
      <c r="AT35" s="98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>
        <v>9</v>
      </c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96"/>
      <c r="CZ35" s="96"/>
      <c r="DA35" s="96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367"/>
      <c r="DM35" s="367"/>
      <c r="DN35" s="367"/>
      <c r="DO35" s="367"/>
      <c r="DP35" s="367"/>
      <c r="DQ35" s="367"/>
      <c r="DR35" s="515"/>
      <c r="DS35" s="515"/>
      <c r="DT35" s="515"/>
      <c r="DU35" s="515"/>
      <c r="DV35" s="515"/>
      <c r="DW35" s="515"/>
      <c r="DX35" s="515"/>
      <c r="DY35" s="515"/>
      <c r="DZ35" s="634"/>
      <c r="EA35" s="634"/>
      <c r="EB35" s="634"/>
      <c r="EC35" s="634"/>
      <c r="ED35" s="634"/>
      <c r="EE35" s="634"/>
      <c r="EF35" s="634"/>
      <c r="EG35" s="634"/>
      <c r="EH35" s="634"/>
      <c r="EI35" s="634"/>
      <c r="EJ35" s="634"/>
      <c r="EK35" s="634"/>
      <c r="EL35" s="634"/>
      <c r="EM35" s="634"/>
      <c r="EN35" s="753"/>
      <c r="EO35" s="753"/>
      <c r="EP35" s="753"/>
      <c r="EQ35" s="753"/>
      <c r="ER35" s="753"/>
      <c r="ES35" s="753"/>
      <c r="ET35" s="753"/>
      <c r="EU35" s="753"/>
      <c r="EV35" s="753"/>
      <c r="EW35" s="753"/>
      <c r="EX35" s="753"/>
      <c r="EY35" s="753"/>
      <c r="EZ35" s="753"/>
      <c r="FA35" s="753"/>
      <c r="FB35" s="1599"/>
      <c r="FC35" s="1599"/>
      <c r="FD35" s="1599"/>
      <c r="FE35" s="1599"/>
      <c r="FF35" s="1599"/>
      <c r="FG35" s="1599"/>
      <c r="FH35" s="1599"/>
      <c r="FI35" s="1599"/>
      <c r="FJ35" s="1599"/>
      <c r="FK35" s="1599"/>
      <c r="FL35" s="1599"/>
      <c r="FM35" s="1599"/>
      <c r="FN35" s="1599"/>
      <c r="FO35" s="1599"/>
      <c r="FP35" s="1599"/>
      <c r="FQ35" s="3597"/>
      <c r="FR35" s="3597"/>
      <c r="FS35" s="3597"/>
      <c r="FT35" s="3597"/>
      <c r="FU35" s="3597"/>
      <c r="FV35" s="3597"/>
      <c r="FW35" s="3597"/>
      <c r="FX35" s="3663"/>
      <c r="FY35" s="3597"/>
      <c r="FZ35" s="3597"/>
      <c r="GA35" s="3597"/>
      <c r="GB35" s="3731"/>
      <c r="GC35" s="3731"/>
      <c r="GD35" s="3731"/>
      <c r="GE35" s="3731"/>
      <c r="GF35" s="3731"/>
      <c r="GG35" s="3731"/>
      <c r="GH35" s="3663"/>
      <c r="GI35" s="3731"/>
      <c r="GJ35" s="3731"/>
      <c r="GK35" s="3731"/>
      <c r="GL35" s="3731"/>
      <c r="GM35" s="3731"/>
      <c r="GN35" s="3731"/>
      <c r="GO35" s="104"/>
      <c r="GP35" s="104"/>
      <c r="GQ35" s="104"/>
      <c r="GR35" s="104"/>
      <c r="GS35" s="104"/>
      <c r="GT35" s="3663"/>
      <c r="GU35" s="104"/>
      <c r="GV35" s="104"/>
      <c r="GW35" s="104"/>
      <c r="GX35" s="104"/>
      <c r="GY35" s="104"/>
      <c r="GZ35" s="3797"/>
    </row>
    <row r="36" spans="1:208" s="478" customFormat="1" ht="11.1" customHeight="1" x14ac:dyDescent="0.2">
      <c r="A36" s="58" t="s">
        <v>37</v>
      </c>
      <c r="B36" s="448">
        <f t="shared" si="4"/>
        <v>4</v>
      </c>
      <c r="C36" s="447">
        <f t="shared" si="5"/>
        <v>2.2222222222222223E-2</v>
      </c>
      <c r="D36" s="403">
        <f t="array" ref="D36">MIN(IF(AB36:GZ36&gt;=1,$AB$3:$GZ$3))</f>
        <v>39718</v>
      </c>
      <c r="E36" s="400">
        <f t="array" ref="E36">MAX(IF(AB36:GZ36&gt;=1,$AB$3:$GZ$3))</f>
        <v>41397</v>
      </c>
      <c r="F36" s="442">
        <f t="shared" si="6"/>
        <v>0</v>
      </c>
      <c r="G36" s="446">
        <f t="shared" si="7"/>
        <v>0</v>
      </c>
      <c r="H36" s="626" t="str">
        <f t="shared" si="8"/>
        <v>-</v>
      </c>
      <c r="I36" s="375" t="str">
        <f t="array" ref="I36">IF((F36&gt;=1),MAX(IF(AB36:GZ36=1,$AB$3:$GZ$3)),"-")</f>
        <v>-</v>
      </c>
      <c r="J36" s="759" t="str">
        <f t="array" ref="J36">IF((F36&gt;=1),MAX(IF(AB36:GZ36=1,$AB$2:$GZ$2)),"-")</f>
        <v>-</v>
      </c>
      <c r="K36" s="384">
        <f t="shared" ca="1" si="9"/>
        <v>4</v>
      </c>
      <c r="L36" s="384" t="str">
        <f t="shared" ca="1" si="10"/>
        <v>-</v>
      </c>
      <c r="M36" s="445">
        <f t="shared" si="11"/>
        <v>1</v>
      </c>
      <c r="N36" s="444">
        <f t="shared" si="12"/>
        <v>0.25</v>
      </c>
      <c r="O36" s="156">
        <f t="shared" si="13"/>
        <v>0</v>
      </c>
      <c r="P36" s="443">
        <f t="shared" si="14"/>
        <v>0</v>
      </c>
      <c r="Q36" s="442">
        <f t="shared" si="15"/>
        <v>1</v>
      </c>
      <c r="R36" s="441">
        <f t="shared" si="16"/>
        <v>0.25</v>
      </c>
      <c r="S36" s="362">
        <f t="shared" si="17"/>
        <v>1</v>
      </c>
      <c r="T36" s="157">
        <f t="shared" si="18"/>
        <v>0.25</v>
      </c>
      <c r="U36" s="363">
        <f t="shared" si="19"/>
        <v>2</v>
      </c>
      <c r="V36" s="158">
        <f t="shared" si="20"/>
        <v>0.5</v>
      </c>
      <c r="W36" s="159">
        <f t="array" ref="W36">SUM(1*(AB$5:GZ$5=AB36:GZ36))-1</f>
        <v>0</v>
      </c>
      <c r="X36" s="160">
        <f t="shared" si="21"/>
        <v>0</v>
      </c>
      <c r="Y36" s="389">
        <f t="shared" si="22"/>
        <v>7.25</v>
      </c>
      <c r="Z36" s="389">
        <f t="shared" si="23"/>
        <v>13.75</v>
      </c>
      <c r="AA36" s="397">
        <f t="shared" si="24"/>
        <v>0.52727272727272723</v>
      </c>
      <c r="AB36" s="94"/>
      <c r="AC36" s="95"/>
      <c r="AD36" s="95"/>
      <c r="AE36" s="96"/>
      <c r="AF36" s="96"/>
      <c r="AG36" s="96"/>
      <c r="AH36" s="96"/>
      <c r="AI36" s="96"/>
      <c r="AJ36" s="96"/>
      <c r="AK36" s="96"/>
      <c r="AL36" s="96"/>
      <c r="AM36" s="98">
        <v>9</v>
      </c>
      <c r="AN36" s="98"/>
      <c r="AO36" s="98"/>
      <c r="AP36" s="98"/>
      <c r="AQ36" s="98"/>
      <c r="AR36" s="98">
        <v>2</v>
      </c>
      <c r="AS36" s="98"/>
      <c r="AT36" s="98"/>
      <c r="AU36" s="99"/>
      <c r="AV36" s="99"/>
      <c r="AW36" s="99"/>
      <c r="AX36" s="99"/>
      <c r="AY36" s="99">
        <v>12</v>
      </c>
      <c r="AZ36" s="99"/>
      <c r="BA36" s="99"/>
      <c r="BB36" s="99"/>
      <c r="BC36" s="99"/>
      <c r="BD36" s="99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>
        <v>6</v>
      </c>
      <c r="CL36" s="102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96"/>
      <c r="CZ36" s="96"/>
      <c r="DA36" s="96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367"/>
      <c r="DM36" s="367"/>
      <c r="DN36" s="367"/>
      <c r="DO36" s="367"/>
      <c r="DP36" s="367"/>
      <c r="DQ36" s="367"/>
      <c r="DR36" s="515"/>
      <c r="DS36" s="515"/>
      <c r="DT36" s="515"/>
      <c r="DU36" s="515"/>
      <c r="DV36" s="515"/>
      <c r="DW36" s="515"/>
      <c r="DX36" s="515"/>
      <c r="DY36" s="515"/>
      <c r="DZ36" s="634"/>
      <c r="EA36" s="634"/>
      <c r="EB36" s="634"/>
      <c r="EC36" s="634"/>
      <c r="ED36" s="634"/>
      <c r="EE36" s="634"/>
      <c r="EF36" s="634"/>
      <c r="EG36" s="634"/>
      <c r="EH36" s="634"/>
      <c r="EI36" s="634"/>
      <c r="EJ36" s="634"/>
      <c r="EK36" s="634"/>
      <c r="EL36" s="634"/>
      <c r="EM36" s="634"/>
      <c r="EN36" s="753"/>
      <c r="EO36" s="753"/>
      <c r="EP36" s="753"/>
      <c r="EQ36" s="753"/>
      <c r="ER36" s="753"/>
      <c r="ES36" s="753"/>
      <c r="ET36" s="753"/>
      <c r="EU36" s="753"/>
      <c r="EV36" s="753"/>
      <c r="EW36" s="753"/>
      <c r="EX36" s="753"/>
      <c r="EY36" s="753"/>
      <c r="EZ36" s="753"/>
      <c r="FA36" s="753"/>
      <c r="FB36" s="1599"/>
      <c r="FC36" s="1599"/>
      <c r="FD36" s="1599"/>
      <c r="FE36" s="1599"/>
      <c r="FF36" s="1599"/>
      <c r="FG36" s="1599"/>
      <c r="FH36" s="1599"/>
      <c r="FI36" s="1599"/>
      <c r="FJ36" s="1599"/>
      <c r="FK36" s="1599"/>
      <c r="FL36" s="1599"/>
      <c r="FM36" s="1599"/>
      <c r="FN36" s="1599"/>
      <c r="FO36" s="1599"/>
      <c r="FP36" s="1599"/>
      <c r="FQ36" s="3597"/>
      <c r="FR36" s="3597"/>
      <c r="FS36" s="3597"/>
      <c r="FT36" s="3597"/>
      <c r="FU36" s="3597"/>
      <c r="FV36" s="3597"/>
      <c r="FW36" s="3597"/>
      <c r="FX36" s="3663"/>
      <c r="FY36" s="3597"/>
      <c r="FZ36" s="3597"/>
      <c r="GA36" s="3597"/>
      <c r="GB36" s="3731"/>
      <c r="GC36" s="3731"/>
      <c r="GD36" s="3731"/>
      <c r="GE36" s="3731"/>
      <c r="GF36" s="3731"/>
      <c r="GG36" s="3731"/>
      <c r="GH36" s="3663"/>
      <c r="GI36" s="3731"/>
      <c r="GJ36" s="3731"/>
      <c r="GK36" s="3731"/>
      <c r="GL36" s="3731"/>
      <c r="GM36" s="3731"/>
      <c r="GN36" s="3731"/>
      <c r="GO36" s="104"/>
      <c r="GP36" s="104"/>
      <c r="GQ36" s="104"/>
      <c r="GR36" s="104"/>
      <c r="GS36" s="104"/>
      <c r="GT36" s="3663"/>
      <c r="GU36" s="104"/>
      <c r="GV36" s="104"/>
      <c r="GW36" s="104"/>
      <c r="GX36" s="104"/>
      <c r="GY36" s="104"/>
      <c r="GZ36" s="3797"/>
    </row>
    <row r="37" spans="1:208" s="478" customFormat="1" ht="11.1" customHeight="1" x14ac:dyDescent="0.2">
      <c r="A37" s="61" t="s">
        <v>210</v>
      </c>
      <c r="B37" s="448">
        <f t="shared" si="4"/>
        <v>10</v>
      </c>
      <c r="C37" s="447">
        <f t="shared" si="5"/>
        <v>5.5555555555555552E-2</v>
      </c>
      <c r="D37" s="403">
        <f t="array" ref="D37">MIN(IF(AB37:GZ37&gt;=1,$AB$3:$GZ$3))</f>
        <v>41754</v>
      </c>
      <c r="E37" s="400">
        <f t="array" ref="E37">MAX(IF(AB37:GZ37&gt;=1,$AB$3:$GZ$3))</f>
        <v>43756</v>
      </c>
      <c r="F37" s="442">
        <f t="shared" si="6"/>
        <v>1</v>
      </c>
      <c r="G37" s="446">
        <f t="shared" si="7"/>
        <v>0.1</v>
      </c>
      <c r="H37" s="626">
        <f t="shared" si="8"/>
        <v>1</v>
      </c>
      <c r="I37" s="375">
        <f t="array" ref="I37">IF((F37&gt;=1),MAX(IF(AB37:GZ37=1,$AB$3:$GZ$3)),"-")</f>
        <v>42720</v>
      </c>
      <c r="J37" s="759">
        <f t="array" ref="J37">IF((F37&gt;=1),MAX(IF(AB37:GZ37=1,$AB$2:$GZ$2)),"-")</f>
        <v>108</v>
      </c>
      <c r="K37" s="384">
        <f t="shared" ca="1" si="9"/>
        <v>2</v>
      </c>
      <c r="L37" s="384">
        <f t="shared" ca="1" si="10"/>
        <v>72</v>
      </c>
      <c r="M37" s="445">
        <f t="shared" si="11"/>
        <v>0</v>
      </c>
      <c r="N37" s="444">
        <f t="shared" si="12"/>
        <v>0</v>
      </c>
      <c r="O37" s="156">
        <f t="shared" si="13"/>
        <v>0</v>
      </c>
      <c r="P37" s="443">
        <f t="shared" si="14"/>
        <v>0</v>
      </c>
      <c r="Q37" s="442">
        <f t="shared" si="15"/>
        <v>1</v>
      </c>
      <c r="R37" s="441">
        <f t="shared" si="16"/>
        <v>0.1</v>
      </c>
      <c r="S37" s="362">
        <f t="shared" si="17"/>
        <v>2</v>
      </c>
      <c r="T37" s="157">
        <f t="shared" si="18"/>
        <v>0.2</v>
      </c>
      <c r="U37" s="363">
        <f t="shared" si="19"/>
        <v>2</v>
      </c>
      <c r="V37" s="158">
        <f t="shared" si="20"/>
        <v>0.2</v>
      </c>
      <c r="W37" s="159">
        <f t="array" ref="W37">SUM(1*(AB$5:GZ$5=AB37:GZ37))-1</f>
        <v>1</v>
      </c>
      <c r="X37" s="160">
        <f t="shared" si="21"/>
        <v>0.1</v>
      </c>
      <c r="Y37" s="389">
        <f t="shared" si="22"/>
        <v>10.3</v>
      </c>
      <c r="Z37" s="389">
        <f t="shared" si="23"/>
        <v>16</v>
      </c>
      <c r="AA37" s="397">
        <f t="shared" si="24"/>
        <v>0.64375000000000004</v>
      </c>
      <c r="AB37" s="94"/>
      <c r="AC37" s="95"/>
      <c r="AD37" s="95"/>
      <c r="AE37" s="96"/>
      <c r="AF37" s="96"/>
      <c r="AG37" s="96"/>
      <c r="AH37" s="96"/>
      <c r="AI37" s="96"/>
      <c r="AJ37" s="96"/>
      <c r="AK37" s="96"/>
      <c r="AL37" s="96"/>
      <c r="AM37" s="97"/>
      <c r="AN37" s="97"/>
      <c r="AO37" s="97"/>
      <c r="AP37" s="97"/>
      <c r="AQ37" s="97"/>
      <c r="AR37" s="97"/>
      <c r="AS37" s="97"/>
      <c r="AT37" s="98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>
        <v>11</v>
      </c>
      <c r="CW37" s="103"/>
      <c r="CX37" s="103"/>
      <c r="CY37" s="96"/>
      <c r="CZ37" s="96"/>
      <c r="DA37" s="96"/>
      <c r="DB37" s="104"/>
      <c r="DC37" s="104">
        <v>11</v>
      </c>
      <c r="DD37" s="104"/>
      <c r="DE37" s="104"/>
      <c r="DF37" s="104"/>
      <c r="DG37" s="104">
        <v>11</v>
      </c>
      <c r="DH37" s="104"/>
      <c r="DI37" s="104"/>
      <c r="DJ37" s="104"/>
      <c r="DK37" s="104"/>
      <c r="DL37" s="367"/>
      <c r="DM37" s="367">
        <v>14</v>
      </c>
      <c r="DN37" s="367"/>
      <c r="DO37" s="367"/>
      <c r="DP37" s="367"/>
      <c r="DQ37" s="367">
        <v>15</v>
      </c>
      <c r="DR37" s="515"/>
      <c r="DS37" s="515">
        <v>4</v>
      </c>
      <c r="DT37" s="515"/>
      <c r="DU37" s="515"/>
      <c r="DV37" s="515">
        <v>9</v>
      </c>
      <c r="DW37" s="515"/>
      <c r="DX37" s="515"/>
      <c r="DY37" s="515"/>
      <c r="DZ37" s="634"/>
      <c r="EA37" s="634"/>
      <c r="EB37" s="634"/>
      <c r="EC37" s="634"/>
      <c r="ED37" s="634"/>
      <c r="EE37" s="634">
        <v>1</v>
      </c>
      <c r="EF37" s="634"/>
      <c r="EG37" s="634"/>
      <c r="EH37" s="634"/>
      <c r="EI37" s="634">
        <v>17</v>
      </c>
      <c r="EJ37" s="634"/>
      <c r="EK37" s="634"/>
      <c r="EL37" s="634"/>
      <c r="EM37" s="634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1599"/>
      <c r="FC37" s="1599"/>
      <c r="FD37" s="1599"/>
      <c r="FE37" s="1599"/>
      <c r="FF37" s="1599"/>
      <c r="FG37" s="1599"/>
      <c r="FH37" s="1599"/>
      <c r="FI37" s="1599"/>
      <c r="FJ37" s="1599"/>
      <c r="FK37" s="1599"/>
      <c r="FL37" s="1599"/>
      <c r="FM37" s="1599"/>
      <c r="FN37" s="1599"/>
      <c r="FO37" s="1599"/>
      <c r="FP37" s="1599"/>
      <c r="FQ37" s="3597"/>
      <c r="FR37" s="3597"/>
      <c r="FS37" s="3597"/>
      <c r="FT37" s="3597">
        <v>10</v>
      </c>
      <c r="FU37" s="3597"/>
      <c r="FV37" s="3597"/>
      <c r="FW37" s="3597"/>
      <c r="FX37" s="3663"/>
      <c r="FY37" s="3597"/>
      <c r="FZ37" s="3597"/>
      <c r="GA37" s="3597"/>
      <c r="GB37" s="3731"/>
      <c r="GC37" s="3731"/>
      <c r="GD37" s="3731"/>
      <c r="GE37" s="3731"/>
      <c r="GF37" s="3731"/>
      <c r="GG37" s="3731"/>
      <c r="GH37" s="3663"/>
      <c r="GI37" s="3731"/>
      <c r="GJ37" s="3731"/>
      <c r="GK37" s="3731"/>
      <c r="GL37" s="3731"/>
      <c r="GM37" s="3731"/>
      <c r="GN37" s="3731"/>
      <c r="GO37" s="104"/>
      <c r="GP37" s="104"/>
      <c r="GQ37" s="104"/>
      <c r="GR37" s="104"/>
      <c r="GS37" s="104"/>
      <c r="GT37" s="3663"/>
      <c r="GU37" s="104"/>
      <c r="GV37" s="104"/>
      <c r="GW37" s="104"/>
      <c r="GX37" s="104"/>
      <c r="GY37" s="104"/>
      <c r="GZ37" s="3797"/>
    </row>
    <row r="38" spans="1:208" s="478" customFormat="1" ht="11.1" customHeight="1" x14ac:dyDescent="0.2">
      <c r="A38" s="58" t="s">
        <v>5</v>
      </c>
      <c r="B38" s="448">
        <f t="shared" si="4"/>
        <v>3</v>
      </c>
      <c r="C38" s="447">
        <f t="shared" si="5"/>
        <v>1.6666666666666666E-2</v>
      </c>
      <c r="D38" s="403">
        <f t="array" ref="D38">MIN(IF(AB38:GZ38&gt;=1,$AB$3:$GZ$3))</f>
        <v>39263</v>
      </c>
      <c r="E38" s="400">
        <f t="array" ref="E38">MAX(IF(AB38:GZ38&gt;=1,$AB$3:$GZ$3))</f>
        <v>39389</v>
      </c>
      <c r="F38" s="442">
        <f t="shared" si="6"/>
        <v>0</v>
      </c>
      <c r="G38" s="446">
        <f t="shared" si="7"/>
        <v>0</v>
      </c>
      <c r="H38" s="626" t="str">
        <f t="shared" si="8"/>
        <v>-</v>
      </c>
      <c r="I38" s="375" t="str">
        <f t="array" ref="I38">IF((F38&gt;=1),MAX(IF(AB38:GZ38=1,$AB$3:$GZ$3)),"-")</f>
        <v>-</v>
      </c>
      <c r="J38" s="759" t="str">
        <f t="array" ref="J38">IF((F38&gt;=1),MAX(IF(AB38:GZ38=1,$AB$2:$GZ$2)),"-")</f>
        <v>-</v>
      </c>
      <c r="K38" s="384">
        <f t="shared" ca="1" si="9"/>
        <v>3</v>
      </c>
      <c r="L38" s="384" t="str">
        <f t="shared" ca="1" si="10"/>
        <v>-</v>
      </c>
      <c r="M38" s="445">
        <f t="shared" si="11"/>
        <v>0</v>
      </c>
      <c r="N38" s="444">
        <f t="shared" si="12"/>
        <v>0</v>
      </c>
      <c r="O38" s="156">
        <f t="shared" si="13"/>
        <v>0</v>
      </c>
      <c r="P38" s="443">
        <f t="shared" si="14"/>
        <v>0</v>
      </c>
      <c r="Q38" s="442">
        <f t="shared" si="15"/>
        <v>0</v>
      </c>
      <c r="R38" s="441">
        <f t="shared" si="16"/>
        <v>0</v>
      </c>
      <c r="S38" s="362">
        <f t="shared" si="17"/>
        <v>0</v>
      </c>
      <c r="T38" s="157">
        <f t="shared" si="18"/>
        <v>0</v>
      </c>
      <c r="U38" s="363">
        <f t="shared" si="19"/>
        <v>1</v>
      </c>
      <c r="V38" s="158">
        <f t="shared" si="20"/>
        <v>0.33333333333333331</v>
      </c>
      <c r="W38" s="159">
        <f t="array" ref="W38">SUM(1*(AB$5:GZ$5=AB38:GZ38))-1</f>
        <v>2</v>
      </c>
      <c r="X38" s="160">
        <f t="shared" si="21"/>
        <v>0.66666666666666663</v>
      </c>
      <c r="Y38" s="389">
        <f t="shared" si="22"/>
        <v>10</v>
      </c>
      <c r="Z38" s="389">
        <f t="shared" si="23"/>
        <v>12.666666666666666</v>
      </c>
      <c r="AA38" s="397">
        <f t="shared" si="24"/>
        <v>0.78947368421052633</v>
      </c>
      <c r="AB38" s="105"/>
      <c r="AC38" s="103">
        <v>5</v>
      </c>
      <c r="AD38" s="103"/>
      <c r="AE38" s="96">
        <v>12</v>
      </c>
      <c r="AF38" s="96">
        <v>13</v>
      </c>
      <c r="AG38" s="96"/>
      <c r="AH38" s="96"/>
      <c r="AI38" s="96"/>
      <c r="AJ38" s="96"/>
      <c r="AK38" s="96"/>
      <c r="AL38" s="96"/>
      <c r="AM38" s="98"/>
      <c r="AN38" s="98"/>
      <c r="AO38" s="98"/>
      <c r="AP38" s="98"/>
      <c r="AQ38" s="98"/>
      <c r="AR38" s="98"/>
      <c r="AS38" s="98"/>
      <c r="AT38" s="98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96"/>
      <c r="CZ38" s="96"/>
      <c r="DA38" s="96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367"/>
      <c r="DM38" s="367"/>
      <c r="DN38" s="367"/>
      <c r="DO38" s="367"/>
      <c r="DP38" s="367"/>
      <c r="DQ38" s="367"/>
      <c r="DR38" s="515"/>
      <c r="DS38" s="515"/>
      <c r="DT38" s="515"/>
      <c r="DU38" s="515"/>
      <c r="DV38" s="515"/>
      <c r="DW38" s="515"/>
      <c r="DX38" s="515"/>
      <c r="DY38" s="515"/>
      <c r="DZ38" s="634"/>
      <c r="EA38" s="634"/>
      <c r="EB38" s="634"/>
      <c r="EC38" s="634"/>
      <c r="ED38" s="634"/>
      <c r="EE38" s="634"/>
      <c r="EF38" s="634"/>
      <c r="EG38" s="634"/>
      <c r="EH38" s="634"/>
      <c r="EI38" s="634"/>
      <c r="EJ38" s="634"/>
      <c r="EK38" s="634"/>
      <c r="EL38" s="634"/>
      <c r="EM38" s="634"/>
      <c r="EN38" s="753"/>
      <c r="EO38" s="753"/>
      <c r="EP38" s="753"/>
      <c r="EQ38" s="753"/>
      <c r="ER38" s="753"/>
      <c r="ES38" s="753"/>
      <c r="ET38" s="753"/>
      <c r="EU38" s="753"/>
      <c r="EV38" s="753"/>
      <c r="EW38" s="753"/>
      <c r="EX38" s="753"/>
      <c r="EY38" s="753"/>
      <c r="EZ38" s="753"/>
      <c r="FA38" s="753"/>
      <c r="FB38" s="1599"/>
      <c r="FC38" s="1599"/>
      <c r="FD38" s="1599"/>
      <c r="FE38" s="1599"/>
      <c r="FF38" s="1599"/>
      <c r="FG38" s="1599"/>
      <c r="FH38" s="1599"/>
      <c r="FI38" s="1599"/>
      <c r="FJ38" s="1599"/>
      <c r="FK38" s="1599"/>
      <c r="FL38" s="1599"/>
      <c r="FM38" s="1599"/>
      <c r="FN38" s="1599"/>
      <c r="FO38" s="1599"/>
      <c r="FP38" s="1599"/>
      <c r="FQ38" s="3597"/>
      <c r="FR38" s="3597"/>
      <c r="FS38" s="3597"/>
      <c r="FT38" s="3597"/>
      <c r="FU38" s="3597"/>
      <c r="FV38" s="3597"/>
      <c r="FW38" s="3597"/>
      <c r="FX38" s="3663"/>
      <c r="FY38" s="3597"/>
      <c r="FZ38" s="3597"/>
      <c r="GA38" s="3597"/>
      <c r="GB38" s="3731"/>
      <c r="GC38" s="3731"/>
      <c r="GD38" s="3731"/>
      <c r="GE38" s="3731"/>
      <c r="GF38" s="3731"/>
      <c r="GG38" s="3731"/>
      <c r="GH38" s="3663"/>
      <c r="GI38" s="3731"/>
      <c r="GJ38" s="3731"/>
      <c r="GK38" s="3731"/>
      <c r="GL38" s="3731"/>
      <c r="GM38" s="3731"/>
      <c r="GN38" s="3731"/>
      <c r="GO38" s="104"/>
      <c r="GP38" s="104"/>
      <c r="GQ38" s="104"/>
      <c r="GR38" s="104"/>
      <c r="GS38" s="104"/>
      <c r="GT38" s="3663"/>
      <c r="GU38" s="104"/>
      <c r="GV38" s="104"/>
      <c r="GW38" s="104"/>
      <c r="GX38" s="104"/>
      <c r="GY38" s="104"/>
      <c r="GZ38" s="3797"/>
    </row>
    <row r="39" spans="1:208" s="478" customFormat="1" ht="11.1" customHeight="1" x14ac:dyDescent="0.2">
      <c r="A39" s="60" t="s">
        <v>194</v>
      </c>
      <c r="B39" s="448">
        <f t="shared" si="4"/>
        <v>100</v>
      </c>
      <c r="C39" s="447">
        <f t="shared" si="5"/>
        <v>0.55555555555555558</v>
      </c>
      <c r="D39" s="403">
        <f t="array" ref="D39">MIN(IF(AB39:GZ39&gt;=1,$AB$3:$GZ$3))</f>
        <v>41152</v>
      </c>
      <c r="E39" s="400">
        <f t="array" ref="E39">MAX(IF(AB39:GZ39&gt;=1,$AB$3:$GZ$3))</f>
        <v>45002</v>
      </c>
      <c r="F39" s="442">
        <f t="shared" si="6"/>
        <v>5</v>
      </c>
      <c r="G39" s="446">
        <f t="shared" si="7"/>
        <v>0.05</v>
      </c>
      <c r="H39" s="626">
        <f t="shared" si="8"/>
        <v>0.5</v>
      </c>
      <c r="I39" s="375">
        <f t="array" ref="I39">IF((F39&gt;=1),MAX(IF(AB39:GZ39=1,$AB$3:$GZ$3)),"-")</f>
        <v>42643</v>
      </c>
      <c r="J39" s="759">
        <f t="array" ref="J39">IF((F39&gt;=1),MAX(IF(AB39:GZ39=1,$AB$2:$GZ$2)),"-")</f>
        <v>104</v>
      </c>
      <c r="K39" s="384">
        <f t="shared" ref="K39:K70" ca="1" si="25">IF(F39&gt;=1,COUNTIF(OFFSET(AB39,,J39,1,($GZ$2-J39)),"&gt;1"),B39)</f>
        <v>63</v>
      </c>
      <c r="L39" s="384">
        <f t="shared" ref="L39:L70" ca="1" si="26">IF(F39&gt;=1,COUNTBLANK(OFFSET(AB39,,J39,1,($GZ$2-J39)))+K39-1,"-")</f>
        <v>76</v>
      </c>
      <c r="M39" s="445">
        <f t="shared" si="11"/>
        <v>5</v>
      </c>
      <c r="N39" s="444">
        <f t="shared" si="12"/>
        <v>0.05</v>
      </c>
      <c r="O39" s="156">
        <f t="shared" si="13"/>
        <v>3</v>
      </c>
      <c r="P39" s="443">
        <f t="shared" si="14"/>
        <v>0.03</v>
      </c>
      <c r="Q39" s="442">
        <f t="shared" si="15"/>
        <v>13</v>
      </c>
      <c r="R39" s="441">
        <f t="shared" si="16"/>
        <v>0.13</v>
      </c>
      <c r="S39" s="362">
        <f t="shared" ref="S39:S70" si="27">SUMPRODUCT((((AB$5:GZ$5)/3)&gt;=(AB39:GZ39))*1)-$B$5+B39-1</f>
        <v>26</v>
      </c>
      <c r="T39" s="157">
        <f t="shared" si="18"/>
        <v>0.26</v>
      </c>
      <c r="U39" s="363">
        <f t="shared" ref="U39:U70" si="28">SUMPRODUCT((((AB$5:GZ$5)/2)&gt;=(AB39:GZ39))*1)-$B$5+B39-1</f>
        <v>41</v>
      </c>
      <c r="V39" s="158">
        <f t="shared" si="20"/>
        <v>0.41</v>
      </c>
      <c r="W39" s="159">
        <f t="array" ref="W39">SUM(1*(AB$5:GZ$5=AB39:GZ39))-1</f>
        <v>6</v>
      </c>
      <c r="X39" s="160">
        <f t="shared" si="21"/>
        <v>0.06</v>
      </c>
      <c r="Y39" s="389">
        <f t="shared" si="22"/>
        <v>8.2200000000000006</v>
      </c>
      <c r="Z39" s="389">
        <f t="shared" si="23"/>
        <v>14.62</v>
      </c>
      <c r="AA39" s="397">
        <f t="shared" si="24"/>
        <v>0.5622435020519837</v>
      </c>
      <c r="AB39" s="94"/>
      <c r="AC39" s="95"/>
      <c r="AD39" s="95"/>
      <c r="AE39" s="96"/>
      <c r="AF39" s="96"/>
      <c r="AG39" s="96"/>
      <c r="AH39" s="96"/>
      <c r="AI39" s="96"/>
      <c r="AJ39" s="96"/>
      <c r="AK39" s="96"/>
      <c r="AL39" s="96"/>
      <c r="AM39" s="97"/>
      <c r="AN39" s="97"/>
      <c r="AO39" s="97"/>
      <c r="AP39" s="97"/>
      <c r="AQ39" s="97"/>
      <c r="AR39" s="97"/>
      <c r="AS39" s="97"/>
      <c r="AT39" s="98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2"/>
      <c r="CA39" s="102">
        <v>5</v>
      </c>
      <c r="CB39" s="102"/>
      <c r="CC39" s="102"/>
      <c r="CD39" s="102"/>
      <c r="CE39" s="102"/>
      <c r="CF39" s="102"/>
      <c r="CG39" s="102"/>
      <c r="CH39" s="102"/>
      <c r="CI39" s="102"/>
      <c r="CJ39" s="102">
        <v>11</v>
      </c>
      <c r="CK39" s="102"/>
      <c r="CL39" s="102">
        <v>7</v>
      </c>
      <c r="CM39" s="103">
        <v>1</v>
      </c>
      <c r="CN39" s="103">
        <v>12</v>
      </c>
      <c r="CO39" s="103">
        <v>9</v>
      </c>
      <c r="CP39" s="103">
        <v>10</v>
      </c>
      <c r="CQ39" s="103">
        <v>12</v>
      </c>
      <c r="CR39" s="103">
        <v>8</v>
      </c>
      <c r="CS39" s="103">
        <v>1</v>
      </c>
      <c r="CT39" s="103"/>
      <c r="CU39" s="103"/>
      <c r="CV39" s="103">
        <v>13</v>
      </c>
      <c r="CW39" s="103"/>
      <c r="CX39" s="103">
        <v>2</v>
      </c>
      <c r="CY39" s="96">
        <v>6</v>
      </c>
      <c r="CZ39" s="96">
        <v>4</v>
      </c>
      <c r="DA39" s="96">
        <v>9</v>
      </c>
      <c r="DB39" s="104"/>
      <c r="DC39" s="104">
        <v>12</v>
      </c>
      <c r="DD39" s="104"/>
      <c r="DE39" s="104">
        <v>5</v>
      </c>
      <c r="DF39" s="104">
        <v>14</v>
      </c>
      <c r="DG39" s="104">
        <v>15</v>
      </c>
      <c r="DH39" s="104">
        <v>7</v>
      </c>
      <c r="DI39" s="104">
        <v>7</v>
      </c>
      <c r="DJ39" s="104">
        <v>13</v>
      </c>
      <c r="DK39" s="104">
        <v>5</v>
      </c>
      <c r="DL39" s="367">
        <v>1</v>
      </c>
      <c r="DM39" s="367">
        <v>7</v>
      </c>
      <c r="DN39" s="367">
        <v>7</v>
      </c>
      <c r="DO39" s="367">
        <v>5</v>
      </c>
      <c r="DP39" s="367"/>
      <c r="DQ39" s="367">
        <v>4</v>
      </c>
      <c r="DR39" s="515">
        <v>2</v>
      </c>
      <c r="DS39" s="515">
        <v>1</v>
      </c>
      <c r="DT39" s="515">
        <v>10</v>
      </c>
      <c r="DU39" s="515">
        <v>11</v>
      </c>
      <c r="DV39" s="515">
        <v>16</v>
      </c>
      <c r="DW39" s="515"/>
      <c r="DX39" s="515">
        <v>7</v>
      </c>
      <c r="DY39" s="515">
        <v>11</v>
      </c>
      <c r="DZ39" s="634">
        <v>10</v>
      </c>
      <c r="EA39" s="634">
        <v>1</v>
      </c>
      <c r="EB39" s="634">
        <v>9</v>
      </c>
      <c r="EC39" s="634">
        <v>17</v>
      </c>
      <c r="ED39" s="634">
        <v>12</v>
      </c>
      <c r="EE39" s="634">
        <v>14</v>
      </c>
      <c r="EF39" s="634">
        <v>5</v>
      </c>
      <c r="EG39" s="634">
        <v>8</v>
      </c>
      <c r="EH39" s="634">
        <v>3</v>
      </c>
      <c r="EI39" s="634">
        <v>16</v>
      </c>
      <c r="EJ39" s="634">
        <v>4</v>
      </c>
      <c r="EK39" s="634">
        <v>7</v>
      </c>
      <c r="EL39" s="634"/>
      <c r="EM39" s="634"/>
      <c r="EN39" s="753">
        <v>8</v>
      </c>
      <c r="EO39" s="753">
        <v>4</v>
      </c>
      <c r="EP39" s="753">
        <v>8</v>
      </c>
      <c r="EQ39" s="753"/>
      <c r="ER39" s="753">
        <v>5</v>
      </c>
      <c r="ES39" s="753">
        <v>9</v>
      </c>
      <c r="ET39" s="753">
        <v>7</v>
      </c>
      <c r="EU39" s="753">
        <v>4</v>
      </c>
      <c r="EV39" s="753">
        <v>8</v>
      </c>
      <c r="EW39" s="753">
        <v>9</v>
      </c>
      <c r="EX39" s="753">
        <v>2</v>
      </c>
      <c r="EY39" s="753">
        <v>3</v>
      </c>
      <c r="EZ39" s="753">
        <v>8</v>
      </c>
      <c r="FA39" s="753">
        <v>13</v>
      </c>
      <c r="FB39" s="1599">
        <v>6</v>
      </c>
      <c r="FC39" s="1599">
        <v>3</v>
      </c>
      <c r="FD39" s="1599">
        <v>11</v>
      </c>
      <c r="FE39" s="1599">
        <v>13</v>
      </c>
      <c r="FF39" s="1599">
        <v>5</v>
      </c>
      <c r="FG39" s="1599">
        <v>14</v>
      </c>
      <c r="FH39" s="1599"/>
      <c r="FI39" s="1599">
        <v>9</v>
      </c>
      <c r="FJ39" s="1599"/>
      <c r="FK39" s="1599">
        <v>13</v>
      </c>
      <c r="FL39" s="1599">
        <v>9</v>
      </c>
      <c r="FM39" s="1599">
        <v>2</v>
      </c>
      <c r="FN39" s="1599">
        <v>11</v>
      </c>
      <c r="FO39" s="1599">
        <v>10</v>
      </c>
      <c r="FP39" s="1599">
        <v>9</v>
      </c>
      <c r="FQ39" s="3597">
        <v>6</v>
      </c>
      <c r="FR39" s="3597"/>
      <c r="FS39" s="3597">
        <v>7</v>
      </c>
      <c r="FT39" s="3597">
        <v>15</v>
      </c>
      <c r="FU39" s="3597">
        <v>8</v>
      </c>
      <c r="FV39" s="3597">
        <v>15</v>
      </c>
      <c r="FW39" s="3597">
        <v>14</v>
      </c>
      <c r="FX39" s="3663">
        <v>10</v>
      </c>
      <c r="FY39" s="3597">
        <v>11</v>
      </c>
      <c r="FZ39" s="3597">
        <v>6</v>
      </c>
      <c r="GA39" s="3597">
        <v>7</v>
      </c>
      <c r="GB39" s="3731"/>
      <c r="GC39" s="3731">
        <v>11</v>
      </c>
      <c r="GD39" s="3731">
        <v>15</v>
      </c>
      <c r="GE39" s="3731">
        <v>11</v>
      </c>
      <c r="GF39" s="3731"/>
      <c r="GG39" s="3731">
        <v>8</v>
      </c>
      <c r="GH39" s="3663">
        <v>7</v>
      </c>
      <c r="GI39" s="3731"/>
      <c r="GJ39" s="3731">
        <v>5</v>
      </c>
      <c r="GK39" s="3731">
        <v>5</v>
      </c>
      <c r="GL39" s="3731">
        <v>5</v>
      </c>
      <c r="GM39" s="3731">
        <v>8</v>
      </c>
      <c r="GN39" s="3731">
        <v>12</v>
      </c>
      <c r="GO39" s="104">
        <v>15</v>
      </c>
      <c r="GP39" s="104"/>
      <c r="GQ39" s="104">
        <v>8</v>
      </c>
      <c r="GR39" s="104"/>
      <c r="GS39" s="104"/>
      <c r="GT39" s="3663">
        <v>5</v>
      </c>
      <c r="GU39" s="104">
        <v>2</v>
      </c>
      <c r="GV39" s="104">
        <v>11</v>
      </c>
      <c r="GW39" s="104">
        <v>6</v>
      </c>
      <c r="GX39" s="104">
        <v>10</v>
      </c>
      <c r="GY39" s="104"/>
      <c r="GZ39" s="3797"/>
    </row>
    <row r="40" spans="1:208" s="478" customFormat="1" ht="11.1" customHeight="1" x14ac:dyDescent="0.2">
      <c r="A40" s="58" t="s">
        <v>43</v>
      </c>
      <c r="B40" s="448">
        <f t="shared" si="4"/>
        <v>15</v>
      </c>
      <c r="C40" s="447">
        <f t="shared" si="5"/>
        <v>8.3333333333333329E-2</v>
      </c>
      <c r="D40" s="403">
        <f t="array" ref="D40">MIN(IF(AB40:GZ40&gt;=1,$AB$3:$GZ$3))</f>
        <v>39809</v>
      </c>
      <c r="E40" s="400">
        <f t="array" ref="E40">MAX(IF(AB40:GZ40&gt;=1,$AB$3:$GZ$3))</f>
        <v>40782</v>
      </c>
      <c r="F40" s="442">
        <f t="shared" si="6"/>
        <v>0</v>
      </c>
      <c r="G40" s="446">
        <f t="shared" si="7"/>
        <v>0</v>
      </c>
      <c r="H40" s="626" t="str">
        <f t="shared" si="8"/>
        <v>-</v>
      </c>
      <c r="I40" s="375" t="str">
        <f t="array" ref="I40">IF((F40&gt;=1),MAX(IF(AB40:GZ40=1,$AB$3:$GZ$3)),"-")</f>
        <v>-</v>
      </c>
      <c r="J40" s="759" t="str">
        <f t="array" ref="J40">IF((F40&gt;=1),MAX(IF(AB40:GZ40=1,$AB$2:$GZ$2)),"-")</f>
        <v>-</v>
      </c>
      <c r="K40" s="384">
        <f t="shared" ca="1" si="25"/>
        <v>15</v>
      </c>
      <c r="L40" s="384" t="str">
        <f t="shared" ca="1" si="26"/>
        <v>-</v>
      </c>
      <c r="M40" s="445">
        <f t="shared" si="11"/>
        <v>2</v>
      </c>
      <c r="N40" s="444">
        <f t="shared" si="12"/>
        <v>0.13333333333333333</v>
      </c>
      <c r="O40" s="156">
        <f t="shared" si="13"/>
        <v>0</v>
      </c>
      <c r="P40" s="443">
        <f t="shared" si="14"/>
        <v>0</v>
      </c>
      <c r="Q40" s="442">
        <f t="shared" si="15"/>
        <v>2</v>
      </c>
      <c r="R40" s="441">
        <f t="shared" si="16"/>
        <v>0.13333333333333333</v>
      </c>
      <c r="S40" s="362">
        <f t="shared" si="27"/>
        <v>2</v>
      </c>
      <c r="T40" s="157">
        <f t="shared" si="18"/>
        <v>0.13333333333333333</v>
      </c>
      <c r="U40" s="363">
        <f t="shared" si="28"/>
        <v>6</v>
      </c>
      <c r="V40" s="158">
        <f t="shared" si="20"/>
        <v>0.4</v>
      </c>
      <c r="W40" s="159">
        <f t="array" ref="W40">SUM(1*(AB$5:GZ$5=AB40:GZ40))-1</f>
        <v>1</v>
      </c>
      <c r="X40" s="160">
        <f t="shared" si="21"/>
        <v>6.6666666666666666E-2</v>
      </c>
      <c r="Y40" s="389">
        <f t="shared" si="22"/>
        <v>6.4666666666666668</v>
      </c>
      <c r="Z40" s="389">
        <f t="shared" si="23"/>
        <v>10.6</v>
      </c>
      <c r="AA40" s="397">
        <f t="shared" si="24"/>
        <v>0.61006289308176109</v>
      </c>
      <c r="AB40" s="94"/>
      <c r="AC40" s="95"/>
      <c r="AD40" s="95"/>
      <c r="AE40" s="96"/>
      <c r="AF40" s="96"/>
      <c r="AG40" s="96"/>
      <c r="AH40" s="96"/>
      <c r="AI40" s="96"/>
      <c r="AJ40" s="96"/>
      <c r="AK40" s="96"/>
      <c r="AL40" s="96"/>
      <c r="AM40" s="98"/>
      <c r="AN40" s="98"/>
      <c r="AO40" s="98"/>
      <c r="AP40" s="98">
        <v>5</v>
      </c>
      <c r="AQ40" s="98"/>
      <c r="AR40" s="98"/>
      <c r="AS40" s="98">
        <v>13</v>
      </c>
      <c r="AT40" s="98">
        <v>7</v>
      </c>
      <c r="AU40" s="99">
        <v>6</v>
      </c>
      <c r="AV40" s="99">
        <v>11</v>
      </c>
      <c r="AW40" s="99">
        <v>8</v>
      </c>
      <c r="AX40" s="99">
        <v>5</v>
      </c>
      <c r="AY40" s="99">
        <v>5</v>
      </c>
      <c r="AZ40" s="99"/>
      <c r="BA40" s="99">
        <v>6</v>
      </c>
      <c r="BB40" s="99"/>
      <c r="BC40" s="99">
        <v>6</v>
      </c>
      <c r="BD40" s="99">
        <v>2</v>
      </c>
      <c r="BE40" s="100">
        <v>8</v>
      </c>
      <c r="BF40" s="100">
        <v>2</v>
      </c>
      <c r="BG40" s="100">
        <v>6</v>
      </c>
      <c r="BH40" s="100"/>
      <c r="BI40" s="100"/>
      <c r="BJ40" s="100"/>
      <c r="BK40" s="100"/>
      <c r="BL40" s="100"/>
      <c r="BM40" s="100"/>
      <c r="BN40" s="100"/>
      <c r="BO40" s="100"/>
      <c r="BP40" s="101">
        <v>7</v>
      </c>
      <c r="BQ40" s="101"/>
      <c r="BR40" s="101"/>
      <c r="BS40" s="101"/>
      <c r="BT40" s="101"/>
      <c r="BU40" s="101"/>
      <c r="BV40" s="101"/>
      <c r="BW40" s="101"/>
      <c r="BX40" s="101"/>
      <c r="BY40" s="101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96"/>
      <c r="CZ40" s="96"/>
      <c r="DA40" s="96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367"/>
      <c r="DM40" s="367"/>
      <c r="DN40" s="367"/>
      <c r="DO40" s="367"/>
      <c r="DP40" s="367"/>
      <c r="DQ40" s="367"/>
      <c r="DR40" s="515"/>
      <c r="DS40" s="515"/>
      <c r="DT40" s="515"/>
      <c r="DU40" s="515"/>
      <c r="DV40" s="515"/>
      <c r="DW40" s="515"/>
      <c r="DX40" s="515"/>
      <c r="DY40" s="515"/>
      <c r="DZ40" s="634"/>
      <c r="EA40" s="634"/>
      <c r="EB40" s="634"/>
      <c r="EC40" s="634"/>
      <c r="ED40" s="634"/>
      <c r="EE40" s="634"/>
      <c r="EF40" s="634"/>
      <c r="EG40" s="634"/>
      <c r="EH40" s="634"/>
      <c r="EI40" s="634"/>
      <c r="EJ40" s="634"/>
      <c r="EK40" s="634"/>
      <c r="EL40" s="634"/>
      <c r="EM40" s="634"/>
      <c r="EN40" s="753"/>
      <c r="EO40" s="753"/>
      <c r="EP40" s="753"/>
      <c r="EQ40" s="753"/>
      <c r="ER40" s="753"/>
      <c r="ES40" s="753"/>
      <c r="ET40" s="753"/>
      <c r="EU40" s="753"/>
      <c r="EV40" s="753"/>
      <c r="EW40" s="753"/>
      <c r="EX40" s="753"/>
      <c r="EY40" s="753"/>
      <c r="EZ40" s="753"/>
      <c r="FA40" s="753"/>
      <c r="FB40" s="1599"/>
      <c r="FC40" s="1599"/>
      <c r="FD40" s="1599"/>
      <c r="FE40" s="1599"/>
      <c r="FF40" s="1599"/>
      <c r="FG40" s="1599"/>
      <c r="FH40" s="1599"/>
      <c r="FI40" s="1599"/>
      <c r="FJ40" s="1599"/>
      <c r="FK40" s="1599"/>
      <c r="FL40" s="1599"/>
      <c r="FM40" s="1599"/>
      <c r="FN40" s="1599"/>
      <c r="FO40" s="1599"/>
      <c r="FP40" s="1599"/>
      <c r="FQ40" s="3597"/>
      <c r="FR40" s="3597"/>
      <c r="FS40" s="3597"/>
      <c r="FT40" s="3597"/>
      <c r="FU40" s="3597"/>
      <c r="FV40" s="3597"/>
      <c r="FW40" s="3597"/>
      <c r="FX40" s="3663"/>
      <c r="FY40" s="3597"/>
      <c r="FZ40" s="3597"/>
      <c r="GA40" s="3597"/>
      <c r="GB40" s="3731"/>
      <c r="GC40" s="3731"/>
      <c r="GD40" s="3731"/>
      <c r="GE40" s="3731"/>
      <c r="GF40" s="3731"/>
      <c r="GG40" s="3731"/>
      <c r="GH40" s="3663"/>
      <c r="GI40" s="3731"/>
      <c r="GJ40" s="3731"/>
      <c r="GK40" s="3731"/>
      <c r="GL40" s="3731"/>
      <c r="GM40" s="3731"/>
      <c r="GN40" s="3731"/>
      <c r="GO40" s="104"/>
      <c r="GP40" s="104"/>
      <c r="GQ40" s="104"/>
      <c r="GR40" s="104"/>
      <c r="GS40" s="104"/>
      <c r="GT40" s="3663"/>
      <c r="GU40" s="104"/>
      <c r="GV40" s="104"/>
      <c r="GW40" s="104"/>
      <c r="GX40" s="104"/>
      <c r="GY40" s="104"/>
      <c r="GZ40" s="3797"/>
    </row>
    <row r="41" spans="1:208" s="478" customFormat="1" ht="11.1" customHeight="1" x14ac:dyDescent="0.2">
      <c r="A41" s="58" t="s">
        <v>606</v>
      </c>
      <c r="B41" s="448">
        <f t="shared" si="4"/>
        <v>2</v>
      </c>
      <c r="C41" s="447">
        <f t="shared" si="5"/>
        <v>1.1111111111111112E-2</v>
      </c>
      <c r="D41" s="403">
        <f t="array" ref="D41">MIN(IF(AB41:GZ41&gt;=1,$AB$3:$GZ$3))</f>
        <v>43343</v>
      </c>
      <c r="E41" s="400">
        <f t="array" ref="E41">MAX(IF(AB41:GZ41&gt;=1,$AB$3:$GZ$3))</f>
        <v>43434</v>
      </c>
      <c r="F41" s="442">
        <f t="shared" si="6"/>
        <v>0</v>
      </c>
      <c r="G41" s="446">
        <f t="shared" si="7"/>
        <v>0</v>
      </c>
      <c r="H41" s="626" t="str">
        <f t="shared" si="8"/>
        <v>-</v>
      </c>
      <c r="I41" s="375" t="str">
        <f t="array" ref="I41">IF((F41&gt;=1),MAX(IF(AB41:GZ41=1,$AB$3:$GZ$3)),"-")</f>
        <v>-</v>
      </c>
      <c r="J41" s="759" t="str">
        <f t="array" ref="J41">IF((F41&gt;=1),MAX(IF(AB41:GZ41=1,$AB$2:$GZ$2)),"-")</f>
        <v>-</v>
      </c>
      <c r="K41" s="384">
        <f t="shared" ca="1" si="25"/>
        <v>2</v>
      </c>
      <c r="L41" s="384" t="str">
        <f t="shared" ca="1" si="26"/>
        <v>-</v>
      </c>
      <c r="M41" s="445">
        <f t="shared" si="11"/>
        <v>0</v>
      </c>
      <c r="N41" s="444">
        <f t="shared" si="12"/>
        <v>0</v>
      </c>
      <c r="O41" s="156">
        <f t="shared" si="13"/>
        <v>1</v>
      </c>
      <c r="P41" s="443">
        <f t="shared" si="14"/>
        <v>0.5</v>
      </c>
      <c r="Q41" s="442">
        <f t="shared" si="15"/>
        <v>1</v>
      </c>
      <c r="R41" s="441">
        <f t="shared" si="16"/>
        <v>0.5</v>
      </c>
      <c r="S41" s="362">
        <f t="shared" si="27"/>
        <v>1</v>
      </c>
      <c r="T41" s="157">
        <f t="shared" si="18"/>
        <v>0.5</v>
      </c>
      <c r="U41" s="363">
        <f t="shared" si="28"/>
        <v>1</v>
      </c>
      <c r="V41" s="158">
        <f t="shared" si="20"/>
        <v>0.5</v>
      </c>
      <c r="W41" s="159">
        <f t="array" ref="W41">SUM(1*(AB$5:GZ$5=AB41:GZ41))-1</f>
        <v>0</v>
      </c>
      <c r="X41" s="160">
        <f t="shared" si="21"/>
        <v>0</v>
      </c>
      <c r="Y41" s="389">
        <f t="shared" si="22"/>
        <v>5.5</v>
      </c>
      <c r="Z41" s="389">
        <f t="shared" si="23"/>
        <v>14</v>
      </c>
      <c r="AA41" s="397">
        <f t="shared" si="24"/>
        <v>0.39285714285714285</v>
      </c>
      <c r="AB41" s="94"/>
      <c r="AC41" s="95"/>
      <c r="AD41" s="95"/>
      <c r="AE41" s="96"/>
      <c r="AF41" s="96"/>
      <c r="AG41" s="96"/>
      <c r="AH41" s="96"/>
      <c r="AI41" s="96"/>
      <c r="AJ41" s="96"/>
      <c r="AK41" s="96"/>
      <c r="AL41" s="96"/>
      <c r="AM41" s="97"/>
      <c r="AN41" s="97"/>
      <c r="AO41" s="97"/>
      <c r="AP41" s="97"/>
      <c r="AQ41" s="97"/>
      <c r="AR41" s="97"/>
      <c r="AS41" s="97"/>
      <c r="AT41" s="98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96"/>
      <c r="CZ41" s="96"/>
      <c r="DA41" s="96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367"/>
      <c r="DM41" s="367"/>
      <c r="DN41" s="367"/>
      <c r="DO41" s="367"/>
      <c r="DP41" s="367"/>
      <c r="DQ41" s="367"/>
      <c r="DR41" s="515"/>
      <c r="DS41" s="515"/>
      <c r="DT41" s="515"/>
      <c r="DU41" s="515"/>
      <c r="DV41" s="515"/>
      <c r="DW41" s="515"/>
      <c r="DX41" s="515"/>
      <c r="DY41" s="515"/>
      <c r="DZ41" s="634"/>
      <c r="EA41" s="634"/>
      <c r="EB41" s="634"/>
      <c r="EC41" s="634"/>
      <c r="ED41" s="634"/>
      <c r="EE41" s="634"/>
      <c r="EF41" s="634"/>
      <c r="EG41" s="634"/>
      <c r="EH41" s="634"/>
      <c r="EI41" s="634"/>
      <c r="EJ41" s="634"/>
      <c r="EK41" s="634"/>
      <c r="EL41" s="634"/>
      <c r="EM41" s="634"/>
      <c r="EN41" s="753"/>
      <c r="EO41" s="753"/>
      <c r="EP41" s="753"/>
      <c r="EQ41" s="753"/>
      <c r="ER41" s="753"/>
      <c r="ES41" s="753"/>
      <c r="ET41" s="753"/>
      <c r="EU41" s="753"/>
      <c r="EV41" s="753"/>
      <c r="EW41" s="753"/>
      <c r="EX41" s="753"/>
      <c r="EY41" s="753"/>
      <c r="EZ41" s="753"/>
      <c r="FA41" s="753"/>
      <c r="FB41" s="1599">
        <v>8</v>
      </c>
      <c r="FC41" s="1599"/>
      <c r="FD41" s="1599"/>
      <c r="FE41" s="1599">
        <v>3</v>
      </c>
      <c r="FF41" s="1599"/>
      <c r="FG41" s="1599"/>
      <c r="FH41" s="1599"/>
      <c r="FI41" s="1599"/>
      <c r="FJ41" s="1599"/>
      <c r="FK41" s="1599"/>
      <c r="FL41" s="1599"/>
      <c r="FM41" s="1599"/>
      <c r="FN41" s="1599"/>
      <c r="FO41" s="1599"/>
      <c r="FP41" s="1599"/>
      <c r="FQ41" s="3597"/>
      <c r="FR41" s="3597"/>
      <c r="FS41" s="3597"/>
      <c r="FT41" s="3597"/>
      <c r="FU41" s="3597"/>
      <c r="FV41" s="3597"/>
      <c r="FW41" s="3597"/>
      <c r="FX41" s="3663"/>
      <c r="FY41" s="3597"/>
      <c r="FZ41" s="3597"/>
      <c r="GA41" s="3597"/>
      <c r="GB41" s="3731"/>
      <c r="GC41" s="3731"/>
      <c r="GD41" s="3731"/>
      <c r="GE41" s="3731"/>
      <c r="GF41" s="3731"/>
      <c r="GG41" s="3731"/>
      <c r="GH41" s="3663"/>
      <c r="GI41" s="3731"/>
      <c r="GJ41" s="3731"/>
      <c r="GK41" s="3731"/>
      <c r="GL41" s="3731"/>
      <c r="GM41" s="3731"/>
      <c r="GN41" s="3731"/>
      <c r="GO41" s="104"/>
      <c r="GP41" s="104"/>
      <c r="GQ41" s="104"/>
      <c r="GR41" s="104"/>
      <c r="GS41" s="104"/>
      <c r="GT41" s="3663"/>
      <c r="GU41" s="104"/>
      <c r="GV41" s="104"/>
      <c r="GW41" s="104"/>
      <c r="GX41" s="104"/>
      <c r="GY41" s="104"/>
      <c r="GZ41" s="3797"/>
    </row>
    <row r="42" spans="1:208" s="478" customFormat="1" ht="11.1" customHeight="1" x14ac:dyDescent="0.2">
      <c r="A42" s="60" t="s">
        <v>226</v>
      </c>
      <c r="B42" s="448">
        <f t="shared" si="4"/>
        <v>95</v>
      </c>
      <c r="C42" s="447">
        <f t="shared" si="5"/>
        <v>0.52777777777777779</v>
      </c>
      <c r="D42" s="403">
        <f t="array" ref="D42">MIN(IF(AB42:GZ42&gt;=1,$AB$3:$GZ$3))</f>
        <v>40222</v>
      </c>
      <c r="E42" s="400">
        <f t="array" ref="E42">MAX(IF(AB42:GZ42&gt;=1,$AB$3:$GZ$3))</f>
        <v>44862</v>
      </c>
      <c r="F42" s="442">
        <f t="shared" si="6"/>
        <v>2</v>
      </c>
      <c r="G42" s="446">
        <f t="shared" si="7"/>
        <v>2.1052631578947368E-2</v>
      </c>
      <c r="H42" s="626">
        <f t="shared" si="8"/>
        <v>0.22222222222222221</v>
      </c>
      <c r="I42" s="375">
        <f t="array" ref="I42">IF((F42&gt;=1),MAX(IF(AB42:GZ42=1,$AB$3:$GZ$3)),"-")</f>
        <v>44435</v>
      </c>
      <c r="J42" s="759">
        <f t="array" ref="J42">IF((F42&gt;=1),MAX(IF(AB42:GZ42=1,$AB$2:$GZ$2)),"-")</f>
        <v>158</v>
      </c>
      <c r="K42" s="384">
        <f t="shared" ca="1" si="25"/>
        <v>3</v>
      </c>
      <c r="L42" s="384">
        <f t="shared" ca="1" si="26"/>
        <v>22</v>
      </c>
      <c r="M42" s="445">
        <f t="shared" si="11"/>
        <v>7</v>
      </c>
      <c r="N42" s="444">
        <f t="shared" si="12"/>
        <v>7.3684210526315783E-2</v>
      </c>
      <c r="O42" s="156">
        <f t="shared" si="13"/>
        <v>8</v>
      </c>
      <c r="P42" s="443">
        <f t="shared" si="14"/>
        <v>8.4210526315789472E-2</v>
      </c>
      <c r="Q42" s="442">
        <f t="shared" si="15"/>
        <v>17</v>
      </c>
      <c r="R42" s="441">
        <f t="shared" si="16"/>
        <v>0.17894736842105263</v>
      </c>
      <c r="S42" s="362">
        <f t="shared" si="27"/>
        <v>25</v>
      </c>
      <c r="T42" s="157">
        <f t="shared" si="18"/>
        <v>0.26315789473684209</v>
      </c>
      <c r="U42" s="363">
        <f t="shared" si="28"/>
        <v>44</v>
      </c>
      <c r="V42" s="158">
        <f t="shared" si="20"/>
        <v>0.4631578947368421</v>
      </c>
      <c r="W42" s="159">
        <f t="array" ref="W42">SUM(1*(AB$5:GZ$5=AB42:GZ42))-1</f>
        <v>6</v>
      </c>
      <c r="X42" s="160">
        <f t="shared" si="21"/>
        <v>6.3157894736842107E-2</v>
      </c>
      <c r="Y42" s="389">
        <f t="shared" si="22"/>
        <v>7.4947368421052634</v>
      </c>
      <c r="Z42" s="389">
        <f t="shared" si="23"/>
        <v>13.589473684210526</v>
      </c>
      <c r="AA42" s="397">
        <f t="shared" si="24"/>
        <v>0.55151045701006973</v>
      </c>
      <c r="AB42" s="105"/>
      <c r="AC42" s="103"/>
      <c r="AD42" s="103"/>
      <c r="AE42" s="96"/>
      <c r="AF42" s="96"/>
      <c r="AG42" s="96"/>
      <c r="AH42" s="96"/>
      <c r="AI42" s="96"/>
      <c r="AJ42" s="96"/>
      <c r="AK42" s="96"/>
      <c r="AL42" s="96"/>
      <c r="AM42" s="97"/>
      <c r="AN42" s="97"/>
      <c r="AO42" s="97"/>
      <c r="AP42" s="97"/>
      <c r="AQ42" s="97"/>
      <c r="AR42" s="97"/>
      <c r="AS42" s="97"/>
      <c r="AT42" s="98"/>
      <c r="AU42" s="99"/>
      <c r="AV42" s="99"/>
      <c r="AW42" s="99"/>
      <c r="AX42" s="99"/>
      <c r="AY42" s="99"/>
      <c r="AZ42" s="99"/>
      <c r="BA42" s="99">
        <v>5</v>
      </c>
      <c r="BB42" s="99">
        <v>3</v>
      </c>
      <c r="BC42" s="99">
        <v>2</v>
      </c>
      <c r="BD42" s="99">
        <v>8</v>
      </c>
      <c r="BE42" s="100">
        <v>6</v>
      </c>
      <c r="BF42" s="100">
        <v>10</v>
      </c>
      <c r="BG42" s="100">
        <v>7</v>
      </c>
      <c r="BH42" s="100">
        <v>11</v>
      </c>
      <c r="BI42" s="100"/>
      <c r="BJ42" s="100">
        <v>6</v>
      </c>
      <c r="BK42" s="100">
        <v>3</v>
      </c>
      <c r="BL42" s="100">
        <v>8</v>
      </c>
      <c r="BM42" s="100"/>
      <c r="BN42" s="100">
        <v>10</v>
      </c>
      <c r="BO42" s="100">
        <v>3</v>
      </c>
      <c r="BP42" s="101"/>
      <c r="BQ42" s="101">
        <v>6</v>
      </c>
      <c r="BR42" s="101"/>
      <c r="BS42" s="101">
        <v>6</v>
      </c>
      <c r="BT42" s="101">
        <v>6</v>
      </c>
      <c r="BU42" s="101">
        <v>9</v>
      </c>
      <c r="BV42" s="101"/>
      <c r="BW42" s="101">
        <v>2</v>
      </c>
      <c r="BX42" s="101">
        <v>1</v>
      </c>
      <c r="BY42" s="101">
        <v>3</v>
      </c>
      <c r="BZ42" s="102">
        <v>5</v>
      </c>
      <c r="CA42" s="102"/>
      <c r="CB42" s="102">
        <v>5</v>
      </c>
      <c r="CC42" s="102">
        <v>4</v>
      </c>
      <c r="CD42" s="102">
        <v>8</v>
      </c>
      <c r="CE42" s="102">
        <v>5</v>
      </c>
      <c r="CF42" s="102">
        <v>10</v>
      </c>
      <c r="CG42" s="102">
        <v>4</v>
      </c>
      <c r="CH42" s="102">
        <v>3</v>
      </c>
      <c r="CI42" s="102">
        <v>6</v>
      </c>
      <c r="CJ42" s="102">
        <v>5</v>
      </c>
      <c r="CK42" s="102">
        <v>11</v>
      </c>
      <c r="CL42" s="102">
        <v>5</v>
      </c>
      <c r="CM42" s="103"/>
      <c r="CN42" s="103">
        <v>2</v>
      </c>
      <c r="CO42" s="103"/>
      <c r="CP42" s="103">
        <v>7</v>
      </c>
      <c r="CQ42" s="103">
        <v>6</v>
      </c>
      <c r="CR42" s="103">
        <v>6</v>
      </c>
      <c r="CS42" s="103">
        <v>7</v>
      </c>
      <c r="CT42" s="103">
        <v>5</v>
      </c>
      <c r="CU42" s="103">
        <v>14</v>
      </c>
      <c r="CV42" s="103">
        <v>6</v>
      </c>
      <c r="CW42" s="103">
        <v>6</v>
      </c>
      <c r="CX42" s="103">
        <v>10</v>
      </c>
      <c r="CY42" s="96"/>
      <c r="CZ42" s="96">
        <v>12</v>
      </c>
      <c r="DA42" s="96">
        <v>2</v>
      </c>
      <c r="DB42" s="104">
        <v>15</v>
      </c>
      <c r="DC42" s="104">
        <v>10</v>
      </c>
      <c r="DD42" s="104"/>
      <c r="DE42" s="104">
        <v>9</v>
      </c>
      <c r="DF42" s="104">
        <v>2</v>
      </c>
      <c r="DG42" s="104">
        <v>9</v>
      </c>
      <c r="DH42" s="104">
        <v>13</v>
      </c>
      <c r="DI42" s="104">
        <v>10</v>
      </c>
      <c r="DJ42" s="104">
        <v>3</v>
      </c>
      <c r="DK42" s="104">
        <v>7</v>
      </c>
      <c r="DL42" s="367"/>
      <c r="DM42" s="367"/>
      <c r="DN42" s="367">
        <v>9</v>
      </c>
      <c r="DO42" s="367">
        <v>6</v>
      </c>
      <c r="DP42" s="367">
        <v>2</v>
      </c>
      <c r="DQ42" s="367">
        <v>12</v>
      </c>
      <c r="DR42" s="515">
        <v>10</v>
      </c>
      <c r="DS42" s="515">
        <v>7</v>
      </c>
      <c r="DT42" s="515"/>
      <c r="DU42" s="515">
        <v>14</v>
      </c>
      <c r="DV42" s="515">
        <v>4</v>
      </c>
      <c r="DW42" s="515">
        <v>7</v>
      </c>
      <c r="DX42" s="515">
        <v>9</v>
      </c>
      <c r="DY42" s="515">
        <v>8</v>
      </c>
      <c r="DZ42" s="634">
        <v>5</v>
      </c>
      <c r="EA42" s="634">
        <v>8</v>
      </c>
      <c r="EB42" s="634"/>
      <c r="EC42" s="634">
        <v>8</v>
      </c>
      <c r="ED42" s="634"/>
      <c r="EE42" s="634">
        <v>11</v>
      </c>
      <c r="EF42" s="634">
        <v>12</v>
      </c>
      <c r="EG42" s="634"/>
      <c r="EH42" s="634">
        <v>10</v>
      </c>
      <c r="EI42" s="634">
        <v>10</v>
      </c>
      <c r="EJ42" s="634"/>
      <c r="EK42" s="634"/>
      <c r="EL42" s="634">
        <v>5</v>
      </c>
      <c r="EM42" s="634">
        <v>4</v>
      </c>
      <c r="EN42" s="753">
        <v>3</v>
      </c>
      <c r="EO42" s="753">
        <v>17</v>
      </c>
      <c r="EP42" s="753"/>
      <c r="EQ42" s="753"/>
      <c r="ER42" s="753">
        <v>17</v>
      </c>
      <c r="ES42" s="753">
        <v>4</v>
      </c>
      <c r="ET42" s="753"/>
      <c r="EU42" s="753"/>
      <c r="EV42" s="753">
        <v>14</v>
      </c>
      <c r="EW42" s="753"/>
      <c r="EX42" s="753">
        <v>10</v>
      </c>
      <c r="EY42" s="753"/>
      <c r="EZ42" s="753">
        <v>9</v>
      </c>
      <c r="FA42" s="753">
        <v>14</v>
      </c>
      <c r="FB42" s="1599">
        <v>12</v>
      </c>
      <c r="FC42" s="1599">
        <v>15</v>
      </c>
      <c r="FD42" s="1599"/>
      <c r="FE42" s="1599"/>
      <c r="FF42" s="1599">
        <v>7</v>
      </c>
      <c r="FG42" s="1599"/>
      <c r="FH42" s="1599"/>
      <c r="FI42" s="1599">
        <v>5</v>
      </c>
      <c r="FJ42" s="1599"/>
      <c r="FK42" s="1599"/>
      <c r="FL42" s="1599">
        <v>12</v>
      </c>
      <c r="FM42" s="1599"/>
      <c r="FN42" s="1599"/>
      <c r="FO42" s="1599"/>
      <c r="FP42" s="1599"/>
      <c r="FQ42" s="3597"/>
      <c r="FR42" s="3597"/>
      <c r="FS42" s="3597"/>
      <c r="FT42" s="3597">
        <v>7</v>
      </c>
      <c r="FU42" s="3597">
        <v>5</v>
      </c>
      <c r="FV42" s="3597"/>
      <c r="FW42" s="3597">
        <v>2</v>
      </c>
      <c r="FX42" s="3663">
        <v>3</v>
      </c>
      <c r="FY42" s="3597">
        <v>14</v>
      </c>
      <c r="FZ42" s="3597"/>
      <c r="GA42" s="3597"/>
      <c r="GB42" s="3731"/>
      <c r="GC42" s="3731">
        <v>1</v>
      </c>
      <c r="GD42" s="3731"/>
      <c r="GE42" s="3731"/>
      <c r="GF42" s="3731">
        <v>12</v>
      </c>
      <c r="GG42" s="3731"/>
      <c r="GH42" s="3663"/>
      <c r="GI42" s="3731"/>
      <c r="GJ42" s="3731"/>
      <c r="GK42" s="3731"/>
      <c r="GL42" s="3731"/>
      <c r="GM42" s="3731"/>
      <c r="GN42" s="3731"/>
      <c r="GO42" s="104">
        <v>10</v>
      </c>
      <c r="GP42" s="104"/>
      <c r="GQ42" s="104"/>
      <c r="GR42" s="104">
        <v>11</v>
      </c>
      <c r="GS42" s="104"/>
      <c r="GT42" s="3663"/>
      <c r="GU42" s="104"/>
      <c r="GV42" s="104"/>
      <c r="GW42" s="104"/>
      <c r="GX42" s="104"/>
      <c r="GY42" s="104"/>
      <c r="GZ42" s="3797"/>
    </row>
    <row r="43" spans="1:208" s="478" customFormat="1" ht="11.1" customHeight="1" x14ac:dyDescent="0.2">
      <c r="A43" s="58" t="s">
        <v>67</v>
      </c>
      <c r="B43" s="448">
        <f t="shared" si="4"/>
        <v>1</v>
      </c>
      <c r="C43" s="447">
        <f t="shared" si="5"/>
        <v>5.5555555555555558E-3</v>
      </c>
      <c r="D43" s="403">
        <f t="array" ref="D43">MIN(IF(AB43:GZ43&gt;=1,$AB$3:$GZ$3))</f>
        <v>39227</v>
      </c>
      <c r="E43" s="400">
        <f t="array" ref="E43">MAX(IF(AB43:GZ43&gt;=1,$AB$3:$GZ$3))</f>
        <v>39227</v>
      </c>
      <c r="F43" s="442">
        <f t="shared" si="6"/>
        <v>0</v>
      </c>
      <c r="G43" s="446">
        <f t="shared" si="7"/>
        <v>0</v>
      </c>
      <c r="H43" s="626" t="str">
        <f t="shared" si="8"/>
        <v>-</v>
      </c>
      <c r="I43" s="375" t="str">
        <f t="array" ref="I43">IF((F43&gt;=1),MAX(IF(AB43:GZ43=1,$AB$3:$GZ$3)),"-")</f>
        <v>-</v>
      </c>
      <c r="J43" s="759" t="str">
        <f t="array" ref="J43">IF((F43&gt;=1),MAX(IF(AB43:GZ43=1,$AB$2:$GZ$2)),"-")</f>
        <v>-</v>
      </c>
      <c r="K43" s="384">
        <f t="shared" ca="1" si="25"/>
        <v>1</v>
      </c>
      <c r="L43" s="384" t="str">
        <f t="shared" ca="1" si="26"/>
        <v>-</v>
      </c>
      <c r="M43" s="445">
        <f t="shared" si="11"/>
        <v>0</v>
      </c>
      <c r="N43" s="444">
        <f t="shared" si="12"/>
        <v>0</v>
      </c>
      <c r="O43" s="156">
        <f t="shared" si="13"/>
        <v>0</v>
      </c>
      <c r="P43" s="443">
        <f t="shared" si="14"/>
        <v>0</v>
      </c>
      <c r="Q43" s="442">
        <f t="shared" si="15"/>
        <v>0</v>
      </c>
      <c r="R43" s="441">
        <f t="shared" si="16"/>
        <v>0</v>
      </c>
      <c r="S43" s="362">
        <f t="shared" si="27"/>
        <v>0</v>
      </c>
      <c r="T43" s="157">
        <f t="shared" si="18"/>
        <v>0</v>
      </c>
      <c r="U43" s="363">
        <f t="shared" si="28"/>
        <v>0</v>
      </c>
      <c r="V43" s="158">
        <f t="shared" si="20"/>
        <v>0</v>
      </c>
      <c r="W43" s="159">
        <f t="array" ref="W43">SUM(1*(AB$5:GZ$5=AB43:GZ43))-1</f>
        <v>0</v>
      </c>
      <c r="X43" s="160">
        <f t="shared" si="21"/>
        <v>0</v>
      </c>
      <c r="Y43" s="389">
        <f t="shared" si="22"/>
        <v>12</v>
      </c>
      <c r="Z43" s="389">
        <f t="shared" si="23"/>
        <v>13</v>
      </c>
      <c r="AA43" s="397">
        <f t="shared" si="24"/>
        <v>0.92307692307692313</v>
      </c>
      <c r="AB43" s="105">
        <v>12</v>
      </c>
      <c r="AC43" s="95"/>
      <c r="AD43" s="95"/>
      <c r="AE43" s="96"/>
      <c r="AF43" s="96"/>
      <c r="AG43" s="96"/>
      <c r="AH43" s="96"/>
      <c r="AI43" s="96"/>
      <c r="AJ43" s="96"/>
      <c r="AK43" s="96"/>
      <c r="AL43" s="96"/>
      <c r="AM43" s="97"/>
      <c r="AN43" s="97"/>
      <c r="AO43" s="97"/>
      <c r="AP43" s="97"/>
      <c r="AQ43" s="97"/>
      <c r="AR43" s="97"/>
      <c r="AS43" s="97"/>
      <c r="AT43" s="98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96"/>
      <c r="CZ43" s="96"/>
      <c r="DA43" s="96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367"/>
      <c r="DM43" s="367"/>
      <c r="DN43" s="367"/>
      <c r="DO43" s="367"/>
      <c r="DP43" s="367"/>
      <c r="DQ43" s="367"/>
      <c r="DR43" s="515"/>
      <c r="DS43" s="515"/>
      <c r="DT43" s="515"/>
      <c r="DU43" s="515"/>
      <c r="DV43" s="515"/>
      <c r="DW43" s="515"/>
      <c r="DX43" s="515"/>
      <c r="DY43" s="515"/>
      <c r="DZ43" s="634"/>
      <c r="EA43" s="634"/>
      <c r="EB43" s="634"/>
      <c r="EC43" s="634"/>
      <c r="ED43" s="634"/>
      <c r="EE43" s="634"/>
      <c r="EF43" s="634"/>
      <c r="EG43" s="634"/>
      <c r="EH43" s="634"/>
      <c r="EI43" s="634"/>
      <c r="EJ43" s="634"/>
      <c r="EK43" s="634"/>
      <c r="EL43" s="634"/>
      <c r="EM43" s="634"/>
      <c r="EN43" s="753"/>
      <c r="EO43" s="753"/>
      <c r="EP43" s="753"/>
      <c r="EQ43" s="753"/>
      <c r="ER43" s="753"/>
      <c r="ES43" s="753"/>
      <c r="ET43" s="753"/>
      <c r="EU43" s="753"/>
      <c r="EV43" s="753"/>
      <c r="EW43" s="753"/>
      <c r="EX43" s="753"/>
      <c r="EY43" s="753"/>
      <c r="EZ43" s="753"/>
      <c r="FA43" s="753"/>
      <c r="FB43" s="1599"/>
      <c r="FC43" s="1599"/>
      <c r="FD43" s="1599"/>
      <c r="FE43" s="1599"/>
      <c r="FF43" s="1599"/>
      <c r="FG43" s="1599"/>
      <c r="FH43" s="1599"/>
      <c r="FI43" s="1599"/>
      <c r="FJ43" s="1599"/>
      <c r="FK43" s="1599"/>
      <c r="FL43" s="1599"/>
      <c r="FM43" s="1599"/>
      <c r="FN43" s="1599"/>
      <c r="FO43" s="1599"/>
      <c r="FP43" s="1599"/>
      <c r="FQ43" s="3597"/>
      <c r="FR43" s="3597"/>
      <c r="FS43" s="3597"/>
      <c r="FT43" s="3597"/>
      <c r="FU43" s="3597"/>
      <c r="FV43" s="3597"/>
      <c r="FW43" s="3597"/>
      <c r="FX43" s="3663"/>
      <c r="FY43" s="3597"/>
      <c r="FZ43" s="3597"/>
      <c r="GA43" s="3597"/>
      <c r="GB43" s="3731"/>
      <c r="GC43" s="3731"/>
      <c r="GD43" s="3731"/>
      <c r="GE43" s="3731"/>
      <c r="GF43" s="3731"/>
      <c r="GG43" s="3731"/>
      <c r="GH43" s="3663"/>
      <c r="GI43" s="3731"/>
      <c r="GJ43" s="3731"/>
      <c r="GK43" s="3731"/>
      <c r="GL43" s="3731"/>
      <c r="GM43" s="3731"/>
      <c r="GN43" s="3731"/>
      <c r="GO43" s="104"/>
      <c r="GP43" s="104"/>
      <c r="GQ43" s="104"/>
      <c r="GR43" s="104"/>
      <c r="GS43" s="104"/>
      <c r="GT43" s="3663"/>
      <c r="GU43" s="104"/>
      <c r="GV43" s="104"/>
      <c r="GW43" s="104"/>
      <c r="GX43" s="104"/>
      <c r="GY43" s="104"/>
      <c r="GZ43" s="3797"/>
    </row>
    <row r="44" spans="1:208" s="478" customFormat="1" ht="11.1" customHeight="1" x14ac:dyDescent="0.2">
      <c r="A44" s="62" t="s">
        <v>131</v>
      </c>
      <c r="B44" s="448">
        <f t="shared" si="4"/>
        <v>127</v>
      </c>
      <c r="C44" s="447">
        <f t="shared" si="5"/>
        <v>0.7055555555555556</v>
      </c>
      <c r="D44" s="403">
        <f t="array" ref="D44">MIN(IF(AB44:GZ44&gt;=1,$AB$3:$GZ$3))</f>
        <v>39913</v>
      </c>
      <c r="E44" s="400">
        <f t="array" ref="E44">MAX(IF(AB44:GZ44&gt;=1,$AB$3:$GZ$3))</f>
        <v>45016</v>
      </c>
      <c r="F44" s="442">
        <f t="shared" si="6"/>
        <v>29</v>
      </c>
      <c r="G44" s="446">
        <f t="shared" si="7"/>
        <v>0.2283464566929134</v>
      </c>
      <c r="H44" s="626">
        <f t="shared" si="8"/>
        <v>0.70731707317073167</v>
      </c>
      <c r="I44" s="375">
        <f t="array" ref="I44">IF((F44&gt;=1),MAX(IF(AB44:GZ44=1,$AB$3:$GZ$3)),"-")</f>
        <v>45002</v>
      </c>
      <c r="J44" s="759">
        <f t="array" ref="J44">IF((F44&gt;=1),MAX(IF(AB44:GZ44=1,$AB$2:$GZ$2)),"-")</f>
        <v>179</v>
      </c>
      <c r="K44" s="384">
        <f t="shared" ca="1" si="25"/>
        <v>1</v>
      </c>
      <c r="L44" s="384">
        <f t="shared" ca="1" si="26"/>
        <v>1</v>
      </c>
      <c r="M44" s="445">
        <f t="shared" si="11"/>
        <v>12</v>
      </c>
      <c r="N44" s="444">
        <f t="shared" si="12"/>
        <v>9.4488188976377951E-2</v>
      </c>
      <c r="O44" s="156">
        <f t="shared" si="13"/>
        <v>11</v>
      </c>
      <c r="P44" s="443">
        <f t="shared" si="14"/>
        <v>8.6614173228346455E-2</v>
      </c>
      <c r="Q44" s="442">
        <f t="shared" si="15"/>
        <v>52</v>
      </c>
      <c r="R44" s="441">
        <f t="shared" si="16"/>
        <v>0.40944881889763779</v>
      </c>
      <c r="S44" s="362">
        <f t="shared" si="27"/>
        <v>64</v>
      </c>
      <c r="T44" s="157">
        <f t="shared" si="18"/>
        <v>0.50393700787401574</v>
      </c>
      <c r="U44" s="363">
        <f t="shared" si="28"/>
        <v>83</v>
      </c>
      <c r="V44" s="158">
        <f t="shared" si="20"/>
        <v>0.65354330708661412</v>
      </c>
      <c r="W44" s="159">
        <f t="array" ref="W44">SUM(1*(AB$5:GZ$5=AB44:GZ44))-1</f>
        <v>4</v>
      </c>
      <c r="X44" s="160">
        <f t="shared" si="21"/>
        <v>3.1496062992125984E-2</v>
      </c>
      <c r="Y44" s="389">
        <f t="shared" si="22"/>
        <v>5.7559055118110241</v>
      </c>
      <c r="Z44" s="389">
        <f t="shared" si="23"/>
        <v>13.677165354330709</v>
      </c>
      <c r="AA44" s="397">
        <f t="shared" si="24"/>
        <v>0.42084052964881979</v>
      </c>
      <c r="AB44" s="94"/>
      <c r="AC44" s="95"/>
      <c r="AD44" s="95"/>
      <c r="AE44" s="96"/>
      <c r="AF44" s="96"/>
      <c r="AG44" s="96"/>
      <c r="AH44" s="96"/>
      <c r="AI44" s="96"/>
      <c r="AJ44" s="96"/>
      <c r="AK44" s="96"/>
      <c r="AL44" s="96"/>
      <c r="AM44" s="98"/>
      <c r="AN44" s="98"/>
      <c r="AO44" s="98"/>
      <c r="AP44" s="98"/>
      <c r="AQ44" s="98"/>
      <c r="AR44" s="98">
        <v>9</v>
      </c>
      <c r="AS44" s="98">
        <v>8</v>
      </c>
      <c r="AT44" s="98">
        <v>11</v>
      </c>
      <c r="AU44" s="99">
        <v>10</v>
      </c>
      <c r="AV44" s="99">
        <v>6</v>
      </c>
      <c r="AW44" s="99"/>
      <c r="AX44" s="99"/>
      <c r="AY44" s="99"/>
      <c r="AZ44" s="99">
        <v>3</v>
      </c>
      <c r="BA44" s="99">
        <v>8</v>
      </c>
      <c r="BB44" s="99">
        <v>6</v>
      </c>
      <c r="BC44" s="99">
        <v>3</v>
      </c>
      <c r="BD44" s="99">
        <v>4</v>
      </c>
      <c r="BE44" s="100"/>
      <c r="BF44" s="100">
        <v>9</v>
      </c>
      <c r="BG44" s="100">
        <v>4</v>
      </c>
      <c r="BH44" s="100">
        <v>4</v>
      </c>
      <c r="BI44" s="100">
        <v>8</v>
      </c>
      <c r="BJ44" s="100">
        <v>3</v>
      </c>
      <c r="BK44" s="100">
        <v>10</v>
      </c>
      <c r="BL44" s="100">
        <v>6</v>
      </c>
      <c r="BM44" s="100">
        <v>10</v>
      </c>
      <c r="BN44" s="100">
        <v>9</v>
      </c>
      <c r="BO44" s="100">
        <v>5</v>
      </c>
      <c r="BP44" s="101">
        <v>2</v>
      </c>
      <c r="BQ44" s="101"/>
      <c r="BR44" s="101">
        <v>4</v>
      </c>
      <c r="BS44" s="101">
        <v>3</v>
      </c>
      <c r="BT44" s="101"/>
      <c r="BU44" s="101">
        <v>10</v>
      </c>
      <c r="BV44" s="101"/>
      <c r="BW44" s="101">
        <v>1</v>
      </c>
      <c r="BX44" s="101"/>
      <c r="BY44" s="101">
        <v>8</v>
      </c>
      <c r="BZ44" s="102">
        <v>6</v>
      </c>
      <c r="CA44" s="102"/>
      <c r="CB44" s="102"/>
      <c r="CC44" s="102">
        <v>1</v>
      </c>
      <c r="CD44" s="102">
        <v>3</v>
      </c>
      <c r="CE44" s="102"/>
      <c r="CF44" s="102"/>
      <c r="CG44" s="102"/>
      <c r="CH44" s="102"/>
      <c r="CI44" s="102"/>
      <c r="CJ44" s="102"/>
      <c r="CK44" s="102">
        <v>2</v>
      </c>
      <c r="CL44" s="102">
        <v>4</v>
      </c>
      <c r="CM44" s="103"/>
      <c r="CN44" s="103">
        <v>1</v>
      </c>
      <c r="CO44" s="103">
        <v>6</v>
      </c>
      <c r="CP44" s="103">
        <v>1</v>
      </c>
      <c r="CQ44" s="103">
        <v>1</v>
      </c>
      <c r="CR44" s="103">
        <v>3</v>
      </c>
      <c r="CS44" s="103">
        <v>2</v>
      </c>
      <c r="CT44" s="103"/>
      <c r="CU44" s="103">
        <v>3</v>
      </c>
      <c r="CV44" s="103">
        <v>7</v>
      </c>
      <c r="CW44" s="103">
        <v>7</v>
      </c>
      <c r="CX44" s="103">
        <v>14</v>
      </c>
      <c r="CY44" s="96">
        <v>2</v>
      </c>
      <c r="CZ44" s="96">
        <v>1</v>
      </c>
      <c r="DA44" s="96">
        <v>11</v>
      </c>
      <c r="DB44" s="104">
        <v>9</v>
      </c>
      <c r="DC44" s="104">
        <v>2</v>
      </c>
      <c r="DD44" s="104">
        <v>16</v>
      </c>
      <c r="DE44" s="104">
        <v>6</v>
      </c>
      <c r="DF44" s="104">
        <v>3</v>
      </c>
      <c r="DG44" s="104">
        <v>10</v>
      </c>
      <c r="DH44" s="104">
        <v>8</v>
      </c>
      <c r="DI44" s="104">
        <v>1</v>
      </c>
      <c r="DJ44" s="104"/>
      <c r="DK44" s="104">
        <v>1</v>
      </c>
      <c r="DL44" s="367">
        <v>10</v>
      </c>
      <c r="DM44" s="367">
        <v>1</v>
      </c>
      <c r="DN44" s="367">
        <v>1</v>
      </c>
      <c r="DO44" s="367">
        <v>14</v>
      </c>
      <c r="DP44" s="367">
        <v>13</v>
      </c>
      <c r="DQ44" s="367">
        <v>18</v>
      </c>
      <c r="DR44" s="515">
        <v>17</v>
      </c>
      <c r="DS44" s="515"/>
      <c r="DT44" s="515"/>
      <c r="DU44" s="515">
        <v>1</v>
      </c>
      <c r="DV44" s="515">
        <v>6</v>
      </c>
      <c r="DW44" s="515">
        <v>5</v>
      </c>
      <c r="DX44" s="515">
        <v>10</v>
      </c>
      <c r="DY44" s="515">
        <v>1</v>
      </c>
      <c r="DZ44" s="634">
        <v>16</v>
      </c>
      <c r="EA44" s="634">
        <v>2</v>
      </c>
      <c r="EB44" s="634">
        <v>10</v>
      </c>
      <c r="EC44" s="634">
        <v>6</v>
      </c>
      <c r="ED44" s="634">
        <v>1</v>
      </c>
      <c r="EE44" s="634"/>
      <c r="EF44" s="634">
        <v>3</v>
      </c>
      <c r="EG44" s="634">
        <v>7</v>
      </c>
      <c r="EH44" s="634">
        <v>1</v>
      </c>
      <c r="EI44" s="634"/>
      <c r="EJ44" s="634">
        <v>1</v>
      </c>
      <c r="EK44" s="634">
        <v>3</v>
      </c>
      <c r="EL44" s="634">
        <v>6</v>
      </c>
      <c r="EM44" s="634">
        <v>1</v>
      </c>
      <c r="EN44" s="753">
        <v>15</v>
      </c>
      <c r="EO44" s="753">
        <v>18</v>
      </c>
      <c r="EP44" s="753">
        <v>2</v>
      </c>
      <c r="EQ44" s="753">
        <v>8</v>
      </c>
      <c r="ER44" s="753">
        <v>2</v>
      </c>
      <c r="ES44" s="753">
        <v>15</v>
      </c>
      <c r="ET44" s="753">
        <v>4</v>
      </c>
      <c r="EU44" s="753">
        <v>3</v>
      </c>
      <c r="EV44" s="753">
        <v>4</v>
      </c>
      <c r="EW44" s="753">
        <v>1</v>
      </c>
      <c r="EX44" s="753">
        <v>5</v>
      </c>
      <c r="EY44" s="753">
        <v>1</v>
      </c>
      <c r="EZ44" s="753">
        <v>5</v>
      </c>
      <c r="FA44" s="753">
        <v>11</v>
      </c>
      <c r="FB44" s="1599">
        <v>7</v>
      </c>
      <c r="FC44" s="1599">
        <v>5</v>
      </c>
      <c r="FD44" s="1599">
        <v>10</v>
      </c>
      <c r="FE44" s="1599">
        <v>4</v>
      </c>
      <c r="FF44" s="1599">
        <v>11</v>
      </c>
      <c r="FG44" s="1599">
        <v>6</v>
      </c>
      <c r="FH44" s="1599">
        <v>1</v>
      </c>
      <c r="FI44" s="1599">
        <v>13</v>
      </c>
      <c r="FJ44" s="1599"/>
      <c r="FK44" s="1599"/>
      <c r="FL44" s="1599"/>
      <c r="FM44" s="1599"/>
      <c r="FN44" s="1599"/>
      <c r="FO44" s="1599"/>
      <c r="FP44" s="1599">
        <v>12</v>
      </c>
      <c r="FQ44" s="3597">
        <v>9</v>
      </c>
      <c r="FR44" s="3597">
        <v>12</v>
      </c>
      <c r="FS44" s="3597"/>
      <c r="FT44" s="3597"/>
      <c r="FU44" s="3597">
        <v>1</v>
      </c>
      <c r="FV44" s="3597">
        <v>4</v>
      </c>
      <c r="FW44" s="3597"/>
      <c r="FX44" s="3663">
        <v>4</v>
      </c>
      <c r="FY44" s="3597">
        <v>1</v>
      </c>
      <c r="FZ44" s="3597">
        <v>1</v>
      </c>
      <c r="GA44" s="3597">
        <v>8</v>
      </c>
      <c r="GB44" s="3731">
        <v>2</v>
      </c>
      <c r="GC44" s="3731">
        <v>2</v>
      </c>
      <c r="GD44" s="3731">
        <v>9</v>
      </c>
      <c r="GE44" s="3731">
        <v>1</v>
      </c>
      <c r="GF44" s="3731">
        <v>5</v>
      </c>
      <c r="GG44" s="3731">
        <v>15</v>
      </c>
      <c r="GH44" s="3663"/>
      <c r="GI44" s="3731">
        <v>2</v>
      </c>
      <c r="GJ44" s="3731">
        <v>1</v>
      </c>
      <c r="GK44" s="3731">
        <v>6</v>
      </c>
      <c r="GL44" s="3731"/>
      <c r="GM44" s="3731">
        <v>9</v>
      </c>
      <c r="GN44" s="3731">
        <v>1</v>
      </c>
      <c r="GO44" s="104">
        <v>2</v>
      </c>
      <c r="GP44" s="104"/>
      <c r="GQ44" s="104">
        <v>5</v>
      </c>
      <c r="GR44" s="104">
        <v>1</v>
      </c>
      <c r="GS44" s="104">
        <v>1</v>
      </c>
      <c r="GT44" s="3663"/>
      <c r="GU44" s="104">
        <v>11</v>
      </c>
      <c r="GV44" s="104"/>
      <c r="GW44" s="104">
        <v>1</v>
      </c>
      <c r="GX44" s="104">
        <v>1</v>
      </c>
      <c r="GY44" s="104">
        <v>4</v>
      </c>
      <c r="GZ44" s="3797"/>
    </row>
    <row r="45" spans="1:208" s="478" customFormat="1" ht="11.1" customHeight="1" x14ac:dyDescent="0.2">
      <c r="A45" s="58" t="s">
        <v>58</v>
      </c>
      <c r="B45" s="448">
        <f t="shared" si="4"/>
        <v>34</v>
      </c>
      <c r="C45" s="447">
        <f t="shared" si="5"/>
        <v>0.18888888888888888</v>
      </c>
      <c r="D45" s="403">
        <f t="array" ref="D45">MIN(IF(AB45:GZ45&gt;=1,$AB$3:$GZ$3))</f>
        <v>40145</v>
      </c>
      <c r="E45" s="400">
        <f t="array" ref="E45">MAX(IF(AB45:GZ45&gt;=1,$AB$3:$GZ$3))</f>
        <v>44820</v>
      </c>
      <c r="F45" s="442">
        <f t="shared" si="6"/>
        <v>0</v>
      </c>
      <c r="G45" s="446">
        <f t="shared" si="7"/>
        <v>0</v>
      </c>
      <c r="H45" s="626" t="str">
        <f t="shared" si="8"/>
        <v>-</v>
      </c>
      <c r="I45" s="375" t="str">
        <f t="array" ref="I45">IF((F45&gt;=1),MAX(IF(AB45:GZ45=1,$AB$3:$GZ$3)),"-")</f>
        <v>-</v>
      </c>
      <c r="J45" s="759" t="str">
        <f t="array" ref="J45">IF((F45&gt;=1),MAX(IF(AB45:GZ45=1,$AB$2:$GZ$2)),"-")</f>
        <v>-</v>
      </c>
      <c r="K45" s="384">
        <f t="shared" ca="1" si="25"/>
        <v>34</v>
      </c>
      <c r="L45" s="384" t="str">
        <f t="shared" ca="1" si="26"/>
        <v>-</v>
      </c>
      <c r="M45" s="445">
        <f t="shared" si="11"/>
        <v>2</v>
      </c>
      <c r="N45" s="444">
        <f t="shared" si="12"/>
        <v>5.8823529411764705E-2</v>
      </c>
      <c r="O45" s="156">
        <f t="shared" si="13"/>
        <v>1</v>
      </c>
      <c r="P45" s="443">
        <f t="shared" si="14"/>
        <v>2.9411764705882353E-2</v>
      </c>
      <c r="Q45" s="442">
        <f t="shared" si="15"/>
        <v>3</v>
      </c>
      <c r="R45" s="441">
        <f t="shared" si="16"/>
        <v>8.8235294117647065E-2</v>
      </c>
      <c r="S45" s="362">
        <f t="shared" si="27"/>
        <v>7</v>
      </c>
      <c r="T45" s="157">
        <f t="shared" si="18"/>
        <v>0.20588235294117646</v>
      </c>
      <c r="U45" s="363">
        <f t="shared" si="28"/>
        <v>12</v>
      </c>
      <c r="V45" s="158">
        <f t="shared" si="20"/>
        <v>0.35294117647058826</v>
      </c>
      <c r="W45" s="159">
        <f t="array" ref="W45">SUM(1*(AB$5:GZ$5=AB45:GZ45))-1</f>
        <v>7</v>
      </c>
      <c r="X45" s="160">
        <f t="shared" si="21"/>
        <v>0.20588235294117646</v>
      </c>
      <c r="Y45" s="389">
        <f t="shared" si="22"/>
        <v>8.5588235294117645</v>
      </c>
      <c r="Z45" s="389">
        <f t="shared" si="23"/>
        <v>13.382352941176471</v>
      </c>
      <c r="AA45" s="397">
        <f t="shared" si="24"/>
        <v>0.63956043956043951</v>
      </c>
      <c r="AB45" s="94"/>
      <c r="AC45" s="95"/>
      <c r="AD45" s="95"/>
      <c r="AE45" s="96"/>
      <c r="AF45" s="96"/>
      <c r="AG45" s="96"/>
      <c r="AH45" s="96"/>
      <c r="AI45" s="96"/>
      <c r="AJ45" s="96"/>
      <c r="AK45" s="96"/>
      <c r="AL45" s="96"/>
      <c r="AM45" s="97"/>
      <c r="AN45" s="97"/>
      <c r="AO45" s="97"/>
      <c r="AP45" s="97"/>
      <c r="AQ45" s="97"/>
      <c r="AR45" s="97"/>
      <c r="AS45" s="97"/>
      <c r="AT45" s="98"/>
      <c r="AU45" s="99"/>
      <c r="AV45" s="99"/>
      <c r="AW45" s="99"/>
      <c r="AX45" s="99">
        <v>10</v>
      </c>
      <c r="AY45" s="99"/>
      <c r="AZ45" s="99"/>
      <c r="BA45" s="99"/>
      <c r="BB45" s="99"/>
      <c r="BC45" s="99"/>
      <c r="BD45" s="99"/>
      <c r="BE45" s="100"/>
      <c r="BF45" s="100"/>
      <c r="BG45" s="100"/>
      <c r="BH45" s="100"/>
      <c r="BI45" s="100"/>
      <c r="BJ45" s="100"/>
      <c r="BK45" s="100">
        <v>11</v>
      </c>
      <c r="BL45" s="100"/>
      <c r="BM45" s="100">
        <v>9</v>
      </c>
      <c r="BN45" s="100">
        <v>11</v>
      </c>
      <c r="BO45" s="100"/>
      <c r="BP45" s="101"/>
      <c r="BQ45" s="101"/>
      <c r="BR45" s="101"/>
      <c r="BS45" s="101"/>
      <c r="BT45" s="101">
        <v>2</v>
      </c>
      <c r="BU45" s="101">
        <v>11</v>
      </c>
      <c r="BV45" s="101">
        <v>8</v>
      </c>
      <c r="BW45" s="101"/>
      <c r="BX45" s="101">
        <v>2</v>
      </c>
      <c r="BY45" s="101"/>
      <c r="BZ45" s="102">
        <v>7</v>
      </c>
      <c r="CA45" s="102"/>
      <c r="CB45" s="102">
        <v>11</v>
      </c>
      <c r="CC45" s="102"/>
      <c r="CD45" s="102"/>
      <c r="CE45" s="102">
        <v>8</v>
      </c>
      <c r="CF45" s="102"/>
      <c r="CG45" s="102"/>
      <c r="CH45" s="102"/>
      <c r="CI45" s="102"/>
      <c r="CJ45" s="102"/>
      <c r="CK45" s="102">
        <v>3</v>
      </c>
      <c r="CL45" s="102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6"/>
      <c r="CZ45" s="106"/>
      <c r="DA45" s="106"/>
      <c r="DB45" s="107"/>
      <c r="DC45" s="107"/>
      <c r="DD45" s="104">
        <v>6</v>
      </c>
      <c r="DE45" s="104"/>
      <c r="DF45" s="104">
        <v>5</v>
      </c>
      <c r="DG45" s="104"/>
      <c r="DH45" s="104"/>
      <c r="DI45" s="104"/>
      <c r="DJ45" s="104"/>
      <c r="DK45" s="104"/>
      <c r="DL45" s="517">
        <v>9</v>
      </c>
      <c r="DM45" s="517"/>
      <c r="DN45" s="517"/>
      <c r="DO45" s="517"/>
      <c r="DP45" s="517"/>
      <c r="DQ45" s="517"/>
      <c r="DR45" s="517"/>
      <c r="DS45" s="517">
        <v>12</v>
      </c>
      <c r="DT45" s="607"/>
      <c r="DU45" s="607"/>
      <c r="DV45" s="607"/>
      <c r="DW45" s="607">
        <v>10</v>
      </c>
      <c r="DX45" s="607"/>
      <c r="DY45" s="607"/>
      <c r="DZ45" s="635">
        <v>11</v>
      </c>
      <c r="EA45" s="635"/>
      <c r="EB45" s="635"/>
      <c r="EC45" s="635"/>
      <c r="ED45" s="635"/>
      <c r="EE45" s="635"/>
      <c r="EF45" s="635"/>
      <c r="EG45" s="635">
        <v>4</v>
      </c>
      <c r="EH45" s="635"/>
      <c r="EI45" s="635"/>
      <c r="EJ45" s="635"/>
      <c r="EK45" s="635"/>
      <c r="EL45" s="635">
        <v>10</v>
      </c>
      <c r="EM45" s="635">
        <v>13</v>
      </c>
      <c r="EN45" s="754"/>
      <c r="EO45" s="754"/>
      <c r="EP45" s="754"/>
      <c r="EQ45" s="754"/>
      <c r="ER45" s="754"/>
      <c r="ES45" s="754"/>
      <c r="ET45" s="754"/>
      <c r="EU45" s="754">
        <v>15</v>
      </c>
      <c r="EV45" s="754"/>
      <c r="EW45" s="754"/>
      <c r="EX45" s="754"/>
      <c r="EY45" s="754"/>
      <c r="EZ45" s="754">
        <v>6</v>
      </c>
      <c r="FA45" s="754"/>
      <c r="FB45" s="1600"/>
      <c r="FC45" s="1600"/>
      <c r="FD45" s="1600">
        <v>7</v>
      </c>
      <c r="FE45" s="1600"/>
      <c r="FF45" s="1600"/>
      <c r="FG45" s="1600"/>
      <c r="FH45" s="1600"/>
      <c r="FI45" s="1600"/>
      <c r="FJ45" s="1600">
        <v>11</v>
      </c>
      <c r="FK45" s="1600">
        <v>8</v>
      </c>
      <c r="FL45" s="1600"/>
      <c r="FM45" s="1600"/>
      <c r="FN45" s="1600"/>
      <c r="FO45" s="1600"/>
      <c r="FP45" s="1600">
        <v>4</v>
      </c>
      <c r="FQ45" s="3598"/>
      <c r="FR45" s="3598"/>
      <c r="FS45" s="3598">
        <v>17</v>
      </c>
      <c r="FT45" s="3598"/>
      <c r="FU45" s="3598"/>
      <c r="FV45" s="3598"/>
      <c r="FW45" s="3598"/>
      <c r="FX45" s="3664"/>
      <c r="FY45" s="3598"/>
      <c r="FZ45" s="3598"/>
      <c r="GA45" s="3598"/>
      <c r="GB45" s="3732"/>
      <c r="GC45" s="3732">
        <v>13</v>
      </c>
      <c r="GD45" s="3732">
        <v>4</v>
      </c>
      <c r="GE45" s="3732">
        <v>7</v>
      </c>
      <c r="GF45" s="3732"/>
      <c r="GG45" s="3732"/>
      <c r="GH45" s="3664"/>
      <c r="GI45" s="3732"/>
      <c r="GJ45" s="3732"/>
      <c r="GK45" s="3732"/>
      <c r="GL45" s="3732">
        <v>10</v>
      </c>
      <c r="GM45" s="3732"/>
      <c r="GN45" s="3732">
        <v>7</v>
      </c>
      <c r="GO45" s="3798"/>
      <c r="GP45" s="3798">
        <v>9</v>
      </c>
      <c r="GQ45" s="3798"/>
      <c r="GR45" s="3798"/>
      <c r="GS45" s="3798"/>
      <c r="GT45" s="3664"/>
      <c r="GU45" s="3798"/>
      <c r="GV45" s="3798"/>
      <c r="GW45" s="3798"/>
      <c r="GX45" s="3798"/>
      <c r="GY45" s="3798"/>
      <c r="GZ45" s="3799"/>
    </row>
    <row r="46" spans="1:208" s="478" customFormat="1" ht="11.1" customHeight="1" x14ac:dyDescent="0.2">
      <c r="A46" s="3857" t="s">
        <v>140</v>
      </c>
      <c r="B46" s="448">
        <f t="shared" si="4"/>
        <v>157</v>
      </c>
      <c r="C46" s="447">
        <f t="shared" si="5"/>
        <v>0.87222222222222223</v>
      </c>
      <c r="D46" s="403">
        <f t="array" ref="D46">MIN(IF(AB46:GZ46&gt;=1,$AB$3:$GZ$3))</f>
        <v>39913</v>
      </c>
      <c r="E46" s="400">
        <f t="array" ref="E46">MAX(IF(AB46:GZ46&gt;=1,$AB$3:$GZ$3))</f>
        <v>45016</v>
      </c>
      <c r="F46" s="442">
        <f t="shared" si="6"/>
        <v>12</v>
      </c>
      <c r="G46" s="446">
        <f t="shared" si="7"/>
        <v>7.6433121019108277E-2</v>
      </c>
      <c r="H46" s="626">
        <f t="shared" si="8"/>
        <v>0.42857142857142855</v>
      </c>
      <c r="I46" s="375">
        <f t="array" ref="I46">IF((F46&gt;=1),MAX(IF(AB46:GZ46=1,$AB$3:$GZ$3)),"-")</f>
        <v>44694</v>
      </c>
      <c r="J46" s="759">
        <f t="array" ref="J46">IF((F46&gt;=1),MAX(IF(AB46:GZ46=1,$AB$2:$GZ$2)),"-")</f>
        <v>168</v>
      </c>
      <c r="K46" s="384">
        <f t="shared" ca="1" si="25"/>
        <v>12</v>
      </c>
      <c r="L46" s="384">
        <f t="shared" ca="1" si="26"/>
        <v>12</v>
      </c>
      <c r="M46" s="445">
        <f t="shared" si="11"/>
        <v>16</v>
      </c>
      <c r="N46" s="444">
        <f t="shared" si="12"/>
        <v>0.10191082802547771</v>
      </c>
      <c r="O46" s="156">
        <f t="shared" si="13"/>
        <v>16</v>
      </c>
      <c r="P46" s="443">
        <f t="shared" si="14"/>
        <v>0.10191082802547771</v>
      </c>
      <c r="Q46" s="442">
        <f t="shared" si="15"/>
        <v>44</v>
      </c>
      <c r="R46" s="441">
        <f t="shared" si="16"/>
        <v>0.28025477707006369</v>
      </c>
      <c r="S46" s="362">
        <f t="shared" si="27"/>
        <v>55</v>
      </c>
      <c r="T46" s="157">
        <f t="shared" si="18"/>
        <v>0.3503184713375796</v>
      </c>
      <c r="U46" s="363">
        <f t="shared" si="28"/>
        <v>86</v>
      </c>
      <c r="V46" s="158">
        <f t="shared" si="20"/>
        <v>0.54777070063694266</v>
      </c>
      <c r="W46" s="159">
        <f t="array" ref="W46">SUM(1*(AB$5:GZ$5=AB46:GZ46))-1</f>
        <v>8</v>
      </c>
      <c r="X46" s="160">
        <f t="shared" si="21"/>
        <v>5.0955414012738856E-2</v>
      </c>
      <c r="Y46" s="389">
        <f t="shared" si="22"/>
        <v>6.8853503184713372</v>
      </c>
      <c r="Z46" s="389">
        <f t="shared" si="23"/>
        <v>13.445859872611464</v>
      </c>
      <c r="AA46" s="397">
        <f t="shared" si="24"/>
        <v>0.51207958313595447</v>
      </c>
      <c r="AB46" s="94"/>
      <c r="AC46" s="95"/>
      <c r="AD46" s="95"/>
      <c r="AE46" s="96"/>
      <c r="AF46" s="96"/>
      <c r="AG46" s="96"/>
      <c r="AH46" s="96"/>
      <c r="AI46" s="96"/>
      <c r="AJ46" s="96"/>
      <c r="AK46" s="96"/>
      <c r="AL46" s="96"/>
      <c r="AM46" s="98"/>
      <c r="AN46" s="98"/>
      <c r="AO46" s="98"/>
      <c r="AP46" s="98"/>
      <c r="AQ46" s="98"/>
      <c r="AR46" s="98">
        <v>6</v>
      </c>
      <c r="AS46" s="98">
        <v>1</v>
      </c>
      <c r="AT46" s="98">
        <v>4</v>
      </c>
      <c r="AU46" s="99">
        <v>7</v>
      </c>
      <c r="AV46" s="99">
        <v>1</v>
      </c>
      <c r="AW46" s="99">
        <v>1</v>
      </c>
      <c r="AX46" s="99">
        <v>1</v>
      </c>
      <c r="AY46" s="99">
        <v>2</v>
      </c>
      <c r="AZ46" s="99">
        <v>8</v>
      </c>
      <c r="BA46" s="99">
        <v>3</v>
      </c>
      <c r="BB46" s="99">
        <v>8</v>
      </c>
      <c r="BC46" s="99"/>
      <c r="BD46" s="99">
        <v>7</v>
      </c>
      <c r="BE46" s="100">
        <v>2</v>
      </c>
      <c r="BF46" s="100">
        <v>7</v>
      </c>
      <c r="BG46" s="100">
        <v>1</v>
      </c>
      <c r="BH46" s="100">
        <v>14</v>
      </c>
      <c r="BI46" s="100">
        <v>2</v>
      </c>
      <c r="BJ46" s="100">
        <v>1</v>
      </c>
      <c r="BK46" s="100">
        <v>9</v>
      </c>
      <c r="BL46" s="100">
        <v>7</v>
      </c>
      <c r="BM46" s="100">
        <v>3</v>
      </c>
      <c r="BN46" s="100">
        <v>6</v>
      </c>
      <c r="BO46" s="100">
        <v>10</v>
      </c>
      <c r="BP46" s="101">
        <v>9</v>
      </c>
      <c r="BQ46" s="101">
        <v>3</v>
      </c>
      <c r="BR46" s="101">
        <v>8</v>
      </c>
      <c r="BS46" s="101">
        <v>5</v>
      </c>
      <c r="BT46" s="101">
        <v>3</v>
      </c>
      <c r="BU46" s="101"/>
      <c r="BV46" s="101">
        <v>2</v>
      </c>
      <c r="BW46" s="101">
        <v>3</v>
      </c>
      <c r="BX46" s="101">
        <v>6</v>
      </c>
      <c r="BY46" s="101">
        <v>5</v>
      </c>
      <c r="BZ46" s="102">
        <v>2</v>
      </c>
      <c r="CA46" s="102">
        <v>7</v>
      </c>
      <c r="CB46" s="102"/>
      <c r="CC46" s="102">
        <v>7</v>
      </c>
      <c r="CD46" s="102">
        <v>2</v>
      </c>
      <c r="CE46" s="102">
        <v>10</v>
      </c>
      <c r="CF46" s="102">
        <v>6</v>
      </c>
      <c r="CG46" s="102">
        <v>8</v>
      </c>
      <c r="CH46" s="102"/>
      <c r="CI46" s="102">
        <v>7</v>
      </c>
      <c r="CJ46" s="102">
        <v>13</v>
      </c>
      <c r="CK46" s="102">
        <v>16</v>
      </c>
      <c r="CL46" s="102">
        <v>3</v>
      </c>
      <c r="CM46" s="103">
        <v>2</v>
      </c>
      <c r="CN46" s="103">
        <v>3</v>
      </c>
      <c r="CO46" s="103">
        <v>8</v>
      </c>
      <c r="CP46" s="103">
        <v>8</v>
      </c>
      <c r="CQ46" s="103">
        <v>9</v>
      </c>
      <c r="CR46" s="103"/>
      <c r="CS46" s="103">
        <v>13</v>
      </c>
      <c r="CT46" s="103">
        <v>12</v>
      </c>
      <c r="CU46" s="103">
        <v>7</v>
      </c>
      <c r="CV46" s="103">
        <v>9</v>
      </c>
      <c r="CW46" s="103"/>
      <c r="CX46" s="103">
        <v>15</v>
      </c>
      <c r="CY46" s="96">
        <v>12</v>
      </c>
      <c r="CZ46" s="96">
        <v>6</v>
      </c>
      <c r="DA46" s="96">
        <v>7</v>
      </c>
      <c r="DB46" s="104">
        <v>4</v>
      </c>
      <c r="DC46" s="104">
        <v>6</v>
      </c>
      <c r="DD46" s="104">
        <v>13</v>
      </c>
      <c r="DE46" s="104"/>
      <c r="DF46" s="104">
        <v>6</v>
      </c>
      <c r="DG46" s="104">
        <v>14</v>
      </c>
      <c r="DH46" s="104">
        <v>15</v>
      </c>
      <c r="DI46" s="104">
        <v>12</v>
      </c>
      <c r="DJ46" s="104">
        <v>12</v>
      </c>
      <c r="DK46" s="104">
        <v>10</v>
      </c>
      <c r="DL46" s="367">
        <v>3</v>
      </c>
      <c r="DM46" s="367">
        <v>3</v>
      </c>
      <c r="DN46" s="367">
        <v>4</v>
      </c>
      <c r="DO46" s="367">
        <v>3</v>
      </c>
      <c r="DP46" s="367">
        <v>5</v>
      </c>
      <c r="DQ46" s="367">
        <v>2</v>
      </c>
      <c r="DR46" s="515">
        <v>3</v>
      </c>
      <c r="DS46" s="515">
        <v>14</v>
      </c>
      <c r="DT46" s="515">
        <v>7</v>
      </c>
      <c r="DU46" s="515">
        <v>5</v>
      </c>
      <c r="DV46" s="515">
        <v>15</v>
      </c>
      <c r="DW46" s="515">
        <v>8</v>
      </c>
      <c r="DX46" s="515">
        <v>5</v>
      </c>
      <c r="DY46" s="515">
        <v>3</v>
      </c>
      <c r="DZ46" s="634">
        <v>6</v>
      </c>
      <c r="EA46" s="634">
        <v>3</v>
      </c>
      <c r="EB46" s="634">
        <v>7</v>
      </c>
      <c r="EC46" s="634">
        <v>14</v>
      </c>
      <c r="ED46" s="634">
        <v>10</v>
      </c>
      <c r="EE46" s="634">
        <v>2</v>
      </c>
      <c r="EF46" s="634">
        <v>6</v>
      </c>
      <c r="EG46" s="634">
        <v>11</v>
      </c>
      <c r="EH46" s="634">
        <v>6</v>
      </c>
      <c r="EI46" s="634">
        <v>12</v>
      </c>
      <c r="EJ46" s="634">
        <v>5</v>
      </c>
      <c r="EK46" s="634">
        <v>10</v>
      </c>
      <c r="EL46" s="634">
        <v>12</v>
      </c>
      <c r="EM46" s="634">
        <v>10</v>
      </c>
      <c r="EN46" s="753">
        <v>6</v>
      </c>
      <c r="EO46" s="753">
        <v>8</v>
      </c>
      <c r="EP46" s="753">
        <v>4</v>
      </c>
      <c r="EQ46" s="753">
        <v>7</v>
      </c>
      <c r="ER46" s="753">
        <v>1</v>
      </c>
      <c r="ES46" s="753">
        <v>6</v>
      </c>
      <c r="ET46" s="753">
        <v>13</v>
      </c>
      <c r="EU46" s="753">
        <v>14</v>
      </c>
      <c r="EV46" s="753">
        <v>3</v>
      </c>
      <c r="EW46" s="753">
        <v>8</v>
      </c>
      <c r="EX46" s="753">
        <v>9</v>
      </c>
      <c r="EY46" s="753">
        <v>5</v>
      </c>
      <c r="EZ46" s="753">
        <v>2</v>
      </c>
      <c r="FA46" s="753">
        <v>7</v>
      </c>
      <c r="FB46" s="1599">
        <v>2</v>
      </c>
      <c r="FC46" s="1599">
        <v>2</v>
      </c>
      <c r="FD46" s="1599">
        <v>1</v>
      </c>
      <c r="FE46" s="1599">
        <v>8</v>
      </c>
      <c r="FF46" s="1599">
        <v>2</v>
      </c>
      <c r="FG46" s="1599">
        <v>4</v>
      </c>
      <c r="FH46" s="1599">
        <v>7</v>
      </c>
      <c r="FI46" s="1599">
        <v>7</v>
      </c>
      <c r="FJ46" s="1599">
        <v>1</v>
      </c>
      <c r="FK46" s="1599">
        <v>14</v>
      </c>
      <c r="FL46" s="1599">
        <v>5</v>
      </c>
      <c r="FM46" s="1599">
        <v>3</v>
      </c>
      <c r="FN46" s="1599">
        <v>2</v>
      </c>
      <c r="FO46" s="1599">
        <v>9</v>
      </c>
      <c r="FP46" s="1599">
        <v>13</v>
      </c>
      <c r="FQ46" s="3597">
        <v>11</v>
      </c>
      <c r="FR46" s="3597">
        <v>5</v>
      </c>
      <c r="FS46" s="3597">
        <v>6</v>
      </c>
      <c r="FT46" s="3597">
        <v>9</v>
      </c>
      <c r="FU46" s="3597">
        <v>15</v>
      </c>
      <c r="FV46" s="3597">
        <v>2</v>
      </c>
      <c r="FW46" s="3597">
        <v>15</v>
      </c>
      <c r="FX46" s="3663">
        <v>14</v>
      </c>
      <c r="FY46" s="3597">
        <v>5</v>
      </c>
      <c r="FZ46" s="3597">
        <v>10</v>
      </c>
      <c r="GA46" s="3597">
        <v>4</v>
      </c>
      <c r="GB46" s="3731">
        <v>10</v>
      </c>
      <c r="GC46" s="3731">
        <v>5</v>
      </c>
      <c r="GD46" s="3731">
        <v>14</v>
      </c>
      <c r="GE46" s="3731">
        <v>6</v>
      </c>
      <c r="GF46" s="3731">
        <v>4</v>
      </c>
      <c r="GG46" s="3731">
        <v>1</v>
      </c>
      <c r="GH46" s="3663">
        <v>1</v>
      </c>
      <c r="GI46" s="3731">
        <v>9</v>
      </c>
      <c r="GJ46" s="3731">
        <v>10</v>
      </c>
      <c r="GK46" s="3731">
        <v>15</v>
      </c>
      <c r="GL46" s="3731">
        <v>12</v>
      </c>
      <c r="GM46" s="3731">
        <v>1</v>
      </c>
      <c r="GN46" s="3731">
        <v>8</v>
      </c>
      <c r="GO46" s="104">
        <v>8</v>
      </c>
      <c r="GP46" s="104">
        <v>10</v>
      </c>
      <c r="GQ46" s="104">
        <v>10</v>
      </c>
      <c r="GR46" s="104">
        <v>13</v>
      </c>
      <c r="GS46" s="104">
        <v>4</v>
      </c>
      <c r="GT46" s="3663">
        <v>3</v>
      </c>
      <c r="GU46" s="104">
        <v>7</v>
      </c>
      <c r="GV46" s="104">
        <v>2</v>
      </c>
      <c r="GW46" s="104">
        <v>9</v>
      </c>
      <c r="GX46" s="104">
        <v>6</v>
      </c>
      <c r="GY46" s="104">
        <v>11</v>
      </c>
      <c r="GZ46" s="3797"/>
    </row>
    <row r="47" spans="1:208" s="478" customFormat="1" ht="11.1" customHeight="1" x14ac:dyDescent="0.2">
      <c r="A47" s="59" t="s">
        <v>193</v>
      </c>
      <c r="B47" s="448">
        <f t="shared" si="4"/>
        <v>68</v>
      </c>
      <c r="C47" s="447">
        <f t="shared" si="5"/>
        <v>0.37777777777777777</v>
      </c>
      <c r="D47" s="403">
        <f t="array" ref="D47">MIN(IF(AB47:GZ47&gt;=1,$AB$3:$GZ$3))</f>
        <v>41208</v>
      </c>
      <c r="E47" s="400">
        <f t="array" ref="E47">MAX(IF(AB47:GZ47&gt;=1,$AB$3:$GZ$3))</f>
        <v>44631</v>
      </c>
      <c r="F47" s="442">
        <f t="shared" si="6"/>
        <v>6</v>
      </c>
      <c r="G47" s="446">
        <f t="shared" si="7"/>
        <v>8.8235294117647065E-2</v>
      </c>
      <c r="H47" s="626">
        <f t="shared" si="8"/>
        <v>0.6</v>
      </c>
      <c r="I47" s="375">
        <f t="array" ref="I47">IF((F47&gt;=1),MAX(IF(AB47:GZ47=1,$AB$3:$GZ$3)),"-")</f>
        <v>43560</v>
      </c>
      <c r="J47" s="759">
        <f t="array" ref="J47">IF((F47&gt;=1),MAX(IF(AB47:GZ47=1,$AB$2:$GZ$2)),"-")</f>
        <v>141</v>
      </c>
      <c r="K47" s="384">
        <f t="shared" ca="1" si="25"/>
        <v>8</v>
      </c>
      <c r="L47" s="384">
        <f t="shared" ca="1" si="26"/>
        <v>39</v>
      </c>
      <c r="M47" s="445">
        <f t="shared" si="11"/>
        <v>4</v>
      </c>
      <c r="N47" s="444">
        <f t="shared" si="12"/>
        <v>5.8823529411764705E-2</v>
      </c>
      <c r="O47" s="156">
        <f t="shared" si="13"/>
        <v>6</v>
      </c>
      <c r="P47" s="443">
        <f t="shared" si="14"/>
        <v>8.8235294117647065E-2</v>
      </c>
      <c r="Q47" s="442">
        <f t="shared" si="15"/>
        <v>16</v>
      </c>
      <c r="R47" s="441">
        <f t="shared" si="16"/>
        <v>0.23529411764705882</v>
      </c>
      <c r="S47" s="362">
        <f t="shared" si="27"/>
        <v>23</v>
      </c>
      <c r="T47" s="157">
        <f t="shared" si="18"/>
        <v>0.33823529411764708</v>
      </c>
      <c r="U47" s="363">
        <f t="shared" si="28"/>
        <v>32</v>
      </c>
      <c r="V47" s="158">
        <f t="shared" si="20"/>
        <v>0.47058823529411764</v>
      </c>
      <c r="W47" s="159">
        <f t="array" ref="W47">SUM(1*(AB$5:GZ$5=AB47:GZ47))-1</f>
        <v>6</v>
      </c>
      <c r="X47" s="160">
        <f t="shared" si="21"/>
        <v>8.8235294117647065E-2</v>
      </c>
      <c r="Y47" s="389">
        <f t="shared" si="22"/>
        <v>7.9264705882352944</v>
      </c>
      <c r="Z47" s="389">
        <f t="shared" si="23"/>
        <v>14.985294117647058</v>
      </c>
      <c r="AA47" s="397">
        <f t="shared" si="24"/>
        <v>0.52894995093228658</v>
      </c>
      <c r="AB47" s="94"/>
      <c r="AC47" s="95"/>
      <c r="AD47" s="95"/>
      <c r="AE47" s="96"/>
      <c r="AF47" s="96"/>
      <c r="AG47" s="96"/>
      <c r="AH47" s="96"/>
      <c r="AI47" s="96"/>
      <c r="AJ47" s="96"/>
      <c r="AK47" s="96"/>
      <c r="AL47" s="96"/>
      <c r="AM47" s="97"/>
      <c r="AN47" s="97"/>
      <c r="AO47" s="97"/>
      <c r="AP47" s="97"/>
      <c r="AQ47" s="97"/>
      <c r="AR47" s="97"/>
      <c r="AS47" s="97"/>
      <c r="AT47" s="98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2"/>
      <c r="CA47" s="102"/>
      <c r="CB47" s="102"/>
      <c r="CC47" s="102">
        <v>8</v>
      </c>
      <c r="CD47" s="102"/>
      <c r="CE47" s="102">
        <v>2</v>
      </c>
      <c r="CF47" s="102"/>
      <c r="CG47" s="102"/>
      <c r="CH47" s="102">
        <v>9</v>
      </c>
      <c r="CI47" s="102">
        <v>4</v>
      </c>
      <c r="CJ47" s="102">
        <v>14</v>
      </c>
      <c r="CK47" s="102">
        <v>1</v>
      </c>
      <c r="CL47" s="102"/>
      <c r="CM47" s="103"/>
      <c r="CN47" s="103">
        <v>5</v>
      </c>
      <c r="CO47" s="103">
        <v>4</v>
      </c>
      <c r="CP47" s="103">
        <v>2</v>
      </c>
      <c r="CQ47" s="103"/>
      <c r="CR47" s="103">
        <v>11</v>
      </c>
      <c r="CS47" s="103">
        <v>3</v>
      </c>
      <c r="CT47" s="103">
        <v>3</v>
      </c>
      <c r="CU47" s="103">
        <v>9</v>
      </c>
      <c r="CV47" s="103">
        <v>16</v>
      </c>
      <c r="CW47" s="103"/>
      <c r="CX47" s="103">
        <v>9</v>
      </c>
      <c r="CY47" s="96">
        <v>1</v>
      </c>
      <c r="CZ47" s="96">
        <v>11</v>
      </c>
      <c r="DA47" s="96">
        <v>5</v>
      </c>
      <c r="DB47" s="104">
        <v>11</v>
      </c>
      <c r="DC47" s="104"/>
      <c r="DD47" s="104">
        <v>17</v>
      </c>
      <c r="DE47" s="104">
        <v>12</v>
      </c>
      <c r="DF47" s="104">
        <v>4</v>
      </c>
      <c r="DG47" s="104">
        <v>2</v>
      </c>
      <c r="DH47" s="104">
        <v>10</v>
      </c>
      <c r="DI47" s="104">
        <v>3</v>
      </c>
      <c r="DJ47" s="104">
        <v>8</v>
      </c>
      <c r="DK47" s="104">
        <v>6</v>
      </c>
      <c r="DL47" s="367">
        <v>12</v>
      </c>
      <c r="DM47" s="367">
        <v>12</v>
      </c>
      <c r="DN47" s="367"/>
      <c r="DO47" s="367">
        <v>2</v>
      </c>
      <c r="DP47" s="367">
        <v>4</v>
      </c>
      <c r="DQ47" s="367">
        <v>1</v>
      </c>
      <c r="DR47" s="515">
        <v>8</v>
      </c>
      <c r="DS47" s="515"/>
      <c r="DT47" s="515">
        <v>8</v>
      </c>
      <c r="DU47" s="515">
        <v>6</v>
      </c>
      <c r="DV47" s="515">
        <v>3</v>
      </c>
      <c r="DW47" s="515">
        <v>1</v>
      </c>
      <c r="DX47" s="515">
        <v>12</v>
      </c>
      <c r="DY47" s="515"/>
      <c r="DZ47" s="634"/>
      <c r="EA47" s="634">
        <v>10</v>
      </c>
      <c r="EB47" s="634">
        <v>12</v>
      </c>
      <c r="EC47" s="634">
        <v>15</v>
      </c>
      <c r="ED47" s="634"/>
      <c r="EE47" s="634">
        <v>9</v>
      </c>
      <c r="EF47" s="634"/>
      <c r="EG47" s="634"/>
      <c r="EH47" s="634"/>
      <c r="EI47" s="634">
        <v>7</v>
      </c>
      <c r="EJ47" s="634"/>
      <c r="EK47" s="634"/>
      <c r="EL47" s="634">
        <v>8</v>
      </c>
      <c r="EM47" s="634">
        <v>3</v>
      </c>
      <c r="EN47" s="753">
        <v>1</v>
      </c>
      <c r="EO47" s="753">
        <v>16</v>
      </c>
      <c r="EP47" s="753"/>
      <c r="EQ47" s="753"/>
      <c r="ER47" s="753">
        <v>3</v>
      </c>
      <c r="ES47" s="753">
        <v>8</v>
      </c>
      <c r="ET47" s="753">
        <v>8</v>
      </c>
      <c r="EU47" s="753">
        <v>13</v>
      </c>
      <c r="EV47" s="753">
        <v>12</v>
      </c>
      <c r="EW47" s="753">
        <v>5</v>
      </c>
      <c r="EX47" s="753"/>
      <c r="EY47" s="753">
        <v>10</v>
      </c>
      <c r="EZ47" s="753">
        <v>10</v>
      </c>
      <c r="FA47" s="753">
        <v>16</v>
      </c>
      <c r="FB47" s="1599"/>
      <c r="FC47" s="1599">
        <v>8</v>
      </c>
      <c r="FD47" s="1599"/>
      <c r="FE47" s="1599"/>
      <c r="FF47" s="1599">
        <v>16</v>
      </c>
      <c r="FG47" s="1599"/>
      <c r="FH47" s="1599"/>
      <c r="FI47" s="1599"/>
      <c r="FJ47" s="1599"/>
      <c r="FK47" s="1599">
        <v>6</v>
      </c>
      <c r="FL47" s="1599">
        <v>1</v>
      </c>
      <c r="FM47" s="1599">
        <v>8</v>
      </c>
      <c r="FN47" s="1599"/>
      <c r="FO47" s="1599"/>
      <c r="FP47" s="1599">
        <v>15</v>
      </c>
      <c r="FQ47" s="3597">
        <v>15</v>
      </c>
      <c r="FR47" s="3597">
        <v>9</v>
      </c>
      <c r="FS47" s="3597"/>
      <c r="FT47" s="3597">
        <v>5</v>
      </c>
      <c r="FU47" s="3597">
        <v>16</v>
      </c>
      <c r="FV47" s="3597"/>
      <c r="FW47" s="3597"/>
      <c r="FX47" s="3663"/>
      <c r="FY47" s="3597"/>
      <c r="FZ47" s="3597">
        <v>4</v>
      </c>
      <c r="GA47" s="3597"/>
      <c r="GB47" s="3731"/>
      <c r="GC47" s="3731"/>
      <c r="GD47" s="3731"/>
      <c r="GE47" s="3731"/>
      <c r="GF47" s="3731"/>
      <c r="GG47" s="3731"/>
      <c r="GH47" s="3663"/>
      <c r="GI47" s="3731"/>
      <c r="GJ47" s="3731"/>
      <c r="GK47" s="3731">
        <v>11</v>
      </c>
      <c r="GL47" s="3731"/>
      <c r="GM47" s="3731"/>
      <c r="GN47" s="3731"/>
      <c r="GO47" s="104"/>
      <c r="GP47" s="104"/>
      <c r="GQ47" s="104"/>
      <c r="GR47" s="104"/>
      <c r="GS47" s="104"/>
      <c r="GT47" s="3663"/>
      <c r="GU47" s="104"/>
      <c r="GV47" s="104"/>
      <c r="GW47" s="104"/>
      <c r="GX47" s="104"/>
      <c r="GY47" s="104"/>
      <c r="GZ47" s="3797"/>
    </row>
    <row r="48" spans="1:208" s="478" customFormat="1" ht="11.1" customHeight="1" x14ac:dyDescent="0.2">
      <c r="A48" s="61" t="s">
        <v>137</v>
      </c>
      <c r="B48" s="448">
        <f t="shared" si="4"/>
        <v>4</v>
      </c>
      <c r="C48" s="447">
        <f t="shared" si="5"/>
        <v>2.2222222222222223E-2</v>
      </c>
      <c r="D48" s="403">
        <f t="array" ref="D48">MIN(IF(AB48:GZ48&gt;=1,$AB$3:$GZ$3))</f>
        <v>40145</v>
      </c>
      <c r="E48" s="400">
        <f t="array" ref="E48">MAX(IF(AB48:GZ48&gt;=1,$AB$3:$GZ$3))</f>
        <v>41607</v>
      </c>
      <c r="F48" s="442">
        <f t="shared" si="6"/>
        <v>1</v>
      </c>
      <c r="G48" s="446">
        <f t="shared" si="7"/>
        <v>0.25</v>
      </c>
      <c r="H48" s="626">
        <f t="shared" si="8"/>
        <v>1</v>
      </c>
      <c r="I48" s="375">
        <f t="array" ref="I48">IF((F48&gt;=1),MAX(IF(AB48:GZ48=1,$AB$3:$GZ$3)),"-")</f>
        <v>40942</v>
      </c>
      <c r="J48" s="759">
        <f t="array" ref="J48">IF((F48&gt;=1),MAX(IF(AB48:GZ48=1,$AB$2:$GZ$2)),"-")</f>
        <v>46</v>
      </c>
      <c r="K48" s="384">
        <f t="shared" ca="1" si="25"/>
        <v>1</v>
      </c>
      <c r="L48" s="384">
        <f t="shared" ca="1" si="26"/>
        <v>134</v>
      </c>
      <c r="M48" s="445">
        <f t="shared" si="11"/>
        <v>0</v>
      </c>
      <c r="N48" s="444">
        <f t="shared" si="12"/>
        <v>0</v>
      </c>
      <c r="O48" s="156">
        <f t="shared" si="13"/>
        <v>0</v>
      </c>
      <c r="P48" s="443">
        <f t="shared" si="14"/>
        <v>0</v>
      </c>
      <c r="Q48" s="442">
        <f t="shared" si="15"/>
        <v>1</v>
      </c>
      <c r="R48" s="441">
        <f t="shared" si="16"/>
        <v>0.25</v>
      </c>
      <c r="S48" s="362">
        <f t="shared" si="27"/>
        <v>1</v>
      </c>
      <c r="T48" s="157">
        <f t="shared" si="18"/>
        <v>0.25</v>
      </c>
      <c r="U48" s="363">
        <f t="shared" si="28"/>
        <v>1</v>
      </c>
      <c r="V48" s="158">
        <f t="shared" si="20"/>
        <v>0.25</v>
      </c>
      <c r="W48" s="159">
        <f t="array" ref="W48">SUM(1*(AB$5:GZ$5=AB48:GZ48))-1</f>
        <v>0</v>
      </c>
      <c r="X48" s="160">
        <f t="shared" si="21"/>
        <v>0</v>
      </c>
      <c r="Y48" s="389">
        <f t="shared" si="22"/>
        <v>7</v>
      </c>
      <c r="Z48" s="389">
        <f t="shared" si="23"/>
        <v>12</v>
      </c>
      <c r="AA48" s="397">
        <f t="shared" si="24"/>
        <v>0.58333333333333337</v>
      </c>
      <c r="AB48" s="94"/>
      <c r="AC48" s="95"/>
      <c r="AD48" s="95"/>
      <c r="AE48" s="96"/>
      <c r="AF48" s="96"/>
      <c r="AG48" s="96"/>
      <c r="AH48" s="96"/>
      <c r="AI48" s="96"/>
      <c r="AJ48" s="96"/>
      <c r="AK48" s="96"/>
      <c r="AL48" s="96"/>
      <c r="AM48" s="97"/>
      <c r="AN48" s="97"/>
      <c r="AO48" s="97"/>
      <c r="AP48" s="97"/>
      <c r="AQ48" s="97"/>
      <c r="AR48" s="97"/>
      <c r="AS48" s="97"/>
      <c r="AT48" s="98"/>
      <c r="AU48" s="99"/>
      <c r="AV48" s="99"/>
      <c r="AW48" s="99"/>
      <c r="AX48" s="99">
        <v>7</v>
      </c>
      <c r="AY48" s="99"/>
      <c r="AZ48" s="99"/>
      <c r="BA48" s="99"/>
      <c r="BB48" s="99"/>
      <c r="BC48" s="99">
        <v>5</v>
      </c>
      <c r="BD48" s="99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1"/>
      <c r="BQ48" s="101"/>
      <c r="BR48" s="101"/>
      <c r="BS48" s="101"/>
      <c r="BT48" s="101"/>
      <c r="BU48" s="101">
        <v>1</v>
      </c>
      <c r="BV48" s="101"/>
      <c r="BW48" s="101"/>
      <c r="BX48" s="101"/>
      <c r="BY48" s="101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3"/>
      <c r="CN48" s="103"/>
      <c r="CO48" s="103"/>
      <c r="CP48" s="103"/>
      <c r="CQ48" s="103">
        <v>15</v>
      </c>
      <c r="CR48" s="103"/>
      <c r="CS48" s="103"/>
      <c r="CT48" s="103"/>
      <c r="CU48" s="103"/>
      <c r="CV48" s="103"/>
      <c r="CW48" s="103"/>
      <c r="CX48" s="103"/>
      <c r="CY48" s="96"/>
      <c r="CZ48" s="96"/>
      <c r="DA48" s="96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367"/>
      <c r="DM48" s="367"/>
      <c r="DN48" s="367"/>
      <c r="DO48" s="367"/>
      <c r="DP48" s="367"/>
      <c r="DQ48" s="367"/>
      <c r="DR48" s="515"/>
      <c r="DS48" s="515"/>
      <c r="DT48" s="515"/>
      <c r="DU48" s="515"/>
      <c r="DV48" s="515"/>
      <c r="DW48" s="515"/>
      <c r="DX48" s="515"/>
      <c r="DY48" s="515"/>
      <c r="DZ48" s="634"/>
      <c r="EA48" s="634"/>
      <c r="EB48" s="634"/>
      <c r="EC48" s="634"/>
      <c r="ED48" s="634"/>
      <c r="EE48" s="634"/>
      <c r="EF48" s="634"/>
      <c r="EG48" s="634"/>
      <c r="EH48" s="634"/>
      <c r="EI48" s="634"/>
      <c r="EJ48" s="634"/>
      <c r="EK48" s="634"/>
      <c r="EL48" s="634"/>
      <c r="EM48" s="634"/>
      <c r="EN48" s="753"/>
      <c r="EO48" s="753"/>
      <c r="EP48" s="753"/>
      <c r="EQ48" s="753"/>
      <c r="ER48" s="753"/>
      <c r="ES48" s="753"/>
      <c r="ET48" s="753"/>
      <c r="EU48" s="753"/>
      <c r="EV48" s="753"/>
      <c r="EW48" s="753"/>
      <c r="EX48" s="753"/>
      <c r="EY48" s="753"/>
      <c r="EZ48" s="753"/>
      <c r="FA48" s="753"/>
      <c r="FB48" s="1599"/>
      <c r="FC48" s="1599"/>
      <c r="FD48" s="1599"/>
      <c r="FE48" s="1599"/>
      <c r="FF48" s="1599"/>
      <c r="FG48" s="1599"/>
      <c r="FH48" s="1599"/>
      <c r="FI48" s="1599"/>
      <c r="FJ48" s="1599"/>
      <c r="FK48" s="1599"/>
      <c r="FL48" s="1599"/>
      <c r="FM48" s="1599"/>
      <c r="FN48" s="1599"/>
      <c r="FO48" s="1599"/>
      <c r="FP48" s="1599"/>
      <c r="FQ48" s="3597"/>
      <c r="FR48" s="3597"/>
      <c r="FS48" s="3597"/>
      <c r="FT48" s="3597"/>
      <c r="FU48" s="3597"/>
      <c r="FV48" s="3597"/>
      <c r="FW48" s="3597"/>
      <c r="FX48" s="3663"/>
      <c r="FY48" s="3597"/>
      <c r="FZ48" s="3597"/>
      <c r="GA48" s="3597"/>
      <c r="GB48" s="3731"/>
      <c r="GC48" s="3731"/>
      <c r="GD48" s="3731"/>
      <c r="GE48" s="3731"/>
      <c r="GF48" s="3731"/>
      <c r="GG48" s="3731"/>
      <c r="GH48" s="3663"/>
      <c r="GI48" s="3731"/>
      <c r="GJ48" s="3731"/>
      <c r="GK48" s="3731"/>
      <c r="GL48" s="3731"/>
      <c r="GM48" s="3731"/>
      <c r="GN48" s="3731"/>
      <c r="GO48" s="104"/>
      <c r="GP48" s="104"/>
      <c r="GQ48" s="104"/>
      <c r="GR48" s="104"/>
      <c r="GS48" s="104"/>
      <c r="GT48" s="3663"/>
      <c r="GU48" s="104"/>
      <c r="GV48" s="104"/>
      <c r="GW48" s="104"/>
      <c r="GX48" s="104"/>
      <c r="GY48" s="104"/>
      <c r="GZ48" s="3797"/>
    </row>
    <row r="49" spans="1:208" s="478" customFormat="1" ht="11.1" customHeight="1" x14ac:dyDescent="0.2">
      <c r="A49" s="58" t="s">
        <v>117</v>
      </c>
      <c r="B49" s="448">
        <f t="shared" si="4"/>
        <v>1</v>
      </c>
      <c r="C49" s="447">
        <f t="shared" si="5"/>
        <v>5.5555555555555558E-3</v>
      </c>
      <c r="D49" s="403">
        <f t="array" ref="D49">MIN(IF(AB49:GZ49&gt;=1,$AB$3:$GZ$3))</f>
        <v>41040</v>
      </c>
      <c r="E49" s="400">
        <f t="array" ref="E49">MAX(IF(AB49:GZ49&gt;=1,$AB$3:$GZ$3))</f>
        <v>41040</v>
      </c>
      <c r="F49" s="442">
        <f t="shared" si="6"/>
        <v>0</v>
      </c>
      <c r="G49" s="446">
        <f t="shared" si="7"/>
        <v>0</v>
      </c>
      <c r="H49" s="626" t="str">
        <f t="shared" si="8"/>
        <v>-</v>
      </c>
      <c r="I49" s="375" t="str">
        <f t="array" ref="I49">IF((F49&gt;=1),MAX(IF(AB49:GZ49=1,$AB$3:$GZ$3)),"-")</f>
        <v>-</v>
      </c>
      <c r="J49" s="759" t="str">
        <f t="array" ref="J49">IF((F49&gt;=1),MAX(IF(AB49:GZ49=1,$AB$2:$GZ$2)),"-")</f>
        <v>-</v>
      </c>
      <c r="K49" s="384">
        <f t="shared" ca="1" si="25"/>
        <v>1</v>
      </c>
      <c r="L49" s="384" t="str">
        <f t="shared" ca="1" si="26"/>
        <v>-</v>
      </c>
      <c r="M49" s="445">
        <f t="shared" si="11"/>
        <v>0</v>
      </c>
      <c r="N49" s="444">
        <f t="shared" si="12"/>
        <v>0</v>
      </c>
      <c r="O49" s="156">
        <f t="shared" si="13"/>
        <v>0</v>
      </c>
      <c r="P49" s="443">
        <f t="shared" si="14"/>
        <v>0</v>
      </c>
      <c r="Q49" s="442">
        <f t="shared" si="15"/>
        <v>0</v>
      </c>
      <c r="R49" s="441">
        <f t="shared" si="16"/>
        <v>0</v>
      </c>
      <c r="S49" s="362">
        <f t="shared" si="27"/>
        <v>0</v>
      </c>
      <c r="T49" s="157">
        <f t="shared" si="18"/>
        <v>0</v>
      </c>
      <c r="U49" s="363">
        <f t="shared" si="28"/>
        <v>0</v>
      </c>
      <c r="V49" s="158">
        <f t="shared" si="20"/>
        <v>0</v>
      </c>
      <c r="W49" s="159">
        <f t="array" ref="W49">SUM(1*(AB$5:GZ$5=AB49:GZ49))-1</f>
        <v>0</v>
      </c>
      <c r="X49" s="160">
        <f t="shared" si="21"/>
        <v>0</v>
      </c>
      <c r="Y49" s="389">
        <f t="shared" si="22"/>
        <v>12</v>
      </c>
      <c r="Z49" s="389">
        <f t="shared" si="23"/>
        <v>14</v>
      </c>
      <c r="AA49" s="397">
        <f t="shared" si="24"/>
        <v>0.8571428571428571</v>
      </c>
      <c r="AB49" s="94"/>
      <c r="AC49" s="95"/>
      <c r="AD49" s="95"/>
      <c r="AE49" s="96"/>
      <c r="AF49" s="96"/>
      <c r="AG49" s="96"/>
      <c r="AH49" s="96"/>
      <c r="AI49" s="96"/>
      <c r="AJ49" s="96"/>
      <c r="AK49" s="96"/>
      <c r="AL49" s="96"/>
      <c r="AM49" s="97"/>
      <c r="AN49" s="97"/>
      <c r="AO49" s="97"/>
      <c r="AP49" s="97"/>
      <c r="AQ49" s="97"/>
      <c r="AR49" s="97"/>
      <c r="AS49" s="97"/>
      <c r="AT49" s="98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>
        <v>12</v>
      </c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96"/>
      <c r="CZ49" s="96"/>
      <c r="DA49" s="96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367"/>
      <c r="DM49" s="367"/>
      <c r="DN49" s="367"/>
      <c r="DO49" s="367"/>
      <c r="DP49" s="367"/>
      <c r="DQ49" s="367"/>
      <c r="DR49" s="515"/>
      <c r="DS49" s="515"/>
      <c r="DT49" s="515"/>
      <c r="DU49" s="515"/>
      <c r="DV49" s="515"/>
      <c r="DW49" s="515"/>
      <c r="DX49" s="515"/>
      <c r="DY49" s="515"/>
      <c r="DZ49" s="634"/>
      <c r="EA49" s="634"/>
      <c r="EB49" s="634"/>
      <c r="EC49" s="634"/>
      <c r="ED49" s="634"/>
      <c r="EE49" s="634"/>
      <c r="EF49" s="634"/>
      <c r="EG49" s="634"/>
      <c r="EH49" s="634"/>
      <c r="EI49" s="634"/>
      <c r="EJ49" s="634"/>
      <c r="EK49" s="634"/>
      <c r="EL49" s="634"/>
      <c r="EM49" s="634"/>
      <c r="EN49" s="753"/>
      <c r="EO49" s="753"/>
      <c r="EP49" s="753"/>
      <c r="EQ49" s="753"/>
      <c r="ER49" s="753"/>
      <c r="ES49" s="753"/>
      <c r="ET49" s="753"/>
      <c r="EU49" s="753"/>
      <c r="EV49" s="753"/>
      <c r="EW49" s="753"/>
      <c r="EX49" s="753"/>
      <c r="EY49" s="753"/>
      <c r="EZ49" s="753"/>
      <c r="FA49" s="753"/>
      <c r="FB49" s="1599"/>
      <c r="FC49" s="1599"/>
      <c r="FD49" s="1599"/>
      <c r="FE49" s="1599"/>
      <c r="FF49" s="1599"/>
      <c r="FG49" s="1599"/>
      <c r="FH49" s="1599"/>
      <c r="FI49" s="1599"/>
      <c r="FJ49" s="1599"/>
      <c r="FK49" s="1599"/>
      <c r="FL49" s="1599"/>
      <c r="FM49" s="1599"/>
      <c r="FN49" s="1599"/>
      <c r="FO49" s="1599"/>
      <c r="FP49" s="1599"/>
      <c r="FQ49" s="3597"/>
      <c r="FR49" s="3597"/>
      <c r="FS49" s="3597"/>
      <c r="FT49" s="3597"/>
      <c r="FU49" s="3597"/>
      <c r="FV49" s="3597"/>
      <c r="FW49" s="3597"/>
      <c r="FX49" s="3663"/>
      <c r="FY49" s="3597"/>
      <c r="FZ49" s="3597"/>
      <c r="GA49" s="3597"/>
      <c r="GB49" s="3731"/>
      <c r="GC49" s="3731"/>
      <c r="GD49" s="3731"/>
      <c r="GE49" s="3731"/>
      <c r="GF49" s="3731"/>
      <c r="GG49" s="3731"/>
      <c r="GH49" s="3663"/>
      <c r="GI49" s="3731"/>
      <c r="GJ49" s="3731"/>
      <c r="GK49" s="3731"/>
      <c r="GL49" s="3731"/>
      <c r="GM49" s="3731"/>
      <c r="GN49" s="3731"/>
      <c r="GO49" s="104"/>
      <c r="GP49" s="104"/>
      <c r="GQ49" s="104"/>
      <c r="GR49" s="104"/>
      <c r="GS49" s="104"/>
      <c r="GT49" s="3663"/>
      <c r="GU49" s="104"/>
      <c r="GV49" s="104"/>
      <c r="GW49" s="104"/>
      <c r="GX49" s="104"/>
      <c r="GY49" s="104"/>
      <c r="GZ49" s="3797"/>
    </row>
    <row r="50" spans="1:208" s="478" customFormat="1" ht="11.1" customHeight="1" x14ac:dyDescent="0.2">
      <c r="A50" s="61" t="s">
        <v>153</v>
      </c>
      <c r="B50" s="448">
        <f t="shared" si="4"/>
        <v>15</v>
      </c>
      <c r="C50" s="447">
        <f t="shared" si="5"/>
        <v>8.3333333333333329E-2</v>
      </c>
      <c r="D50" s="403">
        <f t="array" ref="D50">MIN(IF(AB50:GZ50&gt;=1,$AB$3:$GZ$3))</f>
        <v>41334</v>
      </c>
      <c r="E50" s="400">
        <f t="array" ref="E50">MAX(IF(AB50:GZ50&gt;=1,$AB$3:$GZ$3))</f>
        <v>42034</v>
      </c>
      <c r="F50" s="442">
        <f t="shared" si="6"/>
        <v>1</v>
      </c>
      <c r="G50" s="446">
        <f t="shared" si="7"/>
        <v>6.6666666666666666E-2</v>
      </c>
      <c r="H50" s="626">
        <f t="shared" si="8"/>
        <v>1</v>
      </c>
      <c r="I50" s="375">
        <f t="array" ref="I50">IF((F50&gt;=1),MAX(IF(AB50:GZ50=1,$AB$3:$GZ$3)),"-")</f>
        <v>41978</v>
      </c>
      <c r="J50" s="759">
        <f t="array" ref="J50">IF((F50&gt;=1),MAX(IF(AB50:GZ50=1,$AB$2:$GZ$2)),"-")</f>
        <v>79</v>
      </c>
      <c r="K50" s="384">
        <f t="shared" ca="1" si="25"/>
        <v>1</v>
      </c>
      <c r="L50" s="384">
        <f t="shared" ca="1" si="26"/>
        <v>101</v>
      </c>
      <c r="M50" s="445">
        <f t="shared" si="11"/>
        <v>0</v>
      </c>
      <c r="N50" s="444">
        <f t="shared" si="12"/>
        <v>0</v>
      </c>
      <c r="O50" s="156">
        <f t="shared" si="13"/>
        <v>1</v>
      </c>
      <c r="P50" s="443">
        <f t="shared" si="14"/>
        <v>6.6666666666666666E-2</v>
      </c>
      <c r="Q50" s="442">
        <f t="shared" si="15"/>
        <v>2</v>
      </c>
      <c r="R50" s="441">
        <f t="shared" si="16"/>
        <v>0.13333333333333333</v>
      </c>
      <c r="S50" s="362">
        <f t="shared" si="27"/>
        <v>2</v>
      </c>
      <c r="T50" s="157">
        <f t="shared" si="18"/>
        <v>0.13333333333333333</v>
      </c>
      <c r="U50" s="363">
        <f t="shared" si="28"/>
        <v>7</v>
      </c>
      <c r="V50" s="158">
        <f t="shared" si="20"/>
        <v>0.46666666666666667</v>
      </c>
      <c r="W50" s="159">
        <f t="array" ref="W50">SUM(1*(AB$5:GZ$5=AB50:GZ50))-1</f>
        <v>2</v>
      </c>
      <c r="X50" s="160">
        <f t="shared" si="21"/>
        <v>0.13333333333333333</v>
      </c>
      <c r="Y50" s="389">
        <f t="shared" si="22"/>
        <v>9.5333333333333332</v>
      </c>
      <c r="Z50" s="389">
        <f t="shared" si="23"/>
        <v>15</v>
      </c>
      <c r="AA50" s="397">
        <f t="shared" si="24"/>
        <v>0.63555555555555554</v>
      </c>
      <c r="AB50" s="94"/>
      <c r="AC50" s="95"/>
      <c r="AD50" s="95"/>
      <c r="AE50" s="96"/>
      <c r="AF50" s="96"/>
      <c r="AG50" s="96"/>
      <c r="AH50" s="96"/>
      <c r="AI50" s="96"/>
      <c r="AJ50" s="96"/>
      <c r="AK50" s="96"/>
      <c r="AL50" s="96"/>
      <c r="AM50" s="97"/>
      <c r="AN50" s="97"/>
      <c r="AO50" s="97"/>
      <c r="AP50" s="97"/>
      <c r="AQ50" s="97"/>
      <c r="AR50" s="97"/>
      <c r="AS50" s="97"/>
      <c r="AT50" s="98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2"/>
      <c r="CA50" s="102"/>
      <c r="CB50" s="102"/>
      <c r="CC50" s="102"/>
      <c r="CD50" s="102"/>
      <c r="CE50" s="102"/>
      <c r="CF50" s="102"/>
      <c r="CG50" s="102"/>
      <c r="CH50" s="102">
        <v>5</v>
      </c>
      <c r="CI50" s="102"/>
      <c r="CJ50" s="102">
        <v>9</v>
      </c>
      <c r="CK50" s="102"/>
      <c r="CL50" s="102">
        <v>11</v>
      </c>
      <c r="CM50" s="103"/>
      <c r="CN50" s="103">
        <v>8</v>
      </c>
      <c r="CO50" s="103"/>
      <c r="CP50" s="103">
        <v>3</v>
      </c>
      <c r="CQ50" s="103">
        <v>16</v>
      </c>
      <c r="CR50" s="103">
        <v>7</v>
      </c>
      <c r="CS50" s="103">
        <v>8</v>
      </c>
      <c r="CT50" s="103">
        <v>13</v>
      </c>
      <c r="CU50" s="103">
        <v>6</v>
      </c>
      <c r="CV50" s="103">
        <v>8</v>
      </c>
      <c r="CW50" s="103"/>
      <c r="CX50" s="103">
        <v>16</v>
      </c>
      <c r="CY50" s="96">
        <v>16</v>
      </c>
      <c r="CZ50" s="96"/>
      <c r="DA50" s="96"/>
      <c r="DB50" s="104">
        <v>1</v>
      </c>
      <c r="DC50" s="104"/>
      <c r="DD50" s="104"/>
      <c r="DE50" s="104">
        <v>16</v>
      </c>
      <c r="DF50" s="104"/>
      <c r="DG50" s="104"/>
      <c r="DH50" s="104"/>
      <c r="DI50" s="104"/>
      <c r="DJ50" s="104"/>
      <c r="DK50" s="104"/>
      <c r="DL50" s="367"/>
      <c r="DM50" s="367"/>
      <c r="DN50" s="367"/>
      <c r="DO50" s="367"/>
      <c r="DP50" s="367"/>
      <c r="DQ50" s="367"/>
      <c r="DR50" s="515"/>
      <c r="DS50" s="515"/>
      <c r="DT50" s="515"/>
      <c r="DU50" s="515"/>
      <c r="DV50" s="515"/>
      <c r="DW50" s="515"/>
      <c r="DX50" s="515"/>
      <c r="DY50" s="515"/>
      <c r="DZ50" s="634"/>
      <c r="EA50" s="634"/>
      <c r="EB50" s="634"/>
      <c r="EC50" s="634"/>
      <c r="ED50" s="634"/>
      <c r="EE50" s="634"/>
      <c r="EF50" s="634"/>
      <c r="EG50" s="634"/>
      <c r="EH50" s="634"/>
      <c r="EI50" s="634"/>
      <c r="EJ50" s="634"/>
      <c r="EK50" s="634"/>
      <c r="EL50" s="634"/>
      <c r="EM50" s="634"/>
      <c r="EN50" s="753"/>
      <c r="EO50" s="753"/>
      <c r="EP50" s="753"/>
      <c r="EQ50" s="753"/>
      <c r="ER50" s="753"/>
      <c r="ES50" s="753"/>
      <c r="ET50" s="753"/>
      <c r="EU50" s="753"/>
      <c r="EV50" s="753"/>
      <c r="EW50" s="753"/>
      <c r="EX50" s="753"/>
      <c r="EY50" s="753"/>
      <c r="EZ50" s="753"/>
      <c r="FA50" s="753"/>
      <c r="FB50" s="1599"/>
      <c r="FC50" s="1599"/>
      <c r="FD50" s="1599"/>
      <c r="FE50" s="1599"/>
      <c r="FF50" s="1599"/>
      <c r="FG50" s="1599"/>
      <c r="FH50" s="1599"/>
      <c r="FI50" s="1599"/>
      <c r="FJ50" s="1599"/>
      <c r="FK50" s="1599"/>
      <c r="FL50" s="1599"/>
      <c r="FM50" s="1599"/>
      <c r="FN50" s="1599"/>
      <c r="FO50" s="1599"/>
      <c r="FP50" s="1599"/>
      <c r="FQ50" s="3597"/>
      <c r="FR50" s="3597"/>
      <c r="FS50" s="3597"/>
      <c r="FT50" s="3597"/>
      <c r="FU50" s="3597"/>
      <c r="FV50" s="3597"/>
      <c r="FW50" s="3597"/>
      <c r="FX50" s="3663"/>
      <c r="FY50" s="3597"/>
      <c r="FZ50" s="3597"/>
      <c r="GA50" s="3597"/>
      <c r="GB50" s="3731"/>
      <c r="GC50" s="3731"/>
      <c r="GD50" s="3731"/>
      <c r="GE50" s="3731"/>
      <c r="GF50" s="3731"/>
      <c r="GG50" s="3731"/>
      <c r="GH50" s="3663"/>
      <c r="GI50" s="3731"/>
      <c r="GJ50" s="3731"/>
      <c r="GK50" s="3731"/>
      <c r="GL50" s="3731"/>
      <c r="GM50" s="3731"/>
      <c r="GN50" s="3731"/>
      <c r="GO50" s="104"/>
      <c r="GP50" s="104"/>
      <c r="GQ50" s="104"/>
      <c r="GR50" s="104"/>
      <c r="GS50" s="104"/>
      <c r="GT50" s="3663"/>
      <c r="GU50" s="104"/>
      <c r="GV50" s="104"/>
      <c r="GW50" s="104"/>
      <c r="GX50" s="104"/>
      <c r="GY50" s="104"/>
      <c r="GZ50" s="3797"/>
    </row>
    <row r="51" spans="1:208" s="478" customFormat="1" ht="11.1" customHeight="1" x14ac:dyDescent="0.2">
      <c r="A51" s="60" t="s">
        <v>134</v>
      </c>
      <c r="B51" s="448">
        <f t="shared" si="4"/>
        <v>9</v>
      </c>
      <c r="C51" s="447">
        <f t="shared" si="5"/>
        <v>0.05</v>
      </c>
      <c r="D51" s="403">
        <f t="array" ref="D51">MIN(IF(AB51:GZ51&gt;=1,$AB$3:$GZ$3))</f>
        <v>40782</v>
      </c>
      <c r="E51" s="400">
        <f t="array" ref="E51">MAX(IF(AB51:GZ51&gt;=1,$AB$3:$GZ$3))</f>
        <v>43756</v>
      </c>
      <c r="F51" s="442">
        <f t="shared" si="6"/>
        <v>2</v>
      </c>
      <c r="G51" s="446">
        <f t="shared" si="7"/>
        <v>0.22222222222222221</v>
      </c>
      <c r="H51" s="626">
        <f t="shared" si="8"/>
        <v>1</v>
      </c>
      <c r="I51" s="375">
        <f t="array" ref="I51">IF((F51&gt;=1),MAX(IF(AB51:GZ51=1,$AB$3:$GZ$3)),"-")</f>
        <v>40844</v>
      </c>
      <c r="J51" s="759">
        <f t="array" ref="J51">IF((F51&gt;=1),MAX(IF(AB51:GZ51=1,$AB$2:$GZ$2)),"-")</f>
        <v>43</v>
      </c>
      <c r="K51" s="384">
        <f t="shared" ca="1" si="25"/>
        <v>6</v>
      </c>
      <c r="L51" s="384">
        <f t="shared" ca="1" si="26"/>
        <v>137</v>
      </c>
      <c r="M51" s="445">
        <f t="shared" si="11"/>
        <v>0</v>
      </c>
      <c r="N51" s="444">
        <f t="shared" si="12"/>
        <v>0</v>
      </c>
      <c r="O51" s="156">
        <f t="shared" si="13"/>
        <v>0</v>
      </c>
      <c r="P51" s="443">
        <f t="shared" si="14"/>
        <v>0</v>
      </c>
      <c r="Q51" s="442">
        <f t="shared" si="15"/>
        <v>2</v>
      </c>
      <c r="R51" s="441">
        <f t="shared" si="16"/>
        <v>0.22222222222222221</v>
      </c>
      <c r="S51" s="362">
        <f t="shared" si="27"/>
        <v>2</v>
      </c>
      <c r="T51" s="157">
        <f t="shared" si="18"/>
        <v>0.22222222222222221</v>
      </c>
      <c r="U51" s="363">
        <f t="shared" si="28"/>
        <v>3</v>
      </c>
      <c r="V51" s="158">
        <f t="shared" si="20"/>
        <v>0.33333333333333331</v>
      </c>
      <c r="W51" s="159">
        <f t="array" ref="W51">SUM(1*(AB$5:GZ$5=AB51:GZ51))-1</f>
        <v>2</v>
      </c>
      <c r="X51" s="160">
        <f t="shared" si="21"/>
        <v>0.22222222222222221</v>
      </c>
      <c r="Y51" s="389">
        <f t="shared" si="22"/>
        <v>9.3333333333333339</v>
      </c>
      <c r="Z51" s="389">
        <f t="shared" si="23"/>
        <v>13.444444444444445</v>
      </c>
      <c r="AA51" s="397">
        <f t="shared" si="24"/>
        <v>0.69421487603305787</v>
      </c>
      <c r="AB51" s="94"/>
      <c r="AC51" s="95"/>
      <c r="AD51" s="95"/>
      <c r="AE51" s="96"/>
      <c r="AF51" s="96"/>
      <c r="AG51" s="96"/>
      <c r="AH51" s="96"/>
      <c r="AI51" s="96"/>
      <c r="AJ51" s="96"/>
      <c r="AK51" s="96"/>
      <c r="AL51" s="96"/>
      <c r="AM51" s="97"/>
      <c r="AN51" s="97"/>
      <c r="AO51" s="97"/>
      <c r="AP51" s="97"/>
      <c r="AQ51" s="97"/>
      <c r="AR51" s="97"/>
      <c r="AS51" s="97"/>
      <c r="AT51" s="98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1">
        <v>1</v>
      </c>
      <c r="BQ51" s="101">
        <v>10</v>
      </c>
      <c r="BR51" s="101">
        <v>1</v>
      </c>
      <c r="BS51" s="101"/>
      <c r="BT51" s="101">
        <v>5</v>
      </c>
      <c r="BU51" s="101"/>
      <c r="BV51" s="101"/>
      <c r="BW51" s="101"/>
      <c r="BX51" s="101"/>
      <c r="BY51" s="101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>
        <v>17</v>
      </c>
      <c r="CL51" s="102"/>
      <c r="CM51" s="103">
        <v>5</v>
      </c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96">
        <v>14</v>
      </c>
      <c r="CZ51" s="96"/>
      <c r="DA51" s="96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367"/>
      <c r="DM51" s="367"/>
      <c r="DN51" s="367"/>
      <c r="DO51" s="367"/>
      <c r="DP51" s="367"/>
      <c r="DQ51" s="367"/>
      <c r="DR51" s="515"/>
      <c r="DS51" s="515"/>
      <c r="DT51" s="515"/>
      <c r="DU51" s="515"/>
      <c r="DV51" s="515"/>
      <c r="DW51" s="515"/>
      <c r="DX51" s="515"/>
      <c r="DY51" s="515"/>
      <c r="DZ51" s="634"/>
      <c r="EA51" s="634"/>
      <c r="EB51" s="634"/>
      <c r="EC51" s="634"/>
      <c r="ED51" s="634"/>
      <c r="EE51" s="634"/>
      <c r="EF51" s="634"/>
      <c r="EG51" s="634"/>
      <c r="EH51" s="634"/>
      <c r="EI51" s="634"/>
      <c r="EJ51" s="634"/>
      <c r="EK51" s="634"/>
      <c r="EL51" s="634"/>
      <c r="EM51" s="634"/>
      <c r="EN51" s="753"/>
      <c r="EO51" s="753"/>
      <c r="EP51" s="753"/>
      <c r="EQ51" s="753"/>
      <c r="ER51" s="753"/>
      <c r="ES51" s="753"/>
      <c r="ET51" s="753"/>
      <c r="EU51" s="753"/>
      <c r="EV51" s="753"/>
      <c r="EW51" s="753"/>
      <c r="EX51" s="753"/>
      <c r="EY51" s="753"/>
      <c r="EZ51" s="753"/>
      <c r="FA51" s="753"/>
      <c r="FB51" s="1599"/>
      <c r="FC51" s="1599"/>
      <c r="FD51" s="1599"/>
      <c r="FE51" s="1599"/>
      <c r="FF51" s="1599"/>
      <c r="FG51" s="1599"/>
      <c r="FH51" s="1599"/>
      <c r="FI51" s="1599"/>
      <c r="FJ51" s="1599"/>
      <c r="FK51" s="1599"/>
      <c r="FL51" s="1599"/>
      <c r="FM51" s="1599"/>
      <c r="FN51" s="1599"/>
      <c r="FO51" s="1599"/>
      <c r="FP51" s="1599"/>
      <c r="FQ51" s="3597">
        <v>14</v>
      </c>
      <c r="FR51" s="3597"/>
      <c r="FS51" s="3597"/>
      <c r="FT51" s="3597">
        <v>17</v>
      </c>
      <c r="FU51" s="3597"/>
      <c r="FV51" s="3597"/>
      <c r="FW51" s="3597"/>
      <c r="FX51" s="3663"/>
      <c r="FY51" s="3597"/>
      <c r="FZ51" s="3597"/>
      <c r="GA51" s="3597"/>
      <c r="GB51" s="3731"/>
      <c r="GC51" s="3731"/>
      <c r="GD51" s="3731"/>
      <c r="GE51" s="3731"/>
      <c r="GF51" s="3731"/>
      <c r="GG51" s="3731"/>
      <c r="GH51" s="3663"/>
      <c r="GI51" s="3731"/>
      <c r="GJ51" s="3731"/>
      <c r="GK51" s="3731"/>
      <c r="GL51" s="3731"/>
      <c r="GM51" s="3731"/>
      <c r="GN51" s="3731"/>
      <c r="GO51" s="104"/>
      <c r="GP51" s="104"/>
      <c r="GQ51" s="104"/>
      <c r="GR51" s="104"/>
      <c r="GS51" s="104"/>
      <c r="GT51" s="3663"/>
      <c r="GU51" s="104"/>
      <c r="GV51" s="104"/>
      <c r="GW51" s="104"/>
      <c r="GX51" s="104"/>
      <c r="GY51" s="104"/>
      <c r="GZ51" s="3797"/>
    </row>
    <row r="52" spans="1:208" s="478" customFormat="1" ht="11.1" customHeight="1" x14ac:dyDescent="0.2">
      <c r="A52" s="58" t="s">
        <v>57</v>
      </c>
      <c r="B52" s="448">
        <f t="shared" si="4"/>
        <v>10</v>
      </c>
      <c r="C52" s="447">
        <f t="shared" si="5"/>
        <v>5.5555555555555552E-2</v>
      </c>
      <c r="D52" s="403">
        <f t="array" ref="D52">MIN(IF(AB52:GZ52&gt;=1,$AB$3:$GZ$3))</f>
        <v>40145</v>
      </c>
      <c r="E52" s="400">
        <f t="array" ref="E52">MAX(IF(AB52:GZ52&gt;=1,$AB$3:$GZ$3))</f>
        <v>44456</v>
      </c>
      <c r="F52" s="442">
        <f t="shared" si="6"/>
        <v>0</v>
      </c>
      <c r="G52" s="446">
        <f t="shared" si="7"/>
        <v>0</v>
      </c>
      <c r="H52" s="626" t="str">
        <f t="shared" si="8"/>
        <v>-</v>
      </c>
      <c r="I52" s="375" t="str">
        <f t="array" ref="I52">IF((F52&gt;=1),MAX(IF(AB52:GZ52=1,$AB$3:$GZ$3)),"-")</f>
        <v>-</v>
      </c>
      <c r="J52" s="759" t="str">
        <f t="array" ref="J52">IF((F52&gt;=1),MAX(IF(AB52:GZ52=1,$AB$2:$GZ$2)),"-")</f>
        <v>-</v>
      </c>
      <c r="K52" s="384">
        <f t="shared" ca="1" si="25"/>
        <v>10</v>
      </c>
      <c r="L52" s="384" t="str">
        <f t="shared" ca="1" si="26"/>
        <v>-</v>
      </c>
      <c r="M52" s="445">
        <f t="shared" si="11"/>
        <v>0</v>
      </c>
      <c r="N52" s="444">
        <f t="shared" si="12"/>
        <v>0</v>
      </c>
      <c r="O52" s="156">
        <f t="shared" si="13"/>
        <v>2</v>
      </c>
      <c r="P52" s="443">
        <f t="shared" si="14"/>
        <v>0.2</v>
      </c>
      <c r="Q52" s="442">
        <f t="shared" si="15"/>
        <v>2</v>
      </c>
      <c r="R52" s="441">
        <f t="shared" si="16"/>
        <v>0.2</v>
      </c>
      <c r="S52" s="362">
        <f t="shared" si="27"/>
        <v>2</v>
      </c>
      <c r="T52" s="157">
        <f t="shared" si="18"/>
        <v>0.2</v>
      </c>
      <c r="U52" s="363">
        <f t="shared" si="28"/>
        <v>3</v>
      </c>
      <c r="V52" s="158">
        <f t="shared" si="20"/>
        <v>0.3</v>
      </c>
      <c r="W52" s="159">
        <f t="array" ref="W52">SUM(1*(AB$5:GZ$5=AB52:GZ52))-1</f>
        <v>1</v>
      </c>
      <c r="X52" s="160">
        <f t="shared" si="21"/>
        <v>0.1</v>
      </c>
      <c r="Y52" s="389">
        <f t="shared" si="22"/>
        <v>9.1999999999999993</v>
      </c>
      <c r="Z52" s="389">
        <f t="shared" si="23"/>
        <v>14.5</v>
      </c>
      <c r="AA52" s="397">
        <f t="shared" si="24"/>
        <v>0.63448275862068959</v>
      </c>
      <c r="AB52" s="94"/>
      <c r="AC52" s="95"/>
      <c r="AD52" s="95"/>
      <c r="AE52" s="96"/>
      <c r="AF52" s="96"/>
      <c r="AG52" s="96"/>
      <c r="AH52" s="96"/>
      <c r="AI52" s="96"/>
      <c r="AJ52" s="96"/>
      <c r="AK52" s="96"/>
      <c r="AL52" s="96"/>
      <c r="AM52" s="97"/>
      <c r="AN52" s="97"/>
      <c r="AO52" s="97"/>
      <c r="AP52" s="97"/>
      <c r="AQ52" s="97"/>
      <c r="AR52" s="97"/>
      <c r="AS52" s="97"/>
      <c r="AT52" s="98"/>
      <c r="AU52" s="99"/>
      <c r="AV52" s="99"/>
      <c r="AW52" s="99"/>
      <c r="AX52" s="99">
        <v>8</v>
      </c>
      <c r="AY52" s="99">
        <v>10</v>
      </c>
      <c r="AZ52" s="99"/>
      <c r="BA52" s="99"/>
      <c r="BB52" s="99"/>
      <c r="BC52" s="99"/>
      <c r="BD52" s="99"/>
      <c r="BE52" s="100"/>
      <c r="BF52" s="100"/>
      <c r="BG52" s="100"/>
      <c r="BH52" s="100"/>
      <c r="BI52" s="100"/>
      <c r="BJ52" s="100"/>
      <c r="BK52" s="100"/>
      <c r="BL52" s="100">
        <v>4</v>
      </c>
      <c r="BM52" s="100"/>
      <c r="BN52" s="100"/>
      <c r="BO52" s="100"/>
      <c r="BP52" s="101"/>
      <c r="BQ52" s="101">
        <v>9</v>
      </c>
      <c r="BR52" s="101"/>
      <c r="BS52" s="101"/>
      <c r="BT52" s="101"/>
      <c r="BU52" s="101"/>
      <c r="BV52" s="101"/>
      <c r="BW52" s="101"/>
      <c r="BX52" s="101"/>
      <c r="BY52" s="101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3"/>
      <c r="CN52" s="103">
        <v>17</v>
      </c>
      <c r="CO52" s="103"/>
      <c r="CP52" s="103"/>
      <c r="CQ52" s="103"/>
      <c r="CR52" s="103"/>
      <c r="CS52" s="103"/>
      <c r="CT52" s="103"/>
      <c r="CU52" s="103"/>
      <c r="CV52" s="103">
        <v>14</v>
      </c>
      <c r="CW52" s="103"/>
      <c r="CX52" s="103"/>
      <c r="CY52" s="96"/>
      <c r="CZ52" s="96">
        <v>3</v>
      </c>
      <c r="DA52" s="96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367"/>
      <c r="DM52" s="367"/>
      <c r="DN52" s="367"/>
      <c r="DO52" s="367"/>
      <c r="DP52" s="367"/>
      <c r="DQ52" s="367">
        <v>10</v>
      </c>
      <c r="DR52" s="515"/>
      <c r="DS52" s="515"/>
      <c r="DT52" s="515"/>
      <c r="DU52" s="515"/>
      <c r="DV52" s="515"/>
      <c r="DW52" s="515"/>
      <c r="DX52" s="515"/>
      <c r="DY52" s="515"/>
      <c r="DZ52" s="634"/>
      <c r="EA52" s="634"/>
      <c r="EB52" s="634"/>
      <c r="EC52" s="634"/>
      <c r="ED52" s="634"/>
      <c r="EE52" s="634"/>
      <c r="EF52" s="634"/>
      <c r="EG52" s="634"/>
      <c r="EH52" s="634"/>
      <c r="EI52" s="634">
        <v>14</v>
      </c>
      <c r="EJ52" s="634"/>
      <c r="EK52" s="634"/>
      <c r="EL52" s="634"/>
      <c r="EM52" s="634"/>
      <c r="EN52" s="753"/>
      <c r="EO52" s="753"/>
      <c r="EP52" s="753"/>
      <c r="EQ52" s="753"/>
      <c r="ER52" s="753"/>
      <c r="ES52" s="753"/>
      <c r="ET52" s="753"/>
      <c r="EU52" s="753"/>
      <c r="EV52" s="753"/>
      <c r="EW52" s="753"/>
      <c r="EX52" s="753"/>
      <c r="EY52" s="753"/>
      <c r="EZ52" s="753"/>
      <c r="FA52" s="753"/>
      <c r="FB52" s="1599"/>
      <c r="FC52" s="1599"/>
      <c r="FD52" s="1599"/>
      <c r="FE52" s="1599"/>
      <c r="FF52" s="1599"/>
      <c r="FG52" s="1599"/>
      <c r="FH52" s="1599"/>
      <c r="FI52" s="1599"/>
      <c r="FJ52" s="1599"/>
      <c r="FK52" s="1599"/>
      <c r="FL52" s="1599"/>
      <c r="FM52" s="1599"/>
      <c r="FN52" s="1599"/>
      <c r="FO52" s="1599"/>
      <c r="FP52" s="1599"/>
      <c r="FQ52" s="3597"/>
      <c r="FR52" s="3597"/>
      <c r="FS52" s="3597"/>
      <c r="FT52" s="3597"/>
      <c r="FU52" s="3597"/>
      <c r="FV52" s="3597"/>
      <c r="FW52" s="3597"/>
      <c r="FX52" s="3663"/>
      <c r="FY52" s="3597"/>
      <c r="FZ52" s="3597"/>
      <c r="GA52" s="3597"/>
      <c r="GB52" s="3731"/>
      <c r="GC52" s="3731"/>
      <c r="GD52" s="3731">
        <v>3</v>
      </c>
      <c r="GE52" s="3731"/>
      <c r="GF52" s="3731"/>
      <c r="GG52" s="3731"/>
      <c r="GH52" s="3663"/>
      <c r="GI52" s="3731"/>
      <c r="GJ52" s="3731"/>
      <c r="GK52" s="3731"/>
      <c r="GL52" s="3731"/>
      <c r="GM52" s="3731"/>
      <c r="GN52" s="3731"/>
      <c r="GO52" s="104"/>
      <c r="GP52" s="104"/>
      <c r="GQ52" s="104"/>
      <c r="GR52" s="104"/>
      <c r="GS52" s="104"/>
      <c r="GT52" s="3663"/>
      <c r="GU52" s="104"/>
      <c r="GV52" s="104"/>
      <c r="GW52" s="104"/>
      <c r="GX52" s="104"/>
      <c r="GY52" s="104"/>
      <c r="GZ52" s="3797"/>
    </row>
    <row r="53" spans="1:208" s="478" customFormat="1" ht="11.1" customHeight="1" x14ac:dyDescent="0.2">
      <c r="A53" s="58" t="s">
        <v>2</v>
      </c>
      <c r="B53" s="448">
        <f t="shared" si="4"/>
        <v>12</v>
      </c>
      <c r="C53" s="447">
        <f t="shared" si="5"/>
        <v>6.6666666666666666E-2</v>
      </c>
      <c r="D53" s="403">
        <f t="array" ref="D53">MIN(IF(AB53:GZ53&gt;=1,$AB$3:$GZ$3))</f>
        <v>39227</v>
      </c>
      <c r="E53" s="400">
        <f t="array" ref="E53">MAX(IF(AB53:GZ53&gt;=1,$AB$3:$GZ$3))</f>
        <v>40480</v>
      </c>
      <c r="F53" s="442">
        <f t="shared" si="6"/>
        <v>0</v>
      </c>
      <c r="G53" s="446">
        <f t="shared" si="7"/>
        <v>0</v>
      </c>
      <c r="H53" s="626" t="str">
        <f t="shared" si="8"/>
        <v>-</v>
      </c>
      <c r="I53" s="375" t="str">
        <f t="array" ref="I53">IF((F53&gt;=1),MAX(IF(AB53:GZ53=1,$AB$3:$GZ$3)),"-")</f>
        <v>-</v>
      </c>
      <c r="J53" s="759" t="str">
        <f t="array" ref="J53">IF((F53&gt;=1),MAX(IF(AB53:GZ53=1,$AB$2:$GZ$2)),"-")</f>
        <v>-</v>
      </c>
      <c r="K53" s="384">
        <f t="shared" ca="1" si="25"/>
        <v>12</v>
      </c>
      <c r="L53" s="384" t="str">
        <f t="shared" ca="1" si="26"/>
        <v>-</v>
      </c>
      <c r="M53" s="445">
        <f t="shared" si="11"/>
        <v>0</v>
      </c>
      <c r="N53" s="444">
        <f t="shared" si="12"/>
        <v>0</v>
      </c>
      <c r="O53" s="156">
        <f t="shared" si="13"/>
        <v>1</v>
      </c>
      <c r="P53" s="443">
        <f t="shared" si="14"/>
        <v>8.3333333333333329E-2</v>
      </c>
      <c r="Q53" s="442">
        <f t="shared" si="15"/>
        <v>1</v>
      </c>
      <c r="R53" s="441">
        <f t="shared" si="16"/>
        <v>8.3333333333333329E-2</v>
      </c>
      <c r="S53" s="362">
        <f t="shared" si="27"/>
        <v>1</v>
      </c>
      <c r="T53" s="157">
        <f t="shared" si="18"/>
        <v>8.3333333333333329E-2</v>
      </c>
      <c r="U53" s="363">
        <f t="shared" si="28"/>
        <v>1</v>
      </c>
      <c r="V53" s="158">
        <f t="shared" si="20"/>
        <v>8.3333333333333329E-2</v>
      </c>
      <c r="W53" s="159">
        <f t="array" ref="W53">SUM(1*(AB$5:GZ$5=AB53:GZ53))-1</f>
        <v>2</v>
      </c>
      <c r="X53" s="160">
        <f t="shared" si="21"/>
        <v>0.16666666666666666</v>
      </c>
      <c r="Y53" s="389">
        <f t="shared" si="22"/>
        <v>10</v>
      </c>
      <c r="Z53" s="389">
        <f t="shared" si="23"/>
        <v>12.333333333333334</v>
      </c>
      <c r="AA53" s="397">
        <f t="shared" si="24"/>
        <v>0.81081081081081074</v>
      </c>
      <c r="AB53" s="105">
        <v>11</v>
      </c>
      <c r="AC53" s="103">
        <v>12</v>
      </c>
      <c r="AD53" s="103"/>
      <c r="AE53" s="96">
        <v>11</v>
      </c>
      <c r="AF53" s="96">
        <v>11</v>
      </c>
      <c r="AG53" s="96"/>
      <c r="AH53" s="96">
        <v>14</v>
      </c>
      <c r="AI53" s="96">
        <v>11</v>
      </c>
      <c r="AJ53" s="96"/>
      <c r="AK53" s="96"/>
      <c r="AL53" s="96"/>
      <c r="AM53" s="98"/>
      <c r="AN53" s="98">
        <v>5</v>
      </c>
      <c r="AO53" s="98"/>
      <c r="AP53" s="98"/>
      <c r="AQ53" s="98">
        <v>3</v>
      </c>
      <c r="AR53" s="98">
        <v>12</v>
      </c>
      <c r="AS53" s="98">
        <v>10</v>
      </c>
      <c r="AT53" s="98">
        <v>9</v>
      </c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100"/>
      <c r="BF53" s="100"/>
      <c r="BG53" s="100">
        <v>11</v>
      </c>
      <c r="BH53" s="100"/>
      <c r="BI53" s="100"/>
      <c r="BJ53" s="100"/>
      <c r="BK53" s="100"/>
      <c r="BL53" s="100"/>
      <c r="BM53" s="100"/>
      <c r="BN53" s="100"/>
      <c r="BO53" s="100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96"/>
      <c r="CZ53" s="96"/>
      <c r="DA53" s="96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367"/>
      <c r="DM53" s="367"/>
      <c r="DN53" s="367"/>
      <c r="DO53" s="367"/>
      <c r="DP53" s="367"/>
      <c r="DQ53" s="367"/>
      <c r="DR53" s="515"/>
      <c r="DS53" s="515"/>
      <c r="DT53" s="515"/>
      <c r="DU53" s="515"/>
      <c r="DV53" s="515"/>
      <c r="DW53" s="515"/>
      <c r="DX53" s="515"/>
      <c r="DY53" s="515"/>
      <c r="DZ53" s="634"/>
      <c r="EA53" s="634"/>
      <c r="EB53" s="634"/>
      <c r="EC53" s="634"/>
      <c r="ED53" s="634"/>
      <c r="EE53" s="634"/>
      <c r="EF53" s="634"/>
      <c r="EG53" s="634"/>
      <c r="EH53" s="634"/>
      <c r="EI53" s="634"/>
      <c r="EJ53" s="634"/>
      <c r="EK53" s="634"/>
      <c r="EL53" s="634"/>
      <c r="EM53" s="634"/>
      <c r="EN53" s="753"/>
      <c r="EO53" s="753"/>
      <c r="EP53" s="753"/>
      <c r="EQ53" s="753"/>
      <c r="ER53" s="753"/>
      <c r="ES53" s="753"/>
      <c r="ET53" s="753"/>
      <c r="EU53" s="753"/>
      <c r="EV53" s="753"/>
      <c r="EW53" s="753"/>
      <c r="EX53" s="753"/>
      <c r="EY53" s="753"/>
      <c r="EZ53" s="753"/>
      <c r="FA53" s="753"/>
      <c r="FB53" s="1599"/>
      <c r="FC53" s="1599"/>
      <c r="FD53" s="1599"/>
      <c r="FE53" s="1599"/>
      <c r="FF53" s="1599"/>
      <c r="FG53" s="1599"/>
      <c r="FH53" s="1599"/>
      <c r="FI53" s="1599"/>
      <c r="FJ53" s="1599"/>
      <c r="FK53" s="1599"/>
      <c r="FL53" s="1599"/>
      <c r="FM53" s="1599"/>
      <c r="FN53" s="1599"/>
      <c r="FO53" s="1599"/>
      <c r="FP53" s="1599"/>
      <c r="FQ53" s="3597"/>
      <c r="FR53" s="3597"/>
      <c r="FS53" s="3597"/>
      <c r="FT53" s="3597"/>
      <c r="FU53" s="3597"/>
      <c r="FV53" s="3597"/>
      <c r="FW53" s="3597"/>
      <c r="FX53" s="3663"/>
      <c r="FY53" s="3597"/>
      <c r="FZ53" s="3597"/>
      <c r="GA53" s="3597"/>
      <c r="GB53" s="3731"/>
      <c r="GC53" s="3731"/>
      <c r="GD53" s="3731"/>
      <c r="GE53" s="3731"/>
      <c r="GF53" s="3731"/>
      <c r="GG53" s="3731"/>
      <c r="GH53" s="3663"/>
      <c r="GI53" s="3731"/>
      <c r="GJ53" s="3731"/>
      <c r="GK53" s="3731"/>
      <c r="GL53" s="3731"/>
      <c r="GM53" s="3731"/>
      <c r="GN53" s="3731"/>
      <c r="GO53" s="104"/>
      <c r="GP53" s="104"/>
      <c r="GQ53" s="104"/>
      <c r="GR53" s="104"/>
      <c r="GS53" s="104"/>
      <c r="GT53" s="3663"/>
      <c r="GU53" s="104"/>
      <c r="GV53" s="104"/>
      <c r="GW53" s="104"/>
      <c r="GX53" s="104"/>
      <c r="GY53" s="104"/>
      <c r="GZ53" s="3797"/>
    </row>
    <row r="54" spans="1:208" s="478" customFormat="1" ht="11.1" customHeight="1" x14ac:dyDescent="0.2">
      <c r="A54" s="58" t="s">
        <v>293</v>
      </c>
      <c r="B54" s="448">
        <f t="shared" si="4"/>
        <v>1</v>
      </c>
      <c r="C54" s="447">
        <f t="shared" si="5"/>
        <v>5.5555555555555558E-3</v>
      </c>
      <c r="D54" s="403">
        <f t="array" ref="D54">MIN(IF(AB54:GZ54&gt;=1,$AB$3:$GZ$3))</f>
        <v>42367</v>
      </c>
      <c r="E54" s="400">
        <f t="array" ref="E54">MAX(IF(AB54:GZ54&gt;=1,$AB$3:$GZ$3))</f>
        <v>42367</v>
      </c>
      <c r="F54" s="442">
        <f t="shared" si="6"/>
        <v>0</v>
      </c>
      <c r="G54" s="446">
        <f t="shared" si="7"/>
        <v>0</v>
      </c>
      <c r="H54" s="626" t="str">
        <f t="shared" si="8"/>
        <v>-</v>
      </c>
      <c r="I54" s="375" t="str">
        <f t="array" ref="I54">IF((F54&gt;=1),MAX(IF(AB54:GZ54=1,$AB$3:$GZ$3)),"-")</f>
        <v>-</v>
      </c>
      <c r="J54" s="759" t="str">
        <f t="array" ref="J54">IF((F54&gt;=1),MAX(IF(AB54:GZ54=1,$AB$2:$GZ$2)),"-")</f>
        <v>-</v>
      </c>
      <c r="K54" s="384">
        <f t="shared" ca="1" si="25"/>
        <v>1</v>
      </c>
      <c r="L54" s="384" t="str">
        <f t="shared" ca="1" si="26"/>
        <v>-</v>
      </c>
      <c r="M54" s="445">
        <f t="shared" si="11"/>
        <v>0</v>
      </c>
      <c r="N54" s="444">
        <f t="shared" si="12"/>
        <v>0</v>
      </c>
      <c r="O54" s="156">
        <f t="shared" si="13"/>
        <v>0</v>
      </c>
      <c r="P54" s="443">
        <f t="shared" si="14"/>
        <v>0</v>
      </c>
      <c r="Q54" s="442">
        <f t="shared" si="15"/>
        <v>0</v>
      </c>
      <c r="R54" s="441">
        <f t="shared" si="16"/>
        <v>0</v>
      </c>
      <c r="S54" s="362">
        <f t="shared" si="27"/>
        <v>0</v>
      </c>
      <c r="T54" s="157">
        <f t="shared" si="18"/>
        <v>0</v>
      </c>
      <c r="U54" s="363">
        <f t="shared" si="28"/>
        <v>0</v>
      </c>
      <c r="V54" s="158">
        <f t="shared" si="20"/>
        <v>0</v>
      </c>
      <c r="W54" s="159">
        <f t="array" ref="W54">SUM(1*(AB$5:GZ$5=AB54:GZ54))-1</f>
        <v>0</v>
      </c>
      <c r="X54" s="160">
        <f t="shared" si="21"/>
        <v>0</v>
      </c>
      <c r="Y54" s="389">
        <f t="shared" si="22"/>
        <v>15</v>
      </c>
      <c r="Z54" s="389">
        <f t="shared" si="23"/>
        <v>18</v>
      </c>
      <c r="AA54" s="397">
        <f t="shared" si="24"/>
        <v>0.83333333333333337</v>
      </c>
      <c r="AB54" s="105"/>
      <c r="AC54" s="103"/>
      <c r="AD54" s="103"/>
      <c r="AE54" s="96"/>
      <c r="AF54" s="96"/>
      <c r="AG54" s="96"/>
      <c r="AH54" s="96"/>
      <c r="AI54" s="96"/>
      <c r="AJ54" s="96"/>
      <c r="AK54" s="96"/>
      <c r="AL54" s="96"/>
      <c r="AM54" s="98"/>
      <c r="AN54" s="98"/>
      <c r="AO54" s="98"/>
      <c r="AP54" s="98"/>
      <c r="AQ54" s="98"/>
      <c r="AR54" s="98"/>
      <c r="AS54" s="98"/>
      <c r="AT54" s="98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96"/>
      <c r="CZ54" s="96"/>
      <c r="DA54" s="96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367"/>
      <c r="DM54" s="367"/>
      <c r="DN54" s="367"/>
      <c r="DO54" s="367"/>
      <c r="DP54" s="367"/>
      <c r="DQ54" s="367"/>
      <c r="DR54" s="515">
        <v>15</v>
      </c>
      <c r="DS54" s="515"/>
      <c r="DT54" s="515"/>
      <c r="DU54" s="515"/>
      <c r="DV54" s="515"/>
      <c r="DW54" s="515"/>
      <c r="DX54" s="515"/>
      <c r="DY54" s="515"/>
      <c r="DZ54" s="634"/>
      <c r="EA54" s="634"/>
      <c r="EB54" s="634"/>
      <c r="EC54" s="634"/>
      <c r="ED54" s="634"/>
      <c r="EE54" s="634"/>
      <c r="EF54" s="634"/>
      <c r="EG54" s="634"/>
      <c r="EH54" s="634"/>
      <c r="EI54" s="634"/>
      <c r="EJ54" s="634"/>
      <c r="EK54" s="634"/>
      <c r="EL54" s="634"/>
      <c r="EM54" s="634"/>
      <c r="EN54" s="753"/>
      <c r="EO54" s="753"/>
      <c r="EP54" s="753"/>
      <c r="EQ54" s="753"/>
      <c r="ER54" s="753"/>
      <c r="ES54" s="753"/>
      <c r="ET54" s="753"/>
      <c r="EU54" s="753"/>
      <c r="EV54" s="753"/>
      <c r="EW54" s="753"/>
      <c r="EX54" s="753"/>
      <c r="EY54" s="753"/>
      <c r="EZ54" s="753"/>
      <c r="FA54" s="753"/>
      <c r="FB54" s="1599"/>
      <c r="FC54" s="1599"/>
      <c r="FD54" s="1599"/>
      <c r="FE54" s="1599"/>
      <c r="FF54" s="1599"/>
      <c r="FG54" s="1599"/>
      <c r="FH54" s="1599"/>
      <c r="FI54" s="1599"/>
      <c r="FJ54" s="1599"/>
      <c r="FK54" s="1599"/>
      <c r="FL54" s="1599"/>
      <c r="FM54" s="1599"/>
      <c r="FN54" s="1599"/>
      <c r="FO54" s="1599"/>
      <c r="FP54" s="1599"/>
      <c r="FQ54" s="3597"/>
      <c r="FR54" s="3597"/>
      <c r="FS54" s="3597"/>
      <c r="FT54" s="3597"/>
      <c r="FU54" s="3597"/>
      <c r="FV54" s="3597"/>
      <c r="FW54" s="3597"/>
      <c r="FX54" s="3663"/>
      <c r="FY54" s="3597"/>
      <c r="FZ54" s="3597"/>
      <c r="GA54" s="3597"/>
      <c r="GB54" s="3731"/>
      <c r="GC54" s="3731"/>
      <c r="GD54" s="3731"/>
      <c r="GE54" s="3731"/>
      <c r="GF54" s="3731"/>
      <c r="GG54" s="3731"/>
      <c r="GH54" s="3663"/>
      <c r="GI54" s="3731"/>
      <c r="GJ54" s="3731"/>
      <c r="GK54" s="3731"/>
      <c r="GL54" s="3731"/>
      <c r="GM54" s="3731"/>
      <c r="GN54" s="3731"/>
      <c r="GO54" s="104"/>
      <c r="GP54" s="104"/>
      <c r="GQ54" s="104"/>
      <c r="GR54" s="104"/>
      <c r="GS54" s="104"/>
      <c r="GT54" s="3663"/>
      <c r="GU54" s="104"/>
      <c r="GV54" s="104"/>
      <c r="GW54" s="104"/>
      <c r="GX54" s="104"/>
      <c r="GY54" s="104"/>
      <c r="GZ54" s="3797"/>
    </row>
    <row r="55" spans="1:208" s="478" customFormat="1" ht="11.1" customHeight="1" x14ac:dyDescent="0.2">
      <c r="A55" s="58" t="s">
        <v>205</v>
      </c>
      <c r="B55" s="448">
        <f t="shared" si="4"/>
        <v>1</v>
      </c>
      <c r="C55" s="447">
        <f t="shared" si="5"/>
        <v>5.5555555555555558E-3</v>
      </c>
      <c r="D55" s="403">
        <f t="array" ref="D55">MIN(IF(AB55:GZ55&gt;=1,$AB$3:$GZ$3))</f>
        <v>41607</v>
      </c>
      <c r="E55" s="400">
        <f t="array" ref="E55">MAX(IF(AB55:GZ55&gt;=1,$AB$3:$GZ$3))</f>
        <v>41607</v>
      </c>
      <c r="F55" s="442">
        <f t="shared" si="6"/>
        <v>0</v>
      </c>
      <c r="G55" s="446">
        <f t="shared" si="7"/>
        <v>0</v>
      </c>
      <c r="H55" s="626" t="str">
        <f t="shared" si="8"/>
        <v>-</v>
      </c>
      <c r="I55" s="375" t="str">
        <f t="array" ref="I55">IF((F55&gt;=1),MAX(IF(AB55:GZ55=1,$AB$3:$GZ$3)),"-")</f>
        <v>-</v>
      </c>
      <c r="J55" s="759" t="str">
        <f t="array" ref="J55">IF((F55&gt;=1),MAX(IF(AB55:GZ55=1,$AB$2:$GZ$2)),"-")</f>
        <v>-</v>
      </c>
      <c r="K55" s="384">
        <f t="shared" ca="1" si="25"/>
        <v>1</v>
      </c>
      <c r="L55" s="384" t="str">
        <f t="shared" ca="1" si="26"/>
        <v>-</v>
      </c>
      <c r="M55" s="445">
        <f t="shared" si="11"/>
        <v>0</v>
      </c>
      <c r="N55" s="444">
        <f t="shared" si="12"/>
        <v>0</v>
      </c>
      <c r="O55" s="156">
        <f t="shared" si="13"/>
        <v>0</v>
      </c>
      <c r="P55" s="443">
        <f t="shared" si="14"/>
        <v>0</v>
      </c>
      <c r="Q55" s="442">
        <f t="shared" si="15"/>
        <v>0</v>
      </c>
      <c r="R55" s="441">
        <f t="shared" si="16"/>
        <v>0</v>
      </c>
      <c r="S55" s="362">
        <f t="shared" si="27"/>
        <v>0</v>
      </c>
      <c r="T55" s="157">
        <f t="shared" si="18"/>
        <v>0</v>
      </c>
      <c r="U55" s="363">
        <f t="shared" si="28"/>
        <v>0</v>
      </c>
      <c r="V55" s="158">
        <f t="shared" si="20"/>
        <v>0</v>
      </c>
      <c r="W55" s="159">
        <f t="array" ref="W55">SUM(1*(AB$5:GZ$5=AB55:GZ55))-1</f>
        <v>0</v>
      </c>
      <c r="X55" s="160">
        <f t="shared" si="21"/>
        <v>0</v>
      </c>
      <c r="Y55" s="389">
        <f t="shared" si="22"/>
        <v>13</v>
      </c>
      <c r="Z55" s="389">
        <f t="shared" si="23"/>
        <v>18</v>
      </c>
      <c r="AA55" s="397">
        <f t="shared" si="24"/>
        <v>0.72222222222222221</v>
      </c>
      <c r="AB55" s="94"/>
      <c r="AC55" s="95"/>
      <c r="AD55" s="95"/>
      <c r="AE55" s="96"/>
      <c r="AF55" s="96"/>
      <c r="AG55" s="96"/>
      <c r="AH55" s="96"/>
      <c r="AI55" s="96"/>
      <c r="AJ55" s="96"/>
      <c r="AK55" s="96"/>
      <c r="AL55" s="96"/>
      <c r="AM55" s="97"/>
      <c r="AN55" s="97"/>
      <c r="AO55" s="97"/>
      <c r="AP55" s="97"/>
      <c r="AQ55" s="97"/>
      <c r="AR55" s="97"/>
      <c r="AS55" s="97"/>
      <c r="AT55" s="98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3"/>
      <c r="CN55" s="103"/>
      <c r="CO55" s="103"/>
      <c r="CP55" s="103"/>
      <c r="CQ55" s="103">
        <v>13</v>
      </c>
      <c r="CR55" s="103"/>
      <c r="CS55" s="103"/>
      <c r="CT55" s="103"/>
      <c r="CU55" s="103"/>
      <c r="CV55" s="103"/>
      <c r="CW55" s="103"/>
      <c r="CX55" s="103"/>
      <c r="CY55" s="96"/>
      <c r="CZ55" s="96"/>
      <c r="DA55" s="96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367"/>
      <c r="DM55" s="367"/>
      <c r="DN55" s="367"/>
      <c r="DO55" s="367"/>
      <c r="DP55" s="367"/>
      <c r="DQ55" s="367"/>
      <c r="DR55" s="515"/>
      <c r="DS55" s="515"/>
      <c r="DT55" s="515"/>
      <c r="DU55" s="515"/>
      <c r="DV55" s="515"/>
      <c r="DW55" s="515"/>
      <c r="DX55" s="515"/>
      <c r="DY55" s="515"/>
      <c r="DZ55" s="634"/>
      <c r="EA55" s="634"/>
      <c r="EB55" s="634"/>
      <c r="EC55" s="634"/>
      <c r="ED55" s="634"/>
      <c r="EE55" s="634"/>
      <c r="EF55" s="634"/>
      <c r="EG55" s="634"/>
      <c r="EH55" s="634"/>
      <c r="EI55" s="634"/>
      <c r="EJ55" s="634"/>
      <c r="EK55" s="634"/>
      <c r="EL55" s="634"/>
      <c r="EM55" s="634"/>
      <c r="EN55" s="753"/>
      <c r="EO55" s="753"/>
      <c r="EP55" s="753"/>
      <c r="EQ55" s="753"/>
      <c r="ER55" s="753"/>
      <c r="ES55" s="753"/>
      <c r="ET55" s="753"/>
      <c r="EU55" s="753"/>
      <c r="EV55" s="753"/>
      <c r="EW55" s="753"/>
      <c r="EX55" s="753"/>
      <c r="EY55" s="753"/>
      <c r="EZ55" s="753"/>
      <c r="FA55" s="753"/>
      <c r="FB55" s="1599"/>
      <c r="FC55" s="1599"/>
      <c r="FD55" s="1599"/>
      <c r="FE55" s="1599"/>
      <c r="FF55" s="1599"/>
      <c r="FG55" s="1599"/>
      <c r="FH55" s="1599"/>
      <c r="FI55" s="1599"/>
      <c r="FJ55" s="1599"/>
      <c r="FK55" s="1599"/>
      <c r="FL55" s="1599"/>
      <c r="FM55" s="1599"/>
      <c r="FN55" s="1599"/>
      <c r="FO55" s="1599"/>
      <c r="FP55" s="1599"/>
      <c r="FQ55" s="3597"/>
      <c r="FR55" s="3597"/>
      <c r="FS55" s="3597"/>
      <c r="FT55" s="3597"/>
      <c r="FU55" s="3597"/>
      <c r="FV55" s="3597"/>
      <c r="FW55" s="3597"/>
      <c r="FX55" s="3663"/>
      <c r="FY55" s="3597"/>
      <c r="FZ55" s="3597"/>
      <c r="GA55" s="3597"/>
      <c r="GB55" s="3731"/>
      <c r="GC55" s="3731"/>
      <c r="GD55" s="3731"/>
      <c r="GE55" s="3731"/>
      <c r="GF55" s="3731"/>
      <c r="GG55" s="3731"/>
      <c r="GH55" s="3663"/>
      <c r="GI55" s="3731"/>
      <c r="GJ55" s="3731"/>
      <c r="GK55" s="3731"/>
      <c r="GL55" s="3731"/>
      <c r="GM55" s="3731"/>
      <c r="GN55" s="3731"/>
      <c r="GO55" s="104"/>
      <c r="GP55" s="104"/>
      <c r="GQ55" s="104"/>
      <c r="GR55" s="104"/>
      <c r="GS55" s="104"/>
      <c r="GT55" s="3663"/>
      <c r="GU55" s="104"/>
      <c r="GV55" s="104"/>
      <c r="GW55" s="104"/>
      <c r="GX55" s="104"/>
      <c r="GY55" s="104"/>
      <c r="GZ55" s="3797"/>
    </row>
    <row r="56" spans="1:208" s="478" customFormat="1" ht="11.1" customHeight="1" x14ac:dyDescent="0.2">
      <c r="A56" s="58" t="s">
        <v>31</v>
      </c>
      <c r="B56" s="448">
        <f t="shared" si="4"/>
        <v>3</v>
      </c>
      <c r="C56" s="447">
        <f t="shared" si="5"/>
        <v>1.6666666666666666E-2</v>
      </c>
      <c r="D56" s="403">
        <f t="array" ref="D56">MIN(IF(AB56:GZ56&gt;=1,$AB$3:$GZ$3))</f>
        <v>39445</v>
      </c>
      <c r="E56" s="400">
        <f t="array" ref="E56">MAX(IF(AB56:GZ56&gt;=1,$AB$3:$GZ$3))</f>
        <v>40620</v>
      </c>
      <c r="F56" s="442">
        <f t="shared" si="6"/>
        <v>0</v>
      </c>
      <c r="G56" s="446">
        <f t="shared" si="7"/>
        <v>0</v>
      </c>
      <c r="H56" s="626" t="str">
        <f t="shared" si="8"/>
        <v>-</v>
      </c>
      <c r="I56" s="375" t="str">
        <f t="array" ref="I56">IF((F56&gt;=1),MAX(IF(AB56:GZ56=1,$AB$3:$GZ$3)),"-")</f>
        <v>-</v>
      </c>
      <c r="J56" s="759" t="str">
        <f t="array" ref="J56">IF((F56&gt;=1),MAX(IF(AB56:GZ56=1,$AB$2:$GZ$2)),"-")</f>
        <v>-</v>
      </c>
      <c r="K56" s="384">
        <f t="shared" ca="1" si="25"/>
        <v>3</v>
      </c>
      <c r="L56" s="384" t="str">
        <f t="shared" ca="1" si="26"/>
        <v>-</v>
      </c>
      <c r="M56" s="445">
        <f t="shared" si="11"/>
        <v>0</v>
      </c>
      <c r="N56" s="444">
        <f t="shared" si="12"/>
        <v>0</v>
      </c>
      <c r="O56" s="156">
        <f t="shared" si="13"/>
        <v>0</v>
      </c>
      <c r="P56" s="443">
        <f t="shared" si="14"/>
        <v>0</v>
      </c>
      <c r="Q56" s="442">
        <f t="shared" si="15"/>
        <v>0</v>
      </c>
      <c r="R56" s="441">
        <f t="shared" si="16"/>
        <v>0</v>
      </c>
      <c r="S56" s="362">
        <f t="shared" si="27"/>
        <v>0</v>
      </c>
      <c r="T56" s="157">
        <f t="shared" si="18"/>
        <v>0</v>
      </c>
      <c r="U56" s="363">
        <f t="shared" si="28"/>
        <v>2</v>
      </c>
      <c r="V56" s="158">
        <f t="shared" si="20"/>
        <v>0.66666666666666663</v>
      </c>
      <c r="W56" s="159">
        <f t="array" ref="W56">SUM(1*(AB$5:GZ$5=AB56:GZ56))-1</f>
        <v>1</v>
      </c>
      <c r="X56" s="160">
        <f t="shared" si="21"/>
        <v>0.33333333333333331</v>
      </c>
      <c r="Y56" s="389">
        <f t="shared" si="22"/>
        <v>7.666666666666667</v>
      </c>
      <c r="Z56" s="389">
        <f t="shared" si="23"/>
        <v>13</v>
      </c>
      <c r="AA56" s="397">
        <f t="shared" si="24"/>
        <v>0.58974358974358976</v>
      </c>
      <c r="AB56" s="94"/>
      <c r="AC56" s="95"/>
      <c r="AD56" s="95"/>
      <c r="AE56" s="96"/>
      <c r="AF56" s="96"/>
      <c r="AG56" s="96"/>
      <c r="AH56" s="96">
        <v>5</v>
      </c>
      <c r="AI56" s="96"/>
      <c r="AJ56" s="96"/>
      <c r="AK56" s="96"/>
      <c r="AL56" s="96">
        <v>14</v>
      </c>
      <c r="AM56" s="98"/>
      <c r="AN56" s="98"/>
      <c r="AO56" s="98"/>
      <c r="AP56" s="98"/>
      <c r="AQ56" s="98"/>
      <c r="AR56" s="98"/>
      <c r="AS56" s="98"/>
      <c r="AT56" s="98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100"/>
      <c r="BF56" s="100"/>
      <c r="BG56" s="100"/>
      <c r="BH56" s="100"/>
      <c r="BI56" s="100"/>
      <c r="BJ56" s="100"/>
      <c r="BK56" s="100">
        <v>4</v>
      </c>
      <c r="BL56" s="100"/>
      <c r="BM56" s="100"/>
      <c r="BN56" s="100"/>
      <c r="BO56" s="100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96"/>
      <c r="CZ56" s="96"/>
      <c r="DA56" s="96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367"/>
      <c r="DM56" s="367"/>
      <c r="DN56" s="367"/>
      <c r="DO56" s="367"/>
      <c r="DP56" s="367"/>
      <c r="DQ56" s="367"/>
      <c r="DR56" s="515"/>
      <c r="DS56" s="515"/>
      <c r="DT56" s="515"/>
      <c r="DU56" s="515"/>
      <c r="DV56" s="515"/>
      <c r="DW56" s="515"/>
      <c r="DX56" s="515"/>
      <c r="DY56" s="515"/>
      <c r="DZ56" s="634"/>
      <c r="EA56" s="634"/>
      <c r="EB56" s="634"/>
      <c r="EC56" s="634"/>
      <c r="ED56" s="634"/>
      <c r="EE56" s="634"/>
      <c r="EF56" s="634"/>
      <c r="EG56" s="634"/>
      <c r="EH56" s="634"/>
      <c r="EI56" s="634"/>
      <c r="EJ56" s="634"/>
      <c r="EK56" s="634"/>
      <c r="EL56" s="634"/>
      <c r="EM56" s="634"/>
      <c r="EN56" s="753"/>
      <c r="EO56" s="753"/>
      <c r="EP56" s="753"/>
      <c r="EQ56" s="753"/>
      <c r="ER56" s="753"/>
      <c r="ES56" s="753"/>
      <c r="ET56" s="753"/>
      <c r="EU56" s="753"/>
      <c r="EV56" s="753"/>
      <c r="EW56" s="753"/>
      <c r="EX56" s="753"/>
      <c r="EY56" s="753"/>
      <c r="EZ56" s="753"/>
      <c r="FA56" s="753"/>
      <c r="FB56" s="1599"/>
      <c r="FC56" s="1599"/>
      <c r="FD56" s="1599"/>
      <c r="FE56" s="1599"/>
      <c r="FF56" s="1599"/>
      <c r="FG56" s="1599"/>
      <c r="FH56" s="1599"/>
      <c r="FI56" s="1599"/>
      <c r="FJ56" s="1599"/>
      <c r="FK56" s="1599"/>
      <c r="FL56" s="1599"/>
      <c r="FM56" s="1599"/>
      <c r="FN56" s="1599"/>
      <c r="FO56" s="1599"/>
      <c r="FP56" s="1599"/>
      <c r="FQ56" s="3597"/>
      <c r="FR56" s="3597"/>
      <c r="FS56" s="3597"/>
      <c r="FT56" s="3597"/>
      <c r="FU56" s="3597"/>
      <c r="FV56" s="3597"/>
      <c r="FW56" s="3597"/>
      <c r="FX56" s="3663"/>
      <c r="FY56" s="3597"/>
      <c r="FZ56" s="3597"/>
      <c r="GA56" s="3597"/>
      <c r="GB56" s="3731"/>
      <c r="GC56" s="3731"/>
      <c r="GD56" s="3731"/>
      <c r="GE56" s="3731"/>
      <c r="GF56" s="3731"/>
      <c r="GG56" s="3731"/>
      <c r="GH56" s="3663"/>
      <c r="GI56" s="3731"/>
      <c r="GJ56" s="3731"/>
      <c r="GK56" s="3731"/>
      <c r="GL56" s="3731"/>
      <c r="GM56" s="3731"/>
      <c r="GN56" s="3731"/>
      <c r="GO56" s="104"/>
      <c r="GP56" s="104"/>
      <c r="GQ56" s="104"/>
      <c r="GR56" s="104"/>
      <c r="GS56" s="104"/>
      <c r="GT56" s="3663"/>
      <c r="GU56" s="104"/>
      <c r="GV56" s="104"/>
      <c r="GW56" s="104"/>
      <c r="GX56" s="104"/>
      <c r="GY56" s="104"/>
      <c r="GZ56" s="3797"/>
    </row>
    <row r="57" spans="1:208" s="478" customFormat="1" ht="11.1" customHeight="1" x14ac:dyDescent="0.2">
      <c r="A57" s="60" t="s">
        <v>337</v>
      </c>
      <c r="B57" s="448">
        <f t="shared" si="4"/>
        <v>37</v>
      </c>
      <c r="C57" s="447">
        <f t="shared" si="5"/>
        <v>0.20555555555555555</v>
      </c>
      <c r="D57" s="403">
        <f t="array" ref="D57">MIN(IF(AB57:GZ57&gt;=1,$AB$3:$GZ$3))</f>
        <v>43077</v>
      </c>
      <c r="E57" s="400">
        <f t="array" ref="E57">MAX(IF(AB57:GZ57&gt;=1,$AB$3:$GZ$3))</f>
        <v>45016</v>
      </c>
      <c r="F57" s="442">
        <f t="shared" si="6"/>
        <v>3</v>
      </c>
      <c r="G57" s="446">
        <f t="shared" si="7"/>
        <v>8.1081081081081086E-2</v>
      </c>
      <c r="H57" s="626">
        <f t="shared" si="8"/>
        <v>0.5</v>
      </c>
      <c r="I57" s="375">
        <f t="array" ref="I57">IF((F57&gt;=1),MAX(IF(AB57:GZ57=1,$AB$3:$GZ$3)),"-")</f>
        <v>44631</v>
      </c>
      <c r="J57" s="759">
        <f t="array" ref="J57">IF((F57&gt;=1),MAX(IF(AB57:GZ57=1,$AB$2:$GZ$2)),"-")</f>
        <v>166</v>
      </c>
      <c r="K57" s="384">
        <f t="shared" ca="1" si="25"/>
        <v>13</v>
      </c>
      <c r="L57" s="384">
        <f t="shared" ca="1" si="26"/>
        <v>14</v>
      </c>
      <c r="M57" s="445">
        <f t="shared" si="11"/>
        <v>3</v>
      </c>
      <c r="N57" s="444">
        <f t="shared" si="12"/>
        <v>8.1081081081081086E-2</v>
      </c>
      <c r="O57" s="156">
        <f t="shared" si="13"/>
        <v>3</v>
      </c>
      <c r="P57" s="443">
        <f t="shared" si="14"/>
        <v>8.1081081081081086E-2</v>
      </c>
      <c r="Q57" s="442">
        <f t="shared" si="15"/>
        <v>9</v>
      </c>
      <c r="R57" s="441">
        <f t="shared" si="16"/>
        <v>0.24324324324324326</v>
      </c>
      <c r="S57" s="362">
        <f t="shared" si="27"/>
        <v>12</v>
      </c>
      <c r="T57" s="157">
        <f t="shared" si="18"/>
        <v>0.32432432432432434</v>
      </c>
      <c r="U57" s="363">
        <f t="shared" si="28"/>
        <v>17</v>
      </c>
      <c r="V57" s="158">
        <f t="shared" si="20"/>
        <v>0.45945945945945948</v>
      </c>
      <c r="W57" s="159">
        <f t="array" ref="W57">SUM(1*(AB$5:GZ$5=AB57:GZ57))-1</f>
        <v>5</v>
      </c>
      <c r="X57" s="160">
        <f t="shared" si="21"/>
        <v>0.13513513513513514</v>
      </c>
      <c r="Y57" s="389">
        <f t="shared" si="22"/>
        <v>8.1351351351351351</v>
      </c>
      <c r="Z57" s="389">
        <f t="shared" si="23"/>
        <v>14.243243243243244</v>
      </c>
      <c r="AA57" s="397">
        <f t="shared" si="24"/>
        <v>0.57115749525616699</v>
      </c>
      <c r="AB57" s="94"/>
      <c r="AC57" s="95"/>
      <c r="AD57" s="95"/>
      <c r="AE57" s="96"/>
      <c r="AF57" s="96"/>
      <c r="AG57" s="96"/>
      <c r="AH57" s="96"/>
      <c r="AI57" s="96"/>
      <c r="AJ57" s="96"/>
      <c r="AK57" s="96"/>
      <c r="AL57" s="96"/>
      <c r="AM57" s="98"/>
      <c r="AN57" s="98"/>
      <c r="AO57" s="98"/>
      <c r="AP57" s="98"/>
      <c r="AQ57" s="98"/>
      <c r="AR57" s="98"/>
      <c r="AS57" s="98"/>
      <c r="AT57" s="98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96"/>
      <c r="CZ57" s="96"/>
      <c r="DA57" s="96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367"/>
      <c r="DM57" s="367"/>
      <c r="DN57" s="367"/>
      <c r="DO57" s="367"/>
      <c r="DP57" s="367"/>
      <c r="DQ57" s="367"/>
      <c r="DR57" s="515"/>
      <c r="DS57" s="515"/>
      <c r="DT57" s="515"/>
      <c r="DU57" s="515"/>
      <c r="DV57" s="515"/>
      <c r="DW57" s="515"/>
      <c r="DX57" s="515"/>
      <c r="DY57" s="515"/>
      <c r="DZ57" s="634"/>
      <c r="EA57" s="634"/>
      <c r="EB57" s="634"/>
      <c r="EC57" s="634"/>
      <c r="ED57" s="634"/>
      <c r="EE57" s="634"/>
      <c r="EF57" s="634"/>
      <c r="EG57" s="634"/>
      <c r="EH57" s="634"/>
      <c r="EI57" s="634"/>
      <c r="EJ57" s="634"/>
      <c r="EK57" s="634"/>
      <c r="EL57" s="634"/>
      <c r="EM57" s="634"/>
      <c r="EN57" s="753"/>
      <c r="EO57" s="753"/>
      <c r="EP57" s="753"/>
      <c r="EQ57" s="753">
        <v>5</v>
      </c>
      <c r="ER57" s="753"/>
      <c r="ES57" s="753"/>
      <c r="ET57" s="753"/>
      <c r="EU57" s="753"/>
      <c r="EV57" s="753"/>
      <c r="EW57" s="753">
        <v>11</v>
      </c>
      <c r="EX57" s="753"/>
      <c r="EY57" s="753"/>
      <c r="EZ57" s="753">
        <v>1</v>
      </c>
      <c r="FA57" s="753"/>
      <c r="FB57" s="1599"/>
      <c r="FC57" s="1599"/>
      <c r="FD57" s="1599"/>
      <c r="FE57" s="1599">
        <v>12</v>
      </c>
      <c r="FF57" s="1599">
        <v>4</v>
      </c>
      <c r="FG57" s="1599">
        <v>10</v>
      </c>
      <c r="FH57" s="1599"/>
      <c r="FI57" s="1599"/>
      <c r="FJ57" s="1599">
        <v>3</v>
      </c>
      <c r="FK57" s="1599">
        <v>1</v>
      </c>
      <c r="FL57" s="1599"/>
      <c r="FM57" s="1599"/>
      <c r="FN57" s="1599">
        <v>7</v>
      </c>
      <c r="FO57" s="1599"/>
      <c r="FP57" s="1599"/>
      <c r="FQ57" s="3597">
        <v>18</v>
      </c>
      <c r="FR57" s="3597"/>
      <c r="FS57" s="3597">
        <v>9</v>
      </c>
      <c r="FT57" s="3597"/>
      <c r="FU57" s="3597"/>
      <c r="FV57" s="3597"/>
      <c r="FW57" s="3597">
        <v>5</v>
      </c>
      <c r="FX57" s="3663">
        <v>15</v>
      </c>
      <c r="FY57" s="3597">
        <v>9</v>
      </c>
      <c r="FZ57" s="3597"/>
      <c r="GA57" s="3597">
        <v>12</v>
      </c>
      <c r="GB57" s="3731">
        <v>3</v>
      </c>
      <c r="GC57" s="3731">
        <v>10</v>
      </c>
      <c r="GD57" s="3731">
        <v>6</v>
      </c>
      <c r="GE57" s="3731">
        <v>12</v>
      </c>
      <c r="GF57" s="3731">
        <v>2</v>
      </c>
      <c r="GG57" s="3731">
        <v>5</v>
      </c>
      <c r="GH57" s="3663">
        <v>8</v>
      </c>
      <c r="GI57" s="3731">
        <v>14</v>
      </c>
      <c r="GJ57" s="3731"/>
      <c r="GK57" s="3731">
        <v>1</v>
      </c>
      <c r="GL57" s="3731"/>
      <c r="GM57" s="3731">
        <v>10</v>
      </c>
      <c r="GN57" s="3731">
        <v>14</v>
      </c>
      <c r="GO57" s="104">
        <v>12</v>
      </c>
      <c r="GP57" s="104">
        <v>2</v>
      </c>
      <c r="GQ57" s="104">
        <v>12</v>
      </c>
      <c r="GR57" s="104">
        <v>2</v>
      </c>
      <c r="GS57" s="104">
        <v>8</v>
      </c>
      <c r="GT57" s="3663">
        <v>10</v>
      </c>
      <c r="GU57" s="104">
        <v>12</v>
      </c>
      <c r="GV57" s="104">
        <v>3</v>
      </c>
      <c r="GW57" s="104">
        <v>8</v>
      </c>
      <c r="GX57" s="104">
        <v>13</v>
      </c>
      <c r="GY57" s="104">
        <v>12</v>
      </c>
      <c r="GZ57" s="3797"/>
    </row>
    <row r="58" spans="1:208" s="478" customFormat="1" ht="11.1" customHeight="1" x14ac:dyDescent="0.2">
      <c r="A58" s="58" t="s">
        <v>345</v>
      </c>
      <c r="B58" s="448">
        <f t="shared" si="4"/>
        <v>10</v>
      </c>
      <c r="C58" s="447">
        <f t="shared" si="5"/>
        <v>5.5555555555555552E-2</v>
      </c>
      <c r="D58" s="403">
        <f t="array" ref="D58">MIN(IF(AB58:GZ58&gt;=1,$AB$3:$GZ$3))</f>
        <v>43245</v>
      </c>
      <c r="E58" s="400">
        <f t="array" ref="E58">MAX(IF(AB58:GZ58&gt;=1,$AB$3:$GZ$3))</f>
        <v>44631</v>
      </c>
      <c r="F58" s="442">
        <f t="shared" si="6"/>
        <v>0</v>
      </c>
      <c r="G58" s="446">
        <f t="shared" si="7"/>
        <v>0</v>
      </c>
      <c r="H58" s="626" t="str">
        <f t="shared" si="8"/>
        <v>-</v>
      </c>
      <c r="I58" s="375" t="str">
        <f t="array" ref="I58">IF((F58&gt;=1),MAX(IF(AB58:GZ58=1,$AB$3:$GZ$3)),"-")</f>
        <v>-</v>
      </c>
      <c r="J58" s="759" t="str">
        <f t="array" ref="J58">IF((F58&gt;=1),MAX(IF(AB58:GZ58=1,$AB$2:$GZ$2)),"-")</f>
        <v>-</v>
      </c>
      <c r="K58" s="384">
        <f t="shared" ca="1" si="25"/>
        <v>10</v>
      </c>
      <c r="L58" s="384" t="str">
        <f t="shared" ca="1" si="26"/>
        <v>-</v>
      </c>
      <c r="M58" s="445">
        <f t="shared" si="11"/>
        <v>1</v>
      </c>
      <c r="N58" s="444">
        <f t="shared" si="12"/>
        <v>0.1</v>
      </c>
      <c r="O58" s="156">
        <f t="shared" si="13"/>
        <v>0</v>
      </c>
      <c r="P58" s="443">
        <f t="shared" si="14"/>
        <v>0</v>
      </c>
      <c r="Q58" s="442">
        <f t="shared" si="15"/>
        <v>1</v>
      </c>
      <c r="R58" s="441">
        <f t="shared" si="16"/>
        <v>0.1</v>
      </c>
      <c r="S58" s="362">
        <f t="shared" si="27"/>
        <v>1</v>
      </c>
      <c r="T58" s="157">
        <f t="shared" si="18"/>
        <v>0.1</v>
      </c>
      <c r="U58" s="363">
        <f t="shared" si="28"/>
        <v>2</v>
      </c>
      <c r="V58" s="158">
        <f t="shared" si="20"/>
        <v>0.2</v>
      </c>
      <c r="W58" s="159">
        <f t="array" ref="W58">SUM(1*(AB$5:GZ$5=AB58:GZ58))-1</f>
        <v>1</v>
      </c>
      <c r="X58" s="160">
        <f t="shared" si="21"/>
        <v>0.1</v>
      </c>
      <c r="Y58" s="389">
        <f t="shared" si="22"/>
        <v>9.8000000000000007</v>
      </c>
      <c r="Z58" s="389">
        <f t="shared" si="23"/>
        <v>15</v>
      </c>
      <c r="AA58" s="397">
        <f t="shared" si="24"/>
        <v>0.65333333333333343</v>
      </c>
      <c r="AB58" s="94"/>
      <c r="AC58" s="95"/>
      <c r="AD58" s="95"/>
      <c r="AE58" s="96"/>
      <c r="AF58" s="96"/>
      <c r="AG58" s="96"/>
      <c r="AH58" s="96"/>
      <c r="AI58" s="96"/>
      <c r="AJ58" s="96"/>
      <c r="AK58" s="96"/>
      <c r="AL58" s="96"/>
      <c r="AM58" s="98"/>
      <c r="AN58" s="98"/>
      <c r="AO58" s="98"/>
      <c r="AP58" s="98"/>
      <c r="AQ58" s="98"/>
      <c r="AR58" s="98"/>
      <c r="AS58" s="98"/>
      <c r="AT58" s="98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96"/>
      <c r="CZ58" s="96"/>
      <c r="DA58" s="96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367"/>
      <c r="DM58" s="367"/>
      <c r="DN58" s="367"/>
      <c r="DO58" s="367"/>
      <c r="DP58" s="367"/>
      <c r="DQ58" s="367"/>
      <c r="DR58" s="515"/>
      <c r="DS58" s="515"/>
      <c r="DT58" s="515"/>
      <c r="DU58" s="515"/>
      <c r="DV58" s="515"/>
      <c r="DW58" s="515"/>
      <c r="DX58" s="515"/>
      <c r="DY58" s="515"/>
      <c r="DZ58" s="634"/>
      <c r="EA58" s="634"/>
      <c r="EB58" s="634"/>
      <c r="EC58" s="634"/>
      <c r="ED58" s="634"/>
      <c r="EE58" s="634"/>
      <c r="EF58" s="634"/>
      <c r="EG58" s="634"/>
      <c r="EH58" s="634"/>
      <c r="EI58" s="634"/>
      <c r="EJ58" s="634"/>
      <c r="EK58" s="634"/>
      <c r="EL58" s="634"/>
      <c r="EM58" s="634"/>
      <c r="EN58" s="753"/>
      <c r="EO58" s="753"/>
      <c r="EP58" s="753"/>
      <c r="EQ58" s="753"/>
      <c r="ER58" s="753"/>
      <c r="ES58" s="753"/>
      <c r="ET58" s="753"/>
      <c r="EU58" s="753"/>
      <c r="EV58" s="753"/>
      <c r="EW58" s="753"/>
      <c r="EX58" s="753"/>
      <c r="EY58" s="753">
        <v>8</v>
      </c>
      <c r="EZ58" s="753">
        <v>15</v>
      </c>
      <c r="FA58" s="753"/>
      <c r="FB58" s="1599"/>
      <c r="FC58" s="1599"/>
      <c r="FD58" s="1599"/>
      <c r="FE58" s="1599"/>
      <c r="FF58" s="1599">
        <v>8</v>
      </c>
      <c r="FG58" s="1599"/>
      <c r="FH58" s="1599">
        <v>10</v>
      </c>
      <c r="FI58" s="1599">
        <v>12</v>
      </c>
      <c r="FJ58" s="1599"/>
      <c r="FK58" s="1599">
        <v>10</v>
      </c>
      <c r="FL58" s="1599"/>
      <c r="FM58" s="1599"/>
      <c r="FN58" s="1599"/>
      <c r="FO58" s="1599"/>
      <c r="FP58" s="1599"/>
      <c r="FQ58" s="3597"/>
      <c r="FR58" s="3597">
        <v>2</v>
      </c>
      <c r="FS58" s="3597"/>
      <c r="FT58" s="3597">
        <v>14</v>
      </c>
      <c r="FU58" s="3597"/>
      <c r="FV58" s="3597"/>
      <c r="FW58" s="3597"/>
      <c r="FX58" s="3663"/>
      <c r="FY58" s="3597"/>
      <c r="FZ58" s="3597">
        <v>11</v>
      </c>
      <c r="GA58" s="3597"/>
      <c r="GB58" s="3731"/>
      <c r="GC58" s="3731"/>
      <c r="GD58" s="3731"/>
      <c r="GE58" s="3731"/>
      <c r="GF58" s="3731"/>
      <c r="GG58" s="3731"/>
      <c r="GH58" s="3663"/>
      <c r="GI58" s="3731"/>
      <c r="GJ58" s="3731"/>
      <c r="GK58" s="3731">
        <v>8</v>
      </c>
      <c r="GL58" s="3731"/>
      <c r="GM58" s="3731"/>
      <c r="GN58" s="3731"/>
      <c r="GO58" s="104"/>
      <c r="GP58" s="104"/>
      <c r="GQ58" s="104"/>
      <c r="GR58" s="104"/>
      <c r="GS58" s="104"/>
      <c r="GT58" s="3663"/>
      <c r="GU58" s="104"/>
      <c r="GV58" s="104"/>
      <c r="GW58" s="104"/>
      <c r="GX58" s="104"/>
      <c r="GY58" s="104"/>
      <c r="GZ58" s="3797"/>
    </row>
    <row r="59" spans="1:208" s="478" customFormat="1" ht="11.1" customHeight="1" x14ac:dyDescent="0.2">
      <c r="A59" s="58" t="s">
        <v>52</v>
      </c>
      <c r="B59" s="448">
        <f t="shared" si="4"/>
        <v>1</v>
      </c>
      <c r="C59" s="447">
        <f t="shared" si="5"/>
        <v>5.5555555555555558E-3</v>
      </c>
      <c r="D59" s="403">
        <f t="array" ref="D59">MIN(IF(AB59:GZ59&gt;=1,$AB$3:$GZ$3))</f>
        <v>39227</v>
      </c>
      <c r="E59" s="400">
        <f t="array" ref="E59">MAX(IF(AB59:GZ59&gt;=1,$AB$3:$GZ$3))</f>
        <v>39227</v>
      </c>
      <c r="F59" s="442">
        <f t="shared" si="6"/>
        <v>0</v>
      </c>
      <c r="G59" s="446">
        <f t="shared" si="7"/>
        <v>0</v>
      </c>
      <c r="H59" s="626" t="str">
        <f t="shared" si="8"/>
        <v>-</v>
      </c>
      <c r="I59" s="375" t="str">
        <f t="array" ref="I59">IF((F59&gt;=1),MAX(IF(AB59:GZ59=1,$AB$3:$GZ$3)),"-")</f>
        <v>-</v>
      </c>
      <c r="J59" s="759" t="str">
        <f t="array" ref="J59">IF((F59&gt;=1),MAX(IF(AB59:GZ59=1,$AB$2:$GZ$2)),"-")</f>
        <v>-</v>
      </c>
      <c r="K59" s="384">
        <f t="shared" ca="1" si="25"/>
        <v>1</v>
      </c>
      <c r="L59" s="384" t="str">
        <f t="shared" ca="1" si="26"/>
        <v>-</v>
      </c>
      <c r="M59" s="445">
        <f t="shared" si="11"/>
        <v>0</v>
      </c>
      <c r="N59" s="444">
        <f t="shared" si="12"/>
        <v>0</v>
      </c>
      <c r="O59" s="156">
        <f t="shared" si="13"/>
        <v>0</v>
      </c>
      <c r="P59" s="443">
        <f t="shared" si="14"/>
        <v>0</v>
      </c>
      <c r="Q59" s="442">
        <f t="shared" si="15"/>
        <v>0</v>
      </c>
      <c r="R59" s="441">
        <f t="shared" si="16"/>
        <v>0</v>
      </c>
      <c r="S59" s="362">
        <f t="shared" si="27"/>
        <v>0</v>
      </c>
      <c r="T59" s="157">
        <f t="shared" si="18"/>
        <v>0</v>
      </c>
      <c r="U59" s="363">
        <f t="shared" si="28"/>
        <v>0</v>
      </c>
      <c r="V59" s="158">
        <f t="shared" si="20"/>
        <v>0</v>
      </c>
      <c r="W59" s="159">
        <f t="array" ref="W59">SUM(1*(AB$5:GZ$5=AB59:GZ59))-1</f>
        <v>1</v>
      </c>
      <c r="X59" s="160">
        <f t="shared" si="21"/>
        <v>1</v>
      </c>
      <c r="Y59" s="389">
        <f t="shared" si="22"/>
        <v>13</v>
      </c>
      <c r="Z59" s="389">
        <f t="shared" si="23"/>
        <v>13</v>
      </c>
      <c r="AA59" s="397">
        <f t="shared" si="24"/>
        <v>1</v>
      </c>
      <c r="AB59" s="105">
        <v>13</v>
      </c>
      <c r="AC59" s="103"/>
      <c r="AD59" s="103"/>
      <c r="AE59" s="96"/>
      <c r="AF59" s="96"/>
      <c r="AG59" s="96"/>
      <c r="AH59" s="96"/>
      <c r="AI59" s="96"/>
      <c r="AJ59" s="96"/>
      <c r="AK59" s="96"/>
      <c r="AL59" s="96"/>
      <c r="AM59" s="97"/>
      <c r="AN59" s="97"/>
      <c r="AO59" s="97"/>
      <c r="AP59" s="97"/>
      <c r="AQ59" s="97"/>
      <c r="AR59" s="97"/>
      <c r="AS59" s="97"/>
      <c r="AT59" s="98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96"/>
      <c r="CZ59" s="96"/>
      <c r="DA59" s="96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367"/>
      <c r="DM59" s="367"/>
      <c r="DN59" s="367"/>
      <c r="DO59" s="367"/>
      <c r="DP59" s="367"/>
      <c r="DQ59" s="367"/>
      <c r="DR59" s="515"/>
      <c r="DS59" s="515"/>
      <c r="DT59" s="515"/>
      <c r="DU59" s="515"/>
      <c r="DV59" s="515"/>
      <c r="DW59" s="515"/>
      <c r="DX59" s="515"/>
      <c r="DY59" s="515"/>
      <c r="DZ59" s="634"/>
      <c r="EA59" s="634"/>
      <c r="EB59" s="634"/>
      <c r="EC59" s="634"/>
      <c r="ED59" s="634"/>
      <c r="EE59" s="634"/>
      <c r="EF59" s="634"/>
      <c r="EG59" s="634"/>
      <c r="EH59" s="634"/>
      <c r="EI59" s="634"/>
      <c r="EJ59" s="634"/>
      <c r="EK59" s="634"/>
      <c r="EL59" s="634"/>
      <c r="EM59" s="634"/>
      <c r="EN59" s="753"/>
      <c r="EO59" s="753"/>
      <c r="EP59" s="753"/>
      <c r="EQ59" s="753"/>
      <c r="ER59" s="753"/>
      <c r="ES59" s="753"/>
      <c r="ET59" s="753"/>
      <c r="EU59" s="753"/>
      <c r="EV59" s="753"/>
      <c r="EW59" s="753"/>
      <c r="EX59" s="753"/>
      <c r="EY59" s="753"/>
      <c r="EZ59" s="753"/>
      <c r="FA59" s="753"/>
      <c r="FB59" s="1599"/>
      <c r="FC59" s="1599"/>
      <c r="FD59" s="1599"/>
      <c r="FE59" s="1599"/>
      <c r="FF59" s="1599"/>
      <c r="FG59" s="1599"/>
      <c r="FH59" s="1599"/>
      <c r="FI59" s="1599"/>
      <c r="FJ59" s="1599"/>
      <c r="FK59" s="1599"/>
      <c r="FL59" s="1599"/>
      <c r="FM59" s="1599"/>
      <c r="FN59" s="1599"/>
      <c r="FO59" s="1599"/>
      <c r="FP59" s="1599"/>
      <c r="FQ59" s="3597"/>
      <c r="FR59" s="3597"/>
      <c r="FS59" s="3597"/>
      <c r="FT59" s="3597"/>
      <c r="FU59" s="3597"/>
      <c r="FV59" s="3597"/>
      <c r="FW59" s="3597"/>
      <c r="FX59" s="3663"/>
      <c r="FY59" s="3597"/>
      <c r="FZ59" s="3597"/>
      <c r="GA59" s="3597"/>
      <c r="GB59" s="3731"/>
      <c r="GC59" s="3731"/>
      <c r="GD59" s="3731"/>
      <c r="GE59" s="3731"/>
      <c r="GF59" s="3731"/>
      <c r="GG59" s="3731"/>
      <c r="GH59" s="3663"/>
      <c r="GI59" s="3731"/>
      <c r="GJ59" s="3731"/>
      <c r="GK59" s="3731"/>
      <c r="GL59" s="3731"/>
      <c r="GM59" s="3731"/>
      <c r="GN59" s="3731"/>
      <c r="GO59" s="104"/>
      <c r="GP59" s="104"/>
      <c r="GQ59" s="104"/>
      <c r="GR59" s="104"/>
      <c r="GS59" s="104"/>
      <c r="GT59" s="3663"/>
      <c r="GU59" s="104"/>
      <c r="GV59" s="104"/>
      <c r="GW59" s="104"/>
      <c r="GX59" s="104"/>
      <c r="GY59" s="104"/>
      <c r="GZ59" s="3797"/>
    </row>
    <row r="60" spans="1:208" s="478" customFormat="1" ht="11.1" customHeight="1" x14ac:dyDescent="0.2">
      <c r="A60" s="58" t="s">
        <v>279</v>
      </c>
      <c r="B60" s="448">
        <f t="shared" si="4"/>
        <v>13</v>
      </c>
      <c r="C60" s="447">
        <f t="shared" si="5"/>
        <v>7.2222222222222215E-2</v>
      </c>
      <c r="D60" s="403">
        <f t="array" ref="D60">MIN(IF(AB60:GZ60&gt;=1,$AB$3:$GZ$3))</f>
        <v>42307</v>
      </c>
      <c r="E60" s="400">
        <f t="array" ref="E60">MAX(IF(AB60:GZ60&gt;=1,$AB$3:$GZ$3))</f>
        <v>43007</v>
      </c>
      <c r="F60" s="442">
        <f t="shared" si="6"/>
        <v>0</v>
      </c>
      <c r="G60" s="446">
        <f t="shared" si="7"/>
        <v>0</v>
      </c>
      <c r="H60" s="626" t="str">
        <f t="shared" si="8"/>
        <v>-</v>
      </c>
      <c r="I60" s="375" t="str">
        <f t="array" ref="I60">IF((F60&gt;=1),MAX(IF(AB60:GZ60=1,$AB$3:$GZ$3)),"-")</f>
        <v>-</v>
      </c>
      <c r="J60" s="759" t="str">
        <f t="array" ref="J60">IF((F60&gt;=1),MAX(IF(AB60:GZ60=1,$AB$2:$GZ$2)),"-")</f>
        <v>-</v>
      </c>
      <c r="K60" s="384">
        <f t="shared" ca="1" si="25"/>
        <v>13</v>
      </c>
      <c r="L60" s="384" t="str">
        <f t="shared" ca="1" si="26"/>
        <v>-</v>
      </c>
      <c r="M60" s="445">
        <f t="shared" si="11"/>
        <v>3</v>
      </c>
      <c r="N60" s="444">
        <f t="shared" si="12"/>
        <v>0.23076923076923078</v>
      </c>
      <c r="O60" s="156">
        <f t="shared" si="13"/>
        <v>2</v>
      </c>
      <c r="P60" s="443">
        <f t="shared" si="14"/>
        <v>0.15384615384615385</v>
      </c>
      <c r="Q60" s="442">
        <f t="shared" si="15"/>
        <v>5</v>
      </c>
      <c r="R60" s="441">
        <f t="shared" si="16"/>
        <v>0.38461538461538464</v>
      </c>
      <c r="S60" s="362">
        <f t="shared" si="27"/>
        <v>5</v>
      </c>
      <c r="T60" s="157">
        <f t="shared" si="18"/>
        <v>0.38461538461538464</v>
      </c>
      <c r="U60" s="363">
        <f t="shared" si="28"/>
        <v>7</v>
      </c>
      <c r="V60" s="158">
        <f t="shared" si="20"/>
        <v>0.53846153846153844</v>
      </c>
      <c r="W60" s="159">
        <f t="array" ref="W60">SUM(1*(AB$5:GZ$5=AB60:GZ60))-1</f>
        <v>2</v>
      </c>
      <c r="X60" s="160">
        <f t="shared" si="21"/>
        <v>0.15384615384615385</v>
      </c>
      <c r="Y60" s="389">
        <f t="shared" si="22"/>
        <v>8.3076923076923084</v>
      </c>
      <c r="Z60" s="389">
        <f t="shared" si="23"/>
        <v>15.692307692307692</v>
      </c>
      <c r="AA60" s="397">
        <f t="shared" si="24"/>
        <v>0.52941176470588247</v>
      </c>
      <c r="AB60" s="105"/>
      <c r="AC60" s="103"/>
      <c r="AD60" s="103"/>
      <c r="AE60" s="96"/>
      <c r="AF60" s="96"/>
      <c r="AG60" s="96"/>
      <c r="AH60" s="96"/>
      <c r="AI60" s="96"/>
      <c r="AJ60" s="96"/>
      <c r="AK60" s="96"/>
      <c r="AL60" s="96"/>
      <c r="AM60" s="97"/>
      <c r="AN60" s="97"/>
      <c r="AO60" s="97"/>
      <c r="AP60" s="97"/>
      <c r="AQ60" s="97"/>
      <c r="AR60" s="97"/>
      <c r="AS60" s="97"/>
      <c r="AT60" s="98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96"/>
      <c r="CZ60" s="96"/>
      <c r="DA60" s="96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367"/>
      <c r="DM60" s="367"/>
      <c r="DN60" s="367"/>
      <c r="DO60" s="367">
        <v>15</v>
      </c>
      <c r="DP60" s="367"/>
      <c r="DQ60" s="367"/>
      <c r="DR60" s="515">
        <v>18</v>
      </c>
      <c r="DS60" s="515"/>
      <c r="DT60" s="515">
        <v>9</v>
      </c>
      <c r="DU60" s="515">
        <v>3</v>
      </c>
      <c r="DV60" s="515">
        <v>13</v>
      </c>
      <c r="DW60" s="515">
        <v>15</v>
      </c>
      <c r="DX60" s="515">
        <v>2</v>
      </c>
      <c r="DY60" s="515"/>
      <c r="DZ60" s="634"/>
      <c r="EA60" s="634"/>
      <c r="EB60" s="634">
        <v>2</v>
      </c>
      <c r="EC60" s="634">
        <v>3</v>
      </c>
      <c r="ED60" s="634"/>
      <c r="EE60" s="634">
        <v>6</v>
      </c>
      <c r="EF60" s="634"/>
      <c r="EG60" s="634"/>
      <c r="EH60" s="634"/>
      <c r="EI60" s="634">
        <v>2</v>
      </c>
      <c r="EJ60" s="634"/>
      <c r="EK60" s="634"/>
      <c r="EL60" s="634">
        <v>11</v>
      </c>
      <c r="EM60" s="634"/>
      <c r="EN60" s="753"/>
      <c r="EO60" s="753">
        <v>9</v>
      </c>
      <c r="EP60" s="753"/>
      <c r="EQ60" s="753"/>
      <c r="ER60" s="753"/>
      <c r="ES60" s="753"/>
      <c r="ET60" s="753"/>
      <c r="EU60" s="753"/>
      <c r="EV60" s="753"/>
      <c r="EW60" s="753"/>
      <c r="EX60" s="753"/>
      <c r="EY60" s="753"/>
      <c r="EZ60" s="753"/>
      <c r="FA60" s="753"/>
      <c r="FB60" s="1599"/>
      <c r="FC60" s="1599"/>
      <c r="FD60" s="1599"/>
      <c r="FE60" s="1599"/>
      <c r="FF60" s="1599"/>
      <c r="FG60" s="1599"/>
      <c r="FH60" s="1599"/>
      <c r="FI60" s="1599"/>
      <c r="FJ60" s="1599"/>
      <c r="FK60" s="1599"/>
      <c r="FL60" s="1599"/>
      <c r="FM60" s="1599"/>
      <c r="FN60" s="1599"/>
      <c r="FO60" s="1599"/>
      <c r="FP60" s="1599"/>
      <c r="FQ60" s="3597"/>
      <c r="FR60" s="3597"/>
      <c r="FS60" s="3597"/>
      <c r="FT60" s="3597"/>
      <c r="FU60" s="3597"/>
      <c r="FV60" s="3597"/>
      <c r="FW60" s="3597"/>
      <c r="FX60" s="3663"/>
      <c r="FY60" s="3597"/>
      <c r="FZ60" s="3597"/>
      <c r="GA60" s="3597"/>
      <c r="GB60" s="3731"/>
      <c r="GC60" s="3731"/>
      <c r="GD60" s="3731"/>
      <c r="GE60" s="3731"/>
      <c r="GF60" s="3731"/>
      <c r="GG60" s="3731"/>
      <c r="GH60" s="3663"/>
      <c r="GI60" s="3731"/>
      <c r="GJ60" s="3731"/>
      <c r="GK60" s="3731"/>
      <c r="GL60" s="3731"/>
      <c r="GM60" s="3731"/>
      <c r="GN60" s="3731"/>
      <c r="GO60" s="104"/>
      <c r="GP60" s="104"/>
      <c r="GQ60" s="104"/>
      <c r="GR60" s="104"/>
      <c r="GS60" s="104"/>
      <c r="GT60" s="3663"/>
      <c r="GU60" s="104"/>
      <c r="GV60" s="104"/>
      <c r="GW60" s="104"/>
      <c r="GX60" s="104"/>
      <c r="GY60" s="104"/>
      <c r="GZ60" s="3797"/>
    </row>
    <row r="61" spans="1:208" s="478" customFormat="1" ht="11.1" customHeight="1" x14ac:dyDescent="0.2">
      <c r="A61" s="3856" t="s">
        <v>138</v>
      </c>
      <c r="B61" s="448">
        <f t="shared" si="4"/>
        <v>114</v>
      </c>
      <c r="C61" s="447">
        <f t="shared" si="5"/>
        <v>0.6333333333333333</v>
      </c>
      <c r="D61" s="403">
        <f t="array" ref="D61">MIN(IF(AB61:GZ61&gt;=1,$AB$3:$GZ$3))</f>
        <v>40809</v>
      </c>
      <c r="E61" s="400">
        <f t="array" ref="E61">MAX(IF(AB61:GZ61&gt;=1,$AB$3:$GZ$3))</f>
        <v>45016</v>
      </c>
      <c r="F61" s="442">
        <f t="shared" si="6"/>
        <v>5</v>
      </c>
      <c r="G61" s="446">
        <f t="shared" si="7"/>
        <v>4.3859649122807015E-2</v>
      </c>
      <c r="H61" s="626">
        <f t="shared" si="8"/>
        <v>0.45454545454545453</v>
      </c>
      <c r="I61" s="375">
        <f t="array" ref="I61">IF((F61&gt;=1),MAX(IF(AB61:GZ61=1,$AB$3:$GZ$3)),"-")</f>
        <v>45016</v>
      </c>
      <c r="J61" s="759">
        <f t="array" ref="J61">IF((F61&gt;=1),MAX(IF(AB61:GZ61=1,$AB$2:$GZ$2)),"-")</f>
        <v>180</v>
      </c>
      <c r="K61" s="384">
        <f t="shared" ca="1" si="25"/>
        <v>0</v>
      </c>
      <c r="L61" s="384">
        <f t="shared" ca="1" si="26"/>
        <v>0</v>
      </c>
      <c r="M61" s="445">
        <f t="shared" si="11"/>
        <v>6</v>
      </c>
      <c r="N61" s="444">
        <f t="shared" si="12"/>
        <v>5.2631578947368418E-2</v>
      </c>
      <c r="O61" s="156">
        <f t="shared" si="13"/>
        <v>6</v>
      </c>
      <c r="P61" s="443">
        <f t="shared" si="14"/>
        <v>5.2631578947368418E-2</v>
      </c>
      <c r="Q61" s="442">
        <f t="shared" si="15"/>
        <v>17</v>
      </c>
      <c r="R61" s="441">
        <f t="shared" si="16"/>
        <v>0.14912280701754385</v>
      </c>
      <c r="S61" s="362">
        <f t="shared" si="27"/>
        <v>27</v>
      </c>
      <c r="T61" s="157">
        <f t="shared" si="18"/>
        <v>0.23684210526315788</v>
      </c>
      <c r="U61" s="363">
        <f t="shared" si="28"/>
        <v>50</v>
      </c>
      <c r="V61" s="158">
        <f t="shared" si="20"/>
        <v>0.43859649122807015</v>
      </c>
      <c r="W61" s="159">
        <f t="array" ref="W61">SUM(1*(AB$5:GZ$5=AB61:GZ61))-1</f>
        <v>4</v>
      </c>
      <c r="X61" s="160">
        <f t="shared" si="21"/>
        <v>3.5087719298245612E-2</v>
      </c>
      <c r="Y61" s="389">
        <f t="shared" si="22"/>
        <v>8.0350877192982448</v>
      </c>
      <c r="Z61" s="389">
        <f t="shared" si="23"/>
        <v>14.114035087719298</v>
      </c>
      <c r="AA61" s="397">
        <f t="shared" si="24"/>
        <v>0.56929770043505279</v>
      </c>
      <c r="AB61" s="94"/>
      <c r="AC61" s="95"/>
      <c r="AD61" s="95"/>
      <c r="AE61" s="106"/>
      <c r="AF61" s="106"/>
      <c r="AG61" s="106"/>
      <c r="AH61" s="106"/>
      <c r="AI61" s="106"/>
      <c r="AJ61" s="106"/>
      <c r="AK61" s="106"/>
      <c r="AL61" s="106"/>
      <c r="AM61" s="97"/>
      <c r="AN61" s="97"/>
      <c r="AO61" s="97"/>
      <c r="AP61" s="97"/>
      <c r="AQ61" s="97"/>
      <c r="AR61" s="97"/>
      <c r="AS61" s="97"/>
      <c r="AT61" s="98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1"/>
      <c r="BQ61" s="101">
        <v>8</v>
      </c>
      <c r="BR61" s="101">
        <v>6</v>
      </c>
      <c r="BS61" s="101">
        <v>8</v>
      </c>
      <c r="BT61" s="101"/>
      <c r="BU61" s="101">
        <v>8</v>
      </c>
      <c r="BV61" s="101">
        <v>1</v>
      </c>
      <c r="BW61" s="101"/>
      <c r="BX61" s="101"/>
      <c r="BY61" s="101">
        <v>13</v>
      </c>
      <c r="BZ61" s="102">
        <v>4</v>
      </c>
      <c r="CA61" s="102">
        <v>2</v>
      </c>
      <c r="CB61" s="102">
        <v>10</v>
      </c>
      <c r="CC61" s="102">
        <v>5</v>
      </c>
      <c r="CD61" s="102"/>
      <c r="CE61" s="102"/>
      <c r="CF61" s="102"/>
      <c r="CG61" s="102"/>
      <c r="CH61" s="102">
        <v>8</v>
      </c>
      <c r="CI61" s="102">
        <v>2</v>
      </c>
      <c r="CJ61" s="102">
        <v>6</v>
      </c>
      <c r="CK61" s="102">
        <v>5</v>
      </c>
      <c r="CL61" s="102">
        <v>9</v>
      </c>
      <c r="CM61" s="103"/>
      <c r="CN61" s="103"/>
      <c r="CO61" s="103">
        <v>13</v>
      </c>
      <c r="CP61" s="103"/>
      <c r="CQ61" s="103"/>
      <c r="CR61" s="103">
        <v>9</v>
      </c>
      <c r="CS61" s="103"/>
      <c r="CT61" s="103"/>
      <c r="CU61" s="103"/>
      <c r="CV61" s="103"/>
      <c r="CW61" s="103"/>
      <c r="CX61" s="103"/>
      <c r="CY61" s="96">
        <v>11</v>
      </c>
      <c r="CZ61" s="96">
        <v>14</v>
      </c>
      <c r="DA61" s="96">
        <v>6</v>
      </c>
      <c r="DB61" s="104">
        <v>7</v>
      </c>
      <c r="DC61" s="104">
        <v>9</v>
      </c>
      <c r="DD61" s="104">
        <v>12</v>
      </c>
      <c r="DE61" s="104">
        <v>14</v>
      </c>
      <c r="DF61" s="104">
        <v>7</v>
      </c>
      <c r="DG61" s="104"/>
      <c r="DH61" s="104">
        <v>12</v>
      </c>
      <c r="DI61" s="104">
        <v>11</v>
      </c>
      <c r="DJ61" s="104">
        <v>4</v>
      </c>
      <c r="DK61" s="104">
        <v>2</v>
      </c>
      <c r="DL61" s="367">
        <v>5</v>
      </c>
      <c r="DM61" s="367">
        <v>8</v>
      </c>
      <c r="DN61" s="367">
        <v>6</v>
      </c>
      <c r="DO61" s="367">
        <v>11</v>
      </c>
      <c r="DP61" s="367">
        <v>3</v>
      </c>
      <c r="DQ61" s="367">
        <v>14</v>
      </c>
      <c r="DR61" s="515">
        <v>7</v>
      </c>
      <c r="DS61" s="515">
        <v>15</v>
      </c>
      <c r="DT61" s="515">
        <v>6</v>
      </c>
      <c r="DU61" s="515">
        <v>10</v>
      </c>
      <c r="DV61" s="515">
        <v>10</v>
      </c>
      <c r="DW61" s="515">
        <v>6</v>
      </c>
      <c r="DX61" s="515">
        <v>11</v>
      </c>
      <c r="DY61" s="515">
        <v>10</v>
      </c>
      <c r="DZ61" s="634">
        <v>9</v>
      </c>
      <c r="EA61" s="634"/>
      <c r="EB61" s="634">
        <v>15</v>
      </c>
      <c r="EC61" s="634">
        <v>5</v>
      </c>
      <c r="ED61" s="634">
        <v>11</v>
      </c>
      <c r="EE61" s="634">
        <v>7</v>
      </c>
      <c r="EF61" s="634">
        <v>1</v>
      </c>
      <c r="EG61" s="634">
        <v>6</v>
      </c>
      <c r="EH61" s="634">
        <v>7</v>
      </c>
      <c r="EI61" s="634">
        <v>9</v>
      </c>
      <c r="EJ61" s="634">
        <v>10</v>
      </c>
      <c r="EK61" s="634"/>
      <c r="EL61" s="634"/>
      <c r="EM61" s="634">
        <v>12</v>
      </c>
      <c r="EN61" s="753">
        <v>11</v>
      </c>
      <c r="EO61" s="753"/>
      <c r="EP61" s="753">
        <v>5</v>
      </c>
      <c r="EQ61" s="753">
        <v>10</v>
      </c>
      <c r="ER61" s="753">
        <v>8</v>
      </c>
      <c r="ES61" s="753">
        <v>11</v>
      </c>
      <c r="ET61" s="753">
        <v>3</v>
      </c>
      <c r="EU61" s="753">
        <v>12</v>
      </c>
      <c r="EV61" s="753">
        <v>6</v>
      </c>
      <c r="EW61" s="753">
        <v>4</v>
      </c>
      <c r="EX61" s="753">
        <v>4</v>
      </c>
      <c r="EY61" s="753">
        <v>12</v>
      </c>
      <c r="EZ61" s="753">
        <v>3</v>
      </c>
      <c r="FA61" s="753">
        <v>12</v>
      </c>
      <c r="FB61" s="1599">
        <v>13</v>
      </c>
      <c r="FC61" s="1599">
        <v>14</v>
      </c>
      <c r="FD61" s="1599">
        <v>4</v>
      </c>
      <c r="FE61" s="1599">
        <v>10</v>
      </c>
      <c r="FF61" s="1599">
        <v>17</v>
      </c>
      <c r="FG61" s="1599">
        <v>5</v>
      </c>
      <c r="FH61" s="1599">
        <v>6</v>
      </c>
      <c r="FI61" s="1599">
        <v>8</v>
      </c>
      <c r="FJ61" s="1599"/>
      <c r="FK61" s="1599">
        <v>11</v>
      </c>
      <c r="FL61" s="1599">
        <v>7</v>
      </c>
      <c r="FM61" s="1599">
        <v>6</v>
      </c>
      <c r="FN61" s="1599">
        <v>5</v>
      </c>
      <c r="FO61" s="1599">
        <v>5</v>
      </c>
      <c r="FP61" s="1599">
        <v>8</v>
      </c>
      <c r="FQ61" s="3597">
        <v>8</v>
      </c>
      <c r="FR61" s="3597">
        <v>8</v>
      </c>
      <c r="FS61" s="3597">
        <v>15</v>
      </c>
      <c r="FT61" s="3597">
        <v>13</v>
      </c>
      <c r="FU61" s="3597">
        <v>13</v>
      </c>
      <c r="FV61" s="3597">
        <v>14</v>
      </c>
      <c r="FW61" s="3597">
        <v>4</v>
      </c>
      <c r="FX61" s="3663">
        <v>2</v>
      </c>
      <c r="FY61" s="3597">
        <v>6</v>
      </c>
      <c r="FZ61" s="3597"/>
      <c r="GA61" s="3597">
        <v>11</v>
      </c>
      <c r="GB61" s="3731">
        <v>5</v>
      </c>
      <c r="GC61" s="3731">
        <v>3</v>
      </c>
      <c r="GD61" s="3731">
        <v>7</v>
      </c>
      <c r="GE61" s="3731">
        <v>15</v>
      </c>
      <c r="GF61" s="3731">
        <v>13</v>
      </c>
      <c r="GG61" s="3731">
        <v>3</v>
      </c>
      <c r="GH61" s="3663"/>
      <c r="GI61" s="3731">
        <v>3</v>
      </c>
      <c r="GJ61" s="3731">
        <v>8</v>
      </c>
      <c r="GK61" s="3731">
        <v>12</v>
      </c>
      <c r="GL61" s="3731">
        <v>4</v>
      </c>
      <c r="GM61" s="3731">
        <v>5</v>
      </c>
      <c r="GN61" s="3731">
        <v>2</v>
      </c>
      <c r="GO61" s="104">
        <v>1</v>
      </c>
      <c r="GP61" s="104">
        <v>11</v>
      </c>
      <c r="GQ61" s="104">
        <v>11</v>
      </c>
      <c r="GR61" s="104">
        <v>14</v>
      </c>
      <c r="GS61" s="104">
        <v>2</v>
      </c>
      <c r="GT61" s="3663">
        <v>1</v>
      </c>
      <c r="GU61" s="104">
        <v>8</v>
      </c>
      <c r="GV61" s="104">
        <v>14</v>
      </c>
      <c r="GW61" s="104">
        <v>12</v>
      </c>
      <c r="GX61" s="104">
        <v>7</v>
      </c>
      <c r="GY61" s="104">
        <v>1</v>
      </c>
      <c r="GZ61" s="3797"/>
    </row>
    <row r="62" spans="1:208" s="478" customFormat="1" ht="11.1" customHeight="1" x14ac:dyDescent="0.2">
      <c r="A62" s="58" t="s">
        <v>333</v>
      </c>
      <c r="B62" s="448">
        <f t="shared" si="4"/>
        <v>2</v>
      </c>
      <c r="C62" s="447">
        <f t="shared" si="5"/>
        <v>1.1111111111111112E-2</v>
      </c>
      <c r="D62" s="403">
        <f t="array" ref="D62">MIN(IF(AB62:GZ62&gt;=1,$AB$3:$GZ$3))</f>
        <v>42979</v>
      </c>
      <c r="E62" s="400">
        <f t="array" ref="E62">MAX(IF(AB62:GZ62&gt;=1,$AB$3:$GZ$3))</f>
        <v>43007</v>
      </c>
      <c r="F62" s="442">
        <f t="shared" si="6"/>
        <v>0</v>
      </c>
      <c r="G62" s="446">
        <f t="shared" si="7"/>
        <v>0</v>
      </c>
      <c r="H62" s="626" t="str">
        <f t="shared" si="8"/>
        <v>-</v>
      </c>
      <c r="I62" s="375" t="str">
        <f t="array" ref="I62">IF((F62&gt;=1),MAX(IF(AB62:GZ62=1,$AB$3:$GZ$3)),"-")</f>
        <v>-</v>
      </c>
      <c r="J62" s="759" t="str">
        <f t="array" ref="J62">IF((F62&gt;=1),MAX(IF(AB62:GZ62=1,$AB$2:$GZ$2)),"-")</f>
        <v>-</v>
      </c>
      <c r="K62" s="384">
        <f t="shared" ca="1" si="25"/>
        <v>2</v>
      </c>
      <c r="L62" s="384" t="str">
        <f t="shared" ca="1" si="26"/>
        <v>-</v>
      </c>
      <c r="M62" s="445">
        <f t="shared" si="11"/>
        <v>0</v>
      </c>
      <c r="N62" s="444">
        <f t="shared" si="12"/>
        <v>0</v>
      </c>
      <c r="O62" s="156">
        <f t="shared" si="13"/>
        <v>0</v>
      </c>
      <c r="P62" s="443">
        <f t="shared" si="14"/>
        <v>0</v>
      </c>
      <c r="Q62" s="442">
        <f t="shared" si="15"/>
        <v>0</v>
      </c>
      <c r="R62" s="441">
        <f t="shared" si="16"/>
        <v>0</v>
      </c>
      <c r="S62" s="362">
        <f t="shared" si="27"/>
        <v>0</v>
      </c>
      <c r="T62" s="157">
        <f t="shared" si="18"/>
        <v>0</v>
      </c>
      <c r="U62" s="363">
        <f t="shared" si="28"/>
        <v>1</v>
      </c>
      <c r="V62" s="158">
        <f t="shared" si="20"/>
        <v>0.5</v>
      </c>
      <c r="W62" s="159">
        <f t="array" ref="W62">SUM(1*(AB$5:GZ$5=AB62:GZ62))-1</f>
        <v>1</v>
      </c>
      <c r="X62" s="160">
        <f t="shared" si="21"/>
        <v>0.5</v>
      </c>
      <c r="Y62" s="389">
        <f t="shared" si="22"/>
        <v>11.5</v>
      </c>
      <c r="Z62" s="389">
        <f t="shared" si="23"/>
        <v>17.5</v>
      </c>
      <c r="AA62" s="397">
        <f t="shared" si="24"/>
        <v>0.65714285714285714</v>
      </c>
      <c r="AB62" s="94"/>
      <c r="AC62" s="95"/>
      <c r="AD62" s="95"/>
      <c r="AE62" s="106"/>
      <c r="AF62" s="106"/>
      <c r="AG62" s="106"/>
      <c r="AH62" s="106"/>
      <c r="AI62" s="106"/>
      <c r="AJ62" s="106"/>
      <c r="AK62" s="106"/>
      <c r="AL62" s="106"/>
      <c r="AM62" s="97"/>
      <c r="AN62" s="97"/>
      <c r="AO62" s="97"/>
      <c r="AP62" s="97"/>
      <c r="AQ62" s="97"/>
      <c r="AR62" s="97"/>
      <c r="AS62" s="97"/>
      <c r="AT62" s="98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96"/>
      <c r="CZ62" s="96"/>
      <c r="DA62" s="96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367"/>
      <c r="DM62" s="367"/>
      <c r="DN62" s="367"/>
      <c r="DO62" s="367"/>
      <c r="DP62" s="367"/>
      <c r="DQ62" s="367"/>
      <c r="DR62" s="515"/>
      <c r="DS62" s="515"/>
      <c r="DT62" s="515"/>
      <c r="DU62" s="515"/>
      <c r="DV62" s="515"/>
      <c r="DW62" s="515"/>
      <c r="DX62" s="515"/>
      <c r="DY62" s="515"/>
      <c r="DZ62" s="634"/>
      <c r="EA62" s="634"/>
      <c r="EB62" s="634"/>
      <c r="EC62" s="634"/>
      <c r="ED62" s="634"/>
      <c r="EE62" s="634"/>
      <c r="EF62" s="634"/>
      <c r="EG62" s="634"/>
      <c r="EH62" s="634"/>
      <c r="EI62" s="634"/>
      <c r="EJ62" s="634"/>
      <c r="EK62" s="634"/>
      <c r="EL62" s="634"/>
      <c r="EM62" s="634"/>
      <c r="EN62" s="753">
        <v>16</v>
      </c>
      <c r="EO62" s="753">
        <v>7</v>
      </c>
      <c r="EP62" s="753"/>
      <c r="EQ62" s="753"/>
      <c r="ER62" s="753"/>
      <c r="ES62" s="753"/>
      <c r="ET62" s="753"/>
      <c r="EU62" s="753"/>
      <c r="EV62" s="753"/>
      <c r="EW62" s="753"/>
      <c r="EX62" s="753"/>
      <c r="EY62" s="753"/>
      <c r="EZ62" s="753"/>
      <c r="FA62" s="753"/>
      <c r="FB62" s="1599"/>
      <c r="FC62" s="1599"/>
      <c r="FD62" s="1599"/>
      <c r="FE62" s="1599"/>
      <c r="FF62" s="1599"/>
      <c r="FG62" s="1599"/>
      <c r="FH62" s="1599"/>
      <c r="FI62" s="1599"/>
      <c r="FJ62" s="1599"/>
      <c r="FK62" s="1599"/>
      <c r="FL62" s="1599"/>
      <c r="FM62" s="1599"/>
      <c r="FN62" s="1599"/>
      <c r="FO62" s="1599"/>
      <c r="FP62" s="1599"/>
      <c r="FQ62" s="3597"/>
      <c r="FR62" s="3597"/>
      <c r="FS62" s="3597"/>
      <c r="FT62" s="3597"/>
      <c r="FU62" s="3597"/>
      <c r="FV62" s="3597"/>
      <c r="FW62" s="3597"/>
      <c r="FX62" s="3663"/>
      <c r="FY62" s="3597"/>
      <c r="FZ62" s="3597"/>
      <c r="GA62" s="3597"/>
      <c r="GB62" s="3731"/>
      <c r="GC62" s="3731"/>
      <c r="GD62" s="3731"/>
      <c r="GE62" s="3731"/>
      <c r="GF62" s="3731"/>
      <c r="GG62" s="3731"/>
      <c r="GH62" s="3663"/>
      <c r="GI62" s="3731"/>
      <c r="GJ62" s="3731"/>
      <c r="GK62" s="3731"/>
      <c r="GL62" s="3731"/>
      <c r="GM62" s="3731"/>
      <c r="GN62" s="3731"/>
      <c r="GO62" s="104"/>
      <c r="GP62" s="104"/>
      <c r="GQ62" s="104"/>
      <c r="GR62" s="104"/>
      <c r="GS62" s="104"/>
      <c r="GT62" s="3663"/>
      <c r="GU62" s="104"/>
      <c r="GV62" s="104"/>
      <c r="GW62" s="104"/>
      <c r="GX62" s="104"/>
      <c r="GY62" s="104"/>
      <c r="GZ62" s="3797"/>
    </row>
    <row r="63" spans="1:208" s="478" customFormat="1" ht="11.1" customHeight="1" x14ac:dyDescent="0.2">
      <c r="A63" s="63" t="s">
        <v>227</v>
      </c>
      <c r="B63" s="448">
        <f t="shared" si="4"/>
        <v>29</v>
      </c>
      <c r="C63" s="447">
        <f t="shared" si="5"/>
        <v>0.16111111111111112</v>
      </c>
      <c r="D63" s="403">
        <f t="array" ref="D63">MIN(IF(AB63:GZ63&gt;=1,$AB$3:$GZ$3))</f>
        <v>39227</v>
      </c>
      <c r="E63" s="400">
        <f t="array" ref="E63">MAX(IF(AB63:GZ63&gt;=1,$AB$3:$GZ$3))</f>
        <v>41698</v>
      </c>
      <c r="F63" s="442">
        <f t="shared" si="6"/>
        <v>1</v>
      </c>
      <c r="G63" s="446">
        <f t="shared" si="7"/>
        <v>3.4482758620689655E-2</v>
      </c>
      <c r="H63" s="626">
        <f t="shared" si="8"/>
        <v>0.25</v>
      </c>
      <c r="I63" s="375">
        <f t="array" ref="I63">IF((F63&gt;=1),MAX(IF(AB63:GZ63=1,$AB$3:$GZ$3)),"-")</f>
        <v>40243</v>
      </c>
      <c r="J63" s="759">
        <f t="array" ref="J63">IF((F63&gt;=1),MAX(IF(AB63:GZ63=1,$AB$2:$GZ$2)),"-")</f>
        <v>27</v>
      </c>
      <c r="K63" s="384">
        <f t="shared" ca="1" si="25"/>
        <v>9</v>
      </c>
      <c r="L63" s="384">
        <f t="shared" ca="1" si="26"/>
        <v>153</v>
      </c>
      <c r="M63" s="445">
        <f t="shared" si="11"/>
        <v>3</v>
      </c>
      <c r="N63" s="444">
        <f t="shared" si="12"/>
        <v>0.10344827586206896</v>
      </c>
      <c r="O63" s="156">
        <f t="shared" si="13"/>
        <v>3</v>
      </c>
      <c r="P63" s="443">
        <f t="shared" si="14"/>
        <v>0.10344827586206896</v>
      </c>
      <c r="Q63" s="442">
        <f t="shared" si="15"/>
        <v>7</v>
      </c>
      <c r="R63" s="441">
        <f t="shared" si="16"/>
        <v>0.2413793103448276</v>
      </c>
      <c r="S63" s="362">
        <f t="shared" si="27"/>
        <v>7</v>
      </c>
      <c r="T63" s="157">
        <f t="shared" si="18"/>
        <v>0.2413793103448276</v>
      </c>
      <c r="U63" s="363">
        <f t="shared" si="28"/>
        <v>13</v>
      </c>
      <c r="V63" s="158">
        <f t="shared" si="20"/>
        <v>0.44827586206896552</v>
      </c>
      <c r="W63" s="159">
        <f t="array" ref="W63">SUM(1*(AB$5:GZ$5=AB63:GZ63))-1</f>
        <v>3</v>
      </c>
      <c r="X63" s="160">
        <f t="shared" si="21"/>
        <v>0.10344827586206896</v>
      </c>
      <c r="Y63" s="389">
        <f t="shared" si="22"/>
        <v>6.6896551724137927</v>
      </c>
      <c r="Z63" s="389">
        <f t="shared" si="23"/>
        <v>11.862068965517242</v>
      </c>
      <c r="AA63" s="397">
        <f t="shared" si="24"/>
        <v>0.56395348837209291</v>
      </c>
      <c r="AB63" s="105">
        <v>9</v>
      </c>
      <c r="AC63" s="103">
        <v>9</v>
      </c>
      <c r="AD63" s="103">
        <v>3</v>
      </c>
      <c r="AE63" s="96">
        <v>10</v>
      </c>
      <c r="AF63" s="96">
        <v>8</v>
      </c>
      <c r="AG63" s="96">
        <v>5</v>
      </c>
      <c r="AH63" s="96">
        <v>6</v>
      </c>
      <c r="AI63" s="96">
        <v>9</v>
      </c>
      <c r="AJ63" s="96"/>
      <c r="AK63" s="96">
        <v>3</v>
      </c>
      <c r="AL63" s="96"/>
      <c r="AM63" s="98"/>
      <c r="AN63" s="98">
        <v>4</v>
      </c>
      <c r="AO63" s="98"/>
      <c r="AP63" s="98">
        <v>4</v>
      </c>
      <c r="AQ63" s="98">
        <v>10</v>
      </c>
      <c r="AR63" s="98">
        <v>8</v>
      </c>
      <c r="AS63" s="98">
        <v>2</v>
      </c>
      <c r="AT63" s="98">
        <v>2</v>
      </c>
      <c r="AU63" s="99"/>
      <c r="AV63" s="99">
        <v>10</v>
      </c>
      <c r="AW63" s="99">
        <v>2</v>
      </c>
      <c r="AX63" s="99"/>
      <c r="AY63" s="99">
        <v>9</v>
      </c>
      <c r="AZ63" s="99"/>
      <c r="BA63" s="99">
        <v>9</v>
      </c>
      <c r="BB63" s="99">
        <v>1</v>
      </c>
      <c r="BC63" s="99">
        <v>7</v>
      </c>
      <c r="BD63" s="99"/>
      <c r="BE63" s="100"/>
      <c r="BF63" s="100"/>
      <c r="BG63" s="100">
        <v>10</v>
      </c>
      <c r="BH63" s="100"/>
      <c r="BI63" s="100"/>
      <c r="BJ63" s="100"/>
      <c r="BK63" s="100"/>
      <c r="BL63" s="100"/>
      <c r="BM63" s="100">
        <v>6</v>
      </c>
      <c r="BN63" s="100"/>
      <c r="BO63" s="100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2"/>
      <c r="CA63" s="102"/>
      <c r="CB63" s="102">
        <v>3</v>
      </c>
      <c r="CC63" s="102"/>
      <c r="CD63" s="102">
        <v>9</v>
      </c>
      <c r="CE63" s="102">
        <v>4</v>
      </c>
      <c r="CF63" s="102"/>
      <c r="CG63" s="102"/>
      <c r="CH63" s="102"/>
      <c r="CI63" s="102"/>
      <c r="CJ63" s="102"/>
      <c r="CK63" s="102"/>
      <c r="CL63" s="102"/>
      <c r="CM63" s="103"/>
      <c r="CN63" s="103"/>
      <c r="CO63" s="103">
        <v>7</v>
      </c>
      <c r="CP63" s="103"/>
      <c r="CQ63" s="103">
        <v>18</v>
      </c>
      <c r="CR63" s="103"/>
      <c r="CS63" s="103"/>
      <c r="CT63" s="103">
        <v>7</v>
      </c>
      <c r="CU63" s="103"/>
      <c r="CV63" s="103"/>
      <c r="CW63" s="103"/>
      <c r="CX63" s="103"/>
      <c r="CY63" s="96"/>
      <c r="CZ63" s="96"/>
      <c r="DA63" s="96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367"/>
      <c r="DM63" s="367"/>
      <c r="DN63" s="367"/>
      <c r="DO63" s="367"/>
      <c r="DP63" s="367"/>
      <c r="DQ63" s="367"/>
      <c r="DR63" s="515"/>
      <c r="DS63" s="515"/>
      <c r="DT63" s="515"/>
      <c r="DU63" s="515"/>
      <c r="DV63" s="515"/>
      <c r="DW63" s="515"/>
      <c r="DX63" s="515"/>
      <c r="DY63" s="515"/>
      <c r="DZ63" s="634"/>
      <c r="EA63" s="634"/>
      <c r="EB63" s="634"/>
      <c r="EC63" s="634"/>
      <c r="ED63" s="634"/>
      <c r="EE63" s="634"/>
      <c r="EF63" s="634"/>
      <c r="EG63" s="634"/>
      <c r="EH63" s="634"/>
      <c r="EI63" s="634"/>
      <c r="EJ63" s="634"/>
      <c r="EK63" s="634"/>
      <c r="EL63" s="634"/>
      <c r="EM63" s="634"/>
      <c r="EN63" s="753"/>
      <c r="EO63" s="753"/>
      <c r="EP63" s="753"/>
      <c r="EQ63" s="753"/>
      <c r="ER63" s="753"/>
      <c r="ES63" s="753"/>
      <c r="ET63" s="753"/>
      <c r="EU63" s="753"/>
      <c r="EV63" s="753"/>
      <c r="EW63" s="753"/>
      <c r="EX63" s="753"/>
      <c r="EY63" s="753"/>
      <c r="EZ63" s="753"/>
      <c r="FA63" s="753"/>
      <c r="FB63" s="1599"/>
      <c r="FC63" s="1599"/>
      <c r="FD63" s="1599"/>
      <c r="FE63" s="1599"/>
      <c r="FF63" s="1599"/>
      <c r="FG63" s="1599"/>
      <c r="FH63" s="1599"/>
      <c r="FI63" s="1599"/>
      <c r="FJ63" s="1599"/>
      <c r="FK63" s="1599"/>
      <c r="FL63" s="1599"/>
      <c r="FM63" s="1599"/>
      <c r="FN63" s="1599"/>
      <c r="FO63" s="1599"/>
      <c r="FP63" s="1599"/>
      <c r="FQ63" s="3597"/>
      <c r="FR63" s="3597"/>
      <c r="FS63" s="3597"/>
      <c r="FT63" s="3597"/>
      <c r="FU63" s="3597"/>
      <c r="FV63" s="3597"/>
      <c r="FW63" s="3597"/>
      <c r="FX63" s="3663"/>
      <c r="FY63" s="3597"/>
      <c r="FZ63" s="3597"/>
      <c r="GA63" s="3597"/>
      <c r="GB63" s="3731"/>
      <c r="GC63" s="3731"/>
      <c r="GD63" s="3731"/>
      <c r="GE63" s="3731"/>
      <c r="GF63" s="3731"/>
      <c r="GG63" s="3731"/>
      <c r="GH63" s="3663"/>
      <c r="GI63" s="3731"/>
      <c r="GJ63" s="3731"/>
      <c r="GK63" s="3731"/>
      <c r="GL63" s="3731"/>
      <c r="GM63" s="3731"/>
      <c r="GN63" s="3731"/>
      <c r="GO63" s="104"/>
      <c r="GP63" s="104"/>
      <c r="GQ63" s="104"/>
      <c r="GR63" s="104"/>
      <c r="GS63" s="104"/>
      <c r="GT63" s="3663"/>
      <c r="GU63" s="104"/>
      <c r="GV63" s="104"/>
      <c r="GW63" s="104"/>
      <c r="GX63" s="104"/>
      <c r="GY63" s="104"/>
      <c r="GZ63" s="3797"/>
    </row>
    <row r="64" spans="1:208" s="478" customFormat="1" ht="11.1" customHeight="1" x14ac:dyDescent="0.2">
      <c r="A64" s="60" t="s">
        <v>191</v>
      </c>
      <c r="B64" s="448">
        <f t="shared" si="4"/>
        <v>18</v>
      </c>
      <c r="C64" s="447">
        <f t="shared" si="5"/>
        <v>0.1</v>
      </c>
      <c r="D64" s="403">
        <f t="array" ref="D64">MIN(IF(AB64:GZ64&gt;=1,$AB$3:$GZ$3))</f>
        <v>39263</v>
      </c>
      <c r="E64" s="400">
        <f t="array" ref="E64">MAX(IF(AB64:GZ64&gt;=1,$AB$3:$GZ$3))</f>
        <v>43770</v>
      </c>
      <c r="F64" s="442">
        <f t="shared" si="6"/>
        <v>3</v>
      </c>
      <c r="G64" s="446">
        <f t="shared" si="7"/>
        <v>0.16666666666666666</v>
      </c>
      <c r="H64" s="626">
        <f t="shared" si="8"/>
        <v>0.75</v>
      </c>
      <c r="I64" s="375">
        <f t="array" ref="I64">IF((F64&gt;=1),MAX(IF(AB64:GZ64=1,$AB$3:$GZ$3)),"-")</f>
        <v>41635</v>
      </c>
      <c r="J64" s="759">
        <f t="array" ref="J64">IF((F64&gt;=1),MAX(IF(AB64:GZ64=1,$AB$2:$GZ$2)),"-")</f>
        <v>69</v>
      </c>
      <c r="K64" s="384">
        <f t="shared" ca="1" si="25"/>
        <v>5</v>
      </c>
      <c r="L64" s="384">
        <f t="shared" ca="1" si="26"/>
        <v>111</v>
      </c>
      <c r="M64" s="445">
        <f t="shared" si="11"/>
        <v>1</v>
      </c>
      <c r="N64" s="444">
        <f t="shared" si="12"/>
        <v>5.5555555555555552E-2</v>
      </c>
      <c r="O64" s="156">
        <f t="shared" si="13"/>
        <v>0</v>
      </c>
      <c r="P64" s="443">
        <f t="shared" si="14"/>
        <v>0</v>
      </c>
      <c r="Q64" s="442">
        <f t="shared" si="15"/>
        <v>4</v>
      </c>
      <c r="R64" s="441">
        <f t="shared" si="16"/>
        <v>0.22222222222222221</v>
      </c>
      <c r="S64" s="362">
        <f t="shared" si="27"/>
        <v>6</v>
      </c>
      <c r="T64" s="157">
        <f t="shared" si="18"/>
        <v>0.33333333333333331</v>
      </c>
      <c r="U64" s="363">
        <f t="shared" si="28"/>
        <v>11</v>
      </c>
      <c r="V64" s="158">
        <f t="shared" si="20"/>
        <v>0.61111111111111116</v>
      </c>
      <c r="W64" s="159">
        <f t="array" ref="W64">SUM(1*(AB$5:GZ$5=AB64:GZ64))-1</f>
        <v>2</v>
      </c>
      <c r="X64" s="160">
        <f t="shared" si="21"/>
        <v>0.1111111111111111</v>
      </c>
      <c r="Y64" s="389">
        <f t="shared" si="22"/>
        <v>6.7222222222222223</v>
      </c>
      <c r="Z64" s="389">
        <f t="shared" si="23"/>
        <v>13.444444444444445</v>
      </c>
      <c r="AA64" s="397">
        <f t="shared" si="24"/>
        <v>0.5</v>
      </c>
      <c r="AB64" s="105"/>
      <c r="AC64" s="103">
        <v>13</v>
      </c>
      <c r="AD64" s="103"/>
      <c r="AE64" s="96">
        <v>5</v>
      </c>
      <c r="AF64" s="96">
        <v>6</v>
      </c>
      <c r="AG64" s="96">
        <v>13</v>
      </c>
      <c r="AH64" s="96">
        <v>13</v>
      </c>
      <c r="AI64" s="96">
        <v>4</v>
      </c>
      <c r="AJ64" s="96">
        <v>5</v>
      </c>
      <c r="AK64" s="96"/>
      <c r="AL64" s="96">
        <v>1</v>
      </c>
      <c r="AM64" s="98">
        <v>6</v>
      </c>
      <c r="AN64" s="98"/>
      <c r="AO64" s="98">
        <v>7</v>
      </c>
      <c r="AP64" s="98">
        <v>9</v>
      </c>
      <c r="AQ64" s="98"/>
      <c r="AR64" s="98"/>
      <c r="AS64" s="98"/>
      <c r="AT64" s="98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2"/>
      <c r="CA64" s="102"/>
      <c r="CB64" s="102"/>
      <c r="CC64" s="102"/>
      <c r="CD64" s="102"/>
      <c r="CE64" s="102">
        <v>1</v>
      </c>
      <c r="CF64" s="102"/>
      <c r="CG64" s="102"/>
      <c r="CH64" s="102"/>
      <c r="CI64" s="102"/>
      <c r="CJ64" s="102"/>
      <c r="CK64" s="102"/>
      <c r="CL64" s="102"/>
      <c r="CM64" s="103"/>
      <c r="CN64" s="103"/>
      <c r="CO64" s="103"/>
      <c r="CP64" s="103"/>
      <c r="CQ64" s="103"/>
      <c r="CR64" s="103">
        <v>1</v>
      </c>
      <c r="CS64" s="103"/>
      <c r="CT64" s="103"/>
      <c r="CU64" s="103"/>
      <c r="CV64" s="103"/>
      <c r="CW64" s="103"/>
      <c r="CX64" s="103"/>
      <c r="CY64" s="96"/>
      <c r="CZ64" s="96"/>
      <c r="DA64" s="96"/>
      <c r="DB64" s="104"/>
      <c r="DC64" s="104"/>
      <c r="DD64" s="104">
        <v>7</v>
      </c>
      <c r="DE64" s="104"/>
      <c r="DF64" s="104"/>
      <c r="DG64" s="104"/>
      <c r="DH64" s="104"/>
      <c r="DI64" s="104"/>
      <c r="DJ64" s="104"/>
      <c r="DK64" s="104"/>
      <c r="DL64" s="367"/>
      <c r="DM64" s="367"/>
      <c r="DN64" s="367"/>
      <c r="DO64" s="367"/>
      <c r="DP64" s="367"/>
      <c r="DQ64" s="367"/>
      <c r="DR64" s="515">
        <v>14</v>
      </c>
      <c r="DS64" s="515"/>
      <c r="DT64" s="515"/>
      <c r="DU64" s="515"/>
      <c r="DV64" s="515"/>
      <c r="DW64" s="515"/>
      <c r="DX64" s="515"/>
      <c r="DY64" s="515"/>
      <c r="DZ64" s="634"/>
      <c r="EA64" s="634"/>
      <c r="EB64" s="634"/>
      <c r="EC64" s="634"/>
      <c r="ED64" s="634"/>
      <c r="EE64" s="634"/>
      <c r="EF64" s="634"/>
      <c r="EG64" s="634"/>
      <c r="EH64" s="634"/>
      <c r="EI64" s="634"/>
      <c r="EJ64" s="634"/>
      <c r="EK64" s="634"/>
      <c r="EL64" s="634">
        <v>2</v>
      </c>
      <c r="EM64" s="634"/>
      <c r="EN64" s="753"/>
      <c r="EO64" s="753"/>
      <c r="EP64" s="753"/>
      <c r="EQ64" s="753"/>
      <c r="ER64" s="753">
        <v>10</v>
      </c>
      <c r="ES64" s="753"/>
      <c r="ET64" s="753"/>
      <c r="EU64" s="753"/>
      <c r="EV64" s="753"/>
      <c r="EW64" s="753"/>
      <c r="EX64" s="753"/>
      <c r="EY64" s="753"/>
      <c r="EZ64" s="753"/>
      <c r="FA64" s="753"/>
      <c r="FB64" s="1599"/>
      <c r="FC64" s="1599"/>
      <c r="FD64" s="1599"/>
      <c r="FE64" s="1599"/>
      <c r="FF64" s="1599"/>
      <c r="FG64" s="1599"/>
      <c r="FH64" s="1599"/>
      <c r="FI64" s="1599"/>
      <c r="FJ64" s="1599"/>
      <c r="FK64" s="1599"/>
      <c r="FL64" s="1599"/>
      <c r="FM64" s="1599"/>
      <c r="FN64" s="1599"/>
      <c r="FO64" s="1599"/>
      <c r="FP64" s="1599"/>
      <c r="FQ64" s="3597"/>
      <c r="FR64" s="3597"/>
      <c r="FS64" s="3597"/>
      <c r="FT64" s="3597"/>
      <c r="FU64" s="3597">
        <v>4</v>
      </c>
      <c r="FV64" s="3597"/>
      <c r="FW64" s="3597"/>
      <c r="FX64" s="3663"/>
      <c r="FY64" s="3597"/>
      <c r="FZ64" s="3597"/>
      <c r="GA64" s="3597"/>
      <c r="GB64" s="3731"/>
      <c r="GC64" s="3731"/>
      <c r="GD64" s="3731"/>
      <c r="GE64" s="3731"/>
      <c r="GF64" s="3731"/>
      <c r="GG64" s="3731"/>
      <c r="GH64" s="3663"/>
      <c r="GI64" s="3731"/>
      <c r="GJ64" s="3731"/>
      <c r="GK64" s="3731"/>
      <c r="GL64" s="3731"/>
      <c r="GM64" s="3731"/>
      <c r="GN64" s="3731"/>
      <c r="GO64" s="104"/>
      <c r="GP64" s="104"/>
      <c r="GQ64" s="104"/>
      <c r="GR64" s="104"/>
      <c r="GS64" s="104"/>
      <c r="GT64" s="3663"/>
      <c r="GU64" s="104"/>
      <c r="GV64" s="104"/>
      <c r="GW64" s="104"/>
      <c r="GX64" s="104"/>
      <c r="GY64" s="104"/>
      <c r="GZ64" s="3797"/>
    </row>
    <row r="65" spans="1:208" s="478" customFormat="1" ht="11.1" customHeight="1" x14ac:dyDescent="0.2">
      <c r="A65" s="58" t="s">
        <v>61</v>
      </c>
      <c r="B65" s="448">
        <f t="shared" si="4"/>
        <v>22</v>
      </c>
      <c r="C65" s="447">
        <f t="shared" si="5"/>
        <v>0.12222222222222222</v>
      </c>
      <c r="D65" s="403">
        <f t="array" ref="D65">MIN(IF(AB65:GZ65&gt;=1,$AB$3:$GZ$3))</f>
        <v>40222</v>
      </c>
      <c r="E65" s="400">
        <f t="array" ref="E65">MAX(IF(AB65:GZ65&gt;=1,$AB$3:$GZ$3))</f>
        <v>43791</v>
      </c>
      <c r="F65" s="442">
        <f t="shared" si="6"/>
        <v>0</v>
      </c>
      <c r="G65" s="446">
        <f t="shared" si="7"/>
        <v>0</v>
      </c>
      <c r="H65" s="626" t="str">
        <f t="shared" si="8"/>
        <v>-</v>
      </c>
      <c r="I65" s="375" t="str">
        <f t="array" ref="I65">IF((F65&gt;=1),MAX(IF(AB65:GZ65=1,$AB$3:$GZ$3)),"-")</f>
        <v>-</v>
      </c>
      <c r="J65" s="759" t="str">
        <f t="array" ref="J65">IF((F65&gt;=1),MAX(IF(AB65:GZ65=1,$AB$2:$GZ$2)),"-")</f>
        <v>-</v>
      </c>
      <c r="K65" s="384">
        <f t="shared" ca="1" si="25"/>
        <v>22</v>
      </c>
      <c r="L65" s="384" t="str">
        <f t="shared" ca="1" si="26"/>
        <v>-</v>
      </c>
      <c r="M65" s="445">
        <f t="shared" si="11"/>
        <v>1</v>
      </c>
      <c r="N65" s="444">
        <f t="shared" si="12"/>
        <v>4.5454545454545456E-2</v>
      </c>
      <c r="O65" s="156">
        <f t="shared" si="13"/>
        <v>3</v>
      </c>
      <c r="P65" s="443">
        <f t="shared" si="14"/>
        <v>0.13636363636363635</v>
      </c>
      <c r="Q65" s="442">
        <f t="shared" si="15"/>
        <v>4</v>
      </c>
      <c r="R65" s="441">
        <f t="shared" si="16"/>
        <v>0.18181818181818182</v>
      </c>
      <c r="S65" s="362">
        <f t="shared" si="27"/>
        <v>5</v>
      </c>
      <c r="T65" s="157">
        <f t="shared" si="18"/>
        <v>0.22727272727272727</v>
      </c>
      <c r="U65" s="363">
        <f t="shared" si="28"/>
        <v>9</v>
      </c>
      <c r="V65" s="158">
        <f t="shared" si="20"/>
        <v>0.40909090909090912</v>
      </c>
      <c r="W65" s="159">
        <f t="array" ref="W65">SUM(1*(AB$5:GZ$5=AB65:GZ65))-1</f>
        <v>1</v>
      </c>
      <c r="X65" s="160">
        <f t="shared" si="21"/>
        <v>4.5454545454545456E-2</v>
      </c>
      <c r="Y65" s="389">
        <f t="shared" si="22"/>
        <v>7.9090909090909092</v>
      </c>
      <c r="Z65" s="389">
        <f t="shared" si="23"/>
        <v>12.909090909090908</v>
      </c>
      <c r="AA65" s="397">
        <f t="shared" si="24"/>
        <v>0.61267605633802824</v>
      </c>
      <c r="AB65" s="94"/>
      <c r="AC65" s="95"/>
      <c r="AD65" s="95"/>
      <c r="AE65" s="106"/>
      <c r="AF65" s="106"/>
      <c r="AG65" s="106"/>
      <c r="AH65" s="106"/>
      <c r="AI65" s="106"/>
      <c r="AJ65" s="106"/>
      <c r="AK65" s="106"/>
      <c r="AL65" s="106"/>
      <c r="AM65" s="98"/>
      <c r="AN65" s="98"/>
      <c r="AO65" s="98"/>
      <c r="AP65" s="98"/>
      <c r="AQ65" s="98"/>
      <c r="AR65" s="98"/>
      <c r="AS65" s="98"/>
      <c r="AT65" s="98"/>
      <c r="AU65" s="99"/>
      <c r="AV65" s="99"/>
      <c r="AW65" s="99"/>
      <c r="AX65" s="99"/>
      <c r="AY65" s="99"/>
      <c r="AZ65" s="99"/>
      <c r="BA65" s="99">
        <v>2</v>
      </c>
      <c r="BB65" s="99"/>
      <c r="BC65" s="99"/>
      <c r="BD65" s="99"/>
      <c r="BE65" s="100"/>
      <c r="BF65" s="100">
        <v>11</v>
      </c>
      <c r="BG65" s="100">
        <v>8</v>
      </c>
      <c r="BH65" s="100">
        <v>3</v>
      </c>
      <c r="BI65" s="100">
        <v>3</v>
      </c>
      <c r="BJ65" s="100"/>
      <c r="BK65" s="100">
        <v>7</v>
      </c>
      <c r="BL65" s="100"/>
      <c r="BM65" s="100"/>
      <c r="BN65" s="100">
        <v>8</v>
      </c>
      <c r="BO65" s="100"/>
      <c r="BP65" s="101"/>
      <c r="BQ65" s="101"/>
      <c r="BR65" s="101"/>
      <c r="BS65" s="101"/>
      <c r="BT65" s="101">
        <v>9</v>
      </c>
      <c r="BU65" s="101"/>
      <c r="BV65" s="101"/>
      <c r="BW65" s="101">
        <v>4</v>
      </c>
      <c r="BX65" s="101"/>
      <c r="BY65" s="101">
        <v>4</v>
      </c>
      <c r="BZ65" s="102"/>
      <c r="CA65" s="102">
        <v>4</v>
      </c>
      <c r="CB65" s="102">
        <v>6</v>
      </c>
      <c r="CC65" s="102"/>
      <c r="CD65" s="102"/>
      <c r="CE65" s="102"/>
      <c r="CF65" s="102"/>
      <c r="CG65" s="102"/>
      <c r="CH65" s="102"/>
      <c r="CI65" s="102">
        <v>10</v>
      </c>
      <c r="CJ65" s="102">
        <v>3</v>
      </c>
      <c r="CK65" s="102"/>
      <c r="CL65" s="102"/>
      <c r="CM65" s="103"/>
      <c r="CN65" s="103">
        <v>13</v>
      </c>
      <c r="CO65" s="103"/>
      <c r="CP65" s="103">
        <v>6</v>
      </c>
      <c r="CQ65" s="103">
        <v>11</v>
      </c>
      <c r="CR65" s="103"/>
      <c r="CS65" s="103"/>
      <c r="CT65" s="103"/>
      <c r="CU65" s="103"/>
      <c r="CV65" s="103"/>
      <c r="CW65" s="103"/>
      <c r="CX65" s="103"/>
      <c r="CY65" s="96"/>
      <c r="CZ65" s="96"/>
      <c r="DA65" s="96"/>
      <c r="DB65" s="104"/>
      <c r="DC65" s="104"/>
      <c r="DD65" s="104">
        <v>14</v>
      </c>
      <c r="DE65" s="104"/>
      <c r="DF65" s="104"/>
      <c r="DG65" s="104"/>
      <c r="DH65" s="104"/>
      <c r="DI65" s="104"/>
      <c r="DJ65" s="104"/>
      <c r="DK65" s="104"/>
      <c r="DL65" s="367"/>
      <c r="DM65" s="367"/>
      <c r="DN65" s="367"/>
      <c r="DO65" s="367"/>
      <c r="DP65" s="367"/>
      <c r="DQ65" s="367"/>
      <c r="DR65" s="515"/>
      <c r="DS65" s="515"/>
      <c r="DT65" s="515"/>
      <c r="DU65" s="515"/>
      <c r="DV65" s="515"/>
      <c r="DW65" s="515"/>
      <c r="DX65" s="515"/>
      <c r="DY65" s="515"/>
      <c r="DZ65" s="634"/>
      <c r="EA65" s="634"/>
      <c r="EB65" s="634"/>
      <c r="EC65" s="634"/>
      <c r="ED65" s="634"/>
      <c r="EE65" s="634"/>
      <c r="EF65" s="634"/>
      <c r="EG65" s="634"/>
      <c r="EH65" s="634"/>
      <c r="EI65" s="634"/>
      <c r="EJ65" s="634"/>
      <c r="EK65" s="634"/>
      <c r="EL65" s="634"/>
      <c r="EM65" s="634"/>
      <c r="EN65" s="753"/>
      <c r="EO65" s="753"/>
      <c r="EP65" s="753"/>
      <c r="EQ65" s="753"/>
      <c r="ER65" s="753"/>
      <c r="ES65" s="753"/>
      <c r="ET65" s="753"/>
      <c r="EU65" s="753"/>
      <c r="EV65" s="753"/>
      <c r="EW65" s="753"/>
      <c r="EX65" s="753"/>
      <c r="EY65" s="753"/>
      <c r="EZ65" s="753"/>
      <c r="FA65" s="753"/>
      <c r="FB65" s="1599">
        <v>11</v>
      </c>
      <c r="FC65" s="1599"/>
      <c r="FD65" s="1599"/>
      <c r="FE65" s="1599">
        <v>9</v>
      </c>
      <c r="FF65" s="1599">
        <v>15</v>
      </c>
      <c r="FG65" s="1599"/>
      <c r="FH65" s="1599"/>
      <c r="FI65" s="1599"/>
      <c r="FJ65" s="1599"/>
      <c r="FK65" s="1599"/>
      <c r="FL65" s="1599"/>
      <c r="FM65" s="1599"/>
      <c r="FN65" s="1599"/>
      <c r="FO65" s="1599"/>
      <c r="FP65" s="1599"/>
      <c r="FQ65" s="3597"/>
      <c r="FR65" s="3597"/>
      <c r="FS65" s="3597"/>
      <c r="FT65" s="3597"/>
      <c r="FU65" s="3597"/>
      <c r="FV65" s="3597">
        <v>13</v>
      </c>
      <c r="FW65" s="3597"/>
      <c r="FX65" s="3663"/>
      <c r="FY65" s="3597"/>
      <c r="FZ65" s="3597"/>
      <c r="GA65" s="3597"/>
      <c r="GB65" s="3731"/>
      <c r="GC65" s="3731"/>
      <c r="GD65" s="3731"/>
      <c r="GE65" s="3731"/>
      <c r="GF65" s="3731"/>
      <c r="GG65" s="3731"/>
      <c r="GH65" s="3663"/>
      <c r="GI65" s="3731"/>
      <c r="GJ65" s="3731"/>
      <c r="GK65" s="3731"/>
      <c r="GL65" s="3731"/>
      <c r="GM65" s="3731"/>
      <c r="GN65" s="3731"/>
      <c r="GO65" s="104"/>
      <c r="GP65" s="104"/>
      <c r="GQ65" s="104"/>
      <c r="GR65" s="104"/>
      <c r="GS65" s="104"/>
      <c r="GT65" s="3663"/>
      <c r="GU65" s="104"/>
      <c r="GV65" s="104"/>
      <c r="GW65" s="104"/>
      <c r="GX65" s="104"/>
      <c r="GY65" s="104"/>
      <c r="GZ65" s="3797"/>
    </row>
    <row r="66" spans="1:208" s="478" customFormat="1" ht="11.1" customHeight="1" x14ac:dyDescent="0.2">
      <c r="A66" s="61" t="s">
        <v>224</v>
      </c>
      <c r="B66" s="448">
        <f t="shared" si="4"/>
        <v>6</v>
      </c>
      <c r="C66" s="447">
        <f t="shared" si="5"/>
        <v>3.3333333333333333E-2</v>
      </c>
      <c r="D66" s="403">
        <f t="array" ref="D66">MIN(IF(AB66:GZ66&gt;=1,$AB$3:$GZ$3))</f>
        <v>39718</v>
      </c>
      <c r="E66" s="400">
        <f t="array" ref="E66">MAX(IF(AB66:GZ66&gt;=1,$AB$3:$GZ$3))</f>
        <v>40215</v>
      </c>
      <c r="F66" s="442">
        <f t="shared" si="6"/>
        <v>1</v>
      </c>
      <c r="G66" s="446">
        <f t="shared" si="7"/>
        <v>0.16666666666666666</v>
      </c>
      <c r="H66" s="626">
        <f t="shared" si="8"/>
        <v>0.5</v>
      </c>
      <c r="I66" s="375">
        <f t="array" ref="I66">IF((F66&gt;=1),MAX(IF(AB66:GZ66=1,$AB$3:$GZ$3)),"-")</f>
        <v>40166</v>
      </c>
      <c r="J66" s="759">
        <f t="array" ref="J66">IF((F66&gt;=1),MAX(IF(AB66:GZ66=1,$AB$2:$GZ$2)),"-")</f>
        <v>24</v>
      </c>
      <c r="K66" s="384">
        <f t="shared" ca="1" si="25"/>
        <v>1</v>
      </c>
      <c r="L66" s="384">
        <f t="shared" ca="1" si="26"/>
        <v>156</v>
      </c>
      <c r="M66" s="445">
        <f t="shared" si="11"/>
        <v>1</v>
      </c>
      <c r="N66" s="444">
        <f t="shared" si="12"/>
        <v>0.16666666666666666</v>
      </c>
      <c r="O66" s="156">
        <f t="shared" si="13"/>
        <v>0</v>
      </c>
      <c r="P66" s="443">
        <f t="shared" si="14"/>
        <v>0</v>
      </c>
      <c r="Q66" s="442">
        <f t="shared" si="15"/>
        <v>2</v>
      </c>
      <c r="R66" s="441">
        <f t="shared" si="16"/>
        <v>0.33333333333333331</v>
      </c>
      <c r="S66" s="362">
        <f t="shared" si="27"/>
        <v>3</v>
      </c>
      <c r="T66" s="157">
        <f t="shared" si="18"/>
        <v>0.5</v>
      </c>
      <c r="U66" s="363">
        <f t="shared" si="28"/>
        <v>3</v>
      </c>
      <c r="V66" s="158">
        <f t="shared" si="20"/>
        <v>0.5</v>
      </c>
      <c r="W66" s="159">
        <f t="array" ref="W66">SUM(1*(AB$5:GZ$5=AB66:GZ66))-1</f>
        <v>0</v>
      </c>
      <c r="X66" s="160">
        <f t="shared" si="21"/>
        <v>0</v>
      </c>
      <c r="Y66" s="389">
        <f t="shared" si="22"/>
        <v>5.666666666666667</v>
      </c>
      <c r="Z66" s="389">
        <f t="shared" si="23"/>
        <v>11.5</v>
      </c>
      <c r="AA66" s="397">
        <f t="shared" si="24"/>
        <v>0.49275362318840582</v>
      </c>
      <c r="AB66" s="94"/>
      <c r="AC66" s="95"/>
      <c r="AD66" s="95"/>
      <c r="AE66" s="106"/>
      <c r="AF66" s="106"/>
      <c r="AG66" s="106"/>
      <c r="AH66" s="106"/>
      <c r="AI66" s="106"/>
      <c r="AJ66" s="106"/>
      <c r="AK66" s="106"/>
      <c r="AL66" s="106"/>
      <c r="AM66" s="98">
        <v>11</v>
      </c>
      <c r="AN66" s="98">
        <v>7</v>
      </c>
      <c r="AO66" s="98"/>
      <c r="AP66" s="98"/>
      <c r="AQ66" s="98"/>
      <c r="AR66" s="98"/>
      <c r="AS66" s="98"/>
      <c r="AT66" s="98"/>
      <c r="AU66" s="99"/>
      <c r="AV66" s="99">
        <v>4</v>
      </c>
      <c r="AW66" s="99">
        <v>9</v>
      </c>
      <c r="AX66" s="99"/>
      <c r="AY66" s="99">
        <v>1</v>
      </c>
      <c r="AZ66" s="99">
        <v>2</v>
      </c>
      <c r="BA66" s="99"/>
      <c r="BB66" s="99"/>
      <c r="BC66" s="99"/>
      <c r="BD66" s="99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96"/>
      <c r="CZ66" s="96"/>
      <c r="DA66" s="96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367"/>
      <c r="DM66" s="367"/>
      <c r="DN66" s="367"/>
      <c r="DO66" s="367"/>
      <c r="DP66" s="367"/>
      <c r="DQ66" s="367"/>
      <c r="DR66" s="515"/>
      <c r="DS66" s="515"/>
      <c r="DT66" s="515"/>
      <c r="DU66" s="515"/>
      <c r="DV66" s="515"/>
      <c r="DW66" s="515"/>
      <c r="DX66" s="515"/>
      <c r="DY66" s="515"/>
      <c r="DZ66" s="634"/>
      <c r="EA66" s="634"/>
      <c r="EB66" s="634"/>
      <c r="EC66" s="634"/>
      <c r="ED66" s="634"/>
      <c r="EE66" s="634"/>
      <c r="EF66" s="634"/>
      <c r="EG66" s="634"/>
      <c r="EH66" s="634"/>
      <c r="EI66" s="634"/>
      <c r="EJ66" s="634"/>
      <c r="EK66" s="634"/>
      <c r="EL66" s="634"/>
      <c r="EM66" s="634"/>
      <c r="EN66" s="753"/>
      <c r="EO66" s="753"/>
      <c r="EP66" s="753"/>
      <c r="EQ66" s="753"/>
      <c r="ER66" s="753"/>
      <c r="ES66" s="753"/>
      <c r="ET66" s="753"/>
      <c r="EU66" s="753"/>
      <c r="EV66" s="753"/>
      <c r="EW66" s="753"/>
      <c r="EX66" s="753"/>
      <c r="EY66" s="753"/>
      <c r="EZ66" s="753"/>
      <c r="FA66" s="753"/>
      <c r="FB66" s="1599"/>
      <c r="FC66" s="1599"/>
      <c r="FD66" s="1599"/>
      <c r="FE66" s="1599"/>
      <c r="FF66" s="1599"/>
      <c r="FG66" s="1599"/>
      <c r="FH66" s="1599"/>
      <c r="FI66" s="1599"/>
      <c r="FJ66" s="1599"/>
      <c r="FK66" s="1599"/>
      <c r="FL66" s="1599"/>
      <c r="FM66" s="1599"/>
      <c r="FN66" s="1599"/>
      <c r="FO66" s="1599"/>
      <c r="FP66" s="1599"/>
      <c r="FQ66" s="3597"/>
      <c r="FR66" s="3597"/>
      <c r="FS66" s="3597"/>
      <c r="FT66" s="3597"/>
      <c r="FU66" s="3597"/>
      <c r="FV66" s="3597"/>
      <c r="FW66" s="3597"/>
      <c r="FX66" s="3663"/>
      <c r="FY66" s="3597"/>
      <c r="FZ66" s="3597"/>
      <c r="GA66" s="3597"/>
      <c r="GB66" s="3731"/>
      <c r="GC66" s="3731"/>
      <c r="GD66" s="3731"/>
      <c r="GE66" s="3731"/>
      <c r="GF66" s="3731"/>
      <c r="GG66" s="3731"/>
      <c r="GH66" s="3663"/>
      <c r="GI66" s="3731"/>
      <c r="GJ66" s="3731"/>
      <c r="GK66" s="3731"/>
      <c r="GL66" s="3731"/>
      <c r="GM66" s="3731"/>
      <c r="GN66" s="3731"/>
      <c r="GO66" s="104"/>
      <c r="GP66" s="104"/>
      <c r="GQ66" s="104"/>
      <c r="GR66" s="104"/>
      <c r="GS66" s="104"/>
      <c r="GT66" s="3663"/>
      <c r="GU66" s="104"/>
      <c r="GV66" s="104"/>
      <c r="GW66" s="104"/>
      <c r="GX66" s="104"/>
      <c r="GY66" s="104"/>
      <c r="GZ66" s="3797"/>
    </row>
    <row r="67" spans="1:208" s="478" customFormat="1" ht="11.1" customHeight="1" x14ac:dyDescent="0.2">
      <c r="A67" s="63" t="s">
        <v>147</v>
      </c>
      <c r="B67" s="448">
        <f t="shared" si="4"/>
        <v>1</v>
      </c>
      <c r="C67" s="447">
        <f t="shared" si="5"/>
        <v>5.5555555555555558E-3</v>
      </c>
      <c r="D67" s="403">
        <f t="array" ref="D67">MIN(IF(AB67:GZ67&gt;=1,$AB$3:$GZ$3))</f>
        <v>39879</v>
      </c>
      <c r="E67" s="400">
        <f t="array" ref="E67">MAX(IF(AB67:GZ67&gt;=1,$AB$3:$GZ$3))</f>
        <v>39879</v>
      </c>
      <c r="F67" s="442">
        <f t="shared" si="6"/>
        <v>1</v>
      </c>
      <c r="G67" s="446">
        <f t="shared" si="7"/>
        <v>1</v>
      </c>
      <c r="H67" s="626">
        <f t="shared" si="8"/>
        <v>1</v>
      </c>
      <c r="I67" s="375">
        <f t="array" ref="I67">IF((F67&gt;=1),MAX(IF(AB67:GZ67=1,$AB$3:$GZ$3)),"-")</f>
        <v>39879</v>
      </c>
      <c r="J67" s="759">
        <f t="array" ref="J67">IF((F67&gt;=1),MAX(IF(AB67:GZ67=1,$AB$2:$GZ$2)),"-")</f>
        <v>16</v>
      </c>
      <c r="K67" s="384">
        <f t="shared" ca="1" si="25"/>
        <v>0</v>
      </c>
      <c r="L67" s="384">
        <f t="shared" ca="1" si="26"/>
        <v>164</v>
      </c>
      <c r="M67" s="445">
        <f t="shared" si="11"/>
        <v>0</v>
      </c>
      <c r="N67" s="444">
        <f t="shared" si="12"/>
        <v>0</v>
      </c>
      <c r="O67" s="156">
        <f t="shared" si="13"/>
        <v>0</v>
      </c>
      <c r="P67" s="443">
        <f t="shared" si="14"/>
        <v>0</v>
      </c>
      <c r="Q67" s="442">
        <f t="shared" si="15"/>
        <v>1</v>
      </c>
      <c r="R67" s="441">
        <f t="shared" si="16"/>
        <v>1</v>
      </c>
      <c r="S67" s="362">
        <f t="shared" si="27"/>
        <v>1</v>
      </c>
      <c r="T67" s="157">
        <f t="shared" si="18"/>
        <v>1</v>
      </c>
      <c r="U67" s="363">
        <f t="shared" si="28"/>
        <v>1</v>
      </c>
      <c r="V67" s="158">
        <f t="shared" si="20"/>
        <v>1</v>
      </c>
      <c r="W67" s="159">
        <f t="array" ref="W67">SUM(1*(AB$5:GZ$5=AB67:GZ67))-1</f>
        <v>0</v>
      </c>
      <c r="X67" s="160">
        <f t="shared" si="21"/>
        <v>0</v>
      </c>
      <c r="Y67" s="389">
        <f t="shared" si="22"/>
        <v>1</v>
      </c>
      <c r="Z67" s="389">
        <f t="shared" si="23"/>
        <v>10</v>
      </c>
      <c r="AA67" s="397">
        <f t="shared" si="24"/>
        <v>0.1</v>
      </c>
      <c r="AB67" s="94"/>
      <c r="AC67" s="95"/>
      <c r="AD67" s="95"/>
      <c r="AE67" s="106"/>
      <c r="AF67" s="106"/>
      <c r="AG67" s="106"/>
      <c r="AH67" s="106"/>
      <c r="AI67" s="106"/>
      <c r="AJ67" s="106"/>
      <c r="AK67" s="106"/>
      <c r="AL67" s="106"/>
      <c r="AM67" s="98"/>
      <c r="AN67" s="98"/>
      <c r="AO67" s="98"/>
      <c r="AP67" s="98"/>
      <c r="AQ67" s="98">
        <v>1</v>
      </c>
      <c r="AR67" s="98"/>
      <c r="AS67" s="98"/>
      <c r="AT67" s="98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96"/>
      <c r="CZ67" s="96"/>
      <c r="DA67" s="96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367"/>
      <c r="DM67" s="367"/>
      <c r="DN67" s="367"/>
      <c r="DO67" s="367"/>
      <c r="DP67" s="367"/>
      <c r="DQ67" s="367"/>
      <c r="DR67" s="515"/>
      <c r="DS67" s="515"/>
      <c r="DT67" s="515"/>
      <c r="DU67" s="515"/>
      <c r="DV67" s="515"/>
      <c r="DW67" s="515"/>
      <c r="DX67" s="515"/>
      <c r="DY67" s="515"/>
      <c r="DZ67" s="634"/>
      <c r="EA67" s="634"/>
      <c r="EB67" s="634"/>
      <c r="EC67" s="634"/>
      <c r="ED67" s="634"/>
      <c r="EE67" s="634"/>
      <c r="EF67" s="634"/>
      <c r="EG67" s="634"/>
      <c r="EH67" s="634"/>
      <c r="EI67" s="634"/>
      <c r="EJ67" s="634"/>
      <c r="EK67" s="634"/>
      <c r="EL67" s="634"/>
      <c r="EM67" s="634"/>
      <c r="EN67" s="753"/>
      <c r="EO67" s="753"/>
      <c r="EP67" s="753"/>
      <c r="EQ67" s="753"/>
      <c r="ER67" s="753"/>
      <c r="ES67" s="753"/>
      <c r="ET67" s="753"/>
      <c r="EU67" s="753"/>
      <c r="EV67" s="753"/>
      <c r="EW67" s="753"/>
      <c r="EX67" s="753"/>
      <c r="EY67" s="753"/>
      <c r="EZ67" s="753"/>
      <c r="FA67" s="753"/>
      <c r="FB67" s="1599"/>
      <c r="FC67" s="1599"/>
      <c r="FD67" s="1599"/>
      <c r="FE67" s="1599"/>
      <c r="FF67" s="1599"/>
      <c r="FG67" s="1599"/>
      <c r="FH67" s="1599"/>
      <c r="FI67" s="1599"/>
      <c r="FJ67" s="1599"/>
      <c r="FK67" s="1599"/>
      <c r="FL67" s="1599"/>
      <c r="FM67" s="1599"/>
      <c r="FN67" s="1599"/>
      <c r="FO67" s="1599"/>
      <c r="FP67" s="1599"/>
      <c r="FQ67" s="3597"/>
      <c r="FR67" s="3597"/>
      <c r="FS67" s="3597"/>
      <c r="FT67" s="3597"/>
      <c r="FU67" s="3597"/>
      <c r="FV67" s="3597"/>
      <c r="FW67" s="3597"/>
      <c r="FX67" s="3663"/>
      <c r="FY67" s="3597"/>
      <c r="FZ67" s="3597"/>
      <c r="GA67" s="3597"/>
      <c r="GB67" s="3731"/>
      <c r="GC67" s="3731"/>
      <c r="GD67" s="3731"/>
      <c r="GE67" s="3731"/>
      <c r="GF67" s="3731"/>
      <c r="GG67" s="3731"/>
      <c r="GH67" s="3663"/>
      <c r="GI67" s="3731"/>
      <c r="GJ67" s="3731"/>
      <c r="GK67" s="3731"/>
      <c r="GL67" s="3731"/>
      <c r="GM67" s="3731"/>
      <c r="GN67" s="3731"/>
      <c r="GO67" s="104"/>
      <c r="GP67" s="104"/>
      <c r="GQ67" s="104"/>
      <c r="GR67" s="104"/>
      <c r="GS67" s="104"/>
      <c r="GT67" s="3663"/>
      <c r="GU67" s="104"/>
      <c r="GV67" s="104"/>
      <c r="GW67" s="104"/>
      <c r="GX67" s="104"/>
      <c r="GY67" s="104"/>
      <c r="GZ67" s="3797"/>
    </row>
    <row r="68" spans="1:208" s="478" customFormat="1" ht="11.1" customHeight="1" x14ac:dyDescent="0.2">
      <c r="A68" s="58" t="s">
        <v>182</v>
      </c>
      <c r="B68" s="448">
        <f t="shared" si="4"/>
        <v>101</v>
      </c>
      <c r="C68" s="447">
        <f t="shared" si="5"/>
        <v>0.56111111111111112</v>
      </c>
      <c r="D68" s="403">
        <f t="array" ref="D68">MIN(IF(AB68:GZ68&gt;=1,$AB$3:$GZ$3))</f>
        <v>41516</v>
      </c>
      <c r="E68" s="400">
        <f t="array" ref="E68">MAX(IF(AB68:GZ68&gt;=1,$AB$3:$GZ$3))</f>
        <v>45016</v>
      </c>
      <c r="F68" s="442">
        <f t="shared" si="6"/>
        <v>0</v>
      </c>
      <c r="G68" s="446">
        <f t="shared" si="7"/>
        <v>0</v>
      </c>
      <c r="H68" s="626" t="str">
        <f t="shared" si="8"/>
        <v>-</v>
      </c>
      <c r="I68" s="375" t="str">
        <f t="array" ref="I68">IF((F68&gt;=1),MAX(IF(AB68:GZ68=1,$AB$3:$GZ$3)),"-")</f>
        <v>-</v>
      </c>
      <c r="J68" s="759" t="str">
        <f t="array" ref="J68">IF((F68&gt;=1),MAX(IF(AB68:GZ68=1,$AB$2:$GZ$2)),"-")</f>
        <v>-</v>
      </c>
      <c r="K68" s="384">
        <f t="shared" ca="1" si="25"/>
        <v>101</v>
      </c>
      <c r="L68" s="384" t="str">
        <f t="shared" ca="1" si="26"/>
        <v>-</v>
      </c>
      <c r="M68" s="445">
        <f t="shared" si="11"/>
        <v>4</v>
      </c>
      <c r="N68" s="444">
        <f t="shared" si="12"/>
        <v>3.9603960396039604E-2</v>
      </c>
      <c r="O68" s="156">
        <f t="shared" si="13"/>
        <v>7</v>
      </c>
      <c r="P68" s="443">
        <f t="shared" si="14"/>
        <v>6.9306930693069313E-2</v>
      </c>
      <c r="Q68" s="442">
        <f t="shared" si="15"/>
        <v>11</v>
      </c>
      <c r="R68" s="441">
        <f t="shared" si="16"/>
        <v>0.10891089108910891</v>
      </c>
      <c r="S68" s="362">
        <f t="shared" si="27"/>
        <v>20</v>
      </c>
      <c r="T68" s="157">
        <f t="shared" si="18"/>
        <v>0.19801980198019803</v>
      </c>
      <c r="U68" s="363">
        <f t="shared" si="28"/>
        <v>43</v>
      </c>
      <c r="V68" s="158">
        <f t="shared" si="20"/>
        <v>0.42574257425742573</v>
      </c>
      <c r="W68" s="159">
        <f t="array" ref="W68">SUM(1*(AB$5:GZ$5=AB68:GZ68))-1</f>
        <v>7</v>
      </c>
      <c r="X68" s="160">
        <f t="shared" si="21"/>
        <v>6.9306930693069313E-2</v>
      </c>
      <c r="Y68" s="389">
        <f t="shared" si="22"/>
        <v>8.9801980198019802</v>
      </c>
      <c r="Z68" s="389">
        <f t="shared" si="23"/>
        <v>14.663366336633663</v>
      </c>
      <c r="AA68" s="397">
        <f t="shared" si="24"/>
        <v>0.61242403781228905</v>
      </c>
      <c r="AB68" s="94"/>
      <c r="AC68" s="95"/>
      <c r="AD68" s="95"/>
      <c r="AE68" s="106"/>
      <c r="AF68" s="106"/>
      <c r="AG68" s="106"/>
      <c r="AH68" s="106"/>
      <c r="AI68" s="106"/>
      <c r="AJ68" s="106"/>
      <c r="AK68" s="106"/>
      <c r="AL68" s="106"/>
      <c r="AM68" s="97"/>
      <c r="AN68" s="97"/>
      <c r="AO68" s="97"/>
      <c r="AP68" s="97"/>
      <c r="AQ68" s="97"/>
      <c r="AR68" s="97"/>
      <c r="AS68" s="97"/>
      <c r="AT68" s="98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3">
        <v>6</v>
      </c>
      <c r="CN68" s="103">
        <v>7</v>
      </c>
      <c r="CO68" s="103">
        <v>5</v>
      </c>
      <c r="CP68" s="103"/>
      <c r="CQ68" s="103">
        <v>2</v>
      </c>
      <c r="CR68" s="103">
        <v>2</v>
      </c>
      <c r="CS68" s="103">
        <v>15</v>
      </c>
      <c r="CT68" s="103">
        <v>9</v>
      </c>
      <c r="CU68" s="103">
        <v>13</v>
      </c>
      <c r="CV68" s="103">
        <v>2</v>
      </c>
      <c r="CW68" s="103">
        <v>8</v>
      </c>
      <c r="CX68" s="103">
        <v>4</v>
      </c>
      <c r="CY68" s="96">
        <v>17</v>
      </c>
      <c r="CZ68" s="96">
        <v>7</v>
      </c>
      <c r="DA68" s="96">
        <v>8</v>
      </c>
      <c r="DB68" s="104">
        <v>8</v>
      </c>
      <c r="DC68" s="104">
        <v>7</v>
      </c>
      <c r="DD68" s="104">
        <v>5</v>
      </c>
      <c r="DE68" s="104">
        <v>11</v>
      </c>
      <c r="DF68" s="104">
        <v>15</v>
      </c>
      <c r="DG68" s="104">
        <v>3</v>
      </c>
      <c r="DH68" s="104">
        <v>14</v>
      </c>
      <c r="DI68" s="104">
        <v>4</v>
      </c>
      <c r="DJ68" s="104">
        <v>9</v>
      </c>
      <c r="DK68" s="104">
        <v>12</v>
      </c>
      <c r="DL68" s="367">
        <v>8</v>
      </c>
      <c r="DM68" s="367">
        <v>6</v>
      </c>
      <c r="DN68" s="367"/>
      <c r="DO68" s="367">
        <v>8</v>
      </c>
      <c r="DP68" s="367">
        <v>9</v>
      </c>
      <c r="DQ68" s="367">
        <v>9</v>
      </c>
      <c r="DR68" s="515">
        <v>11</v>
      </c>
      <c r="DS68" s="515">
        <v>6</v>
      </c>
      <c r="DT68" s="515"/>
      <c r="DU68" s="515">
        <v>7</v>
      </c>
      <c r="DV68" s="515">
        <v>7</v>
      </c>
      <c r="DW68" s="515">
        <v>12</v>
      </c>
      <c r="DX68" s="515">
        <v>13</v>
      </c>
      <c r="DY68" s="515"/>
      <c r="DZ68" s="634">
        <v>14</v>
      </c>
      <c r="EA68" s="634">
        <v>4</v>
      </c>
      <c r="EB68" s="634">
        <v>13</v>
      </c>
      <c r="EC68" s="634">
        <v>16</v>
      </c>
      <c r="ED68" s="634">
        <v>8</v>
      </c>
      <c r="EE68" s="634"/>
      <c r="EF68" s="634">
        <v>7</v>
      </c>
      <c r="EG68" s="634">
        <v>3</v>
      </c>
      <c r="EH68" s="634"/>
      <c r="EI68" s="634">
        <v>18</v>
      </c>
      <c r="EJ68" s="634">
        <v>9</v>
      </c>
      <c r="EK68" s="634">
        <v>8</v>
      </c>
      <c r="EL68" s="634">
        <v>9</v>
      </c>
      <c r="EM68" s="634">
        <v>6</v>
      </c>
      <c r="EN68" s="753">
        <v>5</v>
      </c>
      <c r="EO68" s="753"/>
      <c r="EP68" s="753">
        <v>3</v>
      </c>
      <c r="EQ68" s="753">
        <v>4</v>
      </c>
      <c r="ER68" s="753">
        <v>16</v>
      </c>
      <c r="ES68" s="753">
        <v>5</v>
      </c>
      <c r="ET68" s="753">
        <v>11</v>
      </c>
      <c r="EU68" s="753">
        <v>7</v>
      </c>
      <c r="EV68" s="753">
        <v>7</v>
      </c>
      <c r="EW68" s="753">
        <v>12</v>
      </c>
      <c r="EX68" s="753"/>
      <c r="EY68" s="753">
        <v>13</v>
      </c>
      <c r="EZ68" s="753">
        <v>12</v>
      </c>
      <c r="FA68" s="753">
        <v>8</v>
      </c>
      <c r="FB68" s="1599">
        <v>9</v>
      </c>
      <c r="FC68" s="1599">
        <v>16</v>
      </c>
      <c r="FD68" s="1599">
        <v>6</v>
      </c>
      <c r="FE68" s="1599">
        <v>11</v>
      </c>
      <c r="FF68" s="1599">
        <v>9</v>
      </c>
      <c r="FG68" s="1599"/>
      <c r="FH68" s="1599">
        <v>3</v>
      </c>
      <c r="FI68" s="1599">
        <v>3</v>
      </c>
      <c r="FJ68" s="1599">
        <v>6</v>
      </c>
      <c r="FK68" s="1599">
        <v>7</v>
      </c>
      <c r="FL68" s="1599">
        <v>10</v>
      </c>
      <c r="FM68" s="1599"/>
      <c r="FN68" s="1599">
        <v>12</v>
      </c>
      <c r="FO68" s="1599">
        <v>13</v>
      </c>
      <c r="FP68" s="1599">
        <v>5</v>
      </c>
      <c r="FQ68" s="3597">
        <v>17</v>
      </c>
      <c r="FR68" s="3597">
        <v>7</v>
      </c>
      <c r="FS68" s="3597"/>
      <c r="FT68" s="3597">
        <v>18</v>
      </c>
      <c r="FU68" s="3597">
        <v>17</v>
      </c>
      <c r="FV68" s="3597">
        <v>7</v>
      </c>
      <c r="FW68" s="3597">
        <v>3</v>
      </c>
      <c r="FX68" s="3663">
        <v>7</v>
      </c>
      <c r="FY68" s="3597">
        <v>13</v>
      </c>
      <c r="FZ68" s="3597">
        <v>15</v>
      </c>
      <c r="GA68" s="3597">
        <v>10</v>
      </c>
      <c r="GB68" s="3731">
        <v>7</v>
      </c>
      <c r="GC68" s="3731">
        <v>9</v>
      </c>
      <c r="GD68" s="3731">
        <v>16</v>
      </c>
      <c r="GE68" s="3731">
        <v>9</v>
      </c>
      <c r="GF68" s="3731"/>
      <c r="GG68" s="3731">
        <v>11</v>
      </c>
      <c r="GH68" s="3663">
        <v>6</v>
      </c>
      <c r="GI68" s="3731">
        <v>4</v>
      </c>
      <c r="GJ68" s="3731">
        <v>3</v>
      </c>
      <c r="GK68" s="3731">
        <v>14</v>
      </c>
      <c r="GL68" s="3731">
        <v>13</v>
      </c>
      <c r="GM68" s="3731"/>
      <c r="GN68" s="3731">
        <v>6</v>
      </c>
      <c r="GO68" s="104">
        <v>14</v>
      </c>
      <c r="GP68" s="104">
        <v>12</v>
      </c>
      <c r="GQ68" s="104"/>
      <c r="GR68" s="104"/>
      <c r="GS68" s="104"/>
      <c r="GT68" s="3663">
        <v>4</v>
      </c>
      <c r="GU68" s="104">
        <v>14</v>
      </c>
      <c r="GV68" s="104">
        <v>13</v>
      </c>
      <c r="GW68" s="104">
        <v>2</v>
      </c>
      <c r="GX68" s="104">
        <v>11</v>
      </c>
      <c r="GY68" s="104">
        <v>8</v>
      </c>
      <c r="GZ68" s="3797"/>
    </row>
    <row r="69" spans="1:208" s="478" customFormat="1" ht="11.1" customHeight="1" x14ac:dyDescent="0.2">
      <c r="A69" s="58" t="s">
        <v>340</v>
      </c>
      <c r="B69" s="448">
        <f t="shared" si="4"/>
        <v>1</v>
      </c>
      <c r="C69" s="447">
        <f t="shared" si="5"/>
        <v>5.5555555555555558E-3</v>
      </c>
      <c r="D69" s="403">
        <f t="array" ref="D69">MIN(IF(AB69:GZ69&gt;=1,$AB$3:$GZ$3))</f>
        <v>43147</v>
      </c>
      <c r="E69" s="400">
        <f t="array" ref="E69">MAX(IF(AB69:GZ69&gt;=1,$AB$3:$GZ$3))</f>
        <v>43147</v>
      </c>
      <c r="F69" s="442">
        <f t="shared" si="6"/>
        <v>0</v>
      </c>
      <c r="G69" s="446">
        <f t="shared" si="7"/>
        <v>0</v>
      </c>
      <c r="H69" s="626" t="str">
        <f t="shared" si="8"/>
        <v>-</v>
      </c>
      <c r="I69" s="375" t="str">
        <f t="array" ref="I69">IF((F69&gt;=1),MAX(IF(AB69:GZ69=1,$AB$3:$GZ$3)),"-")</f>
        <v>-</v>
      </c>
      <c r="J69" s="759" t="str">
        <f t="array" ref="J69">IF((F69&gt;=1),MAX(IF(AB69:GZ69=1,$AB$2:$GZ$2)),"-")</f>
        <v>-</v>
      </c>
      <c r="K69" s="384">
        <f t="shared" ca="1" si="25"/>
        <v>1</v>
      </c>
      <c r="L69" s="384" t="str">
        <f t="shared" ca="1" si="26"/>
        <v>-</v>
      </c>
      <c r="M69" s="445">
        <f t="shared" si="11"/>
        <v>0</v>
      </c>
      <c r="N69" s="444">
        <f t="shared" si="12"/>
        <v>0</v>
      </c>
      <c r="O69" s="156">
        <f t="shared" si="13"/>
        <v>0</v>
      </c>
      <c r="P69" s="443">
        <f t="shared" si="14"/>
        <v>0</v>
      </c>
      <c r="Q69" s="442">
        <f t="shared" si="15"/>
        <v>0</v>
      </c>
      <c r="R69" s="441">
        <f t="shared" si="16"/>
        <v>0</v>
      </c>
      <c r="S69" s="362">
        <f t="shared" si="27"/>
        <v>1</v>
      </c>
      <c r="T69" s="157">
        <f t="shared" si="18"/>
        <v>1</v>
      </c>
      <c r="U69" s="363">
        <f t="shared" si="28"/>
        <v>1</v>
      </c>
      <c r="V69" s="158">
        <f t="shared" si="20"/>
        <v>1</v>
      </c>
      <c r="W69" s="159">
        <f t="array" ref="W69">SUM(1*(AB$5:GZ$5=AB69:GZ69))-1</f>
        <v>0</v>
      </c>
      <c r="X69" s="160">
        <f t="shared" si="21"/>
        <v>0</v>
      </c>
      <c r="Y69" s="389">
        <f t="shared" si="22"/>
        <v>5</v>
      </c>
      <c r="Z69" s="389">
        <f t="shared" si="23"/>
        <v>16</v>
      </c>
      <c r="AA69" s="397">
        <f t="shared" si="24"/>
        <v>0.3125</v>
      </c>
      <c r="AB69" s="94"/>
      <c r="AC69" s="95"/>
      <c r="AD69" s="95"/>
      <c r="AE69" s="106"/>
      <c r="AF69" s="106"/>
      <c r="AG69" s="106"/>
      <c r="AH69" s="106"/>
      <c r="AI69" s="106"/>
      <c r="AJ69" s="106"/>
      <c r="AK69" s="106"/>
      <c r="AL69" s="106"/>
      <c r="AM69" s="97"/>
      <c r="AN69" s="97"/>
      <c r="AO69" s="97"/>
      <c r="AP69" s="97"/>
      <c r="AQ69" s="97"/>
      <c r="AR69" s="97"/>
      <c r="AS69" s="97"/>
      <c r="AT69" s="98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96"/>
      <c r="CZ69" s="96"/>
      <c r="DA69" s="96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367"/>
      <c r="DM69" s="367"/>
      <c r="DN69" s="367"/>
      <c r="DO69" s="367"/>
      <c r="DP69" s="367"/>
      <c r="DQ69" s="367"/>
      <c r="DR69" s="515"/>
      <c r="DS69" s="515"/>
      <c r="DT69" s="515"/>
      <c r="DU69" s="515"/>
      <c r="DV69" s="515"/>
      <c r="DW69" s="515"/>
      <c r="DX69" s="515"/>
      <c r="DY69" s="515"/>
      <c r="DZ69" s="634"/>
      <c r="EA69" s="634"/>
      <c r="EB69" s="634"/>
      <c r="EC69" s="634"/>
      <c r="ED69" s="634"/>
      <c r="EE69" s="634"/>
      <c r="EF69" s="634"/>
      <c r="EG69" s="634"/>
      <c r="EH69" s="634"/>
      <c r="EI69" s="634"/>
      <c r="EJ69" s="634"/>
      <c r="EK69" s="634"/>
      <c r="EL69" s="634"/>
      <c r="EM69" s="634"/>
      <c r="EN69" s="753"/>
      <c r="EO69" s="753"/>
      <c r="EP69" s="753"/>
      <c r="EQ69" s="753"/>
      <c r="ER69" s="753"/>
      <c r="ES69" s="753"/>
      <c r="ET69" s="753"/>
      <c r="EU69" s="753">
        <v>5</v>
      </c>
      <c r="EV69" s="753"/>
      <c r="EW69" s="753"/>
      <c r="EX69" s="753"/>
      <c r="EY69" s="753"/>
      <c r="EZ69" s="753"/>
      <c r="FA69" s="753"/>
      <c r="FB69" s="1599"/>
      <c r="FC69" s="1599"/>
      <c r="FD69" s="1599"/>
      <c r="FE69" s="1599"/>
      <c r="FF69" s="1599"/>
      <c r="FG69" s="1599"/>
      <c r="FH69" s="1599"/>
      <c r="FI69" s="1599"/>
      <c r="FJ69" s="1599"/>
      <c r="FK69" s="1599"/>
      <c r="FL69" s="1599"/>
      <c r="FM69" s="1599"/>
      <c r="FN69" s="1599"/>
      <c r="FO69" s="1599"/>
      <c r="FP69" s="1599"/>
      <c r="FQ69" s="3597"/>
      <c r="FR69" s="3597"/>
      <c r="FS69" s="3597"/>
      <c r="FT69" s="3597"/>
      <c r="FU69" s="3597"/>
      <c r="FV69" s="3597"/>
      <c r="FW69" s="3597"/>
      <c r="FX69" s="3663"/>
      <c r="FY69" s="3597"/>
      <c r="FZ69" s="3597"/>
      <c r="GA69" s="3597"/>
      <c r="GB69" s="3731"/>
      <c r="GC69" s="3731"/>
      <c r="GD69" s="3731"/>
      <c r="GE69" s="3731"/>
      <c r="GF69" s="3731"/>
      <c r="GG69" s="3731"/>
      <c r="GH69" s="3663"/>
      <c r="GI69" s="3731"/>
      <c r="GJ69" s="3731"/>
      <c r="GK69" s="3731"/>
      <c r="GL69" s="3731"/>
      <c r="GM69" s="3731"/>
      <c r="GN69" s="3731"/>
      <c r="GO69" s="104"/>
      <c r="GP69" s="104"/>
      <c r="GQ69" s="104"/>
      <c r="GR69" s="104"/>
      <c r="GS69" s="104"/>
      <c r="GT69" s="3663"/>
      <c r="GU69" s="104"/>
      <c r="GV69" s="104"/>
      <c r="GW69" s="104"/>
      <c r="GX69" s="104"/>
      <c r="GY69" s="104"/>
      <c r="GZ69" s="3797"/>
    </row>
    <row r="70" spans="1:208" s="478" customFormat="1" ht="11.1" customHeight="1" x14ac:dyDescent="0.2">
      <c r="A70" s="60" t="s">
        <v>211</v>
      </c>
      <c r="B70" s="448">
        <f t="shared" si="4"/>
        <v>44</v>
      </c>
      <c r="C70" s="447">
        <f t="shared" si="5"/>
        <v>0.24444444444444444</v>
      </c>
      <c r="D70" s="403">
        <f t="array" ref="D70">MIN(IF(AB70:GZ70&gt;=1,$AB$3:$GZ$3))</f>
        <v>41754</v>
      </c>
      <c r="E70" s="400">
        <f t="array" ref="E70">MAX(IF(AB70:GZ70&gt;=1,$AB$3:$GZ$3))</f>
        <v>43770</v>
      </c>
      <c r="F70" s="442">
        <f t="shared" si="6"/>
        <v>2</v>
      </c>
      <c r="G70" s="446">
        <f t="shared" si="7"/>
        <v>4.5454545454545456E-2</v>
      </c>
      <c r="H70" s="626">
        <f t="shared" si="8"/>
        <v>0.5</v>
      </c>
      <c r="I70" s="375">
        <f t="array" ref="I70">IF((F70&gt;=1),MAX(IF(AB70:GZ70=1,$AB$3:$GZ$3)),"-")</f>
        <v>43371</v>
      </c>
      <c r="J70" s="759">
        <f t="array" ref="J70">IF((F70&gt;=1),MAX(IF(AB70:GZ70=1,$AB$2:$GZ$2)),"-")</f>
        <v>132</v>
      </c>
      <c r="K70" s="384">
        <f t="shared" ca="1" si="25"/>
        <v>10</v>
      </c>
      <c r="L70" s="384">
        <f t="shared" ca="1" si="26"/>
        <v>48</v>
      </c>
      <c r="M70" s="445">
        <f t="shared" si="11"/>
        <v>2</v>
      </c>
      <c r="N70" s="444">
        <f t="shared" si="12"/>
        <v>4.5454545454545456E-2</v>
      </c>
      <c r="O70" s="156">
        <f t="shared" si="13"/>
        <v>4</v>
      </c>
      <c r="P70" s="443">
        <f t="shared" si="14"/>
        <v>9.0909090909090912E-2</v>
      </c>
      <c r="Q70" s="442">
        <f t="shared" si="15"/>
        <v>8</v>
      </c>
      <c r="R70" s="441">
        <f t="shared" si="16"/>
        <v>0.18181818181818182</v>
      </c>
      <c r="S70" s="362">
        <f t="shared" si="27"/>
        <v>16</v>
      </c>
      <c r="T70" s="157">
        <f t="shared" si="18"/>
        <v>0.36363636363636365</v>
      </c>
      <c r="U70" s="363">
        <f t="shared" si="28"/>
        <v>23</v>
      </c>
      <c r="V70" s="158">
        <f t="shared" si="20"/>
        <v>0.52272727272727271</v>
      </c>
      <c r="W70" s="159">
        <f t="array" ref="W70">SUM(1*(AB$5:GZ$5=AB70:GZ70))-1</f>
        <v>7</v>
      </c>
      <c r="X70" s="160">
        <f t="shared" si="21"/>
        <v>0.15909090909090909</v>
      </c>
      <c r="Y70" s="389">
        <f t="shared" si="22"/>
        <v>8.545454545454545</v>
      </c>
      <c r="Z70" s="389">
        <f t="shared" si="23"/>
        <v>15.795454545454545</v>
      </c>
      <c r="AA70" s="397">
        <f t="shared" si="24"/>
        <v>0.54100719424460431</v>
      </c>
      <c r="AB70" s="94"/>
      <c r="AC70" s="95"/>
      <c r="AD70" s="95"/>
      <c r="AE70" s="106"/>
      <c r="AF70" s="106"/>
      <c r="AG70" s="106"/>
      <c r="AH70" s="106"/>
      <c r="AI70" s="106"/>
      <c r="AJ70" s="106"/>
      <c r="AK70" s="106"/>
      <c r="AL70" s="106"/>
      <c r="AM70" s="97"/>
      <c r="AN70" s="97"/>
      <c r="AO70" s="97"/>
      <c r="AP70" s="97"/>
      <c r="AQ70" s="97"/>
      <c r="AR70" s="97"/>
      <c r="AS70" s="97"/>
      <c r="AT70" s="98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>
        <v>3</v>
      </c>
      <c r="CW70" s="103"/>
      <c r="CX70" s="103"/>
      <c r="CY70" s="96">
        <v>13</v>
      </c>
      <c r="CZ70" s="96">
        <v>13</v>
      </c>
      <c r="DA70" s="96">
        <v>16</v>
      </c>
      <c r="DB70" s="104">
        <v>6</v>
      </c>
      <c r="DC70" s="104"/>
      <c r="DD70" s="104">
        <v>11</v>
      </c>
      <c r="DE70" s="104">
        <v>4</v>
      </c>
      <c r="DF70" s="104">
        <v>1</v>
      </c>
      <c r="DG70" s="104">
        <v>12</v>
      </c>
      <c r="DH70" s="104">
        <v>5</v>
      </c>
      <c r="DI70" s="104"/>
      <c r="DJ70" s="104">
        <v>5</v>
      </c>
      <c r="DK70" s="104"/>
      <c r="DL70" s="367">
        <v>6</v>
      </c>
      <c r="DM70" s="367">
        <v>13</v>
      </c>
      <c r="DN70" s="367"/>
      <c r="DO70" s="367">
        <v>13</v>
      </c>
      <c r="DP70" s="367">
        <v>14</v>
      </c>
      <c r="DQ70" s="367">
        <v>8</v>
      </c>
      <c r="DR70" s="515">
        <v>16</v>
      </c>
      <c r="DS70" s="515"/>
      <c r="DT70" s="515">
        <v>12</v>
      </c>
      <c r="DU70" s="515">
        <v>4</v>
      </c>
      <c r="DV70" s="515">
        <v>11</v>
      </c>
      <c r="DW70" s="515">
        <v>16</v>
      </c>
      <c r="DX70" s="515"/>
      <c r="DY70" s="515"/>
      <c r="DZ70" s="634">
        <v>13</v>
      </c>
      <c r="EA70" s="634">
        <v>5</v>
      </c>
      <c r="EB70" s="634"/>
      <c r="EC70" s="634">
        <v>4</v>
      </c>
      <c r="ED70" s="634"/>
      <c r="EE70" s="634">
        <v>13</v>
      </c>
      <c r="EF70" s="634"/>
      <c r="EG70" s="634"/>
      <c r="EH70" s="634"/>
      <c r="EI70" s="634">
        <v>15</v>
      </c>
      <c r="EJ70" s="634"/>
      <c r="EK70" s="634"/>
      <c r="EL70" s="634"/>
      <c r="EM70" s="634"/>
      <c r="EN70" s="753">
        <v>7</v>
      </c>
      <c r="EO70" s="753">
        <v>3</v>
      </c>
      <c r="EP70" s="753"/>
      <c r="EQ70" s="753"/>
      <c r="ER70" s="753"/>
      <c r="ES70" s="753">
        <v>3</v>
      </c>
      <c r="ET70" s="753"/>
      <c r="EU70" s="753">
        <v>8</v>
      </c>
      <c r="EV70" s="753">
        <v>11</v>
      </c>
      <c r="EW70" s="753"/>
      <c r="EX70" s="753"/>
      <c r="EY70" s="753">
        <v>9</v>
      </c>
      <c r="EZ70" s="753">
        <v>4</v>
      </c>
      <c r="FA70" s="753"/>
      <c r="FB70" s="1599"/>
      <c r="FC70" s="1599">
        <v>1</v>
      </c>
      <c r="FD70" s="1599"/>
      <c r="FE70" s="1599"/>
      <c r="FF70" s="1599"/>
      <c r="FG70" s="1599"/>
      <c r="FH70" s="1599">
        <v>2</v>
      </c>
      <c r="FI70" s="1599">
        <v>4</v>
      </c>
      <c r="FJ70" s="1599"/>
      <c r="FK70" s="1599">
        <v>4</v>
      </c>
      <c r="FL70" s="1599">
        <v>13</v>
      </c>
      <c r="FM70" s="1599"/>
      <c r="FN70" s="1599"/>
      <c r="FO70" s="1599"/>
      <c r="FP70" s="1599">
        <v>3</v>
      </c>
      <c r="FQ70" s="3597">
        <v>4</v>
      </c>
      <c r="FR70" s="3597">
        <v>14</v>
      </c>
      <c r="FS70" s="3597">
        <v>14</v>
      </c>
      <c r="FT70" s="3597">
        <v>2</v>
      </c>
      <c r="FU70" s="3597">
        <v>18</v>
      </c>
      <c r="FV70" s="3597"/>
      <c r="FW70" s="3597"/>
      <c r="FX70" s="3663"/>
      <c r="FY70" s="3597"/>
      <c r="FZ70" s="3597"/>
      <c r="GA70" s="3597"/>
      <c r="GB70" s="3731"/>
      <c r="GC70" s="3731"/>
      <c r="GD70" s="3731"/>
      <c r="GE70" s="3731"/>
      <c r="GF70" s="3731"/>
      <c r="GG70" s="3731"/>
      <c r="GH70" s="3663"/>
      <c r="GI70" s="3731"/>
      <c r="GJ70" s="3731"/>
      <c r="GK70" s="3731"/>
      <c r="GL70" s="3731"/>
      <c r="GM70" s="3731"/>
      <c r="GN70" s="3731"/>
      <c r="GO70" s="104"/>
      <c r="GP70" s="104"/>
      <c r="GQ70" s="104"/>
      <c r="GR70" s="104"/>
      <c r="GS70" s="104"/>
      <c r="GT70" s="3663"/>
      <c r="GU70" s="104"/>
      <c r="GV70" s="104"/>
      <c r="GW70" s="104"/>
      <c r="GX70" s="104"/>
      <c r="GY70" s="104"/>
      <c r="GZ70" s="3797"/>
    </row>
    <row r="71" spans="1:208" s="478" customFormat="1" ht="11.1" customHeight="1" x14ac:dyDescent="0.2">
      <c r="A71" s="58" t="s">
        <v>1</v>
      </c>
      <c r="B71" s="448">
        <f t="shared" ref="B71:B114" si="29">COUNTIF(AB71:GZ71,"&gt;=0")</f>
        <v>9</v>
      </c>
      <c r="C71" s="447">
        <f t="shared" ref="C71:C114" si="30">B71/$B$5</f>
        <v>0.05</v>
      </c>
      <c r="D71" s="403">
        <f t="array" ref="D71">MIN(IF(AB71:GZ71&gt;=1,$AB$3:$GZ$3))</f>
        <v>39227</v>
      </c>
      <c r="E71" s="400">
        <f t="array" ref="E71">MAX(IF(AB71:GZ71&gt;=1,$AB$3:$GZ$3))</f>
        <v>40466</v>
      </c>
      <c r="F71" s="442">
        <f t="shared" ref="F71:F114" si="31">COUNTIF(AB71:GZ71,"=1")</f>
        <v>0</v>
      </c>
      <c r="G71" s="446">
        <f t="shared" ref="G71:G114" si="32">F71/B71</f>
        <v>0</v>
      </c>
      <c r="H71" s="626" t="str">
        <f t="shared" ref="H71:H114" si="33">IF(F71&gt;=1,F71/(F71+M71),"-")</f>
        <v>-</v>
      </c>
      <c r="I71" s="375" t="str">
        <f t="array" ref="I71">IF((F71&gt;=1),MAX(IF(AB71:GZ71=1,$AB$3:$GZ$3)),"-")</f>
        <v>-</v>
      </c>
      <c r="J71" s="759" t="str">
        <f t="array" ref="J71">IF((F71&gt;=1),MAX(IF(AB71:GZ71=1,$AB$2:$GZ$2)),"-")</f>
        <v>-</v>
      </c>
      <c r="K71" s="384">
        <f t="shared" ref="K71:K102" ca="1" si="34">IF(F71&gt;=1,COUNTIF(OFFSET(AB71,,J71,1,($GZ$2-J71)),"&gt;1"),B71)</f>
        <v>9</v>
      </c>
      <c r="L71" s="384" t="str">
        <f t="shared" ref="L71:L102" ca="1" si="35">IF(F71&gt;=1,COUNTBLANK(OFFSET(AB71,,J71,1,($GZ$2-J71)))+K71-1,"-")</f>
        <v>-</v>
      </c>
      <c r="M71" s="445">
        <f t="shared" ref="M71:M114" si="36">COUNTIF(AB71:GZ71,"=2")</f>
        <v>0</v>
      </c>
      <c r="N71" s="444">
        <f t="shared" ref="N71:N114" si="37">M71/B71</f>
        <v>0</v>
      </c>
      <c r="O71" s="156">
        <f t="shared" ref="O71:O114" si="38">COUNTIF(AB71:GZ71,"=3")</f>
        <v>1</v>
      </c>
      <c r="P71" s="443">
        <f t="shared" ref="P71:P114" si="39">O71/B71</f>
        <v>0.1111111111111111</v>
      </c>
      <c r="Q71" s="442">
        <f t="shared" ref="Q71:Q114" si="40">COUNTIF(AB71:GZ71,"&lt;=3")</f>
        <v>1</v>
      </c>
      <c r="R71" s="441">
        <f t="shared" ref="R71:R114" si="41">Q71/B71</f>
        <v>0.1111111111111111</v>
      </c>
      <c r="S71" s="362">
        <f t="shared" ref="S71:S102" si="42">SUMPRODUCT((((AB$5:GZ$5)/3)&gt;=(AB71:GZ71))*1)-$B$5+B71-1</f>
        <v>1</v>
      </c>
      <c r="T71" s="157">
        <f t="shared" ref="T71:T114" si="43">S71/B71</f>
        <v>0.1111111111111111</v>
      </c>
      <c r="U71" s="363">
        <f t="shared" ref="U71:U102" si="44">SUMPRODUCT((((AB$5:GZ$5)/2)&gt;=(AB71:GZ71))*1)-$B$5+B71-1</f>
        <v>3</v>
      </c>
      <c r="V71" s="158">
        <f t="shared" ref="V71:V114" si="45">U71/B71</f>
        <v>0.33333333333333331</v>
      </c>
      <c r="W71" s="159">
        <f t="array" ref="W71">SUM(1*(AB$5:GZ$5=AB71:GZ71))-1</f>
        <v>0</v>
      </c>
      <c r="X71" s="160">
        <f t="shared" ref="X71:X114" si="46">W71/B71</f>
        <v>0</v>
      </c>
      <c r="Y71" s="389">
        <f t="shared" ref="Y71:Y114" si="47">AVERAGE(AB71:GZ71)</f>
        <v>7.7777777777777777</v>
      </c>
      <c r="Z71" s="389">
        <f t="shared" ref="Z71:Z114" si="48">AVERAGEIFS($AB$5:$GZ$5,AB71:GZ71,"&gt;0")</f>
        <v>12.666666666666666</v>
      </c>
      <c r="AA71" s="397">
        <f t="shared" ref="AA71:AA114" si="49">Y71/Z71</f>
        <v>0.61403508771929827</v>
      </c>
      <c r="AB71" s="105">
        <v>6</v>
      </c>
      <c r="AC71" s="103"/>
      <c r="AD71" s="103">
        <v>8</v>
      </c>
      <c r="AE71" s="96">
        <v>8</v>
      </c>
      <c r="AF71" s="96">
        <v>9</v>
      </c>
      <c r="AG71" s="96"/>
      <c r="AH71" s="96">
        <v>9</v>
      </c>
      <c r="AI71" s="96">
        <v>7</v>
      </c>
      <c r="AJ71" s="96">
        <v>7</v>
      </c>
      <c r="AK71" s="96"/>
      <c r="AL71" s="96">
        <v>13</v>
      </c>
      <c r="AM71" s="98"/>
      <c r="AN71" s="98"/>
      <c r="AO71" s="98"/>
      <c r="AP71" s="98"/>
      <c r="AQ71" s="98"/>
      <c r="AR71" s="98"/>
      <c r="AS71" s="98"/>
      <c r="AT71" s="98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100"/>
      <c r="BF71" s="100">
        <v>3</v>
      </c>
      <c r="BG71" s="100"/>
      <c r="BH71" s="100"/>
      <c r="BI71" s="100"/>
      <c r="BJ71" s="100"/>
      <c r="BK71" s="100"/>
      <c r="BL71" s="100"/>
      <c r="BM71" s="100"/>
      <c r="BN71" s="100"/>
      <c r="BO71" s="100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96"/>
      <c r="CZ71" s="96"/>
      <c r="DA71" s="96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367"/>
      <c r="DM71" s="367"/>
      <c r="DN71" s="367"/>
      <c r="DO71" s="367"/>
      <c r="DP71" s="367"/>
      <c r="DQ71" s="367"/>
      <c r="DR71" s="515"/>
      <c r="DS71" s="515"/>
      <c r="DT71" s="515"/>
      <c r="DU71" s="515"/>
      <c r="DV71" s="515"/>
      <c r="DW71" s="515"/>
      <c r="DX71" s="515"/>
      <c r="DY71" s="515"/>
      <c r="DZ71" s="634"/>
      <c r="EA71" s="634"/>
      <c r="EB71" s="634"/>
      <c r="EC71" s="634"/>
      <c r="ED71" s="634"/>
      <c r="EE71" s="634"/>
      <c r="EF71" s="634"/>
      <c r="EG71" s="634"/>
      <c r="EH71" s="634"/>
      <c r="EI71" s="634"/>
      <c r="EJ71" s="634"/>
      <c r="EK71" s="634"/>
      <c r="EL71" s="634"/>
      <c r="EM71" s="634"/>
      <c r="EN71" s="753"/>
      <c r="EO71" s="753"/>
      <c r="EP71" s="753"/>
      <c r="EQ71" s="753"/>
      <c r="ER71" s="753"/>
      <c r="ES71" s="753"/>
      <c r="ET71" s="753"/>
      <c r="EU71" s="753"/>
      <c r="EV71" s="753"/>
      <c r="EW71" s="753"/>
      <c r="EX71" s="753"/>
      <c r="EY71" s="753"/>
      <c r="EZ71" s="753"/>
      <c r="FA71" s="753"/>
      <c r="FB71" s="1599"/>
      <c r="FC71" s="1599"/>
      <c r="FD71" s="1599"/>
      <c r="FE71" s="1599"/>
      <c r="FF71" s="1599"/>
      <c r="FG71" s="1599"/>
      <c r="FH71" s="1599"/>
      <c r="FI71" s="1599"/>
      <c r="FJ71" s="1599"/>
      <c r="FK71" s="1599"/>
      <c r="FL71" s="1599"/>
      <c r="FM71" s="1599"/>
      <c r="FN71" s="1599"/>
      <c r="FO71" s="1599"/>
      <c r="FP71" s="1599"/>
      <c r="FQ71" s="3597"/>
      <c r="FR71" s="3597"/>
      <c r="FS71" s="3597"/>
      <c r="FT71" s="3597"/>
      <c r="FU71" s="3597"/>
      <c r="FV71" s="3597"/>
      <c r="FW71" s="3597"/>
      <c r="FX71" s="3663"/>
      <c r="FY71" s="3597"/>
      <c r="FZ71" s="3597"/>
      <c r="GA71" s="3597"/>
      <c r="GB71" s="3731"/>
      <c r="GC71" s="3731"/>
      <c r="GD71" s="3731"/>
      <c r="GE71" s="3731"/>
      <c r="GF71" s="3731"/>
      <c r="GG71" s="3731"/>
      <c r="GH71" s="3663"/>
      <c r="GI71" s="3731"/>
      <c r="GJ71" s="3731"/>
      <c r="GK71" s="3731"/>
      <c r="GL71" s="3731"/>
      <c r="GM71" s="3731"/>
      <c r="GN71" s="3731"/>
      <c r="GO71" s="104"/>
      <c r="GP71" s="104"/>
      <c r="GQ71" s="104"/>
      <c r="GR71" s="104"/>
      <c r="GS71" s="104"/>
      <c r="GT71" s="3663"/>
      <c r="GU71" s="104"/>
      <c r="GV71" s="104"/>
      <c r="GW71" s="104"/>
      <c r="GX71" s="104"/>
      <c r="GY71" s="104"/>
      <c r="GZ71" s="3797"/>
    </row>
    <row r="72" spans="1:208" s="478" customFormat="1" ht="11.1" customHeight="1" x14ac:dyDescent="0.2">
      <c r="A72" s="58" t="s">
        <v>313</v>
      </c>
      <c r="B72" s="448">
        <f t="shared" si="29"/>
        <v>5</v>
      </c>
      <c r="C72" s="447">
        <f t="shared" si="30"/>
        <v>2.7777777777777776E-2</v>
      </c>
      <c r="D72" s="403">
        <f t="array" ref="D72">MIN(IF(AB72:GZ72&gt;=1,$AB$3:$GZ$3))</f>
        <v>40606</v>
      </c>
      <c r="E72" s="400">
        <f t="array" ref="E72">MAX(IF(AB72:GZ72&gt;=1,$AB$3:$GZ$3))</f>
        <v>43105</v>
      </c>
      <c r="F72" s="442">
        <f t="shared" si="31"/>
        <v>0</v>
      </c>
      <c r="G72" s="446">
        <f t="shared" si="32"/>
        <v>0</v>
      </c>
      <c r="H72" s="626" t="str">
        <f t="shared" si="33"/>
        <v>-</v>
      </c>
      <c r="I72" s="375" t="str">
        <f t="array" ref="I72">IF((F72&gt;=1),MAX(IF(AB72:GZ72=1,$AB$3:$GZ$3)),"-")</f>
        <v>-</v>
      </c>
      <c r="J72" s="759" t="str">
        <f t="array" ref="J72">IF((F72&gt;=1),MAX(IF(AB72:GZ72=1,$AB$2:$GZ$2)),"-")</f>
        <v>-</v>
      </c>
      <c r="K72" s="384">
        <f t="shared" ca="1" si="34"/>
        <v>5</v>
      </c>
      <c r="L72" s="384" t="str">
        <f t="shared" ca="1" si="35"/>
        <v>-</v>
      </c>
      <c r="M72" s="445">
        <f t="shared" si="36"/>
        <v>0</v>
      </c>
      <c r="N72" s="444">
        <f t="shared" si="37"/>
        <v>0</v>
      </c>
      <c r="O72" s="156">
        <f t="shared" si="38"/>
        <v>0</v>
      </c>
      <c r="P72" s="443">
        <f t="shared" si="39"/>
        <v>0</v>
      </c>
      <c r="Q72" s="442">
        <f t="shared" si="40"/>
        <v>0</v>
      </c>
      <c r="R72" s="441">
        <f t="shared" si="41"/>
        <v>0</v>
      </c>
      <c r="S72" s="362">
        <f t="shared" si="42"/>
        <v>0</v>
      </c>
      <c r="T72" s="157">
        <f t="shared" si="43"/>
        <v>0</v>
      </c>
      <c r="U72" s="363">
        <f t="shared" si="44"/>
        <v>2</v>
      </c>
      <c r="V72" s="158">
        <f t="shared" si="45"/>
        <v>0.4</v>
      </c>
      <c r="W72" s="159">
        <f t="array" ref="W72">SUM(1*(AB$5:GZ$5=AB72:GZ72))-1</f>
        <v>0</v>
      </c>
      <c r="X72" s="160">
        <f t="shared" si="46"/>
        <v>0</v>
      </c>
      <c r="Y72" s="389">
        <f t="shared" si="47"/>
        <v>8.8000000000000007</v>
      </c>
      <c r="Z72" s="389">
        <f t="shared" si="48"/>
        <v>13.8</v>
      </c>
      <c r="AA72" s="397">
        <f t="shared" si="49"/>
        <v>0.63768115942028991</v>
      </c>
      <c r="AB72" s="105"/>
      <c r="AC72" s="103"/>
      <c r="AD72" s="103"/>
      <c r="AE72" s="106"/>
      <c r="AF72" s="106"/>
      <c r="AG72" s="106"/>
      <c r="AH72" s="106"/>
      <c r="AI72" s="106"/>
      <c r="AJ72" s="106"/>
      <c r="AK72" s="106"/>
      <c r="AL72" s="106"/>
      <c r="AM72" s="97"/>
      <c r="AN72" s="97"/>
      <c r="AO72" s="97"/>
      <c r="AP72" s="97"/>
      <c r="AQ72" s="97"/>
      <c r="AR72" s="97"/>
      <c r="AS72" s="97"/>
      <c r="AT72" s="98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100"/>
      <c r="BF72" s="100"/>
      <c r="BG72" s="100"/>
      <c r="BH72" s="100"/>
      <c r="BI72" s="100"/>
      <c r="BJ72" s="100">
        <v>7</v>
      </c>
      <c r="BK72" s="100"/>
      <c r="BL72" s="100"/>
      <c r="BM72" s="100"/>
      <c r="BN72" s="100"/>
      <c r="BO72" s="100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96"/>
      <c r="CZ72" s="96"/>
      <c r="DA72" s="96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367"/>
      <c r="DM72" s="367"/>
      <c r="DN72" s="367"/>
      <c r="DO72" s="367"/>
      <c r="DP72" s="367"/>
      <c r="DQ72" s="367"/>
      <c r="DR72" s="515"/>
      <c r="DS72" s="515"/>
      <c r="DT72" s="515"/>
      <c r="DU72" s="515"/>
      <c r="DV72" s="515"/>
      <c r="DW72" s="515"/>
      <c r="DX72" s="515"/>
      <c r="DY72" s="515"/>
      <c r="DZ72" s="634"/>
      <c r="EA72" s="634"/>
      <c r="EB72" s="634"/>
      <c r="EC72" s="634"/>
      <c r="ED72" s="634"/>
      <c r="EE72" s="634"/>
      <c r="EF72" s="634"/>
      <c r="EG72" s="634">
        <v>5</v>
      </c>
      <c r="EH72" s="634"/>
      <c r="EI72" s="634"/>
      <c r="EJ72" s="634">
        <v>11</v>
      </c>
      <c r="EK72" s="634"/>
      <c r="EL72" s="634"/>
      <c r="EM72" s="634"/>
      <c r="EN72" s="753"/>
      <c r="EO72" s="753"/>
      <c r="EP72" s="753"/>
      <c r="EQ72" s="753"/>
      <c r="ER72" s="753">
        <v>7</v>
      </c>
      <c r="ES72" s="753">
        <v>14</v>
      </c>
      <c r="ET72" s="753"/>
      <c r="EU72" s="753"/>
      <c r="EV72" s="753"/>
      <c r="EW72" s="753"/>
      <c r="EX72" s="753"/>
      <c r="EY72" s="753"/>
      <c r="EZ72" s="753"/>
      <c r="FA72" s="753"/>
      <c r="FB72" s="1599"/>
      <c r="FC72" s="1599"/>
      <c r="FD72" s="1599"/>
      <c r="FE72" s="1599"/>
      <c r="FF72" s="1599"/>
      <c r="FG72" s="1599"/>
      <c r="FH72" s="1599"/>
      <c r="FI72" s="1599"/>
      <c r="FJ72" s="1599"/>
      <c r="FK72" s="1599"/>
      <c r="FL72" s="1599"/>
      <c r="FM72" s="1599"/>
      <c r="FN72" s="1599"/>
      <c r="FO72" s="1599"/>
      <c r="FP72" s="1599"/>
      <c r="FQ72" s="3597"/>
      <c r="FR72" s="3597"/>
      <c r="FS72" s="3597"/>
      <c r="FT72" s="3597"/>
      <c r="FU72" s="3597"/>
      <c r="FV72" s="3597"/>
      <c r="FW72" s="3597"/>
      <c r="FX72" s="3663"/>
      <c r="FY72" s="3597"/>
      <c r="FZ72" s="3597"/>
      <c r="GA72" s="3597"/>
      <c r="GB72" s="3731"/>
      <c r="GC72" s="3731"/>
      <c r="GD72" s="3731"/>
      <c r="GE72" s="3731"/>
      <c r="GF72" s="3731"/>
      <c r="GG72" s="3731"/>
      <c r="GH72" s="3663"/>
      <c r="GI72" s="3731"/>
      <c r="GJ72" s="3731"/>
      <c r="GK72" s="3731"/>
      <c r="GL72" s="3731"/>
      <c r="GM72" s="3731"/>
      <c r="GN72" s="3731"/>
      <c r="GO72" s="104"/>
      <c r="GP72" s="104"/>
      <c r="GQ72" s="104"/>
      <c r="GR72" s="104"/>
      <c r="GS72" s="104"/>
      <c r="GT72" s="3663"/>
      <c r="GU72" s="104"/>
      <c r="GV72" s="104"/>
      <c r="GW72" s="104"/>
      <c r="GX72" s="104"/>
      <c r="GY72" s="104"/>
      <c r="GZ72" s="3797"/>
    </row>
    <row r="73" spans="1:208" s="478" customFormat="1" ht="11.1" customHeight="1" x14ac:dyDescent="0.2">
      <c r="A73" s="58" t="s">
        <v>169</v>
      </c>
      <c r="B73" s="448">
        <f t="shared" si="29"/>
        <v>1</v>
      </c>
      <c r="C73" s="447">
        <f t="shared" si="30"/>
        <v>5.5555555555555558E-3</v>
      </c>
      <c r="D73" s="403">
        <f t="array" ref="D73">MIN(IF(AB73:GZ73&gt;=1,$AB$3:$GZ$3))</f>
        <v>41432</v>
      </c>
      <c r="E73" s="400">
        <f t="array" ref="E73">MAX(IF(AB73:GZ73&gt;=1,$AB$3:$GZ$3))</f>
        <v>41432</v>
      </c>
      <c r="F73" s="442">
        <f t="shared" si="31"/>
        <v>0</v>
      </c>
      <c r="G73" s="446">
        <f t="shared" si="32"/>
        <v>0</v>
      </c>
      <c r="H73" s="626" t="str">
        <f t="shared" si="33"/>
        <v>-</v>
      </c>
      <c r="I73" s="375" t="str">
        <f t="array" ref="I73">IF((F73&gt;=1),MAX(IF(AB73:GZ73=1,$AB$3:$GZ$3)),"-")</f>
        <v>-</v>
      </c>
      <c r="J73" s="759" t="str">
        <f t="array" ref="J73">IF((F73&gt;=1),MAX(IF(AB73:GZ73=1,$AB$2:$GZ$2)),"-")</f>
        <v>-</v>
      </c>
      <c r="K73" s="384">
        <f t="shared" ca="1" si="34"/>
        <v>1</v>
      </c>
      <c r="L73" s="384" t="str">
        <f t="shared" ca="1" si="35"/>
        <v>-</v>
      </c>
      <c r="M73" s="445">
        <f t="shared" si="36"/>
        <v>0</v>
      </c>
      <c r="N73" s="444">
        <f t="shared" si="37"/>
        <v>0</v>
      </c>
      <c r="O73" s="156">
        <f t="shared" si="38"/>
        <v>0</v>
      </c>
      <c r="P73" s="443">
        <f t="shared" si="39"/>
        <v>0</v>
      </c>
      <c r="Q73" s="442">
        <f t="shared" si="40"/>
        <v>0</v>
      </c>
      <c r="R73" s="441">
        <f t="shared" si="41"/>
        <v>0</v>
      </c>
      <c r="S73" s="362">
        <f t="shared" si="42"/>
        <v>0</v>
      </c>
      <c r="T73" s="157">
        <f t="shared" si="43"/>
        <v>0</v>
      </c>
      <c r="U73" s="363">
        <f t="shared" si="44"/>
        <v>0</v>
      </c>
      <c r="V73" s="158">
        <f t="shared" si="45"/>
        <v>0</v>
      </c>
      <c r="W73" s="159">
        <f t="array" ref="W73">SUM(1*(AB$5:GZ$5=AB73:GZ73))-1</f>
        <v>0</v>
      </c>
      <c r="X73" s="160">
        <f t="shared" si="46"/>
        <v>0</v>
      </c>
      <c r="Y73" s="389">
        <f t="shared" si="47"/>
        <v>10</v>
      </c>
      <c r="Z73" s="389">
        <f t="shared" si="48"/>
        <v>14</v>
      </c>
      <c r="AA73" s="397">
        <f t="shared" si="49"/>
        <v>0.7142857142857143</v>
      </c>
      <c r="AB73" s="94"/>
      <c r="AC73" s="95"/>
      <c r="AD73" s="95"/>
      <c r="AE73" s="106"/>
      <c r="AF73" s="106"/>
      <c r="AG73" s="106"/>
      <c r="AH73" s="106"/>
      <c r="AI73" s="106"/>
      <c r="AJ73" s="106"/>
      <c r="AK73" s="106"/>
      <c r="AL73" s="106"/>
      <c r="AM73" s="97"/>
      <c r="AN73" s="97"/>
      <c r="AO73" s="97"/>
      <c r="AP73" s="97"/>
      <c r="AQ73" s="97"/>
      <c r="AR73" s="97"/>
      <c r="AS73" s="97"/>
      <c r="AT73" s="98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>
        <v>10</v>
      </c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96"/>
      <c r="CZ73" s="96"/>
      <c r="DA73" s="96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367"/>
      <c r="DM73" s="367"/>
      <c r="DN73" s="367"/>
      <c r="DO73" s="367"/>
      <c r="DP73" s="367"/>
      <c r="DQ73" s="367"/>
      <c r="DR73" s="515"/>
      <c r="DS73" s="515"/>
      <c r="DT73" s="515"/>
      <c r="DU73" s="515"/>
      <c r="DV73" s="515"/>
      <c r="DW73" s="515"/>
      <c r="DX73" s="515"/>
      <c r="DY73" s="515"/>
      <c r="DZ73" s="634"/>
      <c r="EA73" s="634"/>
      <c r="EB73" s="634"/>
      <c r="EC73" s="634"/>
      <c r="ED73" s="634"/>
      <c r="EE73" s="634"/>
      <c r="EF73" s="634"/>
      <c r="EG73" s="634"/>
      <c r="EH73" s="634"/>
      <c r="EI73" s="634"/>
      <c r="EJ73" s="634"/>
      <c r="EK73" s="634"/>
      <c r="EL73" s="634"/>
      <c r="EM73" s="634"/>
      <c r="EN73" s="753"/>
      <c r="EO73" s="753"/>
      <c r="EP73" s="753"/>
      <c r="EQ73" s="753"/>
      <c r="ER73" s="753"/>
      <c r="ES73" s="753"/>
      <c r="ET73" s="753"/>
      <c r="EU73" s="753"/>
      <c r="EV73" s="753"/>
      <c r="EW73" s="753"/>
      <c r="EX73" s="753"/>
      <c r="EY73" s="753"/>
      <c r="EZ73" s="753"/>
      <c r="FA73" s="753"/>
      <c r="FB73" s="1599"/>
      <c r="FC73" s="1599"/>
      <c r="FD73" s="1599"/>
      <c r="FE73" s="1599"/>
      <c r="FF73" s="1599"/>
      <c r="FG73" s="1599"/>
      <c r="FH73" s="1599"/>
      <c r="FI73" s="1599"/>
      <c r="FJ73" s="1599"/>
      <c r="FK73" s="1599"/>
      <c r="FL73" s="1599"/>
      <c r="FM73" s="1599"/>
      <c r="FN73" s="1599"/>
      <c r="FO73" s="1599"/>
      <c r="FP73" s="1599"/>
      <c r="FQ73" s="3597"/>
      <c r="FR73" s="3597"/>
      <c r="FS73" s="3597"/>
      <c r="FT73" s="3597"/>
      <c r="FU73" s="3597"/>
      <c r="FV73" s="3597"/>
      <c r="FW73" s="3597"/>
      <c r="FX73" s="3663"/>
      <c r="FY73" s="3597"/>
      <c r="FZ73" s="3597"/>
      <c r="GA73" s="3597"/>
      <c r="GB73" s="3731"/>
      <c r="GC73" s="3731"/>
      <c r="GD73" s="3731"/>
      <c r="GE73" s="3731"/>
      <c r="GF73" s="3731"/>
      <c r="GG73" s="3731"/>
      <c r="GH73" s="3663"/>
      <c r="GI73" s="3731"/>
      <c r="GJ73" s="3731"/>
      <c r="GK73" s="3731"/>
      <c r="GL73" s="3731"/>
      <c r="GM73" s="3731"/>
      <c r="GN73" s="3731"/>
      <c r="GO73" s="104"/>
      <c r="GP73" s="104"/>
      <c r="GQ73" s="104"/>
      <c r="GR73" s="104"/>
      <c r="GS73" s="104"/>
      <c r="GT73" s="3663"/>
      <c r="GU73" s="104"/>
      <c r="GV73" s="104"/>
      <c r="GW73" s="104"/>
      <c r="GX73" s="104"/>
      <c r="GY73" s="104"/>
      <c r="GZ73" s="3797"/>
    </row>
    <row r="74" spans="1:208" s="478" customFormat="1" ht="11.1" customHeight="1" x14ac:dyDescent="0.2">
      <c r="A74" s="60" t="s">
        <v>847</v>
      </c>
      <c r="B74" s="448">
        <f t="shared" si="29"/>
        <v>40</v>
      </c>
      <c r="C74" s="447">
        <f t="shared" si="30"/>
        <v>0.22222222222222221</v>
      </c>
      <c r="D74" s="403">
        <f t="array" ref="D74">MIN(IF(AB74:GZ74&gt;=1,$AB$3:$GZ$3))</f>
        <v>43525</v>
      </c>
      <c r="E74" s="400">
        <f t="array" ref="E74">MAX(IF(AB74:GZ74&gt;=1,$AB$3:$GZ$3))</f>
        <v>45016</v>
      </c>
      <c r="F74" s="442">
        <f t="shared" si="31"/>
        <v>2</v>
      </c>
      <c r="G74" s="446">
        <f t="shared" si="32"/>
        <v>0.05</v>
      </c>
      <c r="H74" s="626">
        <f t="shared" si="33"/>
        <v>0.4</v>
      </c>
      <c r="I74" s="375">
        <f t="array" ref="I74">IF((F74&gt;=1),MAX(IF(AB74:GZ74=1,$AB$3:$GZ$3)),"-")</f>
        <v>44610</v>
      </c>
      <c r="J74" s="759">
        <f t="array" ref="J74">IF((F74&gt;=1),MAX(IF(AB74:GZ74=1,$AB$2:$GZ$2)),"-")</f>
        <v>164</v>
      </c>
      <c r="K74" s="384">
        <f t="shared" ca="1" si="34"/>
        <v>16</v>
      </c>
      <c r="L74" s="384">
        <f t="shared" ca="1" si="35"/>
        <v>16</v>
      </c>
      <c r="M74" s="445">
        <f t="shared" si="36"/>
        <v>3</v>
      </c>
      <c r="N74" s="444">
        <f t="shared" si="37"/>
        <v>7.4999999999999997E-2</v>
      </c>
      <c r="O74" s="156">
        <f t="shared" si="38"/>
        <v>5</v>
      </c>
      <c r="P74" s="443">
        <f t="shared" si="39"/>
        <v>0.125</v>
      </c>
      <c r="Q74" s="442">
        <f t="shared" si="40"/>
        <v>10</v>
      </c>
      <c r="R74" s="441">
        <f t="shared" si="41"/>
        <v>0.25</v>
      </c>
      <c r="S74" s="362">
        <f t="shared" si="42"/>
        <v>11</v>
      </c>
      <c r="T74" s="157">
        <f t="shared" si="43"/>
        <v>0.27500000000000002</v>
      </c>
      <c r="U74" s="363">
        <f t="shared" si="44"/>
        <v>15</v>
      </c>
      <c r="V74" s="158">
        <f t="shared" si="45"/>
        <v>0.375</v>
      </c>
      <c r="W74" s="159">
        <f t="array" ref="W74">SUM(1*(AB$5:GZ$5=AB74:GZ74))-1</f>
        <v>5</v>
      </c>
      <c r="X74" s="160">
        <f t="shared" si="46"/>
        <v>0.125</v>
      </c>
      <c r="Y74" s="389">
        <f t="shared" si="47"/>
        <v>7.85</v>
      </c>
      <c r="Z74" s="389">
        <f t="shared" si="48"/>
        <v>14.3</v>
      </c>
      <c r="AA74" s="397">
        <f t="shared" si="49"/>
        <v>0.54895104895104885</v>
      </c>
      <c r="AB74" s="94"/>
      <c r="AC74" s="95"/>
      <c r="AD74" s="95"/>
      <c r="AE74" s="106"/>
      <c r="AF74" s="106"/>
      <c r="AG74" s="106"/>
      <c r="AH74" s="106"/>
      <c r="AI74" s="106"/>
      <c r="AJ74" s="106"/>
      <c r="AK74" s="106"/>
      <c r="AL74" s="106"/>
      <c r="AM74" s="97"/>
      <c r="AN74" s="97"/>
      <c r="AO74" s="97"/>
      <c r="AP74" s="97"/>
      <c r="AQ74" s="97"/>
      <c r="AR74" s="97"/>
      <c r="AS74" s="97"/>
      <c r="AT74" s="98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96"/>
      <c r="CZ74" s="96"/>
      <c r="DA74" s="96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367"/>
      <c r="DM74" s="367"/>
      <c r="DN74" s="367"/>
      <c r="DO74" s="367"/>
      <c r="DP74" s="367"/>
      <c r="DQ74" s="367"/>
      <c r="DR74" s="515"/>
      <c r="DS74" s="515"/>
      <c r="DT74" s="515"/>
      <c r="DU74" s="515"/>
      <c r="DV74" s="515"/>
      <c r="DW74" s="515"/>
      <c r="DX74" s="515"/>
      <c r="DY74" s="515"/>
      <c r="DZ74" s="634"/>
      <c r="EA74" s="634"/>
      <c r="EB74" s="634"/>
      <c r="EC74" s="634"/>
      <c r="ED74" s="634"/>
      <c r="EE74" s="634"/>
      <c r="EF74" s="634"/>
      <c r="EG74" s="634"/>
      <c r="EH74" s="634"/>
      <c r="EI74" s="634"/>
      <c r="EJ74" s="634"/>
      <c r="EK74" s="634"/>
      <c r="EL74" s="634"/>
      <c r="EM74" s="634"/>
      <c r="EN74" s="753"/>
      <c r="EO74" s="753"/>
      <c r="EP74" s="753"/>
      <c r="EQ74" s="753"/>
      <c r="ER74" s="753"/>
      <c r="ES74" s="753"/>
      <c r="ET74" s="753"/>
      <c r="EU74" s="753"/>
      <c r="EV74" s="753"/>
      <c r="EW74" s="753"/>
      <c r="EX74" s="753"/>
      <c r="EY74" s="753"/>
      <c r="EZ74" s="753"/>
      <c r="FA74" s="753"/>
      <c r="FB74" s="1599"/>
      <c r="FC74" s="1599"/>
      <c r="FD74" s="1599"/>
      <c r="FE74" s="1599"/>
      <c r="FF74" s="1599"/>
      <c r="FG74" s="1599"/>
      <c r="FH74" s="1599"/>
      <c r="FI74" s="1599"/>
      <c r="FJ74" s="1599">
        <v>7</v>
      </c>
      <c r="FK74" s="1599">
        <v>5</v>
      </c>
      <c r="FL74" s="1599">
        <v>3</v>
      </c>
      <c r="FM74" s="1599">
        <v>9</v>
      </c>
      <c r="FN74" s="1599">
        <v>14</v>
      </c>
      <c r="FO74" s="1599">
        <v>2</v>
      </c>
      <c r="FP74" s="1599"/>
      <c r="FQ74" s="3597">
        <v>10</v>
      </c>
      <c r="FR74" s="3597">
        <v>3</v>
      </c>
      <c r="FS74" s="3597">
        <v>8</v>
      </c>
      <c r="FT74" s="3597">
        <v>1</v>
      </c>
      <c r="FU74" s="3597">
        <v>9</v>
      </c>
      <c r="FV74" s="3597">
        <v>10</v>
      </c>
      <c r="FW74" s="3597">
        <v>17</v>
      </c>
      <c r="FX74" s="3663">
        <v>8</v>
      </c>
      <c r="FY74" s="3597">
        <v>16</v>
      </c>
      <c r="FZ74" s="3597">
        <v>7</v>
      </c>
      <c r="GA74" s="3597"/>
      <c r="GB74" s="3731">
        <v>6</v>
      </c>
      <c r="GC74" s="3731">
        <v>8</v>
      </c>
      <c r="GD74" s="3731">
        <v>10</v>
      </c>
      <c r="GE74" s="3731">
        <v>3</v>
      </c>
      <c r="GF74" s="3731">
        <v>8</v>
      </c>
      <c r="GG74" s="3731">
        <v>7</v>
      </c>
      <c r="GH74" s="3663">
        <v>2</v>
      </c>
      <c r="GI74" s="3731">
        <v>1</v>
      </c>
      <c r="GJ74" s="3731">
        <v>9</v>
      </c>
      <c r="GK74" s="3731">
        <v>9</v>
      </c>
      <c r="GL74" s="3731">
        <v>8</v>
      </c>
      <c r="GM74" s="3731">
        <v>11</v>
      </c>
      <c r="GN74" s="3731">
        <v>10</v>
      </c>
      <c r="GO74" s="104">
        <v>3</v>
      </c>
      <c r="GP74" s="104">
        <v>8</v>
      </c>
      <c r="GQ74" s="104">
        <v>9</v>
      </c>
      <c r="GR74" s="104">
        <v>15</v>
      </c>
      <c r="GS74" s="104">
        <v>13</v>
      </c>
      <c r="GT74" s="3663">
        <v>6</v>
      </c>
      <c r="GU74" s="104">
        <v>9</v>
      </c>
      <c r="GV74" s="104">
        <v>15</v>
      </c>
      <c r="GW74" s="104">
        <v>10</v>
      </c>
      <c r="GX74" s="104">
        <v>3</v>
      </c>
      <c r="GY74" s="104">
        <v>2</v>
      </c>
      <c r="GZ74" s="3797"/>
    </row>
    <row r="75" spans="1:208" s="478" customFormat="1" ht="11.1" customHeight="1" x14ac:dyDescent="0.2">
      <c r="A75" s="58" t="s">
        <v>8</v>
      </c>
      <c r="B75" s="448">
        <f t="shared" si="29"/>
        <v>7</v>
      </c>
      <c r="C75" s="447">
        <f t="shared" si="30"/>
        <v>3.888888888888889E-2</v>
      </c>
      <c r="D75" s="403">
        <f t="array" ref="D75">MIN(IF(AB75:GZ75&gt;=1,$AB$3:$GZ$3))</f>
        <v>39354</v>
      </c>
      <c r="E75" s="400">
        <f t="array" ref="E75">MAX(IF(AB75:GZ75&gt;=1,$AB$3:$GZ$3))</f>
        <v>40522</v>
      </c>
      <c r="F75" s="442">
        <f t="shared" si="31"/>
        <v>0</v>
      </c>
      <c r="G75" s="446">
        <f t="shared" si="32"/>
        <v>0</v>
      </c>
      <c r="H75" s="626" t="str">
        <f t="shared" si="33"/>
        <v>-</v>
      </c>
      <c r="I75" s="375" t="str">
        <f t="array" ref="I75">IF((F75&gt;=1),MAX(IF(AB75:GZ75=1,$AB$3:$GZ$3)),"-")</f>
        <v>-</v>
      </c>
      <c r="J75" s="759" t="str">
        <f t="array" ref="J75">IF((F75&gt;=1),MAX(IF(AB75:GZ75=1,$AB$2:$GZ$2)),"-")</f>
        <v>-</v>
      </c>
      <c r="K75" s="384">
        <f t="shared" ca="1" si="34"/>
        <v>7</v>
      </c>
      <c r="L75" s="384" t="str">
        <f t="shared" ca="1" si="35"/>
        <v>-</v>
      </c>
      <c r="M75" s="445">
        <f t="shared" si="36"/>
        <v>1</v>
      </c>
      <c r="N75" s="444">
        <f t="shared" si="37"/>
        <v>0.14285714285714285</v>
      </c>
      <c r="O75" s="156">
        <f t="shared" si="38"/>
        <v>0</v>
      </c>
      <c r="P75" s="443">
        <f t="shared" si="39"/>
        <v>0</v>
      </c>
      <c r="Q75" s="442">
        <f t="shared" si="40"/>
        <v>1</v>
      </c>
      <c r="R75" s="441">
        <f t="shared" si="41"/>
        <v>0.14285714285714285</v>
      </c>
      <c r="S75" s="362">
        <f t="shared" si="42"/>
        <v>1</v>
      </c>
      <c r="T75" s="157">
        <f t="shared" si="43"/>
        <v>0.14285714285714285</v>
      </c>
      <c r="U75" s="363">
        <f t="shared" si="44"/>
        <v>2</v>
      </c>
      <c r="V75" s="158">
        <f t="shared" si="45"/>
        <v>0.2857142857142857</v>
      </c>
      <c r="W75" s="159">
        <f t="array" ref="W75">SUM(1*(AB$5:GZ$5=AB75:GZ75))-1</f>
        <v>2</v>
      </c>
      <c r="X75" s="160">
        <f t="shared" si="46"/>
        <v>0.2857142857142857</v>
      </c>
      <c r="Y75" s="389">
        <f t="shared" si="47"/>
        <v>8.5714285714285712</v>
      </c>
      <c r="Z75" s="389">
        <f t="shared" si="48"/>
        <v>13.142857142857142</v>
      </c>
      <c r="AA75" s="397">
        <f t="shared" si="49"/>
        <v>0.65217391304347827</v>
      </c>
      <c r="AB75" s="94"/>
      <c r="AC75" s="95"/>
      <c r="AD75" s="95"/>
      <c r="AE75" s="96">
        <v>7</v>
      </c>
      <c r="AF75" s="96"/>
      <c r="AG75" s="96">
        <v>11</v>
      </c>
      <c r="AH75" s="96"/>
      <c r="AI75" s="96"/>
      <c r="AJ75" s="96">
        <v>8</v>
      </c>
      <c r="AK75" s="96">
        <v>12</v>
      </c>
      <c r="AL75" s="96">
        <v>7</v>
      </c>
      <c r="AM75" s="98"/>
      <c r="AN75" s="98"/>
      <c r="AO75" s="98"/>
      <c r="AP75" s="98"/>
      <c r="AQ75" s="98"/>
      <c r="AR75" s="98"/>
      <c r="AS75" s="98"/>
      <c r="AT75" s="98"/>
      <c r="AU75" s="99"/>
      <c r="AV75" s="99"/>
      <c r="AW75" s="99"/>
      <c r="AX75" s="99"/>
      <c r="AY75" s="99">
        <v>13</v>
      </c>
      <c r="AZ75" s="99"/>
      <c r="BA75" s="99"/>
      <c r="BB75" s="99"/>
      <c r="BC75" s="99"/>
      <c r="BD75" s="99"/>
      <c r="BE75" s="100"/>
      <c r="BF75" s="100"/>
      <c r="BG75" s="100"/>
      <c r="BH75" s="100">
        <v>2</v>
      </c>
      <c r="BI75" s="100"/>
      <c r="BJ75" s="100"/>
      <c r="BK75" s="100"/>
      <c r="BL75" s="100"/>
      <c r="BM75" s="100"/>
      <c r="BN75" s="100"/>
      <c r="BO75" s="100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96"/>
      <c r="CZ75" s="96"/>
      <c r="DA75" s="96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367"/>
      <c r="DM75" s="367"/>
      <c r="DN75" s="367"/>
      <c r="DO75" s="367"/>
      <c r="DP75" s="367"/>
      <c r="DQ75" s="367"/>
      <c r="DR75" s="515"/>
      <c r="DS75" s="515"/>
      <c r="DT75" s="515"/>
      <c r="DU75" s="515"/>
      <c r="DV75" s="515"/>
      <c r="DW75" s="515"/>
      <c r="DX75" s="515"/>
      <c r="DY75" s="515"/>
      <c r="DZ75" s="634"/>
      <c r="EA75" s="634"/>
      <c r="EB75" s="634"/>
      <c r="EC75" s="634"/>
      <c r="ED75" s="634"/>
      <c r="EE75" s="634"/>
      <c r="EF75" s="634"/>
      <c r="EG75" s="634"/>
      <c r="EH75" s="634"/>
      <c r="EI75" s="634"/>
      <c r="EJ75" s="634"/>
      <c r="EK75" s="634"/>
      <c r="EL75" s="634"/>
      <c r="EM75" s="634"/>
      <c r="EN75" s="753"/>
      <c r="EO75" s="753"/>
      <c r="EP75" s="753"/>
      <c r="EQ75" s="753"/>
      <c r="ER75" s="753"/>
      <c r="ES75" s="753"/>
      <c r="ET75" s="753"/>
      <c r="EU75" s="753"/>
      <c r="EV75" s="753"/>
      <c r="EW75" s="753"/>
      <c r="EX75" s="753"/>
      <c r="EY75" s="753"/>
      <c r="EZ75" s="753"/>
      <c r="FA75" s="753"/>
      <c r="FB75" s="1599"/>
      <c r="FC75" s="1599"/>
      <c r="FD75" s="1599"/>
      <c r="FE75" s="1599"/>
      <c r="FF75" s="1599"/>
      <c r="FG75" s="1599"/>
      <c r="FH75" s="1599"/>
      <c r="FI75" s="1599"/>
      <c r="FJ75" s="1599"/>
      <c r="FK75" s="1599"/>
      <c r="FL75" s="1599"/>
      <c r="FM75" s="1599"/>
      <c r="FN75" s="1599"/>
      <c r="FO75" s="1599"/>
      <c r="FP75" s="1599"/>
      <c r="FQ75" s="3597"/>
      <c r="FR75" s="3597"/>
      <c r="FS75" s="3597"/>
      <c r="FT75" s="3597"/>
      <c r="FU75" s="3597"/>
      <c r="FV75" s="3597"/>
      <c r="FW75" s="3597"/>
      <c r="FX75" s="3663"/>
      <c r="FY75" s="3597"/>
      <c r="FZ75" s="3597"/>
      <c r="GA75" s="3597"/>
      <c r="GB75" s="3731"/>
      <c r="GC75" s="3731"/>
      <c r="GD75" s="3731"/>
      <c r="GE75" s="3731"/>
      <c r="GF75" s="3731"/>
      <c r="GG75" s="3731"/>
      <c r="GH75" s="3663"/>
      <c r="GI75" s="3731"/>
      <c r="GJ75" s="3731"/>
      <c r="GK75" s="3731"/>
      <c r="GL75" s="3731"/>
      <c r="GM75" s="3731"/>
      <c r="GN75" s="3731"/>
      <c r="GO75" s="104"/>
      <c r="GP75" s="104"/>
      <c r="GQ75" s="104"/>
      <c r="GR75" s="104"/>
      <c r="GS75" s="104"/>
      <c r="GT75" s="3663"/>
      <c r="GU75" s="104"/>
      <c r="GV75" s="104"/>
      <c r="GW75" s="104"/>
      <c r="GX75" s="104"/>
      <c r="GY75" s="104"/>
      <c r="GZ75" s="3797"/>
    </row>
    <row r="76" spans="1:208" s="478" customFormat="1" ht="11.1" customHeight="1" x14ac:dyDescent="0.2">
      <c r="A76" s="58" t="s">
        <v>55</v>
      </c>
      <c r="B76" s="448">
        <f t="shared" si="29"/>
        <v>2</v>
      </c>
      <c r="C76" s="447">
        <f t="shared" si="30"/>
        <v>1.1111111111111112E-2</v>
      </c>
      <c r="D76" s="403">
        <f t="array" ref="D76">MIN(IF(AB76:GZ76&gt;=1,$AB$3:$GZ$3))</f>
        <v>40082</v>
      </c>
      <c r="E76" s="400">
        <f t="array" ref="E76">MAX(IF(AB76:GZ76&gt;=1,$AB$3:$GZ$3))</f>
        <v>40138</v>
      </c>
      <c r="F76" s="442">
        <f t="shared" si="31"/>
        <v>0</v>
      </c>
      <c r="G76" s="446">
        <f t="shared" si="32"/>
        <v>0</v>
      </c>
      <c r="H76" s="626" t="str">
        <f t="shared" si="33"/>
        <v>-</v>
      </c>
      <c r="I76" s="375" t="str">
        <f t="array" ref="I76">IF((F76&gt;=1),MAX(IF(AB76:GZ76=1,$AB$3:$GZ$3)),"-")</f>
        <v>-</v>
      </c>
      <c r="J76" s="759" t="str">
        <f t="array" ref="J76">IF((F76&gt;=1),MAX(IF(AB76:GZ76=1,$AB$2:$GZ$2)),"-")</f>
        <v>-</v>
      </c>
      <c r="K76" s="384">
        <f t="shared" ca="1" si="34"/>
        <v>2</v>
      </c>
      <c r="L76" s="384" t="str">
        <f t="shared" ca="1" si="35"/>
        <v>-</v>
      </c>
      <c r="M76" s="445">
        <f t="shared" si="36"/>
        <v>0</v>
      </c>
      <c r="N76" s="444">
        <f t="shared" si="37"/>
        <v>0</v>
      </c>
      <c r="O76" s="156">
        <f t="shared" si="38"/>
        <v>0</v>
      </c>
      <c r="P76" s="443">
        <f t="shared" si="39"/>
        <v>0</v>
      </c>
      <c r="Q76" s="442">
        <f t="shared" si="40"/>
        <v>0</v>
      </c>
      <c r="R76" s="441">
        <f t="shared" si="41"/>
        <v>0</v>
      </c>
      <c r="S76" s="362">
        <f t="shared" si="42"/>
        <v>0</v>
      </c>
      <c r="T76" s="157">
        <f t="shared" si="43"/>
        <v>0</v>
      </c>
      <c r="U76" s="363">
        <f t="shared" si="44"/>
        <v>0</v>
      </c>
      <c r="V76" s="158">
        <f t="shared" si="45"/>
        <v>0</v>
      </c>
      <c r="W76" s="159">
        <f t="array" ref="W76">SUM(1*(AB$5:GZ$5=AB76:GZ76))-1</f>
        <v>0</v>
      </c>
      <c r="X76" s="160">
        <f t="shared" si="46"/>
        <v>0</v>
      </c>
      <c r="Y76" s="389">
        <f t="shared" si="47"/>
        <v>7</v>
      </c>
      <c r="Z76" s="389">
        <f t="shared" si="48"/>
        <v>11</v>
      </c>
      <c r="AA76" s="397">
        <f t="shared" si="49"/>
        <v>0.63636363636363635</v>
      </c>
      <c r="AB76" s="94"/>
      <c r="AC76" s="95"/>
      <c r="AD76" s="95"/>
      <c r="AE76" s="106"/>
      <c r="AF76" s="106"/>
      <c r="AG76" s="106"/>
      <c r="AH76" s="106"/>
      <c r="AI76" s="106"/>
      <c r="AJ76" s="106"/>
      <c r="AK76" s="106"/>
      <c r="AL76" s="106"/>
      <c r="AM76" s="97"/>
      <c r="AN76" s="97"/>
      <c r="AO76" s="97"/>
      <c r="AP76" s="97"/>
      <c r="AQ76" s="97"/>
      <c r="AR76" s="97"/>
      <c r="AS76" s="97"/>
      <c r="AT76" s="98"/>
      <c r="AU76" s="99"/>
      <c r="AV76" s="99">
        <v>7</v>
      </c>
      <c r="AW76" s="99">
        <v>7</v>
      </c>
      <c r="AX76" s="99"/>
      <c r="AY76" s="99"/>
      <c r="AZ76" s="99"/>
      <c r="BA76" s="99"/>
      <c r="BB76" s="99"/>
      <c r="BC76" s="99"/>
      <c r="BD76" s="99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96"/>
      <c r="CZ76" s="96"/>
      <c r="DA76" s="96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367"/>
      <c r="DM76" s="367"/>
      <c r="DN76" s="367"/>
      <c r="DO76" s="367"/>
      <c r="DP76" s="367"/>
      <c r="DQ76" s="367"/>
      <c r="DR76" s="515"/>
      <c r="DS76" s="515"/>
      <c r="DT76" s="515"/>
      <c r="DU76" s="515"/>
      <c r="DV76" s="515"/>
      <c r="DW76" s="515"/>
      <c r="DX76" s="515"/>
      <c r="DY76" s="515"/>
      <c r="DZ76" s="634"/>
      <c r="EA76" s="634"/>
      <c r="EB76" s="634"/>
      <c r="EC76" s="634"/>
      <c r="ED76" s="634"/>
      <c r="EE76" s="634"/>
      <c r="EF76" s="634"/>
      <c r="EG76" s="634"/>
      <c r="EH76" s="634"/>
      <c r="EI76" s="634"/>
      <c r="EJ76" s="634"/>
      <c r="EK76" s="634"/>
      <c r="EL76" s="634"/>
      <c r="EM76" s="634"/>
      <c r="EN76" s="753"/>
      <c r="EO76" s="753"/>
      <c r="EP76" s="753"/>
      <c r="EQ76" s="753"/>
      <c r="ER76" s="753"/>
      <c r="ES76" s="753"/>
      <c r="ET76" s="753"/>
      <c r="EU76" s="753"/>
      <c r="EV76" s="753"/>
      <c r="EW76" s="753"/>
      <c r="EX76" s="753"/>
      <c r="EY76" s="753"/>
      <c r="EZ76" s="753"/>
      <c r="FA76" s="753"/>
      <c r="FB76" s="1599"/>
      <c r="FC76" s="1599"/>
      <c r="FD76" s="1599"/>
      <c r="FE76" s="1599"/>
      <c r="FF76" s="1599"/>
      <c r="FG76" s="1599"/>
      <c r="FH76" s="1599"/>
      <c r="FI76" s="1599"/>
      <c r="FJ76" s="1599"/>
      <c r="FK76" s="1599"/>
      <c r="FL76" s="1599"/>
      <c r="FM76" s="1599"/>
      <c r="FN76" s="1599"/>
      <c r="FO76" s="1599"/>
      <c r="FP76" s="1599"/>
      <c r="FQ76" s="3597"/>
      <c r="FR76" s="3597"/>
      <c r="FS76" s="3597"/>
      <c r="FT76" s="3597"/>
      <c r="FU76" s="3597"/>
      <c r="FV76" s="3597"/>
      <c r="FW76" s="3597"/>
      <c r="FX76" s="3663"/>
      <c r="FY76" s="3597"/>
      <c r="FZ76" s="3597"/>
      <c r="GA76" s="3597"/>
      <c r="GB76" s="3731"/>
      <c r="GC76" s="3731"/>
      <c r="GD76" s="3731"/>
      <c r="GE76" s="3731"/>
      <c r="GF76" s="3731"/>
      <c r="GG76" s="3731"/>
      <c r="GH76" s="3663"/>
      <c r="GI76" s="3731"/>
      <c r="GJ76" s="3731"/>
      <c r="GK76" s="3731"/>
      <c r="GL76" s="3731"/>
      <c r="GM76" s="3731"/>
      <c r="GN76" s="3731"/>
      <c r="GO76" s="104"/>
      <c r="GP76" s="104"/>
      <c r="GQ76" s="104"/>
      <c r="GR76" s="104"/>
      <c r="GS76" s="104"/>
      <c r="GT76" s="3663"/>
      <c r="GU76" s="104"/>
      <c r="GV76" s="104"/>
      <c r="GW76" s="104"/>
      <c r="GX76" s="104"/>
      <c r="GY76" s="104"/>
      <c r="GZ76" s="3797"/>
    </row>
    <row r="77" spans="1:208" s="478" customFormat="1" ht="11.1" customHeight="1" x14ac:dyDescent="0.2">
      <c r="A77" s="58" t="s">
        <v>7</v>
      </c>
      <c r="B77" s="448">
        <f t="shared" si="29"/>
        <v>10</v>
      </c>
      <c r="C77" s="447">
        <f t="shared" si="30"/>
        <v>5.5555555555555552E-2</v>
      </c>
      <c r="D77" s="403">
        <f t="array" ref="D77">MIN(IF(AB77:GZ77&gt;=1,$AB$3:$GZ$3))</f>
        <v>39354</v>
      </c>
      <c r="E77" s="400">
        <f t="array" ref="E77">MAX(IF(AB77:GZ77&gt;=1,$AB$3:$GZ$3))</f>
        <v>39879</v>
      </c>
      <c r="F77" s="442">
        <f t="shared" si="31"/>
        <v>0</v>
      </c>
      <c r="G77" s="446">
        <f t="shared" si="32"/>
        <v>0</v>
      </c>
      <c r="H77" s="626" t="str">
        <f t="shared" si="33"/>
        <v>-</v>
      </c>
      <c r="I77" s="375" t="str">
        <f t="array" ref="I77">IF((F77&gt;=1),MAX(IF(AB77:GZ77=1,$AB$3:$GZ$3)),"-")</f>
        <v>-</v>
      </c>
      <c r="J77" s="759" t="str">
        <f t="array" ref="J77">IF((F77&gt;=1),MAX(IF(AB77:GZ77=1,$AB$2:$GZ$2)),"-")</f>
        <v>-</v>
      </c>
      <c r="K77" s="384">
        <f t="shared" ca="1" si="34"/>
        <v>10</v>
      </c>
      <c r="L77" s="384" t="str">
        <f t="shared" ca="1" si="35"/>
        <v>-</v>
      </c>
      <c r="M77" s="445">
        <f t="shared" si="36"/>
        <v>2</v>
      </c>
      <c r="N77" s="444">
        <f t="shared" si="37"/>
        <v>0.2</v>
      </c>
      <c r="O77" s="156">
        <f t="shared" si="38"/>
        <v>0</v>
      </c>
      <c r="P77" s="443">
        <f t="shared" si="39"/>
        <v>0</v>
      </c>
      <c r="Q77" s="442">
        <f t="shared" si="40"/>
        <v>2</v>
      </c>
      <c r="R77" s="441">
        <f t="shared" si="41"/>
        <v>0.2</v>
      </c>
      <c r="S77" s="362">
        <f t="shared" si="42"/>
        <v>2</v>
      </c>
      <c r="T77" s="157">
        <f t="shared" si="43"/>
        <v>0.2</v>
      </c>
      <c r="U77" s="363">
        <f t="shared" si="44"/>
        <v>3</v>
      </c>
      <c r="V77" s="158">
        <f t="shared" si="45"/>
        <v>0.3</v>
      </c>
      <c r="W77" s="159">
        <f t="array" ref="W77">SUM(1*(AB$5:GZ$5=AB77:GZ77))-1</f>
        <v>0</v>
      </c>
      <c r="X77" s="160">
        <f t="shared" si="46"/>
        <v>0</v>
      </c>
      <c r="Y77" s="389">
        <f t="shared" si="47"/>
        <v>7.5</v>
      </c>
      <c r="Z77" s="389">
        <f t="shared" si="48"/>
        <v>12.5</v>
      </c>
      <c r="AA77" s="397">
        <f t="shared" si="49"/>
        <v>0.6</v>
      </c>
      <c r="AB77" s="94"/>
      <c r="AC77" s="95"/>
      <c r="AD77" s="95"/>
      <c r="AE77" s="96">
        <v>2</v>
      </c>
      <c r="AF77" s="96">
        <v>2</v>
      </c>
      <c r="AG77" s="96">
        <v>7</v>
      </c>
      <c r="AH77" s="96">
        <v>12</v>
      </c>
      <c r="AI77" s="96">
        <v>10</v>
      </c>
      <c r="AJ77" s="96">
        <v>13</v>
      </c>
      <c r="AK77" s="96"/>
      <c r="AL77" s="96">
        <v>5</v>
      </c>
      <c r="AM77" s="98">
        <v>10</v>
      </c>
      <c r="AN77" s="98"/>
      <c r="AO77" s="98">
        <v>8</v>
      </c>
      <c r="AP77" s="98"/>
      <c r="AQ77" s="98">
        <v>6</v>
      </c>
      <c r="AR77" s="98"/>
      <c r="AS77" s="98"/>
      <c r="AT77" s="98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96"/>
      <c r="CZ77" s="96"/>
      <c r="DA77" s="96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367"/>
      <c r="DM77" s="367"/>
      <c r="DN77" s="367"/>
      <c r="DO77" s="367"/>
      <c r="DP77" s="367"/>
      <c r="DQ77" s="367"/>
      <c r="DR77" s="515"/>
      <c r="DS77" s="515"/>
      <c r="DT77" s="515"/>
      <c r="DU77" s="515"/>
      <c r="DV77" s="515"/>
      <c r="DW77" s="515"/>
      <c r="DX77" s="515"/>
      <c r="DY77" s="515"/>
      <c r="DZ77" s="634"/>
      <c r="EA77" s="634"/>
      <c r="EB77" s="634"/>
      <c r="EC77" s="634"/>
      <c r="ED77" s="634"/>
      <c r="EE77" s="634"/>
      <c r="EF77" s="634"/>
      <c r="EG77" s="634"/>
      <c r="EH77" s="634"/>
      <c r="EI77" s="634"/>
      <c r="EJ77" s="634"/>
      <c r="EK77" s="634"/>
      <c r="EL77" s="634"/>
      <c r="EM77" s="634"/>
      <c r="EN77" s="753"/>
      <c r="EO77" s="753"/>
      <c r="EP77" s="753"/>
      <c r="EQ77" s="753"/>
      <c r="ER77" s="753"/>
      <c r="ES77" s="753"/>
      <c r="ET77" s="753"/>
      <c r="EU77" s="753"/>
      <c r="EV77" s="753"/>
      <c r="EW77" s="753"/>
      <c r="EX77" s="753"/>
      <c r="EY77" s="753"/>
      <c r="EZ77" s="753"/>
      <c r="FA77" s="753"/>
      <c r="FB77" s="1599"/>
      <c r="FC77" s="1599"/>
      <c r="FD77" s="1599"/>
      <c r="FE77" s="1599"/>
      <c r="FF77" s="1599"/>
      <c r="FG77" s="1599"/>
      <c r="FH77" s="1599"/>
      <c r="FI77" s="1599"/>
      <c r="FJ77" s="1599"/>
      <c r="FK77" s="1599"/>
      <c r="FL77" s="1599"/>
      <c r="FM77" s="1599"/>
      <c r="FN77" s="1599"/>
      <c r="FO77" s="1599"/>
      <c r="FP77" s="1599"/>
      <c r="FQ77" s="3597"/>
      <c r="FR77" s="3597"/>
      <c r="FS77" s="3597"/>
      <c r="FT77" s="3597"/>
      <c r="FU77" s="3597"/>
      <c r="FV77" s="3597"/>
      <c r="FW77" s="3597"/>
      <c r="FX77" s="3663"/>
      <c r="FY77" s="3597"/>
      <c r="FZ77" s="3597"/>
      <c r="GA77" s="3597"/>
      <c r="GB77" s="3731"/>
      <c r="GC77" s="3731"/>
      <c r="GD77" s="3731"/>
      <c r="GE77" s="3731"/>
      <c r="GF77" s="3731"/>
      <c r="GG77" s="3731"/>
      <c r="GH77" s="3663"/>
      <c r="GI77" s="3731"/>
      <c r="GJ77" s="3731"/>
      <c r="GK77" s="3731"/>
      <c r="GL77" s="3731"/>
      <c r="GM77" s="3731"/>
      <c r="GN77" s="3731"/>
      <c r="GO77" s="104"/>
      <c r="GP77" s="104"/>
      <c r="GQ77" s="104"/>
      <c r="GR77" s="104"/>
      <c r="GS77" s="104"/>
      <c r="GT77" s="3663"/>
      <c r="GU77" s="104"/>
      <c r="GV77" s="104"/>
      <c r="GW77" s="104"/>
      <c r="GX77" s="104"/>
      <c r="GY77" s="104"/>
      <c r="GZ77" s="3797"/>
    </row>
    <row r="78" spans="1:208" s="478" customFormat="1" ht="11.1" customHeight="1" x14ac:dyDescent="0.2">
      <c r="A78" s="58" t="s">
        <v>36</v>
      </c>
      <c r="B78" s="448">
        <f t="shared" si="29"/>
        <v>6</v>
      </c>
      <c r="C78" s="447">
        <f t="shared" si="30"/>
        <v>3.3333333333333333E-2</v>
      </c>
      <c r="D78" s="403">
        <f t="array" ref="D78">MIN(IF(AB78:GZ78&gt;=1,$AB$3:$GZ$3))</f>
        <v>39718</v>
      </c>
      <c r="E78" s="400">
        <f t="array" ref="E78">MAX(IF(AB78:GZ78&gt;=1,$AB$3:$GZ$3))</f>
        <v>40879</v>
      </c>
      <c r="F78" s="442">
        <f t="shared" si="31"/>
        <v>0</v>
      </c>
      <c r="G78" s="446">
        <f t="shared" si="32"/>
        <v>0</v>
      </c>
      <c r="H78" s="626" t="str">
        <f t="shared" si="33"/>
        <v>-</v>
      </c>
      <c r="I78" s="375" t="str">
        <f t="array" ref="I78">IF((F78&gt;=1),MAX(IF(AB78:GZ78=1,$AB$3:$GZ$3)),"-")</f>
        <v>-</v>
      </c>
      <c r="J78" s="759" t="str">
        <f t="array" ref="J78">IF((F78&gt;=1),MAX(IF(AB78:GZ78=1,$AB$2:$GZ$2)),"-")</f>
        <v>-</v>
      </c>
      <c r="K78" s="384">
        <f t="shared" ca="1" si="34"/>
        <v>6</v>
      </c>
      <c r="L78" s="384" t="str">
        <f t="shared" ca="1" si="35"/>
        <v>-</v>
      </c>
      <c r="M78" s="445">
        <f t="shared" si="36"/>
        <v>0</v>
      </c>
      <c r="N78" s="444">
        <f t="shared" si="37"/>
        <v>0</v>
      </c>
      <c r="O78" s="156">
        <f t="shared" si="38"/>
        <v>1</v>
      </c>
      <c r="P78" s="443">
        <f t="shared" si="39"/>
        <v>0.16666666666666666</v>
      </c>
      <c r="Q78" s="442">
        <f t="shared" si="40"/>
        <v>1</v>
      </c>
      <c r="R78" s="441">
        <f t="shared" si="41"/>
        <v>0.16666666666666666</v>
      </c>
      <c r="S78" s="362">
        <f t="shared" si="42"/>
        <v>1</v>
      </c>
      <c r="T78" s="157">
        <f t="shared" si="43"/>
        <v>0.16666666666666666</v>
      </c>
      <c r="U78" s="363">
        <f t="shared" si="44"/>
        <v>2</v>
      </c>
      <c r="V78" s="158">
        <f t="shared" si="45"/>
        <v>0.33333333333333331</v>
      </c>
      <c r="W78" s="159">
        <f t="array" ref="W78">SUM(1*(AB$5:GZ$5=AB78:GZ78))-1</f>
        <v>0</v>
      </c>
      <c r="X78" s="160">
        <f t="shared" si="46"/>
        <v>0</v>
      </c>
      <c r="Y78" s="389">
        <f t="shared" si="47"/>
        <v>6.333333333333333</v>
      </c>
      <c r="Z78" s="389">
        <f t="shared" si="48"/>
        <v>11</v>
      </c>
      <c r="AA78" s="397">
        <f t="shared" si="49"/>
        <v>0.57575757575757569</v>
      </c>
      <c r="AB78" s="94"/>
      <c r="AC78" s="95"/>
      <c r="AD78" s="95"/>
      <c r="AE78" s="106"/>
      <c r="AF78" s="106"/>
      <c r="AG78" s="106"/>
      <c r="AH78" s="106"/>
      <c r="AI78" s="106"/>
      <c r="AJ78" s="106"/>
      <c r="AK78" s="106"/>
      <c r="AL78" s="106"/>
      <c r="AM78" s="98">
        <v>7</v>
      </c>
      <c r="AN78" s="98"/>
      <c r="AO78" s="98"/>
      <c r="AP78" s="98"/>
      <c r="AQ78" s="98"/>
      <c r="AR78" s="98"/>
      <c r="AS78" s="98"/>
      <c r="AT78" s="98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100"/>
      <c r="BF78" s="100"/>
      <c r="BG78" s="100"/>
      <c r="BH78" s="100">
        <v>8</v>
      </c>
      <c r="BI78" s="100">
        <v>4</v>
      </c>
      <c r="BJ78" s="100"/>
      <c r="BK78" s="100"/>
      <c r="BL78" s="100">
        <v>3</v>
      </c>
      <c r="BM78" s="100"/>
      <c r="BN78" s="100"/>
      <c r="BO78" s="100"/>
      <c r="BP78" s="101"/>
      <c r="BQ78" s="101">
        <v>7</v>
      </c>
      <c r="BR78" s="101"/>
      <c r="BS78" s="101">
        <v>9</v>
      </c>
      <c r="BT78" s="101"/>
      <c r="BU78" s="101"/>
      <c r="BV78" s="101"/>
      <c r="BW78" s="101"/>
      <c r="BX78" s="101"/>
      <c r="BY78" s="101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96"/>
      <c r="CZ78" s="96"/>
      <c r="DA78" s="96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367"/>
      <c r="DM78" s="367"/>
      <c r="DN78" s="367"/>
      <c r="DO78" s="367"/>
      <c r="DP78" s="367"/>
      <c r="DQ78" s="367"/>
      <c r="DR78" s="515"/>
      <c r="DS78" s="515"/>
      <c r="DT78" s="515"/>
      <c r="DU78" s="515"/>
      <c r="DV78" s="515"/>
      <c r="DW78" s="515"/>
      <c r="DX78" s="515"/>
      <c r="DY78" s="515"/>
      <c r="DZ78" s="634"/>
      <c r="EA78" s="634"/>
      <c r="EB78" s="634"/>
      <c r="EC78" s="634"/>
      <c r="ED78" s="634"/>
      <c r="EE78" s="634"/>
      <c r="EF78" s="634"/>
      <c r="EG78" s="634"/>
      <c r="EH78" s="634"/>
      <c r="EI78" s="634"/>
      <c r="EJ78" s="634"/>
      <c r="EK78" s="634"/>
      <c r="EL78" s="634"/>
      <c r="EM78" s="634"/>
      <c r="EN78" s="753"/>
      <c r="EO78" s="753"/>
      <c r="EP78" s="753"/>
      <c r="EQ78" s="753"/>
      <c r="ER78" s="753"/>
      <c r="ES78" s="753"/>
      <c r="ET78" s="753"/>
      <c r="EU78" s="753"/>
      <c r="EV78" s="753"/>
      <c r="EW78" s="753"/>
      <c r="EX78" s="753"/>
      <c r="EY78" s="753"/>
      <c r="EZ78" s="753"/>
      <c r="FA78" s="753"/>
      <c r="FB78" s="1599"/>
      <c r="FC78" s="1599"/>
      <c r="FD78" s="1599"/>
      <c r="FE78" s="1599"/>
      <c r="FF78" s="1599"/>
      <c r="FG78" s="1599"/>
      <c r="FH78" s="1599"/>
      <c r="FI78" s="1599"/>
      <c r="FJ78" s="1599"/>
      <c r="FK78" s="1599"/>
      <c r="FL78" s="1599"/>
      <c r="FM78" s="1599"/>
      <c r="FN78" s="1599"/>
      <c r="FO78" s="1599"/>
      <c r="FP78" s="1599"/>
      <c r="FQ78" s="3597"/>
      <c r="FR78" s="3597"/>
      <c r="FS78" s="3597"/>
      <c r="FT78" s="3597"/>
      <c r="FU78" s="3597"/>
      <c r="FV78" s="3597"/>
      <c r="FW78" s="3597"/>
      <c r="FX78" s="3663"/>
      <c r="FY78" s="3597"/>
      <c r="FZ78" s="3597"/>
      <c r="GA78" s="3597"/>
      <c r="GB78" s="3731"/>
      <c r="GC78" s="3731"/>
      <c r="GD78" s="3731"/>
      <c r="GE78" s="3731"/>
      <c r="GF78" s="3731"/>
      <c r="GG78" s="3731"/>
      <c r="GH78" s="3663"/>
      <c r="GI78" s="3731"/>
      <c r="GJ78" s="3731"/>
      <c r="GK78" s="3731"/>
      <c r="GL78" s="3731"/>
      <c r="GM78" s="3731"/>
      <c r="GN78" s="3731"/>
      <c r="GO78" s="104"/>
      <c r="GP78" s="104"/>
      <c r="GQ78" s="104"/>
      <c r="GR78" s="104"/>
      <c r="GS78" s="104"/>
      <c r="GT78" s="3663"/>
      <c r="GU78" s="104"/>
      <c r="GV78" s="104"/>
      <c r="GW78" s="104"/>
      <c r="GX78" s="104"/>
      <c r="GY78" s="104"/>
      <c r="GZ78" s="3797"/>
    </row>
    <row r="79" spans="1:208" s="478" customFormat="1" ht="11.1" customHeight="1" x14ac:dyDescent="0.2">
      <c r="A79" s="63" t="s">
        <v>144</v>
      </c>
      <c r="B79" s="448">
        <f t="shared" si="29"/>
        <v>3</v>
      </c>
      <c r="C79" s="447">
        <f t="shared" si="30"/>
        <v>1.6666666666666666E-2</v>
      </c>
      <c r="D79" s="403">
        <f t="array" ref="D79">MIN(IF(AB79:GZ79&gt;=1,$AB$3:$GZ$3))</f>
        <v>40222</v>
      </c>
      <c r="E79" s="400">
        <f t="array" ref="E79">MAX(IF(AB79:GZ79&gt;=1,$AB$3:$GZ$3))</f>
        <v>41040</v>
      </c>
      <c r="F79" s="442">
        <f t="shared" si="31"/>
        <v>1</v>
      </c>
      <c r="G79" s="446">
        <f t="shared" si="32"/>
        <v>0.33333333333333331</v>
      </c>
      <c r="H79" s="626">
        <f t="shared" si="33"/>
        <v>1</v>
      </c>
      <c r="I79" s="375">
        <f t="array" ref="I79">IF((F79&gt;=1),MAX(IF(AB79:GZ79=1,$AB$3:$GZ$3)),"-")</f>
        <v>40222</v>
      </c>
      <c r="J79" s="759">
        <f t="array" ref="J79">IF((F79&gt;=1),MAX(IF(AB79:GZ79=1,$AB$2:$GZ$2)),"-")</f>
        <v>26</v>
      </c>
      <c r="K79" s="384">
        <f t="shared" ca="1" si="34"/>
        <v>2</v>
      </c>
      <c r="L79" s="384">
        <f t="shared" ca="1" si="35"/>
        <v>154</v>
      </c>
      <c r="M79" s="445">
        <f t="shared" si="36"/>
        <v>0</v>
      </c>
      <c r="N79" s="444">
        <f t="shared" si="37"/>
        <v>0</v>
      </c>
      <c r="O79" s="156">
        <f t="shared" si="38"/>
        <v>0</v>
      </c>
      <c r="P79" s="443">
        <f t="shared" si="39"/>
        <v>0</v>
      </c>
      <c r="Q79" s="442">
        <f t="shared" si="40"/>
        <v>1</v>
      </c>
      <c r="R79" s="441">
        <f t="shared" si="41"/>
        <v>0.33333333333333331</v>
      </c>
      <c r="S79" s="362">
        <f t="shared" si="42"/>
        <v>1</v>
      </c>
      <c r="T79" s="157">
        <f t="shared" si="43"/>
        <v>0.33333333333333331</v>
      </c>
      <c r="U79" s="363">
        <f t="shared" si="44"/>
        <v>2</v>
      </c>
      <c r="V79" s="158">
        <f t="shared" si="45"/>
        <v>0.66666666666666663</v>
      </c>
      <c r="W79" s="159">
        <f t="array" ref="W79">SUM(1*(AB$5:GZ$5=AB79:GZ79))-1</f>
        <v>1</v>
      </c>
      <c r="X79" s="160">
        <f t="shared" si="46"/>
        <v>0.33333333333333331</v>
      </c>
      <c r="Y79" s="389">
        <f t="shared" si="47"/>
        <v>7.333333333333333</v>
      </c>
      <c r="Z79" s="389">
        <f t="shared" si="48"/>
        <v>12.333333333333334</v>
      </c>
      <c r="AA79" s="397">
        <f t="shared" si="49"/>
        <v>0.59459459459459452</v>
      </c>
      <c r="AB79" s="94"/>
      <c r="AC79" s="95"/>
      <c r="AD79" s="95"/>
      <c r="AE79" s="106"/>
      <c r="AF79" s="106"/>
      <c r="AG79" s="106"/>
      <c r="AH79" s="106"/>
      <c r="AI79" s="106"/>
      <c r="AJ79" s="106"/>
      <c r="AK79" s="106"/>
      <c r="AL79" s="106"/>
      <c r="AM79" s="97"/>
      <c r="AN79" s="97"/>
      <c r="AO79" s="97"/>
      <c r="AP79" s="97"/>
      <c r="AQ79" s="97"/>
      <c r="AR79" s="97"/>
      <c r="AS79" s="97"/>
      <c r="AT79" s="98"/>
      <c r="AU79" s="99"/>
      <c r="AV79" s="99"/>
      <c r="AW79" s="99"/>
      <c r="AX79" s="99"/>
      <c r="AY79" s="99"/>
      <c r="AZ79" s="99"/>
      <c r="BA79" s="99">
        <v>1</v>
      </c>
      <c r="BB79" s="99"/>
      <c r="BC79" s="99"/>
      <c r="BD79" s="99"/>
      <c r="BE79" s="100"/>
      <c r="BF79" s="100"/>
      <c r="BG79" s="100"/>
      <c r="BH79" s="100">
        <v>7</v>
      </c>
      <c r="BI79" s="100"/>
      <c r="BJ79" s="100"/>
      <c r="BK79" s="100"/>
      <c r="BL79" s="100"/>
      <c r="BM79" s="100"/>
      <c r="BN79" s="100"/>
      <c r="BO79" s="100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>
        <v>14</v>
      </c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96"/>
      <c r="CZ79" s="96"/>
      <c r="DA79" s="96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367"/>
      <c r="DM79" s="367"/>
      <c r="DN79" s="367"/>
      <c r="DO79" s="367"/>
      <c r="DP79" s="367"/>
      <c r="DQ79" s="367"/>
      <c r="DR79" s="515"/>
      <c r="DS79" s="515"/>
      <c r="DT79" s="515"/>
      <c r="DU79" s="515"/>
      <c r="DV79" s="515"/>
      <c r="DW79" s="515"/>
      <c r="DX79" s="515"/>
      <c r="DY79" s="515"/>
      <c r="DZ79" s="634"/>
      <c r="EA79" s="634"/>
      <c r="EB79" s="634"/>
      <c r="EC79" s="634"/>
      <c r="ED79" s="634"/>
      <c r="EE79" s="634"/>
      <c r="EF79" s="634"/>
      <c r="EG79" s="634"/>
      <c r="EH79" s="634"/>
      <c r="EI79" s="634"/>
      <c r="EJ79" s="634"/>
      <c r="EK79" s="634"/>
      <c r="EL79" s="634"/>
      <c r="EM79" s="634"/>
      <c r="EN79" s="753"/>
      <c r="EO79" s="753"/>
      <c r="EP79" s="753"/>
      <c r="EQ79" s="753"/>
      <c r="ER79" s="753"/>
      <c r="ES79" s="753"/>
      <c r="ET79" s="753"/>
      <c r="EU79" s="753"/>
      <c r="EV79" s="753"/>
      <c r="EW79" s="753"/>
      <c r="EX79" s="753"/>
      <c r="EY79" s="753"/>
      <c r="EZ79" s="753"/>
      <c r="FA79" s="753"/>
      <c r="FB79" s="1599"/>
      <c r="FC79" s="1599"/>
      <c r="FD79" s="1599"/>
      <c r="FE79" s="1599"/>
      <c r="FF79" s="1599"/>
      <c r="FG79" s="1599"/>
      <c r="FH79" s="1599"/>
      <c r="FI79" s="1599"/>
      <c r="FJ79" s="1599"/>
      <c r="FK79" s="1599"/>
      <c r="FL79" s="1599"/>
      <c r="FM79" s="1599"/>
      <c r="FN79" s="1599"/>
      <c r="FO79" s="1599"/>
      <c r="FP79" s="1599"/>
      <c r="FQ79" s="3597"/>
      <c r="FR79" s="3597"/>
      <c r="FS79" s="3597"/>
      <c r="FT79" s="3597"/>
      <c r="FU79" s="3597"/>
      <c r="FV79" s="3597"/>
      <c r="FW79" s="3597"/>
      <c r="FX79" s="3663"/>
      <c r="FY79" s="3597"/>
      <c r="FZ79" s="3597"/>
      <c r="GA79" s="3597"/>
      <c r="GB79" s="3731"/>
      <c r="GC79" s="3731"/>
      <c r="GD79" s="3731"/>
      <c r="GE79" s="3731"/>
      <c r="GF79" s="3731"/>
      <c r="GG79" s="3731"/>
      <c r="GH79" s="3663"/>
      <c r="GI79" s="3731"/>
      <c r="GJ79" s="3731"/>
      <c r="GK79" s="3731"/>
      <c r="GL79" s="3731"/>
      <c r="GM79" s="3731"/>
      <c r="GN79" s="3731"/>
      <c r="GO79" s="104"/>
      <c r="GP79" s="104"/>
      <c r="GQ79" s="104"/>
      <c r="GR79" s="104"/>
      <c r="GS79" s="104"/>
      <c r="GT79" s="3663"/>
      <c r="GU79" s="104"/>
      <c r="GV79" s="104"/>
      <c r="GW79" s="104"/>
      <c r="GX79" s="104"/>
      <c r="GY79" s="104"/>
      <c r="GZ79" s="3797"/>
    </row>
    <row r="80" spans="1:208" s="478" customFormat="1" ht="11.1" customHeight="1" x14ac:dyDescent="0.2">
      <c r="A80" s="58" t="s">
        <v>201</v>
      </c>
      <c r="B80" s="448">
        <f t="shared" si="29"/>
        <v>34</v>
      </c>
      <c r="C80" s="447">
        <f t="shared" si="30"/>
        <v>0.18888888888888888</v>
      </c>
      <c r="D80" s="403">
        <f t="array" ref="D80">MIN(IF(AB80:GZ80&gt;=1,$AB$3:$GZ$3))</f>
        <v>41558</v>
      </c>
      <c r="E80" s="400">
        <f t="array" ref="E80">MAX(IF(AB80:GZ80&gt;=1,$AB$3:$GZ$3))</f>
        <v>43756</v>
      </c>
      <c r="F80" s="442">
        <f t="shared" si="31"/>
        <v>0</v>
      </c>
      <c r="G80" s="446">
        <f t="shared" si="32"/>
        <v>0</v>
      </c>
      <c r="H80" s="626" t="str">
        <f t="shared" si="33"/>
        <v>-</v>
      </c>
      <c r="I80" s="375" t="str">
        <f t="array" ref="I80">IF((F80&gt;=1),MAX(IF(AB80:GZ80=1,$AB$3:$GZ$3)),"-")</f>
        <v>-</v>
      </c>
      <c r="J80" s="759" t="str">
        <f t="array" ref="J80">IF((F80&gt;=1),MAX(IF(AB80:GZ80=1,$AB$2:$GZ$2)),"-")</f>
        <v>-</v>
      </c>
      <c r="K80" s="384">
        <f t="shared" ca="1" si="34"/>
        <v>34</v>
      </c>
      <c r="L80" s="384" t="str">
        <f t="shared" ca="1" si="35"/>
        <v>-</v>
      </c>
      <c r="M80" s="445">
        <f t="shared" si="36"/>
        <v>1</v>
      </c>
      <c r="N80" s="444">
        <f t="shared" si="37"/>
        <v>2.9411764705882353E-2</v>
      </c>
      <c r="O80" s="156">
        <f t="shared" si="38"/>
        <v>2</v>
      </c>
      <c r="P80" s="443">
        <f t="shared" si="39"/>
        <v>5.8823529411764705E-2</v>
      </c>
      <c r="Q80" s="442">
        <f t="shared" si="40"/>
        <v>3</v>
      </c>
      <c r="R80" s="441">
        <f t="shared" si="41"/>
        <v>8.8235294117647065E-2</v>
      </c>
      <c r="S80" s="362">
        <f t="shared" si="42"/>
        <v>7</v>
      </c>
      <c r="T80" s="157">
        <f t="shared" si="43"/>
        <v>0.20588235294117646</v>
      </c>
      <c r="U80" s="363">
        <f t="shared" si="44"/>
        <v>11</v>
      </c>
      <c r="V80" s="158">
        <f t="shared" si="45"/>
        <v>0.3235294117647059</v>
      </c>
      <c r="W80" s="159">
        <f t="array" ref="W80">SUM(1*(AB$5:GZ$5=AB80:GZ80))-1</f>
        <v>1</v>
      </c>
      <c r="X80" s="160">
        <f t="shared" si="46"/>
        <v>2.9411764705882353E-2</v>
      </c>
      <c r="Y80" s="389">
        <f t="shared" si="47"/>
        <v>9.235294117647058</v>
      </c>
      <c r="Z80" s="389">
        <f t="shared" si="48"/>
        <v>15.852941176470589</v>
      </c>
      <c r="AA80" s="397">
        <f t="shared" si="49"/>
        <v>0.58256029684601107</v>
      </c>
      <c r="AB80" s="94"/>
      <c r="AC80" s="95"/>
      <c r="AD80" s="95"/>
      <c r="AE80" s="106"/>
      <c r="AF80" s="106"/>
      <c r="AG80" s="106"/>
      <c r="AH80" s="106"/>
      <c r="AI80" s="106"/>
      <c r="AJ80" s="106"/>
      <c r="AK80" s="106"/>
      <c r="AL80" s="106"/>
      <c r="AM80" s="97"/>
      <c r="AN80" s="97"/>
      <c r="AO80" s="97"/>
      <c r="AP80" s="97"/>
      <c r="AQ80" s="97"/>
      <c r="AR80" s="97"/>
      <c r="AS80" s="97"/>
      <c r="AT80" s="98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3"/>
      <c r="CN80" s="103"/>
      <c r="CO80" s="103">
        <v>11</v>
      </c>
      <c r="CP80" s="103"/>
      <c r="CQ80" s="103"/>
      <c r="CR80" s="103"/>
      <c r="CS80" s="103"/>
      <c r="CT80" s="103">
        <v>4</v>
      </c>
      <c r="CU80" s="103">
        <v>5</v>
      </c>
      <c r="CV80" s="103">
        <v>12</v>
      </c>
      <c r="CW80" s="103"/>
      <c r="CX80" s="103">
        <v>12</v>
      </c>
      <c r="CY80" s="96">
        <v>9</v>
      </c>
      <c r="CZ80" s="96">
        <v>15</v>
      </c>
      <c r="DA80" s="96">
        <v>15</v>
      </c>
      <c r="DB80" s="104"/>
      <c r="DC80" s="104"/>
      <c r="DD80" s="104"/>
      <c r="DE80" s="104"/>
      <c r="DF80" s="104">
        <v>9</v>
      </c>
      <c r="DG80" s="104">
        <v>6</v>
      </c>
      <c r="DH80" s="104">
        <v>4</v>
      </c>
      <c r="DI80" s="104">
        <v>6</v>
      </c>
      <c r="DJ80" s="104">
        <v>2</v>
      </c>
      <c r="DK80" s="104">
        <v>8</v>
      </c>
      <c r="DL80" s="367">
        <v>7</v>
      </c>
      <c r="DM80" s="367"/>
      <c r="DN80" s="367"/>
      <c r="DO80" s="367">
        <v>7</v>
      </c>
      <c r="DP80" s="367">
        <v>11</v>
      </c>
      <c r="DQ80" s="367">
        <v>3</v>
      </c>
      <c r="DR80" s="515">
        <v>12</v>
      </c>
      <c r="DS80" s="515"/>
      <c r="DT80" s="515"/>
      <c r="DU80" s="515">
        <v>15</v>
      </c>
      <c r="DV80" s="515">
        <v>12</v>
      </c>
      <c r="DW80" s="515">
        <v>4</v>
      </c>
      <c r="DX80" s="515"/>
      <c r="DY80" s="515"/>
      <c r="DZ80" s="634">
        <v>4</v>
      </c>
      <c r="EA80" s="634"/>
      <c r="EB80" s="634">
        <v>8</v>
      </c>
      <c r="EC80" s="634"/>
      <c r="ED80" s="634"/>
      <c r="EE80" s="634"/>
      <c r="EF80" s="634"/>
      <c r="EG80" s="634"/>
      <c r="EH80" s="634"/>
      <c r="EI80" s="634"/>
      <c r="EJ80" s="634"/>
      <c r="EK80" s="634"/>
      <c r="EL80" s="634"/>
      <c r="EM80" s="634">
        <v>7</v>
      </c>
      <c r="EN80" s="753">
        <v>10</v>
      </c>
      <c r="EO80" s="753">
        <v>14</v>
      </c>
      <c r="EP80" s="753"/>
      <c r="EQ80" s="753"/>
      <c r="ER80" s="753">
        <v>15</v>
      </c>
      <c r="ES80" s="753">
        <v>12</v>
      </c>
      <c r="ET80" s="753"/>
      <c r="EU80" s="753"/>
      <c r="EV80" s="753"/>
      <c r="EW80" s="753"/>
      <c r="EX80" s="753"/>
      <c r="EY80" s="753"/>
      <c r="EZ80" s="753"/>
      <c r="FA80" s="753">
        <v>15</v>
      </c>
      <c r="FB80" s="1599"/>
      <c r="FC80" s="1599">
        <v>10</v>
      </c>
      <c r="FD80" s="1599"/>
      <c r="FE80" s="1599"/>
      <c r="FF80" s="1599">
        <v>14</v>
      </c>
      <c r="FG80" s="1599"/>
      <c r="FH80" s="1599"/>
      <c r="FI80" s="1599"/>
      <c r="FJ80" s="1599"/>
      <c r="FK80" s="1599"/>
      <c r="FL80" s="1599"/>
      <c r="FM80" s="1599"/>
      <c r="FN80" s="1599"/>
      <c r="FO80" s="1599"/>
      <c r="FP80" s="1599"/>
      <c r="FQ80" s="3597"/>
      <c r="FR80" s="3597">
        <v>13</v>
      </c>
      <c r="FS80" s="3597"/>
      <c r="FT80" s="3597">
        <v>3</v>
      </c>
      <c r="FU80" s="3597"/>
      <c r="FV80" s="3597"/>
      <c r="FW80" s="3597"/>
      <c r="FX80" s="3663"/>
      <c r="FY80" s="3597"/>
      <c r="FZ80" s="3597"/>
      <c r="GA80" s="3597"/>
      <c r="GB80" s="3731"/>
      <c r="GC80" s="3731"/>
      <c r="GD80" s="3731"/>
      <c r="GE80" s="3731"/>
      <c r="GF80" s="3731"/>
      <c r="GG80" s="3731"/>
      <c r="GH80" s="3663"/>
      <c r="GI80" s="3731"/>
      <c r="GJ80" s="3731"/>
      <c r="GK80" s="3731"/>
      <c r="GL80" s="3731"/>
      <c r="GM80" s="3731"/>
      <c r="GN80" s="3731"/>
      <c r="GO80" s="104"/>
      <c r="GP80" s="104"/>
      <c r="GQ80" s="104"/>
      <c r="GR80" s="104"/>
      <c r="GS80" s="104"/>
      <c r="GT80" s="3663"/>
      <c r="GU80" s="104"/>
      <c r="GV80" s="104"/>
      <c r="GW80" s="104"/>
      <c r="GX80" s="104"/>
      <c r="GY80" s="104"/>
      <c r="GZ80" s="3797"/>
    </row>
    <row r="81" spans="1:208" s="478" customFormat="1" ht="11.1" customHeight="1" x14ac:dyDescent="0.2">
      <c r="A81" s="60" t="s">
        <v>221</v>
      </c>
      <c r="B81" s="448">
        <f t="shared" si="29"/>
        <v>69</v>
      </c>
      <c r="C81" s="447">
        <f t="shared" si="30"/>
        <v>0.38333333333333336</v>
      </c>
      <c r="D81" s="403">
        <f t="array" ref="D81">MIN(IF(AB81:GZ81&gt;=1,$AB$3:$GZ$3))</f>
        <v>41754</v>
      </c>
      <c r="E81" s="400">
        <f t="array" ref="E81">MAX(IF(AB81:GZ81&gt;=1,$AB$3:$GZ$3))</f>
        <v>45016</v>
      </c>
      <c r="F81" s="442">
        <f t="shared" si="31"/>
        <v>7</v>
      </c>
      <c r="G81" s="446">
        <f t="shared" si="32"/>
        <v>0.10144927536231885</v>
      </c>
      <c r="H81" s="626">
        <f t="shared" si="33"/>
        <v>0.53846153846153844</v>
      </c>
      <c r="I81" s="375">
        <f t="array" ref="I81">IF((F81&gt;=1),MAX(IF(AB81:GZ81=1,$AB$3:$GZ$3)),"-")</f>
        <v>43504</v>
      </c>
      <c r="J81" s="759">
        <f t="array" ref="J81">IF((F81&gt;=1),MAX(IF(AB81:GZ81=1,$AB$2:$GZ$2)),"-")</f>
        <v>138</v>
      </c>
      <c r="K81" s="384">
        <f t="shared" ca="1" si="34"/>
        <v>30</v>
      </c>
      <c r="L81" s="384">
        <f t="shared" ca="1" si="35"/>
        <v>42</v>
      </c>
      <c r="M81" s="445">
        <f t="shared" si="36"/>
        <v>6</v>
      </c>
      <c r="N81" s="444">
        <f t="shared" si="37"/>
        <v>8.6956521739130432E-2</v>
      </c>
      <c r="O81" s="156">
        <f t="shared" si="38"/>
        <v>4</v>
      </c>
      <c r="P81" s="443">
        <f t="shared" si="39"/>
        <v>5.7971014492753624E-2</v>
      </c>
      <c r="Q81" s="442">
        <f t="shared" si="40"/>
        <v>17</v>
      </c>
      <c r="R81" s="441">
        <f t="shared" si="41"/>
        <v>0.24637681159420291</v>
      </c>
      <c r="S81" s="362">
        <f t="shared" si="42"/>
        <v>26</v>
      </c>
      <c r="T81" s="157">
        <f t="shared" si="43"/>
        <v>0.37681159420289856</v>
      </c>
      <c r="U81" s="363">
        <f t="shared" si="44"/>
        <v>35</v>
      </c>
      <c r="V81" s="158">
        <f t="shared" si="45"/>
        <v>0.50724637681159424</v>
      </c>
      <c r="W81" s="159">
        <f t="array" ref="W81">SUM(1*(AB$5:GZ$5=AB81:GZ81))-1</f>
        <v>6</v>
      </c>
      <c r="X81" s="160">
        <f t="shared" si="46"/>
        <v>8.6956521739130432E-2</v>
      </c>
      <c r="Y81" s="389">
        <f t="shared" si="47"/>
        <v>7.4202898550724639</v>
      </c>
      <c r="Z81" s="389">
        <f t="shared" si="48"/>
        <v>15.057971014492754</v>
      </c>
      <c r="AA81" s="397">
        <f t="shared" si="49"/>
        <v>0.49278152069297398</v>
      </c>
      <c r="AB81" s="94"/>
      <c r="AC81" s="95"/>
      <c r="AD81" s="95"/>
      <c r="AE81" s="106"/>
      <c r="AF81" s="106"/>
      <c r="AG81" s="106"/>
      <c r="AH81" s="106"/>
      <c r="AI81" s="106"/>
      <c r="AJ81" s="106"/>
      <c r="AK81" s="106"/>
      <c r="AL81" s="106"/>
      <c r="AM81" s="97"/>
      <c r="AN81" s="97"/>
      <c r="AO81" s="97"/>
      <c r="AP81" s="97"/>
      <c r="AQ81" s="97"/>
      <c r="AR81" s="97"/>
      <c r="AS81" s="97"/>
      <c r="AT81" s="98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>
        <v>1</v>
      </c>
      <c r="CW81" s="103">
        <v>9</v>
      </c>
      <c r="CX81" s="103">
        <v>13</v>
      </c>
      <c r="CY81" s="96">
        <v>4</v>
      </c>
      <c r="CZ81" s="96"/>
      <c r="DA81" s="96">
        <v>14</v>
      </c>
      <c r="DB81" s="104">
        <v>5</v>
      </c>
      <c r="DC81" s="104">
        <v>3</v>
      </c>
      <c r="DD81" s="104">
        <v>10</v>
      </c>
      <c r="DE81" s="104">
        <v>10</v>
      </c>
      <c r="DF81" s="104"/>
      <c r="DG81" s="104">
        <v>13</v>
      </c>
      <c r="DH81" s="104">
        <v>16</v>
      </c>
      <c r="DI81" s="104"/>
      <c r="DJ81" s="104"/>
      <c r="DK81" s="104">
        <v>15</v>
      </c>
      <c r="DL81" s="367"/>
      <c r="DM81" s="367"/>
      <c r="DN81" s="367"/>
      <c r="DO81" s="367">
        <v>1</v>
      </c>
      <c r="DP81" s="367"/>
      <c r="DQ81" s="367"/>
      <c r="DR81" s="515">
        <v>5</v>
      </c>
      <c r="DS81" s="515"/>
      <c r="DT81" s="515"/>
      <c r="DU81" s="515"/>
      <c r="DV81" s="515">
        <v>2</v>
      </c>
      <c r="DW81" s="515"/>
      <c r="DX81" s="515"/>
      <c r="DY81" s="515">
        <v>9</v>
      </c>
      <c r="DZ81" s="634">
        <v>17</v>
      </c>
      <c r="EA81" s="634"/>
      <c r="EB81" s="634">
        <v>6</v>
      </c>
      <c r="EC81" s="634">
        <v>12</v>
      </c>
      <c r="ED81" s="634">
        <v>9</v>
      </c>
      <c r="EE81" s="634"/>
      <c r="EF81" s="634"/>
      <c r="EG81" s="634"/>
      <c r="EH81" s="634"/>
      <c r="EI81" s="634">
        <v>5</v>
      </c>
      <c r="EJ81" s="634"/>
      <c r="EK81" s="634"/>
      <c r="EL81" s="634"/>
      <c r="EM81" s="634"/>
      <c r="EN81" s="753"/>
      <c r="EO81" s="753">
        <v>1</v>
      </c>
      <c r="EP81" s="753">
        <v>9</v>
      </c>
      <c r="EQ81" s="753">
        <v>9</v>
      </c>
      <c r="ER81" s="753">
        <v>14</v>
      </c>
      <c r="ES81" s="753">
        <v>18</v>
      </c>
      <c r="ET81" s="753">
        <v>1</v>
      </c>
      <c r="EU81" s="753">
        <v>1</v>
      </c>
      <c r="EV81" s="753">
        <v>9</v>
      </c>
      <c r="EW81" s="753">
        <v>3</v>
      </c>
      <c r="EX81" s="753"/>
      <c r="EY81" s="753"/>
      <c r="EZ81" s="753">
        <v>13</v>
      </c>
      <c r="FA81" s="753">
        <v>2</v>
      </c>
      <c r="FB81" s="1599"/>
      <c r="FC81" s="1599">
        <v>6</v>
      </c>
      <c r="FD81" s="1599">
        <v>2</v>
      </c>
      <c r="FE81" s="1599">
        <v>5</v>
      </c>
      <c r="FF81" s="1599">
        <v>18</v>
      </c>
      <c r="FG81" s="1599">
        <v>1</v>
      </c>
      <c r="FH81" s="1599">
        <v>8</v>
      </c>
      <c r="FI81" s="1599">
        <v>1</v>
      </c>
      <c r="FJ81" s="1599">
        <v>4</v>
      </c>
      <c r="FK81" s="1599"/>
      <c r="FL81" s="1599">
        <v>8</v>
      </c>
      <c r="FM81" s="1599"/>
      <c r="FN81" s="1599">
        <v>13</v>
      </c>
      <c r="FO81" s="1599">
        <v>4</v>
      </c>
      <c r="FP81" s="1599"/>
      <c r="FQ81" s="3597"/>
      <c r="FR81" s="3597"/>
      <c r="FS81" s="3597">
        <v>3</v>
      </c>
      <c r="FT81" s="3597">
        <v>4</v>
      </c>
      <c r="FU81" s="3597">
        <v>2</v>
      </c>
      <c r="FV81" s="3597">
        <v>6</v>
      </c>
      <c r="FW81" s="3597">
        <v>8</v>
      </c>
      <c r="FX81" s="3663">
        <v>12</v>
      </c>
      <c r="FY81" s="3597">
        <v>4</v>
      </c>
      <c r="FZ81" s="3597">
        <v>2</v>
      </c>
      <c r="GA81" s="3597">
        <v>6</v>
      </c>
      <c r="GB81" s="3731"/>
      <c r="GC81" s="3731"/>
      <c r="GD81" s="3731">
        <v>17</v>
      </c>
      <c r="GE81" s="3731">
        <v>8</v>
      </c>
      <c r="GF81" s="3731">
        <v>10</v>
      </c>
      <c r="GG81" s="3731">
        <v>6</v>
      </c>
      <c r="GH81" s="3663">
        <v>10</v>
      </c>
      <c r="GI81" s="3731">
        <v>5</v>
      </c>
      <c r="GJ81" s="3731">
        <v>7</v>
      </c>
      <c r="GK81" s="3731">
        <v>13</v>
      </c>
      <c r="GL81" s="3731"/>
      <c r="GM81" s="3731"/>
      <c r="GN81" s="3731"/>
      <c r="GO81" s="104">
        <v>13</v>
      </c>
      <c r="GP81" s="104">
        <v>4</v>
      </c>
      <c r="GQ81" s="104">
        <v>2</v>
      </c>
      <c r="GR81" s="104">
        <v>10</v>
      </c>
      <c r="GS81" s="104">
        <v>7</v>
      </c>
      <c r="GT81" s="3663"/>
      <c r="GU81" s="104">
        <v>3</v>
      </c>
      <c r="GV81" s="104">
        <v>8</v>
      </c>
      <c r="GW81" s="104"/>
      <c r="GX81" s="104">
        <v>8</v>
      </c>
      <c r="GY81" s="104">
        <v>5</v>
      </c>
      <c r="GZ81" s="3797"/>
    </row>
    <row r="82" spans="1:208" s="478" customFormat="1" ht="11.1" customHeight="1" x14ac:dyDescent="0.2">
      <c r="A82" s="58" t="s">
        <v>262</v>
      </c>
      <c r="B82" s="448">
        <f t="shared" si="29"/>
        <v>1</v>
      </c>
      <c r="C82" s="447">
        <f t="shared" si="30"/>
        <v>5.5555555555555558E-3</v>
      </c>
      <c r="D82" s="403">
        <f t="array" ref="D82">MIN(IF(AB82:GZ82&gt;=1,$AB$3:$GZ$3))</f>
        <v>41996</v>
      </c>
      <c r="E82" s="400">
        <f t="array" ref="E82">MAX(IF(AB82:GZ82&gt;=1,$AB$3:$GZ$3))</f>
        <v>41996</v>
      </c>
      <c r="F82" s="442">
        <f t="shared" si="31"/>
        <v>0</v>
      </c>
      <c r="G82" s="446">
        <f t="shared" si="32"/>
        <v>0</v>
      </c>
      <c r="H82" s="626" t="str">
        <f t="shared" si="33"/>
        <v>-</v>
      </c>
      <c r="I82" s="375" t="str">
        <f t="array" ref="I82">IF((F82&gt;=1),MAX(IF(AB82:GZ82=1,$AB$3:$GZ$3)),"-")</f>
        <v>-</v>
      </c>
      <c r="J82" s="759" t="str">
        <f t="array" ref="J82">IF((F82&gt;=1),MAX(IF(AB82:GZ82=1,$AB$2:$GZ$2)),"-")</f>
        <v>-</v>
      </c>
      <c r="K82" s="384">
        <f t="shared" ca="1" si="34"/>
        <v>1</v>
      </c>
      <c r="L82" s="384" t="str">
        <f t="shared" ca="1" si="35"/>
        <v>-</v>
      </c>
      <c r="M82" s="445">
        <f t="shared" si="36"/>
        <v>0</v>
      </c>
      <c r="N82" s="444">
        <f t="shared" si="37"/>
        <v>0</v>
      </c>
      <c r="O82" s="156">
        <f t="shared" si="38"/>
        <v>0</v>
      </c>
      <c r="P82" s="443">
        <f t="shared" si="39"/>
        <v>0</v>
      </c>
      <c r="Q82" s="442">
        <f t="shared" si="40"/>
        <v>0</v>
      </c>
      <c r="R82" s="441">
        <f t="shared" si="41"/>
        <v>0</v>
      </c>
      <c r="S82" s="362">
        <f t="shared" si="42"/>
        <v>0</v>
      </c>
      <c r="T82" s="157">
        <f t="shared" si="43"/>
        <v>0</v>
      </c>
      <c r="U82" s="363">
        <f t="shared" si="44"/>
        <v>0</v>
      </c>
      <c r="V82" s="158">
        <f t="shared" si="45"/>
        <v>0</v>
      </c>
      <c r="W82" s="159">
        <f t="array" ref="W82">SUM(1*(AB$5:GZ$5=AB82:GZ82))-1</f>
        <v>0</v>
      </c>
      <c r="X82" s="160">
        <f t="shared" si="46"/>
        <v>0</v>
      </c>
      <c r="Y82" s="389">
        <f t="shared" si="47"/>
        <v>15</v>
      </c>
      <c r="Z82" s="389">
        <f t="shared" si="48"/>
        <v>17</v>
      </c>
      <c r="AA82" s="397">
        <f t="shared" si="49"/>
        <v>0.88235294117647056</v>
      </c>
      <c r="AB82" s="94"/>
      <c r="AC82" s="95"/>
      <c r="AD82" s="95"/>
      <c r="AE82" s="106"/>
      <c r="AF82" s="106"/>
      <c r="AG82" s="106"/>
      <c r="AH82" s="106"/>
      <c r="AI82" s="106"/>
      <c r="AJ82" s="106"/>
      <c r="AK82" s="106"/>
      <c r="AL82" s="106"/>
      <c r="AM82" s="97"/>
      <c r="AN82" s="97"/>
      <c r="AO82" s="97"/>
      <c r="AP82" s="97"/>
      <c r="AQ82" s="97"/>
      <c r="AR82" s="97"/>
      <c r="AS82" s="97"/>
      <c r="AT82" s="98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96"/>
      <c r="CZ82" s="96"/>
      <c r="DA82" s="96"/>
      <c r="DB82" s="104"/>
      <c r="DC82" s="104"/>
      <c r="DD82" s="104">
        <v>15</v>
      </c>
      <c r="DE82" s="104"/>
      <c r="DF82" s="104"/>
      <c r="DG82" s="104"/>
      <c r="DH82" s="104"/>
      <c r="DI82" s="104"/>
      <c r="DJ82" s="104"/>
      <c r="DK82" s="104"/>
      <c r="DL82" s="367"/>
      <c r="DM82" s="367"/>
      <c r="DN82" s="367"/>
      <c r="DO82" s="367"/>
      <c r="DP82" s="367"/>
      <c r="DQ82" s="367"/>
      <c r="DR82" s="515"/>
      <c r="DS82" s="515"/>
      <c r="DT82" s="515"/>
      <c r="DU82" s="515"/>
      <c r="DV82" s="515"/>
      <c r="DW82" s="515"/>
      <c r="DX82" s="515"/>
      <c r="DY82" s="515"/>
      <c r="DZ82" s="634"/>
      <c r="EA82" s="634"/>
      <c r="EB82" s="634"/>
      <c r="EC82" s="634"/>
      <c r="ED82" s="634"/>
      <c r="EE82" s="634"/>
      <c r="EF82" s="634"/>
      <c r="EG82" s="634"/>
      <c r="EH82" s="634"/>
      <c r="EI82" s="634"/>
      <c r="EJ82" s="634"/>
      <c r="EK82" s="634"/>
      <c r="EL82" s="634"/>
      <c r="EM82" s="634"/>
      <c r="EN82" s="753"/>
      <c r="EO82" s="753"/>
      <c r="EP82" s="753"/>
      <c r="EQ82" s="753"/>
      <c r="ER82" s="753"/>
      <c r="ES82" s="753"/>
      <c r="ET82" s="753"/>
      <c r="EU82" s="753"/>
      <c r="EV82" s="753"/>
      <c r="EW82" s="753"/>
      <c r="EX82" s="753"/>
      <c r="EY82" s="753"/>
      <c r="EZ82" s="753"/>
      <c r="FA82" s="753"/>
      <c r="FB82" s="1599"/>
      <c r="FC82" s="1599"/>
      <c r="FD82" s="1599"/>
      <c r="FE82" s="1599"/>
      <c r="FF82" s="1599"/>
      <c r="FG82" s="1599"/>
      <c r="FH82" s="1599"/>
      <c r="FI82" s="1599"/>
      <c r="FJ82" s="1599"/>
      <c r="FK82" s="1599"/>
      <c r="FL82" s="1599"/>
      <c r="FM82" s="1599"/>
      <c r="FN82" s="1599"/>
      <c r="FO82" s="1599"/>
      <c r="FP82" s="1599"/>
      <c r="FQ82" s="3597"/>
      <c r="FR82" s="3597"/>
      <c r="FS82" s="3597"/>
      <c r="FT82" s="3597"/>
      <c r="FU82" s="3597"/>
      <c r="FV82" s="3597"/>
      <c r="FW82" s="3597"/>
      <c r="FX82" s="3663"/>
      <c r="FY82" s="3597"/>
      <c r="FZ82" s="3597"/>
      <c r="GA82" s="3597"/>
      <c r="GB82" s="3731"/>
      <c r="GC82" s="3731"/>
      <c r="GD82" s="3731"/>
      <c r="GE82" s="3731"/>
      <c r="GF82" s="3731"/>
      <c r="GG82" s="3731"/>
      <c r="GH82" s="3663"/>
      <c r="GI82" s="3731"/>
      <c r="GJ82" s="3731"/>
      <c r="GK82" s="3731"/>
      <c r="GL82" s="3731"/>
      <c r="GM82" s="3731"/>
      <c r="GN82" s="3731"/>
      <c r="GO82" s="104"/>
      <c r="GP82" s="104"/>
      <c r="GQ82" s="104"/>
      <c r="GR82" s="104"/>
      <c r="GS82" s="104"/>
      <c r="GT82" s="3663"/>
      <c r="GU82" s="104"/>
      <c r="GV82" s="104"/>
      <c r="GW82" s="104"/>
      <c r="GX82" s="104"/>
      <c r="GY82" s="104"/>
      <c r="GZ82" s="3797"/>
    </row>
    <row r="83" spans="1:208" s="478" customFormat="1" ht="11.1" customHeight="1" x14ac:dyDescent="0.2">
      <c r="A83" s="58" t="s">
        <v>167</v>
      </c>
      <c r="B83" s="448">
        <f t="shared" si="29"/>
        <v>1</v>
      </c>
      <c r="C83" s="447">
        <f t="shared" si="30"/>
        <v>5.5555555555555558E-3</v>
      </c>
      <c r="D83" s="403">
        <f t="array" ref="D83">MIN(IF(AB83:GZ83&gt;=1,$AB$3:$GZ$3))</f>
        <v>41397</v>
      </c>
      <c r="E83" s="400">
        <f t="array" ref="E83">MAX(IF(AB83:GZ83&gt;=1,$AB$3:$GZ$3))</f>
        <v>41397</v>
      </c>
      <c r="F83" s="442">
        <f t="shared" si="31"/>
        <v>0</v>
      </c>
      <c r="G83" s="446">
        <f t="shared" si="32"/>
        <v>0</v>
      </c>
      <c r="H83" s="626" t="str">
        <f t="shared" si="33"/>
        <v>-</v>
      </c>
      <c r="I83" s="375" t="str">
        <f t="array" ref="I83">IF((F83&gt;=1),MAX(IF(AB83:GZ83=1,$AB$3:$GZ$3)),"-")</f>
        <v>-</v>
      </c>
      <c r="J83" s="759" t="str">
        <f t="array" ref="J83">IF((F83&gt;=1),MAX(IF(AB83:GZ83=1,$AB$2:$GZ$2)),"-")</f>
        <v>-</v>
      </c>
      <c r="K83" s="384">
        <f t="shared" ca="1" si="34"/>
        <v>1</v>
      </c>
      <c r="L83" s="384" t="str">
        <f t="shared" ca="1" si="35"/>
        <v>-</v>
      </c>
      <c r="M83" s="445">
        <f t="shared" si="36"/>
        <v>0</v>
      </c>
      <c r="N83" s="444">
        <f t="shared" si="37"/>
        <v>0</v>
      </c>
      <c r="O83" s="156">
        <f t="shared" si="38"/>
        <v>0</v>
      </c>
      <c r="P83" s="443">
        <f t="shared" si="39"/>
        <v>0</v>
      </c>
      <c r="Q83" s="442">
        <f t="shared" si="40"/>
        <v>0</v>
      </c>
      <c r="R83" s="441">
        <f t="shared" si="41"/>
        <v>0</v>
      </c>
      <c r="S83" s="362">
        <f t="shared" si="42"/>
        <v>0</v>
      </c>
      <c r="T83" s="157">
        <f t="shared" si="43"/>
        <v>0</v>
      </c>
      <c r="U83" s="363">
        <f t="shared" si="44"/>
        <v>1</v>
      </c>
      <c r="V83" s="158">
        <f t="shared" si="45"/>
        <v>1</v>
      </c>
      <c r="W83" s="159">
        <f t="array" ref="W83">SUM(1*(AB$5:GZ$5=AB83:GZ83))-1</f>
        <v>0</v>
      </c>
      <c r="X83" s="160">
        <f t="shared" si="46"/>
        <v>0</v>
      </c>
      <c r="Y83" s="389">
        <f t="shared" si="47"/>
        <v>7</v>
      </c>
      <c r="Z83" s="389">
        <f t="shared" si="48"/>
        <v>17</v>
      </c>
      <c r="AA83" s="397">
        <f t="shared" si="49"/>
        <v>0.41176470588235292</v>
      </c>
      <c r="AB83" s="94"/>
      <c r="AC83" s="95"/>
      <c r="AD83" s="95"/>
      <c r="AE83" s="106"/>
      <c r="AF83" s="106"/>
      <c r="AG83" s="106"/>
      <c r="AH83" s="106"/>
      <c r="AI83" s="106"/>
      <c r="AJ83" s="106"/>
      <c r="AK83" s="106"/>
      <c r="AL83" s="106"/>
      <c r="AM83" s="97"/>
      <c r="AN83" s="97"/>
      <c r="AO83" s="97"/>
      <c r="AP83" s="97"/>
      <c r="AQ83" s="97"/>
      <c r="AR83" s="97"/>
      <c r="AS83" s="97"/>
      <c r="AT83" s="98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>
        <v>7</v>
      </c>
      <c r="CL83" s="102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96"/>
      <c r="CZ83" s="96"/>
      <c r="DA83" s="96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367"/>
      <c r="DM83" s="367"/>
      <c r="DN83" s="367"/>
      <c r="DO83" s="367"/>
      <c r="DP83" s="367"/>
      <c r="DQ83" s="367"/>
      <c r="DR83" s="515"/>
      <c r="DS83" s="515"/>
      <c r="DT83" s="515"/>
      <c r="DU83" s="515"/>
      <c r="DV83" s="515"/>
      <c r="DW83" s="515"/>
      <c r="DX83" s="515"/>
      <c r="DY83" s="515"/>
      <c r="DZ83" s="634"/>
      <c r="EA83" s="634"/>
      <c r="EB83" s="634"/>
      <c r="EC83" s="634"/>
      <c r="ED83" s="634"/>
      <c r="EE83" s="634"/>
      <c r="EF83" s="634"/>
      <c r="EG83" s="634"/>
      <c r="EH83" s="634"/>
      <c r="EI83" s="634"/>
      <c r="EJ83" s="634"/>
      <c r="EK83" s="634"/>
      <c r="EL83" s="634"/>
      <c r="EM83" s="634"/>
      <c r="EN83" s="753"/>
      <c r="EO83" s="753"/>
      <c r="EP83" s="753"/>
      <c r="EQ83" s="753"/>
      <c r="ER83" s="753"/>
      <c r="ES83" s="753"/>
      <c r="ET83" s="753"/>
      <c r="EU83" s="753"/>
      <c r="EV83" s="753"/>
      <c r="EW83" s="753"/>
      <c r="EX83" s="753"/>
      <c r="EY83" s="753"/>
      <c r="EZ83" s="753"/>
      <c r="FA83" s="753"/>
      <c r="FB83" s="1599"/>
      <c r="FC83" s="1599"/>
      <c r="FD83" s="1599"/>
      <c r="FE83" s="1599"/>
      <c r="FF83" s="1599"/>
      <c r="FG83" s="1599"/>
      <c r="FH83" s="1599"/>
      <c r="FI83" s="1599"/>
      <c r="FJ83" s="1599"/>
      <c r="FK83" s="1599"/>
      <c r="FL83" s="1599"/>
      <c r="FM83" s="1599"/>
      <c r="FN83" s="1599"/>
      <c r="FO83" s="1599"/>
      <c r="FP83" s="1599"/>
      <c r="FQ83" s="3597"/>
      <c r="FR83" s="3597"/>
      <c r="FS83" s="3597"/>
      <c r="FT83" s="3597"/>
      <c r="FU83" s="3597"/>
      <c r="FV83" s="3597"/>
      <c r="FW83" s="3597"/>
      <c r="FX83" s="3663"/>
      <c r="FY83" s="3597"/>
      <c r="FZ83" s="3597"/>
      <c r="GA83" s="3597"/>
      <c r="GB83" s="3731"/>
      <c r="GC83" s="3731"/>
      <c r="GD83" s="3731"/>
      <c r="GE83" s="3731"/>
      <c r="GF83" s="3731"/>
      <c r="GG83" s="3731"/>
      <c r="GH83" s="3663"/>
      <c r="GI83" s="3731"/>
      <c r="GJ83" s="3731"/>
      <c r="GK83" s="3731"/>
      <c r="GL83" s="3731"/>
      <c r="GM83" s="3731"/>
      <c r="GN83" s="3731"/>
      <c r="GO83" s="104"/>
      <c r="GP83" s="104"/>
      <c r="GQ83" s="104"/>
      <c r="GR83" s="104"/>
      <c r="GS83" s="104"/>
      <c r="GT83" s="3663"/>
      <c r="GU83" s="104"/>
      <c r="GV83" s="104"/>
      <c r="GW83" s="104"/>
      <c r="GX83" s="104"/>
      <c r="GY83" s="104"/>
      <c r="GZ83" s="3797"/>
    </row>
    <row r="84" spans="1:208" s="478" customFormat="1" ht="11.1" customHeight="1" x14ac:dyDescent="0.2">
      <c r="A84" s="58" t="s">
        <v>6</v>
      </c>
      <c r="B84" s="448">
        <f t="shared" si="29"/>
        <v>5</v>
      </c>
      <c r="C84" s="447">
        <f t="shared" si="30"/>
        <v>2.7777777777777776E-2</v>
      </c>
      <c r="D84" s="403">
        <f t="array" ref="D84">MIN(IF(AB84:GZ84&gt;=1,$AB$3:$GZ$3))</f>
        <v>39389</v>
      </c>
      <c r="E84" s="400">
        <f t="array" ref="E84">MAX(IF(AB84:GZ84&gt;=1,$AB$3:$GZ$3))</f>
        <v>39536</v>
      </c>
      <c r="F84" s="442">
        <f t="shared" si="31"/>
        <v>0</v>
      </c>
      <c r="G84" s="446">
        <f t="shared" si="32"/>
        <v>0</v>
      </c>
      <c r="H84" s="626" t="str">
        <f t="shared" si="33"/>
        <v>-</v>
      </c>
      <c r="I84" s="375" t="str">
        <f t="array" ref="I84">IF((F84&gt;=1),MAX(IF(AB84:GZ84=1,$AB$3:$GZ$3)),"-")</f>
        <v>-</v>
      </c>
      <c r="J84" s="759" t="str">
        <f t="array" ref="J84">IF((F84&gt;=1),MAX(IF(AB84:GZ84=1,$AB$2:$GZ$2)),"-")</f>
        <v>-</v>
      </c>
      <c r="K84" s="384">
        <f t="shared" ca="1" si="34"/>
        <v>5</v>
      </c>
      <c r="L84" s="384" t="str">
        <f t="shared" ca="1" si="35"/>
        <v>-</v>
      </c>
      <c r="M84" s="445">
        <f t="shared" si="36"/>
        <v>0</v>
      </c>
      <c r="N84" s="444">
        <f t="shared" si="37"/>
        <v>0</v>
      </c>
      <c r="O84" s="156">
        <f t="shared" si="38"/>
        <v>0</v>
      </c>
      <c r="P84" s="443">
        <f t="shared" si="39"/>
        <v>0</v>
      </c>
      <c r="Q84" s="442">
        <f t="shared" si="40"/>
        <v>0</v>
      </c>
      <c r="R84" s="441">
        <f t="shared" si="41"/>
        <v>0</v>
      </c>
      <c r="S84" s="362">
        <f t="shared" si="42"/>
        <v>0</v>
      </c>
      <c r="T84" s="157">
        <f t="shared" si="43"/>
        <v>0</v>
      </c>
      <c r="U84" s="363">
        <f t="shared" si="44"/>
        <v>0</v>
      </c>
      <c r="V84" s="158">
        <f t="shared" si="45"/>
        <v>0</v>
      </c>
      <c r="W84" s="159">
        <f t="array" ref="W84">SUM(1*(AB$5:GZ$5=AB84:GZ84))-1</f>
        <v>1</v>
      </c>
      <c r="X84" s="160">
        <f t="shared" si="46"/>
        <v>0.2</v>
      </c>
      <c r="Y84" s="389">
        <f t="shared" si="47"/>
        <v>10.6</v>
      </c>
      <c r="Z84" s="389">
        <f t="shared" si="48"/>
        <v>13.4</v>
      </c>
      <c r="AA84" s="397">
        <f t="shared" si="49"/>
        <v>0.79104477611940294</v>
      </c>
      <c r="AB84" s="94"/>
      <c r="AC84" s="95"/>
      <c r="AD84" s="95"/>
      <c r="AE84" s="96"/>
      <c r="AF84" s="96">
        <v>10</v>
      </c>
      <c r="AG84" s="96">
        <v>10</v>
      </c>
      <c r="AH84" s="96">
        <v>11</v>
      </c>
      <c r="AI84" s="96">
        <v>8</v>
      </c>
      <c r="AJ84" s="96">
        <v>14</v>
      </c>
      <c r="AK84" s="96"/>
      <c r="AL84" s="96"/>
      <c r="AM84" s="98"/>
      <c r="AN84" s="98"/>
      <c r="AO84" s="98"/>
      <c r="AP84" s="98"/>
      <c r="AQ84" s="98"/>
      <c r="AR84" s="98"/>
      <c r="AS84" s="98"/>
      <c r="AT84" s="98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96"/>
      <c r="CZ84" s="96"/>
      <c r="DA84" s="96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367"/>
      <c r="DM84" s="367"/>
      <c r="DN84" s="367"/>
      <c r="DO84" s="367"/>
      <c r="DP84" s="367"/>
      <c r="DQ84" s="367"/>
      <c r="DR84" s="515"/>
      <c r="DS84" s="515"/>
      <c r="DT84" s="515"/>
      <c r="DU84" s="515"/>
      <c r="DV84" s="515"/>
      <c r="DW84" s="515"/>
      <c r="DX84" s="515"/>
      <c r="DY84" s="515"/>
      <c r="DZ84" s="634"/>
      <c r="EA84" s="634"/>
      <c r="EB84" s="634"/>
      <c r="EC84" s="634"/>
      <c r="ED84" s="634"/>
      <c r="EE84" s="634"/>
      <c r="EF84" s="634"/>
      <c r="EG84" s="634"/>
      <c r="EH84" s="634"/>
      <c r="EI84" s="634"/>
      <c r="EJ84" s="634"/>
      <c r="EK84" s="634"/>
      <c r="EL84" s="634"/>
      <c r="EM84" s="634"/>
      <c r="EN84" s="753"/>
      <c r="EO84" s="753"/>
      <c r="EP84" s="753"/>
      <c r="EQ84" s="753"/>
      <c r="ER84" s="753"/>
      <c r="ES84" s="753"/>
      <c r="ET84" s="753"/>
      <c r="EU84" s="753"/>
      <c r="EV84" s="753"/>
      <c r="EW84" s="753"/>
      <c r="EX84" s="753"/>
      <c r="EY84" s="753"/>
      <c r="EZ84" s="753"/>
      <c r="FA84" s="753"/>
      <c r="FB84" s="1599"/>
      <c r="FC84" s="1599"/>
      <c r="FD84" s="1599"/>
      <c r="FE84" s="1599"/>
      <c r="FF84" s="1599"/>
      <c r="FG84" s="1599"/>
      <c r="FH84" s="1599"/>
      <c r="FI84" s="1599"/>
      <c r="FJ84" s="1599"/>
      <c r="FK84" s="1599"/>
      <c r="FL84" s="1599"/>
      <c r="FM84" s="1599"/>
      <c r="FN84" s="1599"/>
      <c r="FO84" s="1599"/>
      <c r="FP84" s="1599"/>
      <c r="FQ84" s="3597"/>
      <c r="FR84" s="3597"/>
      <c r="FS84" s="3597"/>
      <c r="FT84" s="3597"/>
      <c r="FU84" s="3597"/>
      <c r="FV84" s="3597"/>
      <c r="FW84" s="3597"/>
      <c r="FX84" s="3663"/>
      <c r="FY84" s="3597"/>
      <c r="FZ84" s="3597"/>
      <c r="GA84" s="3597"/>
      <c r="GB84" s="3731"/>
      <c r="GC84" s="3731"/>
      <c r="GD84" s="3731"/>
      <c r="GE84" s="3731"/>
      <c r="GF84" s="3731"/>
      <c r="GG84" s="3731"/>
      <c r="GH84" s="3663"/>
      <c r="GI84" s="3731"/>
      <c r="GJ84" s="3731"/>
      <c r="GK84" s="3731"/>
      <c r="GL84" s="3731"/>
      <c r="GM84" s="3731"/>
      <c r="GN84" s="3731"/>
      <c r="GO84" s="104"/>
      <c r="GP84" s="104"/>
      <c r="GQ84" s="104"/>
      <c r="GR84" s="104"/>
      <c r="GS84" s="104"/>
      <c r="GT84" s="3663"/>
      <c r="GU84" s="104"/>
      <c r="GV84" s="104"/>
      <c r="GW84" s="104"/>
      <c r="GX84" s="104"/>
      <c r="GY84" s="104"/>
      <c r="GZ84" s="3797"/>
    </row>
    <row r="85" spans="1:208" s="478" customFormat="1" ht="11.1" customHeight="1" x14ac:dyDescent="0.2">
      <c r="A85" s="61" t="s">
        <v>223</v>
      </c>
      <c r="B85" s="448">
        <f t="shared" si="29"/>
        <v>41</v>
      </c>
      <c r="C85" s="447">
        <f t="shared" si="30"/>
        <v>0.22777777777777777</v>
      </c>
      <c r="D85" s="403">
        <f t="array" ref="D85">MIN(IF(AB85:GZ85&gt;=1,$AB$3:$GZ$3))</f>
        <v>41180</v>
      </c>
      <c r="E85" s="400">
        <f t="array" ref="E85">MAX(IF(AB85:GZ85&gt;=1,$AB$3:$GZ$3))</f>
        <v>44477</v>
      </c>
      <c r="F85" s="442">
        <f t="shared" si="31"/>
        <v>1</v>
      </c>
      <c r="G85" s="446">
        <f t="shared" si="32"/>
        <v>2.4390243902439025E-2</v>
      </c>
      <c r="H85" s="626">
        <f t="shared" si="33"/>
        <v>0.25</v>
      </c>
      <c r="I85" s="375">
        <f t="array" ref="I85">IF((F85&gt;=1),MAX(IF(AB85:GZ85=1,$AB$3:$GZ$3)),"-")</f>
        <v>41803</v>
      </c>
      <c r="J85" s="759">
        <f t="array" ref="J85">IF((F85&gt;=1),MAX(IF(AB85:GZ85=1,$AB$2:$GZ$2)),"-")</f>
        <v>75</v>
      </c>
      <c r="K85" s="384">
        <f t="shared" ca="1" si="34"/>
        <v>26</v>
      </c>
      <c r="L85" s="384">
        <f t="shared" ca="1" si="35"/>
        <v>105</v>
      </c>
      <c r="M85" s="445">
        <f t="shared" si="36"/>
        <v>3</v>
      </c>
      <c r="N85" s="444">
        <f t="shared" si="37"/>
        <v>7.3170731707317069E-2</v>
      </c>
      <c r="O85" s="156">
        <f t="shared" si="38"/>
        <v>2</v>
      </c>
      <c r="P85" s="443">
        <f t="shared" si="39"/>
        <v>4.878048780487805E-2</v>
      </c>
      <c r="Q85" s="442">
        <f t="shared" si="40"/>
        <v>6</v>
      </c>
      <c r="R85" s="441">
        <f t="shared" si="41"/>
        <v>0.14634146341463414</v>
      </c>
      <c r="S85" s="362">
        <f t="shared" si="42"/>
        <v>8</v>
      </c>
      <c r="T85" s="157">
        <f t="shared" si="43"/>
        <v>0.1951219512195122</v>
      </c>
      <c r="U85" s="363">
        <f t="shared" si="44"/>
        <v>16</v>
      </c>
      <c r="V85" s="158">
        <f t="shared" si="45"/>
        <v>0.3902439024390244</v>
      </c>
      <c r="W85" s="159">
        <f t="array" ref="W85">SUM(1*(AB$5:GZ$5=AB85:GZ85))-1</f>
        <v>3</v>
      </c>
      <c r="X85" s="160">
        <f t="shared" si="46"/>
        <v>7.3170731707317069E-2</v>
      </c>
      <c r="Y85" s="389">
        <f t="shared" si="47"/>
        <v>8.3902439024390247</v>
      </c>
      <c r="Z85" s="389">
        <f t="shared" si="48"/>
        <v>14.878048780487806</v>
      </c>
      <c r="AA85" s="397">
        <f t="shared" si="49"/>
        <v>0.56393442622950818</v>
      </c>
      <c r="AB85" s="94"/>
      <c r="AC85" s="95"/>
      <c r="AD85" s="95"/>
      <c r="AE85" s="106"/>
      <c r="AF85" s="106"/>
      <c r="AG85" s="106"/>
      <c r="AH85" s="106"/>
      <c r="AI85" s="106"/>
      <c r="AJ85" s="106"/>
      <c r="AK85" s="106"/>
      <c r="AL85" s="106"/>
      <c r="AM85" s="97"/>
      <c r="AN85" s="97"/>
      <c r="AO85" s="97"/>
      <c r="AP85" s="97"/>
      <c r="AQ85" s="97"/>
      <c r="AR85" s="97"/>
      <c r="AS85" s="97"/>
      <c r="AT85" s="98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2"/>
      <c r="CA85" s="102"/>
      <c r="CB85" s="102">
        <v>7</v>
      </c>
      <c r="CC85" s="102">
        <v>6</v>
      </c>
      <c r="CD85" s="102">
        <v>10</v>
      </c>
      <c r="CE85" s="102">
        <v>3</v>
      </c>
      <c r="CF85" s="102"/>
      <c r="CG85" s="102"/>
      <c r="CH85" s="102">
        <v>11</v>
      </c>
      <c r="CI85" s="102"/>
      <c r="CJ85" s="102">
        <v>4</v>
      </c>
      <c r="CK85" s="102"/>
      <c r="CL85" s="102"/>
      <c r="CM85" s="103"/>
      <c r="CN85" s="103">
        <v>11</v>
      </c>
      <c r="CO85" s="103"/>
      <c r="CP85" s="103">
        <v>5</v>
      </c>
      <c r="CQ85" s="103">
        <v>17</v>
      </c>
      <c r="CR85" s="103">
        <v>12</v>
      </c>
      <c r="CS85" s="103">
        <v>6</v>
      </c>
      <c r="CT85" s="103">
        <v>11</v>
      </c>
      <c r="CU85" s="103">
        <v>10</v>
      </c>
      <c r="CV85" s="103">
        <v>18</v>
      </c>
      <c r="CW85" s="103"/>
      <c r="CX85" s="103">
        <v>1</v>
      </c>
      <c r="CY85" s="96">
        <v>7</v>
      </c>
      <c r="CZ85" s="96">
        <v>8</v>
      </c>
      <c r="DA85" s="96"/>
      <c r="DB85" s="104">
        <v>3</v>
      </c>
      <c r="DC85" s="104"/>
      <c r="DD85" s="104"/>
      <c r="DE85" s="104">
        <v>13</v>
      </c>
      <c r="DF85" s="104"/>
      <c r="DG85" s="104">
        <v>8</v>
      </c>
      <c r="DH85" s="104"/>
      <c r="DI85" s="104"/>
      <c r="DJ85" s="104"/>
      <c r="DK85" s="104">
        <v>13</v>
      </c>
      <c r="DL85" s="367">
        <v>2</v>
      </c>
      <c r="DM85" s="367">
        <v>2</v>
      </c>
      <c r="DN85" s="367"/>
      <c r="DO85" s="367"/>
      <c r="DP85" s="367"/>
      <c r="DQ85" s="367"/>
      <c r="DR85" s="515"/>
      <c r="DS85" s="515">
        <v>9</v>
      </c>
      <c r="DT85" s="515">
        <v>5</v>
      </c>
      <c r="DU85" s="515"/>
      <c r="DV85" s="515"/>
      <c r="DW85" s="515">
        <v>14</v>
      </c>
      <c r="DX85" s="515"/>
      <c r="DY85" s="515"/>
      <c r="DZ85" s="634"/>
      <c r="EA85" s="634"/>
      <c r="EB85" s="634"/>
      <c r="EC85" s="634"/>
      <c r="ED85" s="634"/>
      <c r="EE85" s="634"/>
      <c r="EF85" s="634"/>
      <c r="EG85" s="634"/>
      <c r="EH85" s="634"/>
      <c r="EI85" s="634"/>
      <c r="EJ85" s="634"/>
      <c r="EK85" s="634"/>
      <c r="EL85" s="634"/>
      <c r="EM85" s="634"/>
      <c r="EN85" s="753"/>
      <c r="EO85" s="753">
        <v>5</v>
      </c>
      <c r="EP85" s="753">
        <v>7</v>
      </c>
      <c r="EQ85" s="753">
        <v>11</v>
      </c>
      <c r="ER85" s="753">
        <v>6</v>
      </c>
      <c r="ES85" s="753"/>
      <c r="ET85" s="753"/>
      <c r="EU85" s="753"/>
      <c r="EV85" s="753"/>
      <c r="EW85" s="753"/>
      <c r="EX85" s="753"/>
      <c r="EY85" s="753"/>
      <c r="EZ85" s="753"/>
      <c r="FA85" s="753"/>
      <c r="FB85" s="1599"/>
      <c r="FC85" s="1599"/>
      <c r="FD85" s="1599"/>
      <c r="FE85" s="1599"/>
      <c r="FF85" s="1599"/>
      <c r="FG85" s="1599"/>
      <c r="FH85" s="1599"/>
      <c r="FI85" s="1599"/>
      <c r="FJ85" s="1599"/>
      <c r="FK85" s="1599"/>
      <c r="FL85" s="1599"/>
      <c r="FM85" s="1599"/>
      <c r="FN85" s="1599"/>
      <c r="FO85" s="1599">
        <v>6</v>
      </c>
      <c r="FP85" s="1599">
        <v>11</v>
      </c>
      <c r="FQ85" s="3597">
        <v>12</v>
      </c>
      <c r="FR85" s="3597">
        <v>10</v>
      </c>
      <c r="FS85" s="3597">
        <v>11</v>
      </c>
      <c r="FT85" s="3597"/>
      <c r="FU85" s="3597">
        <v>12</v>
      </c>
      <c r="FV85" s="3597">
        <v>8</v>
      </c>
      <c r="FW85" s="3597">
        <v>6</v>
      </c>
      <c r="FX85" s="3663"/>
      <c r="FY85" s="3597">
        <v>2</v>
      </c>
      <c r="FZ85" s="3597"/>
      <c r="GA85" s="3597"/>
      <c r="GB85" s="3731"/>
      <c r="GC85" s="3731"/>
      <c r="GD85" s="3731">
        <v>11</v>
      </c>
      <c r="GE85" s="3731">
        <v>10</v>
      </c>
      <c r="GF85" s="3731"/>
      <c r="GG85" s="3731"/>
      <c r="GH85" s="3663"/>
      <c r="GI85" s="3731"/>
      <c r="GJ85" s="3731"/>
      <c r="GK85" s="3731"/>
      <c r="GL85" s="3731"/>
      <c r="GM85" s="3731"/>
      <c r="GN85" s="3731"/>
      <c r="GO85" s="104"/>
      <c r="GP85" s="104"/>
      <c r="GQ85" s="104"/>
      <c r="GR85" s="104"/>
      <c r="GS85" s="104"/>
      <c r="GT85" s="3663"/>
      <c r="GU85" s="104"/>
      <c r="GV85" s="104"/>
      <c r="GW85" s="104"/>
      <c r="GX85" s="104"/>
      <c r="GY85" s="104"/>
      <c r="GZ85" s="3797"/>
    </row>
    <row r="86" spans="1:208" s="478" customFormat="1" ht="11.1" customHeight="1" x14ac:dyDescent="0.2">
      <c r="A86" s="58" t="s">
        <v>236</v>
      </c>
      <c r="B86" s="448">
        <f t="shared" si="29"/>
        <v>1</v>
      </c>
      <c r="C86" s="447">
        <f t="shared" si="30"/>
        <v>5.5555555555555558E-3</v>
      </c>
      <c r="D86" s="403">
        <f t="array" ref="D86">MIN(IF(AB86:GZ86&gt;=1,$AB$3:$GZ$3))</f>
        <v>41943</v>
      </c>
      <c r="E86" s="400">
        <f t="array" ref="E86">MAX(IF(AB86:GZ86&gt;=1,$AB$3:$GZ$3))</f>
        <v>41943</v>
      </c>
      <c r="F86" s="442">
        <f t="shared" si="31"/>
        <v>0</v>
      </c>
      <c r="G86" s="446">
        <f t="shared" si="32"/>
        <v>0</v>
      </c>
      <c r="H86" s="626" t="str">
        <f t="shared" si="33"/>
        <v>-</v>
      </c>
      <c r="I86" s="375" t="str">
        <f t="array" ref="I86">IF((F86&gt;=1),MAX(IF(AB86:GZ86=1,$AB$3:$GZ$3)),"-")</f>
        <v>-</v>
      </c>
      <c r="J86" s="759" t="str">
        <f t="array" ref="J86">IF((F86&gt;=1),MAX(IF(AB86:GZ86=1,$AB$2:$GZ$2)),"-")</f>
        <v>-</v>
      </c>
      <c r="K86" s="384">
        <f t="shared" ca="1" si="34"/>
        <v>1</v>
      </c>
      <c r="L86" s="384" t="str">
        <f t="shared" ca="1" si="35"/>
        <v>-</v>
      </c>
      <c r="M86" s="445">
        <f t="shared" si="36"/>
        <v>0</v>
      </c>
      <c r="N86" s="444">
        <f t="shared" si="37"/>
        <v>0</v>
      </c>
      <c r="O86" s="156">
        <f t="shared" si="38"/>
        <v>0</v>
      </c>
      <c r="P86" s="443">
        <f t="shared" si="39"/>
        <v>0</v>
      </c>
      <c r="Q86" s="442">
        <f t="shared" si="40"/>
        <v>0</v>
      </c>
      <c r="R86" s="441">
        <f t="shared" si="41"/>
        <v>0</v>
      </c>
      <c r="S86" s="362">
        <f t="shared" si="42"/>
        <v>1</v>
      </c>
      <c r="T86" s="157">
        <f t="shared" si="43"/>
        <v>1</v>
      </c>
      <c r="U86" s="363">
        <f t="shared" si="44"/>
        <v>1</v>
      </c>
      <c r="V86" s="158">
        <f t="shared" si="45"/>
        <v>1</v>
      </c>
      <c r="W86" s="159">
        <f t="array" ref="W86">SUM(1*(AB$5:GZ$5=AB86:GZ86))-1</f>
        <v>0</v>
      </c>
      <c r="X86" s="160">
        <f t="shared" si="46"/>
        <v>0</v>
      </c>
      <c r="Y86" s="389">
        <f t="shared" si="47"/>
        <v>4</v>
      </c>
      <c r="Z86" s="389">
        <f t="shared" si="48"/>
        <v>16</v>
      </c>
      <c r="AA86" s="397">
        <f t="shared" si="49"/>
        <v>0.25</v>
      </c>
      <c r="AB86" s="94"/>
      <c r="AC86" s="95"/>
      <c r="AD86" s="95"/>
      <c r="AE86" s="106"/>
      <c r="AF86" s="106"/>
      <c r="AG86" s="106"/>
      <c r="AH86" s="106"/>
      <c r="AI86" s="106"/>
      <c r="AJ86" s="106"/>
      <c r="AK86" s="106"/>
      <c r="AL86" s="106"/>
      <c r="AM86" s="97"/>
      <c r="AN86" s="97"/>
      <c r="AO86" s="97"/>
      <c r="AP86" s="97"/>
      <c r="AQ86" s="97"/>
      <c r="AR86" s="97"/>
      <c r="AS86" s="97"/>
      <c r="AT86" s="98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96"/>
      <c r="CZ86" s="96"/>
      <c r="DA86" s="96">
        <v>4</v>
      </c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367"/>
      <c r="DM86" s="367"/>
      <c r="DN86" s="367"/>
      <c r="DO86" s="367"/>
      <c r="DP86" s="367"/>
      <c r="DQ86" s="367"/>
      <c r="DR86" s="515"/>
      <c r="DS86" s="515"/>
      <c r="DT86" s="515"/>
      <c r="DU86" s="515"/>
      <c r="DV86" s="515"/>
      <c r="DW86" s="515"/>
      <c r="DX86" s="515"/>
      <c r="DY86" s="515"/>
      <c r="DZ86" s="634"/>
      <c r="EA86" s="634"/>
      <c r="EB86" s="634"/>
      <c r="EC86" s="634"/>
      <c r="ED86" s="634"/>
      <c r="EE86" s="634"/>
      <c r="EF86" s="634"/>
      <c r="EG86" s="634"/>
      <c r="EH86" s="634"/>
      <c r="EI86" s="634"/>
      <c r="EJ86" s="634"/>
      <c r="EK86" s="634"/>
      <c r="EL86" s="634"/>
      <c r="EM86" s="634"/>
      <c r="EN86" s="753"/>
      <c r="EO86" s="753"/>
      <c r="EP86" s="753"/>
      <c r="EQ86" s="753"/>
      <c r="ER86" s="753"/>
      <c r="ES86" s="753"/>
      <c r="ET86" s="753"/>
      <c r="EU86" s="753"/>
      <c r="EV86" s="753"/>
      <c r="EW86" s="753"/>
      <c r="EX86" s="753"/>
      <c r="EY86" s="753"/>
      <c r="EZ86" s="753"/>
      <c r="FA86" s="753"/>
      <c r="FB86" s="1599"/>
      <c r="FC86" s="1599"/>
      <c r="FD86" s="1599"/>
      <c r="FE86" s="1599"/>
      <c r="FF86" s="1599"/>
      <c r="FG86" s="1599"/>
      <c r="FH86" s="1599"/>
      <c r="FI86" s="1599"/>
      <c r="FJ86" s="1599"/>
      <c r="FK86" s="1599"/>
      <c r="FL86" s="1599"/>
      <c r="FM86" s="1599"/>
      <c r="FN86" s="1599"/>
      <c r="FO86" s="1599"/>
      <c r="FP86" s="1599"/>
      <c r="FQ86" s="3597"/>
      <c r="FR86" s="3597"/>
      <c r="FS86" s="3597"/>
      <c r="FT86" s="3597"/>
      <c r="FU86" s="3597"/>
      <c r="FV86" s="3597"/>
      <c r="FW86" s="3597"/>
      <c r="FX86" s="3663"/>
      <c r="FY86" s="3597"/>
      <c r="FZ86" s="3597"/>
      <c r="GA86" s="3597"/>
      <c r="GB86" s="3731"/>
      <c r="GC86" s="3731"/>
      <c r="GD86" s="3731"/>
      <c r="GE86" s="3731"/>
      <c r="GF86" s="3731"/>
      <c r="GG86" s="3731"/>
      <c r="GH86" s="3663"/>
      <c r="GI86" s="3731"/>
      <c r="GJ86" s="3731"/>
      <c r="GK86" s="3731"/>
      <c r="GL86" s="3731"/>
      <c r="GM86" s="3731"/>
      <c r="GN86" s="3731"/>
      <c r="GO86" s="104"/>
      <c r="GP86" s="104"/>
      <c r="GQ86" s="104"/>
      <c r="GR86" s="104"/>
      <c r="GS86" s="104"/>
      <c r="GT86" s="3663"/>
      <c r="GU86" s="104"/>
      <c r="GV86" s="104"/>
      <c r="GW86" s="104"/>
      <c r="GX86" s="104"/>
      <c r="GY86" s="104"/>
      <c r="GZ86" s="3797"/>
    </row>
    <row r="87" spans="1:208" s="478" customFormat="1" ht="11.1" customHeight="1" x14ac:dyDescent="0.2">
      <c r="A87" s="58" t="s">
        <v>311</v>
      </c>
      <c r="B87" s="448">
        <f t="shared" si="29"/>
        <v>1</v>
      </c>
      <c r="C87" s="447">
        <f t="shared" si="30"/>
        <v>5.5555555555555558E-3</v>
      </c>
      <c r="D87" s="403">
        <f t="array" ref="D87">MIN(IF(AB87:GZ87&gt;=1,$AB$3:$GZ$3))</f>
        <v>42643</v>
      </c>
      <c r="E87" s="400">
        <f t="array" ref="E87">MAX(IF(AB87:GZ87&gt;=1,$AB$3:$GZ$3))</f>
        <v>42643</v>
      </c>
      <c r="F87" s="442">
        <f t="shared" si="31"/>
        <v>0</v>
      </c>
      <c r="G87" s="446">
        <f t="shared" si="32"/>
        <v>0</v>
      </c>
      <c r="H87" s="626" t="str">
        <f t="shared" si="33"/>
        <v>-</v>
      </c>
      <c r="I87" s="375" t="str">
        <f t="array" ref="I87">IF((F87&gt;=1),MAX(IF(AB87:GZ87=1,$AB$3:$GZ$3)),"-")</f>
        <v>-</v>
      </c>
      <c r="J87" s="759" t="str">
        <f t="array" ref="J87">IF((F87&gt;=1),MAX(IF(AB87:GZ87=1,$AB$2:$GZ$2)),"-")</f>
        <v>-</v>
      </c>
      <c r="K87" s="384">
        <f t="shared" ca="1" si="34"/>
        <v>1</v>
      </c>
      <c r="L87" s="384" t="str">
        <f t="shared" ca="1" si="35"/>
        <v>-</v>
      </c>
      <c r="M87" s="445">
        <f t="shared" si="36"/>
        <v>0</v>
      </c>
      <c r="N87" s="444">
        <f t="shared" si="37"/>
        <v>0</v>
      </c>
      <c r="O87" s="156">
        <f t="shared" si="38"/>
        <v>0</v>
      </c>
      <c r="P87" s="443">
        <f t="shared" si="39"/>
        <v>0</v>
      </c>
      <c r="Q87" s="442">
        <f t="shared" si="40"/>
        <v>0</v>
      </c>
      <c r="R87" s="441">
        <f t="shared" si="41"/>
        <v>0</v>
      </c>
      <c r="S87" s="362">
        <f t="shared" si="42"/>
        <v>0</v>
      </c>
      <c r="T87" s="157">
        <f t="shared" si="43"/>
        <v>0</v>
      </c>
      <c r="U87" s="363">
        <f t="shared" si="44"/>
        <v>0</v>
      </c>
      <c r="V87" s="158">
        <f t="shared" si="45"/>
        <v>0</v>
      </c>
      <c r="W87" s="159">
        <f t="array" ref="W87">SUM(1*(AB$5:GZ$5=AB87:GZ87))-1</f>
        <v>1</v>
      </c>
      <c r="X87" s="160">
        <f t="shared" si="46"/>
        <v>1</v>
      </c>
      <c r="Y87" s="389">
        <f t="shared" si="47"/>
        <v>12</v>
      </c>
      <c r="Z87" s="389">
        <f t="shared" si="48"/>
        <v>12</v>
      </c>
      <c r="AA87" s="397">
        <f t="shared" si="49"/>
        <v>1</v>
      </c>
      <c r="AB87" s="94"/>
      <c r="AC87" s="95"/>
      <c r="AD87" s="95"/>
      <c r="AE87" s="106"/>
      <c r="AF87" s="106"/>
      <c r="AG87" s="106"/>
      <c r="AH87" s="106"/>
      <c r="AI87" s="106"/>
      <c r="AJ87" s="106"/>
      <c r="AK87" s="106"/>
      <c r="AL87" s="106"/>
      <c r="AM87" s="97"/>
      <c r="AN87" s="97"/>
      <c r="AO87" s="97"/>
      <c r="AP87" s="97"/>
      <c r="AQ87" s="97"/>
      <c r="AR87" s="97"/>
      <c r="AS87" s="97"/>
      <c r="AT87" s="98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96"/>
      <c r="CZ87" s="96"/>
      <c r="DA87" s="96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367"/>
      <c r="DM87" s="367"/>
      <c r="DN87" s="367"/>
      <c r="DO87" s="367"/>
      <c r="DP87" s="367"/>
      <c r="DQ87" s="367"/>
      <c r="DR87" s="515"/>
      <c r="DS87" s="515"/>
      <c r="DT87" s="515"/>
      <c r="DU87" s="515"/>
      <c r="DV87" s="515"/>
      <c r="DW87" s="515"/>
      <c r="DX87" s="515"/>
      <c r="DY87" s="515"/>
      <c r="DZ87" s="634"/>
      <c r="EA87" s="634">
        <v>12</v>
      </c>
      <c r="EB87" s="634"/>
      <c r="EC87" s="634"/>
      <c r="ED87" s="634"/>
      <c r="EE87" s="634"/>
      <c r="EF87" s="634"/>
      <c r="EG87" s="634"/>
      <c r="EH87" s="634"/>
      <c r="EI87" s="634"/>
      <c r="EJ87" s="634"/>
      <c r="EK87" s="634"/>
      <c r="EL87" s="634"/>
      <c r="EM87" s="634"/>
      <c r="EN87" s="753"/>
      <c r="EO87" s="753"/>
      <c r="EP87" s="753"/>
      <c r="EQ87" s="753"/>
      <c r="ER87" s="753"/>
      <c r="ES87" s="753"/>
      <c r="ET87" s="753"/>
      <c r="EU87" s="753"/>
      <c r="EV87" s="753"/>
      <c r="EW87" s="753"/>
      <c r="EX87" s="753"/>
      <c r="EY87" s="753"/>
      <c r="EZ87" s="753"/>
      <c r="FA87" s="753"/>
      <c r="FB87" s="1599"/>
      <c r="FC87" s="1599"/>
      <c r="FD87" s="1599"/>
      <c r="FE87" s="1599"/>
      <c r="FF87" s="1599"/>
      <c r="FG87" s="1599"/>
      <c r="FH87" s="1599"/>
      <c r="FI87" s="1599"/>
      <c r="FJ87" s="1599"/>
      <c r="FK87" s="1599"/>
      <c r="FL87" s="1599"/>
      <c r="FM87" s="1599"/>
      <c r="FN87" s="1599"/>
      <c r="FO87" s="1599"/>
      <c r="FP87" s="1599"/>
      <c r="FQ87" s="3597"/>
      <c r="FR87" s="3597"/>
      <c r="FS87" s="3597"/>
      <c r="FT87" s="3597"/>
      <c r="FU87" s="3597"/>
      <c r="FV87" s="3597"/>
      <c r="FW87" s="3597"/>
      <c r="FX87" s="3663"/>
      <c r="FY87" s="3597"/>
      <c r="FZ87" s="3597"/>
      <c r="GA87" s="3597"/>
      <c r="GB87" s="3731"/>
      <c r="GC87" s="3731"/>
      <c r="GD87" s="3731"/>
      <c r="GE87" s="3731"/>
      <c r="GF87" s="3731"/>
      <c r="GG87" s="3731"/>
      <c r="GH87" s="3663"/>
      <c r="GI87" s="3731"/>
      <c r="GJ87" s="3731"/>
      <c r="GK87" s="3731"/>
      <c r="GL87" s="3731"/>
      <c r="GM87" s="3731"/>
      <c r="GN87" s="3731"/>
      <c r="GO87" s="104"/>
      <c r="GP87" s="104"/>
      <c r="GQ87" s="104"/>
      <c r="GR87" s="104"/>
      <c r="GS87" s="104"/>
      <c r="GT87" s="3663"/>
      <c r="GU87" s="104"/>
      <c r="GV87" s="104"/>
      <c r="GW87" s="104"/>
      <c r="GX87" s="104"/>
      <c r="GY87" s="104"/>
      <c r="GZ87" s="3797"/>
    </row>
    <row r="88" spans="1:208" s="478" customFormat="1" ht="11.1" customHeight="1" x14ac:dyDescent="0.2">
      <c r="A88" s="58" t="s">
        <v>218</v>
      </c>
      <c r="B88" s="448">
        <f t="shared" si="29"/>
        <v>1</v>
      </c>
      <c r="C88" s="447">
        <f t="shared" si="30"/>
        <v>5.5555555555555558E-3</v>
      </c>
      <c r="D88" s="403">
        <f t="array" ref="D88">MIN(IF(AB88:GZ88&gt;=1,$AB$3:$GZ$3))</f>
        <v>41880</v>
      </c>
      <c r="E88" s="400">
        <f t="array" ref="E88">MAX(IF(AB88:GZ88&gt;=1,$AB$3:$GZ$3))</f>
        <v>41880</v>
      </c>
      <c r="F88" s="442">
        <f t="shared" si="31"/>
        <v>0</v>
      </c>
      <c r="G88" s="446">
        <f t="shared" si="32"/>
        <v>0</v>
      </c>
      <c r="H88" s="626" t="str">
        <f t="shared" si="33"/>
        <v>-</v>
      </c>
      <c r="I88" s="375" t="str">
        <f t="array" ref="I88">IF((F88&gt;=1),MAX(IF(AB88:GZ88=1,$AB$3:$GZ$3)),"-")</f>
        <v>-</v>
      </c>
      <c r="J88" s="759" t="str">
        <f t="array" ref="J88">IF((F88&gt;=1),MAX(IF(AB88:GZ88=1,$AB$2:$GZ$2)),"-")</f>
        <v>-</v>
      </c>
      <c r="K88" s="384">
        <f t="shared" ca="1" si="34"/>
        <v>1</v>
      </c>
      <c r="L88" s="384" t="str">
        <f t="shared" ca="1" si="35"/>
        <v>-</v>
      </c>
      <c r="M88" s="445">
        <f t="shared" si="36"/>
        <v>0</v>
      </c>
      <c r="N88" s="444">
        <f t="shared" si="37"/>
        <v>0</v>
      </c>
      <c r="O88" s="156">
        <f t="shared" si="38"/>
        <v>0</v>
      </c>
      <c r="P88" s="443">
        <f t="shared" si="39"/>
        <v>0</v>
      </c>
      <c r="Q88" s="442">
        <f t="shared" si="40"/>
        <v>0</v>
      </c>
      <c r="R88" s="441">
        <f t="shared" si="41"/>
        <v>0</v>
      </c>
      <c r="S88" s="362">
        <f t="shared" si="42"/>
        <v>0</v>
      </c>
      <c r="T88" s="157">
        <f t="shared" si="43"/>
        <v>0</v>
      </c>
      <c r="U88" s="363">
        <f t="shared" si="44"/>
        <v>0</v>
      </c>
      <c r="V88" s="158">
        <f t="shared" si="45"/>
        <v>0</v>
      </c>
      <c r="W88" s="159">
        <f t="array" ref="W88">SUM(1*(AB$5:GZ$5=AB88:GZ88))-1</f>
        <v>0</v>
      </c>
      <c r="X88" s="160">
        <f t="shared" si="46"/>
        <v>0</v>
      </c>
      <c r="Y88" s="389">
        <f t="shared" si="47"/>
        <v>15</v>
      </c>
      <c r="Z88" s="389">
        <f t="shared" si="48"/>
        <v>17</v>
      </c>
      <c r="AA88" s="397">
        <f t="shared" si="49"/>
        <v>0.88235294117647056</v>
      </c>
      <c r="AB88" s="94"/>
      <c r="AC88" s="95"/>
      <c r="AD88" s="95"/>
      <c r="AE88" s="106"/>
      <c r="AF88" s="106"/>
      <c r="AG88" s="106"/>
      <c r="AH88" s="106"/>
      <c r="AI88" s="106"/>
      <c r="AJ88" s="106"/>
      <c r="AK88" s="106"/>
      <c r="AL88" s="106"/>
      <c r="AM88" s="98"/>
      <c r="AN88" s="98"/>
      <c r="AO88" s="98"/>
      <c r="AP88" s="98"/>
      <c r="AQ88" s="98"/>
      <c r="AR88" s="98"/>
      <c r="AS88" s="98"/>
      <c r="AT88" s="98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96">
        <v>15</v>
      </c>
      <c r="CZ88" s="96"/>
      <c r="DA88" s="96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367"/>
      <c r="DM88" s="367"/>
      <c r="DN88" s="367"/>
      <c r="DO88" s="367"/>
      <c r="DP88" s="367"/>
      <c r="DQ88" s="367"/>
      <c r="DR88" s="515"/>
      <c r="DS88" s="515"/>
      <c r="DT88" s="515"/>
      <c r="DU88" s="515"/>
      <c r="DV88" s="515"/>
      <c r="DW88" s="515"/>
      <c r="DX88" s="515"/>
      <c r="DY88" s="515"/>
      <c r="DZ88" s="634"/>
      <c r="EA88" s="634"/>
      <c r="EB88" s="634"/>
      <c r="EC88" s="634"/>
      <c r="ED88" s="634"/>
      <c r="EE88" s="634"/>
      <c r="EF88" s="634"/>
      <c r="EG88" s="634"/>
      <c r="EH88" s="634"/>
      <c r="EI88" s="634"/>
      <c r="EJ88" s="634"/>
      <c r="EK88" s="634"/>
      <c r="EL88" s="634"/>
      <c r="EM88" s="634"/>
      <c r="EN88" s="753"/>
      <c r="EO88" s="753"/>
      <c r="EP88" s="753"/>
      <c r="EQ88" s="753"/>
      <c r="ER88" s="753"/>
      <c r="ES88" s="753"/>
      <c r="ET88" s="753"/>
      <c r="EU88" s="753"/>
      <c r="EV88" s="753"/>
      <c r="EW88" s="753"/>
      <c r="EX88" s="753"/>
      <c r="EY88" s="753"/>
      <c r="EZ88" s="753"/>
      <c r="FA88" s="753"/>
      <c r="FB88" s="1599"/>
      <c r="FC88" s="1599"/>
      <c r="FD88" s="1599"/>
      <c r="FE88" s="1599"/>
      <c r="FF88" s="1599"/>
      <c r="FG88" s="1599"/>
      <c r="FH88" s="1599"/>
      <c r="FI88" s="1599"/>
      <c r="FJ88" s="1599"/>
      <c r="FK88" s="1599"/>
      <c r="FL88" s="1599"/>
      <c r="FM88" s="1599"/>
      <c r="FN88" s="1599"/>
      <c r="FO88" s="1599"/>
      <c r="FP88" s="1599"/>
      <c r="FQ88" s="3597"/>
      <c r="FR88" s="3597"/>
      <c r="FS88" s="3597"/>
      <c r="FT88" s="3597"/>
      <c r="FU88" s="3597"/>
      <c r="FV88" s="3597"/>
      <c r="FW88" s="3597"/>
      <c r="FX88" s="3663"/>
      <c r="FY88" s="3597"/>
      <c r="FZ88" s="3597"/>
      <c r="GA88" s="3597"/>
      <c r="GB88" s="3731"/>
      <c r="GC88" s="3731"/>
      <c r="GD88" s="3731"/>
      <c r="GE88" s="3731"/>
      <c r="GF88" s="3731"/>
      <c r="GG88" s="3731"/>
      <c r="GH88" s="3663"/>
      <c r="GI88" s="3731"/>
      <c r="GJ88" s="3731"/>
      <c r="GK88" s="3731"/>
      <c r="GL88" s="3731"/>
      <c r="GM88" s="3731"/>
      <c r="GN88" s="3731"/>
      <c r="GO88" s="104"/>
      <c r="GP88" s="104"/>
      <c r="GQ88" s="104"/>
      <c r="GR88" s="104"/>
      <c r="GS88" s="104"/>
      <c r="GT88" s="3663"/>
      <c r="GU88" s="104"/>
      <c r="GV88" s="104"/>
      <c r="GW88" s="104"/>
      <c r="GX88" s="104"/>
      <c r="GY88" s="104"/>
      <c r="GZ88" s="3797"/>
    </row>
    <row r="89" spans="1:208" s="478" customFormat="1" ht="11.1" customHeight="1" x14ac:dyDescent="0.2">
      <c r="A89" s="59" t="s">
        <v>206</v>
      </c>
      <c r="B89" s="448">
        <f t="shared" si="29"/>
        <v>58</v>
      </c>
      <c r="C89" s="447">
        <f t="shared" si="30"/>
        <v>0.32222222222222224</v>
      </c>
      <c r="D89" s="403">
        <f t="array" ref="D89">MIN(IF(AB89:GZ89&gt;=1,$AB$3:$GZ$3))</f>
        <v>41670</v>
      </c>
      <c r="E89" s="400">
        <f t="array" ref="E89">MAX(IF(AB89:GZ89&gt;=1,$AB$3:$GZ$3))</f>
        <v>44981</v>
      </c>
      <c r="F89" s="442">
        <f t="shared" si="31"/>
        <v>2</v>
      </c>
      <c r="G89" s="446">
        <f t="shared" si="32"/>
        <v>3.4482758620689655E-2</v>
      </c>
      <c r="H89" s="626">
        <f t="shared" si="33"/>
        <v>0.33333333333333331</v>
      </c>
      <c r="I89" s="375">
        <f t="array" ref="I89">IF((F89&gt;=1),MAX(IF(AB89:GZ89=1,$AB$3:$GZ$3)),"-")</f>
        <v>44960</v>
      </c>
      <c r="J89" s="759">
        <f t="array" ref="J89">IF((F89&gt;=1),MAX(IF(AB89:GZ89=1,$AB$2:$GZ$2)),"-")</f>
        <v>177</v>
      </c>
      <c r="K89" s="384">
        <f t="shared" ca="1" si="34"/>
        <v>1</v>
      </c>
      <c r="L89" s="384">
        <f t="shared" ca="1" si="35"/>
        <v>3</v>
      </c>
      <c r="M89" s="445">
        <f t="shared" si="36"/>
        <v>4</v>
      </c>
      <c r="N89" s="444">
        <f t="shared" si="37"/>
        <v>6.8965517241379309E-2</v>
      </c>
      <c r="O89" s="156">
        <f t="shared" si="38"/>
        <v>1</v>
      </c>
      <c r="P89" s="443">
        <f t="shared" si="39"/>
        <v>1.7241379310344827E-2</v>
      </c>
      <c r="Q89" s="442">
        <f t="shared" si="40"/>
        <v>7</v>
      </c>
      <c r="R89" s="441">
        <f t="shared" si="41"/>
        <v>0.1206896551724138</v>
      </c>
      <c r="S89" s="362">
        <f t="shared" si="42"/>
        <v>14</v>
      </c>
      <c r="T89" s="157">
        <f t="shared" si="43"/>
        <v>0.2413793103448276</v>
      </c>
      <c r="U89" s="363">
        <f t="shared" si="44"/>
        <v>26</v>
      </c>
      <c r="V89" s="158">
        <f t="shared" si="45"/>
        <v>0.44827586206896552</v>
      </c>
      <c r="W89" s="159">
        <f t="array" ref="W89">SUM(1*(AB$5:GZ$5=AB89:GZ89))-1</f>
        <v>3</v>
      </c>
      <c r="X89" s="160">
        <f t="shared" si="46"/>
        <v>5.1724137931034482E-2</v>
      </c>
      <c r="Y89" s="389">
        <f t="shared" si="47"/>
        <v>8.431034482758621</v>
      </c>
      <c r="Z89" s="389">
        <f t="shared" si="48"/>
        <v>14.896551724137931</v>
      </c>
      <c r="AA89" s="397">
        <f t="shared" si="49"/>
        <v>0.56597222222222221</v>
      </c>
      <c r="AB89" s="94"/>
      <c r="AC89" s="95"/>
      <c r="AD89" s="95"/>
      <c r="AE89" s="106"/>
      <c r="AF89" s="106"/>
      <c r="AG89" s="106"/>
      <c r="AH89" s="106"/>
      <c r="AI89" s="106"/>
      <c r="AJ89" s="106"/>
      <c r="AK89" s="106"/>
      <c r="AL89" s="106"/>
      <c r="AM89" s="97"/>
      <c r="AN89" s="97"/>
      <c r="AO89" s="97"/>
      <c r="AP89" s="97"/>
      <c r="AQ89" s="97"/>
      <c r="AR89" s="97"/>
      <c r="AS89" s="97"/>
      <c r="AT89" s="98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3"/>
      <c r="CN89" s="103"/>
      <c r="CO89" s="103"/>
      <c r="CP89" s="103"/>
      <c r="CQ89" s="103"/>
      <c r="CR89" s="103"/>
      <c r="CS89" s="103">
        <v>16</v>
      </c>
      <c r="CT89" s="103"/>
      <c r="CU89" s="103"/>
      <c r="CV89" s="103"/>
      <c r="CW89" s="103"/>
      <c r="CX89" s="103"/>
      <c r="CY89" s="96"/>
      <c r="CZ89" s="96"/>
      <c r="DA89" s="96"/>
      <c r="DB89" s="104"/>
      <c r="DC89" s="104"/>
      <c r="DD89" s="104"/>
      <c r="DE89" s="104"/>
      <c r="DF89" s="104"/>
      <c r="DG89" s="104"/>
      <c r="DH89" s="104">
        <v>9</v>
      </c>
      <c r="DI89" s="104"/>
      <c r="DJ89" s="104"/>
      <c r="DK89" s="104"/>
      <c r="DL89" s="367"/>
      <c r="DM89" s="367">
        <v>5</v>
      </c>
      <c r="DN89" s="367">
        <v>3</v>
      </c>
      <c r="DO89" s="367">
        <v>9</v>
      </c>
      <c r="DP89" s="367">
        <v>10</v>
      </c>
      <c r="DQ89" s="367">
        <v>16</v>
      </c>
      <c r="DR89" s="515">
        <v>4</v>
      </c>
      <c r="DS89" s="515">
        <v>5</v>
      </c>
      <c r="DT89" s="515"/>
      <c r="DU89" s="515">
        <v>13</v>
      </c>
      <c r="DV89" s="515">
        <v>14</v>
      </c>
      <c r="DW89" s="515"/>
      <c r="DX89" s="515"/>
      <c r="DY89" s="515">
        <v>6</v>
      </c>
      <c r="DZ89" s="634">
        <v>12</v>
      </c>
      <c r="EA89" s="634"/>
      <c r="EB89" s="634">
        <v>14</v>
      </c>
      <c r="EC89" s="634">
        <v>11</v>
      </c>
      <c r="ED89" s="634"/>
      <c r="EE89" s="634"/>
      <c r="EF89" s="634">
        <v>10</v>
      </c>
      <c r="EG89" s="634">
        <v>9</v>
      </c>
      <c r="EH89" s="634">
        <v>5</v>
      </c>
      <c r="EI89" s="634">
        <v>11</v>
      </c>
      <c r="EJ89" s="634"/>
      <c r="EK89" s="634">
        <v>2</v>
      </c>
      <c r="EL89" s="634"/>
      <c r="EM89" s="634"/>
      <c r="EN89" s="753">
        <v>9</v>
      </c>
      <c r="EO89" s="753">
        <v>15</v>
      </c>
      <c r="EP89" s="753">
        <v>15</v>
      </c>
      <c r="EQ89" s="753"/>
      <c r="ER89" s="753"/>
      <c r="ES89" s="753">
        <v>2</v>
      </c>
      <c r="ET89" s="753">
        <v>12</v>
      </c>
      <c r="EU89" s="753"/>
      <c r="EV89" s="753"/>
      <c r="EW89" s="753"/>
      <c r="EX89" s="753">
        <v>8</v>
      </c>
      <c r="EY89" s="753"/>
      <c r="EZ89" s="753"/>
      <c r="FA89" s="753"/>
      <c r="FB89" s="1599">
        <v>5</v>
      </c>
      <c r="FC89" s="1599">
        <v>12</v>
      </c>
      <c r="FD89" s="1599"/>
      <c r="FE89" s="1599">
        <v>14</v>
      </c>
      <c r="FF89" s="1599"/>
      <c r="FG89" s="1599">
        <v>7</v>
      </c>
      <c r="FH89" s="1599"/>
      <c r="FI89" s="1599">
        <v>6</v>
      </c>
      <c r="FJ89" s="1599"/>
      <c r="FK89" s="1599"/>
      <c r="FL89" s="1599">
        <v>11</v>
      </c>
      <c r="FM89" s="1599"/>
      <c r="FN89" s="1599"/>
      <c r="FO89" s="1599">
        <v>1</v>
      </c>
      <c r="FP89" s="1599">
        <v>2</v>
      </c>
      <c r="FQ89" s="3597">
        <v>2</v>
      </c>
      <c r="FR89" s="3597"/>
      <c r="FS89" s="3597">
        <v>10</v>
      </c>
      <c r="FT89" s="3597"/>
      <c r="FU89" s="3597">
        <v>14</v>
      </c>
      <c r="FV89" s="3597">
        <v>5</v>
      </c>
      <c r="FW89" s="3597">
        <v>16</v>
      </c>
      <c r="FX89" s="3663"/>
      <c r="FY89" s="3597">
        <v>8</v>
      </c>
      <c r="FZ89" s="3597">
        <v>8</v>
      </c>
      <c r="GA89" s="3597">
        <v>9</v>
      </c>
      <c r="GB89" s="3731"/>
      <c r="GC89" s="3731">
        <v>4</v>
      </c>
      <c r="GD89" s="3731">
        <v>13</v>
      </c>
      <c r="GE89" s="3731"/>
      <c r="GF89" s="3731">
        <v>11</v>
      </c>
      <c r="GG89" s="3731">
        <v>14</v>
      </c>
      <c r="GH89" s="3663">
        <v>4</v>
      </c>
      <c r="GI89" s="3731">
        <v>7</v>
      </c>
      <c r="GJ89" s="3731"/>
      <c r="GK89" s="3731"/>
      <c r="GL89" s="3731">
        <v>9</v>
      </c>
      <c r="GM89" s="3731">
        <v>4</v>
      </c>
      <c r="GN89" s="3731"/>
      <c r="GO89" s="104">
        <v>4</v>
      </c>
      <c r="GP89" s="104">
        <v>6</v>
      </c>
      <c r="GQ89" s="104">
        <v>7</v>
      </c>
      <c r="GR89" s="104">
        <v>4</v>
      </c>
      <c r="GS89" s="104"/>
      <c r="GT89" s="3663">
        <v>9</v>
      </c>
      <c r="GU89" s="104">
        <v>6</v>
      </c>
      <c r="GV89" s="104">
        <v>1</v>
      </c>
      <c r="GW89" s="104">
        <v>11</v>
      </c>
      <c r="GX89" s="104"/>
      <c r="GY89" s="104"/>
      <c r="GZ89" s="3797"/>
    </row>
    <row r="90" spans="1:208" s="478" customFormat="1" ht="11.1" customHeight="1" x14ac:dyDescent="0.2">
      <c r="A90" s="60" t="s">
        <v>45</v>
      </c>
      <c r="B90" s="448">
        <f t="shared" si="29"/>
        <v>102</v>
      </c>
      <c r="C90" s="447">
        <f t="shared" si="30"/>
        <v>0.56666666666666665</v>
      </c>
      <c r="D90" s="403">
        <f t="array" ref="D90">MIN(IF(AB90:GZ90&gt;=1,$AB$3:$GZ$3))</f>
        <v>39913</v>
      </c>
      <c r="E90" s="400">
        <f t="array" ref="E90">MAX(IF(AB90:GZ90&gt;=1,$AB$3:$GZ$3))</f>
        <v>45016</v>
      </c>
      <c r="F90" s="442">
        <f t="shared" si="31"/>
        <v>3</v>
      </c>
      <c r="G90" s="446">
        <f t="shared" si="32"/>
        <v>2.9411764705882353E-2</v>
      </c>
      <c r="H90" s="626">
        <f t="shared" si="33"/>
        <v>0.21428571428571427</v>
      </c>
      <c r="I90" s="375">
        <f t="array" ref="I90">IF((F90&gt;=1),MAX(IF(AB90:GZ90=1,$AB$3:$GZ$3)),"-")</f>
        <v>43812</v>
      </c>
      <c r="J90" s="759">
        <f t="array" ref="J90">IF((F90&gt;=1),MAX(IF(AB90:GZ90=1,$AB$2:$GZ$2)),"-")</f>
        <v>152</v>
      </c>
      <c r="K90" s="384">
        <f t="shared" ca="1" si="34"/>
        <v>19</v>
      </c>
      <c r="L90" s="384">
        <f t="shared" ca="1" si="35"/>
        <v>28</v>
      </c>
      <c r="M90" s="445">
        <f t="shared" si="36"/>
        <v>11</v>
      </c>
      <c r="N90" s="444">
        <f t="shared" si="37"/>
        <v>0.10784313725490197</v>
      </c>
      <c r="O90" s="156">
        <f t="shared" si="38"/>
        <v>9</v>
      </c>
      <c r="P90" s="443">
        <f t="shared" si="39"/>
        <v>8.8235294117647065E-2</v>
      </c>
      <c r="Q90" s="442">
        <f t="shared" si="40"/>
        <v>23</v>
      </c>
      <c r="R90" s="441">
        <f t="shared" si="41"/>
        <v>0.22549019607843138</v>
      </c>
      <c r="S90" s="362">
        <f t="shared" si="42"/>
        <v>29</v>
      </c>
      <c r="T90" s="157">
        <f t="shared" si="43"/>
        <v>0.28431372549019607</v>
      </c>
      <c r="U90" s="363">
        <f t="shared" si="44"/>
        <v>50</v>
      </c>
      <c r="V90" s="158">
        <f t="shared" si="45"/>
        <v>0.49019607843137253</v>
      </c>
      <c r="W90" s="159">
        <f t="array" ref="W90">SUM(1*(AB$5:GZ$5=AB90:GZ90))-1</f>
        <v>10</v>
      </c>
      <c r="X90" s="160">
        <f t="shared" si="46"/>
        <v>9.8039215686274508E-2</v>
      </c>
      <c r="Y90" s="389">
        <f t="shared" si="47"/>
        <v>7.4019607843137258</v>
      </c>
      <c r="Z90" s="389">
        <f t="shared" si="48"/>
        <v>13.970588235294118</v>
      </c>
      <c r="AA90" s="397">
        <f t="shared" si="49"/>
        <v>0.52982456140350875</v>
      </c>
      <c r="AB90" s="94"/>
      <c r="AC90" s="95"/>
      <c r="AD90" s="95"/>
      <c r="AE90" s="106"/>
      <c r="AF90" s="106"/>
      <c r="AG90" s="106"/>
      <c r="AH90" s="106"/>
      <c r="AI90" s="106"/>
      <c r="AJ90" s="106"/>
      <c r="AK90" s="106"/>
      <c r="AL90" s="106"/>
      <c r="AM90" s="98"/>
      <c r="AN90" s="98"/>
      <c r="AO90" s="98"/>
      <c r="AP90" s="98"/>
      <c r="AQ90" s="98"/>
      <c r="AR90" s="98">
        <v>10</v>
      </c>
      <c r="AS90" s="98">
        <v>7</v>
      </c>
      <c r="AT90" s="98"/>
      <c r="AU90" s="99">
        <v>8</v>
      </c>
      <c r="AV90" s="99"/>
      <c r="AW90" s="99"/>
      <c r="AX90" s="99"/>
      <c r="AY90" s="99"/>
      <c r="AZ90" s="99">
        <v>7</v>
      </c>
      <c r="BA90" s="99"/>
      <c r="BB90" s="99">
        <v>4</v>
      </c>
      <c r="BC90" s="99"/>
      <c r="BD90" s="99">
        <v>6</v>
      </c>
      <c r="BE90" s="100"/>
      <c r="BF90" s="100"/>
      <c r="BG90" s="100"/>
      <c r="BH90" s="100"/>
      <c r="BI90" s="100"/>
      <c r="BJ90" s="100"/>
      <c r="BK90" s="100"/>
      <c r="BL90" s="100"/>
      <c r="BM90" s="100">
        <v>5</v>
      </c>
      <c r="BN90" s="100">
        <v>2</v>
      </c>
      <c r="BO90" s="100">
        <v>7</v>
      </c>
      <c r="BP90" s="101"/>
      <c r="BQ90" s="101"/>
      <c r="BR90" s="101">
        <v>7</v>
      </c>
      <c r="BS90" s="101"/>
      <c r="BT90" s="101">
        <v>13</v>
      </c>
      <c r="BU90" s="101">
        <v>7</v>
      </c>
      <c r="BV90" s="101">
        <v>4</v>
      </c>
      <c r="BW90" s="101"/>
      <c r="BX90" s="101"/>
      <c r="BY90" s="101"/>
      <c r="BZ90" s="102"/>
      <c r="CA90" s="102"/>
      <c r="CB90" s="102"/>
      <c r="CC90" s="102"/>
      <c r="CD90" s="102">
        <v>5</v>
      </c>
      <c r="CE90" s="102"/>
      <c r="CF90" s="102">
        <v>8</v>
      </c>
      <c r="CG90" s="102">
        <v>2</v>
      </c>
      <c r="CH90" s="102">
        <v>2</v>
      </c>
      <c r="CI90" s="102">
        <v>5</v>
      </c>
      <c r="CJ90" s="102">
        <v>2</v>
      </c>
      <c r="CK90" s="102"/>
      <c r="CL90" s="102">
        <v>8</v>
      </c>
      <c r="CM90" s="103"/>
      <c r="CN90" s="103">
        <v>10</v>
      </c>
      <c r="CO90" s="103">
        <v>3</v>
      </c>
      <c r="CP90" s="103">
        <v>4</v>
      </c>
      <c r="CQ90" s="103"/>
      <c r="CR90" s="103">
        <v>4</v>
      </c>
      <c r="CS90" s="103">
        <v>5</v>
      </c>
      <c r="CT90" s="103">
        <v>8</v>
      </c>
      <c r="CU90" s="103">
        <v>8</v>
      </c>
      <c r="CV90" s="103">
        <v>5</v>
      </c>
      <c r="CW90" s="103">
        <v>5</v>
      </c>
      <c r="CX90" s="103"/>
      <c r="CY90" s="96"/>
      <c r="CZ90" s="96"/>
      <c r="DA90" s="96">
        <v>12</v>
      </c>
      <c r="DB90" s="104">
        <v>10</v>
      </c>
      <c r="DC90" s="104"/>
      <c r="DD90" s="104"/>
      <c r="DE90" s="104">
        <v>7</v>
      </c>
      <c r="DF90" s="104">
        <v>12</v>
      </c>
      <c r="DG90" s="104"/>
      <c r="DH90" s="104">
        <v>11</v>
      </c>
      <c r="DI90" s="104"/>
      <c r="DJ90" s="104"/>
      <c r="DK90" s="104">
        <v>3</v>
      </c>
      <c r="DL90" s="367"/>
      <c r="DM90" s="367">
        <v>11</v>
      </c>
      <c r="DN90" s="367">
        <v>11</v>
      </c>
      <c r="DO90" s="367"/>
      <c r="DP90" s="367">
        <v>12</v>
      </c>
      <c r="DQ90" s="367">
        <v>11</v>
      </c>
      <c r="DR90" s="515"/>
      <c r="DS90" s="515">
        <v>3</v>
      </c>
      <c r="DT90" s="515"/>
      <c r="DU90" s="515">
        <v>2</v>
      </c>
      <c r="DV90" s="515"/>
      <c r="DW90" s="515">
        <v>11</v>
      </c>
      <c r="DX90" s="515"/>
      <c r="DY90" s="515">
        <v>12</v>
      </c>
      <c r="DZ90" s="634">
        <v>8</v>
      </c>
      <c r="EA90" s="634">
        <v>11</v>
      </c>
      <c r="EB90" s="634">
        <v>3</v>
      </c>
      <c r="EC90" s="634">
        <v>1</v>
      </c>
      <c r="ED90" s="634">
        <v>3</v>
      </c>
      <c r="EE90" s="634"/>
      <c r="EF90" s="634">
        <v>2</v>
      </c>
      <c r="EG90" s="634"/>
      <c r="EH90" s="634">
        <v>9</v>
      </c>
      <c r="EI90" s="634">
        <v>13</v>
      </c>
      <c r="EJ90" s="634">
        <v>3</v>
      </c>
      <c r="EK90" s="634">
        <v>12</v>
      </c>
      <c r="EL90" s="634">
        <v>4</v>
      </c>
      <c r="EM90" s="634"/>
      <c r="EN90" s="753">
        <v>14</v>
      </c>
      <c r="EO90" s="753">
        <v>2</v>
      </c>
      <c r="EP90" s="753">
        <v>14</v>
      </c>
      <c r="EQ90" s="753"/>
      <c r="ER90" s="753">
        <v>11</v>
      </c>
      <c r="ES90" s="753"/>
      <c r="ET90" s="753">
        <v>2</v>
      </c>
      <c r="EU90" s="753">
        <v>6</v>
      </c>
      <c r="EV90" s="753">
        <v>1</v>
      </c>
      <c r="EW90" s="753">
        <v>14</v>
      </c>
      <c r="EX90" s="753"/>
      <c r="EY90" s="753">
        <v>2</v>
      </c>
      <c r="EZ90" s="753">
        <v>7</v>
      </c>
      <c r="FA90" s="753">
        <v>9</v>
      </c>
      <c r="FB90" s="1599">
        <v>3</v>
      </c>
      <c r="FC90" s="1599">
        <v>4</v>
      </c>
      <c r="FD90" s="1599">
        <v>13</v>
      </c>
      <c r="FE90" s="1599"/>
      <c r="FF90" s="1599">
        <v>13</v>
      </c>
      <c r="FG90" s="1599">
        <v>11</v>
      </c>
      <c r="FH90" s="1599">
        <v>5</v>
      </c>
      <c r="FI90" s="1599">
        <v>14</v>
      </c>
      <c r="FJ90" s="1599">
        <v>12</v>
      </c>
      <c r="FK90" s="1599">
        <v>2</v>
      </c>
      <c r="FL90" s="1599"/>
      <c r="FM90" s="1599">
        <v>4</v>
      </c>
      <c r="FN90" s="1599">
        <v>8</v>
      </c>
      <c r="FO90" s="1599">
        <v>15</v>
      </c>
      <c r="FP90" s="1599">
        <v>7</v>
      </c>
      <c r="FQ90" s="3597">
        <v>13</v>
      </c>
      <c r="FR90" s="3597"/>
      <c r="FS90" s="3597">
        <v>2</v>
      </c>
      <c r="FT90" s="3597">
        <v>16</v>
      </c>
      <c r="FU90" s="3597">
        <v>11</v>
      </c>
      <c r="FV90" s="3597"/>
      <c r="FW90" s="3597">
        <v>1</v>
      </c>
      <c r="FX90" s="3663">
        <v>6</v>
      </c>
      <c r="FY90" s="3597">
        <v>7</v>
      </c>
      <c r="FZ90" s="3597">
        <v>9</v>
      </c>
      <c r="GA90" s="3597">
        <v>5</v>
      </c>
      <c r="GB90" s="3731"/>
      <c r="GC90" s="3731"/>
      <c r="GD90" s="3731">
        <v>8</v>
      </c>
      <c r="GE90" s="3731"/>
      <c r="GF90" s="3731"/>
      <c r="GG90" s="3731">
        <v>9</v>
      </c>
      <c r="GH90" s="3663">
        <v>3</v>
      </c>
      <c r="GI90" s="3731">
        <v>11</v>
      </c>
      <c r="GJ90" s="3731"/>
      <c r="GK90" s="3731"/>
      <c r="GL90" s="3731">
        <v>6</v>
      </c>
      <c r="GM90" s="3731">
        <v>13</v>
      </c>
      <c r="GN90" s="3731">
        <v>9</v>
      </c>
      <c r="GO90" s="104">
        <v>7</v>
      </c>
      <c r="GP90" s="104">
        <v>13</v>
      </c>
      <c r="GQ90" s="104"/>
      <c r="GR90" s="104">
        <v>12</v>
      </c>
      <c r="GS90" s="104">
        <v>6</v>
      </c>
      <c r="GT90" s="3663"/>
      <c r="GU90" s="104"/>
      <c r="GV90" s="104">
        <v>10</v>
      </c>
      <c r="GW90" s="104">
        <v>3</v>
      </c>
      <c r="GX90" s="104">
        <v>5</v>
      </c>
      <c r="GY90" s="104">
        <v>9</v>
      </c>
      <c r="GZ90" s="3797"/>
    </row>
    <row r="91" spans="1:208" s="478" customFormat="1" ht="11.1" customHeight="1" x14ac:dyDescent="0.2">
      <c r="A91" s="58" t="s">
        <v>63</v>
      </c>
      <c r="B91" s="448">
        <f t="shared" si="29"/>
        <v>4</v>
      </c>
      <c r="C91" s="447">
        <f t="shared" si="30"/>
        <v>2.2222222222222223E-2</v>
      </c>
      <c r="D91" s="403">
        <f t="array" ref="D91">MIN(IF(AB91:GZ91&gt;=1,$AB$3:$GZ$3))</f>
        <v>40243</v>
      </c>
      <c r="E91" s="400">
        <f t="array" ref="E91">MAX(IF(AB91:GZ91&gt;=1,$AB$3:$GZ$3))</f>
        <v>41117</v>
      </c>
      <c r="F91" s="442">
        <f t="shared" si="31"/>
        <v>0</v>
      </c>
      <c r="G91" s="446">
        <f t="shared" si="32"/>
        <v>0</v>
      </c>
      <c r="H91" s="626" t="str">
        <f t="shared" si="33"/>
        <v>-</v>
      </c>
      <c r="I91" s="375" t="str">
        <f t="array" ref="I91">IF((F91&gt;=1),MAX(IF(AB91:GZ91=1,$AB$3:$GZ$3)),"-")</f>
        <v>-</v>
      </c>
      <c r="J91" s="759" t="str">
        <f t="array" ref="J91">IF((F91&gt;=1),MAX(IF(AB91:GZ91=1,$AB$2:$GZ$2)),"-")</f>
        <v>-</v>
      </c>
      <c r="K91" s="384">
        <f t="shared" ca="1" si="34"/>
        <v>4</v>
      </c>
      <c r="L91" s="384" t="str">
        <f t="shared" ca="1" si="35"/>
        <v>-</v>
      </c>
      <c r="M91" s="445">
        <f t="shared" si="36"/>
        <v>0</v>
      </c>
      <c r="N91" s="444">
        <f t="shared" si="37"/>
        <v>0</v>
      </c>
      <c r="O91" s="156">
        <f t="shared" si="38"/>
        <v>0</v>
      </c>
      <c r="P91" s="443">
        <f t="shared" si="39"/>
        <v>0</v>
      </c>
      <c r="Q91" s="442">
        <f t="shared" si="40"/>
        <v>0</v>
      </c>
      <c r="R91" s="441">
        <f t="shared" si="41"/>
        <v>0</v>
      </c>
      <c r="S91" s="362">
        <f t="shared" si="42"/>
        <v>0</v>
      </c>
      <c r="T91" s="157">
        <f t="shared" si="43"/>
        <v>0</v>
      </c>
      <c r="U91" s="363">
        <f t="shared" si="44"/>
        <v>1</v>
      </c>
      <c r="V91" s="158">
        <f t="shared" si="45"/>
        <v>0.25</v>
      </c>
      <c r="W91" s="159">
        <f t="array" ref="W91">SUM(1*(AB$5:GZ$5=AB91:GZ91))-1</f>
        <v>2</v>
      </c>
      <c r="X91" s="160">
        <f t="shared" si="46"/>
        <v>0.5</v>
      </c>
      <c r="Y91" s="389">
        <f t="shared" si="47"/>
        <v>8</v>
      </c>
      <c r="Z91" s="389">
        <f t="shared" si="48"/>
        <v>9.75</v>
      </c>
      <c r="AA91" s="397">
        <f t="shared" si="49"/>
        <v>0.82051282051282048</v>
      </c>
      <c r="AB91" s="94"/>
      <c r="AC91" s="95"/>
      <c r="AD91" s="95"/>
      <c r="AE91" s="106"/>
      <c r="AF91" s="106"/>
      <c r="AG91" s="106"/>
      <c r="AH91" s="106"/>
      <c r="AI91" s="106"/>
      <c r="AJ91" s="106"/>
      <c r="AK91" s="106"/>
      <c r="AL91" s="106"/>
      <c r="AM91" s="98"/>
      <c r="AN91" s="98"/>
      <c r="AO91" s="98"/>
      <c r="AP91" s="98"/>
      <c r="AQ91" s="98"/>
      <c r="AR91" s="98"/>
      <c r="AS91" s="98"/>
      <c r="AT91" s="98"/>
      <c r="AU91" s="99"/>
      <c r="AV91" s="99"/>
      <c r="AW91" s="99"/>
      <c r="AX91" s="99"/>
      <c r="AY91" s="99"/>
      <c r="AZ91" s="99"/>
      <c r="BA91" s="99"/>
      <c r="BB91" s="99">
        <v>9</v>
      </c>
      <c r="BC91" s="99">
        <v>8</v>
      </c>
      <c r="BD91" s="99"/>
      <c r="BE91" s="100"/>
      <c r="BF91" s="100"/>
      <c r="BG91" s="100"/>
      <c r="BH91" s="100"/>
      <c r="BI91" s="100"/>
      <c r="BJ91" s="100"/>
      <c r="BK91" s="100">
        <v>5</v>
      </c>
      <c r="BL91" s="100"/>
      <c r="BM91" s="100"/>
      <c r="BN91" s="100"/>
      <c r="BO91" s="100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2">
        <v>10</v>
      </c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96"/>
      <c r="CZ91" s="96"/>
      <c r="DA91" s="96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367"/>
      <c r="DM91" s="367"/>
      <c r="DN91" s="367"/>
      <c r="DO91" s="367"/>
      <c r="DP91" s="367"/>
      <c r="DQ91" s="367"/>
      <c r="DR91" s="515"/>
      <c r="DS91" s="515"/>
      <c r="DT91" s="515"/>
      <c r="DU91" s="515"/>
      <c r="DV91" s="515"/>
      <c r="DW91" s="515"/>
      <c r="DX91" s="515"/>
      <c r="DY91" s="515"/>
      <c r="DZ91" s="634"/>
      <c r="EA91" s="634"/>
      <c r="EB91" s="634"/>
      <c r="EC91" s="634"/>
      <c r="ED91" s="634"/>
      <c r="EE91" s="634"/>
      <c r="EF91" s="634"/>
      <c r="EG91" s="634"/>
      <c r="EH91" s="634"/>
      <c r="EI91" s="634"/>
      <c r="EJ91" s="634"/>
      <c r="EK91" s="634"/>
      <c r="EL91" s="634"/>
      <c r="EM91" s="634"/>
      <c r="EN91" s="753"/>
      <c r="EO91" s="753"/>
      <c r="EP91" s="753"/>
      <c r="EQ91" s="753"/>
      <c r="ER91" s="753"/>
      <c r="ES91" s="753"/>
      <c r="ET91" s="753"/>
      <c r="EU91" s="753"/>
      <c r="EV91" s="753"/>
      <c r="EW91" s="753"/>
      <c r="EX91" s="753"/>
      <c r="EY91" s="753"/>
      <c r="EZ91" s="753"/>
      <c r="FA91" s="753"/>
      <c r="FB91" s="1599"/>
      <c r="FC91" s="1599"/>
      <c r="FD91" s="1599"/>
      <c r="FE91" s="1599"/>
      <c r="FF91" s="1599"/>
      <c r="FG91" s="1599"/>
      <c r="FH91" s="1599"/>
      <c r="FI91" s="1599"/>
      <c r="FJ91" s="1599"/>
      <c r="FK91" s="1599"/>
      <c r="FL91" s="1599"/>
      <c r="FM91" s="1599"/>
      <c r="FN91" s="1599"/>
      <c r="FO91" s="1599"/>
      <c r="FP91" s="1599"/>
      <c r="FQ91" s="3597"/>
      <c r="FR91" s="3597"/>
      <c r="FS91" s="3597"/>
      <c r="FT91" s="3597"/>
      <c r="FU91" s="3597"/>
      <c r="FV91" s="3597"/>
      <c r="FW91" s="3597"/>
      <c r="FX91" s="3663"/>
      <c r="FY91" s="3597"/>
      <c r="FZ91" s="3597"/>
      <c r="GA91" s="3597"/>
      <c r="GB91" s="3731"/>
      <c r="GC91" s="3731"/>
      <c r="GD91" s="3731"/>
      <c r="GE91" s="3731"/>
      <c r="GF91" s="3731"/>
      <c r="GG91" s="3731"/>
      <c r="GH91" s="3663"/>
      <c r="GI91" s="3731"/>
      <c r="GJ91" s="3731"/>
      <c r="GK91" s="3731"/>
      <c r="GL91" s="3731"/>
      <c r="GM91" s="3731"/>
      <c r="GN91" s="3731"/>
      <c r="GO91" s="104"/>
      <c r="GP91" s="104"/>
      <c r="GQ91" s="104"/>
      <c r="GR91" s="104"/>
      <c r="GS91" s="104"/>
      <c r="GT91" s="3663"/>
      <c r="GU91" s="104"/>
      <c r="GV91" s="104"/>
      <c r="GW91" s="104"/>
      <c r="GX91" s="104"/>
      <c r="GY91" s="104"/>
      <c r="GZ91" s="3797"/>
    </row>
    <row r="92" spans="1:208" s="478" customFormat="1" ht="11.1" customHeight="1" x14ac:dyDescent="0.2">
      <c r="A92" s="59" t="s">
        <v>141</v>
      </c>
      <c r="B92" s="448">
        <f t="shared" si="29"/>
        <v>104</v>
      </c>
      <c r="C92" s="447">
        <f t="shared" si="30"/>
        <v>0.57777777777777772</v>
      </c>
      <c r="D92" s="403">
        <f t="array" ref="D92">MIN(IF(AB92:GZ92&gt;=1,$AB$3:$GZ$3))</f>
        <v>39445</v>
      </c>
      <c r="E92" s="400">
        <f t="array" ref="E92">MAX(IF(AB92:GZ92&gt;=1,$AB$3:$GZ$3))</f>
        <v>45016</v>
      </c>
      <c r="F92" s="442">
        <f t="shared" si="31"/>
        <v>10</v>
      </c>
      <c r="G92" s="446">
        <f t="shared" si="32"/>
        <v>9.6153846153846159E-2</v>
      </c>
      <c r="H92" s="626">
        <f t="shared" si="33"/>
        <v>0.5</v>
      </c>
      <c r="I92" s="375">
        <f t="array" ref="I92">IF((F92&gt;=1),MAX(IF(AB92:GZ92=1,$AB$3:$GZ$3)),"-")</f>
        <v>44820</v>
      </c>
      <c r="J92" s="759">
        <f t="array" ref="J92">IF((F92&gt;=1),MAX(IF(AB92:GZ92=1,$AB$2:$GZ$2)),"-")</f>
        <v>171</v>
      </c>
      <c r="K92" s="384">
        <f t="shared" ca="1" si="34"/>
        <v>7</v>
      </c>
      <c r="L92" s="384">
        <f t="shared" ca="1" si="35"/>
        <v>9</v>
      </c>
      <c r="M92" s="445">
        <f t="shared" si="36"/>
        <v>10</v>
      </c>
      <c r="N92" s="444">
        <f t="shared" si="37"/>
        <v>9.6153846153846159E-2</v>
      </c>
      <c r="O92" s="156">
        <f t="shared" si="38"/>
        <v>11</v>
      </c>
      <c r="P92" s="443">
        <f t="shared" si="39"/>
        <v>0.10576923076923077</v>
      </c>
      <c r="Q92" s="442">
        <f t="shared" si="40"/>
        <v>31</v>
      </c>
      <c r="R92" s="441">
        <f t="shared" si="41"/>
        <v>0.29807692307692307</v>
      </c>
      <c r="S92" s="362">
        <f t="shared" si="42"/>
        <v>41</v>
      </c>
      <c r="T92" s="157">
        <f t="shared" si="43"/>
        <v>0.39423076923076922</v>
      </c>
      <c r="U92" s="363">
        <f t="shared" si="44"/>
        <v>67</v>
      </c>
      <c r="V92" s="158">
        <f t="shared" si="45"/>
        <v>0.64423076923076927</v>
      </c>
      <c r="W92" s="159">
        <f t="array" ref="W92">SUM(1*(AB$5:GZ$5=AB92:GZ92))-1</f>
        <v>3</v>
      </c>
      <c r="X92" s="160">
        <f t="shared" si="46"/>
        <v>2.8846153846153848E-2</v>
      </c>
      <c r="Y92" s="389">
        <f t="shared" si="47"/>
        <v>5.9807692307692308</v>
      </c>
      <c r="Z92" s="389">
        <f t="shared" si="48"/>
        <v>13.5</v>
      </c>
      <c r="AA92" s="397">
        <f t="shared" si="49"/>
        <v>0.44301994301994302</v>
      </c>
      <c r="AB92" s="105"/>
      <c r="AC92" s="103"/>
      <c r="AD92" s="103"/>
      <c r="AE92" s="96"/>
      <c r="AF92" s="96"/>
      <c r="AG92" s="96"/>
      <c r="AH92" s="96">
        <v>7</v>
      </c>
      <c r="AI92" s="96">
        <v>6</v>
      </c>
      <c r="AJ92" s="96"/>
      <c r="AK92" s="96"/>
      <c r="AL92" s="96">
        <v>12</v>
      </c>
      <c r="AM92" s="98"/>
      <c r="AN92" s="98"/>
      <c r="AO92" s="98">
        <v>6</v>
      </c>
      <c r="AP92" s="98">
        <v>6</v>
      </c>
      <c r="AQ92" s="98">
        <v>8</v>
      </c>
      <c r="AR92" s="98">
        <v>5</v>
      </c>
      <c r="AS92" s="98">
        <v>3</v>
      </c>
      <c r="AT92" s="98">
        <v>1</v>
      </c>
      <c r="AU92" s="99"/>
      <c r="AV92" s="99"/>
      <c r="AW92" s="99"/>
      <c r="AX92" s="99">
        <v>4</v>
      </c>
      <c r="AY92" s="99"/>
      <c r="AZ92" s="99">
        <v>12</v>
      </c>
      <c r="BA92" s="99"/>
      <c r="BB92" s="99"/>
      <c r="BC92" s="99"/>
      <c r="BD92" s="99"/>
      <c r="BE92" s="100"/>
      <c r="BF92" s="100"/>
      <c r="BG92" s="100">
        <v>5</v>
      </c>
      <c r="BH92" s="100">
        <v>10</v>
      </c>
      <c r="BI92" s="100"/>
      <c r="BJ92" s="100">
        <v>4</v>
      </c>
      <c r="BK92" s="100">
        <v>2</v>
      </c>
      <c r="BL92" s="100">
        <v>1</v>
      </c>
      <c r="BM92" s="100">
        <v>2</v>
      </c>
      <c r="BN92" s="100">
        <v>1</v>
      </c>
      <c r="BO92" s="100">
        <v>4</v>
      </c>
      <c r="BP92" s="101">
        <v>4</v>
      </c>
      <c r="BQ92" s="101"/>
      <c r="BR92" s="101">
        <v>3</v>
      </c>
      <c r="BS92" s="101">
        <v>7</v>
      </c>
      <c r="BT92" s="101">
        <v>12</v>
      </c>
      <c r="BU92" s="101">
        <v>3</v>
      </c>
      <c r="BV92" s="101"/>
      <c r="BW92" s="101"/>
      <c r="BX92" s="101">
        <v>3</v>
      </c>
      <c r="BY92" s="101"/>
      <c r="BZ92" s="102">
        <v>8</v>
      </c>
      <c r="CA92" s="102"/>
      <c r="CB92" s="102">
        <v>4</v>
      </c>
      <c r="CC92" s="102"/>
      <c r="CD92" s="102">
        <v>1</v>
      </c>
      <c r="CE92" s="102"/>
      <c r="CF92" s="102">
        <v>3</v>
      </c>
      <c r="CG92" s="102"/>
      <c r="CH92" s="102">
        <v>1</v>
      </c>
      <c r="CI92" s="102"/>
      <c r="CJ92" s="102">
        <v>10</v>
      </c>
      <c r="CK92" s="102"/>
      <c r="CL92" s="102">
        <v>6</v>
      </c>
      <c r="CM92" s="103"/>
      <c r="CN92" s="103">
        <v>6</v>
      </c>
      <c r="CO92" s="103">
        <v>10</v>
      </c>
      <c r="CP92" s="103"/>
      <c r="CQ92" s="103">
        <v>3</v>
      </c>
      <c r="CR92" s="103"/>
      <c r="CS92" s="103"/>
      <c r="CT92" s="103"/>
      <c r="CU92" s="103">
        <v>2</v>
      </c>
      <c r="CV92" s="103"/>
      <c r="CW92" s="103"/>
      <c r="CX92" s="103">
        <v>8</v>
      </c>
      <c r="CY92" s="96"/>
      <c r="CZ92" s="96">
        <v>2</v>
      </c>
      <c r="DA92" s="96"/>
      <c r="DB92" s="104"/>
      <c r="DC92" s="104">
        <v>4</v>
      </c>
      <c r="DD92" s="104"/>
      <c r="DE92" s="104"/>
      <c r="DF92" s="104"/>
      <c r="DG92" s="104">
        <v>5</v>
      </c>
      <c r="DH92" s="104">
        <v>1</v>
      </c>
      <c r="DI92" s="104">
        <v>9</v>
      </c>
      <c r="DJ92" s="104">
        <v>7</v>
      </c>
      <c r="DK92" s="104"/>
      <c r="DL92" s="367"/>
      <c r="DM92" s="367">
        <v>9</v>
      </c>
      <c r="DN92" s="367"/>
      <c r="DO92" s="367"/>
      <c r="DP92" s="367">
        <v>7</v>
      </c>
      <c r="DQ92" s="367"/>
      <c r="DR92" s="515">
        <v>6</v>
      </c>
      <c r="DS92" s="515">
        <v>8</v>
      </c>
      <c r="DT92" s="515"/>
      <c r="DU92" s="515"/>
      <c r="DV92" s="515"/>
      <c r="DW92" s="515"/>
      <c r="DX92" s="515">
        <v>6</v>
      </c>
      <c r="DY92" s="515"/>
      <c r="DZ92" s="634"/>
      <c r="EA92" s="634"/>
      <c r="EB92" s="634"/>
      <c r="EC92" s="634"/>
      <c r="ED92" s="634">
        <v>2</v>
      </c>
      <c r="EE92" s="634"/>
      <c r="EF92" s="634">
        <v>4</v>
      </c>
      <c r="EG92" s="634">
        <v>13</v>
      </c>
      <c r="EH92" s="634">
        <v>4</v>
      </c>
      <c r="EI92" s="634">
        <v>4</v>
      </c>
      <c r="EJ92" s="634">
        <v>2</v>
      </c>
      <c r="EK92" s="634">
        <v>1</v>
      </c>
      <c r="EL92" s="634">
        <v>1</v>
      </c>
      <c r="EM92" s="634"/>
      <c r="EN92" s="753"/>
      <c r="EO92" s="753">
        <v>19</v>
      </c>
      <c r="EP92" s="753">
        <v>11</v>
      </c>
      <c r="EQ92" s="753">
        <v>3</v>
      </c>
      <c r="ER92" s="753">
        <v>9</v>
      </c>
      <c r="ES92" s="753"/>
      <c r="ET92" s="753">
        <v>5</v>
      </c>
      <c r="EU92" s="753">
        <v>10</v>
      </c>
      <c r="EV92" s="753">
        <v>10</v>
      </c>
      <c r="EW92" s="753">
        <v>7</v>
      </c>
      <c r="EX92" s="753">
        <v>1</v>
      </c>
      <c r="EY92" s="753">
        <v>7</v>
      </c>
      <c r="EZ92" s="753"/>
      <c r="FA92" s="753">
        <v>3</v>
      </c>
      <c r="FB92" s="1599"/>
      <c r="FC92" s="1599"/>
      <c r="FD92" s="1599">
        <v>8</v>
      </c>
      <c r="FE92" s="1599"/>
      <c r="FF92" s="1599">
        <v>10</v>
      </c>
      <c r="FG92" s="1599">
        <v>12</v>
      </c>
      <c r="FH92" s="1599"/>
      <c r="FI92" s="1599">
        <v>2</v>
      </c>
      <c r="FJ92" s="1599">
        <v>2</v>
      </c>
      <c r="FK92" s="1599">
        <v>3</v>
      </c>
      <c r="FL92" s="1599">
        <v>6</v>
      </c>
      <c r="FM92" s="1599"/>
      <c r="FN92" s="1599">
        <v>6</v>
      </c>
      <c r="FO92" s="1599">
        <v>11</v>
      </c>
      <c r="FP92" s="1599"/>
      <c r="FQ92" s="3597">
        <v>5</v>
      </c>
      <c r="FR92" s="3597">
        <v>11</v>
      </c>
      <c r="FS92" s="3597">
        <v>5</v>
      </c>
      <c r="FT92" s="3597">
        <v>6</v>
      </c>
      <c r="FU92" s="3597"/>
      <c r="FV92" s="3597">
        <v>3</v>
      </c>
      <c r="FW92" s="3597">
        <v>9</v>
      </c>
      <c r="FX92" s="3663">
        <v>11</v>
      </c>
      <c r="FY92" s="3597">
        <v>17</v>
      </c>
      <c r="FZ92" s="3597"/>
      <c r="GA92" s="3597">
        <v>13</v>
      </c>
      <c r="GB92" s="3731">
        <v>8</v>
      </c>
      <c r="GC92" s="3731"/>
      <c r="GD92" s="3731">
        <v>6</v>
      </c>
      <c r="GE92" s="3731">
        <v>2</v>
      </c>
      <c r="GF92" s="3731">
        <v>6</v>
      </c>
      <c r="GG92" s="3731">
        <v>10</v>
      </c>
      <c r="GH92" s="3663"/>
      <c r="GI92" s="3731">
        <v>6</v>
      </c>
      <c r="GJ92" s="3731">
        <v>6</v>
      </c>
      <c r="GK92" s="3731"/>
      <c r="GL92" s="3731">
        <v>3</v>
      </c>
      <c r="GM92" s="3731">
        <v>2</v>
      </c>
      <c r="GN92" s="3731">
        <v>5</v>
      </c>
      <c r="GO92" s="104">
        <v>11</v>
      </c>
      <c r="GP92" s="104">
        <v>1</v>
      </c>
      <c r="GQ92" s="104"/>
      <c r="GR92" s="104">
        <v>5</v>
      </c>
      <c r="GS92" s="104">
        <v>9</v>
      </c>
      <c r="GT92" s="3663"/>
      <c r="GU92" s="104">
        <v>5</v>
      </c>
      <c r="GV92" s="104">
        <v>9</v>
      </c>
      <c r="GW92" s="104">
        <v>5</v>
      </c>
      <c r="GX92" s="104">
        <v>4</v>
      </c>
      <c r="GY92" s="104">
        <v>6</v>
      </c>
      <c r="GZ92" s="3797"/>
    </row>
    <row r="93" spans="1:208" s="478" customFormat="1" ht="11.1" customHeight="1" x14ac:dyDescent="0.2">
      <c r="A93" s="62" t="s">
        <v>192</v>
      </c>
      <c r="B93" s="448">
        <f t="shared" si="29"/>
        <v>142</v>
      </c>
      <c r="C93" s="447">
        <f t="shared" si="30"/>
        <v>0.78888888888888886</v>
      </c>
      <c r="D93" s="403">
        <f t="array" ref="D93">MIN(IF(AB93:GZ93&gt;=1,$AB$3:$GZ$3))</f>
        <v>39389</v>
      </c>
      <c r="E93" s="400">
        <f t="array" ref="E93">MAX(IF(AB93:GZ93&gt;=1,$AB$3:$GZ$3))</f>
        <v>45016</v>
      </c>
      <c r="F93" s="442">
        <f t="shared" si="31"/>
        <v>16</v>
      </c>
      <c r="G93" s="446">
        <f t="shared" si="32"/>
        <v>0.11267605633802817</v>
      </c>
      <c r="H93" s="626">
        <f t="shared" si="33"/>
        <v>0.55172413793103448</v>
      </c>
      <c r="I93" s="375">
        <f t="array" ref="I93">IF((F93&gt;=1),MAX(IF(AB93:GZ93=1,$AB$3:$GZ$3)),"-")</f>
        <v>44841</v>
      </c>
      <c r="J93" s="759">
        <f t="array" ref="J93">IF((F93&gt;=1),MAX(IF(AB93:GZ93=1,$AB$2:$GZ$2)),"-")</f>
        <v>172</v>
      </c>
      <c r="K93" s="384">
        <f t="shared" ca="1" si="34"/>
        <v>8</v>
      </c>
      <c r="L93" s="384">
        <f t="shared" ca="1" si="35"/>
        <v>8</v>
      </c>
      <c r="M93" s="445">
        <f t="shared" si="36"/>
        <v>13</v>
      </c>
      <c r="N93" s="444">
        <f t="shared" si="37"/>
        <v>9.154929577464789E-2</v>
      </c>
      <c r="O93" s="156">
        <f t="shared" si="38"/>
        <v>10</v>
      </c>
      <c r="P93" s="443">
        <f t="shared" si="39"/>
        <v>7.0422535211267609E-2</v>
      </c>
      <c r="Q93" s="442">
        <f t="shared" si="40"/>
        <v>39</v>
      </c>
      <c r="R93" s="441">
        <f t="shared" si="41"/>
        <v>0.27464788732394368</v>
      </c>
      <c r="S93" s="362">
        <f t="shared" si="42"/>
        <v>45</v>
      </c>
      <c r="T93" s="157">
        <f t="shared" si="43"/>
        <v>0.31690140845070425</v>
      </c>
      <c r="U93" s="363">
        <f t="shared" si="44"/>
        <v>75</v>
      </c>
      <c r="V93" s="158">
        <f t="shared" si="45"/>
        <v>0.528169014084507</v>
      </c>
      <c r="W93" s="159">
        <f t="array" ref="W93">SUM(1*(AB$5:GZ$5=AB93:GZ93))-1</f>
        <v>12</v>
      </c>
      <c r="X93" s="160">
        <f t="shared" si="46"/>
        <v>8.4507042253521125E-2</v>
      </c>
      <c r="Y93" s="389">
        <f t="shared" si="47"/>
        <v>6.964788732394366</v>
      </c>
      <c r="Z93" s="389">
        <f t="shared" si="48"/>
        <v>13.394366197183098</v>
      </c>
      <c r="AA93" s="397">
        <f t="shared" si="49"/>
        <v>0.51997896950578337</v>
      </c>
      <c r="AB93" s="94"/>
      <c r="AC93" s="95"/>
      <c r="AD93" s="95"/>
      <c r="AE93" s="96"/>
      <c r="AF93" s="96">
        <v>1</v>
      </c>
      <c r="AG93" s="96"/>
      <c r="AH93" s="96">
        <v>2</v>
      </c>
      <c r="AI93" s="96">
        <v>3</v>
      </c>
      <c r="AJ93" s="96">
        <v>11</v>
      </c>
      <c r="AK93" s="96">
        <v>6</v>
      </c>
      <c r="AL93" s="96">
        <v>9</v>
      </c>
      <c r="AM93" s="98">
        <v>13</v>
      </c>
      <c r="AN93" s="98">
        <v>8</v>
      </c>
      <c r="AO93" s="98">
        <v>2</v>
      </c>
      <c r="AP93" s="98">
        <v>7</v>
      </c>
      <c r="AQ93" s="98">
        <v>5</v>
      </c>
      <c r="AR93" s="98">
        <v>4</v>
      </c>
      <c r="AS93" s="98">
        <v>9</v>
      </c>
      <c r="AT93" s="98">
        <v>5</v>
      </c>
      <c r="AU93" s="99">
        <v>9</v>
      </c>
      <c r="AV93" s="99">
        <v>3</v>
      </c>
      <c r="AW93" s="99">
        <v>6</v>
      </c>
      <c r="AX93" s="99">
        <v>2</v>
      </c>
      <c r="AY93" s="99">
        <v>6</v>
      </c>
      <c r="AZ93" s="99">
        <v>6</v>
      </c>
      <c r="BA93" s="99">
        <v>4</v>
      </c>
      <c r="BB93" s="99"/>
      <c r="BC93" s="99">
        <v>1</v>
      </c>
      <c r="BD93" s="99">
        <v>5</v>
      </c>
      <c r="BE93" s="100">
        <v>5</v>
      </c>
      <c r="BF93" s="100">
        <v>4</v>
      </c>
      <c r="BG93" s="100">
        <v>2</v>
      </c>
      <c r="BH93" s="100">
        <v>12</v>
      </c>
      <c r="BI93" s="100">
        <v>1</v>
      </c>
      <c r="BJ93" s="100">
        <v>2</v>
      </c>
      <c r="BK93" s="100">
        <v>1</v>
      </c>
      <c r="BL93" s="100">
        <v>9</v>
      </c>
      <c r="BM93" s="100"/>
      <c r="BN93" s="100">
        <v>3</v>
      </c>
      <c r="BO93" s="100">
        <v>2</v>
      </c>
      <c r="BP93" s="101"/>
      <c r="BQ93" s="101">
        <v>2</v>
      </c>
      <c r="BR93" s="101">
        <v>5</v>
      </c>
      <c r="BS93" s="101">
        <v>4</v>
      </c>
      <c r="BT93" s="101">
        <v>10</v>
      </c>
      <c r="BU93" s="101">
        <v>5</v>
      </c>
      <c r="BV93" s="101">
        <v>5</v>
      </c>
      <c r="BW93" s="101">
        <v>7</v>
      </c>
      <c r="BX93" s="101"/>
      <c r="BY93" s="101">
        <v>10</v>
      </c>
      <c r="BZ93" s="102"/>
      <c r="CA93" s="102">
        <v>6</v>
      </c>
      <c r="CB93" s="102">
        <v>12</v>
      </c>
      <c r="CC93" s="102"/>
      <c r="CD93" s="102">
        <v>12</v>
      </c>
      <c r="CE93" s="102">
        <v>7</v>
      </c>
      <c r="CF93" s="102">
        <v>7</v>
      </c>
      <c r="CG93" s="102">
        <v>1</v>
      </c>
      <c r="CH93" s="102">
        <v>10</v>
      </c>
      <c r="CI93" s="102">
        <v>3</v>
      </c>
      <c r="CJ93" s="102"/>
      <c r="CK93" s="102">
        <v>9</v>
      </c>
      <c r="CL93" s="102">
        <v>1</v>
      </c>
      <c r="CM93" s="103">
        <v>3</v>
      </c>
      <c r="CN93" s="103">
        <v>16</v>
      </c>
      <c r="CO93" s="103"/>
      <c r="CP93" s="103"/>
      <c r="CQ93" s="103">
        <v>10</v>
      </c>
      <c r="CR93" s="103"/>
      <c r="CS93" s="103">
        <v>14</v>
      </c>
      <c r="CT93" s="103">
        <v>10</v>
      </c>
      <c r="CU93" s="103">
        <v>11</v>
      </c>
      <c r="CV93" s="103">
        <v>17</v>
      </c>
      <c r="CW93" s="103">
        <v>4</v>
      </c>
      <c r="CX93" s="103">
        <v>7</v>
      </c>
      <c r="CY93" s="96"/>
      <c r="CZ93" s="96">
        <v>10</v>
      </c>
      <c r="DA93" s="96">
        <v>1</v>
      </c>
      <c r="DB93" s="104">
        <v>14</v>
      </c>
      <c r="DC93" s="104">
        <v>1</v>
      </c>
      <c r="DD93" s="104">
        <v>4</v>
      </c>
      <c r="DE93" s="104">
        <v>15</v>
      </c>
      <c r="DF93" s="104">
        <v>8</v>
      </c>
      <c r="DG93" s="104">
        <v>1</v>
      </c>
      <c r="DH93" s="104">
        <v>2</v>
      </c>
      <c r="DI93" s="104">
        <v>2</v>
      </c>
      <c r="DJ93" s="104">
        <v>11</v>
      </c>
      <c r="DK93" s="104">
        <v>9</v>
      </c>
      <c r="DL93" s="367"/>
      <c r="DM93" s="367"/>
      <c r="DN93" s="367">
        <v>8</v>
      </c>
      <c r="DO93" s="367"/>
      <c r="DP93" s="367">
        <v>6</v>
      </c>
      <c r="DQ93" s="367"/>
      <c r="DR93" s="515">
        <v>1</v>
      </c>
      <c r="DS93" s="515">
        <v>11</v>
      </c>
      <c r="DT93" s="515">
        <v>4</v>
      </c>
      <c r="DU93" s="515">
        <v>8</v>
      </c>
      <c r="DV93" s="515">
        <v>1</v>
      </c>
      <c r="DW93" s="515">
        <v>2</v>
      </c>
      <c r="DX93" s="515"/>
      <c r="DY93" s="515">
        <v>2</v>
      </c>
      <c r="DZ93" s="634">
        <v>18</v>
      </c>
      <c r="EA93" s="634"/>
      <c r="EB93" s="634"/>
      <c r="EC93" s="634">
        <v>13</v>
      </c>
      <c r="ED93" s="634"/>
      <c r="EE93" s="634">
        <v>4</v>
      </c>
      <c r="EF93" s="634"/>
      <c r="EG93" s="634"/>
      <c r="EH93" s="634"/>
      <c r="EI93" s="634">
        <v>8</v>
      </c>
      <c r="EJ93" s="634"/>
      <c r="EK93" s="634">
        <v>9</v>
      </c>
      <c r="EL93" s="634"/>
      <c r="EM93" s="634">
        <v>11</v>
      </c>
      <c r="EN93" s="753">
        <v>12</v>
      </c>
      <c r="EO93" s="753">
        <v>6</v>
      </c>
      <c r="EP93" s="753">
        <v>1</v>
      </c>
      <c r="EQ93" s="753">
        <v>12</v>
      </c>
      <c r="ER93" s="753"/>
      <c r="ES93" s="753">
        <v>1</v>
      </c>
      <c r="ET93" s="753">
        <v>10</v>
      </c>
      <c r="EU93" s="753">
        <v>9</v>
      </c>
      <c r="EV93" s="753">
        <v>13</v>
      </c>
      <c r="EW93" s="753">
        <v>6</v>
      </c>
      <c r="EX93" s="753">
        <v>7</v>
      </c>
      <c r="EY93" s="753">
        <v>6</v>
      </c>
      <c r="EZ93" s="753"/>
      <c r="FA93" s="753">
        <v>10</v>
      </c>
      <c r="FB93" s="1599">
        <v>14</v>
      </c>
      <c r="FC93" s="1599">
        <v>7</v>
      </c>
      <c r="FD93" s="1599">
        <v>3</v>
      </c>
      <c r="FE93" s="1599">
        <v>7</v>
      </c>
      <c r="FF93" s="1599">
        <v>3</v>
      </c>
      <c r="FG93" s="1599">
        <v>2</v>
      </c>
      <c r="FH93" s="1599">
        <v>4</v>
      </c>
      <c r="FI93" s="1599">
        <v>11</v>
      </c>
      <c r="FJ93" s="1599">
        <v>10</v>
      </c>
      <c r="FK93" s="1599">
        <v>15</v>
      </c>
      <c r="FL93" s="1599"/>
      <c r="FM93" s="1599">
        <v>11</v>
      </c>
      <c r="FN93" s="1599">
        <v>9</v>
      </c>
      <c r="FO93" s="1599">
        <v>12</v>
      </c>
      <c r="FP93" s="1599">
        <v>6</v>
      </c>
      <c r="FQ93" s="3597">
        <v>7</v>
      </c>
      <c r="FR93" s="3597">
        <v>6</v>
      </c>
      <c r="FS93" s="3597">
        <v>1</v>
      </c>
      <c r="FT93" s="3597">
        <v>12</v>
      </c>
      <c r="FU93" s="3597"/>
      <c r="FV93" s="3597">
        <v>12</v>
      </c>
      <c r="FW93" s="3597">
        <v>7</v>
      </c>
      <c r="FX93" s="3663">
        <v>13</v>
      </c>
      <c r="FY93" s="3597">
        <v>10</v>
      </c>
      <c r="FZ93" s="3597"/>
      <c r="GA93" s="3597"/>
      <c r="GB93" s="3731">
        <v>4</v>
      </c>
      <c r="GC93" s="3731">
        <v>7</v>
      </c>
      <c r="GD93" s="3731">
        <v>1</v>
      </c>
      <c r="GE93" s="3731">
        <v>14</v>
      </c>
      <c r="GF93" s="3731">
        <v>3</v>
      </c>
      <c r="GG93" s="3731">
        <v>12</v>
      </c>
      <c r="GH93" s="3663"/>
      <c r="GI93" s="3731">
        <v>12</v>
      </c>
      <c r="GJ93" s="3731"/>
      <c r="GK93" s="3731">
        <v>7</v>
      </c>
      <c r="GL93" s="3731">
        <v>7</v>
      </c>
      <c r="GM93" s="3731"/>
      <c r="GN93" s="3731">
        <v>3</v>
      </c>
      <c r="GO93" s="104">
        <v>16</v>
      </c>
      <c r="GP93" s="104">
        <v>7</v>
      </c>
      <c r="GQ93" s="104">
        <v>1</v>
      </c>
      <c r="GR93" s="104">
        <v>6</v>
      </c>
      <c r="GS93" s="104">
        <v>3</v>
      </c>
      <c r="GT93" s="3663">
        <v>2</v>
      </c>
      <c r="GU93" s="104">
        <v>4</v>
      </c>
      <c r="GV93" s="104">
        <v>4</v>
      </c>
      <c r="GW93" s="104">
        <v>14</v>
      </c>
      <c r="GX93" s="104">
        <v>14</v>
      </c>
      <c r="GY93" s="104">
        <v>13</v>
      </c>
      <c r="GZ93" s="3797"/>
    </row>
    <row r="94" spans="1:208" s="511" customFormat="1" ht="11.1" customHeight="1" x14ac:dyDescent="0.2">
      <c r="A94" s="58" t="s">
        <v>40</v>
      </c>
      <c r="B94" s="448">
        <f t="shared" si="29"/>
        <v>1</v>
      </c>
      <c r="C94" s="447">
        <f t="shared" si="30"/>
        <v>5.5555555555555558E-3</v>
      </c>
      <c r="D94" s="403">
        <f t="array" ref="D94">MIN(IF(AB94:GZ94&gt;=1,$AB$3:$GZ$3))</f>
        <v>39745</v>
      </c>
      <c r="E94" s="400">
        <f t="array" ref="E94">MAX(IF(AB94:GZ94&gt;=1,$AB$3:$GZ$3))</f>
        <v>39745</v>
      </c>
      <c r="F94" s="442">
        <f t="shared" si="31"/>
        <v>0</v>
      </c>
      <c r="G94" s="446">
        <f t="shared" si="32"/>
        <v>0</v>
      </c>
      <c r="H94" s="626" t="str">
        <f t="shared" si="33"/>
        <v>-</v>
      </c>
      <c r="I94" s="375" t="str">
        <f t="array" ref="I94">IF((F94&gt;=1),MAX(IF(AB94:GZ94=1,$AB$3:$GZ$3)),"-")</f>
        <v>-</v>
      </c>
      <c r="J94" s="759" t="str">
        <f t="array" ref="J94">IF((F94&gt;=1),MAX(IF(AB94:GZ94=1,$AB$2:$GZ$2)),"-")</f>
        <v>-</v>
      </c>
      <c r="K94" s="384">
        <f t="shared" ca="1" si="34"/>
        <v>1</v>
      </c>
      <c r="L94" s="384" t="str">
        <f t="shared" ca="1" si="35"/>
        <v>-</v>
      </c>
      <c r="M94" s="445">
        <f t="shared" si="36"/>
        <v>0</v>
      </c>
      <c r="N94" s="444">
        <f t="shared" si="37"/>
        <v>0</v>
      </c>
      <c r="O94" s="156">
        <f t="shared" si="38"/>
        <v>0</v>
      </c>
      <c r="P94" s="443">
        <f t="shared" si="39"/>
        <v>0</v>
      </c>
      <c r="Q94" s="442">
        <f t="shared" si="40"/>
        <v>0</v>
      </c>
      <c r="R94" s="441">
        <f t="shared" si="41"/>
        <v>0</v>
      </c>
      <c r="S94" s="362">
        <f t="shared" si="42"/>
        <v>0</v>
      </c>
      <c r="T94" s="157">
        <f t="shared" si="43"/>
        <v>0</v>
      </c>
      <c r="U94" s="363">
        <f t="shared" si="44"/>
        <v>0</v>
      </c>
      <c r="V94" s="158">
        <f t="shared" si="45"/>
        <v>0</v>
      </c>
      <c r="W94" s="159">
        <f t="array" ref="W94">SUM(1*(AB$5:GZ$5=AB94:GZ94))-1</f>
        <v>1</v>
      </c>
      <c r="X94" s="160">
        <f t="shared" si="46"/>
        <v>1</v>
      </c>
      <c r="Y94" s="389">
        <f t="shared" si="47"/>
        <v>9</v>
      </c>
      <c r="Z94" s="389">
        <f t="shared" si="48"/>
        <v>9</v>
      </c>
      <c r="AA94" s="397">
        <f t="shared" si="49"/>
        <v>1</v>
      </c>
      <c r="AB94" s="94"/>
      <c r="AC94" s="95"/>
      <c r="AD94" s="95"/>
      <c r="AE94" s="106"/>
      <c r="AF94" s="106"/>
      <c r="AG94" s="106"/>
      <c r="AH94" s="106"/>
      <c r="AI94" s="106"/>
      <c r="AJ94" s="106"/>
      <c r="AK94" s="106"/>
      <c r="AL94" s="106"/>
      <c r="AM94" s="98"/>
      <c r="AN94" s="98">
        <v>9</v>
      </c>
      <c r="AO94" s="98"/>
      <c r="AP94" s="98"/>
      <c r="AQ94" s="98"/>
      <c r="AR94" s="98"/>
      <c r="AS94" s="98"/>
      <c r="AT94" s="98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96"/>
      <c r="CZ94" s="96"/>
      <c r="DA94" s="96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367"/>
      <c r="DM94" s="367"/>
      <c r="DN94" s="367"/>
      <c r="DO94" s="367"/>
      <c r="DP94" s="367"/>
      <c r="DQ94" s="367"/>
      <c r="DR94" s="515"/>
      <c r="DS94" s="515"/>
      <c r="DT94" s="515"/>
      <c r="DU94" s="515"/>
      <c r="DV94" s="515"/>
      <c r="DW94" s="515"/>
      <c r="DX94" s="515"/>
      <c r="DY94" s="515"/>
      <c r="DZ94" s="634"/>
      <c r="EA94" s="634"/>
      <c r="EB94" s="634"/>
      <c r="EC94" s="634"/>
      <c r="ED94" s="634"/>
      <c r="EE94" s="634"/>
      <c r="EF94" s="634"/>
      <c r="EG94" s="634"/>
      <c r="EH94" s="634"/>
      <c r="EI94" s="634"/>
      <c r="EJ94" s="634"/>
      <c r="EK94" s="634"/>
      <c r="EL94" s="634"/>
      <c r="EM94" s="634"/>
      <c r="EN94" s="753"/>
      <c r="EO94" s="753"/>
      <c r="EP94" s="753"/>
      <c r="EQ94" s="753"/>
      <c r="ER94" s="753"/>
      <c r="ES94" s="753"/>
      <c r="ET94" s="753"/>
      <c r="EU94" s="753"/>
      <c r="EV94" s="753"/>
      <c r="EW94" s="753"/>
      <c r="EX94" s="753"/>
      <c r="EY94" s="753"/>
      <c r="EZ94" s="753"/>
      <c r="FA94" s="753"/>
      <c r="FB94" s="1599"/>
      <c r="FC94" s="1599"/>
      <c r="FD94" s="1599"/>
      <c r="FE94" s="1599"/>
      <c r="FF94" s="1599"/>
      <c r="FG94" s="1599"/>
      <c r="FH94" s="1599"/>
      <c r="FI94" s="1599"/>
      <c r="FJ94" s="1599"/>
      <c r="FK94" s="1599"/>
      <c r="FL94" s="1599"/>
      <c r="FM94" s="1599"/>
      <c r="FN94" s="1599"/>
      <c r="FO94" s="1599"/>
      <c r="FP94" s="1599"/>
      <c r="FQ94" s="3597"/>
      <c r="FR94" s="3597"/>
      <c r="FS94" s="3597"/>
      <c r="FT94" s="3597"/>
      <c r="FU94" s="3597"/>
      <c r="FV94" s="3597"/>
      <c r="FW94" s="3597"/>
      <c r="FX94" s="3663"/>
      <c r="FY94" s="3597"/>
      <c r="FZ94" s="3597"/>
      <c r="GA94" s="3597"/>
      <c r="GB94" s="3731"/>
      <c r="GC94" s="3731"/>
      <c r="GD94" s="3731"/>
      <c r="GE94" s="3731"/>
      <c r="GF94" s="3731"/>
      <c r="GG94" s="3731"/>
      <c r="GH94" s="3663"/>
      <c r="GI94" s="3731"/>
      <c r="GJ94" s="3731"/>
      <c r="GK94" s="3731"/>
      <c r="GL94" s="3731"/>
      <c r="GM94" s="3731"/>
      <c r="GN94" s="3731"/>
      <c r="GO94" s="104"/>
      <c r="GP94" s="104"/>
      <c r="GQ94" s="104"/>
      <c r="GR94" s="104"/>
      <c r="GS94" s="104"/>
      <c r="GT94" s="3663"/>
      <c r="GU94" s="104"/>
      <c r="GV94" s="104"/>
      <c r="GW94" s="104"/>
      <c r="GX94" s="104"/>
      <c r="GY94" s="104"/>
      <c r="GZ94" s="3797"/>
    </row>
    <row r="95" spans="1:208" s="478" customFormat="1" ht="11.1" customHeight="1" x14ac:dyDescent="0.2">
      <c r="A95" s="60" t="s">
        <v>139</v>
      </c>
      <c r="B95" s="448">
        <f t="shared" si="29"/>
        <v>28</v>
      </c>
      <c r="C95" s="447">
        <f t="shared" si="30"/>
        <v>0.15555555555555556</v>
      </c>
      <c r="D95" s="403">
        <f t="array" ref="D95">MIN(IF(AB95:GZ95&gt;=1,$AB$3:$GZ$3))</f>
        <v>39308</v>
      </c>
      <c r="E95" s="400">
        <f t="array" ref="E95">MAX(IF(AB95:GZ95&gt;=1,$AB$3:$GZ$3))</f>
        <v>42104</v>
      </c>
      <c r="F95" s="442">
        <f t="shared" si="31"/>
        <v>4</v>
      </c>
      <c r="G95" s="446">
        <f t="shared" si="32"/>
        <v>0.14285714285714285</v>
      </c>
      <c r="H95" s="626">
        <f t="shared" si="33"/>
        <v>0.8</v>
      </c>
      <c r="I95" s="375">
        <f t="array" ref="I95">IF((F95&gt;=1),MAX(IF(AB95:GZ95=1,$AB$3:$GZ$3)),"-")</f>
        <v>41558</v>
      </c>
      <c r="J95" s="759">
        <f t="array" ref="J95">IF((F95&gt;=1),MAX(IF(AB95:GZ95=1,$AB$2:$GZ$2)),"-")</f>
        <v>66</v>
      </c>
      <c r="K95" s="384">
        <f t="shared" ca="1" si="34"/>
        <v>3</v>
      </c>
      <c r="L95" s="384">
        <f t="shared" ca="1" si="35"/>
        <v>114</v>
      </c>
      <c r="M95" s="445">
        <f t="shared" si="36"/>
        <v>1</v>
      </c>
      <c r="N95" s="444">
        <f t="shared" si="37"/>
        <v>3.5714285714285712E-2</v>
      </c>
      <c r="O95" s="156">
        <f t="shared" si="38"/>
        <v>4</v>
      </c>
      <c r="P95" s="443">
        <f t="shared" si="39"/>
        <v>0.14285714285714285</v>
      </c>
      <c r="Q95" s="442">
        <f t="shared" si="40"/>
        <v>9</v>
      </c>
      <c r="R95" s="441">
        <f t="shared" si="41"/>
        <v>0.32142857142857145</v>
      </c>
      <c r="S95" s="362">
        <f t="shared" si="42"/>
        <v>11</v>
      </c>
      <c r="T95" s="157">
        <f t="shared" si="43"/>
        <v>0.39285714285714285</v>
      </c>
      <c r="U95" s="363">
        <f t="shared" si="44"/>
        <v>14</v>
      </c>
      <c r="V95" s="158">
        <f t="shared" si="45"/>
        <v>0.5</v>
      </c>
      <c r="W95" s="159">
        <f t="array" ref="W95">SUM(1*(AB$5:GZ$5=AB95:GZ95))-1</f>
        <v>2</v>
      </c>
      <c r="X95" s="160">
        <f t="shared" si="46"/>
        <v>7.1428571428571425E-2</v>
      </c>
      <c r="Y95" s="389">
        <f t="shared" si="47"/>
        <v>6.1428571428571432</v>
      </c>
      <c r="Z95" s="389">
        <f t="shared" si="48"/>
        <v>12.464285714285714</v>
      </c>
      <c r="AA95" s="397">
        <f t="shared" si="49"/>
        <v>0.49283667621776511</v>
      </c>
      <c r="AB95" s="105"/>
      <c r="AC95" s="103"/>
      <c r="AD95" s="103">
        <v>4</v>
      </c>
      <c r="AE95" s="96"/>
      <c r="AF95" s="96"/>
      <c r="AG95" s="96">
        <v>1</v>
      </c>
      <c r="AH95" s="96"/>
      <c r="AI95" s="96">
        <v>12</v>
      </c>
      <c r="AJ95" s="96">
        <v>9</v>
      </c>
      <c r="AK95" s="96">
        <v>10</v>
      </c>
      <c r="AL95" s="96">
        <v>10</v>
      </c>
      <c r="AM95" s="98">
        <v>3</v>
      </c>
      <c r="AN95" s="98">
        <v>3</v>
      </c>
      <c r="AO95" s="98"/>
      <c r="AP95" s="98">
        <v>10</v>
      </c>
      <c r="AQ95" s="98"/>
      <c r="AR95" s="98">
        <v>11</v>
      </c>
      <c r="AS95" s="98"/>
      <c r="AT95" s="98">
        <v>12</v>
      </c>
      <c r="AU95" s="99"/>
      <c r="AV95" s="99"/>
      <c r="AW95" s="99"/>
      <c r="AX95" s="99"/>
      <c r="AY95" s="99">
        <v>7</v>
      </c>
      <c r="AZ95" s="99">
        <v>9</v>
      </c>
      <c r="BA95" s="99"/>
      <c r="BB95" s="99">
        <v>2</v>
      </c>
      <c r="BC95" s="99"/>
      <c r="BD95" s="99"/>
      <c r="BE95" s="100"/>
      <c r="BF95" s="100">
        <v>1</v>
      </c>
      <c r="BG95" s="100">
        <v>3</v>
      </c>
      <c r="BH95" s="100"/>
      <c r="BI95" s="100"/>
      <c r="BJ95" s="100"/>
      <c r="BK95" s="100">
        <v>8</v>
      </c>
      <c r="BL95" s="100"/>
      <c r="BM95" s="100"/>
      <c r="BN95" s="100">
        <v>7</v>
      </c>
      <c r="BO95" s="100">
        <v>8</v>
      </c>
      <c r="BP95" s="101">
        <v>6</v>
      </c>
      <c r="BQ95" s="101"/>
      <c r="BR95" s="101"/>
      <c r="BS95" s="101"/>
      <c r="BT95" s="101"/>
      <c r="BU95" s="101"/>
      <c r="BV95" s="101"/>
      <c r="BW95" s="101"/>
      <c r="BX95" s="101"/>
      <c r="BY95" s="101"/>
      <c r="BZ95" s="102"/>
      <c r="CA95" s="102"/>
      <c r="CB95" s="102"/>
      <c r="CC95" s="102"/>
      <c r="CD95" s="102">
        <v>6</v>
      </c>
      <c r="CE95" s="102"/>
      <c r="CF95" s="102"/>
      <c r="CG95" s="102">
        <v>7</v>
      </c>
      <c r="CH95" s="102"/>
      <c r="CI95" s="102"/>
      <c r="CJ95" s="102">
        <v>1</v>
      </c>
      <c r="CK95" s="102">
        <v>8</v>
      </c>
      <c r="CL95" s="102"/>
      <c r="CM95" s="103"/>
      <c r="CN95" s="103"/>
      <c r="CO95" s="103">
        <v>1</v>
      </c>
      <c r="CP95" s="103"/>
      <c r="CQ95" s="103">
        <v>4</v>
      </c>
      <c r="CR95" s="103"/>
      <c r="CS95" s="103"/>
      <c r="CT95" s="103"/>
      <c r="CU95" s="103"/>
      <c r="CV95" s="103"/>
      <c r="CW95" s="103"/>
      <c r="CX95" s="103"/>
      <c r="CY95" s="96"/>
      <c r="CZ95" s="96"/>
      <c r="DA95" s="96"/>
      <c r="DB95" s="104"/>
      <c r="DC95" s="104"/>
      <c r="DD95" s="104"/>
      <c r="DE95" s="104">
        <v>3</v>
      </c>
      <c r="DF95" s="104"/>
      <c r="DG95" s="104"/>
      <c r="DH95" s="104">
        <v>6</v>
      </c>
      <c r="DI95" s="104"/>
      <c r="DJ95" s="104"/>
      <c r="DK95" s="104"/>
      <c r="DL95" s="367"/>
      <c r="DM95" s="367"/>
      <c r="DN95" s="367"/>
      <c r="DO95" s="367"/>
      <c r="DP95" s="367"/>
      <c r="DQ95" s="367"/>
      <c r="DR95" s="515"/>
      <c r="DS95" s="515"/>
      <c r="DT95" s="515"/>
      <c r="DU95" s="515"/>
      <c r="DV95" s="515"/>
      <c r="DW95" s="515"/>
      <c r="DX95" s="515"/>
      <c r="DY95" s="515"/>
      <c r="DZ95" s="634"/>
      <c r="EA95" s="634"/>
      <c r="EB95" s="634"/>
      <c r="EC95" s="634"/>
      <c r="ED95" s="634"/>
      <c r="EE95" s="634"/>
      <c r="EF95" s="634"/>
      <c r="EG95" s="634"/>
      <c r="EH95" s="634"/>
      <c r="EI95" s="634"/>
      <c r="EJ95" s="634"/>
      <c r="EK95" s="634"/>
      <c r="EL95" s="634"/>
      <c r="EM95" s="634"/>
      <c r="EN95" s="753"/>
      <c r="EO95" s="753"/>
      <c r="EP95" s="753"/>
      <c r="EQ95" s="753"/>
      <c r="ER95" s="753"/>
      <c r="ES95" s="753"/>
      <c r="ET95" s="753"/>
      <c r="EU95" s="753"/>
      <c r="EV95" s="753"/>
      <c r="EW95" s="753"/>
      <c r="EX95" s="753"/>
      <c r="EY95" s="753"/>
      <c r="EZ95" s="753"/>
      <c r="FA95" s="753"/>
      <c r="FB95" s="1599"/>
      <c r="FC95" s="1599"/>
      <c r="FD95" s="1599"/>
      <c r="FE95" s="1599"/>
      <c r="FF95" s="1599"/>
      <c r="FG95" s="1599"/>
      <c r="FH95" s="1599"/>
      <c r="FI95" s="1599"/>
      <c r="FJ95" s="1599"/>
      <c r="FK95" s="1599"/>
      <c r="FL95" s="1599"/>
      <c r="FM95" s="1599"/>
      <c r="FN95" s="1599"/>
      <c r="FO95" s="1599"/>
      <c r="FP95" s="1599"/>
      <c r="FQ95" s="3597"/>
      <c r="FR95" s="3597"/>
      <c r="FS95" s="3597"/>
      <c r="FT95" s="3597"/>
      <c r="FU95" s="3597"/>
      <c r="FV95" s="3597"/>
      <c r="FW95" s="3597"/>
      <c r="FX95" s="3663"/>
      <c r="FY95" s="3597"/>
      <c r="FZ95" s="3597"/>
      <c r="GA95" s="3597"/>
      <c r="GB95" s="3731"/>
      <c r="GC95" s="3731"/>
      <c r="GD95" s="3731"/>
      <c r="GE95" s="3731"/>
      <c r="GF95" s="3731"/>
      <c r="GG95" s="3731"/>
      <c r="GH95" s="3663"/>
      <c r="GI95" s="3731"/>
      <c r="GJ95" s="3731"/>
      <c r="GK95" s="3731"/>
      <c r="GL95" s="3731"/>
      <c r="GM95" s="3731"/>
      <c r="GN95" s="3731"/>
      <c r="GO95" s="104"/>
      <c r="GP95" s="104"/>
      <c r="GQ95" s="104"/>
      <c r="GR95" s="104"/>
      <c r="GS95" s="104"/>
      <c r="GT95" s="3663"/>
      <c r="GU95" s="104"/>
      <c r="GV95" s="104"/>
      <c r="GW95" s="104"/>
      <c r="GX95" s="104"/>
      <c r="GY95" s="104"/>
      <c r="GZ95" s="3797"/>
    </row>
    <row r="96" spans="1:208" s="478" customFormat="1" ht="11.1" customHeight="1" x14ac:dyDescent="0.2">
      <c r="A96" s="61" t="s">
        <v>914</v>
      </c>
      <c r="B96" s="448">
        <f t="shared" si="29"/>
        <v>4</v>
      </c>
      <c r="C96" s="447">
        <f t="shared" si="30"/>
        <v>2.2222222222222223E-2</v>
      </c>
      <c r="D96" s="403">
        <f t="array" ref="D96">MIN(IF(AB96:GZ96&gt;=1,$AB$3:$GZ$3))</f>
        <v>44680</v>
      </c>
      <c r="E96" s="400">
        <f t="array" ref="E96">MAX(IF(AB96:GZ96&gt;=1,$AB$3:$GZ$3))</f>
        <v>44862</v>
      </c>
      <c r="F96" s="442">
        <f t="shared" si="31"/>
        <v>1</v>
      </c>
      <c r="G96" s="446">
        <f t="shared" si="32"/>
        <v>0.25</v>
      </c>
      <c r="H96" s="626">
        <f t="shared" si="33"/>
        <v>1</v>
      </c>
      <c r="I96" s="375">
        <f t="array" ref="I96">IF((F96&gt;=1),MAX(IF(AB96:GZ96=1,$AB$3:$GZ$3)),"-")</f>
        <v>44680</v>
      </c>
      <c r="J96" s="759">
        <f t="array" ref="J96">IF((F96&gt;=1),MAX(IF(AB96:GZ96=1,$AB$2:$GZ$2)),"-")</f>
        <v>167</v>
      </c>
      <c r="K96" s="384">
        <f t="shared" ca="1" si="34"/>
        <v>3</v>
      </c>
      <c r="L96" s="384">
        <f t="shared" ca="1" si="35"/>
        <v>13</v>
      </c>
      <c r="M96" s="445">
        <f t="shared" si="36"/>
        <v>0</v>
      </c>
      <c r="N96" s="444">
        <f t="shared" si="37"/>
        <v>0</v>
      </c>
      <c r="O96" s="156">
        <f t="shared" si="38"/>
        <v>0</v>
      </c>
      <c r="P96" s="443">
        <f t="shared" si="39"/>
        <v>0</v>
      </c>
      <c r="Q96" s="442">
        <f t="shared" si="40"/>
        <v>1</v>
      </c>
      <c r="R96" s="441">
        <f t="shared" si="41"/>
        <v>0.25</v>
      </c>
      <c r="S96" s="362">
        <f t="shared" si="42"/>
        <v>1</v>
      </c>
      <c r="T96" s="157">
        <f t="shared" si="43"/>
        <v>0.25</v>
      </c>
      <c r="U96" s="363">
        <f t="shared" si="44"/>
        <v>2</v>
      </c>
      <c r="V96" s="158">
        <f t="shared" si="45"/>
        <v>0.5</v>
      </c>
      <c r="W96" s="159">
        <f t="array" ref="W96">SUM(1*(AB$5:GZ$5=AB96:GZ96))-1</f>
        <v>0</v>
      </c>
      <c r="X96" s="160">
        <f t="shared" si="46"/>
        <v>0</v>
      </c>
      <c r="Y96" s="389">
        <f t="shared" si="47"/>
        <v>7</v>
      </c>
      <c r="Z96" s="389">
        <f t="shared" si="48"/>
        <v>14.75</v>
      </c>
      <c r="AA96" s="397">
        <f t="shared" si="49"/>
        <v>0.47457627118644069</v>
      </c>
      <c r="AB96" s="105"/>
      <c r="AC96" s="103"/>
      <c r="AD96" s="103"/>
      <c r="AE96" s="96"/>
      <c r="AF96" s="96"/>
      <c r="AG96" s="96"/>
      <c r="AH96" s="96"/>
      <c r="AI96" s="96"/>
      <c r="AJ96" s="96"/>
      <c r="AK96" s="96"/>
      <c r="AL96" s="96"/>
      <c r="AM96" s="98"/>
      <c r="AN96" s="98"/>
      <c r="AO96" s="98"/>
      <c r="AP96" s="98"/>
      <c r="AQ96" s="98"/>
      <c r="AR96" s="98"/>
      <c r="AS96" s="98"/>
      <c r="AT96" s="98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96"/>
      <c r="CZ96" s="96"/>
      <c r="DA96" s="96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367"/>
      <c r="DM96" s="367"/>
      <c r="DN96" s="367"/>
      <c r="DO96" s="367"/>
      <c r="DP96" s="367"/>
      <c r="DQ96" s="367"/>
      <c r="DR96" s="515"/>
      <c r="DS96" s="515"/>
      <c r="DT96" s="515"/>
      <c r="DU96" s="515"/>
      <c r="DV96" s="515"/>
      <c r="DW96" s="515"/>
      <c r="DX96" s="515"/>
      <c r="DY96" s="515"/>
      <c r="DZ96" s="634"/>
      <c r="EA96" s="634"/>
      <c r="EB96" s="634"/>
      <c r="EC96" s="634"/>
      <c r="ED96" s="634"/>
      <c r="EE96" s="634"/>
      <c r="EF96" s="634"/>
      <c r="EG96" s="634"/>
      <c r="EH96" s="634"/>
      <c r="EI96" s="634"/>
      <c r="EJ96" s="634"/>
      <c r="EK96" s="634"/>
      <c r="EL96" s="634"/>
      <c r="EM96" s="634"/>
      <c r="EN96" s="753"/>
      <c r="EO96" s="753"/>
      <c r="EP96" s="753"/>
      <c r="EQ96" s="753"/>
      <c r="ER96" s="753"/>
      <c r="ES96" s="753"/>
      <c r="ET96" s="753"/>
      <c r="EU96" s="753"/>
      <c r="EV96" s="753"/>
      <c r="EW96" s="753"/>
      <c r="EX96" s="753"/>
      <c r="EY96" s="753"/>
      <c r="EZ96" s="753"/>
      <c r="FA96" s="753"/>
      <c r="FB96" s="1599"/>
      <c r="FC96" s="1599"/>
      <c r="FD96" s="1599"/>
      <c r="FE96" s="1599"/>
      <c r="FF96" s="1599"/>
      <c r="FG96" s="1599"/>
      <c r="FH96" s="1599"/>
      <c r="FI96" s="1599"/>
      <c r="FJ96" s="1599"/>
      <c r="FK96" s="1599"/>
      <c r="FL96" s="1599"/>
      <c r="FM96" s="1599"/>
      <c r="FN96" s="1599"/>
      <c r="FO96" s="1599"/>
      <c r="FP96" s="1599"/>
      <c r="FQ96" s="3597"/>
      <c r="FR96" s="3597"/>
      <c r="FS96" s="3597"/>
      <c r="FT96" s="3597"/>
      <c r="FU96" s="3597"/>
      <c r="FV96" s="3597"/>
      <c r="FW96" s="3597"/>
      <c r="FX96" s="3663"/>
      <c r="FY96" s="3597"/>
      <c r="FZ96" s="3597"/>
      <c r="GA96" s="3597"/>
      <c r="GB96" s="3731"/>
      <c r="GC96" s="3731"/>
      <c r="GD96" s="3731"/>
      <c r="GE96" s="3731"/>
      <c r="GF96" s="3731"/>
      <c r="GG96" s="3731"/>
      <c r="GH96" s="3663"/>
      <c r="GI96" s="3731"/>
      <c r="GJ96" s="3731"/>
      <c r="GK96" s="3731"/>
      <c r="GL96" s="3731">
        <v>1</v>
      </c>
      <c r="GM96" s="3731">
        <v>12</v>
      </c>
      <c r="GN96" s="3731"/>
      <c r="GO96" s="104">
        <v>6</v>
      </c>
      <c r="GP96" s="104"/>
      <c r="GQ96" s="104"/>
      <c r="GR96" s="104">
        <v>9</v>
      </c>
      <c r="GS96" s="104"/>
      <c r="GT96" s="3663"/>
      <c r="GU96" s="104"/>
      <c r="GV96" s="104"/>
      <c r="GW96" s="104"/>
      <c r="GX96" s="104"/>
      <c r="GY96" s="104"/>
      <c r="GZ96" s="3797"/>
    </row>
    <row r="97" spans="1:208" s="478" customFormat="1" ht="11.1" customHeight="1" x14ac:dyDescent="0.2">
      <c r="A97" s="59" t="s">
        <v>195</v>
      </c>
      <c r="B97" s="448">
        <f t="shared" si="29"/>
        <v>8</v>
      </c>
      <c r="C97" s="447">
        <f t="shared" si="30"/>
        <v>4.4444444444444446E-2</v>
      </c>
      <c r="D97" s="403">
        <f t="array" ref="D97">MIN(IF(AB97:GZ97&gt;=1,$AB$3:$GZ$3))</f>
        <v>39263</v>
      </c>
      <c r="E97" s="400">
        <f t="array" ref="E97">MAX(IF(AB97:GZ97&gt;=1,$AB$3:$GZ$3))</f>
        <v>40082</v>
      </c>
      <c r="F97" s="442">
        <f t="shared" si="31"/>
        <v>1</v>
      </c>
      <c r="G97" s="446">
        <f t="shared" si="32"/>
        <v>0.125</v>
      </c>
      <c r="H97" s="626">
        <f t="shared" si="33"/>
        <v>1</v>
      </c>
      <c r="I97" s="375">
        <f t="array" ref="I97">IF((F97&gt;=1),MAX(IF(AB97:GZ97=1,$AB$3:$GZ$3)),"-")</f>
        <v>39354</v>
      </c>
      <c r="J97" s="759">
        <f t="array" ref="J97">IF((F97&gt;=1),MAX(IF(AB97:GZ97=1,$AB$2:$GZ$2)),"-")</f>
        <v>4</v>
      </c>
      <c r="K97" s="384">
        <f t="shared" ca="1" si="34"/>
        <v>6</v>
      </c>
      <c r="L97" s="384">
        <f t="shared" ca="1" si="35"/>
        <v>176</v>
      </c>
      <c r="M97" s="445">
        <f t="shared" si="36"/>
        <v>0</v>
      </c>
      <c r="N97" s="444">
        <f t="shared" si="37"/>
        <v>0</v>
      </c>
      <c r="O97" s="156">
        <f t="shared" si="38"/>
        <v>0</v>
      </c>
      <c r="P97" s="443">
        <f t="shared" si="39"/>
        <v>0</v>
      </c>
      <c r="Q97" s="442">
        <f t="shared" si="40"/>
        <v>1</v>
      </c>
      <c r="R97" s="441">
        <f t="shared" si="41"/>
        <v>0.125</v>
      </c>
      <c r="S97" s="362">
        <f t="shared" si="42"/>
        <v>3</v>
      </c>
      <c r="T97" s="157">
        <f t="shared" si="43"/>
        <v>0.375</v>
      </c>
      <c r="U97" s="363">
        <f t="shared" si="44"/>
        <v>3</v>
      </c>
      <c r="V97" s="158">
        <f t="shared" si="45"/>
        <v>0.375</v>
      </c>
      <c r="W97" s="159">
        <f t="array" ref="W97">SUM(1*(AB$5:GZ$5=AB97:GZ97))-1</f>
        <v>0</v>
      </c>
      <c r="X97" s="160">
        <f t="shared" si="46"/>
        <v>0</v>
      </c>
      <c r="Y97" s="389">
        <f t="shared" si="47"/>
        <v>6.375</v>
      </c>
      <c r="Z97" s="389">
        <f t="shared" si="48"/>
        <v>12.375</v>
      </c>
      <c r="AA97" s="397">
        <f t="shared" si="49"/>
        <v>0.51515151515151514</v>
      </c>
      <c r="AB97" s="105"/>
      <c r="AC97" s="103">
        <v>10</v>
      </c>
      <c r="AD97" s="103"/>
      <c r="AE97" s="96">
        <v>1</v>
      </c>
      <c r="AF97" s="96"/>
      <c r="AG97" s="96">
        <v>4</v>
      </c>
      <c r="AH97" s="96">
        <v>8</v>
      </c>
      <c r="AI97" s="96"/>
      <c r="AJ97" s="96"/>
      <c r="AK97" s="96">
        <v>4</v>
      </c>
      <c r="AL97" s="96"/>
      <c r="AM97" s="98"/>
      <c r="AN97" s="98"/>
      <c r="AO97" s="98">
        <v>5</v>
      </c>
      <c r="AP97" s="98"/>
      <c r="AQ97" s="98"/>
      <c r="AR97" s="98"/>
      <c r="AS97" s="98">
        <v>11</v>
      </c>
      <c r="AT97" s="98"/>
      <c r="AU97" s="99"/>
      <c r="AV97" s="99">
        <v>8</v>
      </c>
      <c r="AW97" s="99"/>
      <c r="AX97" s="99"/>
      <c r="AY97" s="99"/>
      <c r="AZ97" s="99"/>
      <c r="BA97" s="99"/>
      <c r="BB97" s="99"/>
      <c r="BC97" s="99"/>
      <c r="BD97" s="99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96"/>
      <c r="CZ97" s="96"/>
      <c r="DA97" s="96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367"/>
      <c r="DM97" s="367"/>
      <c r="DN97" s="367"/>
      <c r="DO97" s="367"/>
      <c r="DP97" s="367"/>
      <c r="DQ97" s="367"/>
      <c r="DR97" s="515"/>
      <c r="DS97" s="515"/>
      <c r="DT97" s="515"/>
      <c r="DU97" s="515"/>
      <c r="DV97" s="515"/>
      <c r="DW97" s="515"/>
      <c r="DX97" s="515"/>
      <c r="DY97" s="515"/>
      <c r="DZ97" s="634"/>
      <c r="EA97" s="634"/>
      <c r="EB97" s="634"/>
      <c r="EC97" s="634"/>
      <c r="ED97" s="634"/>
      <c r="EE97" s="634"/>
      <c r="EF97" s="634"/>
      <c r="EG97" s="634"/>
      <c r="EH97" s="634"/>
      <c r="EI97" s="634"/>
      <c r="EJ97" s="634"/>
      <c r="EK97" s="634"/>
      <c r="EL97" s="634"/>
      <c r="EM97" s="634"/>
      <c r="EN97" s="753"/>
      <c r="EO97" s="753"/>
      <c r="EP97" s="753"/>
      <c r="EQ97" s="753"/>
      <c r="ER97" s="753"/>
      <c r="ES97" s="753"/>
      <c r="ET97" s="753"/>
      <c r="EU97" s="753"/>
      <c r="EV97" s="753"/>
      <c r="EW97" s="753"/>
      <c r="EX97" s="753"/>
      <c r="EY97" s="753"/>
      <c r="EZ97" s="753"/>
      <c r="FA97" s="753"/>
      <c r="FB97" s="1599"/>
      <c r="FC97" s="1599"/>
      <c r="FD97" s="1599"/>
      <c r="FE97" s="1599"/>
      <c r="FF97" s="1599"/>
      <c r="FG97" s="1599"/>
      <c r="FH97" s="1599"/>
      <c r="FI97" s="1599"/>
      <c r="FJ97" s="1599"/>
      <c r="FK97" s="1599"/>
      <c r="FL97" s="1599"/>
      <c r="FM97" s="1599"/>
      <c r="FN97" s="1599"/>
      <c r="FO97" s="1599"/>
      <c r="FP97" s="1599"/>
      <c r="FQ97" s="3597"/>
      <c r="FR97" s="3597"/>
      <c r="FS97" s="3597"/>
      <c r="FT97" s="3597"/>
      <c r="FU97" s="3597"/>
      <c r="FV97" s="3597"/>
      <c r="FW97" s="3597"/>
      <c r="FX97" s="3663"/>
      <c r="FY97" s="3597"/>
      <c r="FZ97" s="3597"/>
      <c r="GA97" s="3597"/>
      <c r="GB97" s="3731"/>
      <c r="GC97" s="3731"/>
      <c r="GD97" s="3731"/>
      <c r="GE97" s="3731"/>
      <c r="GF97" s="3731"/>
      <c r="GG97" s="3731"/>
      <c r="GH97" s="3663"/>
      <c r="GI97" s="3731"/>
      <c r="GJ97" s="3731"/>
      <c r="GK97" s="3731"/>
      <c r="GL97" s="3731"/>
      <c r="GM97" s="3731"/>
      <c r="GN97" s="3731"/>
      <c r="GO97" s="104"/>
      <c r="GP97" s="104"/>
      <c r="GQ97" s="104"/>
      <c r="GR97" s="104"/>
      <c r="GS97" s="104"/>
      <c r="GT97" s="3663"/>
      <c r="GU97" s="104"/>
      <c r="GV97" s="104"/>
      <c r="GW97" s="104"/>
      <c r="GX97" s="104"/>
      <c r="GY97" s="104"/>
      <c r="GZ97" s="3797"/>
    </row>
    <row r="98" spans="1:208" s="478" customFormat="1" ht="11.1" customHeight="1" x14ac:dyDescent="0.2">
      <c r="A98" s="58" t="s">
        <v>934</v>
      </c>
      <c r="B98" s="448">
        <f t="shared" si="29"/>
        <v>2</v>
      </c>
      <c r="C98" s="447">
        <f t="shared" si="30"/>
        <v>1.1111111111111112E-2</v>
      </c>
      <c r="D98" s="403">
        <f t="array" ref="D98">MIN(IF(AB98:GZ98&gt;=1,$AB$3:$GZ$3))</f>
        <v>44913</v>
      </c>
      <c r="E98" s="400">
        <f t="array" ref="E98">MAX(IF(AB98:GZ98&gt;=1,$AB$3:$GZ$3))</f>
        <v>44981</v>
      </c>
      <c r="F98" s="442">
        <f t="shared" si="31"/>
        <v>0</v>
      </c>
      <c r="G98" s="446">
        <f t="shared" si="32"/>
        <v>0</v>
      </c>
      <c r="H98" s="626" t="str">
        <f t="shared" si="33"/>
        <v>-</v>
      </c>
      <c r="I98" s="375" t="str">
        <f t="array" ref="I98">IF((F98&gt;=1),MAX(IF(AB98:GZ98=1,$AB$3:$GZ$3)),"-")</f>
        <v>-</v>
      </c>
      <c r="J98" s="759" t="str">
        <f t="array" ref="J98">IF((F98&gt;=1),MAX(IF(AB98:GZ98=1,$AB$2:$GZ$2)),"-")</f>
        <v>-</v>
      </c>
      <c r="K98" s="384">
        <f t="shared" ca="1" si="34"/>
        <v>2</v>
      </c>
      <c r="L98" s="384" t="str">
        <f t="shared" ca="1" si="35"/>
        <v>-</v>
      </c>
      <c r="M98" s="445">
        <f t="shared" si="36"/>
        <v>0</v>
      </c>
      <c r="N98" s="444">
        <f t="shared" si="37"/>
        <v>0</v>
      </c>
      <c r="O98" s="156">
        <f t="shared" si="38"/>
        <v>0</v>
      </c>
      <c r="P98" s="443">
        <f t="shared" si="39"/>
        <v>0</v>
      </c>
      <c r="Q98" s="442">
        <f t="shared" si="40"/>
        <v>0</v>
      </c>
      <c r="R98" s="441">
        <f t="shared" si="41"/>
        <v>0</v>
      </c>
      <c r="S98" s="362">
        <f t="shared" si="42"/>
        <v>0</v>
      </c>
      <c r="T98" s="157">
        <f t="shared" si="43"/>
        <v>0</v>
      </c>
      <c r="U98" s="363">
        <f t="shared" si="44"/>
        <v>0</v>
      </c>
      <c r="V98" s="158">
        <f t="shared" si="45"/>
        <v>0</v>
      </c>
      <c r="W98" s="159">
        <f t="array" ref="W98">SUM(1*(AB$5:GZ$5=AB98:GZ98))-1</f>
        <v>0</v>
      </c>
      <c r="X98" s="160">
        <f t="shared" si="46"/>
        <v>0</v>
      </c>
      <c r="Y98" s="389">
        <f t="shared" si="47"/>
        <v>10</v>
      </c>
      <c r="Z98" s="389">
        <f t="shared" si="48"/>
        <v>12.5</v>
      </c>
      <c r="AA98" s="397">
        <f t="shared" si="49"/>
        <v>0.8</v>
      </c>
      <c r="AB98" s="105"/>
      <c r="AC98" s="103"/>
      <c r="AD98" s="103"/>
      <c r="AE98" s="96"/>
      <c r="AF98" s="96"/>
      <c r="AG98" s="96"/>
      <c r="AH98" s="96"/>
      <c r="AI98" s="96"/>
      <c r="AJ98" s="96"/>
      <c r="AK98" s="96"/>
      <c r="AL98" s="96"/>
      <c r="AM98" s="98"/>
      <c r="AN98" s="98"/>
      <c r="AO98" s="98"/>
      <c r="AP98" s="98"/>
      <c r="AQ98" s="98"/>
      <c r="AR98" s="98"/>
      <c r="AS98" s="98"/>
      <c r="AT98" s="98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96"/>
      <c r="CZ98" s="96"/>
      <c r="DA98" s="96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367"/>
      <c r="DM98" s="367"/>
      <c r="DN98" s="367"/>
      <c r="DO98" s="367"/>
      <c r="DP98" s="367"/>
      <c r="DQ98" s="367"/>
      <c r="DR98" s="515"/>
      <c r="DS98" s="515"/>
      <c r="DT98" s="515"/>
      <c r="DU98" s="515"/>
      <c r="DV98" s="515"/>
      <c r="DW98" s="515"/>
      <c r="DX98" s="515"/>
      <c r="DY98" s="515"/>
      <c r="DZ98" s="634"/>
      <c r="EA98" s="634"/>
      <c r="EB98" s="634"/>
      <c r="EC98" s="634"/>
      <c r="ED98" s="634"/>
      <c r="EE98" s="634"/>
      <c r="EF98" s="634"/>
      <c r="EG98" s="634"/>
      <c r="EH98" s="634"/>
      <c r="EI98" s="634"/>
      <c r="EJ98" s="634"/>
      <c r="EK98" s="634"/>
      <c r="EL98" s="634"/>
      <c r="EM98" s="634"/>
      <c r="EN98" s="753"/>
      <c r="EO98" s="753"/>
      <c r="EP98" s="753"/>
      <c r="EQ98" s="753"/>
      <c r="ER98" s="753"/>
      <c r="ES98" s="753"/>
      <c r="ET98" s="753"/>
      <c r="EU98" s="753"/>
      <c r="EV98" s="753"/>
      <c r="EW98" s="753"/>
      <c r="EX98" s="753"/>
      <c r="EY98" s="753"/>
      <c r="EZ98" s="753"/>
      <c r="FA98" s="753"/>
      <c r="FB98" s="1599"/>
      <c r="FC98" s="1599"/>
      <c r="FD98" s="1599"/>
      <c r="FE98" s="1599"/>
      <c r="FF98" s="1599"/>
      <c r="FG98" s="1599"/>
      <c r="FH98" s="1599"/>
      <c r="FI98" s="1599"/>
      <c r="FJ98" s="1599"/>
      <c r="FK98" s="1599"/>
      <c r="FL98" s="1599"/>
      <c r="FM98" s="1599"/>
      <c r="FN98" s="1599"/>
      <c r="FO98" s="1599"/>
      <c r="FP98" s="1599"/>
      <c r="FQ98" s="3597"/>
      <c r="FR98" s="3597"/>
      <c r="FS98" s="3597"/>
      <c r="FT98" s="3597"/>
      <c r="FU98" s="3597"/>
      <c r="FV98" s="3597"/>
      <c r="FW98" s="3597"/>
      <c r="FX98" s="3663"/>
      <c r="FY98" s="3597"/>
      <c r="FZ98" s="3597"/>
      <c r="GA98" s="3597"/>
      <c r="GB98" s="3731"/>
      <c r="GC98" s="3731"/>
      <c r="GD98" s="3731"/>
      <c r="GE98" s="3731"/>
      <c r="GF98" s="3731"/>
      <c r="GG98" s="3731"/>
      <c r="GH98" s="3663"/>
      <c r="GI98" s="3731"/>
      <c r="GJ98" s="3731"/>
      <c r="GK98" s="3731"/>
      <c r="GL98" s="3731"/>
      <c r="GM98" s="3731"/>
      <c r="GN98" s="3731"/>
      <c r="GO98" s="104"/>
      <c r="GP98" s="104"/>
      <c r="GQ98" s="104"/>
      <c r="GR98" s="104"/>
      <c r="GS98" s="104"/>
      <c r="GT98" s="3663">
        <v>7</v>
      </c>
      <c r="GU98" s="104"/>
      <c r="GV98" s="104"/>
      <c r="GW98" s="104">
        <v>13</v>
      </c>
      <c r="GX98" s="104"/>
      <c r="GY98" s="104"/>
      <c r="GZ98" s="3797"/>
    </row>
    <row r="99" spans="1:208" s="478" customFormat="1" ht="11.1" customHeight="1" x14ac:dyDescent="0.2">
      <c r="A99" s="58" t="s">
        <v>42</v>
      </c>
      <c r="B99" s="448">
        <f t="shared" si="29"/>
        <v>1</v>
      </c>
      <c r="C99" s="447">
        <f t="shared" si="30"/>
        <v>5.5555555555555558E-3</v>
      </c>
      <c r="D99" s="403">
        <f t="array" ref="D99">MIN(IF(AB99:GZ99&gt;=1,$AB$3:$GZ$3))</f>
        <v>39781</v>
      </c>
      <c r="E99" s="400">
        <f t="array" ref="E99">MAX(IF(AB99:GZ99&gt;=1,$AB$3:$GZ$3))</f>
        <v>39781</v>
      </c>
      <c r="F99" s="442">
        <f t="shared" si="31"/>
        <v>0</v>
      </c>
      <c r="G99" s="446">
        <f t="shared" si="32"/>
        <v>0</v>
      </c>
      <c r="H99" s="626" t="str">
        <f t="shared" si="33"/>
        <v>-</v>
      </c>
      <c r="I99" s="375" t="str">
        <f t="array" ref="I99">IF((F99&gt;=1),MAX(IF(AB99:GZ99=1,$AB$3:$GZ$3)),"-")</f>
        <v>-</v>
      </c>
      <c r="J99" s="759" t="str">
        <f t="array" ref="J99">IF((F99&gt;=1),MAX(IF(AB99:GZ99=1,$AB$2:$GZ$2)),"-")</f>
        <v>-</v>
      </c>
      <c r="K99" s="384">
        <f t="shared" ca="1" si="34"/>
        <v>1</v>
      </c>
      <c r="L99" s="384" t="str">
        <f t="shared" ca="1" si="35"/>
        <v>-</v>
      </c>
      <c r="M99" s="445">
        <f t="shared" si="36"/>
        <v>0</v>
      </c>
      <c r="N99" s="444">
        <f t="shared" si="37"/>
        <v>0</v>
      </c>
      <c r="O99" s="156">
        <f t="shared" si="38"/>
        <v>0</v>
      </c>
      <c r="P99" s="443">
        <f t="shared" si="39"/>
        <v>0</v>
      </c>
      <c r="Q99" s="442">
        <f t="shared" si="40"/>
        <v>0</v>
      </c>
      <c r="R99" s="441">
        <f t="shared" si="41"/>
        <v>0</v>
      </c>
      <c r="S99" s="362">
        <f t="shared" si="42"/>
        <v>0</v>
      </c>
      <c r="T99" s="157">
        <f t="shared" si="43"/>
        <v>0</v>
      </c>
      <c r="U99" s="363">
        <f t="shared" si="44"/>
        <v>0</v>
      </c>
      <c r="V99" s="158">
        <f t="shared" si="45"/>
        <v>0</v>
      </c>
      <c r="W99" s="159">
        <f t="array" ref="W99">SUM(1*(AB$5:GZ$5=AB99:GZ99))-1</f>
        <v>1</v>
      </c>
      <c r="X99" s="160">
        <f t="shared" si="46"/>
        <v>1</v>
      </c>
      <c r="Y99" s="389">
        <f t="shared" si="47"/>
        <v>9</v>
      </c>
      <c r="Z99" s="389">
        <f t="shared" si="48"/>
        <v>9</v>
      </c>
      <c r="AA99" s="397">
        <f t="shared" si="49"/>
        <v>1</v>
      </c>
      <c r="AB99" s="94"/>
      <c r="AC99" s="95"/>
      <c r="AD99" s="95"/>
      <c r="AE99" s="106"/>
      <c r="AF99" s="106"/>
      <c r="AG99" s="106"/>
      <c r="AH99" s="106"/>
      <c r="AI99" s="106"/>
      <c r="AJ99" s="106"/>
      <c r="AK99" s="106"/>
      <c r="AL99" s="106"/>
      <c r="AM99" s="98"/>
      <c r="AN99" s="98"/>
      <c r="AO99" s="98">
        <v>9</v>
      </c>
      <c r="AP99" s="98"/>
      <c r="AQ99" s="98"/>
      <c r="AR99" s="98"/>
      <c r="AS99" s="98"/>
      <c r="AT99" s="98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96"/>
      <c r="CZ99" s="96"/>
      <c r="DA99" s="96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367"/>
      <c r="DM99" s="367"/>
      <c r="DN99" s="367"/>
      <c r="DO99" s="367"/>
      <c r="DP99" s="367"/>
      <c r="DQ99" s="367"/>
      <c r="DR99" s="515"/>
      <c r="DS99" s="515"/>
      <c r="DT99" s="515"/>
      <c r="DU99" s="515"/>
      <c r="DV99" s="515"/>
      <c r="DW99" s="515"/>
      <c r="DX99" s="515"/>
      <c r="DY99" s="515"/>
      <c r="DZ99" s="634"/>
      <c r="EA99" s="634"/>
      <c r="EB99" s="634"/>
      <c r="EC99" s="634"/>
      <c r="ED99" s="634"/>
      <c r="EE99" s="634"/>
      <c r="EF99" s="634"/>
      <c r="EG99" s="634"/>
      <c r="EH99" s="634"/>
      <c r="EI99" s="634"/>
      <c r="EJ99" s="634"/>
      <c r="EK99" s="634"/>
      <c r="EL99" s="634"/>
      <c r="EM99" s="634"/>
      <c r="EN99" s="753"/>
      <c r="EO99" s="753"/>
      <c r="EP99" s="753"/>
      <c r="EQ99" s="753"/>
      <c r="ER99" s="753"/>
      <c r="ES99" s="753"/>
      <c r="ET99" s="753"/>
      <c r="EU99" s="753"/>
      <c r="EV99" s="753"/>
      <c r="EW99" s="753"/>
      <c r="EX99" s="753"/>
      <c r="EY99" s="753"/>
      <c r="EZ99" s="753"/>
      <c r="FA99" s="753"/>
      <c r="FB99" s="1599"/>
      <c r="FC99" s="1599"/>
      <c r="FD99" s="1599"/>
      <c r="FE99" s="1599"/>
      <c r="FF99" s="1599"/>
      <c r="FG99" s="1599"/>
      <c r="FH99" s="1599"/>
      <c r="FI99" s="1599"/>
      <c r="FJ99" s="1599"/>
      <c r="FK99" s="1599"/>
      <c r="FL99" s="1599"/>
      <c r="FM99" s="1599"/>
      <c r="FN99" s="1599"/>
      <c r="FO99" s="1599"/>
      <c r="FP99" s="1599"/>
      <c r="FQ99" s="3597"/>
      <c r="FR99" s="3597"/>
      <c r="FS99" s="3597"/>
      <c r="FT99" s="3597"/>
      <c r="FU99" s="3597"/>
      <c r="FV99" s="3597"/>
      <c r="FW99" s="3597"/>
      <c r="FX99" s="3663"/>
      <c r="FY99" s="3597"/>
      <c r="FZ99" s="3597"/>
      <c r="GA99" s="3597"/>
      <c r="GB99" s="3731"/>
      <c r="GC99" s="3731"/>
      <c r="GD99" s="3731"/>
      <c r="GE99" s="3731"/>
      <c r="GF99" s="3731"/>
      <c r="GG99" s="3731"/>
      <c r="GH99" s="3663"/>
      <c r="GI99" s="3731"/>
      <c r="GJ99" s="3731"/>
      <c r="GK99" s="3731"/>
      <c r="GL99" s="3731"/>
      <c r="GM99" s="3731"/>
      <c r="GN99" s="3731"/>
      <c r="GO99" s="104"/>
      <c r="GP99" s="104"/>
      <c r="GQ99" s="104"/>
      <c r="GR99" s="104"/>
      <c r="GS99" s="104"/>
      <c r="GT99" s="3663"/>
      <c r="GU99" s="104"/>
      <c r="GV99" s="104"/>
      <c r="GW99" s="104"/>
      <c r="GX99" s="104"/>
      <c r="GY99" s="104"/>
      <c r="GZ99" s="3797"/>
    </row>
    <row r="100" spans="1:208" s="511" customFormat="1" ht="11.1" customHeight="1" x14ac:dyDescent="0.2">
      <c r="A100" s="58" t="s">
        <v>35</v>
      </c>
      <c r="B100" s="448">
        <f t="shared" si="29"/>
        <v>1</v>
      </c>
      <c r="C100" s="447">
        <f t="shared" si="30"/>
        <v>5.5555555555555558E-3</v>
      </c>
      <c r="D100" s="403">
        <f t="array" ref="D100">MIN(IF(AB100:GZ100&gt;=1,$AB$3:$GZ$3))</f>
        <v>39564</v>
      </c>
      <c r="E100" s="400">
        <f t="array" ref="E100">MAX(IF(AB100:GZ100&gt;=1,$AB$3:$GZ$3))</f>
        <v>39564</v>
      </c>
      <c r="F100" s="442">
        <f t="shared" si="31"/>
        <v>0</v>
      </c>
      <c r="G100" s="446">
        <f t="shared" si="32"/>
        <v>0</v>
      </c>
      <c r="H100" s="626" t="str">
        <f t="shared" si="33"/>
        <v>-</v>
      </c>
      <c r="I100" s="375" t="str">
        <f t="array" ref="I100">IF((F100&gt;=1),MAX(IF(AB100:GZ100=1,$AB$3:$GZ$3)),"-")</f>
        <v>-</v>
      </c>
      <c r="J100" s="759" t="str">
        <f t="array" ref="J100">IF((F100&gt;=1),MAX(IF(AB100:GZ100=1,$AB$2:$GZ$2)),"-")</f>
        <v>-</v>
      </c>
      <c r="K100" s="384">
        <f t="shared" ca="1" si="34"/>
        <v>1</v>
      </c>
      <c r="L100" s="384" t="str">
        <f t="shared" ca="1" si="35"/>
        <v>-</v>
      </c>
      <c r="M100" s="445">
        <f t="shared" si="36"/>
        <v>1</v>
      </c>
      <c r="N100" s="444">
        <f t="shared" si="37"/>
        <v>1</v>
      </c>
      <c r="O100" s="156">
        <f t="shared" si="38"/>
        <v>0</v>
      </c>
      <c r="P100" s="443">
        <f t="shared" si="39"/>
        <v>0</v>
      </c>
      <c r="Q100" s="442">
        <f t="shared" si="40"/>
        <v>1</v>
      </c>
      <c r="R100" s="441">
        <f t="shared" si="41"/>
        <v>1</v>
      </c>
      <c r="S100" s="362">
        <f t="shared" si="42"/>
        <v>1</v>
      </c>
      <c r="T100" s="157">
        <f t="shared" si="43"/>
        <v>1</v>
      </c>
      <c r="U100" s="363">
        <f t="shared" si="44"/>
        <v>1</v>
      </c>
      <c r="V100" s="158">
        <f t="shared" si="45"/>
        <v>1</v>
      </c>
      <c r="W100" s="159">
        <f t="array" ref="W100">SUM(1*(AB$5:GZ$5=AB100:GZ100))-1</f>
        <v>0</v>
      </c>
      <c r="X100" s="160">
        <f t="shared" si="46"/>
        <v>0</v>
      </c>
      <c r="Y100" s="389">
        <f t="shared" si="47"/>
        <v>2</v>
      </c>
      <c r="Z100" s="389">
        <f t="shared" si="48"/>
        <v>12</v>
      </c>
      <c r="AA100" s="397">
        <f t="shared" si="49"/>
        <v>0.16666666666666666</v>
      </c>
      <c r="AB100" s="94"/>
      <c r="AC100" s="95"/>
      <c r="AD100" s="95"/>
      <c r="AE100" s="96"/>
      <c r="AF100" s="96"/>
      <c r="AG100" s="96"/>
      <c r="AH100" s="96"/>
      <c r="AI100" s="96"/>
      <c r="AJ100" s="96"/>
      <c r="AK100" s="96">
        <v>2</v>
      </c>
      <c r="AL100" s="96"/>
      <c r="AM100" s="98"/>
      <c r="AN100" s="98"/>
      <c r="AO100" s="98"/>
      <c r="AP100" s="98"/>
      <c r="AQ100" s="98"/>
      <c r="AR100" s="98"/>
      <c r="AS100" s="98"/>
      <c r="AT100" s="98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96"/>
      <c r="CZ100" s="96"/>
      <c r="DA100" s="96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367"/>
      <c r="DM100" s="367"/>
      <c r="DN100" s="367"/>
      <c r="DO100" s="367"/>
      <c r="DP100" s="367"/>
      <c r="DQ100" s="367"/>
      <c r="DR100" s="515"/>
      <c r="DS100" s="515"/>
      <c r="DT100" s="515"/>
      <c r="DU100" s="515"/>
      <c r="DV100" s="515"/>
      <c r="DW100" s="515"/>
      <c r="DX100" s="515"/>
      <c r="DY100" s="515"/>
      <c r="DZ100" s="634"/>
      <c r="EA100" s="634"/>
      <c r="EB100" s="634"/>
      <c r="EC100" s="634"/>
      <c r="ED100" s="634"/>
      <c r="EE100" s="634"/>
      <c r="EF100" s="634"/>
      <c r="EG100" s="634"/>
      <c r="EH100" s="634"/>
      <c r="EI100" s="634"/>
      <c r="EJ100" s="634"/>
      <c r="EK100" s="634"/>
      <c r="EL100" s="634"/>
      <c r="EM100" s="634"/>
      <c r="EN100" s="753"/>
      <c r="EO100" s="753"/>
      <c r="EP100" s="753"/>
      <c r="EQ100" s="753"/>
      <c r="ER100" s="753"/>
      <c r="ES100" s="753"/>
      <c r="ET100" s="753"/>
      <c r="EU100" s="753"/>
      <c r="EV100" s="753"/>
      <c r="EW100" s="753"/>
      <c r="EX100" s="753"/>
      <c r="EY100" s="753"/>
      <c r="EZ100" s="753"/>
      <c r="FA100" s="753"/>
      <c r="FB100" s="1599"/>
      <c r="FC100" s="1599"/>
      <c r="FD100" s="1599"/>
      <c r="FE100" s="1599"/>
      <c r="FF100" s="1599"/>
      <c r="FG100" s="1599"/>
      <c r="FH100" s="1599"/>
      <c r="FI100" s="1599"/>
      <c r="FJ100" s="1599"/>
      <c r="FK100" s="1599"/>
      <c r="FL100" s="1599"/>
      <c r="FM100" s="1599"/>
      <c r="FN100" s="1599"/>
      <c r="FO100" s="1599"/>
      <c r="FP100" s="1599"/>
      <c r="FQ100" s="3597"/>
      <c r="FR100" s="3597"/>
      <c r="FS100" s="3597"/>
      <c r="FT100" s="3597"/>
      <c r="FU100" s="3597"/>
      <c r="FV100" s="3597"/>
      <c r="FW100" s="3597"/>
      <c r="FX100" s="3663"/>
      <c r="FY100" s="3597"/>
      <c r="FZ100" s="3597"/>
      <c r="GA100" s="3597"/>
      <c r="GB100" s="3731"/>
      <c r="GC100" s="3731"/>
      <c r="GD100" s="3731"/>
      <c r="GE100" s="3731"/>
      <c r="GF100" s="3731"/>
      <c r="GG100" s="3731"/>
      <c r="GH100" s="3663"/>
      <c r="GI100" s="3731"/>
      <c r="GJ100" s="3731"/>
      <c r="GK100" s="3731"/>
      <c r="GL100" s="3731"/>
      <c r="GM100" s="3731"/>
      <c r="GN100" s="3731"/>
      <c r="GO100" s="104"/>
      <c r="GP100" s="104"/>
      <c r="GQ100" s="104"/>
      <c r="GR100" s="104"/>
      <c r="GS100" s="104"/>
      <c r="GT100" s="3663"/>
      <c r="GU100" s="104"/>
      <c r="GV100" s="104"/>
      <c r="GW100" s="104"/>
      <c r="GX100" s="104"/>
      <c r="GY100" s="104"/>
      <c r="GZ100" s="3797"/>
    </row>
    <row r="101" spans="1:208" s="478" customFormat="1" ht="11.1" customHeight="1" x14ac:dyDescent="0.2">
      <c r="A101" s="58" t="s">
        <v>86</v>
      </c>
      <c r="B101" s="448">
        <f t="shared" si="29"/>
        <v>8</v>
      </c>
      <c r="C101" s="447">
        <f t="shared" si="30"/>
        <v>4.4444444444444446E-2</v>
      </c>
      <c r="D101" s="403">
        <f t="array" ref="D101">MIN(IF(AB101:GZ101&gt;=1,$AB$3:$GZ$3))</f>
        <v>40809</v>
      </c>
      <c r="E101" s="400">
        <f t="array" ref="E101">MAX(IF(AB101:GZ101&gt;=1,$AB$3:$GZ$3))</f>
        <v>42174</v>
      </c>
      <c r="F101" s="442">
        <f t="shared" si="31"/>
        <v>0</v>
      </c>
      <c r="G101" s="446">
        <f t="shared" si="32"/>
        <v>0</v>
      </c>
      <c r="H101" s="626" t="str">
        <f t="shared" si="33"/>
        <v>-</v>
      </c>
      <c r="I101" s="375" t="str">
        <f t="array" ref="I101">IF((F101&gt;=1),MAX(IF(AB101:GZ101=1,$AB$3:$GZ$3)),"-")</f>
        <v>-</v>
      </c>
      <c r="J101" s="759" t="str">
        <f t="array" ref="J101">IF((F101&gt;=1),MAX(IF(AB101:GZ101=1,$AB$2:$GZ$2)),"-")</f>
        <v>-</v>
      </c>
      <c r="K101" s="384">
        <f t="shared" ca="1" si="34"/>
        <v>8</v>
      </c>
      <c r="L101" s="384" t="str">
        <f t="shared" ca="1" si="35"/>
        <v>-</v>
      </c>
      <c r="M101" s="445">
        <f t="shared" si="36"/>
        <v>0</v>
      </c>
      <c r="N101" s="444">
        <f t="shared" si="37"/>
        <v>0</v>
      </c>
      <c r="O101" s="156">
        <f t="shared" si="38"/>
        <v>1</v>
      </c>
      <c r="P101" s="443">
        <f t="shared" si="39"/>
        <v>0.125</v>
      </c>
      <c r="Q101" s="442">
        <f t="shared" si="40"/>
        <v>1</v>
      </c>
      <c r="R101" s="441">
        <f t="shared" si="41"/>
        <v>0.125</v>
      </c>
      <c r="S101" s="362">
        <f t="shared" si="42"/>
        <v>2</v>
      </c>
      <c r="T101" s="157">
        <f t="shared" si="43"/>
        <v>0.25</v>
      </c>
      <c r="U101" s="363">
        <f t="shared" si="44"/>
        <v>4</v>
      </c>
      <c r="V101" s="158">
        <f t="shared" si="45"/>
        <v>0.5</v>
      </c>
      <c r="W101" s="159">
        <f t="array" ref="W101">SUM(1*(AB$5:GZ$5=AB101:GZ101))-1</f>
        <v>1</v>
      </c>
      <c r="X101" s="160">
        <f t="shared" si="46"/>
        <v>0.125</v>
      </c>
      <c r="Y101" s="389">
        <f t="shared" si="47"/>
        <v>7.625</v>
      </c>
      <c r="Z101" s="389">
        <f t="shared" si="48"/>
        <v>13.875</v>
      </c>
      <c r="AA101" s="397">
        <f t="shared" si="49"/>
        <v>0.5495495495495496</v>
      </c>
      <c r="AB101" s="94"/>
      <c r="AC101" s="95"/>
      <c r="AD101" s="95"/>
      <c r="AE101" s="106"/>
      <c r="AF101" s="106"/>
      <c r="AG101" s="106"/>
      <c r="AH101" s="106"/>
      <c r="AI101" s="106"/>
      <c r="AJ101" s="106"/>
      <c r="AK101" s="106"/>
      <c r="AL101" s="106"/>
      <c r="AM101" s="97"/>
      <c r="AN101" s="97"/>
      <c r="AO101" s="97"/>
      <c r="AP101" s="97"/>
      <c r="AQ101" s="97"/>
      <c r="AR101" s="97"/>
      <c r="AS101" s="97"/>
      <c r="AT101" s="98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1"/>
      <c r="BQ101" s="101">
        <v>4</v>
      </c>
      <c r="BR101" s="101">
        <v>9</v>
      </c>
      <c r="BS101" s="101"/>
      <c r="BT101" s="101"/>
      <c r="BU101" s="101"/>
      <c r="BV101" s="101"/>
      <c r="BW101" s="101"/>
      <c r="BX101" s="101"/>
      <c r="BY101" s="101">
        <v>7</v>
      </c>
      <c r="BZ101" s="102"/>
      <c r="CA101" s="102"/>
      <c r="CB101" s="102"/>
      <c r="CC101" s="102"/>
      <c r="CD101" s="102">
        <v>7</v>
      </c>
      <c r="CE101" s="102"/>
      <c r="CF101" s="102"/>
      <c r="CG101" s="102"/>
      <c r="CH101" s="102"/>
      <c r="CI101" s="102"/>
      <c r="CJ101" s="102"/>
      <c r="CK101" s="102"/>
      <c r="CL101" s="102"/>
      <c r="CM101" s="103"/>
      <c r="CN101" s="103">
        <v>4</v>
      </c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96"/>
      <c r="CZ101" s="96"/>
      <c r="DA101" s="96"/>
      <c r="DB101" s="104"/>
      <c r="DC101" s="104"/>
      <c r="DD101" s="104">
        <v>3</v>
      </c>
      <c r="DE101" s="104"/>
      <c r="DF101" s="104">
        <v>16</v>
      </c>
      <c r="DG101" s="104"/>
      <c r="DH101" s="104"/>
      <c r="DI101" s="104"/>
      <c r="DJ101" s="104"/>
      <c r="DK101" s="104">
        <v>11</v>
      </c>
      <c r="DL101" s="367"/>
      <c r="DM101" s="367"/>
      <c r="DN101" s="367"/>
      <c r="DO101" s="367"/>
      <c r="DP101" s="367"/>
      <c r="DQ101" s="367"/>
      <c r="DR101" s="515"/>
      <c r="DS101" s="515"/>
      <c r="DT101" s="515"/>
      <c r="DU101" s="515"/>
      <c r="DV101" s="515"/>
      <c r="DW101" s="515"/>
      <c r="DX101" s="515"/>
      <c r="DY101" s="515"/>
      <c r="DZ101" s="634"/>
      <c r="EA101" s="634"/>
      <c r="EB101" s="634"/>
      <c r="EC101" s="634"/>
      <c r="ED101" s="634"/>
      <c r="EE101" s="634"/>
      <c r="EF101" s="634"/>
      <c r="EG101" s="634"/>
      <c r="EH101" s="634"/>
      <c r="EI101" s="634"/>
      <c r="EJ101" s="634"/>
      <c r="EK101" s="634"/>
      <c r="EL101" s="634"/>
      <c r="EM101" s="634"/>
      <c r="EN101" s="753"/>
      <c r="EO101" s="753"/>
      <c r="EP101" s="753"/>
      <c r="EQ101" s="753"/>
      <c r="ER101" s="753"/>
      <c r="ES101" s="753"/>
      <c r="ET101" s="753"/>
      <c r="EU101" s="753"/>
      <c r="EV101" s="753"/>
      <c r="EW101" s="753"/>
      <c r="EX101" s="753"/>
      <c r="EY101" s="753"/>
      <c r="EZ101" s="753"/>
      <c r="FA101" s="753"/>
      <c r="FB101" s="1599"/>
      <c r="FC101" s="1599"/>
      <c r="FD101" s="1599"/>
      <c r="FE101" s="1599"/>
      <c r="FF101" s="1599"/>
      <c r="FG101" s="1599"/>
      <c r="FH101" s="1599"/>
      <c r="FI101" s="1599"/>
      <c r="FJ101" s="1599"/>
      <c r="FK101" s="1599"/>
      <c r="FL101" s="1599"/>
      <c r="FM101" s="1599"/>
      <c r="FN101" s="1599"/>
      <c r="FO101" s="1599"/>
      <c r="FP101" s="1599"/>
      <c r="FQ101" s="3597"/>
      <c r="FR101" s="3597"/>
      <c r="FS101" s="3597"/>
      <c r="FT101" s="3597"/>
      <c r="FU101" s="3597"/>
      <c r="FV101" s="3597"/>
      <c r="FW101" s="3597"/>
      <c r="FX101" s="3663"/>
      <c r="FY101" s="3597"/>
      <c r="FZ101" s="3597"/>
      <c r="GA101" s="3597"/>
      <c r="GB101" s="3731"/>
      <c r="GC101" s="3731"/>
      <c r="GD101" s="3731"/>
      <c r="GE101" s="3731"/>
      <c r="GF101" s="3731"/>
      <c r="GG101" s="3731"/>
      <c r="GH101" s="3663"/>
      <c r="GI101" s="3731"/>
      <c r="GJ101" s="3731"/>
      <c r="GK101" s="3731"/>
      <c r="GL101" s="3731"/>
      <c r="GM101" s="3731"/>
      <c r="GN101" s="3731"/>
      <c r="GO101" s="104"/>
      <c r="GP101" s="104"/>
      <c r="GQ101" s="104"/>
      <c r="GR101" s="104"/>
      <c r="GS101" s="104"/>
      <c r="GT101" s="3663"/>
      <c r="GU101" s="104"/>
      <c r="GV101" s="104"/>
      <c r="GW101" s="104"/>
      <c r="GX101" s="104"/>
      <c r="GY101" s="104"/>
      <c r="GZ101" s="3797"/>
    </row>
    <row r="102" spans="1:208" s="511" customFormat="1" ht="11.1" customHeight="1" x14ac:dyDescent="0.2">
      <c r="A102" s="63" t="s">
        <v>238</v>
      </c>
      <c r="B102" s="448">
        <f t="shared" si="29"/>
        <v>8</v>
      </c>
      <c r="C102" s="447">
        <f t="shared" si="30"/>
        <v>4.4444444444444446E-2</v>
      </c>
      <c r="D102" s="403">
        <f t="array" ref="D102">MIN(IF(AB102:GZ102&gt;=1,$AB$3:$GZ$3))</f>
        <v>39410</v>
      </c>
      <c r="E102" s="400">
        <f t="array" ref="E102">MAX(IF(AB102:GZ102&gt;=1,$AB$3:$GZ$3))</f>
        <v>41397</v>
      </c>
      <c r="F102" s="442">
        <f t="shared" si="31"/>
        <v>1</v>
      </c>
      <c r="G102" s="446">
        <f t="shared" si="32"/>
        <v>0.125</v>
      </c>
      <c r="H102" s="626">
        <f t="shared" si="33"/>
        <v>1</v>
      </c>
      <c r="I102" s="375">
        <f t="array" ref="I102">IF((F102&gt;=1),MAX(IF(AB102:GZ102=1,$AB$3:$GZ$3)),"-")</f>
        <v>39480</v>
      </c>
      <c r="J102" s="759">
        <f t="array" ref="J102">IF((F102&gt;=1),MAX(IF(AB102:GZ102=1,$AB$2:$GZ$2)),"-")</f>
        <v>8</v>
      </c>
      <c r="K102" s="384">
        <f t="shared" ca="1" si="34"/>
        <v>6</v>
      </c>
      <c r="L102" s="384">
        <f t="shared" ca="1" si="35"/>
        <v>172</v>
      </c>
      <c r="M102" s="445">
        <f t="shared" si="36"/>
        <v>0</v>
      </c>
      <c r="N102" s="444">
        <f t="shared" si="37"/>
        <v>0</v>
      </c>
      <c r="O102" s="156">
        <f t="shared" si="38"/>
        <v>0</v>
      </c>
      <c r="P102" s="443">
        <f t="shared" si="39"/>
        <v>0</v>
      </c>
      <c r="Q102" s="442">
        <f t="shared" si="40"/>
        <v>1</v>
      </c>
      <c r="R102" s="441">
        <f t="shared" si="41"/>
        <v>0.125</v>
      </c>
      <c r="S102" s="362">
        <f t="shared" si="42"/>
        <v>2</v>
      </c>
      <c r="T102" s="157">
        <f t="shared" si="43"/>
        <v>0.25</v>
      </c>
      <c r="U102" s="363">
        <f t="shared" si="44"/>
        <v>4</v>
      </c>
      <c r="V102" s="158">
        <f t="shared" si="45"/>
        <v>0.5</v>
      </c>
      <c r="W102" s="159">
        <f t="array" ref="W102">SUM(1*(AB$5:GZ$5=AB102:GZ102))-1</f>
        <v>0</v>
      </c>
      <c r="X102" s="160">
        <f t="shared" si="46"/>
        <v>0</v>
      </c>
      <c r="Y102" s="389">
        <f t="shared" si="47"/>
        <v>7.875</v>
      </c>
      <c r="Z102" s="389">
        <f t="shared" si="48"/>
        <v>13.625</v>
      </c>
      <c r="AA102" s="397">
        <f t="shared" si="49"/>
        <v>0.57798165137614677</v>
      </c>
      <c r="AB102" s="105"/>
      <c r="AC102" s="108"/>
      <c r="AD102" s="103"/>
      <c r="AE102" s="96"/>
      <c r="AF102" s="96"/>
      <c r="AG102" s="96">
        <v>6</v>
      </c>
      <c r="AH102" s="96"/>
      <c r="AI102" s="96">
        <v>1</v>
      </c>
      <c r="AJ102" s="96">
        <v>12</v>
      </c>
      <c r="AK102" s="96">
        <v>8</v>
      </c>
      <c r="AL102" s="96"/>
      <c r="AM102" s="98"/>
      <c r="AN102" s="98"/>
      <c r="AO102" s="98"/>
      <c r="AP102" s="98"/>
      <c r="AQ102" s="98"/>
      <c r="AR102" s="98"/>
      <c r="AS102" s="98"/>
      <c r="AT102" s="98"/>
      <c r="AU102" s="99"/>
      <c r="AV102" s="99"/>
      <c r="AW102" s="99"/>
      <c r="AX102" s="99"/>
      <c r="AY102" s="99">
        <v>4</v>
      </c>
      <c r="AZ102" s="99"/>
      <c r="BA102" s="99"/>
      <c r="BB102" s="99"/>
      <c r="BC102" s="99"/>
      <c r="BD102" s="99"/>
      <c r="BE102" s="100"/>
      <c r="BF102" s="100"/>
      <c r="BG102" s="100">
        <v>12</v>
      </c>
      <c r="BH102" s="100">
        <v>6</v>
      </c>
      <c r="BI102" s="100"/>
      <c r="BJ102" s="100"/>
      <c r="BK102" s="100"/>
      <c r="BL102" s="100"/>
      <c r="BM102" s="100"/>
      <c r="BN102" s="100"/>
      <c r="BO102" s="100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>
        <v>14</v>
      </c>
      <c r="CL102" s="102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96"/>
      <c r="CZ102" s="96"/>
      <c r="DA102" s="96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367"/>
      <c r="DM102" s="367"/>
      <c r="DN102" s="367"/>
      <c r="DO102" s="367"/>
      <c r="DP102" s="367"/>
      <c r="DQ102" s="367"/>
      <c r="DR102" s="515"/>
      <c r="DS102" s="515"/>
      <c r="DT102" s="515"/>
      <c r="DU102" s="515"/>
      <c r="DV102" s="515"/>
      <c r="DW102" s="515"/>
      <c r="DX102" s="515"/>
      <c r="DY102" s="515"/>
      <c r="DZ102" s="634"/>
      <c r="EA102" s="634"/>
      <c r="EB102" s="634"/>
      <c r="EC102" s="634"/>
      <c r="ED102" s="634"/>
      <c r="EE102" s="634"/>
      <c r="EF102" s="634"/>
      <c r="EG102" s="634"/>
      <c r="EH102" s="634"/>
      <c r="EI102" s="634"/>
      <c r="EJ102" s="634"/>
      <c r="EK102" s="634"/>
      <c r="EL102" s="634"/>
      <c r="EM102" s="634"/>
      <c r="EN102" s="753"/>
      <c r="EO102" s="753"/>
      <c r="EP102" s="753"/>
      <c r="EQ102" s="753"/>
      <c r="ER102" s="753"/>
      <c r="ES102" s="753"/>
      <c r="ET102" s="753"/>
      <c r="EU102" s="753"/>
      <c r="EV102" s="753"/>
      <c r="EW102" s="753"/>
      <c r="EX102" s="753"/>
      <c r="EY102" s="753"/>
      <c r="EZ102" s="753"/>
      <c r="FA102" s="753"/>
      <c r="FB102" s="1599"/>
      <c r="FC102" s="1599"/>
      <c r="FD102" s="1599"/>
      <c r="FE102" s="1599"/>
      <c r="FF102" s="1599"/>
      <c r="FG102" s="1599"/>
      <c r="FH102" s="1599"/>
      <c r="FI102" s="1599"/>
      <c r="FJ102" s="1599"/>
      <c r="FK102" s="1599"/>
      <c r="FL102" s="1599"/>
      <c r="FM102" s="1599"/>
      <c r="FN102" s="1599"/>
      <c r="FO102" s="1599"/>
      <c r="FP102" s="1599"/>
      <c r="FQ102" s="3597"/>
      <c r="FR102" s="3597"/>
      <c r="FS102" s="3597"/>
      <c r="FT102" s="3597"/>
      <c r="FU102" s="3597"/>
      <c r="FV102" s="3597"/>
      <c r="FW102" s="3597"/>
      <c r="FX102" s="3663"/>
      <c r="FY102" s="3597"/>
      <c r="FZ102" s="3597"/>
      <c r="GA102" s="3597"/>
      <c r="GB102" s="3731"/>
      <c r="GC102" s="3731"/>
      <c r="GD102" s="3731"/>
      <c r="GE102" s="3731"/>
      <c r="GF102" s="3731"/>
      <c r="GG102" s="3731"/>
      <c r="GH102" s="3663"/>
      <c r="GI102" s="3731"/>
      <c r="GJ102" s="3731"/>
      <c r="GK102" s="3731"/>
      <c r="GL102" s="3731"/>
      <c r="GM102" s="3731"/>
      <c r="GN102" s="3731"/>
      <c r="GO102" s="104"/>
      <c r="GP102" s="104"/>
      <c r="GQ102" s="104"/>
      <c r="GR102" s="104"/>
      <c r="GS102" s="104"/>
      <c r="GT102" s="3663"/>
      <c r="GU102" s="104"/>
      <c r="GV102" s="104"/>
      <c r="GW102" s="104"/>
      <c r="GX102" s="104"/>
      <c r="GY102" s="104"/>
      <c r="GZ102" s="3797"/>
    </row>
    <row r="103" spans="1:208" s="511" customFormat="1" ht="11.1" customHeight="1" x14ac:dyDescent="0.2">
      <c r="A103" s="63" t="s">
        <v>297</v>
      </c>
      <c r="B103" s="448">
        <f t="shared" si="29"/>
        <v>6</v>
      </c>
      <c r="C103" s="447">
        <f t="shared" si="30"/>
        <v>3.3333333333333333E-2</v>
      </c>
      <c r="D103" s="403">
        <f t="array" ref="D103">MIN(IF(AB103:GZ103&gt;=1,$AB$3:$GZ$3))</f>
        <v>39227</v>
      </c>
      <c r="E103" s="400">
        <f t="array" ref="E103">MAX(IF(AB103:GZ103&gt;=1,$AB$3:$GZ$3))</f>
        <v>42720</v>
      </c>
      <c r="F103" s="442">
        <f t="shared" si="31"/>
        <v>1</v>
      </c>
      <c r="G103" s="446">
        <f t="shared" si="32"/>
        <v>0.16666666666666666</v>
      </c>
      <c r="H103" s="626">
        <f t="shared" si="33"/>
        <v>1</v>
      </c>
      <c r="I103" s="375">
        <f t="array" ref="I103">IF((F103&gt;=1),MAX(IF(AB103:GZ103=1,$AB$3:$GZ$3)),"-")</f>
        <v>40053</v>
      </c>
      <c r="J103" s="759">
        <f t="array" ref="J103">IF((F103&gt;=1),MAX(IF(AB103:GZ103=1,$AB$2:$GZ$2)),"-")</f>
        <v>20</v>
      </c>
      <c r="K103" s="384">
        <f t="shared" ref="K103:K134" ca="1" si="50">IF(F103&gt;=1,COUNTIF(OFFSET(AB103,,J103,1,($GZ$2-J103)),"&gt;1"),B103)</f>
        <v>4</v>
      </c>
      <c r="L103" s="384">
        <f t="shared" ref="L103:L134" ca="1" si="51">IF(F103&gt;=1,COUNTBLANK(OFFSET(AB103,,J103,1,($GZ$2-J103)))+K103-1,"-")</f>
        <v>160</v>
      </c>
      <c r="M103" s="445">
        <f t="shared" si="36"/>
        <v>0</v>
      </c>
      <c r="N103" s="444">
        <f t="shared" si="37"/>
        <v>0</v>
      </c>
      <c r="O103" s="156">
        <f t="shared" si="38"/>
        <v>2</v>
      </c>
      <c r="P103" s="443">
        <f t="shared" si="39"/>
        <v>0.33333333333333331</v>
      </c>
      <c r="Q103" s="442">
        <f t="shared" si="40"/>
        <v>3</v>
      </c>
      <c r="R103" s="441">
        <f t="shared" si="41"/>
        <v>0.5</v>
      </c>
      <c r="S103" s="362">
        <f t="shared" ref="S103:S114" si="52">SUMPRODUCT((((AB$5:GZ$5)/3)&gt;=(AB103:GZ103))*1)-$B$5+B103-1</f>
        <v>3</v>
      </c>
      <c r="T103" s="157">
        <f t="shared" si="43"/>
        <v>0.5</v>
      </c>
      <c r="U103" s="363">
        <f t="shared" ref="U103:U114" si="53">SUMPRODUCT((((AB$5:GZ$5)/2)&gt;=(AB103:GZ103))*1)-$B$5+B103-1</f>
        <v>5</v>
      </c>
      <c r="V103" s="158">
        <f t="shared" si="45"/>
        <v>0.83333333333333337</v>
      </c>
      <c r="W103" s="159">
        <f t="array" ref="W103">SUM(1*(AB$5:GZ$5=AB103:GZ103))-1</f>
        <v>1</v>
      </c>
      <c r="X103" s="160">
        <f t="shared" si="46"/>
        <v>0.16666666666666666</v>
      </c>
      <c r="Y103" s="389">
        <f t="shared" si="47"/>
        <v>5</v>
      </c>
      <c r="Z103" s="389">
        <f t="shared" si="48"/>
        <v>12.833333333333334</v>
      </c>
      <c r="AA103" s="397">
        <f t="shared" si="49"/>
        <v>0.38961038961038957</v>
      </c>
      <c r="AB103" s="105">
        <v>3</v>
      </c>
      <c r="AC103" s="103"/>
      <c r="AD103" s="103"/>
      <c r="AE103" s="106"/>
      <c r="AF103" s="106"/>
      <c r="AG103" s="106"/>
      <c r="AH103" s="106"/>
      <c r="AI103" s="106"/>
      <c r="AJ103" s="106"/>
      <c r="AK103" s="106"/>
      <c r="AL103" s="106"/>
      <c r="AM103" s="97"/>
      <c r="AN103" s="97"/>
      <c r="AO103" s="97"/>
      <c r="AP103" s="97"/>
      <c r="AQ103" s="97"/>
      <c r="AR103" s="97"/>
      <c r="AS103" s="97"/>
      <c r="AT103" s="98"/>
      <c r="AU103" s="99">
        <v>1</v>
      </c>
      <c r="AV103" s="99"/>
      <c r="AW103" s="99"/>
      <c r="AX103" s="99"/>
      <c r="AY103" s="99"/>
      <c r="AZ103" s="99"/>
      <c r="BA103" s="99"/>
      <c r="BB103" s="99"/>
      <c r="BC103" s="99"/>
      <c r="BD103" s="99"/>
      <c r="BE103" s="100"/>
      <c r="BF103" s="100"/>
      <c r="BG103" s="100"/>
      <c r="BH103" s="100"/>
      <c r="BI103" s="100">
        <v>10</v>
      </c>
      <c r="BJ103" s="100"/>
      <c r="BK103" s="100"/>
      <c r="BL103" s="100"/>
      <c r="BM103" s="100"/>
      <c r="BN103" s="100"/>
      <c r="BO103" s="100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96"/>
      <c r="CZ103" s="96"/>
      <c r="DA103" s="96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367"/>
      <c r="DM103" s="367"/>
      <c r="DN103" s="367"/>
      <c r="DO103" s="367"/>
      <c r="DP103" s="367"/>
      <c r="DQ103" s="367"/>
      <c r="DR103" s="515"/>
      <c r="DS103" s="515"/>
      <c r="DT103" s="515"/>
      <c r="DU103" s="515"/>
      <c r="DV103" s="515"/>
      <c r="DW103" s="515"/>
      <c r="DX103" s="515"/>
      <c r="DY103" s="515"/>
      <c r="DZ103" s="634">
        <v>7</v>
      </c>
      <c r="EA103" s="634">
        <v>6</v>
      </c>
      <c r="EB103" s="634"/>
      <c r="EC103" s="634"/>
      <c r="ED103" s="634"/>
      <c r="EE103" s="634">
        <v>3</v>
      </c>
      <c r="EF103" s="634"/>
      <c r="EG103" s="634"/>
      <c r="EH103" s="634"/>
      <c r="EI103" s="634"/>
      <c r="EJ103" s="634"/>
      <c r="EK103" s="634"/>
      <c r="EL103" s="634"/>
      <c r="EM103" s="634"/>
      <c r="EN103" s="753"/>
      <c r="EO103" s="753"/>
      <c r="EP103" s="753"/>
      <c r="EQ103" s="753"/>
      <c r="ER103" s="753"/>
      <c r="ES103" s="753"/>
      <c r="ET103" s="753"/>
      <c r="EU103" s="753"/>
      <c r="EV103" s="753"/>
      <c r="EW103" s="753"/>
      <c r="EX103" s="753"/>
      <c r="EY103" s="753"/>
      <c r="EZ103" s="753"/>
      <c r="FA103" s="753"/>
      <c r="FB103" s="1599"/>
      <c r="FC103" s="1599"/>
      <c r="FD103" s="1599"/>
      <c r="FE103" s="1599"/>
      <c r="FF103" s="1599"/>
      <c r="FG103" s="1599"/>
      <c r="FH103" s="1599"/>
      <c r="FI103" s="1599"/>
      <c r="FJ103" s="1599"/>
      <c r="FK103" s="1599"/>
      <c r="FL103" s="1599"/>
      <c r="FM103" s="1599"/>
      <c r="FN103" s="1599"/>
      <c r="FO103" s="1599"/>
      <c r="FP103" s="1599"/>
      <c r="FQ103" s="3597"/>
      <c r="FR103" s="3597"/>
      <c r="FS103" s="3597"/>
      <c r="FT103" s="3597"/>
      <c r="FU103" s="3597"/>
      <c r="FV103" s="3597"/>
      <c r="FW103" s="3597"/>
      <c r="FX103" s="3663"/>
      <c r="FY103" s="3597"/>
      <c r="FZ103" s="3597"/>
      <c r="GA103" s="3597"/>
      <c r="GB103" s="3731"/>
      <c r="GC103" s="3731"/>
      <c r="GD103" s="3731"/>
      <c r="GE103" s="3731"/>
      <c r="GF103" s="3731"/>
      <c r="GG103" s="3731"/>
      <c r="GH103" s="3663"/>
      <c r="GI103" s="3731"/>
      <c r="GJ103" s="3731"/>
      <c r="GK103" s="3731"/>
      <c r="GL103" s="3731"/>
      <c r="GM103" s="3731"/>
      <c r="GN103" s="3731"/>
      <c r="GO103" s="104"/>
      <c r="GP103" s="104"/>
      <c r="GQ103" s="104"/>
      <c r="GR103" s="104"/>
      <c r="GS103" s="104"/>
      <c r="GT103" s="3663"/>
      <c r="GU103" s="104"/>
      <c r="GV103" s="104"/>
      <c r="GW103" s="104"/>
      <c r="GX103" s="104"/>
      <c r="GY103" s="104"/>
      <c r="GZ103" s="3797"/>
    </row>
    <row r="104" spans="1:208" s="512" customFormat="1" ht="11.1" customHeight="1" x14ac:dyDescent="0.2">
      <c r="A104" s="58" t="s">
        <v>157</v>
      </c>
      <c r="B104" s="448">
        <f t="shared" si="29"/>
        <v>2</v>
      </c>
      <c r="C104" s="447">
        <f t="shared" si="30"/>
        <v>1.1111111111111112E-2</v>
      </c>
      <c r="D104" s="403">
        <f t="array" ref="D104">MIN(IF(AB104:GZ104&gt;=1,$AB$3:$GZ$3))</f>
        <v>41348</v>
      </c>
      <c r="E104" s="400">
        <f t="array" ref="E104">MAX(IF(AB104:GZ104&gt;=1,$AB$3:$GZ$3))</f>
        <v>43105</v>
      </c>
      <c r="F104" s="442">
        <f t="shared" si="31"/>
        <v>0</v>
      </c>
      <c r="G104" s="446">
        <f t="shared" si="32"/>
        <v>0</v>
      </c>
      <c r="H104" s="626" t="str">
        <f t="shared" si="33"/>
        <v>-</v>
      </c>
      <c r="I104" s="375" t="str">
        <f t="array" ref="I104">IF((F104&gt;=1),MAX(IF(AB104:GZ104=1,$AB$3:$GZ$3)),"-")</f>
        <v>-</v>
      </c>
      <c r="J104" s="759" t="str">
        <f t="array" ref="J104">IF((F104&gt;=1),MAX(IF(AB104:GZ104=1,$AB$2:$GZ$2)),"-")</f>
        <v>-</v>
      </c>
      <c r="K104" s="384">
        <f t="shared" ca="1" si="50"/>
        <v>2</v>
      </c>
      <c r="L104" s="384" t="str">
        <f t="shared" ca="1" si="51"/>
        <v>-</v>
      </c>
      <c r="M104" s="445">
        <f t="shared" si="36"/>
        <v>0</v>
      </c>
      <c r="N104" s="444">
        <f t="shared" si="37"/>
        <v>0</v>
      </c>
      <c r="O104" s="156">
        <f t="shared" si="38"/>
        <v>0</v>
      </c>
      <c r="P104" s="443">
        <f t="shared" si="39"/>
        <v>0</v>
      </c>
      <c r="Q104" s="442">
        <f t="shared" si="40"/>
        <v>0</v>
      </c>
      <c r="R104" s="441">
        <f t="shared" si="41"/>
        <v>0</v>
      </c>
      <c r="S104" s="362">
        <f t="shared" si="52"/>
        <v>0</v>
      </c>
      <c r="T104" s="157">
        <f t="shared" si="43"/>
        <v>0</v>
      </c>
      <c r="U104" s="363">
        <f t="shared" si="53"/>
        <v>0</v>
      </c>
      <c r="V104" s="158">
        <f t="shared" si="45"/>
        <v>0</v>
      </c>
      <c r="W104" s="159">
        <f t="array" ref="W104">SUM(1*(AB$5:GZ$5=AB104:GZ104))-1</f>
        <v>1</v>
      </c>
      <c r="X104" s="160">
        <f t="shared" si="46"/>
        <v>0.5</v>
      </c>
      <c r="Y104" s="389">
        <f t="shared" si="47"/>
        <v>10.5</v>
      </c>
      <c r="Z104" s="389">
        <f t="shared" si="48"/>
        <v>14.5</v>
      </c>
      <c r="AA104" s="397">
        <f t="shared" si="49"/>
        <v>0.72413793103448276</v>
      </c>
      <c r="AB104" s="94"/>
      <c r="AC104" s="95"/>
      <c r="AD104" s="95"/>
      <c r="AE104" s="109"/>
      <c r="AF104" s="109"/>
      <c r="AG104" s="109"/>
      <c r="AH104" s="109"/>
      <c r="AI104" s="109"/>
      <c r="AJ104" s="109"/>
      <c r="AK104" s="109"/>
      <c r="AL104" s="109"/>
      <c r="AM104" s="110"/>
      <c r="AN104" s="110"/>
      <c r="AO104" s="110"/>
      <c r="AP104" s="110"/>
      <c r="AQ104" s="110"/>
      <c r="AR104" s="110"/>
      <c r="AS104" s="110"/>
      <c r="AT104" s="98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>
        <v>11</v>
      </c>
      <c r="CJ104" s="102"/>
      <c r="CK104" s="102"/>
      <c r="CL104" s="102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96"/>
      <c r="CZ104" s="96"/>
      <c r="DA104" s="96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367"/>
      <c r="DM104" s="367"/>
      <c r="DN104" s="367"/>
      <c r="DO104" s="367"/>
      <c r="DP104" s="367"/>
      <c r="DQ104" s="367"/>
      <c r="DR104" s="515"/>
      <c r="DS104" s="515"/>
      <c r="DT104" s="515"/>
      <c r="DU104" s="515"/>
      <c r="DV104" s="515"/>
      <c r="DW104" s="515"/>
      <c r="DX104" s="515"/>
      <c r="DY104" s="515"/>
      <c r="DZ104" s="634"/>
      <c r="EA104" s="634"/>
      <c r="EB104" s="634"/>
      <c r="EC104" s="634"/>
      <c r="ED104" s="634"/>
      <c r="EE104" s="634"/>
      <c r="EF104" s="634"/>
      <c r="EG104" s="634"/>
      <c r="EH104" s="634"/>
      <c r="EI104" s="634"/>
      <c r="EJ104" s="634"/>
      <c r="EK104" s="634"/>
      <c r="EL104" s="634"/>
      <c r="EM104" s="634"/>
      <c r="EN104" s="753"/>
      <c r="EO104" s="753"/>
      <c r="EP104" s="753"/>
      <c r="EQ104" s="753"/>
      <c r="ER104" s="753"/>
      <c r="ES104" s="753">
        <v>10</v>
      </c>
      <c r="ET104" s="753"/>
      <c r="EU104" s="753"/>
      <c r="EV104" s="753"/>
      <c r="EW104" s="753"/>
      <c r="EX104" s="753"/>
      <c r="EY104" s="753"/>
      <c r="EZ104" s="753"/>
      <c r="FA104" s="753"/>
      <c r="FB104" s="1599"/>
      <c r="FC104" s="1599"/>
      <c r="FD104" s="1599"/>
      <c r="FE104" s="1599"/>
      <c r="FF104" s="1599"/>
      <c r="FG104" s="1599"/>
      <c r="FH104" s="1599"/>
      <c r="FI104" s="1599"/>
      <c r="FJ104" s="1599"/>
      <c r="FK104" s="1599"/>
      <c r="FL104" s="1599"/>
      <c r="FM104" s="1599"/>
      <c r="FN104" s="1599"/>
      <c r="FO104" s="1599"/>
      <c r="FP104" s="1599"/>
      <c r="FQ104" s="3597"/>
      <c r="FR104" s="3597"/>
      <c r="FS104" s="3597"/>
      <c r="FT104" s="3597"/>
      <c r="FU104" s="3597"/>
      <c r="FV104" s="3597"/>
      <c r="FW104" s="3597"/>
      <c r="FX104" s="3663"/>
      <c r="FY104" s="3597"/>
      <c r="FZ104" s="3597"/>
      <c r="GA104" s="3597"/>
      <c r="GB104" s="3731"/>
      <c r="GC104" s="3731"/>
      <c r="GD104" s="3731"/>
      <c r="GE104" s="3731"/>
      <c r="GF104" s="3731"/>
      <c r="GG104" s="3731"/>
      <c r="GH104" s="3663"/>
      <c r="GI104" s="3731"/>
      <c r="GJ104" s="3731"/>
      <c r="GK104" s="3731"/>
      <c r="GL104" s="3731"/>
      <c r="GM104" s="3731"/>
      <c r="GN104" s="3731"/>
      <c r="GO104" s="104"/>
      <c r="GP104" s="104"/>
      <c r="GQ104" s="104"/>
      <c r="GR104" s="104"/>
      <c r="GS104" s="104"/>
      <c r="GT104" s="3663"/>
      <c r="GU104" s="104"/>
      <c r="GV104" s="104"/>
      <c r="GW104" s="104"/>
      <c r="GX104" s="104"/>
      <c r="GY104" s="104"/>
      <c r="GZ104" s="3797"/>
    </row>
    <row r="105" spans="1:208" s="512" customFormat="1" ht="11.1" customHeight="1" x14ac:dyDescent="0.2">
      <c r="A105" s="58" t="s">
        <v>53</v>
      </c>
      <c r="B105" s="448">
        <f t="shared" si="29"/>
        <v>1</v>
      </c>
      <c r="C105" s="447">
        <f t="shared" si="30"/>
        <v>5.5555555555555558E-3</v>
      </c>
      <c r="D105" s="403">
        <f t="array" ref="D105">MIN(IF(AB105:GZ105&gt;=1,$AB$3:$GZ$3))</f>
        <v>39263</v>
      </c>
      <c r="E105" s="400">
        <f t="array" ref="E105">MAX(IF(AB105:GZ105&gt;=1,$AB$3:$GZ$3))</f>
        <v>39263</v>
      </c>
      <c r="F105" s="442">
        <f t="shared" si="31"/>
        <v>0</v>
      </c>
      <c r="G105" s="446">
        <f t="shared" si="32"/>
        <v>0</v>
      </c>
      <c r="H105" s="626" t="str">
        <f t="shared" si="33"/>
        <v>-</v>
      </c>
      <c r="I105" s="375" t="str">
        <f t="array" ref="I105">IF((F105&gt;=1),MAX(IF(AB105:GZ105=1,$AB$3:$GZ$3)),"-")</f>
        <v>-</v>
      </c>
      <c r="J105" s="759" t="str">
        <f t="array" ref="J105">IF((F105&gt;=1),MAX(IF(AB105:GZ105=1,$AB$2:$GZ$2)),"-")</f>
        <v>-</v>
      </c>
      <c r="K105" s="384">
        <f t="shared" ca="1" si="50"/>
        <v>1</v>
      </c>
      <c r="L105" s="384" t="str">
        <f t="shared" ca="1" si="51"/>
        <v>-</v>
      </c>
      <c r="M105" s="445">
        <f t="shared" si="36"/>
        <v>0</v>
      </c>
      <c r="N105" s="444">
        <f t="shared" si="37"/>
        <v>0</v>
      </c>
      <c r="O105" s="156">
        <f t="shared" si="38"/>
        <v>0</v>
      </c>
      <c r="P105" s="443">
        <f t="shared" si="39"/>
        <v>0</v>
      </c>
      <c r="Q105" s="442">
        <f t="shared" si="40"/>
        <v>0</v>
      </c>
      <c r="R105" s="441">
        <f t="shared" si="41"/>
        <v>0</v>
      </c>
      <c r="S105" s="362">
        <f t="shared" si="52"/>
        <v>0</v>
      </c>
      <c r="T105" s="157">
        <f t="shared" si="43"/>
        <v>0</v>
      </c>
      <c r="U105" s="363">
        <f t="shared" si="53"/>
        <v>0</v>
      </c>
      <c r="V105" s="158">
        <f t="shared" si="45"/>
        <v>0</v>
      </c>
      <c r="W105" s="159">
        <f t="array" ref="W105">SUM(1*(AB$5:GZ$5=AB105:GZ105))-1</f>
        <v>0</v>
      </c>
      <c r="X105" s="160">
        <f t="shared" si="46"/>
        <v>0</v>
      </c>
      <c r="Y105" s="389">
        <f t="shared" si="47"/>
        <v>7</v>
      </c>
      <c r="Z105" s="389">
        <f t="shared" si="48"/>
        <v>13</v>
      </c>
      <c r="AA105" s="397">
        <f t="shared" si="49"/>
        <v>0.53846153846153844</v>
      </c>
      <c r="AB105" s="94"/>
      <c r="AC105" s="103">
        <v>7</v>
      </c>
      <c r="AD105" s="95"/>
      <c r="AE105" s="111"/>
      <c r="AF105" s="111"/>
      <c r="AG105" s="109"/>
      <c r="AH105" s="109"/>
      <c r="AI105" s="109"/>
      <c r="AJ105" s="109"/>
      <c r="AK105" s="109"/>
      <c r="AL105" s="109"/>
      <c r="AM105" s="110"/>
      <c r="AN105" s="110"/>
      <c r="AO105" s="110"/>
      <c r="AP105" s="110"/>
      <c r="AQ105" s="110"/>
      <c r="AR105" s="110"/>
      <c r="AS105" s="110"/>
      <c r="AT105" s="98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96"/>
      <c r="CZ105" s="96"/>
      <c r="DA105" s="96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367"/>
      <c r="DM105" s="367"/>
      <c r="DN105" s="367"/>
      <c r="DO105" s="367"/>
      <c r="DP105" s="367"/>
      <c r="DQ105" s="367"/>
      <c r="DR105" s="515"/>
      <c r="DS105" s="515"/>
      <c r="DT105" s="515"/>
      <c r="DU105" s="515"/>
      <c r="DV105" s="515"/>
      <c r="DW105" s="515"/>
      <c r="DX105" s="515"/>
      <c r="DY105" s="515"/>
      <c r="DZ105" s="634"/>
      <c r="EA105" s="634"/>
      <c r="EB105" s="634"/>
      <c r="EC105" s="634"/>
      <c r="ED105" s="634"/>
      <c r="EE105" s="634"/>
      <c r="EF105" s="634"/>
      <c r="EG105" s="634"/>
      <c r="EH105" s="634"/>
      <c r="EI105" s="634"/>
      <c r="EJ105" s="634"/>
      <c r="EK105" s="634"/>
      <c r="EL105" s="634"/>
      <c r="EM105" s="634"/>
      <c r="EN105" s="753"/>
      <c r="EO105" s="753"/>
      <c r="EP105" s="753"/>
      <c r="EQ105" s="753"/>
      <c r="ER105" s="753"/>
      <c r="ES105" s="753"/>
      <c r="ET105" s="753"/>
      <c r="EU105" s="753"/>
      <c r="EV105" s="753"/>
      <c r="EW105" s="753"/>
      <c r="EX105" s="753"/>
      <c r="EY105" s="753"/>
      <c r="EZ105" s="753"/>
      <c r="FA105" s="753"/>
      <c r="FB105" s="1599"/>
      <c r="FC105" s="1599"/>
      <c r="FD105" s="1599"/>
      <c r="FE105" s="1599"/>
      <c r="FF105" s="1599"/>
      <c r="FG105" s="1599"/>
      <c r="FH105" s="1599"/>
      <c r="FI105" s="1599"/>
      <c r="FJ105" s="1599"/>
      <c r="FK105" s="1599"/>
      <c r="FL105" s="1599"/>
      <c r="FM105" s="1599"/>
      <c r="FN105" s="1599"/>
      <c r="FO105" s="1599"/>
      <c r="FP105" s="1599"/>
      <c r="FQ105" s="3597"/>
      <c r="FR105" s="3597"/>
      <c r="FS105" s="3597"/>
      <c r="FT105" s="3597"/>
      <c r="FU105" s="3597"/>
      <c r="FV105" s="3597"/>
      <c r="FW105" s="3597"/>
      <c r="FX105" s="3663"/>
      <c r="FY105" s="3597"/>
      <c r="FZ105" s="3597"/>
      <c r="GA105" s="3597"/>
      <c r="GB105" s="3731"/>
      <c r="GC105" s="3731"/>
      <c r="GD105" s="3731"/>
      <c r="GE105" s="3731"/>
      <c r="GF105" s="3731"/>
      <c r="GG105" s="3731"/>
      <c r="GH105" s="3663"/>
      <c r="GI105" s="3731"/>
      <c r="GJ105" s="3731"/>
      <c r="GK105" s="3731"/>
      <c r="GL105" s="3731"/>
      <c r="GM105" s="3731"/>
      <c r="GN105" s="3731"/>
      <c r="GO105" s="104"/>
      <c r="GP105" s="104"/>
      <c r="GQ105" s="104"/>
      <c r="GR105" s="104"/>
      <c r="GS105" s="104"/>
      <c r="GT105" s="3663"/>
      <c r="GU105" s="104"/>
      <c r="GV105" s="104"/>
      <c r="GW105" s="104"/>
      <c r="GX105" s="104"/>
      <c r="GY105" s="104"/>
      <c r="GZ105" s="3797"/>
    </row>
    <row r="106" spans="1:208" s="511" customFormat="1" ht="11.1" customHeight="1" x14ac:dyDescent="0.2">
      <c r="A106" s="60" t="s">
        <v>142</v>
      </c>
      <c r="B106" s="448">
        <f t="shared" si="29"/>
        <v>42</v>
      </c>
      <c r="C106" s="447">
        <f t="shared" si="30"/>
        <v>0.23333333333333334</v>
      </c>
      <c r="D106" s="403">
        <f t="array" ref="D106">MIN(IF(AB106:GZ106&gt;=1,$AB$3:$GZ$3))</f>
        <v>39263</v>
      </c>
      <c r="E106" s="400">
        <f t="array" ref="E106">MAX(IF(AB106:GZ106&gt;=1,$AB$3:$GZ$3))</f>
        <v>44617</v>
      </c>
      <c r="F106" s="442">
        <f t="shared" si="31"/>
        <v>4</v>
      </c>
      <c r="G106" s="446">
        <f t="shared" si="32"/>
        <v>9.5238095238095233E-2</v>
      </c>
      <c r="H106" s="626">
        <f t="shared" si="33"/>
        <v>0.66666666666666663</v>
      </c>
      <c r="I106" s="375">
        <f t="array" ref="I106">IF((F106&gt;=1),MAX(IF(AB106:GZ106=1,$AB$3:$GZ$3)),"-")</f>
        <v>41348</v>
      </c>
      <c r="J106" s="759">
        <f t="array" ref="J106">IF((F106&gt;=1),MAX(IF(AB106:GZ106=1,$AB$2:$GZ$2)),"-")</f>
        <v>60</v>
      </c>
      <c r="K106" s="384">
        <f t="shared" ca="1" si="50"/>
        <v>15</v>
      </c>
      <c r="L106" s="384">
        <f t="shared" ca="1" si="51"/>
        <v>120</v>
      </c>
      <c r="M106" s="445">
        <f t="shared" si="36"/>
        <v>2</v>
      </c>
      <c r="N106" s="444">
        <f t="shared" si="37"/>
        <v>4.7619047619047616E-2</v>
      </c>
      <c r="O106" s="156">
        <f t="shared" si="38"/>
        <v>4</v>
      </c>
      <c r="P106" s="443">
        <f t="shared" si="39"/>
        <v>9.5238095238095233E-2</v>
      </c>
      <c r="Q106" s="442">
        <f t="shared" si="40"/>
        <v>10</v>
      </c>
      <c r="R106" s="441">
        <f t="shared" si="41"/>
        <v>0.23809523809523808</v>
      </c>
      <c r="S106" s="362">
        <f t="shared" si="52"/>
        <v>12</v>
      </c>
      <c r="T106" s="157">
        <f t="shared" si="43"/>
        <v>0.2857142857142857</v>
      </c>
      <c r="U106" s="363">
        <f t="shared" si="53"/>
        <v>22</v>
      </c>
      <c r="V106" s="158">
        <f t="shared" si="45"/>
        <v>0.52380952380952384</v>
      </c>
      <c r="W106" s="159">
        <f t="array" ref="W106">SUM(1*(AB$5:GZ$5=AB106:GZ106))-1</f>
        <v>3</v>
      </c>
      <c r="X106" s="160">
        <f t="shared" si="46"/>
        <v>7.1428571428571425E-2</v>
      </c>
      <c r="Y106" s="389">
        <f t="shared" si="47"/>
        <v>6.7380952380952381</v>
      </c>
      <c r="Z106" s="389">
        <f t="shared" si="48"/>
        <v>12.523809523809524</v>
      </c>
      <c r="AA106" s="397">
        <f t="shared" si="49"/>
        <v>0.53802281368821292</v>
      </c>
      <c r="AB106" s="105"/>
      <c r="AC106" s="103">
        <v>1</v>
      </c>
      <c r="AD106" s="103">
        <v>5</v>
      </c>
      <c r="AE106" s="96">
        <v>6</v>
      </c>
      <c r="AF106" s="96">
        <v>5</v>
      </c>
      <c r="AG106" s="96"/>
      <c r="AH106" s="96"/>
      <c r="AI106" s="96"/>
      <c r="AJ106" s="96">
        <v>4</v>
      </c>
      <c r="AK106" s="96">
        <v>9</v>
      </c>
      <c r="AL106" s="96">
        <v>3</v>
      </c>
      <c r="AM106" s="98">
        <v>8</v>
      </c>
      <c r="AN106" s="98"/>
      <c r="AO106" s="98"/>
      <c r="AP106" s="98"/>
      <c r="AQ106" s="98"/>
      <c r="AR106" s="98">
        <v>1</v>
      </c>
      <c r="AS106" s="98">
        <v>14</v>
      </c>
      <c r="AT106" s="98">
        <v>10</v>
      </c>
      <c r="AU106" s="99">
        <v>2</v>
      </c>
      <c r="AV106" s="99"/>
      <c r="AW106" s="99">
        <v>10</v>
      </c>
      <c r="AX106" s="99">
        <v>3</v>
      </c>
      <c r="AY106" s="99"/>
      <c r="AZ106" s="99">
        <v>4</v>
      </c>
      <c r="BA106" s="99"/>
      <c r="BB106" s="99"/>
      <c r="BC106" s="99"/>
      <c r="BD106" s="99"/>
      <c r="BE106" s="100">
        <v>3</v>
      </c>
      <c r="BF106" s="100"/>
      <c r="BG106" s="100"/>
      <c r="BH106" s="100">
        <v>9</v>
      </c>
      <c r="BI106" s="100">
        <v>7</v>
      </c>
      <c r="BJ106" s="100">
        <v>8</v>
      </c>
      <c r="BK106" s="100"/>
      <c r="BL106" s="100">
        <v>5</v>
      </c>
      <c r="BM106" s="100">
        <v>1</v>
      </c>
      <c r="BN106" s="100"/>
      <c r="BO106" s="100"/>
      <c r="BP106" s="101">
        <v>8</v>
      </c>
      <c r="BQ106" s="101">
        <v>5</v>
      </c>
      <c r="BR106" s="101"/>
      <c r="BS106" s="101"/>
      <c r="BT106" s="101">
        <v>7</v>
      </c>
      <c r="BU106" s="101"/>
      <c r="BV106" s="101"/>
      <c r="BW106" s="101"/>
      <c r="BX106" s="101"/>
      <c r="BY106" s="101"/>
      <c r="BZ106" s="102">
        <v>9</v>
      </c>
      <c r="CA106" s="102"/>
      <c r="CB106" s="102"/>
      <c r="CC106" s="102"/>
      <c r="CD106" s="102"/>
      <c r="CE106" s="102"/>
      <c r="CF106" s="102">
        <v>5</v>
      </c>
      <c r="CG106" s="102"/>
      <c r="CH106" s="102"/>
      <c r="CI106" s="102">
        <v>1</v>
      </c>
      <c r="CJ106" s="102"/>
      <c r="CK106" s="102"/>
      <c r="CL106" s="102">
        <v>12</v>
      </c>
      <c r="CM106" s="103"/>
      <c r="CN106" s="103"/>
      <c r="CO106" s="103"/>
      <c r="CP106" s="103"/>
      <c r="CQ106" s="103"/>
      <c r="CR106" s="103"/>
      <c r="CS106" s="103">
        <v>11</v>
      </c>
      <c r="CT106" s="103"/>
      <c r="CU106" s="103"/>
      <c r="CV106" s="103"/>
      <c r="CW106" s="103"/>
      <c r="CX106" s="103"/>
      <c r="CY106" s="96">
        <v>3</v>
      </c>
      <c r="CZ106" s="96"/>
      <c r="DA106" s="96">
        <v>13</v>
      </c>
      <c r="DB106" s="104"/>
      <c r="DC106" s="104"/>
      <c r="DD106" s="104">
        <v>8</v>
      </c>
      <c r="DE106" s="104"/>
      <c r="DF106" s="104"/>
      <c r="DG106" s="104"/>
      <c r="DH106" s="104"/>
      <c r="DI106" s="104"/>
      <c r="DJ106" s="104"/>
      <c r="DK106" s="104"/>
      <c r="DL106" s="367"/>
      <c r="DM106" s="367"/>
      <c r="DN106" s="367"/>
      <c r="DO106" s="367"/>
      <c r="DP106" s="367"/>
      <c r="DQ106" s="367"/>
      <c r="DR106" s="515"/>
      <c r="DS106" s="515"/>
      <c r="DT106" s="515"/>
      <c r="DU106" s="515"/>
      <c r="DV106" s="515"/>
      <c r="DW106" s="515"/>
      <c r="DX106" s="515"/>
      <c r="DY106" s="515"/>
      <c r="DZ106" s="634"/>
      <c r="EA106" s="634"/>
      <c r="EB106" s="634">
        <v>11</v>
      </c>
      <c r="EC106" s="634"/>
      <c r="ED106" s="634"/>
      <c r="EE106" s="634">
        <v>5</v>
      </c>
      <c r="EF106" s="634"/>
      <c r="EG106" s="634">
        <v>2</v>
      </c>
      <c r="EH106" s="634"/>
      <c r="EI106" s="634"/>
      <c r="EJ106" s="634">
        <v>6</v>
      </c>
      <c r="EK106" s="634"/>
      <c r="EL106" s="634"/>
      <c r="EM106" s="634"/>
      <c r="EN106" s="753"/>
      <c r="EO106" s="753"/>
      <c r="EP106" s="753"/>
      <c r="EQ106" s="753"/>
      <c r="ER106" s="753">
        <v>13</v>
      </c>
      <c r="ES106" s="753">
        <v>16</v>
      </c>
      <c r="ET106" s="753"/>
      <c r="EU106" s="753"/>
      <c r="EV106" s="753"/>
      <c r="EW106" s="753"/>
      <c r="EX106" s="753"/>
      <c r="EY106" s="753"/>
      <c r="EZ106" s="753"/>
      <c r="FA106" s="753"/>
      <c r="FB106" s="1599">
        <v>10</v>
      </c>
      <c r="FC106" s="1599"/>
      <c r="FD106" s="1599">
        <v>12</v>
      </c>
      <c r="FE106" s="1599"/>
      <c r="FF106" s="1599"/>
      <c r="FG106" s="1599"/>
      <c r="FH106" s="1599"/>
      <c r="FI106" s="1599"/>
      <c r="FJ106" s="1599"/>
      <c r="FK106" s="1599"/>
      <c r="FL106" s="1599"/>
      <c r="FM106" s="1599"/>
      <c r="FN106" s="1599">
        <v>4</v>
      </c>
      <c r="FO106" s="1599"/>
      <c r="FP106" s="1599"/>
      <c r="FQ106" s="3597"/>
      <c r="FR106" s="3597"/>
      <c r="FS106" s="3597"/>
      <c r="FT106" s="3597"/>
      <c r="FU106" s="3597"/>
      <c r="FV106" s="3597"/>
      <c r="FW106" s="3597"/>
      <c r="FX106" s="3663"/>
      <c r="FY106" s="3597"/>
      <c r="FZ106" s="3597"/>
      <c r="GA106" s="3597"/>
      <c r="GB106" s="3731"/>
      <c r="GC106" s="3731"/>
      <c r="GD106" s="3731"/>
      <c r="GE106" s="3731"/>
      <c r="GF106" s="3731"/>
      <c r="GG106" s="3731"/>
      <c r="GH106" s="3663"/>
      <c r="GI106" s="3731"/>
      <c r="GJ106" s="3731">
        <v>4</v>
      </c>
      <c r="GK106" s="3731"/>
      <c r="GL106" s="3731"/>
      <c r="GM106" s="3731"/>
      <c r="GN106" s="3731"/>
      <c r="GO106" s="104"/>
      <c r="GP106" s="104"/>
      <c r="GQ106" s="104"/>
      <c r="GR106" s="104"/>
      <c r="GS106" s="104"/>
      <c r="GT106" s="3663"/>
      <c r="GU106" s="104"/>
      <c r="GV106" s="104"/>
      <c r="GW106" s="104"/>
      <c r="GX106" s="104"/>
      <c r="GY106" s="104"/>
      <c r="GZ106" s="3797"/>
    </row>
    <row r="107" spans="1:208" s="511" customFormat="1" ht="11.1" customHeight="1" x14ac:dyDescent="0.2">
      <c r="A107" s="58" t="s">
        <v>54</v>
      </c>
      <c r="B107" s="448">
        <f t="shared" si="29"/>
        <v>1</v>
      </c>
      <c r="C107" s="447">
        <f t="shared" si="30"/>
        <v>5.5555555555555558E-3</v>
      </c>
      <c r="D107" s="403">
        <f t="array" ref="D107">MIN(IF(AB107:GZ107&gt;=1,$AB$3:$GZ$3))</f>
        <v>39308</v>
      </c>
      <c r="E107" s="400">
        <f t="array" ref="E107">MAX(IF(AB107:GZ107&gt;=1,$AB$3:$GZ$3))</f>
        <v>39308</v>
      </c>
      <c r="F107" s="442">
        <f t="shared" si="31"/>
        <v>0</v>
      </c>
      <c r="G107" s="446">
        <f t="shared" si="32"/>
        <v>0</v>
      </c>
      <c r="H107" s="626" t="str">
        <f t="shared" si="33"/>
        <v>-</v>
      </c>
      <c r="I107" s="375" t="str">
        <f t="array" ref="I107">IF((F107&gt;=1),MAX(IF(AB107:GZ107=1,$AB$3:$GZ$3)),"-")</f>
        <v>-</v>
      </c>
      <c r="J107" s="759" t="str">
        <f t="array" ref="J107">IF((F107&gt;=1),MAX(IF(AB107:GZ107=1,$AB$2:$GZ$2)),"-")</f>
        <v>-</v>
      </c>
      <c r="K107" s="384">
        <f t="shared" ca="1" si="50"/>
        <v>1</v>
      </c>
      <c r="L107" s="384" t="str">
        <f t="shared" ca="1" si="51"/>
        <v>-</v>
      </c>
      <c r="M107" s="445">
        <f t="shared" si="36"/>
        <v>0</v>
      </c>
      <c r="N107" s="444">
        <f t="shared" si="37"/>
        <v>0</v>
      </c>
      <c r="O107" s="156">
        <f t="shared" si="38"/>
        <v>0</v>
      </c>
      <c r="P107" s="443">
        <f t="shared" si="39"/>
        <v>0</v>
      </c>
      <c r="Q107" s="442">
        <f t="shared" si="40"/>
        <v>0</v>
      </c>
      <c r="R107" s="441">
        <f t="shared" si="41"/>
        <v>0</v>
      </c>
      <c r="S107" s="362">
        <f t="shared" si="52"/>
        <v>0</v>
      </c>
      <c r="T107" s="157">
        <f t="shared" si="43"/>
        <v>0</v>
      </c>
      <c r="U107" s="363">
        <f t="shared" si="53"/>
        <v>0</v>
      </c>
      <c r="V107" s="158">
        <f t="shared" si="45"/>
        <v>0</v>
      </c>
      <c r="W107" s="159">
        <f t="array" ref="W107">SUM(1*(AB$5:GZ$5=AB107:GZ107))-1</f>
        <v>0</v>
      </c>
      <c r="X107" s="160">
        <f t="shared" si="46"/>
        <v>0</v>
      </c>
      <c r="Y107" s="389">
        <f t="shared" si="47"/>
        <v>7</v>
      </c>
      <c r="Z107" s="389">
        <f t="shared" si="48"/>
        <v>10</v>
      </c>
      <c r="AA107" s="397">
        <f t="shared" si="49"/>
        <v>0.7</v>
      </c>
      <c r="AB107" s="105"/>
      <c r="AC107" s="103"/>
      <c r="AD107" s="103">
        <v>7</v>
      </c>
      <c r="AE107" s="106"/>
      <c r="AF107" s="106"/>
      <c r="AG107" s="106"/>
      <c r="AH107" s="106"/>
      <c r="AI107" s="106"/>
      <c r="AJ107" s="106"/>
      <c r="AK107" s="106"/>
      <c r="AL107" s="106"/>
      <c r="AM107" s="97"/>
      <c r="AN107" s="97"/>
      <c r="AO107" s="97"/>
      <c r="AP107" s="97"/>
      <c r="AQ107" s="97"/>
      <c r="AR107" s="97"/>
      <c r="AS107" s="97"/>
      <c r="AT107" s="98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96"/>
      <c r="CZ107" s="96"/>
      <c r="DA107" s="96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367"/>
      <c r="DM107" s="367"/>
      <c r="DN107" s="367"/>
      <c r="DO107" s="367"/>
      <c r="DP107" s="367"/>
      <c r="DQ107" s="367"/>
      <c r="DR107" s="515"/>
      <c r="DS107" s="515"/>
      <c r="DT107" s="515"/>
      <c r="DU107" s="515"/>
      <c r="DV107" s="515"/>
      <c r="DW107" s="515"/>
      <c r="DX107" s="515"/>
      <c r="DY107" s="515"/>
      <c r="DZ107" s="634"/>
      <c r="EA107" s="634"/>
      <c r="EB107" s="634"/>
      <c r="EC107" s="634"/>
      <c r="ED107" s="634"/>
      <c r="EE107" s="634"/>
      <c r="EF107" s="634"/>
      <c r="EG107" s="634"/>
      <c r="EH107" s="634"/>
      <c r="EI107" s="634"/>
      <c r="EJ107" s="634"/>
      <c r="EK107" s="634"/>
      <c r="EL107" s="634"/>
      <c r="EM107" s="634"/>
      <c r="EN107" s="753"/>
      <c r="EO107" s="753"/>
      <c r="EP107" s="753"/>
      <c r="EQ107" s="753"/>
      <c r="ER107" s="753"/>
      <c r="ES107" s="753"/>
      <c r="ET107" s="753"/>
      <c r="EU107" s="753"/>
      <c r="EV107" s="753"/>
      <c r="EW107" s="753"/>
      <c r="EX107" s="753"/>
      <c r="EY107" s="753"/>
      <c r="EZ107" s="753"/>
      <c r="FA107" s="753"/>
      <c r="FB107" s="1599"/>
      <c r="FC107" s="1599"/>
      <c r="FD107" s="1599"/>
      <c r="FE107" s="1599"/>
      <c r="FF107" s="1599"/>
      <c r="FG107" s="1599"/>
      <c r="FH107" s="1599"/>
      <c r="FI107" s="1599"/>
      <c r="FJ107" s="1599"/>
      <c r="FK107" s="1599"/>
      <c r="FL107" s="1599"/>
      <c r="FM107" s="1599"/>
      <c r="FN107" s="1599"/>
      <c r="FO107" s="1599"/>
      <c r="FP107" s="1599"/>
      <c r="FQ107" s="3597"/>
      <c r="FR107" s="3597"/>
      <c r="FS107" s="3597"/>
      <c r="FT107" s="3597"/>
      <c r="FU107" s="3597"/>
      <c r="FV107" s="3597"/>
      <c r="FW107" s="3597"/>
      <c r="FX107" s="3663"/>
      <c r="FY107" s="3597"/>
      <c r="FZ107" s="3597"/>
      <c r="GA107" s="3597"/>
      <c r="GB107" s="3731"/>
      <c r="GC107" s="3731"/>
      <c r="GD107" s="3731"/>
      <c r="GE107" s="3731"/>
      <c r="GF107" s="3731"/>
      <c r="GG107" s="3731"/>
      <c r="GH107" s="3663"/>
      <c r="GI107" s="3731"/>
      <c r="GJ107" s="3731"/>
      <c r="GK107" s="3731"/>
      <c r="GL107" s="3731"/>
      <c r="GM107" s="3731"/>
      <c r="GN107" s="3731"/>
      <c r="GO107" s="104"/>
      <c r="GP107" s="104"/>
      <c r="GQ107" s="104"/>
      <c r="GR107" s="104"/>
      <c r="GS107" s="104"/>
      <c r="GT107" s="3663"/>
      <c r="GU107" s="104"/>
      <c r="GV107" s="104"/>
      <c r="GW107" s="104"/>
      <c r="GX107" s="104"/>
      <c r="GY107" s="104"/>
      <c r="GZ107" s="3797"/>
    </row>
    <row r="108" spans="1:208" s="511" customFormat="1" ht="11.1" customHeight="1" x14ac:dyDescent="0.2">
      <c r="A108" s="61" t="s">
        <v>222</v>
      </c>
      <c r="B108" s="448">
        <f t="shared" si="29"/>
        <v>1</v>
      </c>
      <c r="C108" s="447">
        <f t="shared" si="30"/>
        <v>5.5555555555555558E-3</v>
      </c>
      <c r="D108" s="403">
        <f t="array" ref="D108">MIN(IF(AB108:GZ108&gt;=1,$AB$3:$GZ$3))</f>
        <v>41782</v>
      </c>
      <c r="E108" s="400">
        <f t="array" ref="E108">MAX(IF(AB108:GZ108&gt;=1,$AB$3:$GZ$3))</f>
        <v>41782</v>
      </c>
      <c r="F108" s="442">
        <f t="shared" si="31"/>
        <v>1</v>
      </c>
      <c r="G108" s="446">
        <f t="shared" si="32"/>
        <v>1</v>
      </c>
      <c r="H108" s="626">
        <f t="shared" si="33"/>
        <v>1</v>
      </c>
      <c r="I108" s="375">
        <f t="array" ref="I108">IF((F108&gt;=1),MAX(IF(AB108:GZ108=1,$AB$3:$GZ$3)),"-")</f>
        <v>41782</v>
      </c>
      <c r="J108" s="759">
        <f t="array" ref="J108">IF((F108&gt;=1),MAX(IF(AB108:GZ108=1,$AB$2:$GZ$2)),"-")</f>
        <v>74</v>
      </c>
      <c r="K108" s="384">
        <f t="shared" ca="1" si="50"/>
        <v>0</v>
      </c>
      <c r="L108" s="384">
        <f t="shared" ca="1" si="51"/>
        <v>106</v>
      </c>
      <c r="M108" s="445">
        <f t="shared" si="36"/>
        <v>0</v>
      </c>
      <c r="N108" s="444">
        <f t="shared" si="37"/>
        <v>0</v>
      </c>
      <c r="O108" s="156">
        <f t="shared" si="38"/>
        <v>0</v>
      </c>
      <c r="P108" s="443">
        <f t="shared" si="39"/>
        <v>0</v>
      </c>
      <c r="Q108" s="442">
        <f t="shared" si="40"/>
        <v>1</v>
      </c>
      <c r="R108" s="441">
        <f t="shared" si="41"/>
        <v>1</v>
      </c>
      <c r="S108" s="362">
        <f t="shared" si="52"/>
        <v>1</v>
      </c>
      <c r="T108" s="157">
        <f t="shared" si="43"/>
        <v>1</v>
      </c>
      <c r="U108" s="363">
        <f t="shared" si="53"/>
        <v>1</v>
      </c>
      <c r="V108" s="158">
        <f t="shared" si="45"/>
        <v>1</v>
      </c>
      <c r="W108" s="159">
        <f t="array" ref="W108">SUM(1*(AB$5:GZ$5=AB108:GZ108))-1</f>
        <v>0</v>
      </c>
      <c r="X108" s="160">
        <f t="shared" si="46"/>
        <v>0</v>
      </c>
      <c r="Y108" s="389">
        <f t="shared" si="47"/>
        <v>1</v>
      </c>
      <c r="Z108" s="389">
        <f t="shared" si="48"/>
        <v>9</v>
      </c>
      <c r="AA108" s="397">
        <f t="shared" si="49"/>
        <v>0.1111111111111111</v>
      </c>
      <c r="AB108" s="94"/>
      <c r="AC108" s="95"/>
      <c r="AD108" s="95"/>
      <c r="AE108" s="106"/>
      <c r="AF108" s="106"/>
      <c r="AG108" s="106"/>
      <c r="AH108" s="106"/>
      <c r="AI108" s="106"/>
      <c r="AJ108" s="106"/>
      <c r="AK108" s="106"/>
      <c r="AL108" s="106"/>
      <c r="AM108" s="98"/>
      <c r="AN108" s="98"/>
      <c r="AO108" s="98"/>
      <c r="AP108" s="98"/>
      <c r="AQ108" s="98"/>
      <c r="AR108" s="98"/>
      <c r="AS108" s="98"/>
      <c r="AT108" s="98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>
        <v>1</v>
      </c>
      <c r="CX108" s="103"/>
      <c r="CY108" s="96"/>
      <c r="CZ108" s="96"/>
      <c r="DA108" s="96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367"/>
      <c r="DM108" s="367"/>
      <c r="DN108" s="367"/>
      <c r="DO108" s="367"/>
      <c r="DP108" s="367"/>
      <c r="DQ108" s="367"/>
      <c r="DR108" s="515"/>
      <c r="DS108" s="515"/>
      <c r="DT108" s="515"/>
      <c r="DU108" s="515"/>
      <c r="DV108" s="515"/>
      <c r="DW108" s="515"/>
      <c r="DX108" s="515"/>
      <c r="DY108" s="515"/>
      <c r="DZ108" s="634"/>
      <c r="EA108" s="634"/>
      <c r="EB108" s="634"/>
      <c r="EC108" s="634"/>
      <c r="ED108" s="634"/>
      <c r="EE108" s="634"/>
      <c r="EF108" s="634"/>
      <c r="EG108" s="634"/>
      <c r="EH108" s="634"/>
      <c r="EI108" s="634"/>
      <c r="EJ108" s="634"/>
      <c r="EK108" s="634"/>
      <c r="EL108" s="634"/>
      <c r="EM108" s="634"/>
      <c r="EN108" s="753"/>
      <c r="EO108" s="753"/>
      <c r="EP108" s="753"/>
      <c r="EQ108" s="753"/>
      <c r="ER108" s="753"/>
      <c r="ES108" s="753"/>
      <c r="ET108" s="753"/>
      <c r="EU108" s="753"/>
      <c r="EV108" s="753"/>
      <c r="EW108" s="753"/>
      <c r="EX108" s="753"/>
      <c r="EY108" s="753"/>
      <c r="EZ108" s="753"/>
      <c r="FA108" s="753"/>
      <c r="FB108" s="1599"/>
      <c r="FC108" s="1599"/>
      <c r="FD108" s="1599"/>
      <c r="FE108" s="1599"/>
      <c r="FF108" s="1599"/>
      <c r="FG108" s="1599"/>
      <c r="FH108" s="1599"/>
      <c r="FI108" s="1599"/>
      <c r="FJ108" s="1599"/>
      <c r="FK108" s="1599"/>
      <c r="FL108" s="1599"/>
      <c r="FM108" s="1599"/>
      <c r="FN108" s="1599"/>
      <c r="FO108" s="1599"/>
      <c r="FP108" s="1599"/>
      <c r="FQ108" s="3597"/>
      <c r="FR108" s="3597"/>
      <c r="FS108" s="3597"/>
      <c r="FT108" s="3597"/>
      <c r="FU108" s="3597"/>
      <c r="FV108" s="3597"/>
      <c r="FW108" s="3597"/>
      <c r="FX108" s="3663"/>
      <c r="FY108" s="3597"/>
      <c r="FZ108" s="3597"/>
      <c r="GA108" s="3597"/>
      <c r="GB108" s="3731"/>
      <c r="GC108" s="3731"/>
      <c r="GD108" s="3731"/>
      <c r="GE108" s="3731"/>
      <c r="GF108" s="3731"/>
      <c r="GG108" s="3731"/>
      <c r="GH108" s="3663"/>
      <c r="GI108" s="3731"/>
      <c r="GJ108" s="3731"/>
      <c r="GK108" s="3731"/>
      <c r="GL108" s="3731"/>
      <c r="GM108" s="3731"/>
      <c r="GN108" s="3731"/>
      <c r="GO108" s="104"/>
      <c r="GP108" s="104"/>
      <c r="GQ108" s="104"/>
      <c r="GR108" s="104"/>
      <c r="GS108" s="104"/>
      <c r="GT108" s="3663"/>
      <c r="GU108" s="104"/>
      <c r="GV108" s="104"/>
      <c r="GW108" s="104"/>
      <c r="GX108" s="104"/>
      <c r="GY108" s="104"/>
      <c r="GZ108" s="3797"/>
    </row>
    <row r="109" spans="1:208" s="511" customFormat="1" ht="11.1" customHeight="1" x14ac:dyDescent="0.2">
      <c r="A109" s="58" t="s">
        <v>65</v>
      </c>
      <c r="B109" s="448">
        <f t="shared" si="29"/>
        <v>2</v>
      </c>
      <c r="C109" s="447">
        <f t="shared" si="30"/>
        <v>1.1111111111111112E-2</v>
      </c>
      <c r="D109" s="403">
        <f t="array" ref="D109">MIN(IF(AB109:GZ109&gt;=1,$AB$3:$GZ$3))</f>
        <v>40424</v>
      </c>
      <c r="E109" s="400">
        <f t="array" ref="E109">MAX(IF(AB109:GZ109&gt;=1,$AB$3:$GZ$3))</f>
        <v>41432</v>
      </c>
      <c r="F109" s="442">
        <f t="shared" si="31"/>
        <v>0</v>
      </c>
      <c r="G109" s="446">
        <f t="shared" si="32"/>
        <v>0</v>
      </c>
      <c r="H109" s="626" t="str">
        <f t="shared" si="33"/>
        <v>-</v>
      </c>
      <c r="I109" s="375" t="str">
        <f t="array" ref="I109">IF((F109&gt;=1),MAX(IF(AB109:GZ109=1,$AB$3:$GZ$3)),"-")</f>
        <v>-</v>
      </c>
      <c r="J109" s="759" t="str">
        <f t="array" ref="J109">IF((F109&gt;=1),MAX(IF(AB109:GZ109=1,$AB$2:$GZ$2)),"-")</f>
        <v>-</v>
      </c>
      <c r="K109" s="384">
        <f t="shared" ca="1" si="50"/>
        <v>2</v>
      </c>
      <c r="L109" s="384" t="str">
        <f t="shared" ca="1" si="51"/>
        <v>-</v>
      </c>
      <c r="M109" s="445">
        <f t="shared" si="36"/>
        <v>0</v>
      </c>
      <c r="N109" s="444">
        <f t="shared" si="37"/>
        <v>0</v>
      </c>
      <c r="O109" s="156">
        <f t="shared" si="38"/>
        <v>0</v>
      </c>
      <c r="P109" s="443">
        <f t="shared" si="39"/>
        <v>0</v>
      </c>
      <c r="Q109" s="442">
        <f t="shared" si="40"/>
        <v>0</v>
      </c>
      <c r="R109" s="441">
        <f t="shared" si="41"/>
        <v>0</v>
      </c>
      <c r="S109" s="362">
        <f t="shared" si="52"/>
        <v>0</v>
      </c>
      <c r="T109" s="157">
        <f t="shared" si="43"/>
        <v>0</v>
      </c>
      <c r="U109" s="363">
        <f t="shared" si="53"/>
        <v>0</v>
      </c>
      <c r="V109" s="158">
        <f t="shared" si="45"/>
        <v>0</v>
      </c>
      <c r="W109" s="159">
        <f t="array" ref="W109">SUM(1*(AB$5:GZ$5=AB109:GZ109))-1</f>
        <v>1</v>
      </c>
      <c r="X109" s="160">
        <f t="shared" si="46"/>
        <v>0.5</v>
      </c>
      <c r="Y109" s="389">
        <f t="shared" si="47"/>
        <v>10.5</v>
      </c>
      <c r="Z109" s="389">
        <f t="shared" si="48"/>
        <v>11</v>
      </c>
      <c r="AA109" s="397">
        <f t="shared" si="49"/>
        <v>0.95454545454545459</v>
      </c>
      <c r="AB109" s="94"/>
      <c r="AC109" s="95"/>
      <c r="AD109" s="95"/>
      <c r="AE109" s="111"/>
      <c r="AF109" s="111"/>
      <c r="AG109" s="106"/>
      <c r="AH109" s="106"/>
      <c r="AI109" s="106"/>
      <c r="AJ109" s="106"/>
      <c r="AK109" s="106"/>
      <c r="AL109" s="106"/>
      <c r="AM109" s="98"/>
      <c r="AN109" s="98"/>
      <c r="AO109" s="98"/>
      <c r="AP109" s="98"/>
      <c r="AQ109" s="98"/>
      <c r="AR109" s="98"/>
      <c r="AS109" s="98"/>
      <c r="AT109" s="98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100">
        <v>7</v>
      </c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>
        <v>14</v>
      </c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96"/>
      <c r="CZ109" s="96"/>
      <c r="DA109" s="96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367"/>
      <c r="DM109" s="367"/>
      <c r="DN109" s="367"/>
      <c r="DO109" s="367"/>
      <c r="DP109" s="367"/>
      <c r="DQ109" s="367"/>
      <c r="DR109" s="515"/>
      <c r="DS109" s="515"/>
      <c r="DT109" s="515"/>
      <c r="DU109" s="515"/>
      <c r="DV109" s="515"/>
      <c r="DW109" s="515"/>
      <c r="DX109" s="515"/>
      <c r="DY109" s="515"/>
      <c r="DZ109" s="634"/>
      <c r="EA109" s="634"/>
      <c r="EB109" s="634"/>
      <c r="EC109" s="634"/>
      <c r="ED109" s="634"/>
      <c r="EE109" s="634"/>
      <c r="EF109" s="634"/>
      <c r="EG109" s="634"/>
      <c r="EH109" s="634"/>
      <c r="EI109" s="634"/>
      <c r="EJ109" s="634"/>
      <c r="EK109" s="634"/>
      <c r="EL109" s="634"/>
      <c r="EM109" s="634"/>
      <c r="EN109" s="753"/>
      <c r="EO109" s="753"/>
      <c r="EP109" s="753"/>
      <c r="EQ109" s="753"/>
      <c r="ER109" s="753"/>
      <c r="ES109" s="753"/>
      <c r="ET109" s="753"/>
      <c r="EU109" s="753"/>
      <c r="EV109" s="753"/>
      <c r="EW109" s="753"/>
      <c r="EX109" s="753"/>
      <c r="EY109" s="753"/>
      <c r="EZ109" s="753"/>
      <c r="FA109" s="753"/>
      <c r="FB109" s="1599"/>
      <c r="FC109" s="1599"/>
      <c r="FD109" s="1599"/>
      <c r="FE109" s="1599"/>
      <c r="FF109" s="1599"/>
      <c r="FG109" s="1599"/>
      <c r="FH109" s="1599"/>
      <c r="FI109" s="1599"/>
      <c r="FJ109" s="1599"/>
      <c r="FK109" s="1599"/>
      <c r="FL109" s="1599"/>
      <c r="FM109" s="1599"/>
      <c r="FN109" s="1599"/>
      <c r="FO109" s="1599"/>
      <c r="FP109" s="1599"/>
      <c r="FQ109" s="3597"/>
      <c r="FR109" s="3597"/>
      <c r="FS109" s="3597"/>
      <c r="FT109" s="3597"/>
      <c r="FU109" s="3597"/>
      <c r="FV109" s="3597"/>
      <c r="FW109" s="3597"/>
      <c r="FX109" s="3663"/>
      <c r="FY109" s="3597"/>
      <c r="FZ109" s="3597"/>
      <c r="GA109" s="3597"/>
      <c r="GB109" s="3731"/>
      <c r="GC109" s="3731"/>
      <c r="GD109" s="3731"/>
      <c r="GE109" s="3731"/>
      <c r="GF109" s="3731"/>
      <c r="GG109" s="3731"/>
      <c r="GH109" s="3663"/>
      <c r="GI109" s="3731"/>
      <c r="GJ109" s="3731"/>
      <c r="GK109" s="3731"/>
      <c r="GL109" s="3731"/>
      <c r="GM109" s="3731"/>
      <c r="GN109" s="3731"/>
      <c r="GO109" s="104"/>
      <c r="GP109" s="104"/>
      <c r="GQ109" s="104"/>
      <c r="GR109" s="104"/>
      <c r="GS109" s="104"/>
      <c r="GT109" s="3663"/>
      <c r="GU109" s="104"/>
      <c r="GV109" s="104"/>
      <c r="GW109" s="104"/>
      <c r="GX109" s="104"/>
      <c r="GY109" s="104"/>
      <c r="GZ109" s="3797"/>
    </row>
    <row r="110" spans="1:208" s="511" customFormat="1" ht="11.1" customHeight="1" x14ac:dyDescent="0.2">
      <c r="A110" s="58" t="s">
        <v>855</v>
      </c>
      <c r="B110" s="448">
        <f t="shared" si="29"/>
        <v>32</v>
      </c>
      <c r="C110" s="447">
        <f t="shared" si="30"/>
        <v>0.17777777777777778</v>
      </c>
      <c r="D110" s="403">
        <f t="array" ref="D110">MIN(IF(AB110:GZ110&gt;=1,$AB$3:$GZ$3))</f>
        <v>43574</v>
      </c>
      <c r="E110" s="400">
        <f t="array" ref="E110">MAX(IF(AB110:GZ110&gt;=1,$AB$3:$GZ$3))</f>
        <v>45016</v>
      </c>
      <c r="F110" s="442">
        <f t="shared" si="31"/>
        <v>0</v>
      </c>
      <c r="G110" s="446">
        <f t="shared" si="32"/>
        <v>0</v>
      </c>
      <c r="H110" s="626" t="str">
        <f t="shared" si="33"/>
        <v>-</v>
      </c>
      <c r="I110" s="375" t="str">
        <f t="array" ref="I110">IF((F110&gt;=1),MAX(IF(AB110:GZ110=1,$AB$3:$GZ$3)),"-")</f>
        <v>-</v>
      </c>
      <c r="J110" s="759" t="str">
        <f t="array" ref="J110">IF((F110&gt;=1),MAX(IF(AB110:GZ110=1,$AB$2:$GZ$2)),"-")</f>
        <v>-</v>
      </c>
      <c r="K110" s="384">
        <f t="shared" ca="1" si="50"/>
        <v>32</v>
      </c>
      <c r="L110" s="384" t="str">
        <f t="shared" ca="1" si="51"/>
        <v>-</v>
      </c>
      <c r="M110" s="445">
        <f t="shared" si="36"/>
        <v>1</v>
      </c>
      <c r="N110" s="444">
        <f t="shared" si="37"/>
        <v>3.125E-2</v>
      </c>
      <c r="O110" s="156">
        <f t="shared" si="38"/>
        <v>1</v>
      </c>
      <c r="P110" s="443">
        <f t="shared" si="39"/>
        <v>3.125E-2</v>
      </c>
      <c r="Q110" s="442">
        <f t="shared" si="40"/>
        <v>2</v>
      </c>
      <c r="R110" s="441">
        <f t="shared" si="41"/>
        <v>6.25E-2</v>
      </c>
      <c r="S110" s="362">
        <f t="shared" si="52"/>
        <v>6</v>
      </c>
      <c r="T110" s="157">
        <f t="shared" si="43"/>
        <v>0.1875</v>
      </c>
      <c r="U110" s="363">
        <f t="shared" si="53"/>
        <v>9</v>
      </c>
      <c r="V110" s="158">
        <f t="shared" si="45"/>
        <v>0.28125</v>
      </c>
      <c r="W110" s="159">
        <f t="array" ref="W110">SUM(1*(AB$5:GZ$5=AB110:GZ110))-1</f>
        <v>0</v>
      </c>
      <c r="X110" s="160">
        <f t="shared" si="46"/>
        <v>0</v>
      </c>
      <c r="Y110" s="389">
        <f t="shared" si="47"/>
        <v>9.34375</v>
      </c>
      <c r="Z110" s="389">
        <f t="shared" si="48"/>
        <v>14.03125</v>
      </c>
      <c r="AA110" s="397">
        <f t="shared" si="49"/>
        <v>0.66592427616926508</v>
      </c>
      <c r="AB110" s="94"/>
      <c r="AC110" s="95"/>
      <c r="AD110" s="95"/>
      <c r="AE110" s="111"/>
      <c r="AF110" s="111"/>
      <c r="AG110" s="106"/>
      <c r="AH110" s="106"/>
      <c r="AI110" s="106"/>
      <c r="AJ110" s="106"/>
      <c r="AK110" s="106"/>
      <c r="AL110" s="106"/>
      <c r="AM110" s="98"/>
      <c r="AN110" s="98"/>
      <c r="AO110" s="98"/>
      <c r="AP110" s="98"/>
      <c r="AQ110" s="98"/>
      <c r="AR110" s="98"/>
      <c r="AS110" s="98"/>
      <c r="AT110" s="98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96"/>
      <c r="CZ110" s="96"/>
      <c r="DA110" s="96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367"/>
      <c r="DM110" s="367"/>
      <c r="DN110" s="367"/>
      <c r="DO110" s="367"/>
      <c r="DP110" s="367"/>
      <c r="DQ110" s="367"/>
      <c r="DR110" s="515"/>
      <c r="DS110" s="515"/>
      <c r="DT110" s="515"/>
      <c r="DU110" s="515"/>
      <c r="DV110" s="515"/>
      <c r="DW110" s="515"/>
      <c r="DX110" s="515"/>
      <c r="DY110" s="515"/>
      <c r="DZ110" s="634"/>
      <c r="EA110" s="634"/>
      <c r="EB110" s="634"/>
      <c r="EC110" s="634"/>
      <c r="ED110" s="634"/>
      <c r="EE110" s="634"/>
      <c r="EF110" s="634"/>
      <c r="EG110" s="634"/>
      <c r="EH110" s="634"/>
      <c r="EI110" s="634"/>
      <c r="EJ110" s="634"/>
      <c r="EK110" s="634"/>
      <c r="EL110" s="634"/>
      <c r="EM110" s="634"/>
      <c r="EN110" s="753"/>
      <c r="EO110" s="753"/>
      <c r="EP110" s="753"/>
      <c r="EQ110" s="753"/>
      <c r="ER110" s="753"/>
      <c r="ES110" s="753"/>
      <c r="ET110" s="753"/>
      <c r="EU110" s="753"/>
      <c r="EV110" s="753"/>
      <c r="EW110" s="753"/>
      <c r="EX110" s="753"/>
      <c r="EY110" s="753"/>
      <c r="EZ110" s="753"/>
      <c r="FA110" s="753"/>
      <c r="FB110" s="1599"/>
      <c r="FC110" s="1599"/>
      <c r="FD110" s="1599"/>
      <c r="FE110" s="1599"/>
      <c r="FF110" s="1599"/>
      <c r="FG110" s="1599"/>
      <c r="FH110" s="1599"/>
      <c r="FI110" s="1599"/>
      <c r="FJ110" s="1599"/>
      <c r="FK110" s="1599"/>
      <c r="FL110" s="1599"/>
      <c r="FM110" s="1599">
        <v>10</v>
      </c>
      <c r="FN110" s="1599">
        <v>10</v>
      </c>
      <c r="FO110" s="1599">
        <v>8</v>
      </c>
      <c r="FP110" s="1599">
        <v>14</v>
      </c>
      <c r="FQ110" s="3597">
        <v>16</v>
      </c>
      <c r="FR110" s="3597">
        <v>4</v>
      </c>
      <c r="FS110" s="3597">
        <v>16</v>
      </c>
      <c r="FT110" s="3597">
        <v>11</v>
      </c>
      <c r="FU110" s="3597"/>
      <c r="FV110" s="3597"/>
      <c r="FW110" s="3597"/>
      <c r="FX110" s="3663"/>
      <c r="FY110" s="3597"/>
      <c r="FZ110" s="3597">
        <v>14</v>
      </c>
      <c r="GA110" s="3597"/>
      <c r="GB110" s="3731">
        <v>9</v>
      </c>
      <c r="GC110" s="3731">
        <v>12</v>
      </c>
      <c r="GD110" s="3731">
        <v>12</v>
      </c>
      <c r="GE110" s="3731">
        <v>5</v>
      </c>
      <c r="GF110" s="3731">
        <v>9</v>
      </c>
      <c r="GG110" s="3731">
        <v>13</v>
      </c>
      <c r="GH110" s="3663">
        <v>9</v>
      </c>
      <c r="GI110" s="3731">
        <v>13</v>
      </c>
      <c r="GJ110" s="3731">
        <v>2</v>
      </c>
      <c r="GK110" s="3731">
        <v>3</v>
      </c>
      <c r="GL110" s="3731">
        <v>14</v>
      </c>
      <c r="GM110" s="3731">
        <v>6</v>
      </c>
      <c r="GN110" s="3731">
        <v>13</v>
      </c>
      <c r="GO110" s="104">
        <v>5</v>
      </c>
      <c r="GP110" s="104">
        <v>5</v>
      </c>
      <c r="GQ110" s="104">
        <v>4</v>
      </c>
      <c r="GR110" s="104">
        <v>8</v>
      </c>
      <c r="GS110" s="104">
        <v>11</v>
      </c>
      <c r="GT110" s="3663">
        <v>8</v>
      </c>
      <c r="GU110" s="104">
        <v>10</v>
      </c>
      <c r="GV110" s="104">
        <v>7</v>
      </c>
      <c r="GW110" s="104">
        <v>11</v>
      </c>
      <c r="GX110" s="104"/>
      <c r="GY110" s="104">
        <v>7</v>
      </c>
      <c r="GZ110" s="3797"/>
    </row>
    <row r="111" spans="1:208" s="511" customFormat="1" ht="11.1" customHeight="1" x14ac:dyDescent="0.2">
      <c r="A111" s="58" t="s">
        <v>199</v>
      </c>
      <c r="B111" s="448">
        <f t="shared" si="29"/>
        <v>1</v>
      </c>
      <c r="C111" s="447">
        <f t="shared" si="30"/>
        <v>5.5555555555555558E-3</v>
      </c>
      <c r="D111" s="403">
        <f t="array" ref="D111">MIN(IF(AB111:GZ111&gt;=1,$AB$3:$GZ$3))</f>
        <v>39308</v>
      </c>
      <c r="E111" s="400">
        <f t="array" ref="E111">MAX(IF(AB111:GZ111&gt;=1,$AB$3:$GZ$3))</f>
        <v>39308</v>
      </c>
      <c r="F111" s="442">
        <f t="shared" si="31"/>
        <v>0</v>
      </c>
      <c r="G111" s="446">
        <f t="shared" si="32"/>
        <v>0</v>
      </c>
      <c r="H111" s="626" t="str">
        <f t="shared" si="33"/>
        <v>-</v>
      </c>
      <c r="I111" s="375" t="str">
        <f t="array" ref="I111">IF((F111&gt;=1),MAX(IF(AB111:GZ111=1,$AB$3:$GZ$3)),"-")</f>
        <v>-</v>
      </c>
      <c r="J111" s="759" t="str">
        <f t="array" ref="J111">IF((F111&gt;=1),MAX(IF(AB111:GZ111=1,$AB$2:$GZ$2)),"-")</f>
        <v>-</v>
      </c>
      <c r="K111" s="384">
        <f t="shared" ca="1" si="50"/>
        <v>1</v>
      </c>
      <c r="L111" s="384" t="str">
        <f t="shared" ca="1" si="51"/>
        <v>-</v>
      </c>
      <c r="M111" s="445">
        <f t="shared" si="36"/>
        <v>0</v>
      </c>
      <c r="N111" s="444">
        <f t="shared" si="37"/>
        <v>0</v>
      </c>
      <c r="O111" s="156">
        <f t="shared" si="38"/>
        <v>0</v>
      </c>
      <c r="P111" s="443">
        <f t="shared" si="39"/>
        <v>0</v>
      </c>
      <c r="Q111" s="442">
        <f t="shared" si="40"/>
        <v>0</v>
      </c>
      <c r="R111" s="441">
        <f t="shared" si="41"/>
        <v>0</v>
      </c>
      <c r="S111" s="362">
        <f t="shared" si="52"/>
        <v>0</v>
      </c>
      <c r="T111" s="157">
        <f t="shared" si="43"/>
        <v>0</v>
      </c>
      <c r="U111" s="363">
        <f t="shared" si="53"/>
        <v>0</v>
      </c>
      <c r="V111" s="158">
        <f t="shared" si="45"/>
        <v>0</v>
      </c>
      <c r="W111" s="159">
        <f t="array" ref="W111">SUM(1*(AB$5:GZ$5=AB111:GZ111))-1</f>
        <v>1</v>
      </c>
      <c r="X111" s="160">
        <f t="shared" si="46"/>
        <v>1</v>
      </c>
      <c r="Y111" s="389">
        <f t="shared" si="47"/>
        <v>10</v>
      </c>
      <c r="Z111" s="389">
        <f t="shared" si="48"/>
        <v>10</v>
      </c>
      <c r="AA111" s="397">
        <f t="shared" si="49"/>
        <v>1</v>
      </c>
      <c r="AB111" s="105"/>
      <c r="AC111" s="103"/>
      <c r="AD111" s="103">
        <v>10</v>
      </c>
      <c r="AE111" s="111"/>
      <c r="AF111" s="111"/>
      <c r="AG111" s="106"/>
      <c r="AH111" s="106"/>
      <c r="AI111" s="106"/>
      <c r="AJ111" s="106"/>
      <c r="AK111" s="106"/>
      <c r="AL111" s="106"/>
      <c r="AM111" s="98"/>
      <c r="AN111" s="98"/>
      <c r="AO111" s="98"/>
      <c r="AP111" s="98"/>
      <c r="AQ111" s="98"/>
      <c r="AR111" s="98"/>
      <c r="AS111" s="98"/>
      <c r="AT111" s="98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96"/>
      <c r="CZ111" s="96"/>
      <c r="DA111" s="96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367"/>
      <c r="DM111" s="367"/>
      <c r="DN111" s="367"/>
      <c r="DO111" s="367"/>
      <c r="DP111" s="367"/>
      <c r="DQ111" s="367"/>
      <c r="DR111" s="515"/>
      <c r="DS111" s="515"/>
      <c r="DT111" s="515"/>
      <c r="DU111" s="515"/>
      <c r="DV111" s="515"/>
      <c r="DW111" s="515"/>
      <c r="DX111" s="515"/>
      <c r="DY111" s="515"/>
      <c r="DZ111" s="634"/>
      <c r="EA111" s="634"/>
      <c r="EB111" s="634"/>
      <c r="EC111" s="634"/>
      <c r="ED111" s="634"/>
      <c r="EE111" s="634"/>
      <c r="EF111" s="634"/>
      <c r="EG111" s="634"/>
      <c r="EH111" s="634"/>
      <c r="EI111" s="634"/>
      <c r="EJ111" s="634"/>
      <c r="EK111" s="634"/>
      <c r="EL111" s="634"/>
      <c r="EM111" s="634"/>
      <c r="EN111" s="753"/>
      <c r="EO111" s="753"/>
      <c r="EP111" s="753"/>
      <c r="EQ111" s="753"/>
      <c r="ER111" s="753"/>
      <c r="ES111" s="753"/>
      <c r="ET111" s="753"/>
      <c r="EU111" s="753"/>
      <c r="EV111" s="753"/>
      <c r="EW111" s="753"/>
      <c r="EX111" s="753"/>
      <c r="EY111" s="753"/>
      <c r="EZ111" s="753"/>
      <c r="FA111" s="753"/>
      <c r="FB111" s="1599"/>
      <c r="FC111" s="1599"/>
      <c r="FD111" s="1599"/>
      <c r="FE111" s="1599"/>
      <c r="FF111" s="1599"/>
      <c r="FG111" s="1599"/>
      <c r="FH111" s="1599"/>
      <c r="FI111" s="1599"/>
      <c r="FJ111" s="1599"/>
      <c r="FK111" s="1599"/>
      <c r="FL111" s="1599"/>
      <c r="FM111" s="1599"/>
      <c r="FN111" s="1599"/>
      <c r="FO111" s="1599"/>
      <c r="FP111" s="1599"/>
      <c r="FQ111" s="3597"/>
      <c r="FR111" s="3597"/>
      <c r="FS111" s="3597"/>
      <c r="FT111" s="3597"/>
      <c r="FU111" s="3597"/>
      <c r="FV111" s="3597"/>
      <c r="FW111" s="3597"/>
      <c r="FX111" s="3663"/>
      <c r="FY111" s="3597"/>
      <c r="FZ111" s="3597"/>
      <c r="GA111" s="3597"/>
      <c r="GB111" s="3731"/>
      <c r="GC111" s="3731"/>
      <c r="GD111" s="3731"/>
      <c r="GE111" s="3731"/>
      <c r="GF111" s="3731"/>
      <c r="GG111" s="3731"/>
      <c r="GH111" s="3663"/>
      <c r="GI111" s="3731"/>
      <c r="GJ111" s="3731"/>
      <c r="GK111" s="3731"/>
      <c r="GL111" s="3731"/>
      <c r="GM111" s="3731"/>
      <c r="GN111" s="3731"/>
      <c r="GO111" s="104"/>
      <c r="GP111" s="104"/>
      <c r="GQ111" s="104"/>
      <c r="GR111" s="104"/>
      <c r="GS111" s="104"/>
      <c r="GT111" s="3663"/>
      <c r="GU111" s="104"/>
      <c r="GV111" s="104"/>
      <c r="GW111" s="104"/>
      <c r="GX111" s="104"/>
      <c r="GY111" s="104"/>
      <c r="GZ111" s="3797"/>
    </row>
    <row r="112" spans="1:208" s="511" customFormat="1" ht="11.1" customHeight="1" x14ac:dyDescent="0.2">
      <c r="A112" s="58" t="s">
        <v>908</v>
      </c>
      <c r="B112" s="448">
        <f t="shared" si="29"/>
        <v>1</v>
      </c>
      <c r="C112" s="447">
        <f t="shared" si="30"/>
        <v>5.5555555555555558E-3</v>
      </c>
      <c r="D112" s="403">
        <f t="array" ref="D112">MIN(IF(AB112:GZ112&gt;=1,$AB$3:$GZ$3))</f>
        <v>44631</v>
      </c>
      <c r="E112" s="400">
        <f t="array" ref="E112">MAX(IF(AB112:GZ112&gt;=1,$AB$3:$GZ$3))</f>
        <v>44631</v>
      </c>
      <c r="F112" s="442">
        <f t="shared" si="31"/>
        <v>0</v>
      </c>
      <c r="G112" s="446">
        <f t="shared" si="32"/>
        <v>0</v>
      </c>
      <c r="H112" s="626" t="str">
        <f t="shared" si="33"/>
        <v>-</v>
      </c>
      <c r="I112" s="375" t="str">
        <f t="array" ref="I112">IF((F112&gt;=1),MAX(IF(AB112:GZ112=1,$AB$3:$GZ$3)),"-")</f>
        <v>-</v>
      </c>
      <c r="J112" s="759" t="str">
        <f t="array" ref="J112">IF((F112&gt;=1),MAX(IF(AB112:GZ112=1,$AB$2:$GZ$2)),"-")</f>
        <v>-</v>
      </c>
      <c r="K112" s="384">
        <f t="shared" ca="1" si="50"/>
        <v>1</v>
      </c>
      <c r="L112" s="384" t="str">
        <f t="shared" ca="1" si="51"/>
        <v>-</v>
      </c>
      <c r="M112" s="445">
        <f t="shared" si="36"/>
        <v>0</v>
      </c>
      <c r="N112" s="444">
        <f t="shared" si="37"/>
        <v>0</v>
      </c>
      <c r="O112" s="156">
        <f t="shared" si="38"/>
        <v>0</v>
      </c>
      <c r="P112" s="443">
        <f t="shared" si="39"/>
        <v>0</v>
      </c>
      <c r="Q112" s="442">
        <f t="shared" si="40"/>
        <v>0</v>
      </c>
      <c r="R112" s="441">
        <f t="shared" si="41"/>
        <v>0</v>
      </c>
      <c r="S112" s="362">
        <f t="shared" si="52"/>
        <v>1</v>
      </c>
      <c r="T112" s="157">
        <f t="shared" si="43"/>
        <v>1</v>
      </c>
      <c r="U112" s="363">
        <f t="shared" si="53"/>
        <v>1</v>
      </c>
      <c r="V112" s="158">
        <f t="shared" si="45"/>
        <v>1</v>
      </c>
      <c r="W112" s="159">
        <f t="array" ref="W112">SUM(1*(AB$5:GZ$5=AB112:GZ112))-1</f>
        <v>0</v>
      </c>
      <c r="X112" s="160">
        <f t="shared" si="46"/>
        <v>0</v>
      </c>
      <c r="Y112" s="389">
        <f t="shared" si="47"/>
        <v>4</v>
      </c>
      <c r="Z112" s="389">
        <f t="shared" si="48"/>
        <v>15</v>
      </c>
      <c r="AA112" s="397">
        <f t="shared" si="49"/>
        <v>0.26666666666666666</v>
      </c>
      <c r="AB112" s="105"/>
      <c r="AC112" s="103"/>
      <c r="AD112" s="103"/>
      <c r="AE112" s="111"/>
      <c r="AF112" s="111"/>
      <c r="AG112" s="106"/>
      <c r="AH112" s="106"/>
      <c r="AI112" s="106"/>
      <c r="AJ112" s="106"/>
      <c r="AK112" s="106"/>
      <c r="AL112" s="106"/>
      <c r="AM112" s="98"/>
      <c r="AN112" s="98"/>
      <c r="AO112" s="98"/>
      <c r="AP112" s="98"/>
      <c r="AQ112" s="98"/>
      <c r="AR112" s="98"/>
      <c r="AS112" s="98"/>
      <c r="AT112" s="98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96"/>
      <c r="CZ112" s="96"/>
      <c r="DA112" s="96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367"/>
      <c r="DM112" s="367"/>
      <c r="DN112" s="367"/>
      <c r="DO112" s="367"/>
      <c r="DP112" s="367"/>
      <c r="DQ112" s="367"/>
      <c r="DR112" s="515"/>
      <c r="DS112" s="515"/>
      <c r="DT112" s="515"/>
      <c r="DU112" s="515"/>
      <c r="DV112" s="515"/>
      <c r="DW112" s="515"/>
      <c r="DX112" s="515"/>
      <c r="DY112" s="515"/>
      <c r="DZ112" s="634"/>
      <c r="EA112" s="634"/>
      <c r="EB112" s="634"/>
      <c r="EC112" s="634"/>
      <c r="ED112" s="634"/>
      <c r="EE112" s="634"/>
      <c r="EF112" s="634"/>
      <c r="EG112" s="634"/>
      <c r="EH112" s="634"/>
      <c r="EI112" s="634"/>
      <c r="EJ112" s="634"/>
      <c r="EK112" s="634"/>
      <c r="EL112" s="634"/>
      <c r="EM112" s="634"/>
      <c r="EN112" s="753"/>
      <c r="EO112" s="753"/>
      <c r="EP112" s="753"/>
      <c r="EQ112" s="753"/>
      <c r="ER112" s="753"/>
      <c r="ES112" s="753"/>
      <c r="ET112" s="753"/>
      <c r="EU112" s="753"/>
      <c r="EV112" s="753"/>
      <c r="EW112" s="753"/>
      <c r="EX112" s="753"/>
      <c r="EY112" s="753"/>
      <c r="EZ112" s="753"/>
      <c r="FA112" s="753"/>
      <c r="FB112" s="1599"/>
      <c r="FC112" s="1599"/>
      <c r="FD112" s="1599"/>
      <c r="FE112" s="1599"/>
      <c r="FF112" s="1599"/>
      <c r="FG112" s="1599"/>
      <c r="FH112" s="1599"/>
      <c r="FI112" s="1599"/>
      <c r="FJ112" s="1599"/>
      <c r="FK112" s="1599"/>
      <c r="FL112" s="1599"/>
      <c r="FM112" s="1599"/>
      <c r="FN112" s="1599"/>
      <c r="FO112" s="1599"/>
      <c r="FP112" s="1599"/>
      <c r="FQ112" s="3597"/>
      <c r="FR112" s="3597"/>
      <c r="FS112" s="3597"/>
      <c r="FT112" s="3597"/>
      <c r="FU112" s="3597"/>
      <c r="FV112" s="3597"/>
      <c r="FW112" s="3597"/>
      <c r="FX112" s="3663"/>
      <c r="FY112" s="3597"/>
      <c r="FZ112" s="3597"/>
      <c r="GA112" s="3597"/>
      <c r="GB112" s="3731"/>
      <c r="GC112" s="3731"/>
      <c r="GD112" s="3731"/>
      <c r="GE112" s="3731"/>
      <c r="GF112" s="3731"/>
      <c r="GG112" s="3731"/>
      <c r="GH112" s="3663"/>
      <c r="GI112" s="3731"/>
      <c r="GJ112" s="3731"/>
      <c r="GK112" s="3731">
        <v>4</v>
      </c>
      <c r="GL112" s="3731"/>
      <c r="GM112" s="3731"/>
      <c r="GN112" s="3731"/>
      <c r="GO112" s="104"/>
      <c r="GP112" s="104"/>
      <c r="GQ112" s="104"/>
      <c r="GR112" s="104"/>
      <c r="GS112" s="104"/>
      <c r="GT112" s="3663"/>
      <c r="GU112" s="104"/>
      <c r="GV112" s="104"/>
      <c r="GW112" s="104"/>
      <c r="GX112" s="104"/>
      <c r="GY112" s="104"/>
      <c r="GZ112" s="3797"/>
    </row>
    <row r="113" spans="1:209" s="511" customFormat="1" ht="11.1" customHeight="1" x14ac:dyDescent="0.2">
      <c r="A113" s="3873" t="s">
        <v>196</v>
      </c>
      <c r="B113" s="448">
        <f t="shared" si="29"/>
        <v>13</v>
      </c>
      <c r="C113" s="447">
        <f t="shared" si="30"/>
        <v>7.2222222222222215E-2</v>
      </c>
      <c r="D113" s="403">
        <f t="array" ref="D113">MIN(IF(AB113:GZ113&gt;=1,$AB$3:$GZ$3))</f>
        <v>39227</v>
      </c>
      <c r="E113" s="400">
        <f t="array" ref="E113">MAX(IF(AB113:GZ113&gt;=1,$AB$3:$GZ$3))</f>
        <v>41996</v>
      </c>
      <c r="F113" s="442">
        <f t="shared" si="31"/>
        <v>3</v>
      </c>
      <c r="G113" s="446">
        <f t="shared" si="32"/>
        <v>0.23076923076923078</v>
      </c>
      <c r="H113" s="626">
        <f t="shared" si="33"/>
        <v>0.6</v>
      </c>
      <c r="I113" s="375">
        <f t="array" ref="I113">IF((F113&gt;=1),MAX(IF(AB113:GZ113=1,$AB$3:$GZ$3)),"-")</f>
        <v>39536</v>
      </c>
      <c r="J113" s="759">
        <f t="array" ref="J113">IF((F113&gt;=1),MAX(IF(AB113:GZ113=1,$AB$2:$GZ$2)),"-")</f>
        <v>9</v>
      </c>
      <c r="K113" s="384">
        <f t="shared" ca="1" si="50"/>
        <v>7</v>
      </c>
      <c r="L113" s="384">
        <f t="shared" ca="1" si="51"/>
        <v>171</v>
      </c>
      <c r="M113" s="445">
        <f t="shared" si="36"/>
        <v>2</v>
      </c>
      <c r="N113" s="444">
        <f t="shared" si="37"/>
        <v>0.15384615384615385</v>
      </c>
      <c r="O113" s="156">
        <f t="shared" si="38"/>
        <v>3</v>
      </c>
      <c r="P113" s="443">
        <f t="shared" si="39"/>
        <v>0.23076923076923078</v>
      </c>
      <c r="Q113" s="442">
        <f t="shared" si="40"/>
        <v>8</v>
      </c>
      <c r="R113" s="441">
        <f t="shared" si="41"/>
        <v>0.61538461538461542</v>
      </c>
      <c r="S113" s="362">
        <f t="shared" si="52"/>
        <v>9</v>
      </c>
      <c r="T113" s="157">
        <f t="shared" si="43"/>
        <v>0.69230769230769229</v>
      </c>
      <c r="U113" s="363">
        <f t="shared" si="53"/>
        <v>10</v>
      </c>
      <c r="V113" s="158">
        <f t="shared" si="45"/>
        <v>0.76923076923076927</v>
      </c>
      <c r="W113" s="159">
        <f t="array" ref="W113">SUM(1*(AB$5:GZ$5=AB113:GZ113))-1</f>
        <v>1</v>
      </c>
      <c r="X113" s="160">
        <f t="shared" si="46"/>
        <v>7.6923076923076927E-2</v>
      </c>
      <c r="Y113" s="389">
        <f t="shared" si="47"/>
        <v>4.3076923076923075</v>
      </c>
      <c r="Z113" s="389">
        <f t="shared" si="48"/>
        <v>12.692307692307692</v>
      </c>
      <c r="AA113" s="397">
        <f t="shared" si="49"/>
        <v>0.33939393939393941</v>
      </c>
      <c r="AB113" s="105">
        <v>1</v>
      </c>
      <c r="AC113" s="103">
        <v>3</v>
      </c>
      <c r="AD113" s="103"/>
      <c r="AE113" s="96">
        <v>4</v>
      </c>
      <c r="AF113" s="96"/>
      <c r="AG113" s="96">
        <v>2</v>
      </c>
      <c r="AH113" s="96">
        <v>1</v>
      </c>
      <c r="AI113" s="96"/>
      <c r="AJ113" s="96">
        <v>1</v>
      </c>
      <c r="AK113" s="96"/>
      <c r="AL113" s="96">
        <v>8</v>
      </c>
      <c r="AM113" s="98"/>
      <c r="AN113" s="98"/>
      <c r="AO113" s="98">
        <v>4</v>
      </c>
      <c r="AP113" s="98">
        <v>3</v>
      </c>
      <c r="AQ113" s="98"/>
      <c r="AR113" s="98"/>
      <c r="AS113" s="98"/>
      <c r="AT113" s="98"/>
      <c r="AU113" s="99">
        <v>3</v>
      </c>
      <c r="AV113" s="99"/>
      <c r="AW113" s="99"/>
      <c r="AX113" s="99"/>
      <c r="AY113" s="99">
        <v>11</v>
      </c>
      <c r="AZ113" s="99"/>
      <c r="BA113" s="99"/>
      <c r="BB113" s="99"/>
      <c r="BC113" s="99"/>
      <c r="BD113" s="99"/>
      <c r="BE113" s="100"/>
      <c r="BF113" s="100"/>
      <c r="BG113" s="100">
        <v>13</v>
      </c>
      <c r="BH113" s="100"/>
      <c r="BI113" s="100"/>
      <c r="BJ113" s="100"/>
      <c r="BK113" s="100"/>
      <c r="BL113" s="100"/>
      <c r="BM113" s="100"/>
      <c r="BN113" s="100"/>
      <c r="BO113" s="100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96"/>
      <c r="CZ113" s="96"/>
      <c r="DA113" s="96"/>
      <c r="DB113" s="104"/>
      <c r="DC113" s="104"/>
      <c r="DD113" s="104">
        <v>2</v>
      </c>
      <c r="DE113" s="104"/>
      <c r="DF113" s="104"/>
      <c r="DG113" s="104"/>
      <c r="DH113" s="104"/>
      <c r="DI113" s="104"/>
      <c r="DJ113" s="104"/>
      <c r="DK113" s="104"/>
      <c r="DL113" s="367"/>
      <c r="DM113" s="367"/>
      <c r="DN113" s="367"/>
      <c r="DO113" s="367"/>
      <c r="DP113" s="367"/>
      <c r="DQ113" s="367"/>
      <c r="DR113" s="515"/>
      <c r="DS113" s="515"/>
      <c r="DT113" s="515"/>
      <c r="DU113" s="515"/>
      <c r="DV113" s="515"/>
      <c r="DW113" s="515"/>
      <c r="DX113" s="515"/>
      <c r="DY113" s="515"/>
      <c r="DZ113" s="634"/>
      <c r="EA113" s="634"/>
      <c r="EB113" s="634"/>
      <c r="EC113" s="634"/>
      <c r="ED113" s="634"/>
      <c r="EE113" s="634"/>
      <c r="EF113" s="634"/>
      <c r="EG113" s="634"/>
      <c r="EH113" s="634"/>
      <c r="EI113" s="634"/>
      <c r="EJ113" s="634"/>
      <c r="EK113" s="634"/>
      <c r="EL113" s="634"/>
      <c r="EM113" s="634"/>
      <c r="EN113" s="753"/>
      <c r="EO113" s="753"/>
      <c r="EP113" s="753"/>
      <c r="EQ113" s="753"/>
      <c r="ER113" s="753"/>
      <c r="ES113" s="753"/>
      <c r="ET113" s="753"/>
      <c r="EU113" s="753"/>
      <c r="EV113" s="753"/>
      <c r="EW113" s="753"/>
      <c r="EX113" s="753"/>
      <c r="EY113" s="753"/>
      <c r="EZ113" s="753"/>
      <c r="FA113" s="753"/>
      <c r="FB113" s="1599"/>
      <c r="FC113" s="1599"/>
      <c r="FD113" s="1599"/>
      <c r="FE113" s="1599"/>
      <c r="FF113" s="1599"/>
      <c r="FG113" s="1599"/>
      <c r="FH113" s="1599"/>
      <c r="FI113" s="1599"/>
      <c r="FJ113" s="1599"/>
      <c r="FK113" s="1599"/>
      <c r="FL113" s="1599"/>
      <c r="FM113" s="1599"/>
      <c r="FN113" s="1599"/>
      <c r="FO113" s="1599"/>
      <c r="FP113" s="1599"/>
      <c r="FQ113" s="3597"/>
      <c r="FR113" s="3597"/>
      <c r="FS113" s="3597"/>
      <c r="FT113" s="3597"/>
      <c r="FU113" s="3597"/>
      <c r="FV113" s="3597"/>
      <c r="FW113" s="3597"/>
      <c r="FX113" s="3663"/>
      <c r="FY113" s="3597"/>
      <c r="FZ113" s="3597"/>
      <c r="GA113" s="3597"/>
      <c r="GB113" s="3731"/>
      <c r="GC113" s="3731"/>
      <c r="GD113" s="3731"/>
      <c r="GE113" s="3731"/>
      <c r="GF113" s="3731"/>
      <c r="GG113" s="3731"/>
      <c r="GH113" s="3663"/>
      <c r="GI113" s="3731"/>
      <c r="GJ113" s="3731"/>
      <c r="GK113" s="3731"/>
      <c r="GL113" s="3731"/>
      <c r="GM113" s="3731"/>
      <c r="GN113" s="3731"/>
      <c r="GO113" s="104"/>
      <c r="GP113" s="104"/>
      <c r="GQ113" s="104"/>
      <c r="GR113" s="104"/>
      <c r="GS113" s="104"/>
      <c r="GT113" s="3663"/>
      <c r="GU113" s="104"/>
      <c r="GV113" s="104"/>
      <c r="GW113" s="104"/>
      <c r="GX113" s="104"/>
      <c r="GY113" s="104"/>
      <c r="GZ113" s="3797"/>
    </row>
    <row r="114" spans="1:209" s="511" customFormat="1" ht="11.1" customHeight="1" x14ac:dyDescent="0.2">
      <c r="A114" s="58" t="s">
        <v>15</v>
      </c>
      <c r="B114" s="448">
        <f t="shared" si="29"/>
        <v>1</v>
      </c>
      <c r="C114" s="447">
        <f t="shared" si="30"/>
        <v>5.5555555555555558E-3</v>
      </c>
      <c r="D114" s="403">
        <f t="array" ref="D114">MIN(IF(AB114:GZ114&gt;=1,$AB$3:$GZ$3))</f>
        <v>39410</v>
      </c>
      <c r="E114" s="400">
        <f t="array" ref="E114">MAX(IF(AB114:GZ114&gt;=1,$AB$3:$GZ$3))</f>
        <v>39410</v>
      </c>
      <c r="F114" s="442">
        <f t="shared" si="31"/>
        <v>0</v>
      </c>
      <c r="G114" s="446">
        <f t="shared" si="32"/>
        <v>0</v>
      </c>
      <c r="H114" s="626" t="str">
        <f t="shared" si="33"/>
        <v>-</v>
      </c>
      <c r="I114" s="375" t="str">
        <f t="array" ref="I114">IF((F114&gt;=1),MAX(IF(AB114:GZ114=1,$AB$3:$GZ$3)),"-")</f>
        <v>-</v>
      </c>
      <c r="J114" s="759" t="str">
        <f t="array" ref="J114">IF((F114&gt;=1),MAX(IF(AB114:GZ114=1,$AB$2:$GZ$2)),"-")</f>
        <v>-</v>
      </c>
      <c r="K114" s="384">
        <f t="shared" ca="1" si="50"/>
        <v>1</v>
      </c>
      <c r="L114" s="384" t="str">
        <f t="shared" ca="1" si="51"/>
        <v>-</v>
      </c>
      <c r="M114" s="445">
        <f t="shared" si="36"/>
        <v>0</v>
      </c>
      <c r="N114" s="444">
        <f t="shared" si="37"/>
        <v>0</v>
      </c>
      <c r="O114" s="156">
        <f t="shared" si="38"/>
        <v>0</v>
      </c>
      <c r="P114" s="443">
        <f t="shared" si="39"/>
        <v>0</v>
      </c>
      <c r="Q114" s="442">
        <f t="shared" si="40"/>
        <v>0</v>
      </c>
      <c r="R114" s="441">
        <f t="shared" si="41"/>
        <v>0</v>
      </c>
      <c r="S114" s="362">
        <f t="shared" si="52"/>
        <v>0</v>
      </c>
      <c r="T114" s="157">
        <f t="shared" si="43"/>
        <v>0</v>
      </c>
      <c r="U114" s="363">
        <f t="shared" si="53"/>
        <v>0</v>
      </c>
      <c r="V114" s="158">
        <f t="shared" si="45"/>
        <v>0</v>
      </c>
      <c r="W114" s="159">
        <f t="array" ref="W114">SUM(1*(AB$5:GZ$5=AB114:GZ114))-1</f>
        <v>0</v>
      </c>
      <c r="X114" s="160">
        <f t="shared" si="46"/>
        <v>0</v>
      </c>
      <c r="Y114" s="389">
        <f t="shared" si="47"/>
        <v>9</v>
      </c>
      <c r="Z114" s="389">
        <f t="shared" si="48"/>
        <v>13</v>
      </c>
      <c r="AA114" s="397">
        <f t="shared" si="49"/>
        <v>0.69230769230769229</v>
      </c>
      <c r="AB114" s="94"/>
      <c r="AC114" s="95"/>
      <c r="AD114" s="95"/>
      <c r="AE114" s="96"/>
      <c r="AF114" s="96"/>
      <c r="AG114" s="96">
        <v>9</v>
      </c>
      <c r="AH114" s="96"/>
      <c r="AI114" s="96"/>
      <c r="AJ114" s="96"/>
      <c r="AK114" s="96"/>
      <c r="AL114" s="96"/>
      <c r="AM114" s="98"/>
      <c r="AN114" s="98"/>
      <c r="AO114" s="98"/>
      <c r="AP114" s="98"/>
      <c r="AQ114" s="98"/>
      <c r="AR114" s="98"/>
      <c r="AS114" s="98"/>
      <c r="AT114" s="98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96"/>
      <c r="CZ114" s="96"/>
      <c r="DA114" s="96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367"/>
      <c r="DM114" s="367"/>
      <c r="DN114" s="367"/>
      <c r="DO114" s="367"/>
      <c r="DP114" s="367"/>
      <c r="DQ114" s="367"/>
      <c r="DR114" s="515"/>
      <c r="DS114" s="515"/>
      <c r="DT114" s="515"/>
      <c r="DU114" s="515"/>
      <c r="DV114" s="515"/>
      <c r="DW114" s="515"/>
      <c r="DX114" s="515"/>
      <c r="DY114" s="515"/>
      <c r="DZ114" s="634"/>
      <c r="EA114" s="634"/>
      <c r="EB114" s="634"/>
      <c r="EC114" s="634"/>
      <c r="ED114" s="634"/>
      <c r="EE114" s="634"/>
      <c r="EF114" s="634"/>
      <c r="EG114" s="634"/>
      <c r="EH114" s="634"/>
      <c r="EI114" s="634"/>
      <c r="EJ114" s="634"/>
      <c r="EK114" s="634"/>
      <c r="EL114" s="634"/>
      <c r="EM114" s="634"/>
      <c r="EN114" s="753"/>
      <c r="EO114" s="753"/>
      <c r="EP114" s="753"/>
      <c r="EQ114" s="753"/>
      <c r="ER114" s="753"/>
      <c r="ES114" s="753"/>
      <c r="ET114" s="753"/>
      <c r="EU114" s="753"/>
      <c r="EV114" s="753"/>
      <c r="EW114" s="753"/>
      <c r="EX114" s="753"/>
      <c r="EY114" s="753"/>
      <c r="EZ114" s="753"/>
      <c r="FA114" s="753"/>
      <c r="FB114" s="1599"/>
      <c r="FC114" s="1599"/>
      <c r="FD114" s="1599"/>
      <c r="FE114" s="1599"/>
      <c r="FF114" s="1599"/>
      <c r="FG114" s="1599"/>
      <c r="FH114" s="1599"/>
      <c r="FI114" s="1599"/>
      <c r="FJ114" s="1599"/>
      <c r="FK114" s="1599"/>
      <c r="FL114" s="1599"/>
      <c r="FM114" s="1599"/>
      <c r="FN114" s="1599"/>
      <c r="FO114" s="1599"/>
      <c r="FP114" s="1599"/>
      <c r="FQ114" s="3597"/>
      <c r="FR114" s="3597"/>
      <c r="FS114" s="3597"/>
      <c r="FT114" s="3597"/>
      <c r="FU114" s="3597"/>
      <c r="FV114" s="3597"/>
      <c r="FW114" s="3597"/>
      <c r="FX114" s="3663"/>
      <c r="FY114" s="3597"/>
      <c r="FZ114" s="3597"/>
      <c r="GA114" s="3597"/>
      <c r="GB114" s="3731"/>
      <c r="GC114" s="3731"/>
      <c r="GD114" s="3731"/>
      <c r="GE114" s="3731"/>
      <c r="GF114" s="3731"/>
      <c r="GG114" s="3731"/>
      <c r="GH114" s="3663"/>
      <c r="GI114" s="3731"/>
      <c r="GJ114" s="3731"/>
      <c r="GK114" s="3731"/>
      <c r="GL114" s="3731"/>
      <c r="GM114" s="3731"/>
      <c r="GN114" s="3731"/>
      <c r="GO114" s="104"/>
      <c r="GP114" s="104"/>
      <c r="GQ114" s="104"/>
      <c r="GR114" s="104"/>
      <c r="GS114" s="104"/>
      <c r="GT114" s="3663"/>
      <c r="GU114" s="104"/>
      <c r="GV114" s="104"/>
      <c r="GW114" s="104"/>
      <c r="GX114" s="104"/>
      <c r="GY114" s="104"/>
      <c r="GZ114" s="3797"/>
      <c r="HA114" s="529"/>
    </row>
    <row r="115" spans="1:209" s="155" customFormat="1" ht="11.25" customHeight="1" x14ac:dyDescent="0.25">
      <c r="A115" s="449"/>
      <c r="B115" s="449"/>
      <c r="C115" s="449"/>
      <c r="D115" s="449"/>
      <c r="E115" s="449"/>
      <c r="F115" s="450"/>
      <c r="G115" s="451"/>
      <c r="H115" s="451"/>
      <c r="I115" s="452"/>
      <c r="K115" s="453"/>
      <c r="L115" s="453"/>
      <c r="M115" s="450"/>
      <c r="N115" s="451"/>
      <c r="O115" s="450"/>
      <c r="P115" s="451"/>
      <c r="Q115" s="450"/>
      <c r="R115" s="451"/>
      <c r="S115" s="450"/>
      <c r="T115" s="451"/>
      <c r="U115" s="450"/>
      <c r="AD115" s="451"/>
      <c r="AE115" s="451"/>
      <c r="AF115" s="451"/>
      <c r="AG115" s="451"/>
      <c r="AH115" s="451"/>
      <c r="AI115" s="451"/>
      <c r="AJ115" s="451"/>
      <c r="AK115" s="451"/>
      <c r="AL115" s="451"/>
      <c r="AM115" s="451"/>
      <c r="AN115" s="451"/>
      <c r="AO115" s="451"/>
      <c r="AP115" s="451"/>
      <c r="AQ115" s="451"/>
      <c r="AR115" s="451"/>
      <c r="AS115" s="451"/>
      <c r="AT115" s="451"/>
      <c r="AU115" s="451"/>
      <c r="AV115" s="451"/>
      <c r="AW115" s="451"/>
      <c r="AX115" s="451"/>
      <c r="AY115" s="451"/>
      <c r="AZ115" s="451"/>
      <c r="BA115" s="451"/>
      <c r="BB115" s="451"/>
      <c r="BC115" s="451"/>
      <c r="BD115" s="451"/>
      <c r="BE115" s="451"/>
      <c r="BF115" s="451"/>
      <c r="BG115" s="451"/>
      <c r="BH115" s="451"/>
      <c r="BI115" s="451"/>
      <c r="BJ115" s="451"/>
      <c r="BK115" s="451"/>
      <c r="BL115" s="451"/>
      <c r="BM115" s="451"/>
      <c r="BN115" s="451"/>
      <c r="BO115" s="451"/>
      <c r="BP115" s="451"/>
      <c r="BQ115" s="451"/>
      <c r="BR115" s="451"/>
      <c r="BS115" s="451"/>
      <c r="BT115" s="451"/>
      <c r="BU115" s="451"/>
      <c r="BV115" s="451"/>
      <c r="BW115" s="451"/>
      <c r="BX115" s="451"/>
      <c r="BY115" s="451"/>
      <c r="BZ115" s="451"/>
      <c r="CA115" s="451"/>
      <c r="CB115" s="451"/>
      <c r="CC115" s="451"/>
      <c r="CD115" s="451"/>
      <c r="CE115" s="451"/>
      <c r="CF115" s="451"/>
      <c r="CG115" s="451"/>
      <c r="CH115" s="451"/>
      <c r="CI115" s="451"/>
      <c r="CJ115" s="451"/>
      <c r="CK115" s="451"/>
      <c r="CL115" s="451"/>
      <c r="CM115" s="451"/>
      <c r="CN115" s="451"/>
      <c r="CO115" s="451"/>
      <c r="CP115" s="451"/>
      <c r="CQ115" s="451"/>
      <c r="CR115" s="451"/>
      <c r="CS115" s="451"/>
      <c r="CT115" s="451"/>
      <c r="CU115" s="451"/>
      <c r="CV115" s="451"/>
      <c r="CW115" s="451"/>
      <c r="CX115" s="451"/>
      <c r="CY115" s="451"/>
      <c r="CZ115" s="451"/>
      <c r="DA115" s="451"/>
      <c r="DB115" s="451"/>
      <c r="DC115" s="451"/>
      <c r="DD115" s="451"/>
      <c r="DE115" s="451"/>
      <c r="DF115" s="451"/>
      <c r="DG115" s="451"/>
      <c r="DH115" s="451"/>
      <c r="DI115" s="451"/>
      <c r="DJ115" s="451"/>
      <c r="DK115" s="451"/>
      <c r="DL115" s="451"/>
      <c r="DM115" s="451"/>
      <c r="DN115" s="451"/>
      <c r="DO115" s="451"/>
      <c r="DP115" s="451"/>
      <c r="DQ115" s="451"/>
      <c r="DR115" s="451"/>
      <c r="DS115" s="451"/>
      <c r="DT115" s="451"/>
      <c r="DU115" s="451"/>
      <c r="DV115" s="451"/>
      <c r="DW115" s="451"/>
      <c r="DX115" s="451"/>
      <c r="DY115" s="451"/>
      <c r="DZ115" s="451"/>
      <c r="EA115" s="451"/>
      <c r="EB115" s="451"/>
      <c r="EC115" s="451"/>
      <c r="ED115" s="451"/>
      <c r="EE115" s="451"/>
      <c r="EF115" s="451"/>
      <c r="EG115" s="451"/>
      <c r="EH115" s="451"/>
      <c r="EI115" s="451"/>
      <c r="EJ115" s="451"/>
      <c r="EK115" s="451"/>
      <c r="EL115" s="451"/>
      <c r="EM115" s="451"/>
      <c r="EN115" s="451"/>
      <c r="EO115" s="451"/>
      <c r="EP115" s="451"/>
      <c r="EQ115" s="451"/>
      <c r="ER115" s="451"/>
      <c r="ES115" s="451"/>
      <c r="ET115" s="451"/>
      <c r="EU115" s="451"/>
      <c r="EV115" s="451"/>
      <c r="EW115" s="451"/>
      <c r="EX115" s="451"/>
      <c r="EY115" s="451"/>
      <c r="EZ115" s="451"/>
      <c r="FA115" s="451"/>
      <c r="FB115" s="451"/>
      <c r="FC115" s="451"/>
      <c r="FD115" s="451"/>
      <c r="FE115" s="451"/>
      <c r="FF115" s="451"/>
      <c r="FG115" s="451"/>
      <c r="FH115" s="451"/>
      <c r="FI115" s="451"/>
      <c r="FJ115" s="451"/>
      <c r="FK115" s="451"/>
      <c r="FL115" s="451"/>
      <c r="FM115" s="451"/>
      <c r="FN115" s="451"/>
      <c r="FO115" s="451"/>
      <c r="FP115" s="451"/>
      <c r="FQ115" s="451"/>
      <c r="FR115" s="451"/>
      <c r="FS115" s="451"/>
      <c r="FT115" s="451"/>
      <c r="FU115" s="451"/>
      <c r="FV115" s="451"/>
      <c r="FW115" s="451"/>
      <c r="FX115" s="451"/>
      <c r="FY115" s="451"/>
      <c r="FZ115" s="451"/>
      <c r="GA115" s="451"/>
      <c r="GB115" s="451"/>
      <c r="GC115" s="451"/>
      <c r="GD115" s="451"/>
      <c r="GE115" s="451"/>
      <c r="GF115" s="451"/>
      <c r="GG115" s="451"/>
      <c r="GH115" s="451"/>
      <c r="GI115" s="451"/>
      <c r="GJ115" s="451"/>
      <c r="GK115" s="451"/>
      <c r="GL115" s="451"/>
      <c r="GM115" s="451"/>
      <c r="GN115" s="451"/>
      <c r="GO115" s="451"/>
      <c r="GP115" s="451"/>
      <c r="GQ115" s="451"/>
      <c r="GR115" s="451"/>
      <c r="GS115" s="451"/>
      <c r="GT115" s="3832"/>
      <c r="GU115" s="451"/>
      <c r="GV115" s="451"/>
      <c r="GW115" s="451"/>
      <c r="GX115" s="451"/>
      <c r="GY115" s="451"/>
      <c r="GZ115" s="451"/>
      <c r="HA115" s="451"/>
    </row>
    <row r="116" spans="1:209" s="155" customFormat="1" ht="11.25" customHeight="1" x14ac:dyDescent="0.25">
      <c r="A116" s="449"/>
      <c r="B116" s="449"/>
      <c r="C116" s="449"/>
      <c r="D116" s="449"/>
      <c r="E116" s="449"/>
      <c r="F116" s="450"/>
      <c r="G116" s="451"/>
      <c r="H116" s="451"/>
      <c r="I116" s="452"/>
      <c r="K116" s="453"/>
      <c r="L116" s="453"/>
      <c r="M116" s="450"/>
      <c r="N116" s="451"/>
      <c r="O116" s="450"/>
      <c r="P116" s="451"/>
      <c r="Q116" s="450"/>
      <c r="R116" s="451"/>
      <c r="S116" s="450"/>
      <c r="T116" s="451"/>
      <c r="U116" s="450"/>
      <c r="GT116" s="3833"/>
    </row>
    <row r="117" spans="1:209" s="530" customFormat="1" ht="15" customHeight="1" x14ac:dyDescent="0.25">
      <c r="A117" s="4089" t="s">
        <v>252</v>
      </c>
      <c r="B117" s="4089"/>
      <c r="C117" s="4089"/>
      <c r="D117" s="4089"/>
      <c r="E117" s="4089"/>
      <c r="F117" s="4093">
        <f>B5</f>
        <v>180</v>
      </c>
      <c r="G117" s="4093"/>
      <c r="H117" s="4093"/>
      <c r="I117" s="4093"/>
      <c r="J117" s="756"/>
      <c r="K117" s="541"/>
      <c r="L117" s="541"/>
      <c r="M117" s="543"/>
      <c r="N117" s="4094"/>
      <c r="O117" s="4095" t="s">
        <v>281</v>
      </c>
      <c r="P117" s="4096"/>
      <c r="Q117" s="4096" t="s">
        <v>252</v>
      </c>
      <c r="R117" s="4096"/>
      <c r="S117" s="4097" t="s">
        <v>282</v>
      </c>
      <c r="T117" s="4098"/>
      <c r="U117" s="470"/>
      <c r="V117" s="471"/>
      <c r="W117" s="472"/>
      <c r="X117" s="472"/>
      <c r="Y117" s="473"/>
      <c r="Z117" s="474"/>
      <c r="AA117" s="475"/>
      <c r="AB117" s="429"/>
      <c r="AC117" s="429"/>
      <c r="AD117" s="429"/>
      <c r="AE117" s="428"/>
      <c r="AF117" s="428"/>
      <c r="AG117" s="428"/>
      <c r="AH117" s="428"/>
      <c r="AI117" s="428"/>
      <c r="AJ117" s="430"/>
      <c r="AK117" s="431"/>
      <c r="AL117" s="431"/>
      <c r="AM117" s="432"/>
      <c r="AN117" s="432"/>
      <c r="AO117" s="432"/>
      <c r="AP117" s="432"/>
      <c r="AQ117" s="432"/>
      <c r="AR117" s="432"/>
      <c r="AS117" s="432"/>
      <c r="AT117" s="432"/>
      <c r="AU117" s="433"/>
      <c r="AV117" s="433"/>
      <c r="AW117" s="434"/>
      <c r="AX117" s="434"/>
      <c r="AY117" s="434"/>
      <c r="AZ117" s="434"/>
      <c r="BA117" s="434"/>
      <c r="BB117" s="434"/>
      <c r="BC117" s="434"/>
      <c r="BD117" s="434"/>
      <c r="BE117" s="435"/>
      <c r="BF117" s="435"/>
      <c r="BG117" s="435"/>
      <c r="BH117" s="435"/>
      <c r="BI117" s="435"/>
      <c r="BJ117" s="435"/>
      <c r="BK117" s="435"/>
      <c r="BL117" s="435"/>
      <c r="BM117" s="435"/>
      <c r="BN117" s="435"/>
      <c r="BO117" s="435"/>
      <c r="BP117" s="436"/>
      <c r="BQ117" s="436"/>
      <c r="BR117" s="436"/>
      <c r="BS117" s="436"/>
      <c r="BT117" s="436"/>
      <c r="BU117" s="436"/>
      <c r="BV117" s="436"/>
      <c r="BW117" s="436"/>
      <c r="BX117" s="436"/>
      <c r="BY117" s="436"/>
      <c r="BZ117" s="437"/>
      <c r="CA117" s="437"/>
      <c r="CB117" s="437"/>
      <c r="CC117" s="437"/>
      <c r="CD117" s="437"/>
      <c r="CE117" s="437"/>
      <c r="CF117" s="437"/>
      <c r="CG117" s="437"/>
      <c r="CH117" s="437"/>
      <c r="CI117" s="437"/>
      <c r="CJ117" s="437"/>
      <c r="CK117" s="437"/>
      <c r="CL117" s="437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9"/>
      <c r="CZ117" s="439"/>
      <c r="DA117" s="439"/>
      <c r="DB117" s="439"/>
      <c r="DC117" s="439"/>
      <c r="DD117" s="439"/>
      <c r="DE117" s="439"/>
      <c r="DF117" s="439"/>
      <c r="DG117" s="439"/>
      <c r="DH117" s="439"/>
      <c r="DI117" s="439"/>
      <c r="DJ117" s="439"/>
      <c r="DK117" s="439"/>
      <c r="DL117" s="440"/>
      <c r="DM117" s="440"/>
      <c r="DN117" s="440"/>
      <c r="DO117" s="440"/>
      <c r="DP117" s="440"/>
      <c r="DQ117" s="440"/>
      <c r="DR117" s="440"/>
      <c r="DS117" s="440"/>
      <c r="DT117" s="440"/>
      <c r="DU117" s="440"/>
      <c r="DV117" s="440"/>
      <c r="DW117" s="440"/>
      <c r="DX117" s="440"/>
      <c r="DY117" s="440"/>
      <c r="DZ117" s="434"/>
      <c r="EA117" s="434"/>
      <c r="EB117" s="434"/>
      <c r="EC117" s="434"/>
      <c r="ED117" s="434"/>
      <c r="EE117" s="434"/>
      <c r="EF117" s="434"/>
      <c r="EG117" s="434"/>
      <c r="EH117" s="434"/>
      <c r="EI117" s="434"/>
      <c r="EJ117" s="434"/>
      <c r="EK117" s="434"/>
      <c r="EL117" s="434"/>
      <c r="EM117" s="434"/>
      <c r="EN117" s="435"/>
      <c r="EO117" s="435"/>
      <c r="EP117" s="435"/>
      <c r="EQ117" s="435"/>
      <c r="ER117" s="435"/>
      <c r="ES117" s="435"/>
      <c r="ET117" s="435"/>
      <c r="EU117" s="435"/>
      <c r="EV117" s="435"/>
      <c r="EW117" s="435"/>
      <c r="EX117" s="435"/>
      <c r="EY117" s="435"/>
      <c r="EZ117" s="435"/>
      <c r="FA117" s="435"/>
      <c r="FB117" s="436"/>
      <c r="FC117" s="436"/>
      <c r="FD117" s="436"/>
      <c r="FE117" s="436"/>
      <c r="FF117" s="436"/>
      <c r="FG117" s="436"/>
      <c r="FH117" s="436"/>
      <c r="FI117" s="436"/>
      <c r="FJ117" s="436"/>
      <c r="FK117" s="436"/>
      <c r="FL117" s="436"/>
      <c r="FM117" s="436"/>
      <c r="FN117" s="436"/>
      <c r="FO117" s="436"/>
      <c r="FP117" s="436"/>
      <c r="FQ117" s="437"/>
      <c r="FR117" s="437"/>
      <c r="FS117" s="437"/>
      <c r="FT117" s="437"/>
      <c r="FU117" s="437"/>
      <c r="FV117" s="437"/>
      <c r="FW117" s="437"/>
      <c r="FX117" s="3665"/>
      <c r="FY117" s="437"/>
      <c r="FZ117" s="437"/>
      <c r="GA117" s="437"/>
      <c r="GB117" s="438"/>
      <c r="GC117" s="438"/>
      <c r="GD117" s="438"/>
      <c r="GE117" s="438"/>
      <c r="GF117" s="438"/>
      <c r="GG117" s="438"/>
      <c r="GH117" s="3665"/>
      <c r="GI117" s="438"/>
      <c r="GJ117" s="438"/>
      <c r="GK117" s="438"/>
      <c r="GL117" s="438"/>
      <c r="GM117" s="438"/>
      <c r="GN117" s="438"/>
      <c r="GO117" s="439"/>
      <c r="GP117" s="439"/>
      <c r="GQ117" s="439"/>
      <c r="GR117" s="439"/>
      <c r="GS117" s="439"/>
      <c r="GT117" s="3665"/>
      <c r="GU117" s="439"/>
      <c r="GV117" s="439"/>
      <c r="GW117" s="439"/>
      <c r="GX117" s="439"/>
      <c r="GY117" s="439"/>
      <c r="GZ117" s="439"/>
    </row>
    <row r="118" spans="1:209" s="530" customFormat="1" ht="15" customHeight="1" x14ac:dyDescent="0.25">
      <c r="A118" s="4089" t="s">
        <v>250</v>
      </c>
      <c r="B118" s="4089"/>
      <c r="C118" s="4089"/>
      <c r="D118" s="4089"/>
      <c r="E118" s="4089"/>
      <c r="F118" s="4093">
        <f>COUNTIF(B7:B114,"&gt;=0")</f>
        <v>108</v>
      </c>
      <c r="G118" s="4093"/>
      <c r="H118" s="4093"/>
      <c r="I118" s="4093"/>
      <c r="J118" s="756"/>
      <c r="K118" s="541"/>
      <c r="L118" s="541"/>
      <c r="M118" s="543"/>
      <c r="N118" s="4094"/>
      <c r="O118" s="4095"/>
      <c r="P118" s="4096"/>
      <c r="Q118" s="4096"/>
      <c r="R118" s="4096"/>
      <c r="S118" s="4097"/>
      <c r="T118" s="4098"/>
      <c r="U118" s="470"/>
      <c r="V118" s="471"/>
      <c r="W118" s="472"/>
      <c r="X118" s="472"/>
      <c r="Y118" s="473"/>
      <c r="Z118" s="474"/>
      <c r="AA118" s="475"/>
      <c r="AB118" s="429"/>
      <c r="AC118" s="429"/>
      <c r="AD118" s="429"/>
      <c r="AE118" s="428"/>
      <c r="AF118" s="428"/>
      <c r="AG118" s="428"/>
      <c r="AH118" s="428"/>
      <c r="AI118" s="428"/>
      <c r="AJ118" s="430"/>
      <c r="AK118" s="431"/>
      <c r="AL118" s="431"/>
      <c r="AM118" s="432"/>
      <c r="AN118" s="432"/>
      <c r="AO118" s="432"/>
      <c r="AP118" s="432"/>
      <c r="AQ118" s="432"/>
      <c r="AR118" s="432"/>
      <c r="AS118" s="432"/>
      <c r="AT118" s="432"/>
      <c r="AU118" s="433"/>
      <c r="AV118" s="433"/>
      <c r="AW118" s="434"/>
      <c r="AX118" s="434"/>
      <c r="AY118" s="434"/>
      <c r="AZ118" s="434"/>
      <c r="BA118" s="434"/>
      <c r="BB118" s="434"/>
      <c r="BC118" s="434"/>
      <c r="BD118" s="434"/>
      <c r="BE118" s="435"/>
      <c r="BF118" s="435"/>
      <c r="BG118" s="435"/>
      <c r="BH118" s="435"/>
      <c r="BI118" s="435"/>
      <c r="BJ118" s="435"/>
      <c r="BK118" s="435"/>
      <c r="BL118" s="435"/>
      <c r="BM118" s="435"/>
      <c r="BN118" s="435"/>
      <c r="BO118" s="435"/>
      <c r="BP118" s="436"/>
      <c r="BQ118" s="436"/>
      <c r="BR118" s="436"/>
      <c r="BS118" s="436"/>
      <c r="BT118" s="436"/>
      <c r="BU118" s="436"/>
      <c r="BV118" s="436"/>
      <c r="BW118" s="436"/>
      <c r="BX118" s="436"/>
      <c r="BY118" s="436"/>
      <c r="BZ118" s="437"/>
      <c r="CA118" s="437"/>
      <c r="CB118" s="437"/>
      <c r="CC118" s="437"/>
      <c r="CD118" s="437"/>
      <c r="CE118" s="437"/>
      <c r="CF118" s="437"/>
      <c r="CG118" s="437"/>
      <c r="CH118" s="437"/>
      <c r="CI118" s="437"/>
      <c r="CJ118" s="437"/>
      <c r="CK118" s="437"/>
      <c r="CL118" s="437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9"/>
      <c r="CZ118" s="439"/>
      <c r="DA118" s="439"/>
      <c r="DB118" s="439"/>
      <c r="DC118" s="439"/>
      <c r="DD118" s="439"/>
      <c r="DE118" s="439"/>
      <c r="DF118" s="439"/>
      <c r="DG118" s="439"/>
      <c r="DH118" s="439"/>
      <c r="DI118" s="439"/>
      <c r="DJ118" s="439"/>
      <c r="DK118" s="439"/>
      <c r="DL118" s="440"/>
      <c r="DM118" s="440"/>
      <c r="DN118" s="440"/>
      <c r="DO118" s="440"/>
      <c r="DP118" s="440"/>
      <c r="DQ118" s="440"/>
      <c r="DR118" s="440"/>
      <c r="DS118" s="440"/>
      <c r="DT118" s="440"/>
      <c r="DU118" s="440"/>
      <c r="DV118" s="440"/>
      <c r="DW118" s="440"/>
      <c r="DX118" s="440"/>
      <c r="DY118" s="440"/>
      <c r="DZ118" s="434"/>
      <c r="EA118" s="434"/>
      <c r="EB118" s="434"/>
      <c r="EC118" s="434"/>
      <c r="ED118" s="434"/>
      <c r="EE118" s="434"/>
      <c r="EF118" s="434"/>
      <c r="EG118" s="434"/>
      <c r="EH118" s="434"/>
      <c r="EI118" s="434"/>
      <c r="EJ118" s="434"/>
      <c r="EK118" s="434"/>
      <c r="EL118" s="434"/>
      <c r="EM118" s="434"/>
      <c r="EN118" s="435"/>
      <c r="EO118" s="435"/>
      <c r="EP118" s="435"/>
      <c r="EQ118" s="435"/>
      <c r="ER118" s="435"/>
      <c r="ES118" s="435"/>
      <c r="ET118" s="435"/>
      <c r="EU118" s="435"/>
      <c r="EV118" s="435"/>
      <c r="EW118" s="435"/>
      <c r="EX118" s="435"/>
      <c r="EY118" s="435"/>
      <c r="EZ118" s="435"/>
      <c r="FA118" s="435"/>
      <c r="FB118" s="436"/>
      <c r="FC118" s="436"/>
      <c r="FD118" s="436"/>
      <c r="FE118" s="436"/>
      <c r="FF118" s="436"/>
      <c r="FG118" s="436"/>
      <c r="FH118" s="436"/>
      <c r="FI118" s="436"/>
      <c r="FJ118" s="436"/>
      <c r="FK118" s="436"/>
      <c r="FL118" s="436"/>
      <c r="FM118" s="436"/>
      <c r="FN118" s="436"/>
      <c r="FO118" s="436"/>
      <c r="FP118" s="436"/>
      <c r="FQ118" s="437"/>
      <c r="FR118" s="437"/>
      <c r="FS118" s="437"/>
      <c r="FT118" s="437"/>
      <c r="FU118" s="437"/>
      <c r="FV118" s="437"/>
      <c r="FW118" s="437"/>
      <c r="FX118" s="3665"/>
      <c r="FY118" s="437"/>
      <c r="FZ118" s="437"/>
      <c r="GA118" s="437"/>
      <c r="GB118" s="438"/>
      <c r="GC118" s="438"/>
      <c r="GD118" s="438"/>
      <c r="GE118" s="438"/>
      <c r="GF118" s="438"/>
      <c r="GG118" s="438"/>
      <c r="GH118" s="3665"/>
      <c r="GI118" s="438"/>
      <c r="GJ118" s="438"/>
      <c r="GK118" s="438"/>
      <c r="GL118" s="438"/>
      <c r="GM118" s="438"/>
      <c r="GN118" s="438"/>
      <c r="GO118" s="439"/>
      <c r="GP118" s="439"/>
      <c r="GQ118" s="439"/>
      <c r="GR118" s="439"/>
      <c r="GS118" s="439"/>
      <c r="GT118" s="3665"/>
      <c r="GU118" s="439"/>
      <c r="GV118" s="439"/>
      <c r="GW118" s="439"/>
      <c r="GX118" s="439"/>
      <c r="GY118" s="439"/>
      <c r="GZ118" s="439"/>
    </row>
    <row r="119" spans="1:209" s="530" customFormat="1" ht="15" customHeight="1" x14ac:dyDescent="0.25">
      <c r="A119" s="4089" t="s">
        <v>251</v>
      </c>
      <c r="B119" s="4089"/>
      <c r="C119" s="4089"/>
      <c r="D119" s="4089"/>
      <c r="E119" s="4089"/>
      <c r="F119" s="4090">
        <f>SUM(B7:B114)</f>
        <v>2383</v>
      </c>
      <c r="G119" s="4090"/>
      <c r="H119" s="4090"/>
      <c r="I119" s="4090"/>
      <c r="J119" s="756"/>
      <c r="K119" s="541"/>
      <c r="L119" s="541"/>
      <c r="M119" s="543"/>
      <c r="N119" s="4094"/>
      <c r="O119" s="4081">
        <v>8</v>
      </c>
      <c r="P119" s="4082"/>
      <c r="Q119" s="4092">
        <f>COUNTIF($AB$5:$GZ$5,"=8")</f>
        <v>9</v>
      </c>
      <c r="R119" s="4092"/>
      <c r="S119" s="4085">
        <f t="shared" ref="S119:S129" si="54">Q119/COUNTIF($AB$5:$GZ$5,"&gt;=0")</f>
        <v>0.05</v>
      </c>
      <c r="T119" s="4086"/>
      <c r="U119" s="464"/>
      <c r="V119" s="465"/>
      <c r="W119" s="466"/>
      <c r="X119" s="466"/>
      <c r="Y119" s="467"/>
      <c r="Z119" s="468"/>
      <c r="AA119" s="469"/>
      <c r="AB119" s="429"/>
      <c r="AC119" s="429"/>
      <c r="AD119" s="429"/>
      <c r="AE119" s="428"/>
      <c r="AF119" s="428"/>
      <c r="AG119" s="428"/>
      <c r="AH119" s="428"/>
      <c r="AI119" s="428"/>
      <c r="AJ119" s="430"/>
      <c r="AK119" s="431"/>
      <c r="AL119" s="431"/>
      <c r="AM119" s="432"/>
      <c r="AN119" s="432"/>
      <c r="AO119" s="432"/>
      <c r="AP119" s="432"/>
      <c r="AQ119" s="432"/>
      <c r="AR119" s="432"/>
      <c r="AS119" s="432"/>
      <c r="AT119" s="432"/>
      <c r="AU119" s="433"/>
      <c r="AV119" s="433"/>
      <c r="AW119" s="434"/>
      <c r="AX119" s="434"/>
      <c r="AY119" s="434"/>
      <c r="AZ119" s="434"/>
      <c r="BA119" s="434"/>
      <c r="BB119" s="434"/>
      <c r="BC119" s="434"/>
      <c r="BD119" s="434"/>
      <c r="BE119" s="435"/>
      <c r="BF119" s="435"/>
      <c r="BG119" s="435"/>
      <c r="BH119" s="435"/>
      <c r="BI119" s="435"/>
      <c r="BJ119" s="435"/>
      <c r="BK119" s="435"/>
      <c r="BL119" s="435"/>
      <c r="BM119" s="435"/>
      <c r="BN119" s="435"/>
      <c r="BO119" s="435"/>
      <c r="BP119" s="436"/>
      <c r="BQ119" s="436"/>
      <c r="BR119" s="436"/>
      <c r="BS119" s="436"/>
      <c r="BT119" s="436"/>
      <c r="BU119" s="436"/>
      <c r="BV119" s="436"/>
      <c r="BW119" s="436"/>
      <c r="BX119" s="436"/>
      <c r="BY119" s="436"/>
      <c r="BZ119" s="437"/>
      <c r="CA119" s="437"/>
      <c r="CB119" s="437"/>
      <c r="CC119" s="437"/>
      <c r="CD119" s="437"/>
      <c r="CE119" s="437"/>
      <c r="CF119" s="437"/>
      <c r="CG119" s="437"/>
      <c r="CH119" s="437"/>
      <c r="CI119" s="437"/>
      <c r="CJ119" s="437"/>
      <c r="CK119" s="437"/>
      <c r="CL119" s="437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9"/>
      <c r="CZ119" s="439"/>
      <c r="DA119" s="439"/>
      <c r="DB119" s="439"/>
      <c r="DC119" s="439"/>
      <c r="DD119" s="439"/>
      <c r="DE119" s="439"/>
      <c r="DF119" s="439"/>
      <c r="DG119" s="439"/>
      <c r="DH119" s="439"/>
      <c r="DI119" s="439"/>
      <c r="DJ119" s="439"/>
      <c r="DK119" s="439"/>
      <c r="DL119" s="440"/>
      <c r="DM119" s="440"/>
      <c r="DN119" s="440"/>
      <c r="DO119" s="440"/>
      <c r="DP119" s="440"/>
      <c r="DQ119" s="440"/>
      <c r="DR119" s="440"/>
      <c r="DS119" s="440"/>
      <c r="DT119" s="440"/>
      <c r="DU119" s="440"/>
      <c r="DV119" s="440"/>
      <c r="DW119" s="440"/>
      <c r="DX119" s="440"/>
      <c r="DY119" s="440"/>
      <c r="DZ119" s="434"/>
      <c r="EA119" s="434"/>
      <c r="EB119" s="434"/>
      <c r="EC119" s="434"/>
      <c r="ED119" s="434"/>
      <c r="EE119" s="434"/>
      <c r="EF119" s="434"/>
      <c r="EG119" s="434"/>
      <c r="EH119" s="434"/>
      <c r="EI119" s="434"/>
      <c r="EJ119" s="434"/>
      <c r="EK119" s="434"/>
      <c r="EL119" s="434"/>
      <c r="EM119" s="434"/>
      <c r="EN119" s="435"/>
      <c r="EO119" s="435"/>
      <c r="EP119" s="435"/>
      <c r="EQ119" s="435"/>
      <c r="ER119" s="435"/>
      <c r="ES119" s="435"/>
      <c r="ET119" s="435"/>
      <c r="EU119" s="435"/>
      <c r="EV119" s="435"/>
      <c r="EW119" s="435"/>
      <c r="EX119" s="435"/>
      <c r="EY119" s="435"/>
      <c r="EZ119" s="435"/>
      <c r="FA119" s="435"/>
      <c r="FB119" s="436"/>
      <c r="FC119" s="436"/>
      <c r="FD119" s="436"/>
      <c r="FE119" s="436"/>
      <c r="FF119" s="436"/>
      <c r="FG119" s="436"/>
      <c r="FH119" s="436"/>
      <c r="FI119" s="436"/>
      <c r="FJ119" s="436"/>
      <c r="FK119" s="436"/>
      <c r="FL119" s="436"/>
      <c r="FM119" s="436"/>
      <c r="FN119" s="436"/>
      <c r="FO119" s="436"/>
      <c r="FP119" s="436"/>
      <c r="FQ119" s="437"/>
      <c r="FR119" s="437"/>
      <c r="FS119" s="437"/>
      <c r="FT119" s="437"/>
      <c r="FU119" s="437"/>
      <c r="FV119" s="437"/>
      <c r="FW119" s="437"/>
      <c r="FX119" s="3665"/>
      <c r="FY119" s="437"/>
      <c r="FZ119" s="437"/>
      <c r="GA119" s="437"/>
      <c r="GB119" s="438"/>
      <c r="GC119" s="438"/>
      <c r="GD119" s="438"/>
      <c r="GE119" s="438"/>
      <c r="GF119" s="438"/>
      <c r="GG119" s="438"/>
      <c r="GH119" s="3665"/>
      <c r="GI119" s="438"/>
      <c r="GJ119" s="438"/>
      <c r="GK119" s="438"/>
      <c r="GL119" s="438"/>
      <c r="GM119" s="438"/>
      <c r="GN119" s="438"/>
      <c r="GO119" s="439"/>
      <c r="GP119" s="439"/>
      <c r="GQ119" s="439"/>
      <c r="GR119" s="439"/>
      <c r="GS119" s="439"/>
      <c r="GT119" s="3665"/>
      <c r="GU119" s="439"/>
      <c r="GV119" s="439"/>
      <c r="GW119" s="439"/>
      <c r="GX119" s="439"/>
      <c r="GY119" s="439"/>
      <c r="GZ119" s="439"/>
    </row>
    <row r="120" spans="1:209" s="530" customFormat="1" ht="15" customHeight="1" x14ac:dyDescent="0.25">
      <c r="A120" s="4089" t="s">
        <v>253</v>
      </c>
      <c r="B120" s="4089"/>
      <c r="C120" s="4089"/>
      <c r="D120" s="4089"/>
      <c r="E120" s="4089"/>
      <c r="F120" s="4091">
        <f>AVERAGE(AB5:GZ5)</f>
        <v>13.238888888888889</v>
      </c>
      <c r="G120" s="4091"/>
      <c r="H120" s="4091"/>
      <c r="I120" s="4091"/>
      <c r="J120" s="756"/>
      <c r="K120" s="541"/>
      <c r="L120" s="541"/>
      <c r="M120" s="543"/>
      <c r="N120" s="4094"/>
      <c r="O120" s="4081">
        <v>9</v>
      </c>
      <c r="P120" s="4082"/>
      <c r="Q120" s="4083">
        <f>COUNTIF($AB$5:$GZ$5,"=9")</f>
        <v>7</v>
      </c>
      <c r="R120" s="4084"/>
      <c r="S120" s="4085">
        <f t="shared" si="54"/>
        <v>3.888888888888889E-2</v>
      </c>
      <c r="T120" s="4086"/>
      <c r="U120" s="464"/>
      <c r="V120" s="465"/>
      <c r="W120" s="466"/>
      <c r="X120" s="466"/>
      <c r="Y120" s="467"/>
      <c r="Z120" s="468"/>
      <c r="AA120" s="469"/>
      <c r="AB120" s="429"/>
      <c r="AC120" s="429"/>
      <c r="AD120" s="429"/>
      <c r="AE120" s="428"/>
      <c r="AF120" s="428"/>
      <c r="AG120" s="428"/>
      <c r="AH120" s="428"/>
      <c r="AI120" s="428"/>
      <c r="AJ120" s="430"/>
      <c r="AK120" s="431"/>
      <c r="AL120" s="431"/>
      <c r="AM120" s="432"/>
      <c r="AN120" s="432"/>
      <c r="AO120" s="432"/>
      <c r="AP120" s="432"/>
      <c r="AQ120" s="432"/>
      <c r="AR120" s="432"/>
      <c r="AS120" s="432"/>
      <c r="AT120" s="432"/>
      <c r="AU120" s="433"/>
      <c r="AV120" s="433"/>
      <c r="AW120" s="434"/>
      <c r="AX120" s="434"/>
      <c r="AY120" s="434"/>
      <c r="AZ120" s="434"/>
      <c r="BA120" s="434"/>
      <c r="BB120" s="434"/>
      <c r="BC120" s="434"/>
      <c r="BD120" s="434"/>
      <c r="BE120" s="435"/>
      <c r="BF120" s="435"/>
      <c r="BG120" s="435"/>
      <c r="BH120" s="435"/>
      <c r="BI120" s="435"/>
      <c r="BJ120" s="435"/>
      <c r="BK120" s="435"/>
      <c r="BL120" s="435"/>
      <c r="BM120" s="435"/>
      <c r="BN120" s="435"/>
      <c r="BO120" s="435"/>
      <c r="BP120" s="436"/>
      <c r="BQ120" s="436"/>
      <c r="BR120" s="436"/>
      <c r="BS120" s="436"/>
      <c r="BT120" s="436"/>
      <c r="BU120" s="436"/>
      <c r="BV120" s="436"/>
      <c r="BW120" s="436"/>
      <c r="BX120" s="436"/>
      <c r="BY120" s="436"/>
      <c r="BZ120" s="437"/>
      <c r="CA120" s="437"/>
      <c r="CB120" s="437"/>
      <c r="CC120" s="437"/>
      <c r="CD120" s="437"/>
      <c r="CE120" s="437"/>
      <c r="CF120" s="437"/>
      <c r="CG120" s="437"/>
      <c r="CH120" s="437"/>
      <c r="CI120" s="437"/>
      <c r="CJ120" s="437"/>
      <c r="CK120" s="437"/>
      <c r="CL120" s="437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9"/>
      <c r="CZ120" s="439"/>
      <c r="DA120" s="439"/>
      <c r="DB120" s="439"/>
      <c r="DC120" s="439"/>
      <c r="DD120" s="439"/>
      <c r="DE120" s="439"/>
      <c r="DF120" s="439"/>
      <c r="DG120" s="439"/>
      <c r="DH120" s="439"/>
      <c r="DI120" s="439"/>
      <c r="DJ120" s="439"/>
      <c r="DK120" s="439"/>
      <c r="DL120" s="440"/>
      <c r="DM120" s="440"/>
      <c r="DN120" s="440"/>
      <c r="DO120" s="440"/>
      <c r="DP120" s="440"/>
      <c r="DQ120" s="440"/>
      <c r="DR120" s="440"/>
      <c r="DS120" s="440"/>
      <c r="DT120" s="440"/>
      <c r="DU120" s="440"/>
      <c r="DV120" s="440"/>
      <c r="DW120" s="440"/>
      <c r="DX120" s="440"/>
      <c r="DY120" s="440"/>
      <c r="DZ120" s="434"/>
      <c r="EA120" s="434"/>
      <c r="EB120" s="434"/>
      <c r="EC120" s="434"/>
      <c r="ED120" s="434"/>
      <c r="EE120" s="434"/>
      <c r="EF120" s="434"/>
      <c r="EG120" s="434"/>
      <c r="EH120" s="434"/>
      <c r="EI120" s="434"/>
      <c r="EJ120" s="434"/>
      <c r="EK120" s="434"/>
      <c r="EL120" s="434"/>
      <c r="EM120" s="434"/>
      <c r="EN120" s="435"/>
      <c r="EO120" s="435"/>
      <c r="EP120" s="435"/>
      <c r="EQ120" s="435"/>
      <c r="ER120" s="435"/>
      <c r="ES120" s="435"/>
      <c r="ET120" s="435"/>
      <c r="EU120" s="435"/>
      <c r="EV120" s="435"/>
      <c r="EW120" s="435"/>
      <c r="EX120" s="435"/>
      <c r="EY120" s="435"/>
      <c r="EZ120" s="435"/>
      <c r="FA120" s="435"/>
      <c r="FB120" s="436"/>
      <c r="FC120" s="436"/>
      <c r="FD120" s="436"/>
      <c r="FE120" s="436"/>
      <c r="FF120" s="436"/>
      <c r="FG120" s="436"/>
      <c r="FH120" s="436"/>
      <c r="FI120" s="436"/>
      <c r="FJ120" s="436"/>
      <c r="FK120" s="436"/>
      <c r="FL120" s="436"/>
      <c r="FM120" s="436"/>
      <c r="FN120" s="436"/>
      <c r="FO120" s="436"/>
      <c r="FP120" s="436"/>
      <c r="FQ120" s="437"/>
      <c r="FR120" s="437"/>
      <c r="FS120" s="437"/>
      <c r="FT120" s="437"/>
      <c r="FU120" s="437"/>
      <c r="FV120" s="437"/>
      <c r="FW120" s="437"/>
      <c r="FX120" s="3665"/>
      <c r="FY120" s="437"/>
      <c r="FZ120" s="437"/>
      <c r="GA120" s="437"/>
      <c r="GB120" s="438"/>
      <c r="GC120" s="438"/>
      <c r="GD120" s="438"/>
      <c r="GE120" s="438"/>
      <c r="GF120" s="438"/>
      <c r="GG120" s="438"/>
      <c r="GH120" s="3665"/>
      <c r="GI120" s="438"/>
      <c r="GJ120" s="438"/>
      <c r="GK120" s="438"/>
      <c r="GL120" s="438"/>
      <c r="GM120" s="438"/>
      <c r="GN120" s="438"/>
      <c r="GO120" s="439"/>
      <c r="GP120" s="439"/>
      <c r="GQ120" s="439"/>
      <c r="GR120" s="439"/>
      <c r="GS120" s="439"/>
      <c r="GT120" s="3665"/>
      <c r="GU120" s="439"/>
      <c r="GV120" s="439"/>
      <c r="GW120" s="439"/>
      <c r="GX120" s="439"/>
      <c r="GY120" s="439"/>
      <c r="GZ120" s="439"/>
    </row>
    <row r="121" spans="1:209" s="530" customFormat="1" ht="15" customHeight="1" x14ac:dyDescent="0.25">
      <c r="A121" s="4089" t="s">
        <v>254</v>
      </c>
      <c r="B121" s="4089"/>
      <c r="C121" s="4089"/>
      <c r="D121" s="4089"/>
      <c r="E121" s="4089"/>
      <c r="F121" s="4091">
        <f>AVERAGE(B7:B114)</f>
        <v>22.064814814814813</v>
      </c>
      <c r="G121" s="4091"/>
      <c r="H121" s="4091"/>
      <c r="I121" s="4091"/>
      <c r="J121" s="756"/>
      <c r="K121" s="541"/>
      <c r="L121" s="541"/>
      <c r="M121" s="543"/>
      <c r="N121" s="4094"/>
      <c r="O121" s="4081">
        <v>10</v>
      </c>
      <c r="P121" s="4082"/>
      <c r="Q121" s="4083">
        <f>COUNTIF($AB$5:$GZ$5,"=10")</f>
        <v>20</v>
      </c>
      <c r="R121" s="4084"/>
      <c r="S121" s="4085">
        <f t="shared" si="54"/>
        <v>0.1111111111111111</v>
      </c>
      <c r="T121" s="4086"/>
      <c r="U121" s="464"/>
      <c r="V121" s="465"/>
      <c r="W121" s="466"/>
      <c r="X121" s="466"/>
      <c r="Y121" s="467"/>
      <c r="Z121" s="468"/>
      <c r="AA121" s="469"/>
      <c r="AB121" s="429"/>
      <c r="AC121" s="429"/>
      <c r="AD121" s="429"/>
      <c r="AE121" s="428"/>
      <c r="AF121" s="428"/>
      <c r="AG121" s="428"/>
      <c r="AH121" s="428"/>
      <c r="AI121" s="428"/>
      <c r="AJ121" s="430"/>
      <c r="AK121" s="431"/>
      <c r="AL121" s="431"/>
      <c r="AM121" s="432"/>
      <c r="AN121" s="432"/>
      <c r="AO121" s="432"/>
      <c r="AP121" s="432"/>
      <c r="AQ121" s="432"/>
      <c r="AR121" s="432"/>
      <c r="AS121" s="432"/>
      <c r="AT121" s="432"/>
      <c r="AU121" s="433"/>
      <c r="AV121" s="433"/>
      <c r="AW121" s="434"/>
      <c r="AX121" s="434"/>
      <c r="AY121" s="434"/>
      <c r="AZ121" s="434"/>
      <c r="BA121" s="434"/>
      <c r="BB121" s="434"/>
      <c r="BC121" s="434"/>
      <c r="BD121" s="434"/>
      <c r="BE121" s="435"/>
      <c r="BF121" s="435"/>
      <c r="BG121" s="435"/>
      <c r="BH121" s="435"/>
      <c r="BI121" s="435"/>
      <c r="BJ121" s="435"/>
      <c r="BK121" s="435"/>
      <c r="BL121" s="435"/>
      <c r="BM121" s="435"/>
      <c r="BN121" s="435"/>
      <c r="BO121" s="435"/>
      <c r="BP121" s="436"/>
      <c r="BQ121" s="436"/>
      <c r="BR121" s="436"/>
      <c r="BS121" s="436"/>
      <c r="BT121" s="436"/>
      <c r="BU121" s="436"/>
      <c r="BV121" s="436"/>
      <c r="BW121" s="436"/>
      <c r="BX121" s="436"/>
      <c r="BY121" s="436"/>
      <c r="BZ121" s="437"/>
      <c r="CA121" s="437"/>
      <c r="CB121" s="437"/>
      <c r="CC121" s="437"/>
      <c r="CD121" s="437"/>
      <c r="CE121" s="437"/>
      <c r="CF121" s="437"/>
      <c r="CG121" s="437"/>
      <c r="CH121" s="437"/>
      <c r="CI121" s="437"/>
      <c r="CJ121" s="437"/>
      <c r="CK121" s="437"/>
      <c r="CL121" s="437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9"/>
      <c r="CZ121" s="439"/>
      <c r="DA121" s="439"/>
      <c r="DB121" s="439"/>
      <c r="DC121" s="439"/>
      <c r="DD121" s="439"/>
      <c r="DE121" s="439"/>
      <c r="DF121" s="439"/>
      <c r="DG121" s="439"/>
      <c r="DH121" s="439"/>
      <c r="DI121" s="439"/>
      <c r="DJ121" s="439"/>
      <c r="DK121" s="439"/>
      <c r="DL121" s="440"/>
      <c r="DM121" s="440"/>
      <c r="DN121" s="440"/>
      <c r="DO121" s="440"/>
      <c r="DP121" s="440"/>
      <c r="DQ121" s="440"/>
      <c r="DR121" s="440"/>
      <c r="DS121" s="440"/>
      <c r="DT121" s="440"/>
      <c r="DU121" s="440"/>
      <c r="DV121" s="440"/>
      <c r="DW121" s="440"/>
      <c r="DX121" s="440"/>
      <c r="DY121" s="440"/>
      <c r="DZ121" s="434"/>
      <c r="EA121" s="434"/>
      <c r="EB121" s="434"/>
      <c r="EC121" s="434"/>
      <c r="ED121" s="434"/>
      <c r="EE121" s="434"/>
      <c r="EF121" s="434"/>
      <c r="EG121" s="434"/>
      <c r="EH121" s="434"/>
      <c r="EI121" s="434"/>
      <c r="EJ121" s="434"/>
      <c r="EK121" s="434"/>
      <c r="EL121" s="434"/>
      <c r="EM121" s="434"/>
      <c r="EN121" s="435"/>
      <c r="EO121" s="435"/>
      <c r="EP121" s="435"/>
      <c r="EQ121" s="435"/>
      <c r="ER121" s="435"/>
      <c r="ES121" s="435"/>
      <c r="ET121" s="435"/>
      <c r="EU121" s="435"/>
      <c r="EV121" s="435"/>
      <c r="EW121" s="435"/>
      <c r="EX121" s="435"/>
      <c r="EY121" s="435"/>
      <c r="EZ121" s="435"/>
      <c r="FA121" s="435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/>
      <c r="FL121" s="436"/>
      <c r="FM121" s="436"/>
      <c r="FN121" s="436"/>
      <c r="FO121" s="436"/>
      <c r="FP121" s="436"/>
      <c r="FQ121" s="437"/>
      <c r="FR121" s="437"/>
      <c r="FS121" s="437"/>
      <c r="FT121" s="437"/>
      <c r="FU121" s="437"/>
      <c r="FV121" s="437"/>
      <c r="FW121" s="437"/>
      <c r="FX121" s="3665"/>
      <c r="FY121" s="437"/>
      <c r="FZ121" s="437"/>
      <c r="GA121" s="437"/>
      <c r="GB121" s="438"/>
      <c r="GC121" s="438"/>
      <c r="GD121" s="438"/>
      <c r="GE121" s="438"/>
      <c r="GF121" s="438"/>
      <c r="GG121" s="438"/>
      <c r="GH121" s="3665"/>
      <c r="GI121" s="438"/>
      <c r="GJ121" s="438"/>
      <c r="GK121" s="438"/>
      <c r="GL121" s="438"/>
      <c r="GM121" s="438"/>
      <c r="GN121" s="438"/>
      <c r="GO121" s="439"/>
      <c r="GP121" s="439"/>
      <c r="GQ121" s="439"/>
      <c r="GR121" s="439"/>
      <c r="GS121" s="439"/>
      <c r="GT121" s="3665"/>
      <c r="GU121" s="439"/>
      <c r="GV121" s="439"/>
      <c r="GW121" s="439"/>
      <c r="GX121" s="439"/>
      <c r="GY121" s="439"/>
      <c r="GZ121" s="439"/>
    </row>
    <row r="122" spans="1:209" s="530" customFormat="1" x14ac:dyDescent="0.25">
      <c r="A122" s="4089" t="s">
        <v>274</v>
      </c>
      <c r="B122" s="4089"/>
      <c r="C122" s="4089"/>
      <c r="D122" s="4089"/>
      <c r="E122" s="4089"/>
      <c r="F122" s="4090">
        <f>COUNTIF(victoires,"&gt;=1")</f>
        <v>42</v>
      </c>
      <c r="G122" s="4090"/>
      <c r="H122" s="4090"/>
      <c r="I122" s="4090"/>
      <c r="J122" s="756"/>
      <c r="K122" s="541"/>
      <c r="L122" s="541"/>
      <c r="M122" s="543"/>
      <c r="N122" s="4094"/>
      <c r="O122" s="4081">
        <v>11</v>
      </c>
      <c r="P122" s="4082"/>
      <c r="Q122" s="4083">
        <f>COUNTIF($AB$5:$GZ$5,"=11")</f>
        <v>11</v>
      </c>
      <c r="R122" s="4084"/>
      <c r="S122" s="4085">
        <f t="shared" si="54"/>
        <v>6.1111111111111109E-2</v>
      </c>
      <c r="T122" s="4086"/>
      <c r="U122" s="464"/>
      <c r="V122" s="465"/>
      <c r="W122" s="466"/>
      <c r="X122" s="466"/>
      <c r="Y122" s="467"/>
      <c r="Z122" s="468"/>
      <c r="AA122" s="469"/>
      <c r="AB122" s="429"/>
      <c r="AC122" s="429"/>
      <c r="AD122" s="429"/>
      <c r="AE122" s="428"/>
      <c r="AF122" s="428"/>
      <c r="AG122" s="428"/>
      <c r="AH122" s="428"/>
      <c r="AI122" s="428"/>
      <c r="AJ122" s="430"/>
      <c r="AK122" s="431"/>
      <c r="AL122" s="431"/>
      <c r="AM122" s="432"/>
      <c r="AN122" s="432"/>
      <c r="AO122" s="432"/>
      <c r="AP122" s="432"/>
      <c r="AQ122" s="432"/>
      <c r="AR122" s="432"/>
      <c r="AS122" s="432"/>
      <c r="AT122" s="432"/>
      <c r="AU122" s="433"/>
      <c r="AV122" s="433"/>
      <c r="AW122" s="434"/>
      <c r="AX122" s="434"/>
      <c r="AY122" s="434"/>
      <c r="AZ122" s="434"/>
      <c r="BA122" s="434"/>
      <c r="BB122" s="434"/>
      <c r="BC122" s="434"/>
      <c r="BD122" s="434"/>
      <c r="BE122" s="435"/>
      <c r="BF122" s="435"/>
      <c r="BG122" s="435"/>
      <c r="BH122" s="435"/>
      <c r="BI122" s="435"/>
      <c r="BJ122" s="435"/>
      <c r="BK122" s="435"/>
      <c r="BL122" s="435"/>
      <c r="BM122" s="435"/>
      <c r="BN122" s="435"/>
      <c r="BO122" s="435"/>
      <c r="BP122" s="436"/>
      <c r="BQ122" s="436"/>
      <c r="BR122" s="436"/>
      <c r="BS122" s="436"/>
      <c r="BT122" s="436"/>
      <c r="BU122" s="436"/>
      <c r="BV122" s="436"/>
      <c r="BW122" s="436"/>
      <c r="BX122" s="436"/>
      <c r="BY122" s="436"/>
      <c r="BZ122" s="437"/>
      <c r="CA122" s="437"/>
      <c r="CB122" s="437"/>
      <c r="CC122" s="437"/>
      <c r="CD122" s="437"/>
      <c r="CE122" s="437"/>
      <c r="CF122" s="437"/>
      <c r="CG122" s="437"/>
      <c r="CH122" s="437"/>
      <c r="CI122" s="437"/>
      <c r="CJ122" s="437"/>
      <c r="CK122" s="437"/>
      <c r="CL122" s="437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9"/>
      <c r="CZ122" s="439"/>
      <c r="DA122" s="439"/>
      <c r="DB122" s="439"/>
      <c r="DC122" s="439"/>
      <c r="DD122" s="439"/>
      <c r="DE122" s="439"/>
      <c r="DF122" s="439"/>
      <c r="DG122" s="439"/>
      <c r="DH122" s="439"/>
      <c r="DI122" s="439"/>
      <c r="DJ122" s="439"/>
      <c r="DK122" s="439"/>
      <c r="DL122" s="440"/>
      <c r="DM122" s="440"/>
      <c r="DN122" s="440"/>
      <c r="DO122" s="440"/>
      <c r="DP122" s="440"/>
      <c r="DQ122" s="440"/>
      <c r="DR122" s="440"/>
      <c r="DS122" s="440"/>
      <c r="DT122" s="440"/>
      <c r="DU122" s="440"/>
      <c r="DV122" s="440"/>
      <c r="DW122" s="440"/>
      <c r="DX122" s="440"/>
      <c r="DY122" s="440"/>
      <c r="DZ122" s="434"/>
      <c r="EA122" s="434"/>
      <c r="EB122" s="434"/>
      <c r="EC122" s="434"/>
      <c r="ED122" s="434"/>
      <c r="EE122" s="434"/>
      <c r="EF122" s="434"/>
      <c r="EG122" s="434"/>
      <c r="EH122" s="434"/>
      <c r="EI122" s="434"/>
      <c r="EJ122" s="434"/>
      <c r="EK122" s="434"/>
      <c r="EL122" s="434"/>
      <c r="EM122" s="434"/>
      <c r="EN122" s="435"/>
      <c r="EO122" s="435"/>
      <c r="EP122" s="435"/>
      <c r="EQ122" s="435"/>
      <c r="ER122" s="435"/>
      <c r="ES122" s="435"/>
      <c r="ET122" s="435"/>
      <c r="EU122" s="435"/>
      <c r="EV122" s="435"/>
      <c r="EW122" s="435"/>
      <c r="EX122" s="435"/>
      <c r="EY122" s="435"/>
      <c r="EZ122" s="435"/>
      <c r="FA122" s="435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6"/>
      <c r="FQ122" s="437"/>
      <c r="FR122" s="437"/>
      <c r="FS122" s="437"/>
      <c r="FT122" s="437"/>
      <c r="FU122" s="437"/>
      <c r="FV122" s="437"/>
      <c r="FW122" s="437"/>
      <c r="FX122" s="3665"/>
      <c r="FY122" s="437"/>
      <c r="FZ122" s="437"/>
      <c r="GA122" s="437"/>
      <c r="GB122" s="438"/>
      <c r="GC122" s="438"/>
      <c r="GD122" s="438"/>
      <c r="GE122" s="438"/>
      <c r="GF122" s="438"/>
      <c r="GG122" s="438"/>
      <c r="GH122" s="3665"/>
      <c r="GI122" s="438"/>
      <c r="GJ122" s="438"/>
      <c r="GK122" s="438"/>
      <c r="GL122" s="438"/>
      <c r="GM122" s="438"/>
      <c r="GN122" s="438"/>
      <c r="GO122" s="439"/>
      <c r="GP122" s="439"/>
      <c r="GQ122" s="439"/>
      <c r="GR122" s="439"/>
      <c r="GS122" s="439"/>
      <c r="GT122" s="3665"/>
      <c r="GU122" s="439"/>
      <c r="GV122" s="439"/>
      <c r="GW122" s="439"/>
      <c r="GX122" s="439"/>
      <c r="GY122" s="439"/>
      <c r="GZ122" s="439"/>
    </row>
    <row r="123" spans="1:209" s="530" customFormat="1" x14ac:dyDescent="0.25">
      <c r="A123" s="4089" t="s">
        <v>939</v>
      </c>
      <c r="B123" s="4089"/>
      <c r="C123" s="4089"/>
      <c r="D123" s="4089"/>
      <c r="E123" s="4089"/>
      <c r="F123" s="4090">
        <f>COUNTIF(B7:B114,"=1")</f>
        <v>34</v>
      </c>
      <c r="G123" s="4090"/>
      <c r="H123" s="4090"/>
      <c r="I123" s="4090"/>
      <c r="J123" s="756"/>
      <c r="K123" s="541"/>
      <c r="L123" s="541"/>
      <c r="M123" s="543"/>
      <c r="N123" s="4094"/>
      <c r="O123" s="4081">
        <v>12</v>
      </c>
      <c r="P123" s="4082"/>
      <c r="Q123" s="4083">
        <f>COUNTIF($AB$5:$GZ$5,"=12")</f>
        <v>22</v>
      </c>
      <c r="R123" s="4084"/>
      <c r="S123" s="4085">
        <f t="shared" si="54"/>
        <v>0.12222222222222222</v>
      </c>
      <c r="T123" s="4086"/>
      <c r="U123" s="464"/>
      <c r="V123" s="465"/>
      <c r="W123" s="466"/>
      <c r="X123" s="466"/>
      <c r="Y123" s="467"/>
      <c r="Z123" s="468"/>
      <c r="AA123" s="469"/>
      <c r="AB123" s="429"/>
      <c r="AC123" s="429"/>
      <c r="AD123" s="429"/>
      <c r="AE123" s="428"/>
      <c r="AF123" s="428"/>
      <c r="AG123" s="428"/>
      <c r="AH123" s="428"/>
      <c r="AI123" s="428"/>
      <c r="AJ123" s="430"/>
      <c r="AK123" s="431"/>
      <c r="AL123" s="431"/>
      <c r="AM123" s="432"/>
      <c r="AN123" s="432"/>
      <c r="AO123" s="432"/>
      <c r="AP123" s="432"/>
      <c r="AQ123" s="432"/>
      <c r="AR123" s="432"/>
      <c r="AS123" s="432"/>
      <c r="AT123" s="432"/>
      <c r="AU123" s="433"/>
      <c r="AV123" s="433"/>
      <c r="AW123" s="434"/>
      <c r="AX123" s="434"/>
      <c r="AY123" s="434"/>
      <c r="AZ123" s="434"/>
      <c r="BA123" s="434"/>
      <c r="BB123" s="434"/>
      <c r="BC123" s="434"/>
      <c r="BD123" s="434"/>
      <c r="BE123" s="435"/>
      <c r="BF123" s="435"/>
      <c r="BG123" s="435"/>
      <c r="BH123" s="435"/>
      <c r="BI123" s="435"/>
      <c r="BJ123" s="435"/>
      <c r="BK123" s="435"/>
      <c r="BL123" s="435"/>
      <c r="BM123" s="435"/>
      <c r="BN123" s="435"/>
      <c r="BO123" s="435"/>
      <c r="BP123" s="436"/>
      <c r="BQ123" s="436"/>
      <c r="BR123" s="436"/>
      <c r="BS123" s="436"/>
      <c r="BT123" s="436"/>
      <c r="BU123" s="436"/>
      <c r="BV123" s="436"/>
      <c r="BW123" s="436"/>
      <c r="BX123" s="436"/>
      <c r="BY123" s="436"/>
      <c r="BZ123" s="437"/>
      <c r="CA123" s="437"/>
      <c r="CB123" s="437"/>
      <c r="CC123" s="437"/>
      <c r="CD123" s="437"/>
      <c r="CE123" s="437"/>
      <c r="CF123" s="437"/>
      <c r="CG123" s="437"/>
      <c r="CH123" s="437"/>
      <c r="CI123" s="437"/>
      <c r="CJ123" s="437"/>
      <c r="CK123" s="437"/>
      <c r="CL123" s="437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9"/>
      <c r="CZ123" s="439"/>
      <c r="DA123" s="439"/>
      <c r="DB123" s="439"/>
      <c r="DC123" s="439"/>
      <c r="DD123" s="439"/>
      <c r="DE123" s="439"/>
      <c r="DF123" s="439"/>
      <c r="DG123" s="439"/>
      <c r="DH123" s="439"/>
      <c r="DI123" s="439"/>
      <c r="DJ123" s="439"/>
      <c r="DK123" s="439"/>
      <c r="DL123" s="440"/>
      <c r="DM123" s="440"/>
      <c r="DN123" s="440"/>
      <c r="DO123" s="440"/>
      <c r="DP123" s="440"/>
      <c r="DQ123" s="440"/>
      <c r="DR123" s="440"/>
      <c r="DS123" s="440"/>
      <c r="DT123" s="440"/>
      <c r="DU123" s="440"/>
      <c r="DV123" s="440"/>
      <c r="DW123" s="440"/>
      <c r="DX123" s="440"/>
      <c r="DY123" s="440"/>
      <c r="DZ123" s="434"/>
      <c r="EA123" s="434"/>
      <c r="EB123" s="434"/>
      <c r="EC123" s="434"/>
      <c r="ED123" s="434"/>
      <c r="EE123" s="434"/>
      <c r="EF123" s="434"/>
      <c r="EG123" s="434"/>
      <c r="EH123" s="434"/>
      <c r="EI123" s="434"/>
      <c r="EJ123" s="434"/>
      <c r="EK123" s="434"/>
      <c r="EL123" s="434"/>
      <c r="EM123" s="434"/>
      <c r="EN123" s="435"/>
      <c r="EO123" s="435"/>
      <c r="EP123" s="435"/>
      <c r="EQ123" s="435"/>
      <c r="ER123" s="435"/>
      <c r="ES123" s="435"/>
      <c r="ET123" s="435"/>
      <c r="EU123" s="435"/>
      <c r="EV123" s="435"/>
      <c r="EW123" s="435"/>
      <c r="EX123" s="435"/>
      <c r="EY123" s="435"/>
      <c r="EZ123" s="435"/>
      <c r="FA123" s="435"/>
      <c r="FB123" s="436"/>
      <c r="FC123" s="436"/>
      <c r="FD123" s="436"/>
      <c r="FE123" s="436"/>
      <c r="FF123" s="436"/>
      <c r="FG123" s="436"/>
      <c r="FH123" s="436"/>
      <c r="FI123" s="436"/>
      <c r="FJ123" s="436"/>
      <c r="FK123" s="436"/>
      <c r="FL123" s="436"/>
      <c r="FM123" s="436"/>
      <c r="FN123" s="436"/>
      <c r="FO123" s="436"/>
      <c r="FP123" s="436"/>
      <c r="FQ123" s="437"/>
      <c r="FR123" s="437"/>
      <c r="FS123" s="437"/>
      <c r="FT123" s="437"/>
      <c r="FU123" s="437"/>
      <c r="FV123" s="437"/>
      <c r="FW123" s="437"/>
      <c r="FX123" s="3665"/>
      <c r="FY123" s="437"/>
      <c r="FZ123" s="437"/>
      <c r="GA123" s="437"/>
      <c r="GB123" s="438"/>
      <c r="GC123" s="438"/>
      <c r="GD123" s="438"/>
      <c r="GE123" s="438"/>
      <c r="GF123" s="438"/>
      <c r="GG123" s="438"/>
      <c r="GH123" s="3665"/>
      <c r="GI123" s="438"/>
      <c r="GJ123" s="438"/>
      <c r="GK123" s="438"/>
      <c r="GL123" s="438"/>
      <c r="GM123" s="438"/>
      <c r="GN123" s="438"/>
      <c r="GO123" s="439"/>
      <c r="GP123" s="439"/>
      <c r="GQ123" s="439"/>
      <c r="GR123" s="439"/>
      <c r="GS123" s="439"/>
      <c r="GT123" s="3665"/>
      <c r="GU123" s="439"/>
      <c r="GV123" s="439"/>
      <c r="GW123" s="439"/>
      <c r="GX123" s="439"/>
      <c r="GY123" s="439"/>
      <c r="GZ123" s="439"/>
    </row>
    <row r="124" spans="1:209" s="530" customFormat="1" x14ac:dyDescent="0.25">
      <c r="A124" s="544"/>
      <c r="B124" s="426"/>
      <c r="C124" s="545"/>
      <c r="D124" s="546"/>
      <c r="E124" s="547"/>
      <c r="F124" s="548"/>
      <c r="G124" s="548"/>
      <c r="H124" s="548"/>
      <c r="I124" s="549"/>
      <c r="J124" s="756"/>
      <c r="K124" s="541"/>
      <c r="L124" s="541"/>
      <c r="M124" s="543"/>
      <c r="N124" s="4094"/>
      <c r="O124" s="4081">
        <v>13</v>
      </c>
      <c r="P124" s="4082"/>
      <c r="Q124" s="4083">
        <f>COUNTIF($AB$5:$GZ$5,"=13")</f>
        <v>25</v>
      </c>
      <c r="R124" s="4084"/>
      <c r="S124" s="4085">
        <f t="shared" si="54"/>
        <v>0.1388888888888889</v>
      </c>
      <c r="T124" s="4086"/>
      <c r="U124" s="464"/>
      <c r="V124" s="465"/>
      <c r="W124" s="466"/>
      <c r="X124" s="466"/>
      <c r="Y124" s="467"/>
      <c r="Z124" s="468"/>
      <c r="AA124" s="469"/>
      <c r="AB124" s="429"/>
      <c r="AC124" s="429"/>
      <c r="AD124" s="429"/>
      <c r="AE124" s="428"/>
      <c r="AF124" s="428"/>
      <c r="AG124" s="428"/>
      <c r="AH124" s="428"/>
      <c r="AI124" s="428"/>
      <c r="AJ124" s="430"/>
      <c r="AK124" s="431"/>
      <c r="AL124" s="431"/>
      <c r="AM124" s="432"/>
      <c r="AN124" s="432"/>
      <c r="AO124" s="432"/>
      <c r="AP124" s="432"/>
      <c r="AQ124" s="432"/>
      <c r="AR124" s="432"/>
      <c r="AS124" s="432"/>
      <c r="AT124" s="432"/>
      <c r="AU124" s="433"/>
      <c r="AV124" s="433"/>
      <c r="AW124" s="434"/>
      <c r="AX124" s="434"/>
      <c r="AY124" s="434"/>
      <c r="AZ124" s="434"/>
      <c r="BA124" s="434"/>
      <c r="BB124" s="434"/>
      <c r="BC124" s="434"/>
      <c r="BD124" s="434"/>
      <c r="BE124" s="435"/>
      <c r="BF124" s="435"/>
      <c r="BG124" s="435"/>
      <c r="BH124" s="435"/>
      <c r="BI124" s="435"/>
      <c r="BJ124" s="435"/>
      <c r="BK124" s="435"/>
      <c r="BL124" s="435"/>
      <c r="BM124" s="435"/>
      <c r="BN124" s="435"/>
      <c r="BO124" s="435"/>
      <c r="BP124" s="436"/>
      <c r="BQ124" s="436"/>
      <c r="BR124" s="436"/>
      <c r="BS124" s="436"/>
      <c r="BT124" s="436"/>
      <c r="BU124" s="436"/>
      <c r="BV124" s="436"/>
      <c r="BW124" s="436"/>
      <c r="BX124" s="436"/>
      <c r="BY124" s="436"/>
      <c r="BZ124" s="437"/>
      <c r="CA124" s="437"/>
      <c r="CB124" s="437"/>
      <c r="CC124" s="437"/>
      <c r="CD124" s="437"/>
      <c r="CE124" s="437"/>
      <c r="CF124" s="437"/>
      <c r="CG124" s="437"/>
      <c r="CH124" s="437"/>
      <c r="CI124" s="437"/>
      <c r="CJ124" s="437"/>
      <c r="CK124" s="437"/>
      <c r="CL124" s="437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9"/>
      <c r="CZ124" s="439"/>
      <c r="DA124" s="439"/>
      <c r="DB124" s="439"/>
      <c r="DC124" s="439"/>
      <c r="DD124" s="439"/>
      <c r="DE124" s="439"/>
      <c r="DF124" s="439"/>
      <c r="DG124" s="439"/>
      <c r="DH124" s="439"/>
      <c r="DI124" s="439"/>
      <c r="DJ124" s="439"/>
      <c r="DK124" s="439"/>
      <c r="DL124" s="440"/>
      <c r="DM124" s="440"/>
      <c r="DN124" s="440"/>
      <c r="DO124" s="440"/>
      <c r="DP124" s="440"/>
      <c r="DQ124" s="440"/>
      <c r="DR124" s="440"/>
      <c r="DS124" s="440"/>
      <c r="DT124" s="440"/>
      <c r="DU124" s="440"/>
      <c r="DV124" s="440"/>
      <c r="DW124" s="440"/>
      <c r="DX124" s="440"/>
      <c r="DY124" s="440"/>
      <c r="DZ124" s="434"/>
      <c r="EA124" s="434"/>
      <c r="EB124" s="434"/>
      <c r="EC124" s="434"/>
      <c r="ED124" s="434"/>
      <c r="EE124" s="434"/>
      <c r="EF124" s="434"/>
      <c r="EG124" s="434"/>
      <c r="EH124" s="434"/>
      <c r="EI124" s="434"/>
      <c r="EJ124" s="434"/>
      <c r="EK124" s="434"/>
      <c r="EL124" s="434"/>
      <c r="EM124" s="434"/>
      <c r="EN124" s="435"/>
      <c r="EO124" s="435"/>
      <c r="EP124" s="435"/>
      <c r="EQ124" s="435"/>
      <c r="ER124" s="435"/>
      <c r="ES124" s="435"/>
      <c r="ET124" s="435"/>
      <c r="EU124" s="435"/>
      <c r="EV124" s="435"/>
      <c r="EW124" s="435"/>
      <c r="EX124" s="435"/>
      <c r="EY124" s="435"/>
      <c r="EZ124" s="435"/>
      <c r="FA124" s="435"/>
      <c r="FB124" s="436"/>
      <c r="FC124" s="436"/>
      <c r="FD124" s="436"/>
      <c r="FE124" s="436"/>
      <c r="FF124" s="436"/>
      <c r="FG124" s="436"/>
      <c r="FH124" s="436"/>
      <c r="FI124" s="436"/>
      <c r="FJ124" s="436"/>
      <c r="FK124" s="436"/>
      <c r="FL124" s="436"/>
      <c r="FM124" s="436"/>
      <c r="FN124" s="436"/>
      <c r="FO124" s="436"/>
      <c r="FP124" s="436"/>
      <c r="FQ124" s="437"/>
      <c r="FR124" s="437"/>
      <c r="FS124" s="437"/>
      <c r="FT124" s="437"/>
      <c r="FU124" s="437"/>
      <c r="FV124" s="437"/>
      <c r="FW124" s="437"/>
      <c r="FX124" s="3665"/>
      <c r="FY124" s="437"/>
      <c r="FZ124" s="437"/>
      <c r="GA124" s="437"/>
      <c r="GB124" s="438"/>
      <c r="GC124" s="438"/>
      <c r="GD124" s="438"/>
      <c r="GE124" s="438"/>
      <c r="GF124" s="438"/>
      <c r="GG124" s="438"/>
      <c r="GH124" s="3665"/>
      <c r="GI124" s="438"/>
      <c r="GJ124" s="438"/>
      <c r="GK124" s="438"/>
      <c r="GL124" s="438"/>
      <c r="GM124" s="438"/>
      <c r="GN124" s="438"/>
      <c r="GO124" s="439"/>
      <c r="GP124" s="439"/>
      <c r="GQ124" s="439"/>
      <c r="GR124" s="439"/>
      <c r="GS124" s="439"/>
      <c r="GT124" s="3665"/>
      <c r="GU124" s="439"/>
      <c r="GV124" s="439"/>
      <c r="GW124" s="439"/>
      <c r="GX124" s="439"/>
      <c r="GY124" s="439"/>
      <c r="GZ124" s="439"/>
    </row>
    <row r="125" spans="1:209" s="530" customFormat="1" x14ac:dyDescent="0.25">
      <c r="A125" s="544"/>
      <c r="B125" s="426"/>
      <c r="C125" s="545"/>
      <c r="D125" s="546"/>
      <c r="E125" s="547"/>
      <c r="F125" s="548"/>
      <c r="G125" s="548"/>
      <c r="H125" s="548"/>
      <c r="I125" s="549"/>
      <c r="J125" s="756"/>
      <c r="K125" s="541"/>
      <c r="L125" s="541"/>
      <c r="M125" s="543"/>
      <c r="N125" s="4094"/>
      <c r="O125" s="4088">
        <v>14</v>
      </c>
      <c r="P125" s="4081"/>
      <c r="Q125" s="4083">
        <f>COUNTIF($AB$5:$GZ$5,"=14")</f>
        <v>26</v>
      </c>
      <c r="R125" s="4084"/>
      <c r="S125" s="4085">
        <f t="shared" si="54"/>
        <v>0.14444444444444443</v>
      </c>
      <c r="T125" s="4086"/>
      <c r="U125" s="464"/>
      <c r="V125" s="465"/>
      <c r="W125" s="466"/>
      <c r="X125" s="466"/>
      <c r="Y125" s="467"/>
      <c r="Z125" s="468"/>
      <c r="AA125" s="469"/>
      <c r="AB125" s="429"/>
      <c r="AC125" s="429"/>
      <c r="AD125" s="429"/>
      <c r="AE125" s="428"/>
      <c r="AF125" s="428"/>
      <c r="AG125" s="428"/>
      <c r="AH125" s="428"/>
      <c r="AI125" s="428"/>
      <c r="AJ125" s="430"/>
      <c r="AK125" s="431"/>
      <c r="AL125" s="431"/>
      <c r="AM125" s="432"/>
      <c r="AN125" s="432"/>
      <c r="AO125" s="432"/>
      <c r="AP125" s="432"/>
      <c r="AQ125" s="432"/>
      <c r="AR125" s="432"/>
      <c r="AS125" s="432"/>
      <c r="AT125" s="432"/>
      <c r="AU125" s="433"/>
      <c r="AV125" s="433"/>
      <c r="AW125" s="434"/>
      <c r="AX125" s="434"/>
      <c r="AY125" s="434"/>
      <c r="AZ125" s="434"/>
      <c r="BA125" s="434"/>
      <c r="BB125" s="434"/>
      <c r="BC125" s="434"/>
      <c r="BD125" s="434"/>
      <c r="BE125" s="435"/>
      <c r="BF125" s="435"/>
      <c r="BG125" s="435"/>
      <c r="BH125" s="435"/>
      <c r="BI125" s="435"/>
      <c r="BJ125" s="435"/>
      <c r="BK125" s="435"/>
      <c r="BL125" s="435"/>
      <c r="BM125" s="435"/>
      <c r="BN125" s="435"/>
      <c r="BO125" s="435"/>
      <c r="BP125" s="436"/>
      <c r="BQ125" s="436"/>
      <c r="BR125" s="436"/>
      <c r="BS125" s="436"/>
      <c r="BT125" s="436"/>
      <c r="BU125" s="436"/>
      <c r="BV125" s="436"/>
      <c r="BW125" s="436"/>
      <c r="BX125" s="436"/>
      <c r="BY125" s="436"/>
      <c r="BZ125" s="437"/>
      <c r="CA125" s="437"/>
      <c r="CB125" s="437"/>
      <c r="CC125" s="437"/>
      <c r="CD125" s="437"/>
      <c r="CE125" s="437"/>
      <c r="CF125" s="437"/>
      <c r="CG125" s="437"/>
      <c r="CH125" s="437"/>
      <c r="CI125" s="437"/>
      <c r="CJ125" s="437"/>
      <c r="CK125" s="437"/>
      <c r="CL125" s="437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9"/>
      <c r="CZ125" s="439"/>
      <c r="DA125" s="439"/>
      <c r="DB125" s="439"/>
      <c r="DC125" s="439"/>
      <c r="DD125" s="439"/>
      <c r="DE125" s="439"/>
      <c r="DF125" s="439"/>
      <c r="DG125" s="439"/>
      <c r="DH125" s="439"/>
      <c r="DI125" s="439"/>
      <c r="DJ125" s="439"/>
      <c r="DK125" s="439"/>
      <c r="DL125" s="440"/>
      <c r="DM125" s="440"/>
      <c r="DN125" s="440"/>
      <c r="DO125" s="440"/>
      <c r="DP125" s="440"/>
      <c r="DQ125" s="440"/>
      <c r="DR125" s="440"/>
      <c r="DS125" s="440"/>
      <c r="DT125" s="440"/>
      <c r="DU125" s="440"/>
      <c r="DV125" s="440"/>
      <c r="DW125" s="440"/>
      <c r="DX125" s="440"/>
      <c r="DY125" s="440"/>
      <c r="DZ125" s="434"/>
      <c r="EA125" s="434"/>
      <c r="EB125" s="434"/>
      <c r="EC125" s="434"/>
      <c r="ED125" s="434"/>
      <c r="EE125" s="434"/>
      <c r="EF125" s="434"/>
      <c r="EG125" s="434"/>
      <c r="EH125" s="434"/>
      <c r="EI125" s="434"/>
      <c r="EJ125" s="434"/>
      <c r="EK125" s="434"/>
      <c r="EL125" s="434"/>
      <c r="EM125" s="434"/>
      <c r="EN125" s="435"/>
      <c r="EO125" s="435"/>
      <c r="EP125" s="435"/>
      <c r="EQ125" s="435"/>
      <c r="ER125" s="435"/>
      <c r="ES125" s="435"/>
      <c r="ET125" s="435"/>
      <c r="EU125" s="435"/>
      <c r="EV125" s="435"/>
      <c r="EW125" s="435"/>
      <c r="EX125" s="435"/>
      <c r="EY125" s="435"/>
      <c r="EZ125" s="435"/>
      <c r="FA125" s="435"/>
      <c r="FB125" s="436"/>
      <c r="FC125" s="436"/>
      <c r="FD125" s="436"/>
      <c r="FE125" s="436"/>
      <c r="FF125" s="436"/>
      <c r="FG125" s="436"/>
      <c r="FH125" s="436"/>
      <c r="FI125" s="436"/>
      <c r="FJ125" s="436"/>
      <c r="FK125" s="436"/>
      <c r="FL125" s="436"/>
      <c r="FM125" s="436"/>
      <c r="FN125" s="436"/>
      <c r="FO125" s="436"/>
      <c r="FP125" s="436"/>
      <c r="FQ125" s="437"/>
      <c r="FR125" s="437"/>
      <c r="FS125" s="437"/>
      <c r="FT125" s="437"/>
      <c r="FU125" s="437"/>
      <c r="FV125" s="437"/>
      <c r="FW125" s="437"/>
      <c r="FX125" s="3665"/>
      <c r="FY125" s="437"/>
      <c r="FZ125" s="437"/>
      <c r="GA125" s="437"/>
      <c r="GB125" s="438"/>
      <c r="GC125" s="438"/>
      <c r="GD125" s="438"/>
      <c r="GE125" s="438"/>
      <c r="GF125" s="438"/>
      <c r="GG125" s="438"/>
      <c r="GH125" s="3665"/>
      <c r="GI125" s="438"/>
      <c r="GJ125" s="438"/>
      <c r="GK125" s="438"/>
      <c r="GL125" s="438"/>
      <c r="GM125" s="438"/>
      <c r="GN125" s="438"/>
      <c r="GO125" s="439"/>
      <c r="GP125" s="439"/>
      <c r="GQ125" s="439"/>
      <c r="GR125" s="439"/>
      <c r="GS125" s="439"/>
      <c r="GT125" s="3665"/>
      <c r="GU125" s="439"/>
      <c r="GV125" s="439"/>
      <c r="GW125" s="439"/>
      <c r="GX125" s="439"/>
      <c r="GY125" s="439"/>
      <c r="GZ125" s="439"/>
    </row>
    <row r="126" spans="1:209" s="530" customFormat="1" x14ac:dyDescent="0.25">
      <c r="A126" s="544"/>
      <c r="B126" s="426"/>
      <c r="C126" s="545"/>
      <c r="D126" s="546"/>
      <c r="E126" s="547"/>
      <c r="F126" s="548"/>
      <c r="G126" s="548"/>
      <c r="H126" s="548"/>
      <c r="I126" s="549"/>
      <c r="J126" s="756"/>
      <c r="K126" s="541"/>
      <c r="L126" s="541"/>
      <c r="M126" s="543"/>
      <c r="N126" s="4094"/>
      <c r="O126" s="4088">
        <v>15</v>
      </c>
      <c r="P126" s="4081"/>
      <c r="Q126" s="4083">
        <f>COUNTIF($AB$5:$GZ$5,"=15")</f>
        <v>21</v>
      </c>
      <c r="R126" s="4084"/>
      <c r="S126" s="4085">
        <f t="shared" si="54"/>
        <v>0.11666666666666667</v>
      </c>
      <c r="T126" s="4086"/>
      <c r="U126" s="464"/>
      <c r="V126" s="465"/>
      <c r="W126" s="466"/>
      <c r="X126" s="466"/>
      <c r="Y126" s="467"/>
      <c r="Z126" s="468"/>
      <c r="AA126" s="469"/>
      <c r="AB126" s="429"/>
      <c r="AC126" s="429"/>
      <c r="AD126" s="429"/>
      <c r="AE126" s="428"/>
      <c r="AF126" s="428"/>
      <c r="AG126" s="428"/>
      <c r="AH126" s="428"/>
      <c r="AI126" s="428"/>
      <c r="AJ126" s="430"/>
      <c r="AK126" s="431"/>
      <c r="AL126" s="431"/>
      <c r="AM126" s="432"/>
      <c r="AN126" s="432"/>
      <c r="AO126" s="432"/>
      <c r="AP126" s="432"/>
      <c r="AQ126" s="432"/>
      <c r="AR126" s="432"/>
      <c r="AS126" s="432"/>
      <c r="AT126" s="432"/>
      <c r="AU126" s="433"/>
      <c r="AV126" s="433"/>
      <c r="AW126" s="434"/>
      <c r="AX126" s="434"/>
      <c r="AY126" s="434"/>
      <c r="AZ126" s="434"/>
      <c r="BA126" s="434"/>
      <c r="BB126" s="434"/>
      <c r="BC126" s="434"/>
      <c r="BD126" s="434"/>
      <c r="BE126" s="435"/>
      <c r="BF126" s="435"/>
      <c r="BG126" s="435"/>
      <c r="BH126" s="435"/>
      <c r="BI126" s="435"/>
      <c r="BJ126" s="435"/>
      <c r="BK126" s="435"/>
      <c r="BL126" s="435"/>
      <c r="BM126" s="435"/>
      <c r="BN126" s="435"/>
      <c r="BO126" s="435"/>
      <c r="BP126" s="436"/>
      <c r="BQ126" s="436"/>
      <c r="BR126" s="436"/>
      <c r="BS126" s="436"/>
      <c r="BT126" s="436"/>
      <c r="BU126" s="436"/>
      <c r="BV126" s="436"/>
      <c r="BW126" s="436"/>
      <c r="BX126" s="436"/>
      <c r="BY126" s="436"/>
      <c r="BZ126" s="437"/>
      <c r="CA126" s="437"/>
      <c r="CB126" s="437"/>
      <c r="CC126" s="437"/>
      <c r="CD126" s="437"/>
      <c r="CE126" s="437"/>
      <c r="CF126" s="437"/>
      <c r="CG126" s="437"/>
      <c r="CH126" s="437"/>
      <c r="CI126" s="437"/>
      <c r="CJ126" s="437"/>
      <c r="CK126" s="437"/>
      <c r="CL126" s="437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9"/>
      <c r="CZ126" s="439"/>
      <c r="DA126" s="439"/>
      <c r="DB126" s="439"/>
      <c r="DC126" s="439"/>
      <c r="DD126" s="439"/>
      <c r="DE126" s="439"/>
      <c r="DF126" s="439"/>
      <c r="DG126" s="439"/>
      <c r="DH126" s="439"/>
      <c r="DI126" s="439"/>
      <c r="DJ126" s="439"/>
      <c r="DK126" s="439"/>
      <c r="DL126" s="440"/>
      <c r="DM126" s="440"/>
      <c r="DN126" s="440"/>
      <c r="DO126" s="440"/>
      <c r="DP126" s="440"/>
      <c r="DQ126" s="440"/>
      <c r="DR126" s="440"/>
      <c r="DS126" s="440"/>
      <c r="DT126" s="440"/>
      <c r="DU126" s="440"/>
      <c r="DV126" s="440"/>
      <c r="DW126" s="440"/>
      <c r="DX126" s="440"/>
      <c r="DY126" s="440"/>
      <c r="DZ126" s="434"/>
      <c r="EA126" s="434"/>
      <c r="EB126" s="434"/>
      <c r="EC126" s="434"/>
      <c r="ED126" s="434"/>
      <c r="EE126" s="434"/>
      <c r="EF126" s="434"/>
      <c r="EG126" s="434"/>
      <c r="EH126" s="434"/>
      <c r="EI126" s="434"/>
      <c r="EJ126" s="434"/>
      <c r="EK126" s="434"/>
      <c r="EL126" s="434"/>
      <c r="EM126" s="434"/>
      <c r="EN126" s="435"/>
      <c r="EO126" s="435"/>
      <c r="EP126" s="435"/>
      <c r="EQ126" s="435"/>
      <c r="ER126" s="435"/>
      <c r="ES126" s="435"/>
      <c r="ET126" s="435"/>
      <c r="EU126" s="435"/>
      <c r="EV126" s="435"/>
      <c r="EW126" s="435"/>
      <c r="EX126" s="435"/>
      <c r="EY126" s="435"/>
      <c r="EZ126" s="435"/>
      <c r="FA126" s="435"/>
      <c r="FB126" s="436"/>
      <c r="FC126" s="436"/>
      <c r="FD126" s="436"/>
      <c r="FE126" s="436"/>
      <c r="FF126" s="436"/>
      <c r="FG126" s="436"/>
      <c r="FH126" s="436"/>
      <c r="FI126" s="436"/>
      <c r="FJ126" s="436"/>
      <c r="FK126" s="436"/>
      <c r="FL126" s="436"/>
      <c r="FM126" s="436"/>
      <c r="FN126" s="436"/>
      <c r="FO126" s="436"/>
      <c r="FP126" s="436"/>
      <c r="FQ126" s="437"/>
      <c r="FR126" s="437"/>
      <c r="FS126" s="437"/>
      <c r="FT126" s="437"/>
      <c r="FU126" s="437"/>
      <c r="FV126" s="437"/>
      <c r="FW126" s="437"/>
      <c r="FX126" s="3665"/>
      <c r="FY126" s="437"/>
      <c r="FZ126" s="437"/>
      <c r="GA126" s="437"/>
      <c r="GB126" s="438"/>
      <c r="GC126" s="438"/>
      <c r="GD126" s="438"/>
      <c r="GE126" s="438"/>
      <c r="GF126" s="438"/>
      <c r="GG126" s="438"/>
      <c r="GH126" s="3665"/>
      <c r="GI126" s="438"/>
      <c r="GJ126" s="438"/>
      <c r="GK126" s="438"/>
      <c r="GL126" s="438"/>
      <c r="GM126" s="438"/>
      <c r="GN126" s="438"/>
      <c r="GO126" s="439"/>
      <c r="GP126" s="439"/>
      <c r="GQ126" s="439"/>
      <c r="GR126" s="439"/>
      <c r="GS126" s="439"/>
      <c r="GT126" s="3665"/>
      <c r="GU126" s="439"/>
      <c r="GV126" s="439"/>
      <c r="GW126" s="439"/>
      <c r="GX126" s="439"/>
      <c r="GY126" s="439"/>
      <c r="GZ126" s="439"/>
    </row>
    <row r="127" spans="1:209" s="530" customFormat="1" x14ac:dyDescent="0.25">
      <c r="A127" s="544"/>
      <c r="B127" s="426"/>
      <c r="C127" s="545"/>
      <c r="D127" s="546"/>
      <c r="E127" s="547"/>
      <c r="F127" s="548"/>
      <c r="G127" s="548"/>
      <c r="H127" s="548"/>
      <c r="I127" s="549"/>
      <c r="J127" s="756"/>
      <c r="K127" s="541"/>
      <c r="L127" s="541"/>
      <c r="M127" s="543"/>
      <c r="N127" s="4094"/>
      <c r="O127" s="4081">
        <v>16</v>
      </c>
      <c r="P127" s="4082"/>
      <c r="Q127" s="4083">
        <f>COUNTIF($AB$5:$GZ$5,"=16")</f>
        <v>11</v>
      </c>
      <c r="R127" s="4084"/>
      <c r="S127" s="4085">
        <f t="shared" si="54"/>
        <v>6.1111111111111109E-2</v>
      </c>
      <c r="T127" s="4086"/>
      <c r="U127" s="550"/>
      <c r="V127" s="133"/>
      <c r="W127" s="139"/>
      <c r="X127" s="139"/>
      <c r="Y127" s="390"/>
      <c r="Z127" s="551"/>
      <c r="AA127" s="552"/>
      <c r="AB127" s="429"/>
      <c r="AC127" s="429"/>
      <c r="AD127" s="429"/>
      <c r="AE127" s="428"/>
      <c r="AF127" s="428"/>
      <c r="AG127" s="428"/>
      <c r="AH127" s="428"/>
      <c r="AI127" s="428"/>
      <c r="AJ127" s="430"/>
      <c r="AK127" s="431"/>
      <c r="AL127" s="431"/>
      <c r="AM127" s="432"/>
      <c r="AN127" s="432"/>
      <c r="AO127" s="432"/>
      <c r="AP127" s="432"/>
      <c r="AQ127" s="432"/>
      <c r="AR127" s="432"/>
      <c r="AS127" s="432"/>
      <c r="AT127" s="432"/>
      <c r="AU127" s="433"/>
      <c r="AV127" s="433"/>
      <c r="AW127" s="434"/>
      <c r="AX127" s="434"/>
      <c r="AY127" s="434"/>
      <c r="AZ127" s="434"/>
      <c r="BA127" s="434"/>
      <c r="BB127" s="434"/>
      <c r="BC127" s="434"/>
      <c r="BD127" s="434"/>
      <c r="BE127" s="435"/>
      <c r="BF127" s="435"/>
      <c r="BG127" s="435"/>
      <c r="BH127" s="435"/>
      <c r="BI127" s="435"/>
      <c r="BJ127" s="435"/>
      <c r="BK127" s="435"/>
      <c r="BL127" s="435"/>
      <c r="BM127" s="435"/>
      <c r="BN127" s="435"/>
      <c r="BO127" s="435"/>
      <c r="BP127" s="436"/>
      <c r="BQ127" s="436"/>
      <c r="BR127" s="436"/>
      <c r="BS127" s="436"/>
      <c r="BT127" s="436"/>
      <c r="BU127" s="436"/>
      <c r="BV127" s="436"/>
      <c r="BW127" s="436"/>
      <c r="BX127" s="436"/>
      <c r="BY127" s="436"/>
      <c r="BZ127" s="437"/>
      <c r="CA127" s="437"/>
      <c r="CB127" s="437"/>
      <c r="CC127" s="437"/>
      <c r="CD127" s="437"/>
      <c r="CE127" s="437"/>
      <c r="CF127" s="437"/>
      <c r="CG127" s="437"/>
      <c r="CH127" s="437"/>
      <c r="CI127" s="437"/>
      <c r="CJ127" s="437"/>
      <c r="CK127" s="437"/>
      <c r="CL127" s="437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9"/>
      <c r="CZ127" s="439"/>
      <c r="DA127" s="439"/>
      <c r="DB127" s="439"/>
      <c r="DC127" s="439"/>
      <c r="DD127" s="439"/>
      <c r="DE127" s="439"/>
      <c r="DF127" s="439"/>
      <c r="DG127" s="439"/>
      <c r="DH127" s="439"/>
      <c r="DI127" s="439"/>
      <c r="DJ127" s="439"/>
      <c r="DK127" s="439"/>
      <c r="DL127" s="440"/>
      <c r="DM127" s="440"/>
      <c r="DN127" s="440"/>
      <c r="DO127" s="440"/>
      <c r="DP127" s="440"/>
      <c r="DQ127" s="440"/>
      <c r="DR127" s="440"/>
      <c r="DS127" s="440"/>
      <c r="DT127" s="440"/>
      <c r="DU127" s="440"/>
      <c r="DV127" s="440"/>
      <c r="DW127" s="440"/>
      <c r="DX127" s="440"/>
      <c r="DY127" s="440"/>
      <c r="DZ127" s="434"/>
      <c r="EA127" s="434"/>
      <c r="EB127" s="434"/>
      <c r="EC127" s="434"/>
      <c r="ED127" s="434"/>
      <c r="EE127" s="434"/>
      <c r="EF127" s="434"/>
      <c r="EG127" s="434"/>
      <c r="EH127" s="434"/>
      <c r="EI127" s="434"/>
      <c r="EJ127" s="434"/>
      <c r="EK127" s="434"/>
      <c r="EL127" s="434"/>
      <c r="EM127" s="434"/>
      <c r="EN127" s="435"/>
      <c r="EO127" s="435"/>
      <c r="EP127" s="435"/>
      <c r="EQ127" s="435"/>
      <c r="ER127" s="435"/>
      <c r="ES127" s="435"/>
      <c r="ET127" s="435"/>
      <c r="EU127" s="435"/>
      <c r="EV127" s="435"/>
      <c r="EW127" s="435"/>
      <c r="EX127" s="435"/>
      <c r="EY127" s="435"/>
      <c r="EZ127" s="435"/>
      <c r="FA127" s="435"/>
      <c r="FB127" s="436"/>
      <c r="FC127" s="436"/>
      <c r="FD127" s="436"/>
      <c r="FE127" s="436"/>
      <c r="FF127" s="436"/>
      <c r="FG127" s="436"/>
      <c r="FH127" s="436"/>
      <c r="FI127" s="436"/>
      <c r="FJ127" s="436"/>
      <c r="FK127" s="436"/>
      <c r="FL127" s="436"/>
      <c r="FM127" s="436"/>
      <c r="FN127" s="436"/>
      <c r="FO127" s="436"/>
      <c r="FP127" s="436"/>
      <c r="FQ127" s="437"/>
      <c r="FR127" s="437"/>
      <c r="FS127" s="437"/>
      <c r="FT127" s="437"/>
      <c r="FU127" s="437"/>
      <c r="FV127" s="437"/>
      <c r="FW127" s="437"/>
      <c r="FX127" s="3665"/>
      <c r="FY127" s="437"/>
      <c r="FZ127" s="437"/>
      <c r="GA127" s="437"/>
      <c r="GB127" s="438"/>
      <c r="GC127" s="438"/>
      <c r="GD127" s="438"/>
      <c r="GE127" s="438"/>
      <c r="GF127" s="438"/>
      <c r="GG127" s="438"/>
      <c r="GH127" s="3665"/>
      <c r="GI127" s="438"/>
      <c r="GJ127" s="438"/>
      <c r="GK127" s="438"/>
      <c r="GL127" s="438"/>
      <c r="GM127" s="438"/>
      <c r="GN127" s="438"/>
      <c r="GO127" s="439"/>
      <c r="GP127" s="439"/>
      <c r="GQ127" s="439"/>
      <c r="GR127" s="439"/>
      <c r="GS127" s="439"/>
      <c r="GT127" s="3665"/>
      <c r="GU127" s="439"/>
      <c r="GV127" s="439"/>
      <c r="GW127" s="439"/>
      <c r="GX127" s="439"/>
      <c r="GY127" s="439"/>
      <c r="GZ127" s="439"/>
    </row>
    <row r="128" spans="1:209" s="530" customFormat="1" x14ac:dyDescent="0.25">
      <c r="A128" s="544"/>
      <c r="B128" s="426"/>
      <c r="C128" s="545"/>
      <c r="D128" s="546"/>
      <c r="E128" s="547"/>
      <c r="F128" s="548"/>
      <c r="G128" s="548"/>
      <c r="H128" s="548"/>
      <c r="I128" s="549"/>
      <c r="J128" s="756"/>
      <c r="K128" s="541"/>
      <c r="L128" s="541"/>
      <c r="M128" s="543"/>
      <c r="N128" s="4094"/>
      <c r="O128" s="4081">
        <v>17</v>
      </c>
      <c r="P128" s="4082"/>
      <c r="Q128" s="4083">
        <f>COUNTIF($AB$5:$GZ$5,"=17")</f>
        <v>11</v>
      </c>
      <c r="R128" s="4084"/>
      <c r="S128" s="4085">
        <f t="shared" si="54"/>
        <v>6.1111111111111109E-2</v>
      </c>
      <c r="T128" s="4086"/>
      <c r="U128" s="550"/>
      <c r="V128" s="133"/>
      <c r="W128" s="139"/>
      <c r="X128" s="139"/>
      <c r="Y128" s="390"/>
      <c r="Z128" s="551"/>
      <c r="AA128" s="552"/>
      <c r="AB128" s="429"/>
      <c r="AC128" s="429"/>
      <c r="AD128" s="429"/>
      <c r="AE128" s="428"/>
      <c r="AF128" s="428"/>
      <c r="AG128" s="428"/>
      <c r="AH128" s="428"/>
      <c r="AI128" s="428"/>
      <c r="AJ128" s="430"/>
      <c r="AK128" s="431"/>
      <c r="AL128" s="431"/>
      <c r="AM128" s="432"/>
      <c r="AN128" s="432"/>
      <c r="AO128" s="432"/>
      <c r="AP128" s="432"/>
      <c r="AQ128" s="432"/>
      <c r="AR128" s="432"/>
      <c r="AS128" s="432"/>
      <c r="AT128" s="432"/>
      <c r="AU128" s="433"/>
      <c r="AV128" s="433"/>
      <c r="AW128" s="434"/>
      <c r="AX128" s="434"/>
      <c r="AY128" s="434"/>
      <c r="AZ128" s="434"/>
      <c r="BA128" s="434"/>
      <c r="BB128" s="434"/>
      <c r="BC128" s="434"/>
      <c r="BD128" s="434"/>
      <c r="BE128" s="435"/>
      <c r="BF128" s="435"/>
      <c r="BG128" s="435"/>
      <c r="BH128" s="435"/>
      <c r="BI128" s="435"/>
      <c r="BJ128" s="435"/>
      <c r="BK128" s="435"/>
      <c r="BL128" s="435"/>
      <c r="BM128" s="435"/>
      <c r="BN128" s="435"/>
      <c r="BO128" s="435"/>
      <c r="BP128" s="436"/>
      <c r="BQ128" s="436"/>
      <c r="BR128" s="436"/>
      <c r="BS128" s="436"/>
      <c r="BT128" s="436"/>
      <c r="BU128" s="436"/>
      <c r="BV128" s="436"/>
      <c r="BW128" s="436"/>
      <c r="BX128" s="436"/>
      <c r="BY128" s="436"/>
      <c r="BZ128" s="437"/>
      <c r="CA128" s="437"/>
      <c r="CB128" s="437"/>
      <c r="CC128" s="437"/>
      <c r="CD128" s="437"/>
      <c r="CE128" s="437"/>
      <c r="CF128" s="437"/>
      <c r="CG128" s="437"/>
      <c r="CH128" s="437"/>
      <c r="CI128" s="437"/>
      <c r="CJ128" s="437"/>
      <c r="CK128" s="437"/>
      <c r="CL128" s="437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9"/>
      <c r="CZ128" s="439"/>
      <c r="DA128" s="439"/>
      <c r="DB128" s="439"/>
      <c r="DC128" s="439"/>
      <c r="DD128" s="439"/>
      <c r="DE128" s="439"/>
      <c r="DF128" s="439"/>
      <c r="DG128" s="439"/>
      <c r="DH128" s="439"/>
      <c r="DI128" s="439"/>
      <c r="DJ128" s="439"/>
      <c r="DK128" s="439"/>
      <c r="DL128" s="440"/>
      <c r="DM128" s="440"/>
      <c r="DN128" s="440"/>
      <c r="DO128" s="440"/>
      <c r="DP128" s="440"/>
      <c r="DQ128" s="440"/>
      <c r="DR128" s="440"/>
      <c r="DS128" s="440"/>
      <c r="DT128" s="440"/>
      <c r="DU128" s="440"/>
      <c r="DV128" s="440"/>
      <c r="DW128" s="440"/>
      <c r="DX128" s="440"/>
      <c r="DY128" s="440"/>
      <c r="DZ128" s="434"/>
      <c r="EA128" s="434"/>
      <c r="EB128" s="434"/>
      <c r="EC128" s="434"/>
      <c r="ED128" s="434"/>
      <c r="EE128" s="434"/>
      <c r="EF128" s="434"/>
      <c r="EG128" s="434"/>
      <c r="EH128" s="434"/>
      <c r="EI128" s="434"/>
      <c r="EJ128" s="434"/>
      <c r="EK128" s="434"/>
      <c r="EL128" s="434"/>
      <c r="EM128" s="434"/>
      <c r="EN128" s="435"/>
      <c r="EO128" s="435"/>
      <c r="EP128" s="435"/>
      <c r="EQ128" s="435"/>
      <c r="ER128" s="435"/>
      <c r="ES128" s="435"/>
      <c r="ET128" s="435"/>
      <c r="EU128" s="435"/>
      <c r="EV128" s="435"/>
      <c r="EW128" s="435"/>
      <c r="EX128" s="435"/>
      <c r="EY128" s="435"/>
      <c r="EZ128" s="435"/>
      <c r="FA128" s="435"/>
      <c r="FB128" s="436"/>
      <c r="FC128" s="436"/>
      <c r="FD128" s="436"/>
      <c r="FE128" s="436"/>
      <c r="FF128" s="436"/>
      <c r="FG128" s="436"/>
      <c r="FH128" s="436"/>
      <c r="FI128" s="436"/>
      <c r="FJ128" s="436"/>
      <c r="FK128" s="436"/>
      <c r="FL128" s="436"/>
      <c r="FM128" s="436"/>
      <c r="FN128" s="436"/>
      <c r="FO128" s="436"/>
      <c r="FP128" s="436"/>
      <c r="FQ128" s="437"/>
      <c r="FR128" s="437"/>
      <c r="FS128" s="437"/>
      <c r="FT128" s="437"/>
      <c r="FU128" s="437"/>
      <c r="FV128" s="437"/>
      <c r="FW128" s="437"/>
      <c r="FX128" s="3665"/>
      <c r="FY128" s="437"/>
      <c r="FZ128" s="437"/>
      <c r="GA128" s="437"/>
      <c r="GB128" s="438"/>
      <c r="GC128" s="438"/>
      <c r="GD128" s="438"/>
      <c r="GE128" s="438"/>
      <c r="GF128" s="438"/>
      <c r="GG128" s="438"/>
      <c r="GH128" s="3665"/>
      <c r="GI128" s="438"/>
      <c r="GJ128" s="438"/>
      <c r="GK128" s="438"/>
      <c r="GL128" s="438"/>
      <c r="GM128" s="438"/>
      <c r="GN128" s="438"/>
      <c r="GO128" s="439"/>
      <c r="GP128" s="439"/>
      <c r="GQ128" s="439"/>
      <c r="GR128" s="439"/>
      <c r="GS128" s="439"/>
      <c r="GT128" s="3665"/>
      <c r="GU128" s="439"/>
      <c r="GV128" s="439"/>
      <c r="GW128" s="439"/>
      <c r="GX128" s="439"/>
      <c r="GY128" s="439"/>
      <c r="GZ128" s="439"/>
    </row>
    <row r="129" spans="1:208" s="530" customFormat="1" x14ac:dyDescent="0.25">
      <c r="A129" s="544"/>
      <c r="B129" s="426"/>
      <c r="C129" s="545"/>
      <c r="D129" s="546"/>
      <c r="E129" s="547"/>
      <c r="F129" s="548"/>
      <c r="G129" s="548"/>
      <c r="H129" s="548"/>
      <c r="I129" s="549"/>
      <c r="J129" s="756"/>
      <c r="K129" s="541"/>
      <c r="L129" s="541"/>
      <c r="M129" s="543"/>
      <c r="N129" s="4094"/>
      <c r="O129" s="4081">
        <v>18</v>
      </c>
      <c r="P129" s="4082"/>
      <c r="Q129" s="4083">
        <f>COUNTIF($AB$5:$GZ$5,"&gt;=18")</f>
        <v>16</v>
      </c>
      <c r="R129" s="4084"/>
      <c r="S129" s="4085">
        <f t="shared" si="54"/>
        <v>8.8888888888888892E-2</v>
      </c>
      <c r="T129" s="4086"/>
      <c r="U129" s="550"/>
      <c r="V129" s="133"/>
      <c r="W129" s="139"/>
      <c r="X129" s="139"/>
      <c r="Y129" s="390"/>
      <c r="Z129" s="551"/>
      <c r="AA129" s="552"/>
      <c r="AB129" s="429"/>
      <c r="AC129" s="429"/>
      <c r="AD129" s="429"/>
      <c r="AE129" s="428"/>
      <c r="AF129" s="428"/>
      <c r="AG129" s="428"/>
      <c r="AH129" s="428"/>
      <c r="AI129" s="428"/>
      <c r="AJ129" s="430"/>
      <c r="AK129" s="431"/>
      <c r="AL129" s="431"/>
      <c r="AM129" s="432"/>
      <c r="AN129" s="432"/>
      <c r="AO129" s="432"/>
      <c r="AP129" s="432"/>
      <c r="AQ129" s="432"/>
      <c r="AR129" s="432"/>
      <c r="AS129" s="432"/>
      <c r="AT129" s="432"/>
      <c r="AU129" s="433"/>
      <c r="AV129" s="433"/>
      <c r="AW129" s="434"/>
      <c r="AX129" s="434"/>
      <c r="AY129" s="434"/>
      <c r="AZ129" s="434"/>
      <c r="BA129" s="434"/>
      <c r="BB129" s="434"/>
      <c r="BC129" s="434"/>
      <c r="BD129" s="434"/>
      <c r="BE129" s="435"/>
      <c r="BF129" s="435"/>
      <c r="BG129" s="435"/>
      <c r="BH129" s="435"/>
      <c r="BI129" s="435"/>
      <c r="BJ129" s="435"/>
      <c r="BK129" s="435"/>
      <c r="BL129" s="435"/>
      <c r="BM129" s="435"/>
      <c r="BN129" s="435"/>
      <c r="BO129" s="435"/>
      <c r="BP129" s="436"/>
      <c r="BQ129" s="436"/>
      <c r="BR129" s="436"/>
      <c r="BS129" s="436"/>
      <c r="BT129" s="436"/>
      <c r="BU129" s="436"/>
      <c r="BV129" s="436"/>
      <c r="BW129" s="436"/>
      <c r="BX129" s="436"/>
      <c r="BY129" s="436"/>
      <c r="BZ129" s="437"/>
      <c r="CA129" s="437"/>
      <c r="CB129" s="437"/>
      <c r="CC129" s="437"/>
      <c r="CD129" s="437"/>
      <c r="CE129" s="437"/>
      <c r="CF129" s="437"/>
      <c r="CG129" s="437"/>
      <c r="CH129" s="437"/>
      <c r="CI129" s="437"/>
      <c r="CJ129" s="437"/>
      <c r="CK129" s="437"/>
      <c r="CL129" s="437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9"/>
      <c r="CZ129" s="439"/>
      <c r="DA129" s="439"/>
      <c r="DB129" s="439"/>
      <c r="DC129" s="439"/>
      <c r="DD129" s="439"/>
      <c r="DE129" s="439"/>
      <c r="DF129" s="439"/>
      <c r="DG129" s="439"/>
      <c r="DH129" s="439"/>
      <c r="DI129" s="439"/>
      <c r="DJ129" s="439"/>
      <c r="DK129" s="439"/>
      <c r="DL129" s="440"/>
      <c r="DM129" s="440"/>
      <c r="DN129" s="440"/>
      <c r="DO129" s="440"/>
      <c r="DP129" s="440"/>
      <c r="DQ129" s="440"/>
      <c r="DR129" s="440"/>
      <c r="DS129" s="440"/>
      <c r="DT129" s="440"/>
      <c r="DU129" s="440"/>
      <c r="DV129" s="440"/>
      <c r="DW129" s="440"/>
      <c r="DX129" s="440"/>
      <c r="DY129" s="440"/>
      <c r="DZ129" s="434"/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5"/>
      <c r="EO129" s="435"/>
      <c r="EP129" s="435"/>
      <c r="EQ129" s="435"/>
      <c r="ER129" s="435"/>
      <c r="ES129" s="435"/>
      <c r="ET129" s="435"/>
      <c r="EU129" s="435"/>
      <c r="EV129" s="435"/>
      <c r="EW129" s="435"/>
      <c r="EX129" s="435"/>
      <c r="EY129" s="435"/>
      <c r="EZ129" s="435"/>
      <c r="FA129" s="435"/>
      <c r="FB129" s="436"/>
      <c r="FC129" s="436"/>
      <c r="FD129" s="436"/>
      <c r="FE129" s="436"/>
      <c r="FF129" s="436"/>
      <c r="FG129" s="436"/>
      <c r="FH129" s="436"/>
      <c r="FI129" s="436"/>
      <c r="FJ129" s="436"/>
      <c r="FK129" s="436"/>
      <c r="FL129" s="436"/>
      <c r="FM129" s="436"/>
      <c r="FN129" s="436"/>
      <c r="FO129" s="436"/>
      <c r="FP129" s="436"/>
      <c r="FQ129" s="437"/>
      <c r="FR129" s="437"/>
      <c r="FS129" s="437"/>
      <c r="FT129" s="437"/>
      <c r="FU129" s="437"/>
      <c r="FV129" s="437"/>
      <c r="FW129" s="437"/>
      <c r="FX129" s="3665"/>
      <c r="FY129" s="437"/>
      <c r="FZ129" s="437"/>
      <c r="GA129" s="437"/>
      <c r="GB129" s="438"/>
      <c r="GC129" s="438"/>
      <c r="GD129" s="438"/>
      <c r="GE129" s="438"/>
      <c r="GF129" s="438"/>
      <c r="GG129" s="438"/>
      <c r="GH129" s="3665"/>
      <c r="GI129" s="438"/>
      <c r="GJ129" s="438"/>
      <c r="GK129" s="438"/>
      <c r="GL129" s="438"/>
      <c r="GM129" s="438"/>
      <c r="GN129" s="438"/>
      <c r="GO129" s="439"/>
      <c r="GP129" s="439"/>
      <c r="GQ129" s="439"/>
      <c r="GR129" s="439"/>
      <c r="GS129" s="439"/>
      <c r="GT129" s="3665"/>
      <c r="GU129" s="439"/>
      <c r="GV129" s="439"/>
      <c r="GW129" s="439"/>
      <c r="GX129" s="439"/>
      <c r="GY129" s="439"/>
      <c r="GZ129" s="439"/>
    </row>
    <row r="130" spans="1:208" s="530" customFormat="1" x14ac:dyDescent="0.25">
      <c r="A130" s="544"/>
      <c r="B130" s="426"/>
      <c r="C130" s="545"/>
      <c r="D130" s="546"/>
      <c r="E130" s="547"/>
      <c r="F130" s="548"/>
      <c r="G130" s="548"/>
      <c r="H130" s="548"/>
      <c r="I130" s="549"/>
      <c r="J130" s="756"/>
      <c r="K130" s="541"/>
      <c r="L130" s="541"/>
      <c r="M130" s="543"/>
      <c r="N130" s="543"/>
      <c r="O130" s="4087"/>
      <c r="P130" s="4087"/>
      <c r="Q130" s="553"/>
      <c r="R130" s="554"/>
      <c r="S130" s="555"/>
      <c r="T130" s="555"/>
      <c r="U130" s="550"/>
      <c r="V130" s="133"/>
      <c r="W130" s="139"/>
      <c r="X130" s="139"/>
      <c r="Y130" s="390"/>
      <c r="Z130" s="551"/>
      <c r="AA130" s="552"/>
      <c r="AB130" s="429"/>
      <c r="AC130" s="429"/>
      <c r="AD130" s="429"/>
      <c r="AE130" s="428"/>
      <c r="AF130" s="428"/>
      <c r="AG130" s="428"/>
      <c r="AH130" s="428"/>
      <c r="AI130" s="428"/>
      <c r="AJ130" s="430"/>
      <c r="AK130" s="431"/>
      <c r="AL130" s="431"/>
      <c r="AM130" s="432"/>
      <c r="AN130" s="432"/>
      <c r="AO130" s="432"/>
      <c r="AP130" s="432"/>
      <c r="AQ130" s="432"/>
      <c r="AR130" s="432"/>
      <c r="AS130" s="432"/>
      <c r="AT130" s="432"/>
      <c r="AU130" s="433"/>
      <c r="AV130" s="433"/>
      <c r="AW130" s="434"/>
      <c r="AX130" s="434"/>
      <c r="AY130" s="434"/>
      <c r="AZ130" s="434"/>
      <c r="BA130" s="434"/>
      <c r="BB130" s="434"/>
      <c r="BC130" s="434"/>
      <c r="BD130" s="434"/>
      <c r="BE130" s="435"/>
      <c r="BF130" s="435"/>
      <c r="BG130" s="435"/>
      <c r="BH130" s="435"/>
      <c r="BI130" s="435"/>
      <c r="BJ130" s="435"/>
      <c r="BK130" s="435"/>
      <c r="BL130" s="435"/>
      <c r="BM130" s="435"/>
      <c r="BN130" s="435"/>
      <c r="BO130" s="435"/>
      <c r="BP130" s="436"/>
      <c r="BQ130" s="436"/>
      <c r="BR130" s="436"/>
      <c r="BS130" s="436"/>
      <c r="BT130" s="436"/>
      <c r="BU130" s="436"/>
      <c r="BV130" s="436"/>
      <c r="BW130" s="436"/>
      <c r="BX130" s="436"/>
      <c r="BY130" s="436"/>
      <c r="BZ130" s="437"/>
      <c r="CA130" s="437"/>
      <c r="CB130" s="437"/>
      <c r="CC130" s="437"/>
      <c r="CD130" s="437"/>
      <c r="CE130" s="437"/>
      <c r="CF130" s="437"/>
      <c r="CG130" s="437"/>
      <c r="CH130" s="437"/>
      <c r="CI130" s="437"/>
      <c r="CJ130" s="437"/>
      <c r="CK130" s="437"/>
      <c r="CL130" s="437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9"/>
      <c r="CZ130" s="439"/>
      <c r="DA130" s="439"/>
      <c r="DB130" s="439"/>
      <c r="DC130" s="439"/>
      <c r="DD130" s="439"/>
      <c r="DE130" s="439"/>
      <c r="DF130" s="439"/>
      <c r="DG130" s="439"/>
      <c r="DH130" s="439"/>
      <c r="DI130" s="439"/>
      <c r="DJ130" s="439"/>
      <c r="DK130" s="439"/>
      <c r="DL130" s="440"/>
      <c r="DM130" s="440"/>
      <c r="DN130" s="440"/>
      <c r="DO130" s="440"/>
      <c r="DP130" s="440"/>
      <c r="DQ130" s="440"/>
      <c r="DR130" s="440"/>
      <c r="DS130" s="440"/>
      <c r="DT130" s="440"/>
      <c r="DU130" s="440"/>
      <c r="DV130" s="440"/>
      <c r="DW130" s="440"/>
      <c r="DX130" s="440"/>
      <c r="DY130" s="440"/>
      <c r="DZ130" s="434"/>
      <c r="EA130" s="434"/>
      <c r="EB130" s="434"/>
      <c r="EC130" s="434"/>
      <c r="ED130" s="434"/>
      <c r="EE130" s="434"/>
      <c r="EF130" s="434"/>
      <c r="EG130" s="434"/>
      <c r="EH130" s="434"/>
      <c r="EI130" s="434"/>
      <c r="EJ130" s="434"/>
      <c r="EK130" s="434"/>
      <c r="EL130" s="434"/>
      <c r="EM130" s="434"/>
      <c r="EN130" s="435"/>
      <c r="EO130" s="435"/>
      <c r="EP130" s="435"/>
      <c r="EQ130" s="435"/>
      <c r="ER130" s="435"/>
      <c r="ES130" s="435"/>
      <c r="ET130" s="435"/>
      <c r="EU130" s="435"/>
      <c r="EV130" s="435"/>
      <c r="EW130" s="435"/>
      <c r="EX130" s="435"/>
      <c r="EY130" s="435"/>
      <c r="EZ130" s="435"/>
      <c r="FA130" s="435"/>
      <c r="FB130" s="436"/>
      <c r="FC130" s="436"/>
      <c r="FD130" s="436"/>
      <c r="FE130" s="436"/>
      <c r="FF130" s="436"/>
      <c r="FG130" s="436"/>
      <c r="FH130" s="436"/>
      <c r="FI130" s="436"/>
      <c r="FJ130" s="436"/>
      <c r="FK130" s="436"/>
      <c r="FL130" s="436"/>
      <c r="FM130" s="436"/>
      <c r="FN130" s="436"/>
      <c r="FO130" s="436"/>
      <c r="FP130" s="436"/>
      <c r="FQ130" s="437"/>
      <c r="FR130" s="437"/>
      <c r="FS130" s="437"/>
      <c r="FT130" s="437"/>
      <c r="FU130" s="437"/>
      <c r="FV130" s="437"/>
      <c r="FW130" s="437"/>
      <c r="FX130" s="3665"/>
      <c r="FY130" s="437"/>
      <c r="FZ130" s="437"/>
      <c r="GA130" s="437"/>
      <c r="GB130" s="438"/>
      <c r="GC130" s="438"/>
      <c r="GD130" s="438"/>
      <c r="GE130" s="438"/>
      <c r="GF130" s="438"/>
      <c r="GG130" s="438"/>
      <c r="GH130" s="3665"/>
      <c r="GI130" s="438"/>
      <c r="GJ130" s="438"/>
      <c r="GK130" s="438"/>
      <c r="GL130" s="438"/>
      <c r="GM130" s="438"/>
      <c r="GN130" s="438"/>
      <c r="GO130" s="439"/>
      <c r="GP130" s="439"/>
      <c r="GQ130" s="439"/>
      <c r="GR130" s="439"/>
      <c r="GS130" s="439"/>
      <c r="GT130" s="3665"/>
      <c r="GU130" s="439"/>
      <c r="GV130" s="439"/>
      <c r="GW130" s="439"/>
      <c r="GX130" s="439"/>
      <c r="GY130" s="439"/>
      <c r="GZ130" s="439"/>
    </row>
    <row r="131" spans="1:208" s="530" customFormat="1" x14ac:dyDescent="0.25">
      <c r="A131" s="544"/>
      <c r="B131" s="426"/>
      <c r="C131" s="545"/>
      <c r="D131" s="546"/>
      <c r="E131" s="547"/>
      <c r="F131" s="548"/>
      <c r="G131" s="548"/>
      <c r="H131" s="548"/>
      <c r="I131" s="549"/>
      <c r="J131" s="756"/>
      <c r="K131" s="541"/>
      <c r="L131" s="541"/>
      <c r="M131" s="543"/>
      <c r="N131" s="543"/>
      <c r="O131" s="3876"/>
      <c r="P131" s="3876"/>
      <c r="Q131" s="553"/>
      <c r="R131" s="554"/>
      <c r="S131" s="555"/>
      <c r="T131" s="555"/>
      <c r="U131" s="550"/>
      <c r="V131" s="133"/>
      <c r="W131" s="139"/>
      <c r="X131" s="139"/>
      <c r="Y131" s="390"/>
      <c r="Z131" s="551"/>
      <c r="AA131" s="552"/>
      <c r="AB131" s="429"/>
      <c r="AC131" s="429"/>
      <c r="AD131" s="429"/>
      <c r="AE131" s="428"/>
      <c r="AF131" s="428"/>
      <c r="AG131" s="428"/>
      <c r="AH131" s="428"/>
      <c r="AI131" s="428"/>
      <c r="AJ131" s="430"/>
      <c r="AK131" s="431"/>
      <c r="AL131" s="431"/>
      <c r="AM131" s="432"/>
      <c r="AN131" s="432"/>
      <c r="AO131" s="432"/>
      <c r="AP131" s="432"/>
      <c r="AQ131" s="432"/>
      <c r="AR131" s="432"/>
      <c r="AS131" s="432"/>
      <c r="AT131" s="432"/>
      <c r="AU131" s="433"/>
      <c r="AV131" s="433"/>
      <c r="AW131" s="434"/>
      <c r="AX131" s="434"/>
      <c r="AY131" s="434"/>
      <c r="AZ131" s="434"/>
      <c r="BA131" s="434"/>
      <c r="BB131" s="434"/>
      <c r="BC131" s="434"/>
      <c r="BD131" s="434"/>
      <c r="BE131" s="435"/>
      <c r="BF131" s="435"/>
      <c r="BG131" s="435"/>
      <c r="BH131" s="435"/>
      <c r="BI131" s="435"/>
      <c r="BJ131" s="435"/>
      <c r="BK131" s="435"/>
      <c r="BL131" s="435"/>
      <c r="BM131" s="435"/>
      <c r="BN131" s="435"/>
      <c r="BO131" s="435"/>
      <c r="BP131" s="436"/>
      <c r="BQ131" s="436"/>
      <c r="BR131" s="436"/>
      <c r="BS131" s="436"/>
      <c r="BT131" s="436"/>
      <c r="BU131" s="436"/>
      <c r="BV131" s="436"/>
      <c r="BW131" s="436"/>
      <c r="BX131" s="436"/>
      <c r="BY131" s="436"/>
      <c r="BZ131" s="437"/>
      <c r="CA131" s="437"/>
      <c r="CB131" s="437"/>
      <c r="CC131" s="437"/>
      <c r="CD131" s="437"/>
      <c r="CE131" s="437"/>
      <c r="CF131" s="437"/>
      <c r="CG131" s="437"/>
      <c r="CH131" s="437"/>
      <c r="CI131" s="437"/>
      <c r="CJ131" s="437"/>
      <c r="CK131" s="437"/>
      <c r="CL131" s="437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9"/>
      <c r="CZ131" s="439"/>
      <c r="DA131" s="439"/>
      <c r="DB131" s="439"/>
      <c r="DC131" s="439"/>
      <c r="DD131" s="439"/>
      <c r="DE131" s="439"/>
      <c r="DF131" s="439"/>
      <c r="DG131" s="439"/>
      <c r="DH131" s="439"/>
      <c r="DI131" s="439"/>
      <c r="DJ131" s="439"/>
      <c r="DK131" s="439"/>
      <c r="DL131" s="440"/>
      <c r="DM131" s="440"/>
      <c r="DN131" s="440"/>
      <c r="DO131" s="440"/>
      <c r="DP131" s="440"/>
      <c r="DQ131" s="440"/>
      <c r="DR131" s="440"/>
      <c r="DS131" s="440"/>
      <c r="DT131" s="440"/>
      <c r="DU131" s="440"/>
      <c r="DV131" s="440"/>
      <c r="DW131" s="440"/>
      <c r="DX131" s="440"/>
      <c r="DY131" s="440"/>
      <c r="DZ131" s="434"/>
      <c r="EA131" s="434"/>
      <c r="EB131" s="434"/>
      <c r="EC131" s="434"/>
      <c r="ED131" s="434"/>
      <c r="EE131" s="434"/>
      <c r="EF131" s="434"/>
      <c r="EG131" s="434"/>
      <c r="EH131" s="434"/>
      <c r="EI131" s="434"/>
      <c r="EJ131" s="434"/>
      <c r="EK131" s="434"/>
      <c r="EL131" s="434"/>
      <c r="EM131" s="434"/>
      <c r="EN131" s="435"/>
      <c r="EO131" s="435"/>
      <c r="EP131" s="435"/>
      <c r="EQ131" s="435"/>
      <c r="ER131" s="435"/>
      <c r="ES131" s="435"/>
      <c r="ET131" s="435"/>
      <c r="EU131" s="435"/>
      <c r="EV131" s="435"/>
      <c r="EW131" s="435"/>
      <c r="EX131" s="435"/>
      <c r="EY131" s="435"/>
      <c r="EZ131" s="435"/>
      <c r="FA131" s="435"/>
      <c r="FB131" s="436"/>
      <c r="FC131" s="436"/>
      <c r="FD131" s="436"/>
      <c r="FE131" s="436"/>
      <c r="FF131" s="436"/>
      <c r="FG131" s="436"/>
      <c r="FH131" s="436"/>
      <c r="FI131" s="436"/>
      <c r="FJ131" s="436"/>
      <c r="FK131" s="436"/>
      <c r="FL131" s="436"/>
      <c r="FM131" s="436"/>
      <c r="FN131" s="436"/>
      <c r="FO131" s="436"/>
      <c r="FP131" s="436"/>
      <c r="FQ131" s="437"/>
      <c r="FR131" s="437"/>
      <c r="FS131" s="437"/>
      <c r="FT131" s="437"/>
      <c r="FU131" s="437"/>
      <c r="FV131" s="437"/>
      <c r="FW131" s="437"/>
      <c r="FX131" s="3665"/>
      <c r="FY131" s="437"/>
      <c r="FZ131" s="437"/>
      <c r="GA131" s="437"/>
      <c r="GB131" s="438"/>
      <c r="GC131" s="438"/>
      <c r="GD131" s="438"/>
      <c r="GE131" s="438"/>
      <c r="GF131" s="438"/>
      <c r="GG131" s="438"/>
      <c r="GH131" s="3665"/>
      <c r="GI131" s="438"/>
      <c r="GJ131" s="438"/>
      <c r="GK131" s="438"/>
      <c r="GL131" s="438"/>
      <c r="GM131" s="438"/>
      <c r="GN131" s="438"/>
      <c r="GO131" s="439"/>
      <c r="GP131" s="439"/>
      <c r="GQ131" s="439"/>
      <c r="GR131" s="439"/>
      <c r="GS131" s="439"/>
      <c r="GT131" s="3665"/>
      <c r="GU131" s="439"/>
      <c r="GV131" s="439"/>
      <c r="GW131" s="439"/>
      <c r="GX131" s="439"/>
      <c r="GY131" s="439"/>
      <c r="GZ131" s="439"/>
    </row>
    <row r="132" spans="1:208" s="530" customFormat="1" x14ac:dyDescent="0.2">
      <c r="A132" s="544"/>
      <c r="B132" s="426"/>
      <c r="C132" s="545"/>
      <c r="D132" s="546"/>
      <c r="E132" s="557" t="s">
        <v>258</v>
      </c>
      <c r="F132" s="558"/>
      <c r="G132" s="558"/>
      <c r="H132" s="558"/>
      <c r="I132" s="559"/>
      <c r="J132" s="560"/>
      <c r="K132" s="561"/>
      <c r="L132" s="561"/>
      <c r="M132" s="543"/>
      <c r="N132" s="543"/>
      <c r="O132" s="3876"/>
      <c r="P132" s="3876"/>
      <c r="Q132" s="553"/>
      <c r="R132" s="554"/>
      <c r="S132" s="555"/>
      <c r="T132" s="555"/>
      <c r="U132" s="550"/>
      <c r="V132" s="133"/>
      <c r="W132" s="139"/>
      <c r="X132" s="139"/>
      <c r="Y132" s="390"/>
      <c r="Z132" s="551"/>
      <c r="AA132" s="552"/>
      <c r="AB132" s="429"/>
      <c r="AC132" s="429"/>
      <c r="AD132" s="429"/>
      <c r="AE132" s="428"/>
      <c r="AF132" s="428"/>
      <c r="AG132" s="428"/>
      <c r="AH132" s="428"/>
      <c r="AI132" s="428"/>
      <c r="AJ132" s="430"/>
      <c r="AK132" s="431"/>
      <c r="AL132" s="431"/>
      <c r="AM132" s="432"/>
      <c r="AN132" s="432"/>
      <c r="AO132" s="432"/>
      <c r="AP132" s="432"/>
      <c r="AQ132" s="432"/>
      <c r="AR132" s="432"/>
      <c r="AS132" s="432"/>
      <c r="AT132" s="432"/>
      <c r="AU132" s="433"/>
      <c r="AV132" s="433"/>
      <c r="AW132" s="434"/>
      <c r="AX132" s="434"/>
      <c r="AY132" s="434"/>
      <c r="AZ132" s="434"/>
      <c r="BA132" s="434"/>
      <c r="BB132" s="434"/>
      <c r="BC132" s="434"/>
      <c r="BD132" s="434"/>
      <c r="BE132" s="435"/>
      <c r="BF132" s="435"/>
      <c r="BG132" s="435"/>
      <c r="BH132" s="435"/>
      <c r="BI132" s="435"/>
      <c r="BJ132" s="435"/>
      <c r="BK132" s="435"/>
      <c r="BL132" s="435"/>
      <c r="BM132" s="435"/>
      <c r="BN132" s="435"/>
      <c r="BO132" s="435"/>
      <c r="BP132" s="436"/>
      <c r="BQ132" s="436"/>
      <c r="BR132" s="436"/>
      <c r="BS132" s="436"/>
      <c r="BT132" s="436"/>
      <c r="BU132" s="436"/>
      <c r="BV132" s="436"/>
      <c r="BW132" s="436"/>
      <c r="BX132" s="436"/>
      <c r="BY132" s="436"/>
      <c r="BZ132" s="437"/>
      <c r="CA132" s="437"/>
      <c r="CB132" s="437"/>
      <c r="CC132" s="437"/>
      <c r="CD132" s="437"/>
      <c r="CE132" s="437"/>
      <c r="CF132" s="437"/>
      <c r="CG132" s="437"/>
      <c r="CH132" s="437"/>
      <c r="CI132" s="437"/>
      <c r="CJ132" s="437"/>
      <c r="CK132" s="437"/>
      <c r="CL132" s="437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9"/>
      <c r="CZ132" s="439"/>
      <c r="DA132" s="439"/>
      <c r="DB132" s="439"/>
      <c r="DC132" s="439"/>
      <c r="DD132" s="439"/>
      <c r="DE132" s="439"/>
      <c r="DF132" s="439"/>
      <c r="DG132" s="439"/>
      <c r="DH132" s="439"/>
      <c r="DI132" s="439"/>
      <c r="DJ132" s="439"/>
      <c r="DK132" s="439"/>
      <c r="DL132" s="440"/>
      <c r="DM132" s="440"/>
      <c r="DN132" s="440"/>
      <c r="DO132" s="440"/>
      <c r="DP132" s="440"/>
      <c r="DQ132" s="440"/>
      <c r="DR132" s="440"/>
      <c r="DS132" s="440"/>
      <c r="DT132" s="440"/>
      <c r="DU132" s="440"/>
      <c r="DV132" s="440"/>
      <c r="DW132" s="440"/>
      <c r="DX132" s="440"/>
      <c r="DY132" s="440"/>
      <c r="DZ132" s="434"/>
      <c r="EA132" s="434"/>
      <c r="EB132" s="434"/>
      <c r="EC132" s="434"/>
      <c r="ED132" s="434"/>
      <c r="EE132" s="434"/>
      <c r="EF132" s="434"/>
      <c r="EG132" s="434"/>
      <c r="EH132" s="434"/>
      <c r="EI132" s="434"/>
      <c r="EJ132" s="434"/>
      <c r="EK132" s="434"/>
      <c r="EL132" s="434"/>
      <c r="EM132" s="434"/>
      <c r="EN132" s="435"/>
      <c r="EO132" s="435"/>
      <c r="EP132" s="435"/>
      <c r="EQ132" s="435"/>
      <c r="ER132" s="435"/>
      <c r="ES132" s="435"/>
      <c r="ET132" s="435"/>
      <c r="EU132" s="435"/>
      <c r="EV132" s="435"/>
      <c r="EW132" s="435"/>
      <c r="EX132" s="435"/>
      <c r="EY132" s="435"/>
      <c r="EZ132" s="435"/>
      <c r="FA132" s="435"/>
      <c r="FB132" s="436"/>
      <c r="FC132" s="436"/>
      <c r="FD132" s="436"/>
      <c r="FE132" s="436"/>
      <c r="FF132" s="436"/>
      <c r="FG132" s="436"/>
      <c r="FH132" s="436"/>
      <c r="FI132" s="436"/>
      <c r="FJ132" s="436"/>
      <c r="FK132" s="436"/>
      <c r="FL132" s="436"/>
      <c r="FM132" s="436"/>
      <c r="FN132" s="436"/>
      <c r="FO132" s="436"/>
      <c r="FP132" s="436"/>
      <c r="FQ132" s="437"/>
      <c r="FR132" s="437"/>
      <c r="FS132" s="437"/>
      <c r="FT132" s="437"/>
      <c r="FU132" s="437"/>
      <c r="FV132" s="437"/>
      <c r="FW132" s="437"/>
      <c r="FX132" s="3665"/>
      <c r="FY132" s="437"/>
      <c r="FZ132" s="437"/>
      <c r="GA132" s="437"/>
      <c r="GB132" s="438"/>
      <c r="GC132" s="438"/>
      <c r="GD132" s="438"/>
      <c r="GE132" s="438"/>
      <c r="GF132" s="438"/>
      <c r="GG132" s="438"/>
      <c r="GH132" s="3665"/>
      <c r="GI132" s="438"/>
      <c r="GJ132" s="438"/>
      <c r="GK132" s="438"/>
      <c r="GL132" s="438"/>
      <c r="GM132" s="438"/>
      <c r="GN132" s="438"/>
      <c r="GO132" s="439"/>
      <c r="GP132" s="439"/>
      <c r="GQ132" s="439"/>
      <c r="GR132" s="439"/>
      <c r="GS132" s="439"/>
      <c r="GT132" s="3665"/>
      <c r="GU132" s="439"/>
      <c r="GV132" s="439"/>
      <c r="GW132" s="439"/>
      <c r="GX132" s="439"/>
      <c r="GY132" s="439"/>
      <c r="GZ132" s="439"/>
    </row>
    <row r="133" spans="1:208" s="530" customFormat="1" x14ac:dyDescent="0.25">
      <c r="A133" s="562"/>
      <c r="B133" s="427"/>
      <c r="C133" s="545"/>
      <c r="D133" s="546"/>
      <c r="E133" s="563">
        <v>1</v>
      </c>
      <c r="F133" s="563"/>
      <c r="G133" s="564" t="str">
        <f t="array" aca="1" ref="G133" ca="1">INDEX(joueurs,SMALL(IF(participations=J133,ROW(INDIRECT("1:"&amp;ROWS(joueurs)))),COUNTIF(J$133:J133,J133)))</f>
        <v>Dams</v>
      </c>
      <c r="H133" s="564"/>
      <c r="I133" s="565"/>
      <c r="J133" s="566">
        <f>LARGE(participations,ROWS($1:1))</f>
        <v>179</v>
      </c>
      <c r="K133" s="567">
        <f>J133/$F$117</f>
        <v>0.99444444444444446</v>
      </c>
      <c r="L133" s="567"/>
      <c r="M133" s="543"/>
      <c r="N133" s="543"/>
      <c r="O133" s="3876"/>
      <c r="P133" s="3876"/>
      <c r="Q133" s="568"/>
      <c r="R133" s="568"/>
      <c r="S133" s="569"/>
      <c r="T133" s="569"/>
      <c r="U133" s="570"/>
      <c r="V133" s="570"/>
      <c r="W133" s="571"/>
      <c r="X133" s="571"/>
      <c r="Y133" s="551"/>
      <c r="Z133" s="551"/>
      <c r="AA133" s="552"/>
      <c r="AB133" s="429"/>
      <c r="AC133" s="429"/>
      <c r="AD133" s="429"/>
      <c r="AE133" s="428"/>
      <c r="AF133" s="428"/>
      <c r="AG133" s="428"/>
      <c r="AH133" s="428"/>
      <c r="AI133" s="428"/>
      <c r="AJ133" s="430"/>
      <c r="AK133" s="431"/>
      <c r="AL133" s="431"/>
      <c r="AM133" s="432"/>
      <c r="AN133" s="432"/>
      <c r="AO133" s="432"/>
      <c r="AP133" s="432"/>
      <c r="AQ133" s="432"/>
      <c r="AR133" s="432"/>
      <c r="AS133" s="432"/>
      <c r="AT133" s="432"/>
      <c r="AU133" s="433"/>
      <c r="AV133" s="433"/>
      <c r="AW133" s="434"/>
      <c r="AX133" s="434"/>
      <c r="AY133" s="434"/>
      <c r="AZ133" s="434"/>
      <c r="BA133" s="434"/>
      <c r="BB133" s="434"/>
      <c r="BC133" s="434"/>
      <c r="BD133" s="434"/>
      <c r="BE133" s="435"/>
      <c r="BF133" s="435"/>
      <c r="BG133" s="435"/>
      <c r="BH133" s="435"/>
      <c r="BI133" s="435"/>
      <c r="BJ133" s="435"/>
      <c r="BK133" s="435"/>
      <c r="BL133" s="435"/>
      <c r="BM133" s="435"/>
      <c r="BN133" s="435"/>
      <c r="BO133" s="435"/>
      <c r="BP133" s="436"/>
      <c r="BQ133" s="436"/>
      <c r="BR133" s="436"/>
      <c r="BS133" s="436"/>
      <c r="BT133" s="436"/>
      <c r="BU133" s="436"/>
      <c r="BV133" s="436"/>
      <c r="BW133" s="436"/>
      <c r="BX133" s="436"/>
      <c r="BY133" s="436"/>
      <c r="BZ133" s="437"/>
      <c r="CA133" s="437"/>
      <c r="CB133" s="437"/>
      <c r="CC133" s="437"/>
      <c r="CD133" s="437"/>
      <c r="CE133" s="437"/>
      <c r="CF133" s="437"/>
      <c r="CG133" s="437"/>
      <c r="CH133" s="437"/>
      <c r="CI133" s="437"/>
      <c r="CJ133" s="437"/>
      <c r="CK133" s="437"/>
      <c r="CL133" s="437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9"/>
      <c r="CZ133" s="439"/>
      <c r="DA133" s="439"/>
      <c r="DB133" s="439"/>
      <c r="DC133" s="439"/>
      <c r="DD133" s="439"/>
      <c r="DE133" s="439"/>
      <c r="DF133" s="439"/>
      <c r="DG133" s="439"/>
      <c r="DH133" s="439"/>
      <c r="DI133" s="439"/>
      <c r="DJ133" s="439"/>
      <c r="DK133" s="439"/>
      <c r="DL133" s="440"/>
      <c r="DM133" s="440"/>
      <c r="DN133" s="440"/>
      <c r="DO133" s="440"/>
      <c r="DP133" s="440"/>
      <c r="DQ133" s="440"/>
      <c r="DR133" s="440"/>
      <c r="DS133" s="440"/>
      <c r="DT133" s="440"/>
      <c r="DU133" s="440"/>
      <c r="DV133" s="440"/>
      <c r="DW133" s="440"/>
      <c r="DX133" s="440"/>
      <c r="DY133" s="440"/>
      <c r="DZ133" s="434"/>
      <c r="EA133" s="434"/>
      <c r="EB133" s="434"/>
      <c r="EC133" s="434"/>
      <c r="ED133" s="434"/>
      <c r="EE133" s="434"/>
      <c r="EF133" s="434"/>
      <c r="EG133" s="434"/>
      <c r="EH133" s="434"/>
      <c r="EI133" s="434"/>
      <c r="EJ133" s="434"/>
      <c r="EK133" s="434"/>
      <c r="EL133" s="434"/>
      <c r="EM133" s="434"/>
      <c r="EN133" s="435"/>
      <c r="EO133" s="435"/>
      <c r="EP133" s="435"/>
      <c r="EQ133" s="435"/>
      <c r="ER133" s="435"/>
      <c r="ES133" s="435"/>
      <c r="ET133" s="435"/>
      <c r="EU133" s="435"/>
      <c r="EV133" s="435"/>
      <c r="EW133" s="435"/>
      <c r="EX133" s="435"/>
      <c r="EY133" s="435"/>
      <c r="EZ133" s="435"/>
      <c r="FA133" s="435"/>
      <c r="FB133" s="436"/>
      <c r="FC133" s="436"/>
      <c r="FD133" s="436"/>
      <c r="FE133" s="436"/>
      <c r="FF133" s="436"/>
      <c r="FG133" s="436"/>
      <c r="FH133" s="436"/>
      <c r="FI133" s="436"/>
      <c r="FJ133" s="436"/>
      <c r="FK133" s="436"/>
      <c r="FL133" s="436"/>
      <c r="FM133" s="436"/>
      <c r="FN133" s="436"/>
      <c r="FO133" s="436"/>
      <c r="FP133" s="436"/>
      <c r="FQ133" s="437"/>
      <c r="FR133" s="437"/>
      <c r="FS133" s="437"/>
      <c r="FT133" s="437"/>
      <c r="FU133" s="437"/>
      <c r="FV133" s="437"/>
      <c r="FW133" s="437"/>
      <c r="FX133" s="3665"/>
      <c r="FY133" s="437"/>
      <c r="FZ133" s="437"/>
      <c r="GA133" s="437"/>
      <c r="GB133" s="438"/>
      <c r="GC133" s="438"/>
      <c r="GD133" s="438"/>
      <c r="GE133" s="438"/>
      <c r="GF133" s="438"/>
      <c r="GG133" s="438"/>
      <c r="GH133" s="3665"/>
      <c r="GI133" s="438"/>
      <c r="GJ133" s="438"/>
      <c r="GK133" s="438"/>
      <c r="GL133" s="438"/>
      <c r="GM133" s="438"/>
      <c r="GN133" s="438"/>
      <c r="GO133" s="439"/>
      <c r="GP133" s="439"/>
      <c r="GQ133" s="439"/>
      <c r="GR133" s="439"/>
      <c r="GS133" s="439"/>
      <c r="GT133" s="3665"/>
      <c r="GU133" s="439"/>
      <c r="GV133" s="439"/>
      <c r="GW133" s="439"/>
      <c r="GX133" s="439"/>
      <c r="GY133" s="439"/>
      <c r="GZ133" s="439"/>
    </row>
    <row r="134" spans="1:208" s="530" customFormat="1" x14ac:dyDescent="0.25">
      <c r="A134" s="572"/>
      <c r="B134" s="175"/>
      <c r="C134" s="545"/>
      <c r="D134" s="546"/>
      <c r="E134" s="563">
        <v>2</v>
      </c>
      <c r="F134" s="563"/>
      <c r="G134" s="564" t="str">
        <f t="array" aca="1" ref="G134" ca="1">INDEX(joueurs,SMALL(IF(participations=J134,ROW(INDIRECT("1:"&amp;ROWS(joueurs)))),COUNTIF(J$133:J134,J134)))</f>
        <v>Fred</v>
      </c>
      <c r="H134" s="564"/>
      <c r="I134" s="565"/>
      <c r="J134" s="566">
        <f>LARGE(participations,ROWS($1:2))</f>
        <v>157</v>
      </c>
      <c r="K134" s="567">
        <f t="shared" ref="K134:K142" si="55">J134/$F$117</f>
        <v>0.87222222222222223</v>
      </c>
      <c r="L134" s="567"/>
      <c r="M134" s="543"/>
      <c r="N134" s="543"/>
      <c r="O134" s="3876"/>
      <c r="P134" s="3876"/>
      <c r="Q134" s="568"/>
      <c r="R134" s="568"/>
      <c r="S134" s="569"/>
      <c r="T134" s="569"/>
      <c r="U134" s="570"/>
      <c r="V134" s="570"/>
      <c r="W134" s="571"/>
      <c r="X134" s="571"/>
      <c r="Y134" s="551"/>
      <c r="Z134" s="551"/>
      <c r="AA134" s="552"/>
      <c r="AB134" s="429"/>
      <c r="AC134" s="429"/>
      <c r="AD134" s="429"/>
      <c r="AE134" s="428"/>
      <c r="AF134" s="428"/>
      <c r="AG134" s="428"/>
      <c r="AH134" s="428"/>
      <c r="AI134" s="428"/>
      <c r="AJ134" s="430"/>
      <c r="AK134" s="431"/>
      <c r="AL134" s="431"/>
      <c r="AM134" s="432"/>
      <c r="AN134" s="432"/>
      <c r="AO134" s="432"/>
      <c r="AP134" s="432"/>
      <c r="AQ134" s="432"/>
      <c r="AR134" s="432"/>
      <c r="AS134" s="432"/>
      <c r="AT134" s="432"/>
      <c r="AU134" s="433"/>
      <c r="AV134" s="433"/>
      <c r="AW134" s="434"/>
      <c r="AX134" s="434"/>
      <c r="AY134" s="434"/>
      <c r="AZ134" s="434"/>
      <c r="BA134" s="434"/>
      <c r="BB134" s="434"/>
      <c r="BC134" s="434"/>
      <c r="BD134" s="434"/>
      <c r="BE134" s="435"/>
      <c r="BF134" s="435"/>
      <c r="BG134" s="435"/>
      <c r="BH134" s="435"/>
      <c r="BI134" s="435"/>
      <c r="BJ134" s="435"/>
      <c r="BK134" s="435"/>
      <c r="BL134" s="435"/>
      <c r="BM134" s="435"/>
      <c r="BN134" s="435"/>
      <c r="BO134" s="435"/>
      <c r="BP134" s="436"/>
      <c r="BQ134" s="436"/>
      <c r="BR134" s="436"/>
      <c r="BS134" s="436"/>
      <c r="BT134" s="436"/>
      <c r="BU134" s="436"/>
      <c r="BV134" s="436"/>
      <c r="BW134" s="436"/>
      <c r="BX134" s="436"/>
      <c r="BY134" s="436"/>
      <c r="BZ134" s="437"/>
      <c r="CA134" s="437"/>
      <c r="CB134" s="437"/>
      <c r="CC134" s="437"/>
      <c r="CD134" s="437"/>
      <c r="CE134" s="437"/>
      <c r="CF134" s="437"/>
      <c r="CG134" s="437"/>
      <c r="CH134" s="437"/>
      <c r="CI134" s="437"/>
      <c r="CJ134" s="437"/>
      <c r="CK134" s="437"/>
      <c r="CL134" s="437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9"/>
      <c r="CZ134" s="439"/>
      <c r="DA134" s="439"/>
      <c r="DB134" s="439"/>
      <c r="DC134" s="439"/>
      <c r="DD134" s="439"/>
      <c r="DE134" s="439"/>
      <c r="DF134" s="439"/>
      <c r="DG134" s="439"/>
      <c r="DH134" s="439"/>
      <c r="DI134" s="439"/>
      <c r="DJ134" s="439"/>
      <c r="DK134" s="439"/>
      <c r="DL134" s="440"/>
      <c r="DM134" s="440"/>
      <c r="DN134" s="440"/>
      <c r="DO134" s="440"/>
      <c r="DP134" s="440"/>
      <c r="DQ134" s="440"/>
      <c r="DR134" s="440"/>
      <c r="DS134" s="440"/>
      <c r="DT134" s="440"/>
      <c r="DU134" s="440"/>
      <c r="DV134" s="440"/>
      <c r="DW134" s="440"/>
      <c r="DX134" s="440"/>
      <c r="DY134" s="440"/>
      <c r="DZ134" s="434"/>
      <c r="EA134" s="434"/>
      <c r="EB134" s="434"/>
      <c r="EC134" s="434"/>
      <c r="ED134" s="434"/>
      <c r="EE134" s="434"/>
      <c r="EF134" s="434"/>
      <c r="EG134" s="434"/>
      <c r="EH134" s="434"/>
      <c r="EI134" s="434"/>
      <c r="EJ134" s="434"/>
      <c r="EK134" s="434"/>
      <c r="EL134" s="434"/>
      <c r="EM134" s="434"/>
      <c r="EN134" s="435"/>
      <c r="EO134" s="435"/>
      <c r="EP134" s="435"/>
      <c r="EQ134" s="435"/>
      <c r="ER134" s="435"/>
      <c r="ES134" s="435"/>
      <c r="ET134" s="435"/>
      <c r="EU134" s="435"/>
      <c r="EV134" s="435"/>
      <c r="EW134" s="435"/>
      <c r="EX134" s="435"/>
      <c r="EY134" s="435"/>
      <c r="EZ134" s="435"/>
      <c r="FA134" s="435"/>
      <c r="FB134" s="436"/>
      <c r="FC134" s="436"/>
      <c r="FD134" s="436"/>
      <c r="FE134" s="436"/>
      <c r="FF134" s="436"/>
      <c r="FG134" s="436"/>
      <c r="FH134" s="436"/>
      <c r="FI134" s="436"/>
      <c r="FJ134" s="436"/>
      <c r="FK134" s="436"/>
      <c r="FL134" s="436"/>
      <c r="FM134" s="436"/>
      <c r="FN134" s="436"/>
      <c r="FO134" s="436"/>
      <c r="FP134" s="436"/>
      <c r="FQ134" s="437"/>
      <c r="FR134" s="437"/>
      <c r="FS134" s="437"/>
      <c r="FT134" s="437"/>
      <c r="FU134" s="437"/>
      <c r="FV134" s="437"/>
      <c r="FW134" s="437"/>
      <c r="FX134" s="3665"/>
      <c r="FY134" s="437"/>
      <c r="FZ134" s="437"/>
      <c r="GA134" s="437"/>
      <c r="GB134" s="438"/>
      <c r="GC134" s="438"/>
      <c r="GD134" s="438"/>
      <c r="GE134" s="438"/>
      <c r="GF134" s="438"/>
      <c r="GG134" s="438"/>
      <c r="GH134" s="3665"/>
      <c r="GI134" s="438"/>
      <c r="GJ134" s="438"/>
      <c r="GK134" s="438"/>
      <c r="GL134" s="438"/>
      <c r="GM134" s="438"/>
      <c r="GN134" s="438"/>
      <c r="GO134" s="439"/>
      <c r="GP134" s="439"/>
      <c r="GQ134" s="439"/>
      <c r="GR134" s="439"/>
      <c r="GS134" s="439"/>
      <c r="GT134" s="3665"/>
      <c r="GU134" s="439"/>
      <c r="GV134" s="439"/>
      <c r="GW134" s="439"/>
      <c r="GX134" s="439"/>
      <c r="GY134" s="439"/>
      <c r="GZ134" s="439"/>
    </row>
    <row r="135" spans="1:208" s="530" customFormat="1" x14ac:dyDescent="0.25">
      <c r="A135" s="572"/>
      <c r="B135" s="175"/>
      <c r="C135" s="545"/>
      <c r="D135" s="546"/>
      <c r="E135" s="563">
        <v>3</v>
      </c>
      <c r="F135" s="563"/>
      <c r="G135" s="564" t="str">
        <f t="array" aca="1" ref="G135" ca="1">INDEX(joueurs,SMALL(IF(participations=J135,ROW(INDIRECT("1:"&amp;ROWS(joueurs)))),COUNTIF(J$133:J135,J135)))</f>
        <v>Rob</v>
      </c>
      <c r="H135" s="564"/>
      <c r="I135" s="565"/>
      <c r="J135" s="566">
        <f>LARGE(participations,ROWS($1:3))</f>
        <v>142</v>
      </c>
      <c r="K135" s="567">
        <f t="shared" si="55"/>
        <v>0.78888888888888886</v>
      </c>
      <c r="L135" s="567"/>
      <c r="M135" s="543"/>
      <c r="N135" s="543"/>
      <c r="O135" s="3876"/>
      <c r="P135" s="3876"/>
      <c r="Q135" s="568"/>
      <c r="R135" s="568"/>
      <c r="S135" s="569"/>
      <c r="T135" s="569"/>
      <c r="U135" s="570"/>
      <c r="V135" s="570"/>
      <c r="W135" s="571"/>
      <c r="X135" s="571"/>
      <c r="Y135" s="551"/>
      <c r="Z135" s="551"/>
      <c r="AA135" s="552"/>
      <c r="AB135" s="429"/>
      <c r="AC135" s="429"/>
      <c r="AD135" s="429"/>
      <c r="AE135" s="428"/>
      <c r="AF135" s="428"/>
      <c r="AG135" s="428"/>
      <c r="AH135" s="428"/>
      <c r="AI135" s="428"/>
      <c r="AJ135" s="430"/>
      <c r="AK135" s="431"/>
      <c r="AL135" s="431"/>
      <c r="AM135" s="432"/>
      <c r="AN135" s="432"/>
      <c r="AO135" s="432"/>
      <c r="AP135" s="432"/>
      <c r="AQ135" s="432"/>
      <c r="AR135" s="432"/>
      <c r="AS135" s="432"/>
      <c r="AT135" s="432"/>
      <c r="AU135" s="433"/>
      <c r="AV135" s="433"/>
      <c r="AW135" s="434"/>
      <c r="AX135" s="434"/>
      <c r="AY135" s="434"/>
      <c r="AZ135" s="434"/>
      <c r="BA135" s="434"/>
      <c r="BB135" s="434"/>
      <c r="BC135" s="434"/>
      <c r="BD135" s="434"/>
      <c r="BE135" s="435"/>
      <c r="BF135" s="435"/>
      <c r="BG135" s="435"/>
      <c r="BH135" s="435"/>
      <c r="BI135" s="435"/>
      <c r="BJ135" s="435"/>
      <c r="BK135" s="435"/>
      <c r="BL135" s="435"/>
      <c r="BM135" s="435"/>
      <c r="BN135" s="435"/>
      <c r="BO135" s="435"/>
      <c r="BP135" s="436"/>
      <c r="BQ135" s="436"/>
      <c r="BR135" s="436"/>
      <c r="BS135" s="436"/>
      <c r="BT135" s="436"/>
      <c r="BU135" s="436"/>
      <c r="BV135" s="436"/>
      <c r="BW135" s="436"/>
      <c r="BX135" s="436"/>
      <c r="BY135" s="436"/>
      <c r="BZ135" s="437"/>
      <c r="CA135" s="437"/>
      <c r="CB135" s="437"/>
      <c r="CC135" s="437"/>
      <c r="CD135" s="437"/>
      <c r="CE135" s="437"/>
      <c r="CF135" s="437"/>
      <c r="CG135" s="437"/>
      <c r="CH135" s="437"/>
      <c r="CI135" s="437"/>
      <c r="CJ135" s="437"/>
      <c r="CK135" s="437"/>
      <c r="CL135" s="437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9"/>
      <c r="CZ135" s="439"/>
      <c r="DA135" s="439"/>
      <c r="DB135" s="439"/>
      <c r="DC135" s="439"/>
      <c r="DD135" s="439"/>
      <c r="DE135" s="439"/>
      <c r="DF135" s="439"/>
      <c r="DG135" s="439"/>
      <c r="DH135" s="439"/>
      <c r="DI135" s="439"/>
      <c r="DJ135" s="439"/>
      <c r="DK135" s="439"/>
      <c r="DL135" s="440"/>
      <c r="DM135" s="440"/>
      <c r="DN135" s="440"/>
      <c r="DO135" s="440"/>
      <c r="DP135" s="440"/>
      <c r="DQ135" s="440"/>
      <c r="DR135" s="440"/>
      <c r="DS135" s="440"/>
      <c r="DT135" s="440"/>
      <c r="DU135" s="440"/>
      <c r="DV135" s="440"/>
      <c r="DW135" s="440"/>
      <c r="DX135" s="440"/>
      <c r="DY135" s="440"/>
      <c r="DZ135" s="434"/>
      <c r="EA135" s="434"/>
      <c r="EB135" s="434"/>
      <c r="EC135" s="434"/>
      <c r="ED135" s="434"/>
      <c r="EE135" s="434"/>
      <c r="EF135" s="434"/>
      <c r="EG135" s="434"/>
      <c r="EH135" s="434"/>
      <c r="EI135" s="434"/>
      <c r="EJ135" s="434"/>
      <c r="EK135" s="434"/>
      <c r="EL135" s="434"/>
      <c r="EM135" s="434"/>
      <c r="EN135" s="435"/>
      <c r="EO135" s="435"/>
      <c r="EP135" s="435"/>
      <c r="EQ135" s="435"/>
      <c r="ER135" s="435"/>
      <c r="ES135" s="435"/>
      <c r="ET135" s="435"/>
      <c r="EU135" s="435"/>
      <c r="EV135" s="435"/>
      <c r="EW135" s="435"/>
      <c r="EX135" s="435"/>
      <c r="EY135" s="435"/>
      <c r="EZ135" s="435"/>
      <c r="FA135" s="435"/>
      <c r="FB135" s="436"/>
      <c r="FC135" s="436"/>
      <c r="FD135" s="436"/>
      <c r="FE135" s="436"/>
      <c r="FF135" s="436"/>
      <c r="FG135" s="436"/>
      <c r="FH135" s="436"/>
      <c r="FI135" s="436"/>
      <c r="FJ135" s="436"/>
      <c r="FK135" s="436"/>
      <c r="FL135" s="436"/>
      <c r="FM135" s="436"/>
      <c r="FN135" s="436"/>
      <c r="FO135" s="436"/>
      <c r="FP135" s="436"/>
      <c r="FQ135" s="437"/>
      <c r="FR135" s="437"/>
      <c r="FS135" s="437"/>
      <c r="FT135" s="437"/>
      <c r="FU135" s="437"/>
      <c r="FV135" s="437"/>
      <c r="FW135" s="437"/>
      <c r="FX135" s="3665"/>
      <c r="FY135" s="437"/>
      <c r="FZ135" s="437"/>
      <c r="GA135" s="437"/>
      <c r="GB135" s="438"/>
      <c r="GC135" s="438"/>
      <c r="GD135" s="438"/>
      <c r="GE135" s="438"/>
      <c r="GF135" s="438"/>
      <c r="GG135" s="438"/>
      <c r="GH135" s="3665"/>
      <c r="GI135" s="438"/>
      <c r="GJ135" s="438"/>
      <c r="GK135" s="438"/>
      <c r="GL135" s="438"/>
      <c r="GM135" s="438"/>
      <c r="GN135" s="438"/>
      <c r="GO135" s="439"/>
      <c r="GP135" s="439"/>
      <c r="GQ135" s="439"/>
      <c r="GR135" s="439"/>
      <c r="GS135" s="439"/>
      <c r="GT135" s="3665"/>
      <c r="GU135" s="439"/>
      <c r="GV135" s="439"/>
      <c r="GW135" s="439"/>
      <c r="GX135" s="439"/>
      <c r="GY135" s="439"/>
      <c r="GZ135" s="439"/>
    </row>
    <row r="136" spans="1:208" s="530" customFormat="1" x14ac:dyDescent="0.25">
      <c r="A136" s="572"/>
      <c r="B136" s="175"/>
      <c r="C136" s="545"/>
      <c r="D136" s="546"/>
      <c r="E136" s="563">
        <v>4</v>
      </c>
      <c r="F136" s="563"/>
      <c r="G136" s="564" t="str">
        <f t="array" aca="1" ref="G136" ca="1">INDEX(joueurs,SMALL(IF(participations=J136,ROW(INDIRECT("1:"&amp;ROWS(joueurs)))),COUNTIF(J$133:J136,J136)))</f>
        <v>Franck-David</v>
      </c>
      <c r="H136" s="564"/>
      <c r="I136" s="565"/>
      <c r="J136" s="566">
        <f>LARGE(participations,ROWS($1:4))</f>
        <v>127</v>
      </c>
      <c r="K136" s="567">
        <f t="shared" si="55"/>
        <v>0.7055555555555556</v>
      </c>
      <c r="L136" s="567"/>
      <c r="M136" s="543"/>
      <c r="N136" s="543"/>
      <c r="O136" s="3876"/>
      <c r="P136" s="3876"/>
      <c r="Q136" s="568"/>
      <c r="R136" s="568"/>
      <c r="S136" s="569"/>
      <c r="T136" s="569"/>
      <c r="U136" s="570"/>
      <c r="V136" s="570"/>
      <c r="W136" s="571"/>
      <c r="X136" s="571"/>
      <c r="Y136" s="551"/>
      <c r="Z136" s="551"/>
      <c r="AA136" s="552"/>
      <c r="AB136" s="429"/>
      <c r="AC136" s="429"/>
      <c r="AD136" s="429"/>
      <c r="AE136" s="428"/>
      <c r="AF136" s="428"/>
      <c r="AG136" s="428"/>
      <c r="AH136" s="428"/>
      <c r="AI136" s="428"/>
      <c r="AJ136" s="430"/>
      <c r="AK136" s="431"/>
      <c r="AL136" s="431"/>
      <c r="AM136" s="432"/>
      <c r="AN136" s="432"/>
      <c r="AO136" s="432"/>
      <c r="AP136" s="432"/>
      <c r="AQ136" s="432"/>
      <c r="AR136" s="432"/>
      <c r="AS136" s="432"/>
      <c r="AT136" s="432"/>
      <c r="AU136" s="433"/>
      <c r="AV136" s="433"/>
      <c r="AW136" s="434"/>
      <c r="AX136" s="434"/>
      <c r="AY136" s="434"/>
      <c r="AZ136" s="434"/>
      <c r="BA136" s="434"/>
      <c r="BB136" s="434"/>
      <c r="BC136" s="434"/>
      <c r="BD136" s="434"/>
      <c r="BE136" s="435"/>
      <c r="BF136" s="435"/>
      <c r="BG136" s="435"/>
      <c r="BH136" s="435"/>
      <c r="BI136" s="435"/>
      <c r="BJ136" s="435"/>
      <c r="BK136" s="435"/>
      <c r="BL136" s="435"/>
      <c r="BM136" s="435"/>
      <c r="BN136" s="435"/>
      <c r="BO136" s="435"/>
      <c r="BP136" s="436"/>
      <c r="BQ136" s="436"/>
      <c r="BR136" s="436"/>
      <c r="BS136" s="436"/>
      <c r="BT136" s="436"/>
      <c r="BU136" s="436"/>
      <c r="BV136" s="436"/>
      <c r="BW136" s="436"/>
      <c r="BX136" s="436"/>
      <c r="BY136" s="436"/>
      <c r="BZ136" s="437"/>
      <c r="CA136" s="437"/>
      <c r="CB136" s="437"/>
      <c r="CC136" s="437"/>
      <c r="CD136" s="437"/>
      <c r="CE136" s="437"/>
      <c r="CF136" s="437"/>
      <c r="CG136" s="437"/>
      <c r="CH136" s="437"/>
      <c r="CI136" s="437"/>
      <c r="CJ136" s="437"/>
      <c r="CK136" s="437"/>
      <c r="CL136" s="437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9"/>
      <c r="CZ136" s="439"/>
      <c r="DA136" s="439"/>
      <c r="DB136" s="439"/>
      <c r="DC136" s="439"/>
      <c r="DD136" s="439"/>
      <c r="DE136" s="439"/>
      <c r="DF136" s="439"/>
      <c r="DG136" s="439"/>
      <c r="DH136" s="439"/>
      <c r="DI136" s="439"/>
      <c r="DJ136" s="439"/>
      <c r="DK136" s="439"/>
      <c r="DL136" s="440"/>
      <c r="DM136" s="440"/>
      <c r="DN136" s="440"/>
      <c r="DO136" s="440"/>
      <c r="DP136" s="440"/>
      <c r="DQ136" s="440"/>
      <c r="DR136" s="440"/>
      <c r="DS136" s="440"/>
      <c r="DT136" s="440"/>
      <c r="DU136" s="440"/>
      <c r="DV136" s="440"/>
      <c r="DW136" s="440"/>
      <c r="DX136" s="440"/>
      <c r="DY136" s="440"/>
      <c r="DZ136" s="434"/>
      <c r="EA136" s="434"/>
      <c r="EB136" s="434"/>
      <c r="EC136" s="434"/>
      <c r="ED136" s="434"/>
      <c r="EE136" s="434"/>
      <c r="EF136" s="434"/>
      <c r="EG136" s="434"/>
      <c r="EH136" s="434"/>
      <c r="EI136" s="434"/>
      <c r="EJ136" s="434"/>
      <c r="EK136" s="434"/>
      <c r="EL136" s="434"/>
      <c r="EM136" s="434"/>
      <c r="EN136" s="435"/>
      <c r="EO136" s="435"/>
      <c r="EP136" s="435"/>
      <c r="EQ136" s="435"/>
      <c r="ER136" s="435"/>
      <c r="ES136" s="435"/>
      <c r="ET136" s="435"/>
      <c r="EU136" s="435"/>
      <c r="EV136" s="435"/>
      <c r="EW136" s="435"/>
      <c r="EX136" s="435"/>
      <c r="EY136" s="435"/>
      <c r="EZ136" s="435"/>
      <c r="FA136" s="435"/>
      <c r="FB136" s="436"/>
      <c r="FC136" s="436"/>
      <c r="FD136" s="436"/>
      <c r="FE136" s="436"/>
      <c r="FF136" s="436"/>
      <c r="FG136" s="436"/>
      <c r="FH136" s="436"/>
      <c r="FI136" s="436"/>
      <c r="FJ136" s="436"/>
      <c r="FK136" s="436"/>
      <c r="FL136" s="436"/>
      <c r="FM136" s="436"/>
      <c r="FN136" s="436"/>
      <c r="FO136" s="436"/>
      <c r="FP136" s="436"/>
      <c r="FQ136" s="437"/>
      <c r="FR136" s="437"/>
      <c r="FS136" s="437"/>
      <c r="FT136" s="437"/>
      <c r="FU136" s="437"/>
      <c r="FV136" s="437"/>
      <c r="FW136" s="437"/>
      <c r="FX136" s="3665"/>
      <c r="FY136" s="437"/>
      <c r="FZ136" s="437"/>
      <c r="GA136" s="437"/>
      <c r="GB136" s="438"/>
      <c r="GC136" s="438"/>
      <c r="GD136" s="438"/>
      <c r="GE136" s="438"/>
      <c r="GF136" s="438"/>
      <c r="GG136" s="438"/>
      <c r="GH136" s="3665"/>
      <c r="GI136" s="438"/>
      <c r="GJ136" s="438"/>
      <c r="GK136" s="438"/>
      <c r="GL136" s="438"/>
      <c r="GM136" s="438"/>
      <c r="GN136" s="438"/>
      <c r="GO136" s="439"/>
      <c r="GP136" s="439"/>
      <c r="GQ136" s="439"/>
      <c r="GR136" s="439"/>
      <c r="GS136" s="439"/>
      <c r="GT136" s="3665"/>
      <c r="GU136" s="439"/>
      <c r="GV136" s="439"/>
      <c r="GW136" s="439"/>
      <c r="GX136" s="439"/>
      <c r="GY136" s="439"/>
      <c r="GZ136" s="439"/>
    </row>
    <row r="137" spans="1:208" s="530" customFormat="1" x14ac:dyDescent="0.25">
      <c r="A137" s="572"/>
      <c r="B137" s="175"/>
      <c r="C137" s="545"/>
      <c r="D137" s="546"/>
      <c r="E137" s="563">
        <v>5</v>
      </c>
      <c r="F137" s="563"/>
      <c r="G137" s="564" t="str">
        <f t="array" aca="1" ref="G137" ca="1">INDEX(joueurs,SMALL(IF(participations=J137,ROW(INDIRECT("1:"&amp;ROWS(joueurs)))),COUNTIF(J$133:J137,J137)))</f>
        <v>Jonathan</v>
      </c>
      <c r="H137" s="564"/>
      <c r="I137" s="565"/>
      <c r="J137" s="566">
        <f>LARGE(participations,ROWS($1:5))</f>
        <v>114</v>
      </c>
      <c r="K137" s="567">
        <f t="shared" si="55"/>
        <v>0.6333333333333333</v>
      </c>
      <c r="L137" s="567"/>
      <c r="M137" s="543"/>
      <c r="N137" s="543"/>
      <c r="O137" s="3876"/>
      <c r="P137" s="3876"/>
      <c r="Q137" s="568"/>
      <c r="R137" s="568"/>
      <c r="S137" s="569"/>
      <c r="T137" s="569"/>
      <c r="U137" s="570"/>
      <c r="V137" s="570"/>
      <c r="W137" s="571"/>
      <c r="X137" s="571"/>
      <c r="Y137" s="551"/>
      <c r="Z137" s="551"/>
      <c r="AA137" s="552"/>
      <c r="AB137" s="429"/>
      <c r="AC137" s="429"/>
      <c r="AD137" s="429"/>
      <c r="AE137" s="428"/>
      <c r="AF137" s="428"/>
      <c r="AG137" s="428"/>
      <c r="AH137" s="428"/>
      <c r="AI137" s="428"/>
      <c r="AJ137" s="430"/>
      <c r="AK137" s="431"/>
      <c r="AL137" s="431"/>
      <c r="AM137" s="432"/>
      <c r="AN137" s="432"/>
      <c r="AO137" s="432"/>
      <c r="AP137" s="432"/>
      <c r="AQ137" s="432"/>
      <c r="AR137" s="432"/>
      <c r="AS137" s="432"/>
      <c r="AT137" s="432"/>
      <c r="AU137" s="433"/>
      <c r="AV137" s="433"/>
      <c r="AW137" s="434"/>
      <c r="AX137" s="434"/>
      <c r="AY137" s="434"/>
      <c r="AZ137" s="434"/>
      <c r="BA137" s="434"/>
      <c r="BB137" s="434"/>
      <c r="BC137" s="434"/>
      <c r="BD137" s="434"/>
      <c r="BE137" s="435"/>
      <c r="BF137" s="435"/>
      <c r="BG137" s="435"/>
      <c r="BH137" s="435"/>
      <c r="BI137" s="435"/>
      <c r="BJ137" s="435"/>
      <c r="BK137" s="435"/>
      <c r="BL137" s="435"/>
      <c r="BM137" s="435"/>
      <c r="BN137" s="435"/>
      <c r="BO137" s="435"/>
      <c r="BP137" s="436"/>
      <c r="BQ137" s="436"/>
      <c r="BR137" s="436"/>
      <c r="BS137" s="436"/>
      <c r="BT137" s="436"/>
      <c r="BU137" s="436"/>
      <c r="BV137" s="436"/>
      <c r="BW137" s="436"/>
      <c r="BX137" s="436"/>
      <c r="BY137" s="436"/>
      <c r="BZ137" s="437"/>
      <c r="CA137" s="437"/>
      <c r="CB137" s="437"/>
      <c r="CC137" s="437"/>
      <c r="CD137" s="437"/>
      <c r="CE137" s="437"/>
      <c r="CF137" s="437"/>
      <c r="CG137" s="437"/>
      <c r="CH137" s="437"/>
      <c r="CI137" s="437"/>
      <c r="CJ137" s="437"/>
      <c r="CK137" s="437"/>
      <c r="CL137" s="437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9"/>
      <c r="CZ137" s="439"/>
      <c r="DA137" s="439"/>
      <c r="DB137" s="439"/>
      <c r="DC137" s="439"/>
      <c r="DD137" s="439"/>
      <c r="DE137" s="439"/>
      <c r="DF137" s="439"/>
      <c r="DG137" s="439"/>
      <c r="DH137" s="439"/>
      <c r="DI137" s="439"/>
      <c r="DJ137" s="439"/>
      <c r="DK137" s="439"/>
      <c r="DL137" s="440"/>
      <c r="DM137" s="440"/>
      <c r="DN137" s="440"/>
      <c r="DO137" s="440"/>
      <c r="DP137" s="440"/>
      <c r="DQ137" s="440"/>
      <c r="DR137" s="440"/>
      <c r="DS137" s="440"/>
      <c r="DT137" s="440"/>
      <c r="DU137" s="440"/>
      <c r="DV137" s="440"/>
      <c r="DW137" s="440"/>
      <c r="DX137" s="440"/>
      <c r="DY137" s="440"/>
      <c r="DZ137" s="434"/>
      <c r="EA137" s="434"/>
      <c r="EB137" s="434"/>
      <c r="EC137" s="434"/>
      <c r="ED137" s="434"/>
      <c r="EE137" s="434"/>
      <c r="EF137" s="434"/>
      <c r="EG137" s="434"/>
      <c r="EH137" s="434"/>
      <c r="EI137" s="434"/>
      <c r="EJ137" s="434"/>
      <c r="EK137" s="434"/>
      <c r="EL137" s="434"/>
      <c r="EM137" s="434"/>
      <c r="EN137" s="435"/>
      <c r="EO137" s="435"/>
      <c r="EP137" s="435"/>
      <c r="EQ137" s="435"/>
      <c r="ER137" s="435"/>
      <c r="ES137" s="435"/>
      <c r="ET137" s="435"/>
      <c r="EU137" s="435"/>
      <c r="EV137" s="435"/>
      <c r="EW137" s="435"/>
      <c r="EX137" s="435"/>
      <c r="EY137" s="435"/>
      <c r="EZ137" s="435"/>
      <c r="FA137" s="435"/>
      <c r="FB137" s="436"/>
      <c r="FC137" s="436"/>
      <c r="FD137" s="436"/>
      <c r="FE137" s="436"/>
      <c r="FF137" s="436"/>
      <c r="FG137" s="436"/>
      <c r="FH137" s="436"/>
      <c r="FI137" s="436"/>
      <c r="FJ137" s="436"/>
      <c r="FK137" s="436"/>
      <c r="FL137" s="436"/>
      <c r="FM137" s="436"/>
      <c r="FN137" s="436"/>
      <c r="FO137" s="436"/>
      <c r="FP137" s="436"/>
      <c r="FQ137" s="437"/>
      <c r="FR137" s="437"/>
      <c r="FS137" s="437"/>
      <c r="FT137" s="437"/>
      <c r="FU137" s="437"/>
      <c r="FV137" s="437"/>
      <c r="FW137" s="437"/>
      <c r="FX137" s="3665"/>
      <c r="FY137" s="437"/>
      <c r="FZ137" s="437"/>
      <c r="GA137" s="437"/>
      <c r="GB137" s="438"/>
      <c r="GC137" s="438"/>
      <c r="GD137" s="438"/>
      <c r="GE137" s="438"/>
      <c r="GF137" s="438"/>
      <c r="GG137" s="438"/>
      <c r="GH137" s="3665"/>
      <c r="GI137" s="438"/>
      <c r="GJ137" s="438"/>
      <c r="GK137" s="438"/>
      <c r="GL137" s="438"/>
      <c r="GM137" s="438"/>
      <c r="GN137" s="438"/>
      <c r="GO137" s="439"/>
      <c r="GP137" s="439"/>
      <c r="GQ137" s="439"/>
      <c r="GR137" s="439"/>
      <c r="GS137" s="439"/>
      <c r="GT137" s="3665"/>
      <c r="GU137" s="439"/>
      <c r="GV137" s="439"/>
      <c r="GW137" s="439"/>
      <c r="GX137" s="439"/>
      <c r="GY137" s="439"/>
      <c r="GZ137" s="439"/>
    </row>
    <row r="138" spans="1:208" s="530" customFormat="1" x14ac:dyDescent="0.25">
      <c r="A138" s="572"/>
      <c r="B138" s="175"/>
      <c r="C138" s="545"/>
      <c r="D138" s="546"/>
      <c r="E138" s="563">
        <v>6</v>
      </c>
      <c r="F138" s="563"/>
      <c r="G138" s="564" t="str">
        <f t="array" aca="1" ref="G138" ca="1">INDEX(joueurs,SMALL(IF(participations=J138,ROW(INDIRECT("1:"&amp;ROWS(joueurs)))),COUNTIF(J$133:J138,J138)))</f>
        <v>Cyrille</v>
      </c>
      <c r="H138" s="564"/>
      <c r="I138" s="565"/>
      <c r="J138" s="566">
        <f>LARGE(participations,ROWS($1:6))</f>
        <v>108</v>
      </c>
      <c r="K138" s="567">
        <f t="shared" si="55"/>
        <v>0.6</v>
      </c>
      <c r="L138" s="567"/>
      <c r="M138" s="543"/>
      <c r="N138" s="543"/>
      <c r="O138" s="3876"/>
      <c r="P138" s="3876"/>
      <c r="Q138" s="568"/>
      <c r="R138" s="568"/>
      <c r="S138" s="569"/>
      <c r="T138" s="569"/>
      <c r="U138" s="570"/>
      <c r="V138" s="570"/>
      <c r="W138" s="571"/>
      <c r="X138" s="571"/>
      <c r="Y138" s="551"/>
      <c r="Z138" s="551"/>
      <c r="AA138" s="552"/>
      <c r="AB138" s="429"/>
      <c r="AC138" s="429"/>
      <c r="AD138" s="429"/>
      <c r="AE138" s="428"/>
      <c r="AF138" s="428"/>
      <c r="AG138" s="428"/>
      <c r="AH138" s="428"/>
      <c r="AI138" s="428"/>
      <c r="AJ138" s="430"/>
      <c r="AK138" s="431"/>
      <c r="AL138" s="431"/>
      <c r="AM138" s="432"/>
      <c r="AN138" s="432"/>
      <c r="AO138" s="432"/>
      <c r="AP138" s="432"/>
      <c r="AQ138" s="432"/>
      <c r="AR138" s="432"/>
      <c r="AS138" s="432"/>
      <c r="AT138" s="432"/>
      <c r="AU138" s="433"/>
      <c r="AV138" s="433"/>
      <c r="AW138" s="434"/>
      <c r="AX138" s="434"/>
      <c r="AY138" s="434"/>
      <c r="AZ138" s="434"/>
      <c r="BA138" s="434"/>
      <c r="BB138" s="434"/>
      <c r="BC138" s="434"/>
      <c r="BD138" s="434"/>
      <c r="BE138" s="435"/>
      <c r="BF138" s="435"/>
      <c r="BG138" s="435"/>
      <c r="BH138" s="435"/>
      <c r="BI138" s="435"/>
      <c r="BJ138" s="435"/>
      <c r="BK138" s="435"/>
      <c r="BL138" s="435"/>
      <c r="BM138" s="435"/>
      <c r="BN138" s="435"/>
      <c r="BO138" s="435"/>
      <c r="BP138" s="436"/>
      <c r="BQ138" s="436"/>
      <c r="BR138" s="436"/>
      <c r="BS138" s="436"/>
      <c r="BT138" s="436"/>
      <c r="BU138" s="436"/>
      <c r="BV138" s="436"/>
      <c r="BW138" s="436"/>
      <c r="BX138" s="436"/>
      <c r="BY138" s="436"/>
      <c r="BZ138" s="437"/>
      <c r="CA138" s="437"/>
      <c r="CB138" s="437"/>
      <c r="CC138" s="437"/>
      <c r="CD138" s="437"/>
      <c r="CE138" s="437"/>
      <c r="CF138" s="437"/>
      <c r="CG138" s="437"/>
      <c r="CH138" s="437"/>
      <c r="CI138" s="437"/>
      <c r="CJ138" s="437"/>
      <c r="CK138" s="437"/>
      <c r="CL138" s="437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9"/>
      <c r="CZ138" s="439"/>
      <c r="DA138" s="439"/>
      <c r="DB138" s="439"/>
      <c r="DC138" s="439"/>
      <c r="DD138" s="439"/>
      <c r="DE138" s="439"/>
      <c r="DF138" s="439"/>
      <c r="DG138" s="439"/>
      <c r="DH138" s="439"/>
      <c r="DI138" s="439"/>
      <c r="DJ138" s="439"/>
      <c r="DK138" s="439"/>
      <c r="DL138" s="440"/>
      <c r="DM138" s="440"/>
      <c r="DN138" s="440"/>
      <c r="DO138" s="440"/>
      <c r="DP138" s="440"/>
      <c r="DQ138" s="440"/>
      <c r="DR138" s="440"/>
      <c r="DS138" s="440"/>
      <c r="DT138" s="440"/>
      <c r="DU138" s="440"/>
      <c r="DV138" s="440"/>
      <c r="DW138" s="440"/>
      <c r="DX138" s="440"/>
      <c r="DY138" s="440"/>
      <c r="DZ138" s="434"/>
      <c r="EA138" s="434"/>
      <c r="EB138" s="434"/>
      <c r="EC138" s="434"/>
      <c r="ED138" s="434"/>
      <c r="EE138" s="434"/>
      <c r="EF138" s="434"/>
      <c r="EG138" s="434"/>
      <c r="EH138" s="434"/>
      <c r="EI138" s="434"/>
      <c r="EJ138" s="434"/>
      <c r="EK138" s="434"/>
      <c r="EL138" s="434"/>
      <c r="EM138" s="434"/>
      <c r="EN138" s="435"/>
      <c r="EO138" s="435"/>
      <c r="EP138" s="435"/>
      <c r="EQ138" s="435"/>
      <c r="ER138" s="435"/>
      <c r="ES138" s="435"/>
      <c r="ET138" s="435"/>
      <c r="EU138" s="435"/>
      <c r="EV138" s="435"/>
      <c r="EW138" s="435"/>
      <c r="EX138" s="435"/>
      <c r="EY138" s="435"/>
      <c r="EZ138" s="435"/>
      <c r="FA138" s="435"/>
      <c r="FB138" s="436"/>
      <c r="FC138" s="436"/>
      <c r="FD138" s="436"/>
      <c r="FE138" s="436"/>
      <c r="FF138" s="436"/>
      <c r="FG138" s="436"/>
      <c r="FH138" s="436"/>
      <c r="FI138" s="436"/>
      <c r="FJ138" s="436"/>
      <c r="FK138" s="436"/>
      <c r="FL138" s="436"/>
      <c r="FM138" s="436"/>
      <c r="FN138" s="436"/>
      <c r="FO138" s="436"/>
      <c r="FP138" s="436"/>
      <c r="FQ138" s="437"/>
      <c r="FR138" s="437"/>
      <c r="FS138" s="437"/>
      <c r="FT138" s="437"/>
      <c r="FU138" s="437"/>
      <c r="FV138" s="437"/>
      <c r="FW138" s="437"/>
      <c r="FX138" s="3665"/>
      <c r="FY138" s="437"/>
      <c r="FZ138" s="437"/>
      <c r="GA138" s="437"/>
      <c r="GB138" s="438"/>
      <c r="GC138" s="438"/>
      <c r="GD138" s="438"/>
      <c r="GE138" s="438"/>
      <c r="GF138" s="438"/>
      <c r="GG138" s="438"/>
      <c r="GH138" s="3665"/>
      <c r="GI138" s="438"/>
      <c r="GJ138" s="438"/>
      <c r="GK138" s="438"/>
      <c r="GL138" s="438"/>
      <c r="GM138" s="438"/>
      <c r="GN138" s="438"/>
      <c r="GO138" s="439"/>
      <c r="GP138" s="439"/>
      <c r="GQ138" s="439"/>
      <c r="GR138" s="439"/>
      <c r="GS138" s="439"/>
      <c r="GT138" s="3665"/>
      <c r="GU138" s="439"/>
      <c r="GV138" s="439"/>
      <c r="GW138" s="439"/>
      <c r="GX138" s="439"/>
      <c r="GY138" s="439"/>
      <c r="GZ138" s="439"/>
    </row>
    <row r="139" spans="1:208" s="530" customFormat="1" x14ac:dyDescent="0.25">
      <c r="A139" s="572"/>
      <c r="B139" s="175"/>
      <c r="C139" s="545"/>
      <c r="D139" s="546"/>
      <c r="E139" s="563">
        <v>7</v>
      </c>
      <c r="F139" s="563"/>
      <c r="G139" s="564" t="str">
        <f t="array" aca="1" ref="G139" ca="1">INDEX(joueurs,SMALL(IF(participations=J139,ROW(INDIRECT("1:"&amp;ROWS(joueurs)))),COUNTIF(J$133:J139,J139)))</f>
        <v>Pilou</v>
      </c>
      <c r="H139" s="564"/>
      <c r="I139" s="565"/>
      <c r="J139" s="566">
        <f>LARGE(participations,ROWS($1:7))</f>
        <v>104</v>
      </c>
      <c r="K139" s="567">
        <f t="shared" si="55"/>
        <v>0.57777777777777772</v>
      </c>
      <c r="L139" s="567"/>
      <c r="M139" s="543"/>
      <c r="N139" s="543"/>
      <c r="O139" s="3876"/>
      <c r="P139" s="3876"/>
      <c r="Q139" s="568"/>
      <c r="R139" s="568"/>
      <c r="S139" s="569"/>
      <c r="T139" s="569"/>
      <c r="U139" s="570"/>
      <c r="V139" s="570"/>
      <c r="W139" s="571"/>
      <c r="X139" s="571"/>
      <c r="Y139" s="551"/>
      <c r="Z139" s="551"/>
      <c r="AA139" s="552"/>
      <c r="AB139" s="429"/>
      <c r="AC139" s="429"/>
      <c r="AD139" s="429"/>
      <c r="AE139" s="428"/>
      <c r="AF139" s="428"/>
      <c r="AG139" s="428"/>
      <c r="AH139" s="428"/>
      <c r="AI139" s="428"/>
      <c r="AJ139" s="430"/>
      <c r="AK139" s="431"/>
      <c r="AL139" s="431"/>
      <c r="AM139" s="432"/>
      <c r="AN139" s="432"/>
      <c r="AO139" s="432"/>
      <c r="AP139" s="432"/>
      <c r="AQ139" s="432"/>
      <c r="AR139" s="432"/>
      <c r="AS139" s="432"/>
      <c r="AT139" s="432"/>
      <c r="AU139" s="433"/>
      <c r="AV139" s="433"/>
      <c r="AW139" s="434"/>
      <c r="AX139" s="434"/>
      <c r="AY139" s="434"/>
      <c r="AZ139" s="434"/>
      <c r="BA139" s="434"/>
      <c r="BB139" s="434"/>
      <c r="BC139" s="434"/>
      <c r="BD139" s="434"/>
      <c r="BE139" s="435"/>
      <c r="BF139" s="435"/>
      <c r="BG139" s="435"/>
      <c r="BH139" s="435"/>
      <c r="BI139" s="435"/>
      <c r="BJ139" s="435"/>
      <c r="BK139" s="435"/>
      <c r="BL139" s="435"/>
      <c r="BM139" s="435"/>
      <c r="BN139" s="435"/>
      <c r="BO139" s="435"/>
      <c r="BP139" s="436"/>
      <c r="BQ139" s="436"/>
      <c r="BR139" s="436"/>
      <c r="BS139" s="436"/>
      <c r="BT139" s="436"/>
      <c r="BU139" s="436"/>
      <c r="BV139" s="436"/>
      <c r="BW139" s="436"/>
      <c r="BX139" s="436"/>
      <c r="BY139" s="436"/>
      <c r="BZ139" s="437"/>
      <c r="CA139" s="437"/>
      <c r="CB139" s="437"/>
      <c r="CC139" s="437"/>
      <c r="CD139" s="437"/>
      <c r="CE139" s="437"/>
      <c r="CF139" s="437"/>
      <c r="CG139" s="437"/>
      <c r="CH139" s="437"/>
      <c r="CI139" s="437"/>
      <c r="CJ139" s="437"/>
      <c r="CK139" s="437"/>
      <c r="CL139" s="437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9"/>
      <c r="CZ139" s="439"/>
      <c r="DA139" s="439"/>
      <c r="DB139" s="439"/>
      <c r="DC139" s="439"/>
      <c r="DD139" s="439"/>
      <c r="DE139" s="439"/>
      <c r="DF139" s="439"/>
      <c r="DG139" s="439"/>
      <c r="DH139" s="439"/>
      <c r="DI139" s="439"/>
      <c r="DJ139" s="439"/>
      <c r="DK139" s="439"/>
      <c r="DL139" s="440"/>
      <c r="DM139" s="440"/>
      <c r="DN139" s="440"/>
      <c r="DO139" s="440"/>
      <c r="DP139" s="440"/>
      <c r="DQ139" s="440"/>
      <c r="DR139" s="440"/>
      <c r="DS139" s="440"/>
      <c r="DT139" s="440"/>
      <c r="DU139" s="440"/>
      <c r="DV139" s="440"/>
      <c r="DW139" s="440"/>
      <c r="DX139" s="440"/>
      <c r="DY139" s="440"/>
      <c r="DZ139" s="434"/>
      <c r="EA139" s="434"/>
      <c r="EB139" s="434"/>
      <c r="EC139" s="434"/>
      <c r="ED139" s="434"/>
      <c r="EE139" s="434"/>
      <c r="EF139" s="434"/>
      <c r="EG139" s="434"/>
      <c r="EH139" s="434"/>
      <c r="EI139" s="434"/>
      <c r="EJ139" s="434"/>
      <c r="EK139" s="434"/>
      <c r="EL139" s="434"/>
      <c r="EM139" s="434"/>
      <c r="EN139" s="435"/>
      <c r="EO139" s="435"/>
      <c r="EP139" s="435"/>
      <c r="EQ139" s="435"/>
      <c r="ER139" s="435"/>
      <c r="ES139" s="435"/>
      <c r="ET139" s="435"/>
      <c r="EU139" s="435"/>
      <c r="EV139" s="435"/>
      <c r="EW139" s="435"/>
      <c r="EX139" s="435"/>
      <c r="EY139" s="435"/>
      <c r="EZ139" s="435"/>
      <c r="FA139" s="435"/>
      <c r="FB139" s="436"/>
      <c r="FC139" s="436"/>
      <c r="FD139" s="436"/>
      <c r="FE139" s="436"/>
      <c r="FF139" s="436"/>
      <c r="FG139" s="436"/>
      <c r="FH139" s="436"/>
      <c r="FI139" s="436"/>
      <c r="FJ139" s="436"/>
      <c r="FK139" s="436"/>
      <c r="FL139" s="436"/>
      <c r="FM139" s="436"/>
      <c r="FN139" s="436"/>
      <c r="FO139" s="436"/>
      <c r="FP139" s="436"/>
      <c r="FQ139" s="437"/>
      <c r="FR139" s="437"/>
      <c r="FS139" s="437"/>
      <c r="FT139" s="437"/>
      <c r="FU139" s="437"/>
      <c r="FV139" s="437"/>
      <c r="FW139" s="437"/>
      <c r="FX139" s="3665"/>
      <c r="FY139" s="437"/>
      <c r="FZ139" s="437"/>
      <c r="GA139" s="437"/>
      <c r="GB139" s="438"/>
      <c r="GC139" s="438"/>
      <c r="GD139" s="438"/>
      <c r="GE139" s="438"/>
      <c r="GF139" s="438"/>
      <c r="GG139" s="438"/>
      <c r="GH139" s="3665"/>
      <c r="GI139" s="438"/>
      <c r="GJ139" s="438"/>
      <c r="GK139" s="438"/>
      <c r="GL139" s="438"/>
      <c r="GM139" s="438"/>
      <c r="GN139" s="438"/>
      <c r="GO139" s="439"/>
      <c r="GP139" s="439"/>
      <c r="GQ139" s="439"/>
      <c r="GR139" s="439"/>
      <c r="GS139" s="439"/>
      <c r="GT139" s="3665"/>
      <c r="GU139" s="439"/>
      <c r="GV139" s="439"/>
      <c r="GW139" s="439"/>
      <c r="GX139" s="439"/>
      <c r="GY139" s="439"/>
      <c r="GZ139" s="439"/>
    </row>
    <row r="140" spans="1:208" s="530" customFormat="1" x14ac:dyDescent="0.25">
      <c r="A140" s="572"/>
      <c r="B140" s="175"/>
      <c r="C140" s="545"/>
      <c r="D140" s="546"/>
      <c r="E140" s="563">
        <v>8</v>
      </c>
      <c r="F140" s="563"/>
      <c r="G140" s="564" t="str">
        <f t="array" aca="1" ref="G140" ca="1">INDEX(joueurs,SMALL(IF(participations=J140,ROW(INDIRECT("1:"&amp;ROWS(joueurs)))),COUNTIF(J$133:J140,J140)))</f>
        <v>Oliv</v>
      </c>
      <c r="H140" s="564"/>
      <c r="I140" s="565"/>
      <c r="J140" s="566">
        <f>LARGE(participations,ROWS($1:8))</f>
        <v>102</v>
      </c>
      <c r="K140" s="567">
        <f t="shared" si="55"/>
        <v>0.56666666666666665</v>
      </c>
      <c r="L140" s="567"/>
      <c r="M140" s="543"/>
      <c r="N140" s="543"/>
      <c r="O140" s="3876"/>
      <c r="P140" s="3876"/>
      <c r="Q140" s="568"/>
      <c r="R140" s="568"/>
      <c r="S140" s="569"/>
      <c r="T140" s="569"/>
      <c r="U140" s="570"/>
      <c r="V140" s="570"/>
      <c r="W140" s="571"/>
      <c r="X140" s="571"/>
      <c r="Y140" s="551"/>
      <c r="Z140" s="551"/>
      <c r="AA140" s="552"/>
      <c r="AB140" s="429"/>
      <c r="AC140" s="429"/>
      <c r="AD140" s="429"/>
      <c r="AE140" s="428"/>
      <c r="AF140" s="428"/>
      <c r="AG140" s="428"/>
      <c r="AH140" s="428"/>
      <c r="AI140" s="428"/>
      <c r="AJ140" s="430"/>
      <c r="AK140" s="431"/>
      <c r="AL140" s="431"/>
      <c r="AM140" s="432"/>
      <c r="AN140" s="432"/>
      <c r="AO140" s="432"/>
      <c r="AP140" s="432"/>
      <c r="AQ140" s="432"/>
      <c r="AR140" s="432"/>
      <c r="AS140" s="432"/>
      <c r="AT140" s="432"/>
      <c r="AU140" s="433"/>
      <c r="AV140" s="433"/>
      <c r="AW140" s="434"/>
      <c r="AX140" s="434"/>
      <c r="AY140" s="434"/>
      <c r="AZ140" s="434"/>
      <c r="BA140" s="434"/>
      <c r="BB140" s="434"/>
      <c r="BC140" s="434"/>
      <c r="BD140" s="434"/>
      <c r="BE140" s="435"/>
      <c r="BF140" s="435"/>
      <c r="BG140" s="435"/>
      <c r="BH140" s="435"/>
      <c r="BI140" s="435"/>
      <c r="BJ140" s="435"/>
      <c r="BK140" s="435"/>
      <c r="BL140" s="435"/>
      <c r="BM140" s="435"/>
      <c r="BN140" s="435"/>
      <c r="BO140" s="435"/>
      <c r="BP140" s="436"/>
      <c r="BQ140" s="436"/>
      <c r="BR140" s="436"/>
      <c r="BS140" s="436"/>
      <c r="BT140" s="436"/>
      <c r="BU140" s="436"/>
      <c r="BV140" s="436"/>
      <c r="BW140" s="436"/>
      <c r="BX140" s="436"/>
      <c r="BY140" s="436"/>
      <c r="BZ140" s="437"/>
      <c r="CA140" s="437"/>
      <c r="CB140" s="437"/>
      <c r="CC140" s="437"/>
      <c r="CD140" s="437"/>
      <c r="CE140" s="437"/>
      <c r="CF140" s="437"/>
      <c r="CG140" s="437"/>
      <c r="CH140" s="437"/>
      <c r="CI140" s="437"/>
      <c r="CJ140" s="437"/>
      <c r="CK140" s="437"/>
      <c r="CL140" s="437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9"/>
      <c r="CZ140" s="439"/>
      <c r="DA140" s="439"/>
      <c r="DB140" s="439"/>
      <c r="DC140" s="439"/>
      <c r="DD140" s="439"/>
      <c r="DE140" s="439"/>
      <c r="DF140" s="439"/>
      <c r="DG140" s="439"/>
      <c r="DH140" s="439"/>
      <c r="DI140" s="439"/>
      <c r="DJ140" s="439"/>
      <c r="DK140" s="439"/>
      <c r="DL140" s="440"/>
      <c r="DM140" s="440"/>
      <c r="DN140" s="440"/>
      <c r="DO140" s="440"/>
      <c r="DP140" s="440"/>
      <c r="DQ140" s="440"/>
      <c r="DR140" s="440"/>
      <c r="DS140" s="440"/>
      <c r="DT140" s="440"/>
      <c r="DU140" s="440"/>
      <c r="DV140" s="440"/>
      <c r="DW140" s="440"/>
      <c r="DX140" s="440"/>
      <c r="DY140" s="440"/>
      <c r="DZ140" s="434"/>
      <c r="EA140" s="434"/>
      <c r="EB140" s="434"/>
      <c r="EC140" s="434"/>
      <c r="ED140" s="434"/>
      <c r="EE140" s="434"/>
      <c r="EF140" s="434"/>
      <c r="EG140" s="434"/>
      <c r="EH140" s="434"/>
      <c r="EI140" s="434"/>
      <c r="EJ140" s="434"/>
      <c r="EK140" s="434"/>
      <c r="EL140" s="434"/>
      <c r="EM140" s="434"/>
      <c r="EN140" s="435"/>
      <c r="EO140" s="435"/>
      <c r="EP140" s="435"/>
      <c r="EQ140" s="435"/>
      <c r="ER140" s="435"/>
      <c r="ES140" s="435"/>
      <c r="ET140" s="435"/>
      <c r="EU140" s="435"/>
      <c r="EV140" s="435"/>
      <c r="EW140" s="435"/>
      <c r="EX140" s="435"/>
      <c r="EY140" s="435"/>
      <c r="EZ140" s="435"/>
      <c r="FA140" s="435"/>
      <c r="FB140" s="436"/>
      <c r="FC140" s="436"/>
      <c r="FD140" s="436"/>
      <c r="FE140" s="436"/>
      <c r="FF140" s="436"/>
      <c r="FG140" s="436"/>
      <c r="FH140" s="436"/>
      <c r="FI140" s="436"/>
      <c r="FJ140" s="436"/>
      <c r="FK140" s="436"/>
      <c r="FL140" s="436"/>
      <c r="FM140" s="436"/>
      <c r="FN140" s="436"/>
      <c r="FO140" s="436"/>
      <c r="FP140" s="436"/>
      <c r="FQ140" s="437"/>
      <c r="FR140" s="437"/>
      <c r="FS140" s="437"/>
      <c r="FT140" s="437"/>
      <c r="FU140" s="437"/>
      <c r="FV140" s="437"/>
      <c r="FW140" s="437"/>
      <c r="FX140" s="3665"/>
      <c r="FY140" s="437"/>
      <c r="FZ140" s="437"/>
      <c r="GA140" s="437"/>
      <c r="GB140" s="438"/>
      <c r="GC140" s="438"/>
      <c r="GD140" s="438"/>
      <c r="GE140" s="438"/>
      <c r="GF140" s="438"/>
      <c r="GG140" s="438"/>
      <c r="GH140" s="3665"/>
      <c r="GI140" s="438"/>
      <c r="GJ140" s="438"/>
      <c r="GK140" s="438"/>
      <c r="GL140" s="438"/>
      <c r="GM140" s="438"/>
      <c r="GN140" s="438"/>
      <c r="GO140" s="439"/>
      <c r="GP140" s="439"/>
      <c r="GQ140" s="439"/>
      <c r="GR140" s="439"/>
      <c r="GS140" s="439"/>
      <c r="GT140" s="3665"/>
      <c r="GU140" s="439"/>
      <c r="GV140" s="439"/>
      <c r="GW140" s="439"/>
      <c r="GX140" s="439"/>
      <c r="GY140" s="439"/>
      <c r="GZ140" s="439"/>
    </row>
    <row r="141" spans="1:208" s="530" customFormat="1" x14ac:dyDescent="0.25">
      <c r="A141" s="572"/>
      <c r="B141" s="175"/>
      <c r="C141" s="545"/>
      <c r="D141" s="546"/>
      <c r="E141" s="563">
        <v>9</v>
      </c>
      <c r="F141" s="563"/>
      <c r="G141" s="564" t="str">
        <f t="array" aca="1" ref="G141" ca="1">INDEX(joueurs,SMALL(IF(participations=J141,ROW(INDIRECT("1:"&amp;ROWS(joueurs)))),COUNTIF(J$133:J141,J141)))</f>
        <v>Karl</v>
      </c>
      <c r="H141" s="564"/>
      <c r="I141" s="565"/>
      <c r="J141" s="566">
        <f>LARGE(participations,ROWS($1:9))</f>
        <v>101</v>
      </c>
      <c r="K141" s="567">
        <f t="shared" si="55"/>
        <v>0.56111111111111112</v>
      </c>
      <c r="L141" s="567"/>
      <c r="M141" s="543"/>
      <c r="N141" s="543"/>
      <c r="O141" s="3876"/>
      <c r="P141" s="3876"/>
      <c r="Q141" s="568"/>
      <c r="R141" s="568"/>
      <c r="S141" s="569"/>
      <c r="T141" s="569"/>
      <c r="U141" s="570"/>
      <c r="V141" s="570"/>
      <c r="W141" s="571"/>
      <c r="X141" s="571"/>
      <c r="Y141" s="551"/>
      <c r="Z141" s="551"/>
      <c r="AA141" s="552"/>
      <c r="AB141" s="429"/>
      <c r="AC141" s="429"/>
      <c r="AD141" s="429"/>
      <c r="AE141" s="428"/>
      <c r="AF141" s="428"/>
      <c r="AG141" s="428"/>
      <c r="AH141" s="428"/>
      <c r="AI141" s="428"/>
      <c r="AJ141" s="430"/>
      <c r="AK141" s="431"/>
      <c r="AL141" s="431"/>
      <c r="AM141" s="432"/>
      <c r="AN141" s="432"/>
      <c r="AO141" s="432"/>
      <c r="AP141" s="432"/>
      <c r="AQ141" s="432"/>
      <c r="AR141" s="432"/>
      <c r="AS141" s="432"/>
      <c r="AT141" s="432"/>
      <c r="AU141" s="433"/>
      <c r="AV141" s="433"/>
      <c r="AW141" s="434"/>
      <c r="AX141" s="434"/>
      <c r="AY141" s="434"/>
      <c r="AZ141" s="434"/>
      <c r="BA141" s="434"/>
      <c r="BB141" s="434"/>
      <c r="BC141" s="434"/>
      <c r="BD141" s="434"/>
      <c r="BE141" s="435"/>
      <c r="BF141" s="435"/>
      <c r="BG141" s="435"/>
      <c r="BH141" s="435"/>
      <c r="BI141" s="435"/>
      <c r="BJ141" s="435"/>
      <c r="BK141" s="435"/>
      <c r="BL141" s="435"/>
      <c r="BM141" s="435"/>
      <c r="BN141" s="435"/>
      <c r="BO141" s="435"/>
      <c r="BP141" s="436"/>
      <c r="BQ141" s="436"/>
      <c r="BR141" s="436"/>
      <c r="BS141" s="436"/>
      <c r="BT141" s="436"/>
      <c r="BU141" s="436"/>
      <c r="BV141" s="436"/>
      <c r="BW141" s="436"/>
      <c r="BX141" s="436"/>
      <c r="BY141" s="436"/>
      <c r="BZ141" s="437"/>
      <c r="CA141" s="437"/>
      <c r="CB141" s="437"/>
      <c r="CC141" s="437"/>
      <c r="CD141" s="437"/>
      <c r="CE141" s="437"/>
      <c r="CF141" s="437"/>
      <c r="CG141" s="437"/>
      <c r="CH141" s="437"/>
      <c r="CI141" s="437"/>
      <c r="CJ141" s="437"/>
      <c r="CK141" s="437"/>
      <c r="CL141" s="437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9"/>
      <c r="CZ141" s="439"/>
      <c r="DA141" s="439"/>
      <c r="DB141" s="439"/>
      <c r="DC141" s="439"/>
      <c r="DD141" s="439"/>
      <c r="DE141" s="439"/>
      <c r="DF141" s="439"/>
      <c r="DG141" s="439"/>
      <c r="DH141" s="439"/>
      <c r="DI141" s="439"/>
      <c r="DJ141" s="439"/>
      <c r="DK141" s="439"/>
      <c r="DL141" s="440"/>
      <c r="DM141" s="440"/>
      <c r="DN141" s="440"/>
      <c r="DO141" s="440"/>
      <c r="DP141" s="440"/>
      <c r="DQ141" s="440"/>
      <c r="DR141" s="440"/>
      <c r="DS141" s="440"/>
      <c r="DT141" s="440"/>
      <c r="DU141" s="440"/>
      <c r="DV141" s="440"/>
      <c r="DW141" s="440"/>
      <c r="DX141" s="440"/>
      <c r="DY141" s="440"/>
      <c r="DZ141" s="434"/>
      <c r="EA141" s="434"/>
      <c r="EB141" s="434"/>
      <c r="EC141" s="434"/>
      <c r="ED141" s="434"/>
      <c r="EE141" s="434"/>
      <c r="EF141" s="434"/>
      <c r="EG141" s="434"/>
      <c r="EH141" s="434"/>
      <c r="EI141" s="434"/>
      <c r="EJ141" s="434"/>
      <c r="EK141" s="434"/>
      <c r="EL141" s="434"/>
      <c r="EM141" s="434"/>
      <c r="EN141" s="435"/>
      <c r="EO141" s="435"/>
      <c r="EP141" s="435"/>
      <c r="EQ141" s="435"/>
      <c r="ER141" s="435"/>
      <c r="ES141" s="435"/>
      <c r="ET141" s="435"/>
      <c r="EU141" s="435"/>
      <c r="EV141" s="435"/>
      <c r="EW141" s="435"/>
      <c r="EX141" s="435"/>
      <c r="EY141" s="435"/>
      <c r="EZ141" s="435"/>
      <c r="FA141" s="435"/>
      <c r="FB141" s="436"/>
      <c r="FC141" s="436"/>
      <c r="FD141" s="436"/>
      <c r="FE141" s="436"/>
      <c r="FF141" s="436"/>
      <c r="FG141" s="436"/>
      <c r="FH141" s="436"/>
      <c r="FI141" s="436"/>
      <c r="FJ141" s="436"/>
      <c r="FK141" s="436"/>
      <c r="FL141" s="436"/>
      <c r="FM141" s="436"/>
      <c r="FN141" s="436"/>
      <c r="FO141" s="436"/>
      <c r="FP141" s="436"/>
      <c r="FQ141" s="437"/>
      <c r="FR141" s="437"/>
      <c r="FS141" s="437"/>
      <c r="FT141" s="437"/>
      <c r="FU141" s="437"/>
      <c r="FV141" s="437"/>
      <c r="FW141" s="437"/>
      <c r="FX141" s="3665"/>
      <c r="FY141" s="437"/>
      <c r="FZ141" s="437"/>
      <c r="GA141" s="437"/>
      <c r="GB141" s="438"/>
      <c r="GC141" s="438"/>
      <c r="GD141" s="438"/>
      <c r="GE141" s="438"/>
      <c r="GF141" s="438"/>
      <c r="GG141" s="438"/>
      <c r="GH141" s="3665"/>
      <c r="GI141" s="438"/>
      <c r="GJ141" s="438"/>
      <c r="GK141" s="438"/>
      <c r="GL141" s="438"/>
      <c r="GM141" s="438"/>
      <c r="GN141" s="438"/>
      <c r="GO141" s="439"/>
      <c r="GP141" s="439"/>
      <c r="GQ141" s="439"/>
      <c r="GR141" s="439"/>
      <c r="GS141" s="439"/>
      <c r="GT141" s="3665"/>
      <c r="GU141" s="439"/>
      <c r="GV141" s="439"/>
      <c r="GW141" s="439"/>
      <c r="GX141" s="439"/>
      <c r="GY141" s="439"/>
      <c r="GZ141" s="439"/>
    </row>
    <row r="142" spans="1:208" s="530" customFormat="1" x14ac:dyDescent="0.25">
      <c r="A142" s="572"/>
      <c r="B142" s="175"/>
      <c r="C142" s="545"/>
      <c r="D142" s="546"/>
      <c r="E142" s="563">
        <v>10</v>
      </c>
      <c r="F142" s="563"/>
      <c r="G142" s="564" t="str">
        <f t="array" aca="1" ref="G142" ca="1">INDEX(joueurs,SMALL(IF(participations=J142,ROW(INDIRECT("1:"&amp;ROWS(joueurs)))),COUNTIF(J$133:J142,J142)))</f>
        <v>Fabrice</v>
      </c>
      <c r="H142" s="564"/>
      <c r="I142" s="565"/>
      <c r="J142" s="566">
        <f>LARGE(participations,ROWS($1:10))</f>
        <v>100</v>
      </c>
      <c r="K142" s="567">
        <f t="shared" si="55"/>
        <v>0.55555555555555558</v>
      </c>
      <c r="L142" s="567"/>
      <c r="M142" s="543"/>
      <c r="N142" s="543"/>
      <c r="O142" s="3876"/>
      <c r="P142" s="3876"/>
      <c r="Q142" s="568"/>
      <c r="R142" s="568"/>
      <c r="S142" s="569"/>
      <c r="T142" s="569"/>
      <c r="U142" s="570"/>
      <c r="V142" s="570"/>
      <c r="W142" s="571"/>
      <c r="X142" s="571"/>
      <c r="Y142" s="551"/>
      <c r="Z142" s="551"/>
      <c r="AA142" s="552"/>
      <c r="AB142" s="429"/>
      <c r="AC142" s="429"/>
      <c r="AD142" s="429"/>
      <c r="AE142" s="428"/>
      <c r="AF142" s="428"/>
      <c r="AG142" s="428"/>
      <c r="AH142" s="428"/>
      <c r="AI142" s="428"/>
      <c r="AJ142" s="430"/>
      <c r="AK142" s="431"/>
      <c r="AL142" s="431"/>
      <c r="AM142" s="432"/>
      <c r="AN142" s="432"/>
      <c r="AO142" s="432"/>
      <c r="AP142" s="432"/>
      <c r="AQ142" s="432"/>
      <c r="AR142" s="432"/>
      <c r="AS142" s="432"/>
      <c r="AT142" s="432"/>
      <c r="AU142" s="433"/>
      <c r="AV142" s="433"/>
      <c r="AW142" s="434"/>
      <c r="AX142" s="434"/>
      <c r="AY142" s="434"/>
      <c r="AZ142" s="434"/>
      <c r="BA142" s="434"/>
      <c r="BB142" s="434"/>
      <c r="BC142" s="434"/>
      <c r="BD142" s="434"/>
      <c r="BE142" s="435"/>
      <c r="BF142" s="435"/>
      <c r="BG142" s="435"/>
      <c r="BH142" s="435"/>
      <c r="BI142" s="435"/>
      <c r="BJ142" s="435"/>
      <c r="BK142" s="435"/>
      <c r="BL142" s="435"/>
      <c r="BM142" s="435"/>
      <c r="BN142" s="435"/>
      <c r="BO142" s="435"/>
      <c r="BP142" s="436"/>
      <c r="BQ142" s="436"/>
      <c r="BR142" s="436"/>
      <c r="BS142" s="436"/>
      <c r="BT142" s="436"/>
      <c r="BU142" s="436"/>
      <c r="BV142" s="436"/>
      <c r="BW142" s="436"/>
      <c r="BX142" s="436"/>
      <c r="BY142" s="436"/>
      <c r="BZ142" s="437"/>
      <c r="CA142" s="437"/>
      <c r="CB142" s="437"/>
      <c r="CC142" s="437"/>
      <c r="CD142" s="437"/>
      <c r="CE142" s="437"/>
      <c r="CF142" s="437"/>
      <c r="CG142" s="437"/>
      <c r="CH142" s="437"/>
      <c r="CI142" s="437"/>
      <c r="CJ142" s="437"/>
      <c r="CK142" s="437"/>
      <c r="CL142" s="437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9"/>
      <c r="CZ142" s="439"/>
      <c r="DA142" s="439"/>
      <c r="DB142" s="439"/>
      <c r="DC142" s="439"/>
      <c r="DD142" s="439"/>
      <c r="DE142" s="439"/>
      <c r="DF142" s="439"/>
      <c r="DG142" s="439"/>
      <c r="DH142" s="439"/>
      <c r="DI142" s="439"/>
      <c r="DJ142" s="439"/>
      <c r="DK142" s="439"/>
      <c r="DL142" s="440"/>
      <c r="DM142" s="440"/>
      <c r="DN142" s="440"/>
      <c r="DO142" s="440"/>
      <c r="DP142" s="440"/>
      <c r="DQ142" s="440"/>
      <c r="DR142" s="440"/>
      <c r="DS142" s="440"/>
      <c r="DT142" s="440"/>
      <c r="DU142" s="440"/>
      <c r="DV142" s="440"/>
      <c r="DW142" s="440"/>
      <c r="DX142" s="440"/>
      <c r="DY142" s="440"/>
      <c r="DZ142" s="434"/>
      <c r="EA142" s="434"/>
      <c r="EB142" s="434"/>
      <c r="EC142" s="434"/>
      <c r="ED142" s="434"/>
      <c r="EE142" s="434"/>
      <c r="EF142" s="434"/>
      <c r="EG142" s="434"/>
      <c r="EH142" s="434"/>
      <c r="EI142" s="434"/>
      <c r="EJ142" s="434"/>
      <c r="EK142" s="434"/>
      <c r="EL142" s="434"/>
      <c r="EM142" s="434"/>
      <c r="EN142" s="435"/>
      <c r="EO142" s="435"/>
      <c r="EP142" s="435"/>
      <c r="EQ142" s="435"/>
      <c r="ER142" s="435"/>
      <c r="ES142" s="435"/>
      <c r="ET142" s="435"/>
      <c r="EU142" s="435"/>
      <c r="EV142" s="435"/>
      <c r="EW142" s="435"/>
      <c r="EX142" s="435"/>
      <c r="EY142" s="435"/>
      <c r="EZ142" s="435"/>
      <c r="FA142" s="435"/>
      <c r="FB142" s="436"/>
      <c r="FC142" s="436"/>
      <c r="FD142" s="436"/>
      <c r="FE142" s="436"/>
      <c r="FF142" s="436"/>
      <c r="FG142" s="436"/>
      <c r="FH142" s="436"/>
      <c r="FI142" s="436"/>
      <c r="FJ142" s="436"/>
      <c r="FK142" s="436"/>
      <c r="FL142" s="436"/>
      <c r="FM142" s="436"/>
      <c r="FN142" s="436"/>
      <c r="FO142" s="436"/>
      <c r="FP142" s="436"/>
      <c r="FQ142" s="437"/>
      <c r="FR142" s="437"/>
      <c r="FS142" s="437"/>
      <c r="FT142" s="437"/>
      <c r="FU142" s="437"/>
      <c r="FV142" s="437"/>
      <c r="FW142" s="437"/>
      <c r="FX142" s="3665"/>
      <c r="FY142" s="437"/>
      <c r="FZ142" s="437"/>
      <c r="GA142" s="437"/>
      <c r="GB142" s="438"/>
      <c r="GC142" s="438"/>
      <c r="GD142" s="438"/>
      <c r="GE142" s="438"/>
      <c r="GF142" s="438"/>
      <c r="GG142" s="438"/>
      <c r="GH142" s="3665"/>
      <c r="GI142" s="438"/>
      <c r="GJ142" s="438"/>
      <c r="GK142" s="438"/>
      <c r="GL142" s="438"/>
      <c r="GM142" s="438"/>
      <c r="GN142" s="438"/>
      <c r="GO142" s="439"/>
      <c r="GP142" s="439"/>
      <c r="GQ142" s="439"/>
      <c r="GR142" s="439"/>
      <c r="GS142" s="439"/>
      <c r="GT142" s="3665"/>
      <c r="GU142" s="439"/>
      <c r="GV142" s="439"/>
      <c r="GW142" s="439"/>
      <c r="GX142" s="439"/>
      <c r="GY142" s="439"/>
      <c r="GZ142" s="439"/>
    </row>
    <row r="143" spans="1:208" s="530" customFormat="1" x14ac:dyDescent="0.25">
      <c r="A143" s="572"/>
      <c r="B143" s="175"/>
      <c r="C143" s="545"/>
      <c r="D143" s="546"/>
      <c r="E143" s="573"/>
      <c r="F143" s="568"/>
      <c r="G143" s="568"/>
      <c r="H143" s="568"/>
      <c r="I143" s="574"/>
      <c r="J143" s="575"/>
      <c r="K143" s="575"/>
      <c r="L143" s="575"/>
      <c r="M143" s="543"/>
      <c r="N143" s="543"/>
      <c r="O143" s="3876"/>
      <c r="P143" s="3876"/>
      <c r="Q143" s="568"/>
      <c r="R143" s="568"/>
      <c r="S143" s="569"/>
      <c r="T143" s="569"/>
      <c r="U143" s="570"/>
      <c r="V143" s="570"/>
      <c r="W143" s="571"/>
      <c r="X143" s="571"/>
      <c r="Y143" s="551"/>
      <c r="Z143" s="551"/>
      <c r="AA143" s="552"/>
      <c r="AB143" s="429"/>
      <c r="AC143" s="429"/>
      <c r="AD143" s="429"/>
      <c r="AE143" s="428"/>
      <c r="AF143" s="428"/>
      <c r="AG143" s="428"/>
      <c r="AH143" s="428"/>
      <c r="AI143" s="428"/>
      <c r="AJ143" s="430"/>
      <c r="AK143" s="431"/>
      <c r="AL143" s="431"/>
      <c r="AM143" s="432"/>
      <c r="AN143" s="432"/>
      <c r="AO143" s="432"/>
      <c r="AP143" s="432"/>
      <c r="AQ143" s="432"/>
      <c r="AR143" s="432"/>
      <c r="AS143" s="432"/>
      <c r="AT143" s="432"/>
      <c r="AU143" s="433"/>
      <c r="AV143" s="433"/>
      <c r="AW143" s="434"/>
      <c r="AX143" s="434"/>
      <c r="AY143" s="434"/>
      <c r="AZ143" s="434"/>
      <c r="BA143" s="434"/>
      <c r="BB143" s="434"/>
      <c r="BC143" s="434"/>
      <c r="BD143" s="434"/>
      <c r="BE143" s="435"/>
      <c r="BF143" s="435"/>
      <c r="BG143" s="435"/>
      <c r="BH143" s="435"/>
      <c r="BI143" s="435"/>
      <c r="BJ143" s="435"/>
      <c r="BK143" s="435"/>
      <c r="BL143" s="435"/>
      <c r="BM143" s="435"/>
      <c r="BN143" s="435"/>
      <c r="BO143" s="435"/>
      <c r="BP143" s="436"/>
      <c r="BQ143" s="436"/>
      <c r="BR143" s="436"/>
      <c r="BS143" s="436"/>
      <c r="BT143" s="436"/>
      <c r="BU143" s="436"/>
      <c r="BV143" s="436"/>
      <c r="BW143" s="436"/>
      <c r="BX143" s="436"/>
      <c r="BY143" s="436"/>
      <c r="BZ143" s="437"/>
      <c r="CA143" s="437"/>
      <c r="CB143" s="437"/>
      <c r="CC143" s="437"/>
      <c r="CD143" s="437"/>
      <c r="CE143" s="437"/>
      <c r="CF143" s="437"/>
      <c r="CG143" s="437"/>
      <c r="CH143" s="437"/>
      <c r="CI143" s="437"/>
      <c r="CJ143" s="437"/>
      <c r="CK143" s="437"/>
      <c r="CL143" s="437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9"/>
      <c r="CZ143" s="439"/>
      <c r="DA143" s="439"/>
      <c r="DB143" s="439"/>
      <c r="DC143" s="439"/>
      <c r="DD143" s="439"/>
      <c r="DE143" s="439"/>
      <c r="DF143" s="439"/>
      <c r="DG143" s="439"/>
      <c r="DH143" s="439"/>
      <c r="DI143" s="439"/>
      <c r="DJ143" s="439"/>
      <c r="DK143" s="439"/>
      <c r="DL143" s="440"/>
      <c r="DM143" s="440"/>
      <c r="DN143" s="440"/>
      <c r="DO143" s="440"/>
      <c r="DP143" s="440"/>
      <c r="DQ143" s="440"/>
      <c r="DR143" s="440"/>
      <c r="DS143" s="440"/>
      <c r="DT143" s="440"/>
      <c r="DU143" s="440"/>
      <c r="DV143" s="440"/>
      <c r="DW143" s="440"/>
      <c r="DX143" s="440"/>
      <c r="DY143" s="440"/>
      <c r="DZ143" s="434"/>
      <c r="EA143" s="434"/>
      <c r="EB143" s="434"/>
      <c r="EC143" s="434"/>
      <c r="ED143" s="434"/>
      <c r="EE143" s="434"/>
      <c r="EF143" s="434"/>
      <c r="EG143" s="434"/>
      <c r="EH143" s="434"/>
      <c r="EI143" s="434"/>
      <c r="EJ143" s="434"/>
      <c r="EK143" s="434"/>
      <c r="EL143" s="434"/>
      <c r="EM143" s="434"/>
      <c r="EN143" s="435"/>
      <c r="EO143" s="435"/>
      <c r="EP143" s="435"/>
      <c r="EQ143" s="435"/>
      <c r="ER143" s="435"/>
      <c r="ES143" s="435"/>
      <c r="ET143" s="435"/>
      <c r="EU143" s="435"/>
      <c r="EV143" s="435"/>
      <c r="EW143" s="435"/>
      <c r="EX143" s="435"/>
      <c r="EY143" s="435"/>
      <c r="EZ143" s="435"/>
      <c r="FA143" s="435"/>
      <c r="FB143" s="436"/>
      <c r="FC143" s="436"/>
      <c r="FD143" s="436"/>
      <c r="FE143" s="436"/>
      <c r="FF143" s="436"/>
      <c r="FG143" s="436"/>
      <c r="FH143" s="436"/>
      <c r="FI143" s="436"/>
      <c r="FJ143" s="436"/>
      <c r="FK143" s="436"/>
      <c r="FL143" s="436"/>
      <c r="FM143" s="436"/>
      <c r="FN143" s="436"/>
      <c r="FO143" s="436"/>
      <c r="FP143" s="436"/>
      <c r="FQ143" s="437"/>
      <c r="FR143" s="437"/>
      <c r="FS143" s="437"/>
      <c r="FT143" s="437"/>
      <c r="FU143" s="437"/>
      <c r="FV143" s="437"/>
      <c r="FW143" s="437"/>
      <c r="FX143" s="3665"/>
      <c r="FY143" s="437"/>
      <c r="FZ143" s="437"/>
      <c r="GA143" s="437"/>
      <c r="GB143" s="438"/>
      <c r="GC143" s="438"/>
      <c r="GD143" s="438"/>
      <c r="GE143" s="438"/>
      <c r="GF143" s="438"/>
      <c r="GG143" s="438"/>
      <c r="GH143" s="3665"/>
      <c r="GI143" s="438"/>
      <c r="GJ143" s="438"/>
      <c r="GK143" s="438"/>
      <c r="GL143" s="438"/>
      <c r="GM143" s="438"/>
      <c r="GN143" s="438"/>
      <c r="GO143" s="439"/>
      <c r="GP143" s="439"/>
      <c r="GQ143" s="439"/>
      <c r="GR143" s="439"/>
      <c r="GS143" s="439"/>
      <c r="GT143" s="3665"/>
      <c r="GU143" s="439"/>
      <c r="GV143" s="439"/>
      <c r="GW143" s="439"/>
      <c r="GX143" s="439"/>
      <c r="GY143" s="439"/>
      <c r="GZ143" s="439"/>
    </row>
    <row r="144" spans="1:208" s="530" customFormat="1" x14ac:dyDescent="0.25">
      <c r="A144" s="572"/>
      <c r="B144" s="175"/>
      <c r="C144" s="545"/>
      <c r="D144" s="546"/>
      <c r="E144" s="576" t="s">
        <v>261</v>
      </c>
      <c r="F144" s="576"/>
      <c r="G144" s="576"/>
      <c r="H144" s="576"/>
      <c r="I144" s="576"/>
      <c r="J144" s="576"/>
      <c r="K144" s="577"/>
      <c r="L144" s="576"/>
      <c r="M144" s="543"/>
      <c r="N144" s="543"/>
      <c r="O144" s="3876"/>
      <c r="P144" s="3876"/>
      <c r="Q144" s="568"/>
      <c r="R144" s="568"/>
      <c r="S144" s="569"/>
      <c r="T144" s="569"/>
      <c r="U144" s="570"/>
      <c r="V144" s="570"/>
      <c r="W144" s="571"/>
      <c r="X144" s="571"/>
      <c r="Y144" s="551"/>
      <c r="Z144" s="551"/>
      <c r="AA144" s="552"/>
      <c r="AB144" s="429"/>
      <c r="AC144" s="429"/>
      <c r="AD144" s="429"/>
      <c r="AE144" s="428"/>
      <c r="AF144" s="428"/>
      <c r="AG144" s="428"/>
      <c r="AH144" s="428"/>
      <c r="AI144" s="428"/>
      <c r="AJ144" s="430"/>
      <c r="AK144" s="431"/>
      <c r="AL144" s="431"/>
      <c r="AM144" s="432"/>
      <c r="AN144" s="432"/>
      <c r="AO144" s="432"/>
      <c r="AP144" s="432"/>
      <c r="AQ144" s="432"/>
      <c r="AR144" s="432"/>
      <c r="AS144" s="432"/>
      <c r="AT144" s="432"/>
      <c r="AU144" s="433"/>
      <c r="AV144" s="433"/>
      <c r="AW144" s="434"/>
      <c r="AX144" s="434"/>
      <c r="AY144" s="434"/>
      <c r="AZ144" s="434"/>
      <c r="BA144" s="434"/>
      <c r="BB144" s="434"/>
      <c r="BC144" s="434"/>
      <c r="BD144" s="434"/>
      <c r="BE144" s="435"/>
      <c r="BF144" s="435"/>
      <c r="BG144" s="435"/>
      <c r="BH144" s="435"/>
      <c r="BI144" s="435"/>
      <c r="BJ144" s="435"/>
      <c r="BK144" s="435"/>
      <c r="BL144" s="435"/>
      <c r="BM144" s="435"/>
      <c r="BN144" s="435"/>
      <c r="BO144" s="435"/>
      <c r="BP144" s="436"/>
      <c r="BQ144" s="436"/>
      <c r="BR144" s="436"/>
      <c r="BS144" s="436"/>
      <c r="BT144" s="436"/>
      <c r="BU144" s="436"/>
      <c r="BV144" s="436"/>
      <c r="BW144" s="436"/>
      <c r="BX144" s="436"/>
      <c r="BY144" s="436"/>
      <c r="BZ144" s="437"/>
      <c r="CA144" s="437"/>
      <c r="CB144" s="437"/>
      <c r="CC144" s="437"/>
      <c r="CD144" s="437"/>
      <c r="CE144" s="437"/>
      <c r="CF144" s="437"/>
      <c r="CG144" s="437"/>
      <c r="CH144" s="437"/>
      <c r="CI144" s="437"/>
      <c r="CJ144" s="437"/>
      <c r="CK144" s="437"/>
      <c r="CL144" s="437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9"/>
      <c r="CZ144" s="439"/>
      <c r="DA144" s="439"/>
      <c r="DB144" s="439"/>
      <c r="DC144" s="439"/>
      <c r="DD144" s="439"/>
      <c r="DE144" s="439"/>
      <c r="DF144" s="439"/>
      <c r="DG144" s="439"/>
      <c r="DH144" s="439"/>
      <c r="DI144" s="439"/>
      <c r="DJ144" s="439"/>
      <c r="DK144" s="439"/>
      <c r="DL144" s="440"/>
      <c r="DM144" s="440"/>
      <c r="DN144" s="440"/>
      <c r="DO144" s="440"/>
      <c r="DP144" s="440"/>
      <c r="DQ144" s="440"/>
      <c r="DR144" s="440"/>
      <c r="DS144" s="440"/>
      <c r="DT144" s="440"/>
      <c r="DU144" s="440"/>
      <c r="DV144" s="440"/>
      <c r="DW144" s="440"/>
      <c r="DX144" s="440"/>
      <c r="DY144" s="440"/>
      <c r="DZ144" s="434"/>
      <c r="EA144" s="434"/>
      <c r="EB144" s="434"/>
      <c r="EC144" s="434"/>
      <c r="ED144" s="434"/>
      <c r="EE144" s="434"/>
      <c r="EF144" s="434"/>
      <c r="EG144" s="434"/>
      <c r="EH144" s="434"/>
      <c r="EI144" s="434"/>
      <c r="EJ144" s="434"/>
      <c r="EK144" s="434"/>
      <c r="EL144" s="434"/>
      <c r="EM144" s="434"/>
      <c r="EN144" s="435"/>
      <c r="EO144" s="435"/>
      <c r="EP144" s="435"/>
      <c r="EQ144" s="435"/>
      <c r="ER144" s="435"/>
      <c r="ES144" s="435"/>
      <c r="ET144" s="435"/>
      <c r="EU144" s="435"/>
      <c r="EV144" s="435"/>
      <c r="EW144" s="435"/>
      <c r="EX144" s="435"/>
      <c r="EY144" s="435"/>
      <c r="EZ144" s="435"/>
      <c r="FA144" s="435"/>
      <c r="FB144" s="436"/>
      <c r="FC144" s="436"/>
      <c r="FD144" s="436"/>
      <c r="FE144" s="436"/>
      <c r="FF144" s="436"/>
      <c r="FG144" s="436"/>
      <c r="FH144" s="436"/>
      <c r="FI144" s="436"/>
      <c r="FJ144" s="436"/>
      <c r="FK144" s="436"/>
      <c r="FL144" s="436"/>
      <c r="FM144" s="436"/>
      <c r="FN144" s="436"/>
      <c r="FO144" s="436"/>
      <c r="FP144" s="436"/>
      <c r="FQ144" s="437"/>
      <c r="FR144" s="437"/>
      <c r="FS144" s="437"/>
      <c r="FT144" s="437"/>
      <c r="FU144" s="437"/>
      <c r="FV144" s="437"/>
      <c r="FW144" s="437"/>
      <c r="FX144" s="3665"/>
      <c r="FY144" s="437"/>
      <c r="FZ144" s="437"/>
      <c r="GA144" s="437"/>
      <c r="GB144" s="438"/>
      <c r="GC144" s="438"/>
      <c r="GD144" s="438"/>
      <c r="GE144" s="438"/>
      <c r="GF144" s="438"/>
      <c r="GG144" s="438"/>
      <c r="GH144" s="3665"/>
      <c r="GI144" s="438"/>
      <c r="GJ144" s="438"/>
      <c r="GK144" s="438"/>
      <c r="GL144" s="438"/>
      <c r="GM144" s="438"/>
      <c r="GN144" s="438"/>
      <c r="GO144" s="439"/>
      <c r="GP144" s="439"/>
      <c r="GQ144" s="439"/>
      <c r="GR144" s="439"/>
      <c r="GS144" s="439"/>
      <c r="GT144" s="3665"/>
      <c r="GU144" s="439"/>
      <c r="GV144" s="439"/>
      <c r="GW144" s="439"/>
      <c r="GX144" s="439"/>
      <c r="GY144" s="439"/>
      <c r="GZ144" s="439"/>
    </row>
    <row r="145" spans="1:208" s="530" customFormat="1" x14ac:dyDescent="0.25">
      <c r="A145" s="562"/>
      <c r="B145" s="427"/>
      <c r="C145" s="545"/>
      <c r="D145" s="546"/>
      <c r="E145" s="578">
        <v>1</v>
      </c>
      <c r="F145" s="579"/>
      <c r="G145" s="580" t="str">
        <f t="array" aca="1" ref="G145" ca="1">INDEX(joueurs,SMALL(IF(victoires=J145,ROW(INDIRECT("1:"&amp;ROWS(joueurs)))),COUNTIF(J$145:J145,J145)))</f>
        <v>Franck-David</v>
      </c>
      <c r="H145" s="580"/>
      <c r="I145" s="581"/>
      <c r="J145" s="582">
        <f>LARGE(victoires,ROWS($1:1))</f>
        <v>29</v>
      </c>
      <c r="K145" s="583">
        <f t="array" aca="1" ref="K145" ca="1">INDEX($B$7:$G$114,MATCH(G145,'INTEGRALE verrouillée'!joueurs,0),6)</f>
        <v>0.2283464566929134</v>
      </c>
      <c r="L145" s="584"/>
      <c r="M145" s="543"/>
      <c r="N145" s="543"/>
      <c r="O145" s="3876"/>
      <c r="P145" s="3876"/>
      <c r="Q145" s="553"/>
      <c r="R145" s="554"/>
      <c r="S145" s="555"/>
      <c r="T145" s="555"/>
      <c r="U145" s="550"/>
      <c r="V145" s="133"/>
      <c r="W145" s="139"/>
      <c r="X145" s="139"/>
      <c r="Y145" s="390"/>
      <c r="Z145" s="551"/>
      <c r="AA145" s="552"/>
      <c r="AB145" s="429"/>
      <c r="AC145" s="429"/>
      <c r="AD145" s="429"/>
      <c r="AE145" s="428"/>
      <c r="AF145" s="428"/>
      <c r="AG145" s="428"/>
      <c r="AH145" s="428"/>
      <c r="AI145" s="428"/>
      <c r="AJ145" s="430"/>
      <c r="AK145" s="431"/>
      <c r="AL145" s="431"/>
      <c r="AM145" s="432"/>
      <c r="AN145" s="432"/>
      <c r="AO145" s="432"/>
      <c r="AP145" s="432"/>
      <c r="AQ145" s="432"/>
      <c r="AR145" s="432"/>
      <c r="AS145" s="432"/>
      <c r="AT145" s="432"/>
      <c r="AU145" s="433"/>
      <c r="AV145" s="433"/>
      <c r="AW145" s="434"/>
      <c r="AX145" s="434"/>
      <c r="AY145" s="434"/>
      <c r="AZ145" s="434"/>
      <c r="BA145" s="434"/>
      <c r="BB145" s="434"/>
      <c r="BC145" s="434"/>
      <c r="BD145" s="434"/>
      <c r="BE145" s="435"/>
      <c r="BF145" s="435"/>
      <c r="BG145" s="435"/>
      <c r="BH145" s="435"/>
      <c r="BI145" s="435"/>
      <c r="BJ145" s="435"/>
      <c r="BK145" s="435"/>
      <c r="BL145" s="435"/>
      <c r="BM145" s="435"/>
      <c r="BN145" s="435"/>
      <c r="BO145" s="435"/>
      <c r="BP145" s="436"/>
      <c r="BQ145" s="436"/>
      <c r="BR145" s="436"/>
      <c r="BS145" s="436"/>
      <c r="BT145" s="436"/>
      <c r="BU145" s="436"/>
      <c r="BV145" s="436"/>
      <c r="BW145" s="436"/>
      <c r="BX145" s="436"/>
      <c r="BY145" s="436"/>
      <c r="BZ145" s="437"/>
      <c r="CA145" s="437"/>
      <c r="CB145" s="437"/>
      <c r="CC145" s="437"/>
      <c r="CD145" s="437"/>
      <c r="CE145" s="437"/>
      <c r="CF145" s="437"/>
      <c r="CG145" s="437"/>
      <c r="CH145" s="437"/>
      <c r="CI145" s="437"/>
      <c r="CJ145" s="437"/>
      <c r="CK145" s="437"/>
      <c r="CL145" s="437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9"/>
      <c r="CZ145" s="439"/>
      <c r="DA145" s="439"/>
      <c r="DB145" s="439"/>
      <c r="DC145" s="439"/>
      <c r="DD145" s="439"/>
      <c r="DE145" s="439"/>
      <c r="DF145" s="439"/>
      <c r="DG145" s="439"/>
      <c r="DH145" s="439"/>
      <c r="DI145" s="439"/>
      <c r="DJ145" s="439"/>
      <c r="DK145" s="439"/>
      <c r="DL145" s="440"/>
      <c r="DM145" s="440"/>
      <c r="DN145" s="440"/>
      <c r="DO145" s="440"/>
      <c r="DP145" s="440"/>
      <c r="DQ145" s="440"/>
      <c r="DR145" s="440"/>
      <c r="DS145" s="440"/>
      <c r="DT145" s="440"/>
      <c r="DU145" s="440"/>
      <c r="DV145" s="440"/>
      <c r="DW145" s="440"/>
      <c r="DX145" s="440"/>
      <c r="DY145" s="440"/>
      <c r="DZ145" s="434"/>
      <c r="EA145" s="434"/>
      <c r="EB145" s="434"/>
      <c r="EC145" s="434"/>
      <c r="ED145" s="434"/>
      <c r="EE145" s="434"/>
      <c r="EF145" s="434"/>
      <c r="EG145" s="434"/>
      <c r="EH145" s="434"/>
      <c r="EI145" s="434"/>
      <c r="EJ145" s="434"/>
      <c r="EK145" s="434"/>
      <c r="EL145" s="434"/>
      <c r="EM145" s="434"/>
      <c r="EN145" s="435"/>
      <c r="EO145" s="435"/>
      <c r="EP145" s="435"/>
      <c r="EQ145" s="435"/>
      <c r="ER145" s="435"/>
      <c r="ES145" s="435"/>
      <c r="ET145" s="435"/>
      <c r="EU145" s="435"/>
      <c r="EV145" s="435"/>
      <c r="EW145" s="435"/>
      <c r="EX145" s="435"/>
      <c r="EY145" s="435"/>
      <c r="EZ145" s="435"/>
      <c r="FA145" s="435"/>
      <c r="FB145" s="436"/>
      <c r="FC145" s="436"/>
      <c r="FD145" s="436"/>
      <c r="FE145" s="436"/>
      <c r="FF145" s="436"/>
      <c r="FG145" s="436"/>
      <c r="FH145" s="436"/>
      <c r="FI145" s="436"/>
      <c r="FJ145" s="436"/>
      <c r="FK145" s="436"/>
      <c r="FL145" s="436"/>
      <c r="FM145" s="436"/>
      <c r="FN145" s="436"/>
      <c r="FO145" s="436"/>
      <c r="FP145" s="436"/>
      <c r="FQ145" s="437"/>
      <c r="FR145" s="437"/>
      <c r="FS145" s="437"/>
      <c r="FT145" s="437"/>
      <c r="FU145" s="437"/>
      <c r="FV145" s="437"/>
      <c r="FW145" s="437"/>
      <c r="FX145" s="3665"/>
      <c r="FY145" s="437"/>
      <c r="FZ145" s="437"/>
      <c r="GA145" s="437"/>
      <c r="GB145" s="438"/>
      <c r="GC145" s="438"/>
      <c r="GD145" s="438"/>
      <c r="GE145" s="438"/>
      <c r="GF145" s="438"/>
      <c r="GG145" s="438"/>
      <c r="GH145" s="3665"/>
      <c r="GI145" s="438"/>
      <c r="GJ145" s="438"/>
      <c r="GK145" s="438"/>
      <c r="GL145" s="438"/>
      <c r="GM145" s="438"/>
      <c r="GN145" s="438"/>
      <c r="GO145" s="439"/>
      <c r="GP145" s="439"/>
      <c r="GQ145" s="439"/>
      <c r="GR145" s="439"/>
      <c r="GS145" s="439"/>
      <c r="GT145" s="3665"/>
      <c r="GU145" s="439"/>
      <c r="GV145" s="439"/>
      <c r="GW145" s="439"/>
      <c r="GX145" s="439"/>
      <c r="GY145" s="439"/>
      <c r="GZ145" s="439"/>
    </row>
    <row r="146" spans="1:208" s="530" customFormat="1" x14ac:dyDescent="0.25">
      <c r="A146" s="572"/>
      <c r="B146" s="175"/>
      <c r="C146" s="545"/>
      <c r="D146" s="546"/>
      <c r="E146" s="578">
        <v>2</v>
      </c>
      <c r="F146" s="579"/>
      <c r="G146" s="580" t="str">
        <f t="array" aca="1" ref="G146" ca="1">INDEX(joueurs,SMALL(IF(victoires=J146,ROW(INDIRECT("1:"&amp;ROWS(joueurs)))),COUNTIF(J$145:J146,J146)))</f>
        <v>Dams</v>
      </c>
      <c r="H146" s="580"/>
      <c r="I146" s="581"/>
      <c r="J146" s="582">
        <f>LARGE(victoires,ROWS($1:2))</f>
        <v>17</v>
      </c>
      <c r="K146" s="583">
        <f t="array" aca="1" ref="K146" ca="1">INDEX($B$7:$G$114,MATCH(G146,'INTEGRALE verrouillée'!joueurs,0),6)</f>
        <v>9.4972067039106142E-2</v>
      </c>
      <c r="L146" s="584"/>
      <c r="M146" s="543"/>
      <c r="N146" s="543"/>
      <c r="O146" s="3876"/>
      <c r="P146" s="3876"/>
      <c r="Q146" s="553"/>
      <c r="R146" s="554"/>
      <c r="S146" s="555"/>
      <c r="T146" s="555"/>
      <c r="U146" s="550"/>
      <c r="V146" s="133"/>
      <c r="W146" s="139"/>
      <c r="X146" s="139"/>
      <c r="Y146" s="390"/>
      <c r="Z146" s="551"/>
      <c r="AA146" s="552"/>
      <c r="AB146" s="429"/>
      <c r="AC146" s="429"/>
      <c r="AD146" s="429"/>
      <c r="AE146" s="428"/>
      <c r="AF146" s="428"/>
      <c r="AG146" s="428"/>
      <c r="AH146" s="428"/>
      <c r="AI146" s="428"/>
      <c r="AJ146" s="430"/>
      <c r="AK146" s="431"/>
      <c r="AL146" s="431"/>
      <c r="AM146" s="432"/>
      <c r="AN146" s="432"/>
      <c r="AO146" s="432"/>
      <c r="AP146" s="432"/>
      <c r="AQ146" s="432"/>
      <c r="AR146" s="432"/>
      <c r="AS146" s="432"/>
      <c r="AT146" s="432"/>
      <c r="AU146" s="433"/>
      <c r="AV146" s="433"/>
      <c r="AW146" s="434"/>
      <c r="AX146" s="434"/>
      <c r="AY146" s="434"/>
      <c r="AZ146" s="434"/>
      <c r="BA146" s="434"/>
      <c r="BB146" s="434"/>
      <c r="BC146" s="434"/>
      <c r="BD146" s="434"/>
      <c r="BE146" s="435"/>
      <c r="BF146" s="435"/>
      <c r="BG146" s="435"/>
      <c r="BH146" s="435"/>
      <c r="BI146" s="435"/>
      <c r="BJ146" s="435"/>
      <c r="BK146" s="435"/>
      <c r="BL146" s="435"/>
      <c r="BM146" s="435"/>
      <c r="BN146" s="435"/>
      <c r="BO146" s="435"/>
      <c r="BP146" s="436"/>
      <c r="BQ146" s="436"/>
      <c r="BR146" s="436"/>
      <c r="BS146" s="436"/>
      <c r="BT146" s="436"/>
      <c r="BU146" s="436"/>
      <c r="BV146" s="436"/>
      <c r="BW146" s="436"/>
      <c r="BX146" s="436"/>
      <c r="BY146" s="436"/>
      <c r="BZ146" s="437"/>
      <c r="CA146" s="437"/>
      <c r="CB146" s="437"/>
      <c r="CC146" s="437"/>
      <c r="CD146" s="437"/>
      <c r="CE146" s="437"/>
      <c r="CF146" s="437"/>
      <c r="CG146" s="437"/>
      <c r="CH146" s="437"/>
      <c r="CI146" s="437"/>
      <c r="CJ146" s="437"/>
      <c r="CK146" s="437"/>
      <c r="CL146" s="437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9"/>
      <c r="CZ146" s="439"/>
      <c r="DA146" s="439"/>
      <c r="DB146" s="439"/>
      <c r="DC146" s="439"/>
      <c r="DD146" s="439"/>
      <c r="DE146" s="439"/>
      <c r="DF146" s="439"/>
      <c r="DG146" s="439"/>
      <c r="DH146" s="439"/>
      <c r="DI146" s="439"/>
      <c r="DJ146" s="439"/>
      <c r="DK146" s="439"/>
      <c r="DL146" s="440"/>
      <c r="DM146" s="440"/>
      <c r="DN146" s="440"/>
      <c r="DO146" s="440"/>
      <c r="DP146" s="440"/>
      <c r="DQ146" s="440"/>
      <c r="DR146" s="440"/>
      <c r="DS146" s="440"/>
      <c r="DT146" s="440"/>
      <c r="DU146" s="440"/>
      <c r="DV146" s="440"/>
      <c r="DW146" s="440"/>
      <c r="DX146" s="440"/>
      <c r="DY146" s="440"/>
      <c r="DZ146" s="434"/>
      <c r="EA146" s="434"/>
      <c r="EB146" s="434"/>
      <c r="EC146" s="434"/>
      <c r="ED146" s="434"/>
      <c r="EE146" s="434"/>
      <c r="EF146" s="434"/>
      <c r="EG146" s="434"/>
      <c r="EH146" s="434"/>
      <c r="EI146" s="434"/>
      <c r="EJ146" s="434"/>
      <c r="EK146" s="434"/>
      <c r="EL146" s="434"/>
      <c r="EM146" s="434"/>
      <c r="EN146" s="435"/>
      <c r="EO146" s="435"/>
      <c r="EP146" s="435"/>
      <c r="EQ146" s="435"/>
      <c r="ER146" s="435"/>
      <c r="ES146" s="435"/>
      <c r="ET146" s="435"/>
      <c r="EU146" s="435"/>
      <c r="EV146" s="435"/>
      <c r="EW146" s="435"/>
      <c r="EX146" s="435"/>
      <c r="EY146" s="435"/>
      <c r="EZ146" s="435"/>
      <c r="FA146" s="435"/>
      <c r="FB146" s="436"/>
      <c r="FC146" s="436"/>
      <c r="FD146" s="436"/>
      <c r="FE146" s="436"/>
      <c r="FF146" s="436"/>
      <c r="FG146" s="436"/>
      <c r="FH146" s="436"/>
      <c r="FI146" s="436"/>
      <c r="FJ146" s="436"/>
      <c r="FK146" s="436"/>
      <c r="FL146" s="436"/>
      <c r="FM146" s="436"/>
      <c r="FN146" s="436"/>
      <c r="FO146" s="436"/>
      <c r="FP146" s="436"/>
      <c r="FQ146" s="437"/>
      <c r="FR146" s="437"/>
      <c r="FS146" s="437"/>
      <c r="FT146" s="437"/>
      <c r="FU146" s="437"/>
      <c r="FV146" s="437"/>
      <c r="FW146" s="437"/>
      <c r="FX146" s="3665"/>
      <c r="FY146" s="437"/>
      <c r="FZ146" s="437"/>
      <c r="GA146" s="437"/>
      <c r="GB146" s="438"/>
      <c r="GC146" s="438"/>
      <c r="GD146" s="438"/>
      <c r="GE146" s="438"/>
      <c r="GF146" s="438"/>
      <c r="GG146" s="438"/>
      <c r="GH146" s="3665"/>
      <c r="GI146" s="438"/>
      <c r="GJ146" s="438"/>
      <c r="GK146" s="438"/>
      <c r="GL146" s="438"/>
      <c r="GM146" s="438"/>
      <c r="GN146" s="438"/>
      <c r="GO146" s="439"/>
      <c r="GP146" s="439"/>
      <c r="GQ146" s="439"/>
      <c r="GR146" s="439"/>
      <c r="GS146" s="439"/>
      <c r="GT146" s="3665"/>
      <c r="GU146" s="439"/>
      <c r="GV146" s="439"/>
      <c r="GW146" s="439"/>
      <c r="GX146" s="439"/>
      <c r="GY146" s="439"/>
      <c r="GZ146" s="439"/>
    </row>
    <row r="147" spans="1:208" s="530" customFormat="1" x14ac:dyDescent="0.25">
      <c r="A147" s="572"/>
      <c r="B147" s="175"/>
      <c r="C147" s="545"/>
      <c r="D147" s="546"/>
      <c r="E147" s="578">
        <v>3</v>
      </c>
      <c r="F147" s="579"/>
      <c r="G147" s="580" t="str">
        <f t="array" aca="1" ref="G147" ca="1">INDEX(joueurs,SMALL(IF(victoires=J147,ROW(INDIRECT("1:"&amp;ROWS(joueurs)))),COUNTIF(J$145:J147,J147)))</f>
        <v>Rob</v>
      </c>
      <c r="H147" s="580"/>
      <c r="I147" s="581"/>
      <c r="J147" s="582">
        <f>LARGE(victoires,ROWS($1:3))</f>
        <v>16</v>
      </c>
      <c r="K147" s="583">
        <f t="array" aca="1" ref="K147" ca="1">INDEX($B$7:$G$114,MATCH(G147,'INTEGRALE verrouillée'!joueurs,0),6)</f>
        <v>0.11267605633802817</v>
      </c>
      <c r="L147" s="584"/>
      <c r="M147" s="543"/>
      <c r="N147" s="543"/>
      <c r="O147" s="3876"/>
      <c r="P147" s="3876"/>
      <c r="Q147" s="553"/>
      <c r="R147" s="554"/>
      <c r="S147" s="555"/>
      <c r="T147" s="555"/>
      <c r="U147" s="550"/>
      <c r="V147" s="133"/>
      <c r="W147" s="139"/>
      <c r="X147" s="139"/>
      <c r="Y147" s="390"/>
      <c r="Z147" s="551"/>
      <c r="AA147" s="552"/>
      <c r="AB147" s="429"/>
      <c r="AC147" s="429"/>
      <c r="AD147" s="429"/>
      <c r="AE147" s="428"/>
      <c r="AF147" s="428"/>
      <c r="AG147" s="428"/>
      <c r="AH147" s="428"/>
      <c r="AI147" s="428"/>
      <c r="AJ147" s="430"/>
      <c r="AK147" s="431"/>
      <c r="AL147" s="431"/>
      <c r="AM147" s="432"/>
      <c r="AN147" s="432"/>
      <c r="AO147" s="432"/>
      <c r="AP147" s="432"/>
      <c r="AQ147" s="432"/>
      <c r="AR147" s="432"/>
      <c r="AS147" s="432"/>
      <c r="AT147" s="432"/>
      <c r="AU147" s="433"/>
      <c r="AV147" s="433"/>
      <c r="AW147" s="434"/>
      <c r="AX147" s="434"/>
      <c r="AY147" s="434"/>
      <c r="AZ147" s="434"/>
      <c r="BA147" s="434"/>
      <c r="BB147" s="434"/>
      <c r="BC147" s="434"/>
      <c r="BD147" s="434"/>
      <c r="BE147" s="435"/>
      <c r="BF147" s="435"/>
      <c r="BG147" s="435"/>
      <c r="BH147" s="435"/>
      <c r="BI147" s="435"/>
      <c r="BJ147" s="435"/>
      <c r="BK147" s="435"/>
      <c r="BL147" s="435"/>
      <c r="BM147" s="435"/>
      <c r="BN147" s="435"/>
      <c r="BO147" s="435"/>
      <c r="BP147" s="436"/>
      <c r="BQ147" s="436"/>
      <c r="BR147" s="436"/>
      <c r="BS147" s="436"/>
      <c r="BT147" s="436"/>
      <c r="BU147" s="436"/>
      <c r="BV147" s="436"/>
      <c r="BW147" s="436"/>
      <c r="BX147" s="436"/>
      <c r="BY147" s="436"/>
      <c r="BZ147" s="437"/>
      <c r="CA147" s="437"/>
      <c r="CB147" s="437"/>
      <c r="CC147" s="437"/>
      <c r="CD147" s="437"/>
      <c r="CE147" s="437"/>
      <c r="CF147" s="437"/>
      <c r="CG147" s="437"/>
      <c r="CH147" s="437"/>
      <c r="CI147" s="437"/>
      <c r="CJ147" s="437"/>
      <c r="CK147" s="437"/>
      <c r="CL147" s="437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9"/>
      <c r="CZ147" s="439"/>
      <c r="DA147" s="439"/>
      <c r="DB147" s="439"/>
      <c r="DC147" s="439"/>
      <c r="DD147" s="439"/>
      <c r="DE147" s="439"/>
      <c r="DF147" s="439"/>
      <c r="DG147" s="439"/>
      <c r="DH147" s="439"/>
      <c r="DI147" s="439"/>
      <c r="DJ147" s="439"/>
      <c r="DK147" s="439"/>
      <c r="DL147" s="440"/>
      <c r="DM147" s="440"/>
      <c r="DN147" s="440"/>
      <c r="DO147" s="440"/>
      <c r="DP147" s="440"/>
      <c r="DQ147" s="440"/>
      <c r="DR147" s="440"/>
      <c r="DS147" s="440"/>
      <c r="DT147" s="440"/>
      <c r="DU147" s="440"/>
      <c r="DV147" s="440"/>
      <c r="DW147" s="440"/>
      <c r="DX147" s="440"/>
      <c r="DY147" s="440"/>
      <c r="DZ147" s="434"/>
      <c r="EA147" s="434"/>
      <c r="EB147" s="434"/>
      <c r="EC147" s="434"/>
      <c r="ED147" s="434"/>
      <c r="EE147" s="434"/>
      <c r="EF147" s="434"/>
      <c r="EG147" s="434"/>
      <c r="EH147" s="434"/>
      <c r="EI147" s="434"/>
      <c r="EJ147" s="434"/>
      <c r="EK147" s="434"/>
      <c r="EL147" s="434"/>
      <c r="EM147" s="434"/>
      <c r="EN147" s="435"/>
      <c r="EO147" s="435"/>
      <c r="EP147" s="435"/>
      <c r="EQ147" s="435"/>
      <c r="ER147" s="435"/>
      <c r="ES147" s="435"/>
      <c r="ET147" s="435"/>
      <c r="EU147" s="435"/>
      <c r="EV147" s="435"/>
      <c r="EW147" s="435"/>
      <c r="EX147" s="435"/>
      <c r="EY147" s="435"/>
      <c r="EZ147" s="435"/>
      <c r="FA147" s="435"/>
      <c r="FB147" s="436"/>
      <c r="FC147" s="436"/>
      <c r="FD147" s="436"/>
      <c r="FE147" s="436"/>
      <c r="FF147" s="436"/>
      <c r="FG147" s="436"/>
      <c r="FH147" s="436"/>
      <c r="FI147" s="436"/>
      <c r="FJ147" s="436"/>
      <c r="FK147" s="436"/>
      <c r="FL147" s="436"/>
      <c r="FM147" s="436"/>
      <c r="FN147" s="436"/>
      <c r="FO147" s="436"/>
      <c r="FP147" s="436"/>
      <c r="FQ147" s="437"/>
      <c r="FR147" s="437"/>
      <c r="FS147" s="437"/>
      <c r="FT147" s="437"/>
      <c r="FU147" s="437"/>
      <c r="FV147" s="437"/>
      <c r="FW147" s="437"/>
      <c r="FX147" s="3665"/>
      <c r="FY147" s="437"/>
      <c r="FZ147" s="437"/>
      <c r="GA147" s="437"/>
      <c r="GB147" s="438"/>
      <c r="GC147" s="438"/>
      <c r="GD147" s="438"/>
      <c r="GE147" s="438"/>
      <c r="GF147" s="438"/>
      <c r="GG147" s="438"/>
      <c r="GH147" s="3665"/>
      <c r="GI147" s="438"/>
      <c r="GJ147" s="438"/>
      <c r="GK147" s="438"/>
      <c r="GL147" s="438"/>
      <c r="GM147" s="438"/>
      <c r="GN147" s="438"/>
      <c r="GO147" s="439"/>
      <c r="GP147" s="439"/>
      <c r="GQ147" s="439"/>
      <c r="GR147" s="439"/>
      <c r="GS147" s="439"/>
      <c r="GT147" s="3665"/>
      <c r="GU147" s="439"/>
      <c r="GV147" s="439"/>
      <c r="GW147" s="439"/>
      <c r="GX147" s="439"/>
      <c r="GY147" s="439"/>
      <c r="GZ147" s="439"/>
    </row>
    <row r="148" spans="1:208" s="530" customFormat="1" x14ac:dyDescent="0.25">
      <c r="A148" s="572"/>
      <c r="B148" s="175"/>
      <c r="C148" s="545"/>
      <c r="D148" s="546"/>
      <c r="E148" s="578">
        <v>4</v>
      </c>
      <c r="F148" s="579"/>
      <c r="G148" s="580" t="str">
        <f t="array" aca="1" ref="G148" ca="1">INDEX(joueurs,SMALL(IF(victoires=J148,ROW(INDIRECT("1:"&amp;ROWS(joueurs)))),COUNTIF(J$145:J148,J148)))</f>
        <v>Fred</v>
      </c>
      <c r="H148" s="580"/>
      <c r="I148" s="581"/>
      <c r="J148" s="582">
        <f>LARGE(victoires,ROWS($1:4))</f>
        <v>12</v>
      </c>
      <c r="K148" s="583">
        <f t="array" aca="1" ref="K148" ca="1">INDEX($B$7:$G$114,MATCH(G148,'INTEGRALE verrouillée'!joueurs,0),6)</f>
        <v>7.6433121019108277E-2</v>
      </c>
      <c r="L148" s="584"/>
      <c r="M148" s="543"/>
      <c r="N148" s="543"/>
      <c r="O148" s="3876"/>
      <c r="P148" s="3876"/>
      <c r="Q148" s="553"/>
      <c r="R148" s="554"/>
      <c r="S148" s="555"/>
      <c r="T148" s="555"/>
      <c r="U148" s="550"/>
      <c r="V148" s="133"/>
      <c r="W148" s="139"/>
      <c r="X148" s="139"/>
      <c r="Y148" s="390"/>
      <c r="Z148" s="551"/>
      <c r="AA148" s="552"/>
      <c r="AB148" s="429"/>
      <c r="AC148" s="429"/>
      <c r="AD148" s="429"/>
      <c r="AE148" s="428"/>
      <c r="AF148" s="428"/>
      <c r="AG148" s="428"/>
      <c r="AH148" s="428"/>
      <c r="AI148" s="428"/>
      <c r="AJ148" s="430"/>
      <c r="AK148" s="431"/>
      <c r="AL148" s="431"/>
      <c r="AM148" s="432"/>
      <c r="AN148" s="432"/>
      <c r="AO148" s="432"/>
      <c r="AP148" s="432"/>
      <c r="AQ148" s="432"/>
      <c r="AR148" s="432"/>
      <c r="AS148" s="432"/>
      <c r="AT148" s="432"/>
      <c r="AU148" s="433"/>
      <c r="AV148" s="433"/>
      <c r="AW148" s="434"/>
      <c r="AX148" s="434"/>
      <c r="AY148" s="434"/>
      <c r="AZ148" s="434"/>
      <c r="BA148" s="434"/>
      <c r="BB148" s="434"/>
      <c r="BC148" s="434"/>
      <c r="BD148" s="434"/>
      <c r="BE148" s="435"/>
      <c r="BF148" s="435"/>
      <c r="BG148" s="435"/>
      <c r="BH148" s="435"/>
      <c r="BI148" s="435"/>
      <c r="BJ148" s="435"/>
      <c r="BK148" s="435"/>
      <c r="BL148" s="435"/>
      <c r="BM148" s="435"/>
      <c r="BN148" s="435"/>
      <c r="BO148" s="435"/>
      <c r="BP148" s="436"/>
      <c r="BQ148" s="436"/>
      <c r="BR148" s="436"/>
      <c r="BS148" s="436"/>
      <c r="BT148" s="436"/>
      <c r="BU148" s="436"/>
      <c r="BV148" s="436"/>
      <c r="BW148" s="436"/>
      <c r="BX148" s="436"/>
      <c r="BY148" s="436"/>
      <c r="BZ148" s="437"/>
      <c r="CA148" s="437"/>
      <c r="CB148" s="437"/>
      <c r="CC148" s="437"/>
      <c r="CD148" s="437"/>
      <c r="CE148" s="437"/>
      <c r="CF148" s="437"/>
      <c r="CG148" s="437"/>
      <c r="CH148" s="437"/>
      <c r="CI148" s="437"/>
      <c r="CJ148" s="437"/>
      <c r="CK148" s="437"/>
      <c r="CL148" s="437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9"/>
      <c r="CZ148" s="439"/>
      <c r="DA148" s="439"/>
      <c r="DB148" s="439"/>
      <c r="DC148" s="439"/>
      <c r="DD148" s="439"/>
      <c r="DE148" s="439"/>
      <c r="DF148" s="439"/>
      <c r="DG148" s="439"/>
      <c r="DH148" s="439"/>
      <c r="DI148" s="439"/>
      <c r="DJ148" s="439"/>
      <c r="DK148" s="439"/>
      <c r="DL148" s="440"/>
      <c r="DM148" s="440"/>
      <c r="DN148" s="440"/>
      <c r="DO148" s="440"/>
      <c r="DP148" s="440"/>
      <c r="DQ148" s="440"/>
      <c r="DR148" s="440"/>
      <c r="DS148" s="440"/>
      <c r="DT148" s="440"/>
      <c r="DU148" s="440"/>
      <c r="DV148" s="440"/>
      <c r="DW148" s="440"/>
      <c r="DX148" s="440"/>
      <c r="DY148" s="440"/>
      <c r="DZ148" s="434"/>
      <c r="EA148" s="434"/>
      <c r="EB148" s="434"/>
      <c r="EC148" s="434"/>
      <c r="ED148" s="434"/>
      <c r="EE148" s="434"/>
      <c r="EF148" s="434"/>
      <c r="EG148" s="434"/>
      <c r="EH148" s="434"/>
      <c r="EI148" s="434"/>
      <c r="EJ148" s="434"/>
      <c r="EK148" s="434"/>
      <c r="EL148" s="434"/>
      <c r="EM148" s="434"/>
      <c r="EN148" s="435"/>
      <c r="EO148" s="435"/>
      <c r="EP148" s="435"/>
      <c r="EQ148" s="435"/>
      <c r="ER148" s="435"/>
      <c r="ES148" s="435"/>
      <c r="ET148" s="435"/>
      <c r="EU148" s="435"/>
      <c r="EV148" s="435"/>
      <c r="EW148" s="435"/>
      <c r="EX148" s="435"/>
      <c r="EY148" s="435"/>
      <c r="EZ148" s="435"/>
      <c r="FA148" s="435"/>
      <c r="FB148" s="436"/>
      <c r="FC148" s="436"/>
      <c r="FD148" s="436"/>
      <c r="FE148" s="436"/>
      <c r="FF148" s="436"/>
      <c r="FG148" s="436"/>
      <c r="FH148" s="436"/>
      <c r="FI148" s="436"/>
      <c r="FJ148" s="436"/>
      <c r="FK148" s="436"/>
      <c r="FL148" s="436"/>
      <c r="FM148" s="436"/>
      <c r="FN148" s="436"/>
      <c r="FO148" s="436"/>
      <c r="FP148" s="436"/>
      <c r="FQ148" s="437"/>
      <c r="FR148" s="437"/>
      <c r="FS148" s="437"/>
      <c r="FT148" s="437"/>
      <c r="FU148" s="437"/>
      <c r="FV148" s="437"/>
      <c r="FW148" s="437"/>
      <c r="FX148" s="3665"/>
      <c r="FY148" s="437"/>
      <c r="FZ148" s="437"/>
      <c r="GA148" s="437"/>
      <c r="GB148" s="438"/>
      <c r="GC148" s="438"/>
      <c r="GD148" s="438"/>
      <c r="GE148" s="438"/>
      <c r="GF148" s="438"/>
      <c r="GG148" s="438"/>
      <c r="GH148" s="3665"/>
      <c r="GI148" s="438"/>
      <c r="GJ148" s="438"/>
      <c r="GK148" s="438"/>
      <c r="GL148" s="438"/>
      <c r="GM148" s="438"/>
      <c r="GN148" s="438"/>
      <c r="GO148" s="439"/>
      <c r="GP148" s="439"/>
      <c r="GQ148" s="439"/>
      <c r="GR148" s="439"/>
      <c r="GS148" s="439"/>
      <c r="GT148" s="3665"/>
      <c r="GU148" s="439"/>
      <c r="GV148" s="439"/>
      <c r="GW148" s="439"/>
      <c r="GX148" s="439"/>
      <c r="GY148" s="439"/>
      <c r="GZ148" s="439"/>
    </row>
    <row r="149" spans="1:208" s="530" customFormat="1" x14ac:dyDescent="0.25">
      <c r="A149" s="572"/>
      <c r="B149" s="175"/>
      <c r="C149" s="545"/>
      <c r="D149" s="546"/>
      <c r="E149" s="578">
        <v>5</v>
      </c>
      <c r="F149" s="579"/>
      <c r="G149" s="580" t="str">
        <f t="array" aca="1" ref="G149" ca="1">INDEX(joueurs,SMALL(IF(victoires=J149,ROW(INDIRECT("1:"&amp;ROWS(joueurs)))),COUNTIF(J$145:J149,J149)))</f>
        <v>Cyrille</v>
      </c>
      <c r="H149" s="580"/>
      <c r="I149" s="581"/>
      <c r="J149" s="582">
        <f>LARGE(victoires,ROWS($1:5))</f>
        <v>10</v>
      </c>
      <c r="K149" s="583">
        <f t="array" aca="1" ref="K149" ca="1">INDEX($B$7:$G$114,MATCH(G149,'INTEGRALE verrouillée'!joueurs,0),6)</f>
        <v>9.2592592592592587E-2</v>
      </c>
      <c r="L149" s="584"/>
      <c r="M149" s="543"/>
      <c r="N149" s="543"/>
      <c r="O149" s="3876"/>
      <c r="P149" s="3876"/>
      <c r="Q149" s="553"/>
      <c r="R149" s="554"/>
      <c r="S149" s="555"/>
      <c r="T149" s="585"/>
      <c r="U149" s="550"/>
      <c r="V149" s="133"/>
      <c r="W149" s="139"/>
      <c r="X149" s="139"/>
      <c r="Y149" s="390"/>
      <c r="Z149" s="551"/>
      <c r="AA149" s="552"/>
      <c r="AB149" s="429"/>
      <c r="AC149" s="429"/>
      <c r="AD149" s="429"/>
      <c r="AE149" s="428"/>
      <c r="AF149" s="428"/>
      <c r="AG149" s="428"/>
      <c r="AH149" s="428"/>
      <c r="AI149" s="428"/>
      <c r="AJ149" s="430"/>
      <c r="AK149" s="431"/>
      <c r="AL149" s="431"/>
      <c r="AM149" s="432"/>
      <c r="AN149" s="432"/>
      <c r="AO149" s="432"/>
      <c r="AP149" s="432"/>
      <c r="AQ149" s="432"/>
      <c r="AR149" s="432"/>
      <c r="AS149" s="432"/>
      <c r="AT149" s="432"/>
      <c r="AU149" s="433"/>
      <c r="AV149" s="433"/>
      <c r="AW149" s="434"/>
      <c r="AX149" s="434"/>
      <c r="AY149" s="434"/>
      <c r="AZ149" s="434"/>
      <c r="BA149" s="434"/>
      <c r="BB149" s="434"/>
      <c r="BC149" s="434"/>
      <c r="BD149" s="434"/>
      <c r="BE149" s="435"/>
      <c r="BF149" s="435"/>
      <c r="BG149" s="435"/>
      <c r="BH149" s="435"/>
      <c r="BI149" s="435"/>
      <c r="BJ149" s="435"/>
      <c r="BK149" s="435"/>
      <c r="BL149" s="435"/>
      <c r="BM149" s="435"/>
      <c r="BN149" s="435"/>
      <c r="BO149" s="435"/>
      <c r="BP149" s="436"/>
      <c r="BQ149" s="436"/>
      <c r="BR149" s="436"/>
      <c r="BS149" s="436"/>
      <c r="BT149" s="436"/>
      <c r="BU149" s="436"/>
      <c r="BV149" s="436"/>
      <c r="BW149" s="436"/>
      <c r="BX149" s="436"/>
      <c r="BY149" s="436"/>
      <c r="BZ149" s="437"/>
      <c r="CA149" s="437"/>
      <c r="CB149" s="437"/>
      <c r="CC149" s="437"/>
      <c r="CD149" s="437"/>
      <c r="CE149" s="437"/>
      <c r="CF149" s="437"/>
      <c r="CG149" s="437"/>
      <c r="CH149" s="437"/>
      <c r="CI149" s="437"/>
      <c r="CJ149" s="437"/>
      <c r="CK149" s="437"/>
      <c r="CL149" s="437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9"/>
      <c r="CZ149" s="439"/>
      <c r="DA149" s="439"/>
      <c r="DB149" s="439"/>
      <c r="DC149" s="439"/>
      <c r="DD149" s="439"/>
      <c r="DE149" s="439"/>
      <c r="DF149" s="439"/>
      <c r="DG149" s="439"/>
      <c r="DH149" s="439"/>
      <c r="DI149" s="439"/>
      <c r="DJ149" s="439"/>
      <c r="DK149" s="439"/>
      <c r="DL149" s="440"/>
      <c r="DM149" s="440"/>
      <c r="DN149" s="440"/>
      <c r="DO149" s="440"/>
      <c r="DP149" s="440"/>
      <c r="DQ149" s="440"/>
      <c r="DR149" s="440"/>
      <c r="DS149" s="440"/>
      <c r="DT149" s="440"/>
      <c r="DU149" s="440"/>
      <c r="DV149" s="440"/>
      <c r="DW149" s="440"/>
      <c r="DX149" s="440"/>
      <c r="DY149" s="440"/>
      <c r="DZ149" s="434"/>
      <c r="EA149" s="434"/>
      <c r="EB149" s="434"/>
      <c r="EC149" s="434"/>
      <c r="ED149" s="434"/>
      <c r="EE149" s="434"/>
      <c r="EF149" s="434"/>
      <c r="EG149" s="434"/>
      <c r="EH149" s="434"/>
      <c r="EI149" s="434"/>
      <c r="EJ149" s="434"/>
      <c r="EK149" s="434"/>
      <c r="EL149" s="434"/>
      <c r="EM149" s="434"/>
      <c r="EN149" s="435"/>
      <c r="EO149" s="435"/>
      <c r="EP149" s="435"/>
      <c r="EQ149" s="435"/>
      <c r="ER149" s="435"/>
      <c r="ES149" s="435"/>
      <c r="ET149" s="435"/>
      <c r="EU149" s="435"/>
      <c r="EV149" s="435"/>
      <c r="EW149" s="435"/>
      <c r="EX149" s="435"/>
      <c r="EY149" s="435"/>
      <c r="EZ149" s="435"/>
      <c r="FA149" s="435"/>
      <c r="FB149" s="436"/>
      <c r="FC149" s="436"/>
      <c r="FD149" s="436"/>
      <c r="FE149" s="436"/>
      <c r="FF149" s="436"/>
      <c r="FG149" s="436"/>
      <c r="FH149" s="436"/>
      <c r="FI149" s="436"/>
      <c r="FJ149" s="436"/>
      <c r="FK149" s="436"/>
      <c r="FL149" s="436"/>
      <c r="FM149" s="436"/>
      <c r="FN149" s="436"/>
      <c r="FO149" s="436"/>
      <c r="FP149" s="436"/>
      <c r="FQ149" s="437"/>
      <c r="FR149" s="437"/>
      <c r="FS149" s="437"/>
      <c r="FT149" s="437"/>
      <c r="FU149" s="437"/>
      <c r="FV149" s="437"/>
      <c r="FW149" s="437"/>
      <c r="FX149" s="3665"/>
      <c r="FY149" s="437"/>
      <c r="FZ149" s="437"/>
      <c r="GA149" s="437"/>
      <c r="GB149" s="438"/>
      <c r="GC149" s="438"/>
      <c r="GD149" s="438"/>
      <c r="GE149" s="438"/>
      <c r="GF149" s="438"/>
      <c r="GG149" s="438"/>
      <c r="GH149" s="3665"/>
      <c r="GI149" s="438"/>
      <c r="GJ149" s="438"/>
      <c r="GK149" s="438"/>
      <c r="GL149" s="438"/>
      <c r="GM149" s="438"/>
      <c r="GN149" s="438"/>
      <c r="GO149" s="439"/>
      <c r="GP149" s="439"/>
      <c r="GQ149" s="439"/>
      <c r="GR149" s="439"/>
      <c r="GS149" s="439"/>
      <c r="GT149" s="3665"/>
      <c r="GU149" s="439"/>
      <c r="GV149" s="439"/>
      <c r="GW149" s="439"/>
      <c r="GX149" s="439"/>
      <c r="GY149" s="439"/>
      <c r="GZ149" s="439"/>
    </row>
    <row r="150" spans="1:208" s="530" customFormat="1" x14ac:dyDescent="0.25">
      <c r="A150" s="572"/>
      <c r="B150" s="175"/>
      <c r="C150" s="545"/>
      <c r="D150" s="546"/>
      <c r="E150" s="578">
        <v>6</v>
      </c>
      <c r="F150" s="579"/>
      <c r="G150" s="580" t="str">
        <f t="array" aca="1" ref="G150" ca="1">INDEX(joueurs,SMALL(IF(victoires=J150,ROW(INDIRECT("1:"&amp;ROWS(joueurs)))),COUNTIF(J$145:J150,J150)))</f>
        <v>Pilou</v>
      </c>
      <c r="H150" s="580"/>
      <c r="I150" s="581"/>
      <c r="J150" s="582">
        <f>LARGE(victoires,ROWS($1:6))</f>
        <v>10</v>
      </c>
      <c r="K150" s="583">
        <f t="array" aca="1" ref="K150" ca="1">INDEX($B$7:$G$114,MATCH(G150,'INTEGRALE verrouillée'!joueurs,0),6)</f>
        <v>9.6153846153846159E-2</v>
      </c>
      <c r="L150" s="584"/>
      <c r="M150" s="543"/>
      <c r="N150" s="543"/>
      <c r="O150" s="3876"/>
      <c r="P150" s="3876"/>
      <c r="Q150" s="553"/>
      <c r="R150" s="554"/>
      <c r="S150" s="555"/>
      <c r="T150" s="555"/>
      <c r="U150" s="550"/>
      <c r="V150" s="133"/>
      <c r="W150" s="139"/>
      <c r="X150" s="139"/>
      <c r="Y150" s="390"/>
      <c r="Z150" s="551"/>
      <c r="AA150" s="552"/>
      <c r="AB150" s="429"/>
      <c r="AC150" s="429"/>
      <c r="AD150" s="429"/>
      <c r="AE150" s="428"/>
      <c r="AF150" s="428"/>
      <c r="AG150" s="428"/>
      <c r="AH150" s="428"/>
      <c r="AI150" s="428"/>
      <c r="AJ150" s="430"/>
      <c r="AK150" s="431"/>
      <c r="AL150" s="431"/>
      <c r="AM150" s="432"/>
      <c r="AN150" s="432"/>
      <c r="AO150" s="432"/>
      <c r="AP150" s="432"/>
      <c r="AQ150" s="432"/>
      <c r="AR150" s="432"/>
      <c r="AS150" s="432"/>
      <c r="AT150" s="432"/>
      <c r="AU150" s="433"/>
      <c r="AV150" s="433"/>
      <c r="AW150" s="434"/>
      <c r="AX150" s="434"/>
      <c r="AY150" s="434"/>
      <c r="AZ150" s="434"/>
      <c r="BA150" s="434"/>
      <c r="BB150" s="434"/>
      <c r="BC150" s="434"/>
      <c r="BD150" s="434"/>
      <c r="BE150" s="435"/>
      <c r="BF150" s="435"/>
      <c r="BG150" s="435"/>
      <c r="BH150" s="435"/>
      <c r="BI150" s="435"/>
      <c r="BJ150" s="435"/>
      <c r="BK150" s="435"/>
      <c r="BL150" s="435"/>
      <c r="BM150" s="435"/>
      <c r="BN150" s="435"/>
      <c r="BO150" s="435"/>
      <c r="BP150" s="436"/>
      <c r="BQ150" s="436"/>
      <c r="BR150" s="436"/>
      <c r="BS150" s="436"/>
      <c r="BT150" s="436"/>
      <c r="BU150" s="436"/>
      <c r="BV150" s="436"/>
      <c r="BW150" s="436"/>
      <c r="BX150" s="436"/>
      <c r="BY150" s="436"/>
      <c r="BZ150" s="437"/>
      <c r="CA150" s="437"/>
      <c r="CB150" s="437"/>
      <c r="CC150" s="437"/>
      <c r="CD150" s="437"/>
      <c r="CE150" s="437"/>
      <c r="CF150" s="437"/>
      <c r="CG150" s="437"/>
      <c r="CH150" s="437"/>
      <c r="CI150" s="437"/>
      <c r="CJ150" s="437"/>
      <c r="CK150" s="437"/>
      <c r="CL150" s="437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9"/>
      <c r="CZ150" s="439"/>
      <c r="DA150" s="439"/>
      <c r="DB150" s="439"/>
      <c r="DC150" s="439"/>
      <c r="DD150" s="439"/>
      <c r="DE150" s="439"/>
      <c r="DF150" s="439"/>
      <c r="DG150" s="439"/>
      <c r="DH150" s="439"/>
      <c r="DI150" s="439"/>
      <c r="DJ150" s="439"/>
      <c r="DK150" s="439"/>
      <c r="DL150" s="440"/>
      <c r="DM150" s="440"/>
      <c r="DN150" s="440"/>
      <c r="DO150" s="440"/>
      <c r="DP150" s="440"/>
      <c r="DQ150" s="440"/>
      <c r="DR150" s="440"/>
      <c r="DS150" s="440"/>
      <c r="DT150" s="440"/>
      <c r="DU150" s="440"/>
      <c r="DV150" s="440"/>
      <c r="DW150" s="440"/>
      <c r="DX150" s="440"/>
      <c r="DY150" s="440"/>
      <c r="DZ150" s="434"/>
      <c r="EA150" s="434"/>
      <c r="EB150" s="434"/>
      <c r="EC150" s="434"/>
      <c r="ED150" s="434"/>
      <c r="EE150" s="434"/>
      <c r="EF150" s="434"/>
      <c r="EG150" s="434"/>
      <c r="EH150" s="434"/>
      <c r="EI150" s="434"/>
      <c r="EJ150" s="434"/>
      <c r="EK150" s="434"/>
      <c r="EL150" s="434"/>
      <c r="EM150" s="434"/>
      <c r="EN150" s="435"/>
      <c r="EO150" s="435"/>
      <c r="EP150" s="435"/>
      <c r="EQ150" s="435"/>
      <c r="ER150" s="435"/>
      <c r="ES150" s="435"/>
      <c r="ET150" s="435"/>
      <c r="EU150" s="435"/>
      <c r="EV150" s="435"/>
      <c r="EW150" s="435"/>
      <c r="EX150" s="435"/>
      <c r="EY150" s="435"/>
      <c r="EZ150" s="435"/>
      <c r="FA150" s="435"/>
      <c r="FB150" s="436"/>
      <c r="FC150" s="436"/>
      <c r="FD150" s="436"/>
      <c r="FE150" s="436"/>
      <c r="FF150" s="436"/>
      <c r="FG150" s="436"/>
      <c r="FH150" s="436"/>
      <c r="FI150" s="436"/>
      <c r="FJ150" s="436"/>
      <c r="FK150" s="436"/>
      <c r="FL150" s="436"/>
      <c r="FM150" s="436"/>
      <c r="FN150" s="436"/>
      <c r="FO150" s="436"/>
      <c r="FP150" s="436"/>
      <c r="FQ150" s="437"/>
      <c r="FR150" s="437"/>
      <c r="FS150" s="437"/>
      <c r="FT150" s="437"/>
      <c r="FU150" s="437"/>
      <c r="FV150" s="437"/>
      <c r="FW150" s="437"/>
      <c r="FX150" s="3665"/>
      <c r="FY150" s="437"/>
      <c r="FZ150" s="437"/>
      <c r="GA150" s="437"/>
      <c r="GB150" s="438"/>
      <c r="GC150" s="438"/>
      <c r="GD150" s="438"/>
      <c r="GE150" s="438"/>
      <c r="GF150" s="438"/>
      <c r="GG150" s="438"/>
      <c r="GH150" s="3665"/>
      <c r="GI150" s="438"/>
      <c r="GJ150" s="438"/>
      <c r="GK150" s="438"/>
      <c r="GL150" s="438"/>
      <c r="GM150" s="438"/>
      <c r="GN150" s="438"/>
      <c r="GO150" s="439"/>
      <c r="GP150" s="439"/>
      <c r="GQ150" s="439"/>
      <c r="GR150" s="439"/>
      <c r="GS150" s="439"/>
      <c r="GT150" s="3665"/>
      <c r="GU150" s="439"/>
      <c r="GV150" s="439"/>
      <c r="GW150" s="439"/>
      <c r="GX150" s="439"/>
      <c r="GY150" s="439"/>
      <c r="GZ150" s="439"/>
    </row>
    <row r="151" spans="1:208" s="530" customFormat="1" x14ac:dyDescent="0.25">
      <c r="A151" s="572"/>
      <c r="B151" s="175"/>
      <c r="C151" s="545"/>
      <c r="D151" s="546"/>
      <c r="E151" s="578">
        <v>7</v>
      </c>
      <c r="F151" s="579"/>
      <c r="G151" s="580" t="str">
        <f t="array" aca="1" ref="G151" ca="1">INDEX(joueurs,SMALL(IF(victoires=J151,ROW(INDIRECT("1:"&amp;ROWS(joueurs)))),COUNTIF(J$145:J151,J151)))</f>
        <v>Mathias</v>
      </c>
      <c r="H151" s="580"/>
      <c r="I151" s="581"/>
      <c r="J151" s="582">
        <f>LARGE(victoires,ROWS($1:7))</f>
        <v>7</v>
      </c>
      <c r="K151" s="583">
        <f t="array" aca="1" ref="K151" ca="1">INDEX($B$7:$G$114,MATCH(G151,'INTEGRALE verrouillée'!joueurs,0),6)</f>
        <v>0.10144927536231885</v>
      </c>
      <c r="L151" s="584"/>
      <c r="M151" s="543"/>
      <c r="N151" s="543"/>
      <c r="O151" s="3876"/>
      <c r="P151" s="3876"/>
      <c r="Q151" s="553"/>
      <c r="R151" s="554"/>
      <c r="S151" s="555"/>
      <c r="T151" s="555"/>
      <c r="U151" s="550"/>
      <c r="V151" s="133"/>
      <c r="W151" s="139"/>
      <c r="X151" s="139"/>
      <c r="Y151" s="390"/>
      <c r="Z151" s="551"/>
      <c r="AA151" s="552"/>
      <c r="AB151" s="429"/>
      <c r="AC151" s="429"/>
      <c r="AD151" s="429"/>
      <c r="AE151" s="428"/>
      <c r="AF151" s="428"/>
      <c r="AG151" s="428"/>
      <c r="AH151" s="428"/>
      <c r="AI151" s="428"/>
      <c r="AJ151" s="430"/>
      <c r="AK151" s="431"/>
      <c r="AL151" s="431"/>
      <c r="AM151" s="432"/>
      <c r="AN151" s="432"/>
      <c r="AO151" s="432"/>
      <c r="AP151" s="432"/>
      <c r="AQ151" s="432"/>
      <c r="AR151" s="432"/>
      <c r="AS151" s="432"/>
      <c r="AT151" s="432"/>
      <c r="AU151" s="433"/>
      <c r="AV151" s="433"/>
      <c r="AW151" s="434"/>
      <c r="AX151" s="434"/>
      <c r="AY151" s="434"/>
      <c r="AZ151" s="434"/>
      <c r="BA151" s="434"/>
      <c r="BB151" s="434"/>
      <c r="BC151" s="434"/>
      <c r="BD151" s="434"/>
      <c r="BE151" s="435"/>
      <c r="BF151" s="435"/>
      <c r="BG151" s="435"/>
      <c r="BH151" s="435"/>
      <c r="BI151" s="435"/>
      <c r="BJ151" s="435"/>
      <c r="BK151" s="435"/>
      <c r="BL151" s="435"/>
      <c r="BM151" s="435"/>
      <c r="BN151" s="435"/>
      <c r="BO151" s="435"/>
      <c r="BP151" s="436"/>
      <c r="BQ151" s="436"/>
      <c r="BR151" s="436"/>
      <c r="BS151" s="436"/>
      <c r="BT151" s="436"/>
      <c r="BU151" s="436"/>
      <c r="BV151" s="436"/>
      <c r="BW151" s="436"/>
      <c r="BX151" s="436"/>
      <c r="BY151" s="436"/>
      <c r="BZ151" s="437"/>
      <c r="CA151" s="437"/>
      <c r="CB151" s="437"/>
      <c r="CC151" s="437"/>
      <c r="CD151" s="437"/>
      <c r="CE151" s="437"/>
      <c r="CF151" s="437"/>
      <c r="CG151" s="437"/>
      <c r="CH151" s="437"/>
      <c r="CI151" s="437"/>
      <c r="CJ151" s="437"/>
      <c r="CK151" s="437"/>
      <c r="CL151" s="437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9"/>
      <c r="CZ151" s="439"/>
      <c r="DA151" s="439"/>
      <c r="DB151" s="439"/>
      <c r="DC151" s="439"/>
      <c r="DD151" s="439"/>
      <c r="DE151" s="439"/>
      <c r="DF151" s="439"/>
      <c r="DG151" s="439"/>
      <c r="DH151" s="439"/>
      <c r="DI151" s="439"/>
      <c r="DJ151" s="439"/>
      <c r="DK151" s="439"/>
      <c r="DL151" s="440"/>
      <c r="DM151" s="440"/>
      <c r="DN151" s="440"/>
      <c r="DO151" s="440"/>
      <c r="DP151" s="440"/>
      <c r="DQ151" s="440"/>
      <c r="DR151" s="440"/>
      <c r="DS151" s="440"/>
      <c r="DT151" s="440"/>
      <c r="DU151" s="440"/>
      <c r="DV151" s="440"/>
      <c r="DW151" s="440"/>
      <c r="DX151" s="440"/>
      <c r="DY151" s="440"/>
      <c r="DZ151" s="434"/>
      <c r="EA151" s="434"/>
      <c r="EB151" s="434"/>
      <c r="EC151" s="434"/>
      <c r="ED151" s="434"/>
      <c r="EE151" s="434"/>
      <c r="EF151" s="434"/>
      <c r="EG151" s="434"/>
      <c r="EH151" s="434"/>
      <c r="EI151" s="434"/>
      <c r="EJ151" s="434"/>
      <c r="EK151" s="434"/>
      <c r="EL151" s="434"/>
      <c r="EM151" s="434"/>
      <c r="EN151" s="435"/>
      <c r="EO151" s="435"/>
      <c r="EP151" s="435"/>
      <c r="EQ151" s="435"/>
      <c r="ER151" s="435"/>
      <c r="ES151" s="435"/>
      <c r="ET151" s="435"/>
      <c r="EU151" s="435"/>
      <c r="EV151" s="435"/>
      <c r="EW151" s="435"/>
      <c r="EX151" s="435"/>
      <c r="EY151" s="435"/>
      <c r="EZ151" s="435"/>
      <c r="FA151" s="435"/>
      <c r="FB151" s="436"/>
      <c r="FC151" s="436"/>
      <c r="FD151" s="436"/>
      <c r="FE151" s="436"/>
      <c r="FF151" s="436"/>
      <c r="FG151" s="436"/>
      <c r="FH151" s="436"/>
      <c r="FI151" s="436"/>
      <c r="FJ151" s="436"/>
      <c r="FK151" s="436"/>
      <c r="FL151" s="436"/>
      <c r="FM151" s="436"/>
      <c r="FN151" s="436"/>
      <c r="FO151" s="436"/>
      <c r="FP151" s="436"/>
      <c r="FQ151" s="437"/>
      <c r="FR151" s="437"/>
      <c r="FS151" s="437"/>
      <c r="FT151" s="437"/>
      <c r="FU151" s="437"/>
      <c r="FV151" s="437"/>
      <c r="FW151" s="437"/>
      <c r="FX151" s="3665"/>
      <c r="FY151" s="437"/>
      <c r="FZ151" s="437"/>
      <c r="GA151" s="437"/>
      <c r="GB151" s="438"/>
      <c r="GC151" s="438"/>
      <c r="GD151" s="438"/>
      <c r="GE151" s="438"/>
      <c r="GF151" s="438"/>
      <c r="GG151" s="438"/>
      <c r="GH151" s="3665"/>
      <c r="GI151" s="438"/>
      <c r="GJ151" s="438"/>
      <c r="GK151" s="438"/>
      <c r="GL151" s="438"/>
      <c r="GM151" s="438"/>
      <c r="GN151" s="438"/>
      <c r="GO151" s="439"/>
      <c r="GP151" s="439"/>
      <c r="GQ151" s="439"/>
      <c r="GR151" s="439"/>
      <c r="GS151" s="439"/>
      <c r="GT151" s="3665"/>
      <c r="GU151" s="439"/>
      <c r="GV151" s="439"/>
      <c r="GW151" s="439"/>
      <c r="GX151" s="439"/>
      <c r="GY151" s="439"/>
      <c r="GZ151" s="439"/>
    </row>
    <row r="152" spans="1:208" s="530" customFormat="1" x14ac:dyDescent="0.25">
      <c r="A152" s="572"/>
      <c r="B152" s="175"/>
      <c r="C152" s="545"/>
      <c r="D152" s="546"/>
      <c r="E152" s="578">
        <v>8</v>
      </c>
      <c r="F152" s="579"/>
      <c r="G152" s="580" t="str">
        <f t="array" aca="1" ref="G152" ca="1">INDEX(joueurs,SMALL(IF(victoires=J152,ROW(INDIRECT("1:"&amp;ROWS(joueurs)))),COUNTIF(J$145:J152,J152)))</f>
        <v>Fred S.</v>
      </c>
      <c r="H152" s="580"/>
      <c r="I152" s="581"/>
      <c r="J152" s="582">
        <f>LARGE(victoires,ROWS($1:8))</f>
        <v>6</v>
      </c>
      <c r="K152" s="583">
        <f t="array" aca="1" ref="K152" ca="1">INDEX($B$7:$G$114,MATCH(G152,'INTEGRALE verrouillée'!joueurs,0),6)</f>
        <v>8.8235294117647065E-2</v>
      </c>
      <c r="L152" s="584"/>
      <c r="M152" s="543"/>
      <c r="N152" s="543"/>
      <c r="O152" s="3876"/>
      <c r="P152" s="3876"/>
      <c r="Q152" s="553"/>
      <c r="R152" s="554"/>
      <c r="S152" s="555"/>
      <c r="T152" s="555"/>
      <c r="U152" s="550"/>
      <c r="V152" s="133"/>
      <c r="W152" s="139"/>
      <c r="X152" s="139"/>
      <c r="Y152" s="390"/>
      <c r="Z152" s="551"/>
      <c r="AA152" s="552"/>
      <c r="AB152" s="429"/>
      <c r="AC152" s="429"/>
      <c r="AD152" s="429"/>
      <c r="AE152" s="428"/>
      <c r="AF152" s="428"/>
      <c r="AG152" s="428"/>
      <c r="AH152" s="428"/>
      <c r="AI152" s="428"/>
      <c r="AJ152" s="430"/>
      <c r="AK152" s="431"/>
      <c r="AL152" s="431"/>
      <c r="AM152" s="432"/>
      <c r="AN152" s="432"/>
      <c r="AO152" s="432"/>
      <c r="AP152" s="432"/>
      <c r="AQ152" s="432"/>
      <c r="AR152" s="432"/>
      <c r="AS152" s="432"/>
      <c r="AT152" s="432"/>
      <c r="AU152" s="433"/>
      <c r="AV152" s="433"/>
      <c r="AW152" s="434"/>
      <c r="AX152" s="434"/>
      <c r="AY152" s="434"/>
      <c r="AZ152" s="434"/>
      <c r="BA152" s="434"/>
      <c r="BB152" s="434"/>
      <c r="BC152" s="434"/>
      <c r="BD152" s="434"/>
      <c r="BE152" s="435"/>
      <c r="BF152" s="435"/>
      <c r="BG152" s="435"/>
      <c r="BH152" s="435"/>
      <c r="BI152" s="435"/>
      <c r="BJ152" s="435"/>
      <c r="BK152" s="435"/>
      <c r="BL152" s="435"/>
      <c r="BM152" s="435"/>
      <c r="BN152" s="435"/>
      <c r="BO152" s="435"/>
      <c r="BP152" s="436"/>
      <c r="BQ152" s="436"/>
      <c r="BR152" s="436"/>
      <c r="BS152" s="436"/>
      <c r="BT152" s="436"/>
      <c r="BU152" s="436"/>
      <c r="BV152" s="436"/>
      <c r="BW152" s="436"/>
      <c r="BX152" s="436"/>
      <c r="BY152" s="436"/>
      <c r="BZ152" s="437"/>
      <c r="CA152" s="437"/>
      <c r="CB152" s="437"/>
      <c r="CC152" s="437"/>
      <c r="CD152" s="437"/>
      <c r="CE152" s="437"/>
      <c r="CF152" s="437"/>
      <c r="CG152" s="437"/>
      <c r="CH152" s="437"/>
      <c r="CI152" s="437"/>
      <c r="CJ152" s="437"/>
      <c r="CK152" s="437"/>
      <c r="CL152" s="437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9"/>
      <c r="CZ152" s="439"/>
      <c r="DA152" s="439"/>
      <c r="DB152" s="439"/>
      <c r="DC152" s="439"/>
      <c r="DD152" s="439"/>
      <c r="DE152" s="439"/>
      <c r="DF152" s="439"/>
      <c r="DG152" s="439"/>
      <c r="DH152" s="439"/>
      <c r="DI152" s="439"/>
      <c r="DJ152" s="439"/>
      <c r="DK152" s="439"/>
      <c r="DL152" s="440"/>
      <c r="DM152" s="440"/>
      <c r="DN152" s="440"/>
      <c r="DO152" s="440"/>
      <c r="DP152" s="440"/>
      <c r="DQ152" s="440"/>
      <c r="DR152" s="440"/>
      <c r="DS152" s="440"/>
      <c r="DT152" s="440"/>
      <c r="DU152" s="440"/>
      <c r="DV152" s="440"/>
      <c r="DW152" s="440"/>
      <c r="DX152" s="440"/>
      <c r="DY152" s="440"/>
      <c r="DZ152" s="434"/>
      <c r="EA152" s="434"/>
      <c r="EB152" s="434"/>
      <c r="EC152" s="434"/>
      <c r="ED152" s="434"/>
      <c r="EE152" s="434"/>
      <c r="EF152" s="434"/>
      <c r="EG152" s="434"/>
      <c r="EH152" s="434"/>
      <c r="EI152" s="434"/>
      <c r="EJ152" s="434"/>
      <c r="EK152" s="434"/>
      <c r="EL152" s="434"/>
      <c r="EM152" s="434"/>
      <c r="EN152" s="435"/>
      <c r="EO152" s="435"/>
      <c r="EP152" s="435"/>
      <c r="EQ152" s="435"/>
      <c r="ER152" s="435"/>
      <c r="ES152" s="435"/>
      <c r="ET152" s="435"/>
      <c r="EU152" s="435"/>
      <c r="EV152" s="435"/>
      <c r="EW152" s="435"/>
      <c r="EX152" s="435"/>
      <c r="EY152" s="435"/>
      <c r="EZ152" s="435"/>
      <c r="FA152" s="435"/>
      <c r="FB152" s="436"/>
      <c r="FC152" s="436"/>
      <c r="FD152" s="436"/>
      <c r="FE152" s="436"/>
      <c r="FF152" s="436"/>
      <c r="FG152" s="436"/>
      <c r="FH152" s="436"/>
      <c r="FI152" s="436"/>
      <c r="FJ152" s="436"/>
      <c r="FK152" s="436"/>
      <c r="FL152" s="436"/>
      <c r="FM152" s="436"/>
      <c r="FN152" s="436"/>
      <c r="FO152" s="436"/>
      <c r="FP152" s="436"/>
      <c r="FQ152" s="437"/>
      <c r="FR152" s="437"/>
      <c r="FS152" s="437"/>
      <c r="FT152" s="437"/>
      <c r="FU152" s="437"/>
      <c r="FV152" s="437"/>
      <c r="FW152" s="437"/>
      <c r="FX152" s="3665"/>
      <c r="FY152" s="437"/>
      <c r="FZ152" s="437"/>
      <c r="GA152" s="437"/>
      <c r="GB152" s="438"/>
      <c r="GC152" s="438"/>
      <c r="GD152" s="438"/>
      <c r="GE152" s="438"/>
      <c r="GF152" s="438"/>
      <c r="GG152" s="438"/>
      <c r="GH152" s="3665"/>
      <c r="GI152" s="438"/>
      <c r="GJ152" s="438"/>
      <c r="GK152" s="438"/>
      <c r="GL152" s="438"/>
      <c r="GM152" s="438"/>
      <c r="GN152" s="438"/>
      <c r="GO152" s="439"/>
      <c r="GP152" s="439"/>
      <c r="GQ152" s="439"/>
      <c r="GR152" s="439"/>
      <c r="GS152" s="439"/>
      <c r="GT152" s="3665"/>
      <c r="GU152" s="439"/>
      <c r="GV152" s="439"/>
      <c r="GW152" s="439"/>
      <c r="GX152" s="439"/>
      <c r="GY152" s="439"/>
      <c r="GZ152" s="439"/>
    </row>
    <row r="153" spans="1:208" s="530" customFormat="1" x14ac:dyDescent="0.25">
      <c r="A153" s="572"/>
      <c r="B153" s="175"/>
      <c r="C153" s="545"/>
      <c r="D153" s="546"/>
      <c r="E153" s="578">
        <v>9</v>
      </c>
      <c r="F153" s="579"/>
      <c r="G153" s="580" t="str">
        <f t="array" aca="1" ref="G153" ca="1">INDEX(joueurs,SMALL(IF(victoires=J153,ROW(INDIRECT("1:"&amp;ROWS(joueurs)))),COUNTIF(J$145:J153,J153)))</f>
        <v>Bobos</v>
      </c>
      <c r="H153" s="580"/>
      <c r="I153" s="581"/>
      <c r="J153" s="582">
        <f>LARGE(victoires,ROWS($1:9))</f>
        <v>5</v>
      </c>
      <c r="K153" s="583">
        <f t="array" aca="1" ref="K153" ca="1">INDEX($B$7:$G$114,MATCH(G153,'INTEGRALE verrouillée'!joueurs,0),6)</f>
        <v>0.16129032258064516</v>
      </c>
      <c r="L153" s="584"/>
      <c r="M153" s="543"/>
      <c r="N153" s="543"/>
      <c r="O153" s="3876"/>
      <c r="P153" s="3876"/>
      <c r="Q153" s="553"/>
      <c r="R153" s="554"/>
      <c r="S153" s="555"/>
      <c r="T153" s="555"/>
      <c r="U153" s="550"/>
      <c r="V153" s="133"/>
      <c r="W153" s="139"/>
      <c r="X153" s="139"/>
      <c r="Y153" s="390"/>
      <c r="Z153" s="551"/>
      <c r="AA153" s="552"/>
      <c r="AB153" s="429"/>
      <c r="AC153" s="429"/>
      <c r="AD153" s="429"/>
      <c r="AE153" s="428"/>
      <c r="AF153" s="428"/>
      <c r="AG153" s="428"/>
      <c r="AH153" s="428"/>
      <c r="AI153" s="428"/>
      <c r="AJ153" s="430"/>
      <c r="AK153" s="431"/>
      <c r="AL153" s="431"/>
      <c r="AM153" s="432"/>
      <c r="AN153" s="432"/>
      <c r="AO153" s="432"/>
      <c r="AP153" s="432"/>
      <c r="AQ153" s="432"/>
      <c r="AR153" s="432"/>
      <c r="AS153" s="432"/>
      <c r="AT153" s="432"/>
      <c r="AU153" s="433"/>
      <c r="AV153" s="433"/>
      <c r="AW153" s="434"/>
      <c r="AX153" s="434"/>
      <c r="AY153" s="434"/>
      <c r="AZ153" s="434"/>
      <c r="BA153" s="434"/>
      <c r="BB153" s="434"/>
      <c r="BC153" s="434"/>
      <c r="BD153" s="434"/>
      <c r="BE153" s="435"/>
      <c r="BF153" s="435"/>
      <c r="BG153" s="435"/>
      <c r="BH153" s="435"/>
      <c r="BI153" s="435"/>
      <c r="BJ153" s="435"/>
      <c r="BK153" s="435"/>
      <c r="BL153" s="435"/>
      <c r="BM153" s="435"/>
      <c r="BN153" s="435"/>
      <c r="BO153" s="435"/>
      <c r="BP153" s="436"/>
      <c r="BQ153" s="436"/>
      <c r="BR153" s="436"/>
      <c r="BS153" s="436"/>
      <c r="BT153" s="436"/>
      <c r="BU153" s="436"/>
      <c r="BV153" s="436"/>
      <c r="BW153" s="436"/>
      <c r="BX153" s="436"/>
      <c r="BY153" s="436"/>
      <c r="BZ153" s="437"/>
      <c r="CA153" s="437"/>
      <c r="CB153" s="437"/>
      <c r="CC153" s="437"/>
      <c r="CD153" s="437"/>
      <c r="CE153" s="437"/>
      <c r="CF153" s="437"/>
      <c r="CG153" s="437"/>
      <c r="CH153" s="437"/>
      <c r="CI153" s="437"/>
      <c r="CJ153" s="437"/>
      <c r="CK153" s="437"/>
      <c r="CL153" s="437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9"/>
      <c r="CZ153" s="439"/>
      <c r="DA153" s="439"/>
      <c r="DB153" s="439"/>
      <c r="DC153" s="439"/>
      <c r="DD153" s="439"/>
      <c r="DE153" s="439"/>
      <c r="DF153" s="439"/>
      <c r="DG153" s="439"/>
      <c r="DH153" s="439"/>
      <c r="DI153" s="439"/>
      <c r="DJ153" s="439"/>
      <c r="DK153" s="439"/>
      <c r="DL153" s="440"/>
      <c r="DM153" s="440"/>
      <c r="DN153" s="440"/>
      <c r="DO153" s="440"/>
      <c r="DP153" s="440"/>
      <c r="DQ153" s="440"/>
      <c r="DR153" s="440"/>
      <c r="DS153" s="440"/>
      <c r="DT153" s="440"/>
      <c r="DU153" s="440"/>
      <c r="DV153" s="440"/>
      <c r="DW153" s="440"/>
      <c r="DX153" s="440"/>
      <c r="DY153" s="440"/>
      <c r="DZ153" s="434"/>
      <c r="EA153" s="434"/>
      <c r="EB153" s="434"/>
      <c r="EC153" s="434"/>
      <c r="ED153" s="434"/>
      <c r="EE153" s="434"/>
      <c r="EF153" s="434"/>
      <c r="EG153" s="434"/>
      <c r="EH153" s="434"/>
      <c r="EI153" s="434"/>
      <c r="EJ153" s="434"/>
      <c r="EK153" s="434"/>
      <c r="EL153" s="434"/>
      <c r="EM153" s="434"/>
      <c r="EN153" s="435"/>
      <c r="EO153" s="435"/>
      <c r="EP153" s="435"/>
      <c r="EQ153" s="435"/>
      <c r="ER153" s="435"/>
      <c r="ES153" s="435"/>
      <c r="ET153" s="435"/>
      <c r="EU153" s="435"/>
      <c r="EV153" s="435"/>
      <c r="EW153" s="435"/>
      <c r="EX153" s="435"/>
      <c r="EY153" s="435"/>
      <c r="EZ153" s="435"/>
      <c r="FA153" s="435"/>
      <c r="FB153" s="436"/>
      <c r="FC153" s="436"/>
      <c r="FD153" s="436"/>
      <c r="FE153" s="436"/>
      <c r="FF153" s="436"/>
      <c r="FG153" s="436"/>
      <c r="FH153" s="436"/>
      <c r="FI153" s="436"/>
      <c r="FJ153" s="436"/>
      <c r="FK153" s="436"/>
      <c r="FL153" s="436"/>
      <c r="FM153" s="436"/>
      <c r="FN153" s="436"/>
      <c r="FO153" s="436"/>
      <c r="FP153" s="436"/>
      <c r="FQ153" s="437"/>
      <c r="FR153" s="437"/>
      <c r="FS153" s="437"/>
      <c r="FT153" s="437"/>
      <c r="FU153" s="437"/>
      <c r="FV153" s="437"/>
      <c r="FW153" s="437"/>
      <c r="FX153" s="3665"/>
      <c r="FY153" s="437"/>
      <c r="FZ153" s="437"/>
      <c r="GA153" s="437"/>
      <c r="GB153" s="438"/>
      <c r="GC153" s="438"/>
      <c r="GD153" s="438"/>
      <c r="GE153" s="438"/>
      <c r="GF153" s="438"/>
      <c r="GG153" s="438"/>
      <c r="GH153" s="3665"/>
      <c r="GI153" s="438"/>
      <c r="GJ153" s="438"/>
      <c r="GK153" s="438"/>
      <c r="GL153" s="438"/>
      <c r="GM153" s="438"/>
      <c r="GN153" s="438"/>
      <c r="GO153" s="439"/>
      <c r="GP153" s="439"/>
      <c r="GQ153" s="439"/>
      <c r="GR153" s="439"/>
      <c r="GS153" s="439"/>
      <c r="GT153" s="3665"/>
      <c r="GU153" s="439"/>
      <c r="GV153" s="439"/>
      <c r="GW153" s="439"/>
      <c r="GX153" s="439"/>
      <c r="GY153" s="439"/>
      <c r="GZ153" s="439"/>
    </row>
    <row r="154" spans="1:208" s="530" customFormat="1" x14ac:dyDescent="0.25">
      <c r="A154" s="572"/>
      <c r="B154" s="175"/>
      <c r="C154" s="545"/>
      <c r="D154" s="546"/>
      <c r="E154" s="578">
        <v>10</v>
      </c>
      <c r="F154" s="579"/>
      <c r="G154" s="580" t="str">
        <f t="array" aca="1" ref="G154" ca="1">INDEX(joueurs,SMALL(IF(victoires=J154,ROW(INDIRECT("1:"&amp;ROWS(joueurs)))),COUNTIF(J$145:J154,J154)))</f>
        <v>Claude</v>
      </c>
      <c r="H154" s="580"/>
      <c r="I154" s="581"/>
      <c r="J154" s="582">
        <f>LARGE(victoires,ROWS($1:10))</f>
        <v>5</v>
      </c>
      <c r="K154" s="583">
        <f t="array" aca="1" ref="K154" ca="1">INDEX($B$7:$G$114,MATCH(G154,'INTEGRALE verrouillée'!joueurs,0),6)</f>
        <v>9.4339622641509441E-2</v>
      </c>
      <c r="L154" s="584"/>
      <c r="M154" s="543"/>
      <c r="N154" s="543"/>
      <c r="O154" s="3876"/>
      <c r="P154" s="3876"/>
      <c r="Q154" s="553"/>
      <c r="R154" s="554"/>
      <c r="S154" s="555"/>
      <c r="T154" s="555"/>
      <c r="U154" s="550"/>
      <c r="V154" s="133"/>
      <c r="W154" s="139"/>
      <c r="X154" s="139"/>
      <c r="Y154" s="390"/>
      <c r="Z154" s="551"/>
      <c r="AA154" s="552"/>
      <c r="AB154" s="429"/>
      <c r="AC154" s="429"/>
      <c r="AD154" s="429"/>
      <c r="AE154" s="428"/>
      <c r="AF154" s="428"/>
      <c r="AG154" s="428"/>
      <c r="AH154" s="428"/>
      <c r="AI154" s="428"/>
      <c r="AJ154" s="430"/>
      <c r="AK154" s="431"/>
      <c r="AL154" s="431"/>
      <c r="AM154" s="432"/>
      <c r="AN154" s="432"/>
      <c r="AO154" s="432"/>
      <c r="AP154" s="432"/>
      <c r="AQ154" s="432"/>
      <c r="AR154" s="432"/>
      <c r="AS154" s="432"/>
      <c r="AT154" s="432"/>
      <c r="AU154" s="433"/>
      <c r="AV154" s="433"/>
      <c r="AW154" s="434"/>
      <c r="AX154" s="434"/>
      <c r="AY154" s="434"/>
      <c r="AZ154" s="434"/>
      <c r="BA154" s="434"/>
      <c r="BB154" s="434"/>
      <c r="BC154" s="434"/>
      <c r="BD154" s="434"/>
      <c r="BE154" s="435"/>
      <c r="BF154" s="435"/>
      <c r="BG154" s="435"/>
      <c r="BH154" s="435"/>
      <c r="BI154" s="435"/>
      <c r="BJ154" s="435"/>
      <c r="BK154" s="435"/>
      <c r="BL154" s="435"/>
      <c r="BM154" s="435"/>
      <c r="BN154" s="435"/>
      <c r="BO154" s="435"/>
      <c r="BP154" s="436"/>
      <c r="BQ154" s="436"/>
      <c r="BR154" s="436"/>
      <c r="BS154" s="436"/>
      <c r="BT154" s="436"/>
      <c r="BU154" s="436"/>
      <c r="BV154" s="436"/>
      <c r="BW154" s="436"/>
      <c r="BX154" s="436"/>
      <c r="BY154" s="436"/>
      <c r="BZ154" s="437"/>
      <c r="CA154" s="437"/>
      <c r="CB154" s="437"/>
      <c r="CC154" s="437"/>
      <c r="CD154" s="437"/>
      <c r="CE154" s="437"/>
      <c r="CF154" s="437"/>
      <c r="CG154" s="437"/>
      <c r="CH154" s="437"/>
      <c r="CI154" s="437"/>
      <c r="CJ154" s="437"/>
      <c r="CK154" s="437"/>
      <c r="CL154" s="437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9"/>
      <c r="CZ154" s="439"/>
      <c r="DA154" s="439"/>
      <c r="DB154" s="439"/>
      <c r="DC154" s="439"/>
      <c r="DD154" s="439"/>
      <c r="DE154" s="439"/>
      <c r="DF154" s="439"/>
      <c r="DG154" s="439"/>
      <c r="DH154" s="439"/>
      <c r="DI154" s="439"/>
      <c r="DJ154" s="439"/>
      <c r="DK154" s="439"/>
      <c r="DL154" s="440"/>
      <c r="DM154" s="440"/>
      <c r="DN154" s="440"/>
      <c r="DO154" s="440"/>
      <c r="DP154" s="440"/>
      <c r="DQ154" s="440"/>
      <c r="DR154" s="440"/>
      <c r="DS154" s="440"/>
      <c r="DT154" s="440"/>
      <c r="DU154" s="440"/>
      <c r="DV154" s="440"/>
      <c r="DW154" s="440"/>
      <c r="DX154" s="440"/>
      <c r="DY154" s="440"/>
      <c r="DZ154" s="434"/>
      <c r="EA154" s="434"/>
      <c r="EB154" s="434"/>
      <c r="EC154" s="434"/>
      <c r="ED154" s="434"/>
      <c r="EE154" s="434"/>
      <c r="EF154" s="434"/>
      <c r="EG154" s="434"/>
      <c r="EH154" s="434"/>
      <c r="EI154" s="434"/>
      <c r="EJ154" s="434"/>
      <c r="EK154" s="434"/>
      <c r="EL154" s="434"/>
      <c r="EM154" s="434"/>
      <c r="EN154" s="435"/>
      <c r="EO154" s="435"/>
      <c r="EP154" s="435"/>
      <c r="EQ154" s="435"/>
      <c r="ER154" s="435"/>
      <c r="ES154" s="435"/>
      <c r="ET154" s="435"/>
      <c r="EU154" s="435"/>
      <c r="EV154" s="435"/>
      <c r="EW154" s="435"/>
      <c r="EX154" s="435"/>
      <c r="EY154" s="435"/>
      <c r="EZ154" s="435"/>
      <c r="FA154" s="435"/>
      <c r="FB154" s="436"/>
      <c r="FC154" s="436"/>
      <c r="FD154" s="436"/>
      <c r="FE154" s="436"/>
      <c r="FF154" s="436"/>
      <c r="FG154" s="436"/>
      <c r="FH154" s="436"/>
      <c r="FI154" s="436"/>
      <c r="FJ154" s="436"/>
      <c r="FK154" s="436"/>
      <c r="FL154" s="436"/>
      <c r="FM154" s="436"/>
      <c r="FN154" s="436"/>
      <c r="FO154" s="436"/>
      <c r="FP154" s="436"/>
      <c r="FQ154" s="437"/>
      <c r="FR154" s="437"/>
      <c r="FS154" s="437"/>
      <c r="FT154" s="437"/>
      <c r="FU154" s="437"/>
      <c r="FV154" s="437"/>
      <c r="FW154" s="437"/>
      <c r="FX154" s="3665"/>
      <c r="FY154" s="437"/>
      <c r="FZ154" s="437"/>
      <c r="GA154" s="437"/>
      <c r="GB154" s="438"/>
      <c r="GC154" s="438"/>
      <c r="GD154" s="438"/>
      <c r="GE154" s="438"/>
      <c r="GF154" s="438"/>
      <c r="GG154" s="438"/>
      <c r="GH154" s="3665"/>
      <c r="GI154" s="438"/>
      <c r="GJ154" s="438"/>
      <c r="GK154" s="438"/>
      <c r="GL154" s="438"/>
      <c r="GM154" s="438"/>
      <c r="GN154" s="438"/>
      <c r="GO154" s="439"/>
      <c r="GP154" s="439"/>
      <c r="GQ154" s="439"/>
      <c r="GR154" s="439"/>
      <c r="GS154" s="439"/>
      <c r="GT154" s="3665"/>
      <c r="GU154" s="439"/>
      <c r="GV154" s="439"/>
      <c r="GW154" s="439"/>
      <c r="GX154" s="439"/>
      <c r="GY154" s="439"/>
      <c r="GZ154" s="439"/>
    </row>
    <row r="155" spans="1:208" s="530" customFormat="1" x14ac:dyDescent="0.25">
      <c r="A155" s="572"/>
      <c r="B155" s="175"/>
      <c r="C155" s="545"/>
      <c r="D155" s="546"/>
      <c r="E155" s="573"/>
      <c r="F155" s="568"/>
      <c r="G155" s="568"/>
      <c r="H155" s="568"/>
      <c r="I155" s="574"/>
      <c r="J155" s="575"/>
      <c r="K155" s="575"/>
      <c r="L155" s="575"/>
      <c r="M155" s="543"/>
      <c r="N155" s="543"/>
      <c r="O155" s="3876"/>
      <c r="P155" s="3876"/>
      <c r="Q155" s="568"/>
      <c r="R155" s="568"/>
      <c r="S155" s="569"/>
      <c r="T155" s="569"/>
      <c r="U155" s="570"/>
      <c r="V155" s="570"/>
      <c r="W155" s="571"/>
      <c r="X155" s="571"/>
      <c r="Y155" s="551"/>
      <c r="Z155" s="551"/>
      <c r="AA155" s="552"/>
      <c r="AB155" s="429"/>
      <c r="AC155" s="429"/>
      <c r="AD155" s="429"/>
      <c r="AE155" s="428"/>
      <c r="AF155" s="428"/>
      <c r="AG155" s="428"/>
      <c r="AH155" s="428"/>
      <c r="AI155" s="428"/>
      <c r="AJ155" s="430"/>
      <c r="AK155" s="431"/>
      <c r="AL155" s="431"/>
      <c r="AM155" s="432"/>
      <c r="AN155" s="432"/>
      <c r="AO155" s="432"/>
      <c r="AP155" s="432"/>
      <c r="AQ155" s="432"/>
      <c r="AR155" s="432"/>
      <c r="AS155" s="432"/>
      <c r="AT155" s="432"/>
      <c r="AU155" s="433"/>
      <c r="AV155" s="433"/>
      <c r="AW155" s="434"/>
      <c r="AX155" s="434"/>
      <c r="AY155" s="434"/>
      <c r="AZ155" s="434"/>
      <c r="BA155" s="434"/>
      <c r="BB155" s="434"/>
      <c r="BC155" s="434"/>
      <c r="BD155" s="434"/>
      <c r="BE155" s="435"/>
      <c r="BF155" s="435"/>
      <c r="BG155" s="435"/>
      <c r="BH155" s="435"/>
      <c r="BI155" s="435"/>
      <c r="BJ155" s="435"/>
      <c r="BK155" s="435"/>
      <c r="BL155" s="435"/>
      <c r="BM155" s="435"/>
      <c r="BN155" s="435"/>
      <c r="BO155" s="435"/>
      <c r="BP155" s="436"/>
      <c r="BQ155" s="436"/>
      <c r="BR155" s="436"/>
      <c r="BS155" s="436"/>
      <c r="BT155" s="436"/>
      <c r="BU155" s="436"/>
      <c r="BV155" s="436"/>
      <c r="BW155" s="436"/>
      <c r="BX155" s="436"/>
      <c r="BY155" s="436"/>
      <c r="BZ155" s="437"/>
      <c r="CA155" s="437"/>
      <c r="CB155" s="437"/>
      <c r="CC155" s="437"/>
      <c r="CD155" s="437"/>
      <c r="CE155" s="437"/>
      <c r="CF155" s="437"/>
      <c r="CG155" s="437"/>
      <c r="CH155" s="437"/>
      <c r="CI155" s="437"/>
      <c r="CJ155" s="437"/>
      <c r="CK155" s="437"/>
      <c r="CL155" s="437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9"/>
      <c r="CZ155" s="439"/>
      <c r="DA155" s="439"/>
      <c r="DB155" s="439"/>
      <c r="DC155" s="439"/>
      <c r="DD155" s="439"/>
      <c r="DE155" s="439"/>
      <c r="DF155" s="439"/>
      <c r="DG155" s="439"/>
      <c r="DH155" s="439"/>
      <c r="DI155" s="439"/>
      <c r="DJ155" s="439"/>
      <c r="DK155" s="439"/>
      <c r="DL155" s="440"/>
      <c r="DM155" s="440"/>
      <c r="DN155" s="440"/>
      <c r="DO155" s="440"/>
      <c r="DP155" s="440"/>
      <c r="DQ155" s="440"/>
      <c r="DR155" s="440"/>
      <c r="DS155" s="440"/>
      <c r="DT155" s="440"/>
      <c r="DU155" s="440"/>
      <c r="DV155" s="440"/>
      <c r="DW155" s="440"/>
      <c r="DX155" s="440"/>
      <c r="DY155" s="440"/>
      <c r="DZ155" s="434"/>
      <c r="EA155" s="434"/>
      <c r="EB155" s="434"/>
      <c r="EC155" s="434"/>
      <c r="ED155" s="434"/>
      <c r="EE155" s="434"/>
      <c r="EF155" s="434"/>
      <c r="EG155" s="434"/>
      <c r="EH155" s="434"/>
      <c r="EI155" s="434"/>
      <c r="EJ155" s="434"/>
      <c r="EK155" s="434"/>
      <c r="EL155" s="434"/>
      <c r="EM155" s="434"/>
      <c r="EN155" s="435"/>
      <c r="EO155" s="435"/>
      <c r="EP155" s="435"/>
      <c r="EQ155" s="435"/>
      <c r="ER155" s="435"/>
      <c r="ES155" s="435"/>
      <c r="ET155" s="435"/>
      <c r="EU155" s="435"/>
      <c r="EV155" s="435"/>
      <c r="EW155" s="435"/>
      <c r="EX155" s="435"/>
      <c r="EY155" s="435"/>
      <c r="EZ155" s="435"/>
      <c r="FA155" s="435"/>
      <c r="FB155" s="436"/>
      <c r="FC155" s="436"/>
      <c r="FD155" s="436"/>
      <c r="FE155" s="436"/>
      <c r="FF155" s="436"/>
      <c r="FG155" s="436"/>
      <c r="FH155" s="436"/>
      <c r="FI155" s="436"/>
      <c r="FJ155" s="436"/>
      <c r="FK155" s="436"/>
      <c r="FL155" s="436"/>
      <c r="FM155" s="436"/>
      <c r="FN155" s="436"/>
      <c r="FO155" s="436"/>
      <c r="FP155" s="436"/>
      <c r="FQ155" s="437"/>
      <c r="FR155" s="437"/>
      <c r="FS155" s="437"/>
      <c r="FT155" s="437"/>
      <c r="FU155" s="437"/>
      <c r="FV155" s="437"/>
      <c r="FW155" s="437"/>
      <c r="FX155" s="3665"/>
      <c r="FY155" s="437"/>
      <c r="FZ155" s="437"/>
      <c r="GA155" s="437"/>
      <c r="GB155" s="438"/>
      <c r="GC155" s="438"/>
      <c r="GD155" s="438"/>
      <c r="GE155" s="438"/>
      <c r="GF155" s="438"/>
      <c r="GG155" s="438"/>
      <c r="GH155" s="3665"/>
      <c r="GI155" s="438"/>
      <c r="GJ155" s="438"/>
      <c r="GK155" s="438"/>
      <c r="GL155" s="438"/>
      <c r="GM155" s="438"/>
      <c r="GN155" s="438"/>
      <c r="GO155" s="439"/>
      <c r="GP155" s="439"/>
      <c r="GQ155" s="439"/>
      <c r="GR155" s="439"/>
      <c r="GS155" s="439"/>
      <c r="GT155" s="3665"/>
      <c r="GU155" s="439"/>
      <c r="GV155" s="439"/>
      <c r="GW155" s="439"/>
      <c r="GX155" s="439"/>
      <c r="GY155" s="439"/>
      <c r="GZ155" s="439"/>
    </row>
    <row r="156" spans="1:208" s="530" customFormat="1" x14ac:dyDescent="0.25">
      <c r="A156" s="572"/>
      <c r="B156" s="175"/>
      <c r="C156" s="545"/>
      <c r="D156" s="546"/>
      <c r="E156" s="586" t="s">
        <v>259</v>
      </c>
      <c r="F156" s="586"/>
      <c r="G156" s="586"/>
      <c r="H156" s="586"/>
      <c r="I156" s="586"/>
      <c r="J156" s="586"/>
      <c r="K156" s="587"/>
      <c r="L156" s="588"/>
      <c r="M156" s="543"/>
      <c r="N156" s="543"/>
      <c r="O156" s="3876"/>
      <c r="P156" s="3876"/>
      <c r="Q156" s="568"/>
      <c r="R156" s="568"/>
      <c r="S156" s="569"/>
      <c r="T156" s="569"/>
      <c r="U156" s="570"/>
      <c r="V156" s="570"/>
      <c r="W156" s="571"/>
      <c r="X156" s="571"/>
      <c r="Y156" s="551"/>
      <c r="Z156" s="551"/>
      <c r="AA156" s="552"/>
      <c r="AB156" s="429"/>
      <c r="AC156" s="429"/>
      <c r="AD156" s="429"/>
      <c r="AE156" s="428"/>
      <c r="AF156" s="428"/>
      <c r="AG156" s="428"/>
      <c r="AH156" s="428"/>
      <c r="AI156" s="428"/>
      <c r="AJ156" s="430"/>
      <c r="AK156" s="431"/>
      <c r="AL156" s="431"/>
      <c r="AM156" s="432"/>
      <c r="AN156" s="432"/>
      <c r="AO156" s="432"/>
      <c r="AP156" s="432"/>
      <c r="AQ156" s="432"/>
      <c r="AR156" s="432"/>
      <c r="AS156" s="432"/>
      <c r="AT156" s="432"/>
      <c r="AU156" s="433"/>
      <c r="AV156" s="433"/>
      <c r="AW156" s="434"/>
      <c r="AX156" s="434"/>
      <c r="AY156" s="434"/>
      <c r="AZ156" s="434"/>
      <c r="BA156" s="434"/>
      <c r="BB156" s="434"/>
      <c r="BC156" s="434"/>
      <c r="BD156" s="434"/>
      <c r="BE156" s="435"/>
      <c r="BF156" s="435"/>
      <c r="BG156" s="435"/>
      <c r="BH156" s="435"/>
      <c r="BI156" s="435"/>
      <c r="BJ156" s="435"/>
      <c r="BK156" s="435"/>
      <c r="BL156" s="435"/>
      <c r="BM156" s="435"/>
      <c r="BN156" s="435"/>
      <c r="BO156" s="435"/>
      <c r="BP156" s="436"/>
      <c r="BQ156" s="436"/>
      <c r="BR156" s="436"/>
      <c r="BS156" s="436"/>
      <c r="BT156" s="436"/>
      <c r="BU156" s="436"/>
      <c r="BV156" s="436"/>
      <c r="BW156" s="436"/>
      <c r="BX156" s="436"/>
      <c r="BY156" s="436"/>
      <c r="BZ156" s="437"/>
      <c r="CA156" s="437"/>
      <c r="CB156" s="437"/>
      <c r="CC156" s="437"/>
      <c r="CD156" s="437"/>
      <c r="CE156" s="437"/>
      <c r="CF156" s="437"/>
      <c r="CG156" s="437"/>
      <c r="CH156" s="437"/>
      <c r="CI156" s="437"/>
      <c r="CJ156" s="437"/>
      <c r="CK156" s="437"/>
      <c r="CL156" s="437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9"/>
      <c r="CZ156" s="439"/>
      <c r="DA156" s="439"/>
      <c r="DB156" s="439"/>
      <c r="DC156" s="439"/>
      <c r="DD156" s="439"/>
      <c r="DE156" s="439"/>
      <c r="DF156" s="439"/>
      <c r="DG156" s="439"/>
      <c r="DH156" s="439"/>
      <c r="DI156" s="439"/>
      <c r="DJ156" s="439"/>
      <c r="DK156" s="439"/>
      <c r="DL156" s="440"/>
      <c r="DM156" s="440"/>
      <c r="DN156" s="440"/>
      <c r="DO156" s="440"/>
      <c r="DP156" s="440"/>
      <c r="DQ156" s="440"/>
      <c r="DR156" s="440"/>
      <c r="DS156" s="440"/>
      <c r="DT156" s="440"/>
      <c r="DU156" s="440"/>
      <c r="DV156" s="440"/>
      <c r="DW156" s="440"/>
      <c r="DX156" s="440"/>
      <c r="DY156" s="440"/>
      <c r="DZ156" s="434"/>
      <c r="EA156" s="434"/>
      <c r="EB156" s="434"/>
      <c r="EC156" s="434"/>
      <c r="ED156" s="434"/>
      <c r="EE156" s="434"/>
      <c r="EF156" s="434"/>
      <c r="EG156" s="434"/>
      <c r="EH156" s="434"/>
      <c r="EI156" s="434"/>
      <c r="EJ156" s="434"/>
      <c r="EK156" s="434"/>
      <c r="EL156" s="434"/>
      <c r="EM156" s="434"/>
      <c r="EN156" s="435"/>
      <c r="EO156" s="435"/>
      <c r="EP156" s="435"/>
      <c r="EQ156" s="435"/>
      <c r="ER156" s="435"/>
      <c r="ES156" s="435"/>
      <c r="ET156" s="435"/>
      <c r="EU156" s="435"/>
      <c r="EV156" s="435"/>
      <c r="EW156" s="435"/>
      <c r="EX156" s="435"/>
      <c r="EY156" s="435"/>
      <c r="EZ156" s="435"/>
      <c r="FA156" s="435"/>
      <c r="FB156" s="436"/>
      <c r="FC156" s="436"/>
      <c r="FD156" s="436"/>
      <c r="FE156" s="436"/>
      <c r="FF156" s="436"/>
      <c r="FG156" s="436"/>
      <c r="FH156" s="436"/>
      <c r="FI156" s="436"/>
      <c r="FJ156" s="436"/>
      <c r="FK156" s="436"/>
      <c r="FL156" s="436"/>
      <c r="FM156" s="436"/>
      <c r="FN156" s="436"/>
      <c r="FO156" s="436"/>
      <c r="FP156" s="436"/>
      <c r="FQ156" s="437"/>
      <c r="FR156" s="437"/>
      <c r="FS156" s="437"/>
      <c r="FT156" s="437"/>
      <c r="FU156" s="437"/>
      <c r="FV156" s="437"/>
      <c r="FW156" s="437"/>
      <c r="FX156" s="3665"/>
      <c r="FY156" s="437"/>
      <c r="FZ156" s="437"/>
      <c r="GA156" s="437"/>
      <c r="GB156" s="438"/>
      <c r="GC156" s="438"/>
      <c r="GD156" s="438"/>
      <c r="GE156" s="438"/>
      <c r="GF156" s="438"/>
      <c r="GG156" s="438"/>
      <c r="GH156" s="3665"/>
      <c r="GI156" s="438"/>
      <c r="GJ156" s="438"/>
      <c r="GK156" s="438"/>
      <c r="GL156" s="438"/>
      <c r="GM156" s="438"/>
      <c r="GN156" s="438"/>
      <c r="GO156" s="439"/>
      <c r="GP156" s="439"/>
      <c r="GQ156" s="439"/>
      <c r="GR156" s="439"/>
      <c r="GS156" s="439"/>
      <c r="GT156" s="3665"/>
      <c r="GU156" s="439"/>
      <c r="GV156" s="439"/>
      <c r="GW156" s="439"/>
      <c r="GX156" s="439"/>
      <c r="GY156" s="439"/>
      <c r="GZ156" s="439"/>
    </row>
    <row r="157" spans="1:208" s="530" customFormat="1" x14ac:dyDescent="0.25">
      <c r="A157" s="562"/>
      <c r="B157" s="427"/>
      <c r="C157" s="545"/>
      <c r="D157" s="546"/>
      <c r="E157" s="589">
        <v>1</v>
      </c>
      <c r="F157" s="590"/>
      <c r="G157" s="591" t="str">
        <f t="array" aca="1" ref="G157" ca="1">INDEX(joueurs,SMALL(IF(podiums=J157,ROW(INDIRECT("1:"&amp;ROWS(joueurs)))),COUNTIF(J$157:J157,J157)))</f>
        <v>Franck-David</v>
      </c>
      <c r="H157" s="591"/>
      <c r="I157" s="592"/>
      <c r="J157" s="593">
        <f>LARGE(podiums,ROWS($1:1))</f>
        <v>52</v>
      </c>
      <c r="K157" s="594">
        <f t="array" aca="1" ref="K157" ca="1">INDEX($B$7:$R$114,MATCH(G157,'INTEGRALE verrouillée'!joueurs,0),17)</f>
        <v>0.40944881889763779</v>
      </c>
      <c r="L157" s="591"/>
      <c r="M157" s="543"/>
      <c r="N157" s="543"/>
      <c r="O157" s="3876"/>
      <c r="P157" s="3876"/>
      <c r="Q157" s="553"/>
      <c r="R157" s="554"/>
      <c r="S157" s="555"/>
      <c r="T157" s="555"/>
      <c r="U157" s="550"/>
      <c r="V157" s="133"/>
      <c r="W157" s="139"/>
      <c r="X157" s="139"/>
      <c r="Y157" s="390"/>
      <c r="Z157" s="551"/>
      <c r="AA157" s="552"/>
      <c r="AB157" s="429"/>
      <c r="AC157" s="429"/>
      <c r="AD157" s="429"/>
      <c r="AE157" s="428"/>
      <c r="AF157" s="428"/>
      <c r="AG157" s="428"/>
      <c r="AH157" s="428"/>
      <c r="AI157" s="428"/>
      <c r="AJ157" s="430"/>
      <c r="AK157" s="431"/>
      <c r="AL157" s="431"/>
      <c r="AM157" s="432"/>
      <c r="AN157" s="432"/>
      <c r="AO157" s="432"/>
      <c r="AP157" s="432"/>
      <c r="AQ157" s="432"/>
      <c r="AR157" s="432"/>
      <c r="AS157" s="432"/>
      <c r="AT157" s="432"/>
      <c r="AU157" s="433"/>
      <c r="AV157" s="433"/>
      <c r="AW157" s="434"/>
      <c r="AX157" s="434"/>
      <c r="AY157" s="434"/>
      <c r="AZ157" s="434"/>
      <c r="BA157" s="434"/>
      <c r="BB157" s="434"/>
      <c r="BC157" s="434"/>
      <c r="BD157" s="434"/>
      <c r="BE157" s="435"/>
      <c r="BF157" s="435"/>
      <c r="BG157" s="435"/>
      <c r="BH157" s="435"/>
      <c r="BI157" s="435"/>
      <c r="BJ157" s="435"/>
      <c r="BK157" s="435"/>
      <c r="BL157" s="435"/>
      <c r="BM157" s="435"/>
      <c r="BN157" s="435"/>
      <c r="BO157" s="435"/>
      <c r="BP157" s="436"/>
      <c r="BQ157" s="436"/>
      <c r="BR157" s="436"/>
      <c r="BS157" s="436"/>
      <c r="BT157" s="436"/>
      <c r="BU157" s="436"/>
      <c r="BV157" s="436"/>
      <c r="BW157" s="436"/>
      <c r="BX157" s="436"/>
      <c r="BY157" s="436"/>
      <c r="BZ157" s="437"/>
      <c r="CA157" s="437"/>
      <c r="CB157" s="437"/>
      <c r="CC157" s="437"/>
      <c r="CD157" s="437"/>
      <c r="CE157" s="437"/>
      <c r="CF157" s="437"/>
      <c r="CG157" s="437"/>
      <c r="CH157" s="437"/>
      <c r="CI157" s="437"/>
      <c r="CJ157" s="437"/>
      <c r="CK157" s="437"/>
      <c r="CL157" s="437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9"/>
      <c r="CZ157" s="439"/>
      <c r="DA157" s="439"/>
      <c r="DB157" s="439"/>
      <c r="DC157" s="439"/>
      <c r="DD157" s="439"/>
      <c r="DE157" s="439"/>
      <c r="DF157" s="439"/>
      <c r="DG157" s="439"/>
      <c r="DH157" s="439"/>
      <c r="DI157" s="439"/>
      <c r="DJ157" s="439"/>
      <c r="DK157" s="439"/>
      <c r="DL157" s="440"/>
      <c r="DM157" s="440"/>
      <c r="DN157" s="440"/>
      <c r="DO157" s="440"/>
      <c r="DP157" s="440"/>
      <c r="DQ157" s="440"/>
      <c r="DR157" s="440"/>
      <c r="DS157" s="440"/>
      <c r="DT157" s="440"/>
      <c r="DU157" s="440"/>
      <c r="DV157" s="440"/>
      <c r="DW157" s="440"/>
      <c r="DX157" s="440"/>
      <c r="DY157" s="440"/>
      <c r="DZ157" s="434"/>
      <c r="EA157" s="434"/>
      <c r="EB157" s="434"/>
      <c r="EC157" s="434"/>
      <c r="ED157" s="434"/>
      <c r="EE157" s="434"/>
      <c r="EF157" s="434"/>
      <c r="EG157" s="434"/>
      <c r="EH157" s="434"/>
      <c r="EI157" s="434"/>
      <c r="EJ157" s="434"/>
      <c r="EK157" s="434"/>
      <c r="EL157" s="434"/>
      <c r="EM157" s="434"/>
      <c r="EN157" s="435"/>
      <c r="EO157" s="435"/>
      <c r="EP157" s="435"/>
      <c r="EQ157" s="435"/>
      <c r="ER157" s="435"/>
      <c r="ES157" s="435"/>
      <c r="ET157" s="435"/>
      <c r="EU157" s="435"/>
      <c r="EV157" s="435"/>
      <c r="EW157" s="435"/>
      <c r="EX157" s="435"/>
      <c r="EY157" s="435"/>
      <c r="EZ157" s="435"/>
      <c r="FA157" s="435"/>
      <c r="FB157" s="436"/>
      <c r="FC157" s="436"/>
      <c r="FD157" s="436"/>
      <c r="FE157" s="436"/>
      <c r="FF157" s="436"/>
      <c r="FG157" s="436"/>
      <c r="FH157" s="436"/>
      <c r="FI157" s="436"/>
      <c r="FJ157" s="436"/>
      <c r="FK157" s="436"/>
      <c r="FL157" s="436"/>
      <c r="FM157" s="436"/>
      <c r="FN157" s="436"/>
      <c r="FO157" s="436"/>
      <c r="FP157" s="436"/>
      <c r="FQ157" s="437"/>
      <c r="FR157" s="437"/>
      <c r="FS157" s="437"/>
      <c r="FT157" s="437"/>
      <c r="FU157" s="437"/>
      <c r="FV157" s="437"/>
      <c r="FW157" s="437"/>
      <c r="FX157" s="3665"/>
      <c r="FY157" s="437"/>
      <c r="FZ157" s="437"/>
      <c r="GA157" s="437"/>
      <c r="GB157" s="438"/>
      <c r="GC157" s="438"/>
      <c r="GD157" s="438"/>
      <c r="GE157" s="438"/>
      <c r="GF157" s="438"/>
      <c r="GG157" s="438"/>
      <c r="GH157" s="3665"/>
      <c r="GI157" s="438"/>
      <c r="GJ157" s="438"/>
      <c r="GK157" s="438"/>
      <c r="GL157" s="438"/>
      <c r="GM157" s="438"/>
      <c r="GN157" s="438"/>
      <c r="GO157" s="439"/>
      <c r="GP157" s="439"/>
      <c r="GQ157" s="439"/>
      <c r="GR157" s="439"/>
      <c r="GS157" s="439"/>
      <c r="GT157" s="3665"/>
      <c r="GU157" s="439"/>
      <c r="GV157" s="439"/>
      <c r="GW157" s="439"/>
      <c r="GX157" s="439"/>
      <c r="GY157" s="439"/>
      <c r="GZ157" s="439"/>
    </row>
    <row r="158" spans="1:208" s="530" customFormat="1" x14ac:dyDescent="0.25">
      <c r="A158" s="572"/>
      <c r="B158" s="175"/>
      <c r="C158" s="545"/>
      <c r="D158" s="546"/>
      <c r="E158" s="589">
        <v>2</v>
      </c>
      <c r="F158" s="590"/>
      <c r="G158" s="591" t="str">
        <f t="array" aca="1" ref="G158" ca="1">INDEX(joueurs,SMALL(IF(podiums=J158,ROW(INDIRECT("1:"&amp;ROWS(joueurs)))),COUNTIF(J$157:J158,J158)))</f>
        <v>Dams</v>
      </c>
      <c r="H158" s="591"/>
      <c r="I158" s="592"/>
      <c r="J158" s="593">
        <f>LARGE(podiums,ROWS($1:2))</f>
        <v>51</v>
      </c>
      <c r="K158" s="594">
        <f t="array" aca="1" ref="K158" ca="1">INDEX($B$7:$R$114,MATCH(G158,'INTEGRALE verrouillée'!joueurs,0),17)</f>
        <v>0.28491620111731841</v>
      </c>
      <c r="L158" s="591"/>
      <c r="M158" s="543"/>
      <c r="N158" s="543"/>
      <c r="O158" s="3876"/>
      <c r="P158" s="3876"/>
      <c r="Q158" s="553"/>
      <c r="R158" s="554"/>
      <c r="S158" s="555"/>
      <c r="T158" s="555"/>
      <c r="U158" s="550"/>
      <c r="V158" s="133"/>
      <c r="W158" s="139"/>
      <c r="X158" s="139"/>
      <c r="Y158" s="390"/>
      <c r="Z158" s="551"/>
      <c r="AA158" s="552"/>
      <c r="AB158" s="429"/>
      <c r="AC158" s="429"/>
      <c r="AD158" s="429"/>
      <c r="AE158" s="428"/>
      <c r="AF158" s="428"/>
      <c r="AG158" s="428"/>
      <c r="AH158" s="428"/>
      <c r="AI158" s="428"/>
      <c r="AJ158" s="430"/>
      <c r="AK158" s="431"/>
      <c r="AL158" s="431"/>
      <c r="AM158" s="432"/>
      <c r="AN158" s="432"/>
      <c r="AO158" s="432"/>
      <c r="AP158" s="432"/>
      <c r="AQ158" s="432"/>
      <c r="AR158" s="432"/>
      <c r="AS158" s="432"/>
      <c r="AT158" s="432"/>
      <c r="AU158" s="433"/>
      <c r="AV158" s="433"/>
      <c r="AW158" s="434"/>
      <c r="AX158" s="434"/>
      <c r="AY158" s="434"/>
      <c r="AZ158" s="434"/>
      <c r="BA158" s="434"/>
      <c r="BB158" s="434"/>
      <c r="BC158" s="434"/>
      <c r="BD158" s="434"/>
      <c r="BE158" s="435"/>
      <c r="BF158" s="435"/>
      <c r="BG158" s="435"/>
      <c r="BH158" s="435"/>
      <c r="BI158" s="435"/>
      <c r="BJ158" s="435"/>
      <c r="BK158" s="435"/>
      <c r="BL158" s="435"/>
      <c r="BM158" s="435"/>
      <c r="BN158" s="435"/>
      <c r="BO158" s="435"/>
      <c r="BP158" s="436"/>
      <c r="BQ158" s="436"/>
      <c r="BR158" s="436"/>
      <c r="BS158" s="436"/>
      <c r="BT158" s="436"/>
      <c r="BU158" s="436"/>
      <c r="BV158" s="436"/>
      <c r="BW158" s="436"/>
      <c r="BX158" s="436"/>
      <c r="BY158" s="436"/>
      <c r="BZ158" s="437"/>
      <c r="CA158" s="437"/>
      <c r="CB158" s="437"/>
      <c r="CC158" s="437"/>
      <c r="CD158" s="437"/>
      <c r="CE158" s="437"/>
      <c r="CF158" s="437"/>
      <c r="CG158" s="437"/>
      <c r="CH158" s="437"/>
      <c r="CI158" s="437"/>
      <c r="CJ158" s="437"/>
      <c r="CK158" s="437"/>
      <c r="CL158" s="437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9"/>
      <c r="CZ158" s="439"/>
      <c r="DA158" s="439"/>
      <c r="DB158" s="439"/>
      <c r="DC158" s="439"/>
      <c r="DD158" s="439"/>
      <c r="DE158" s="439"/>
      <c r="DF158" s="439"/>
      <c r="DG158" s="439"/>
      <c r="DH158" s="439"/>
      <c r="DI158" s="439"/>
      <c r="DJ158" s="439"/>
      <c r="DK158" s="439"/>
      <c r="DL158" s="440"/>
      <c r="DM158" s="440"/>
      <c r="DN158" s="440"/>
      <c r="DO158" s="440"/>
      <c r="DP158" s="440"/>
      <c r="DQ158" s="440"/>
      <c r="DR158" s="440"/>
      <c r="DS158" s="440"/>
      <c r="DT158" s="440"/>
      <c r="DU158" s="440"/>
      <c r="DV158" s="440"/>
      <c r="DW158" s="440"/>
      <c r="DX158" s="440"/>
      <c r="DY158" s="440"/>
      <c r="DZ158" s="434"/>
      <c r="EA158" s="434"/>
      <c r="EB158" s="434"/>
      <c r="EC158" s="434"/>
      <c r="ED158" s="434"/>
      <c r="EE158" s="434"/>
      <c r="EF158" s="434"/>
      <c r="EG158" s="434"/>
      <c r="EH158" s="434"/>
      <c r="EI158" s="434"/>
      <c r="EJ158" s="434"/>
      <c r="EK158" s="434"/>
      <c r="EL158" s="434"/>
      <c r="EM158" s="434"/>
      <c r="EN158" s="435"/>
      <c r="EO158" s="435"/>
      <c r="EP158" s="435"/>
      <c r="EQ158" s="435"/>
      <c r="ER158" s="435"/>
      <c r="ES158" s="435"/>
      <c r="ET158" s="435"/>
      <c r="EU158" s="435"/>
      <c r="EV158" s="435"/>
      <c r="EW158" s="435"/>
      <c r="EX158" s="435"/>
      <c r="EY158" s="435"/>
      <c r="EZ158" s="435"/>
      <c r="FA158" s="435"/>
      <c r="FB158" s="436"/>
      <c r="FC158" s="436"/>
      <c r="FD158" s="436"/>
      <c r="FE158" s="436"/>
      <c r="FF158" s="436"/>
      <c r="FG158" s="436"/>
      <c r="FH158" s="436"/>
      <c r="FI158" s="436"/>
      <c r="FJ158" s="436"/>
      <c r="FK158" s="436"/>
      <c r="FL158" s="436"/>
      <c r="FM158" s="436"/>
      <c r="FN158" s="436"/>
      <c r="FO158" s="436"/>
      <c r="FP158" s="436"/>
      <c r="FQ158" s="437"/>
      <c r="FR158" s="437"/>
      <c r="FS158" s="437"/>
      <c r="FT158" s="437"/>
      <c r="FU158" s="437"/>
      <c r="FV158" s="437"/>
      <c r="FW158" s="437"/>
      <c r="FX158" s="3665"/>
      <c r="FY158" s="437"/>
      <c r="FZ158" s="437"/>
      <c r="GA158" s="437"/>
      <c r="GB158" s="438"/>
      <c r="GC158" s="438"/>
      <c r="GD158" s="438"/>
      <c r="GE158" s="438"/>
      <c r="GF158" s="438"/>
      <c r="GG158" s="438"/>
      <c r="GH158" s="3665"/>
      <c r="GI158" s="438"/>
      <c r="GJ158" s="438"/>
      <c r="GK158" s="438"/>
      <c r="GL158" s="438"/>
      <c r="GM158" s="438"/>
      <c r="GN158" s="438"/>
      <c r="GO158" s="439"/>
      <c r="GP158" s="439"/>
      <c r="GQ158" s="439"/>
      <c r="GR158" s="439"/>
      <c r="GS158" s="439"/>
      <c r="GT158" s="3665"/>
      <c r="GU158" s="439"/>
      <c r="GV158" s="439"/>
      <c r="GW158" s="439"/>
      <c r="GX158" s="439"/>
      <c r="GY158" s="439"/>
      <c r="GZ158" s="439"/>
    </row>
    <row r="159" spans="1:208" s="530" customFormat="1" x14ac:dyDescent="0.25">
      <c r="A159" s="572"/>
      <c r="B159" s="175"/>
      <c r="C159" s="545"/>
      <c r="D159" s="546"/>
      <c r="E159" s="589">
        <v>3</v>
      </c>
      <c r="F159" s="590"/>
      <c r="G159" s="591" t="str">
        <f t="array" aca="1" ref="G159" ca="1">INDEX(joueurs,SMALL(IF(podiums=J159,ROW(INDIRECT("1:"&amp;ROWS(joueurs)))),COUNTIF(J$157:J159,J159)))</f>
        <v>Fred</v>
      </c>
      <c r="H159" s="591"/>
      <c r="I159" s="592"/>
      <c r="J159" s="593">
        <f>LARGE(podiums,ROWS($1:3))</f>
        <v>44</v>
      </c>
      <c r="K159" s="594">
        <f t="array" aca="1" ref="K159" ca="1">INDEX($B$7:$R$114,MATCH(G159,'INTEGRALE verrouillée'!joueurs,0),17)</f>
        <v>0.28025477707006369</v>
      </c>
      <c r="L159" s="591"/>
      <c r="M159" s="543"/>
      <c r="N159" s="543"/>
      <c r="O159" s="3876"/>
      <c r="P159" s="3876"/>
      <c r="Q159" s="553"/>
      <c r="R159" s="554"/>
      <c r="S159" s="555"/>
      <c r="T159" s="555"/>
      <c r="U159" s="550"/>
      <c r="V159" s="133"/>
      <c r="W159" s="139"/>
      <c r="X159" s="139"/>
      <c r="Y159" s="390"/>
      <c r="Z159" s="551"/>
      <c r="AA159" s="552"/>
      <c r="AB159" s="429"/>
      <c r="AC159" s="429"/>
      <c r="AD159" s="429"/>
      <c r="AE159" s="428"/>
      <c r="AF159" s="428"/>
      <c r="AG159" s="428"/>
      <c r="AH159" s="428"/>
      <c r="AI159" s="428"/>
      <c r="AJ159" s="430"/>
      <c r="AK159" s="431"/>
      <c r="AL159" s="431"/>
      <c r="AM159" s="432"/>
      <c r="AN159" s="432"/>
      <c r="AO159" s="432"/>
      <c r="AP159" s="432"/>
      <c r="AQ159" s="432"/>
      <c r="AR159" s="432"/>
      <c r="AS159" s="432"/>
      <c r="AT159" s="432"/>
      <c r="AU159" s="433"/>
      <c r="AV159" s="433"/>
      <c r="AW159" s="434"/>
      <c r="AX159" s="434"/>
      <c r="AY159" s="434"/>
      <c r="AZ159" s="434"/>
      <c r="BA159" s="434"/>
      <c r="BB159" s="434"/>
      <c r="BC159" s="434"/>
      <c r="BD159" s="434"/>
      <c r="BE159" s="435"/>
      <c r="BF159" s="435"/>
      <c r="BG159" s="435"/>
      <c r="BH159" s="435"/>
      <c r="BI159" s="435"/>
      <c r="BJ159" s="435"/>
      <c r="BK159" s="435"/>
      <c r="BL159" s="435"/>
      <c r="BM159" s="435"/>
      <c r="BN159" s="435"/>
      <c r="BO159" s="435"/>
      <c r="BP159" s="436"/>
      <c r="BQ159" s="436"/>
      <c r="BR159" s="436"/>
      <c r="BS159" s="436"/>
      <c r="BT159" s="436"/>
      <c r="BU159" s="436"/>
      <c r="BV159" s="436"/>
      <c r="BW159" s="436"/>
      <c r="BX159" s="436"/>
      <c r="BY159" s="436"/>
      <c r="BZ159" s="437"/>
      <c r="CA159" s="437"/>
      <c r="CB159" s="437"/>
      <c r="CC159" s="437"/>
      <c r="CD159" s="437"/>
      <c r="CE159" s="437"/>
      <c r="CF159" s="437"/>
      <c r="CG159" s="437"/>
      <c r="CH159" s="437"/>
      <c r="CI159" s="437"/>
      <c r="CJ159" s="437"/>
      <c r="CK159" s="437"/>
      <c r="CL159" s="437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9"/>
      <c r="CZ159" s="439"/>
      <c r="DA159" s="439"/>
      <c r="DB159" s="439"/>
      <c r="DC159" s="439"/>
      <c r="DD159" s="439"/>
      <c r="DE159" s="439"/>
      <c r="DF159" s="439"/>
      <c r="DG159" s="439"/>
      <c r="DH159" s="439"/>
      <c r="DI159" s="439"/>
      <c r="DJ159" s="439"/>
      <c r="DK159" s="439"/>
      <c r="DL159" s="440"/>
      <c r="DM159" s="440"/>
      <c r="DN159" s="440"/>
      <c r="DO159" s="440"/>
      <c r="DP159" s="440"/>
      <c r="DQ159" s="440"/>
      <c r="DR159" s="440"/>
      <c r="DS159" s="440"/>
      <c r="DT159" s="440"/>
      <c r="DU159" s="440"/>
      <c r="DV159" s="440"/>
      <c r="DW159" s="440"/>
      <c r="DX159" s="440"/>
      <c r="DY159" s="440"/>
      <c r="DZ159" s="434"/>
      <c r="EA159" s="434"/>
      <c r="EB159" s="434"/>
      <c r="EC159" s="434"/>
      <c r="ED159" s="434"/>
      <c r="EE159" s="434"/>
      <c r="EF159" s="434"/>
      <c r="EG159" s="434"/>
      <c r="EH159" s="434"/>
      <c r="EI159" s="434"/>
      <c r="EJ159" s="434"/>
      <c r="EK159" s="434"/>
      <c r="EL159" s="434"/>
      <c r="EM159" s="434"/>
      <c r="EN159" s="435"/>
      <c r="EO159" s="435"/>
      <c r="EP159" s="435"/>
      <c r="EQ159" s="435"/>
      <c r="ER159" s="435"/>
      <c r="ES159" s="435"/>
      <c r="ET159" s="435"/>
      <c r="EU159" s="435"/>
      <c r="EV159" s="435"/>
      <c r="EW159" s="435"/>
      <c r="EX159" s="435"/>
      <c r="EY159" s="435"/>
      <c r="EZ159" s="435"/>
      <c r="FA159" s="435"/>
      <c r="FB159" s="436"/>
      <c r="FC159" s="436"/>
      <c r="FD159" s="436"/>
      <c r="FE159" s="436"/>
      <c r="FF159" s="436"/>
      <c r="FG159" s="436"/>
      <c r="FH159" s="436"/>
      <c r="FI159" s="436"/>
      <c r="FJ159" s="436"/>
      <c r="FK159" s="436"/>
      <c r="FL159" s="436"/>
      <c r="FM159" s="436"/>
      <c r="FN159" s="436"/>
      <c r="FO159" s="436"/>
      <c r="FP159" s="436"/>
      <c r="FQ159" s="437"/>
      <c r="FR159" s="437"/>
      <c r="FS159" s="437"/>
      <c r="FT159" s="437"/>
      <c r="FU159" s="437"/>
      <c r="FV159" s="437"/>
      <c r="FW159" s="437"/>
      <c r="FX159" s="3665"/>
      <c r="FY159" s="437"/>
      <c r="FZ159" s="437"/>
      <c r="GA159" s="437"/>
      <c r="GB159" s="438"/>
      <c r="GC159" s="438"/>
      <c r="GD159" s="438"/>
      <c r="GE159" s="438"/>
      <c r="GF159" s="438"/>
      <c r="GG159" s="438"/>
      <c r="GH159" s="3665"/>
      <c r="GI159" s="438"/>
      <c r="GJ159" s="438"/>
      <c r="GK159" s="438"/>
      <c r="GL159" s="438"/>
      <c r="GM159" s="438"/>
      <c r="GN159" s="438"/>
      <c r="GO159" s="439"/>
      <c r="GP159" s="439"/>
      <c r="GQ159" s="439"/>
      <c r="GR159" s="439"/>
      <c r="GS159" s="439"/>
      <c r="GT159" s="3665"/>
      <c r="GU159" s="439"/>
      <c r="GV159" s="439"/>
      <c r="GW159" s="439"/>
      <c r="GX159" s="439"/>
      <c r="GY159" s="439"/>
      <c r="GZ159" s="439"/>
    </row>
    <row r="160" spans="1:208" s="530" customFormat="1" x14ac:dyDescent="0.25">
      <c r="A160" s="572"/>
      <c r="B160" s="175"/>
      <c r="C160" s="545"/>
      <c r="D160" s="546"/>
      <c r="E160" s="589">
        <v>4</v>
      </c>
      <c r="F160" s="590"/>
      <c r="G160" s="591" t="str">
        <f t="array" aca="1" ref="G160" ca="1">INDEX(joueurs,SMALL(IF(podiums=J160,ROW(INDIRECT("1:"&amp;ROWS(joueurs)))),COUNTIF(J$157:J160,J160)))</f>
        <v>Rob</v>
      </c>
      <c r="H160" s="591"/>
      <c r="I160" s="592"/>
      <c r="J160" s="593">
        <f>LARGE(podiums,ROWS($1:4))</f>
        <v>39</v>
      </c>
      <c r="K160" s="594">
        <f t="array" aca="1" ref="K160" ca="1">INDEX($B$7:$R$114,MATCH(G160,'INTEGRALE verrouillée'!joueurs,0),17)</f>
        <v>0.27464788732394368</v>
      </c>
      <c r="L160" s="591"/>
      <c r="M160" s="543"/>
      <c r="N160" s="543"/>
      <c r="O160" s="3876"/>
      <c r="P160" s="3876"/>
      <c r="Q160" s="553"/>
      <c r="R160" s="554"/>
      <c r="S160" s="555"/>
      <c r="T160" s="555"/>
      <c r="U160" s="550"/>
      <c r="V160" s="133"/>
      <c r="W160" s="139"/>
      <c r="X160" s="139"/>
      <c r="Y160" s="390"/>
      <c r="Z160" s="551"/>
      <c r="AA160" s="552"/>
      <c r="AB160" s="429"/>
      <c r="AC160" s="429"/>
      <c r="AD160" s="429"/>
      <c r="AE160" s="428"/>
      <c r="AF160" s="428"/>
      <c r="AG160" s="428"/>
      <c r="AH160" s="428"/>
      <c r="AI160" s="428"/>
      <c r="AJ160" s="430"/>
      <c r="AK160" s="431"/>
      <c r="AL160" s="431"/>
      <c r="AM160" s="432"/>
      <c r="AN160" s="432"/>
      <c r="AO160" s="432"/>
      <c r="AP160" s="432"/>
      <c r="AQ160" s="432"/>
      <c r="AR160" s="432"/>
      <c r="AS160" s="432"/>
      <c r="AT160" s="432"/>
      <c r="AU160" s="433"/>
      <c r="AV160" s="433"/>
      <c r="AW160" s="434"/>
      <c r="AX160" s="434"/>
      <c r="AY160" s="434"/>
      <c r="AZ160" s="434"/>
      <c r="BA160" s="434"/>
      <c r="BB160" s="434"/>
      <c r="BC160" s="434"/>
      <c r="BD160" s="434"/>
      <c r="BE160" s="435"/>
      <c r="BF160" s="435"/>
      <c r="BG160" s="435"/>
      <c r="BH160" s="435"/>
      <c r="BI160" s="435"/>
      <c r="BJ160" s="435"/>
      <c r="BK160" s="435"/>
      <c r="BL160" s="435"/>
      <c r="BM160" s="435"/>
      <c r="BN160" s="435"/>
      <c r="BO160" s="435"/>
      <c r="BP160" s="436"/>
      <c r="BQ160" s="436"/>
      <c r="BR160" s="436"/>
      <c r="BS160" s="436"/>
      <c r="BT160" s="436"/>
      <c r="BU160" s="436"/>
      <c r="BV160" s="436"/>
      <c r="BW160" s="436"/>
      <c r="BX160" s="436"/>
      <c r="BY160" s="436"/>
      <c r="BZ160" s="437"/>
      <c r="CA160" s="437"/>
      <c r="CB160" s="437"/>
      <c r="CC160" s="437"/>
      <c r="CD160" s="437"/>
      <c r="CE160" s="437"/>
      <c r="CF160" s="437"/>
      <c r="CG160" s="437"/>
      <c r="CH160" s="437"/>
      <c r="CI160" s="437"/>
      <c r="CJ160" s="437"/>
      <c r="CK160" s="437"/>
      <c r="CL160" s="437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9"/>
      <c r="CZ160" s="439"/>
      <c r="DA160" s="439"/>
      <c r="DB160" s="439"/>
      <c r="DC160" s="439"/>
      <c r="DD160" s="439"/>
      <c r="DE160" s="439"/>
      <c r="DF160" s="439"/>
      <c r="DG160" s="439"/>
      <c r="DH160" s="439"/>
      <c r="DI160" s="439"/>
      <c r="DJ160" s="439"/>
      <c r="DK160" s="439"/>
      <c r="DL160" s="440"/>
      <c r="DM160" s="440"/>
      <c r="DN160" s="440"/>
      <c r="DO160" s="440"/>
      <c r="DP160" s="440"/>
      <c r="DQ160" s="440"/>
      <c r="DR160" s="440"/>
      <c r="DS160" s="440"/>
      <c r="DT160" s="440"/>
      <c r="DU160" s="440"/>
      <c r="DV160" s="440"/>
      <c r="DW160" s="440"/>
      <c r="DX160" s="440"/>
      <c r="DY160" s="440"/>
      <c r="DZ160" s="434"/>
      <c r="EA160" s="434"/>
      <c r="EB160" s="434"/>
      <c r="EC160" s="434"/>
      <c r="ED160" s="434"/>
      <c r="EE160" s="434"/>
      <c r="EF160" s="434"/>
      <c r="EG160" s="434"/>
      <c r="EH160" s="434"/>
      <c r="EI160" s="434"/>
      <c r="EJ160" s="434"/>
      <c r="EK160" s="434"/>
      <c r="EL160" s="434"/>
      <c r="EM160" s="434"/>
      <c r="EN160" s="435"/>
      <c r="EO160" s="435"/>
      <c r="EP160" s="435"/>
      <c r="EQ160" s="435"/>
      <c r="ER160" s="435"/>
      <c r="ES160" s="435"/>
      <c r="ET160" s="435"/>
      <c r="EU160" s="435"/>
      <c r="EV160" s="435"/>
      <c r="EW160" s="435"/>
      <c r="EX160" s="435"/>
      <c r="EY160" s="435"/>
      <c r="EZ160" s="435"/>
      <c r="FA160" s="435"/>
      <c r="FB160" s="436"/>
      <c r="FC160" s="436"/>
      <c r="FD160" s="436"/>
      <c r="FE160" s="436"/>
      <c r="FF160" s="436"/>
      <c r="FG160" s="436"/>
      <c r="FH160" s="436"/>
      <c r="FI160" s="436"/>
      <c r="FJ160" s="436"/>
      <c r="FK160" s="436"/>
      <c r="FL160" s="436"/>
      <c r="FM160" s="436"/>
      <c r="FN160" s="436"/>
      <c r="FO160" s="436"/>
      <c r="FP160" s="436"/>
      <c r="FQ160" s="437"/>
      <c r="FR160" s="437"/>
      <c r="FS160" s="437"/>
      <c r="FT160" s="437"/>
      <c r="FU160" s="437"/>
      <c r="FV160" s="437"/>
      <c r="FW160" s="437"/>
      <c r="FX160" s="3665"/>
      <c r="FY160" s="437"/>
      <c r="FZ160" s="437"/>
      <c r="GA160" s="437"/>
      <c r="GB160" s="438"/>
      <c r="GC160" s="438"/>
      <c r="GD160" s="438"/>
      <c r="GE160" s="438"/>
      <c r="GF160" s="438"/>
      <c r="GG160" s="438"/>
      <c r="GH160" s="3665"/>
      <c r="GI160" s="438"/>
      <c r="GJ160" s="438"/>
      <c r="GK160" s="438"/>
      <c r="GL160" s="438"/>
      <c r="GM160" s="438"/>
      <c r="GN160" s="438"/>
      <c r="GO160" s="439"/>
      <c r="GP160" s="439"/>
      <c r="GQ160" s="439"/>
      <c r="GR160" s="439"/>
      <c r="GS160" s="439"/>
      <c r="GT160" s="3665"/>
      <c r="GU160" s="439"/>
      <c r="GV160" s="439"/>
      <c r="GW160" s="439"/>
      <c r="GX160" s="439"/>
      <c r="GY160" s="439"/>
      <c r="GZ160" s="439"/>
    </row>
    <row r="161" spans="1:208" s="530" customFormat="1" x14ac:dyDescent="0.25">
      <c r="A161" s="572"/>
      <c r="B161" s="175"/>
      <c r="C161" s="545"/>
      <c r="D161" s="546"/>
      <c r="E161" s="589">
        <v>5</v>
      </c>
      <c r="F161" s="590"/>
      <c r="G161" s="591" t="str">
        <f t="array" aca="1" ref="G161" ca="1">INDEX(joueurs,SMALL(IF(podiums=J161,ROW(INDIRECT("1:"&amp;ROWS(joueurs)))),COUNTIF(J$157:J161,J161)))</f>
        <v>Pilou</v>
      </c>
      <c r="H161" s="591"/>
      <c r="I161" s="592"/>
      <c r="J161" s="593">
        <f>LARGE(podiums,ROWS($1:5))</f>
        <v>31</v>
      </c>
      <c r="K161" s="594">
        <f t="array" aca="1" ref="K161" ca="1">INDEX($B$7:$R$114,MATCH(G161,'INTEGRALE verrouillée'!joueurs,0),17)</f>
        <v>0.29807692307692307</v>
      </c>
      <c r="L161" s="591"/>
      <c r="M161" s="543"/>
      <c r="N161" s="543"/>
      <c r="O161" s="3876"/>
      <c r="P161" s="3876"/>
      <c r="Q161" s="553"/>
      <c r="R161" s="554"/>
      <c r="S161" s="555"/>
      <c r="T161" s="555"/>
      <c r="U161" s="550"/>
      <c r="V161" s="133"/>
      <c r="W161" s="139"/>
      <c r="X161" s="139"/>
      <c r="Y161" s="390"/>
      <c r="Z161" s="551"/>
      <c r="AA161" s="552"/>
      <c r="AB161" s="429"/>
      <c r="AC161" s="429"/>
      <c r="AD161" s="429"/>
      <c r="AE161" s="428"/>
      <c r="AF161" s="428"/>
      <c r="AG161" s="428"/>
      <c r="AH161" s="428"/>
      <c r="AI161" s="428"/>
      <c r="AJ161" s="430"/>
      <c r="AK161" s="431"/>
      <c r="AL161" s="431"/>
      <c r="AM161" s="432"/>
      <c r="AN161" s="432"/>
      <c r="AO161" s="432"/>
      <c r="AP161" s="432"/>
      <c r="AQ161" s="432"/>
      <c r="AR161" s="432"/>
      <c r="AS161" s="432"/>
      <c r="AT161" s="432"/>
      <c r="AU161" s="433"/>
      <c r="AV161" s="433"/>
      <c r="AW161" s="434"/>
      <c r="AX161" s="434"/>
      <c r="AY161" s="434"/>
      <c r="AZ161" s="434"/>
      <c r="BA161" s="434"/>
      <c r="BB161" s="434"/>
      <c r="BC161" s="434"/>
      <c r="BD161" s="434"/>
      <c r="BE161" s="435"/>
      <c r="BF161" s="435"/>
      <c r="BG161" s="435"/>
      <c r="BH161" s="435"/>
      <c r="BI161" s="435"/>
      <c r="BJ161" s="435"/>
      <c r="BK161" s="435"/>
      <c r="BL161" s="435"/>
      <c r="BM161" s="435"/>
      <c r="BN161" s="435"/>
      <c r="BO161" s="435"/>
      <c r="BP161" s="436"/>
      <c r="BQ161" s="436"/>
      <c r="BR161" s="436"/>
      <c r="BS161" s="436"/>
      <c r="BT161" s="436"/>
      <c r="BU161" s="436"/>
      <c r="BV161" s="436"/>
      <c r="BW161" s="436"/>
      <c r="BX161" s="436"/>
      <c r="BY161" s="436"/>
      <c r="BZ161" s="437"/>
      <c r="CA161" s="437"/>
      <c r="CB161" s="437"/>
      <c r="CC161" s="437"/>
      <c r="CD161" s="437"/>
      <c r="CE161" s="437"/>
      <c r="CF161" s="437"/>
      <c r="CG161" s="437"/>
      <c r="CH161" s="437"/>
      <c r="CI161" s="437"/>
      <c r="CJ161" s="437"/>
      <c r="CK161" s="437"/>
      <c r="CL161" s="437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9"/>
      <c r="CZ161" s="439"/>
      <c r="DA161" s="439"/>
      <c r="DB161" s="439"/>
      <c r="DC161" s="439"/>
      <c r="DD161" s="439"/>
      <c r="DE161" s="439"/>
      <c r="DF161" s="439"/>
      <c r="DG161" s="439"/>
      <c r="DH161" s="439"/>
      <c r="DI161" s="439"/>
      <c r="DJ161" s="439"/>
      <c r="DK161" s="439"/>
      <c r="DL161" s="440"/>
      <c r="DM161" s="440"/>
      <c r="DN161" s="440"/>
      <c r="DO161" s="440"/>
      <c r="DP161" s="440"/>
      <c r="DQ161" s="440"/>
      <c r="DR161" s="440"/>
      <c r="DS161" s="440"/>
      <c r="DT161" s="440"/>
      <c r="DU161" s="440"/>
      <c r="DV161" s="440"/>
      <c r="DW161" s="440"/>
      <c r="DX161" s="440"/>
      <c r="DY161" s="440"/>
      <c r="DZ161" s="434"/>
      <c r="EA161" s="434"/>
      <c r="EB161" s="434"/>
      <c r="EC161" s="434"/>
      <c r="ED161" s="434"/>
      <c r="EE161" s="434"/>
      <c r="EF161" s="434"/>
      <c r="EG161" s="434"/>
      <c r="EH161" s="434"/>
      <c r="EI161" s="434"/>
      <c r="EJ161" s="434"/>
      <c r="EK161" s="434"/>
      <c r="EL161" s="434"/>
      <c r="EM161" s="434"/>
      <c r="EN161" s="435"/>
      <c r="EO161" s="435"/>
      <c r="EP161" s="435"/>
      <c r="EQ161" s="435"/>
      <c r="ER161" s="435"/>
      <c r="ES161" s="435"/>
      <c r="ET161" s="435"/>
      <c r="EU161" s="435"/>
      <c r="EV161" s="435"/>
      <c r="EW161" s="435"/>
      <c r="EX161" s="435"/>
      <c r="EY161" s="435"/>
      <c r="EZ161" s="435"/>
      <c r="FA161" s="435"/>
      <c r="FB161" s="436"/>
      <c r="FC161" s="436"/>
      <c r="FD161" s="436"/>
      <c r="FE161" s="436"/>
      <c r="FF161" s="436"/>
      <c r="FG161" s="436"/>
      <c r="FH161" s="436"/>
      <c r="FI161" s="436"/>
      <c r="FJ161" s="436"/>
      <c r="FK161" s="436"/>
      <c r="FL161" s="436"/>
      <c r="FM161" s="436"/>
      <c r="FN161" s="436"/>
      <c r="FO161" s="436"/>
      <c r="FP161" s="436"/>
      <c r="FQ161" s="437"/>
      <c r="FR161" s="437"/>
      <c r="FS161" s="437"/>
      <c r="FT161" s="437"/>
      <c r="FU161" s="437"/>
      <c r="FV161" s="437"/>
      <c r="FW161" s="437"/>
      <c r="FX161" s="3665"/>
      <c r="FY161" s="437"/>
      <c r="FZ161" s="437"/>
      <c r="GA161" s="437"/>
      <c r="GB161" s="438"/>
      <c r="GC161" s="438"/>
      <c r="GD161" s="438"/>
      <c r="GE161" s="438"/>
      <c r="GF161" s="438"/>
      <c r="GG161" s="438"/>
      <c r="GH161" s="3665"/>
      <c r="GI161" s="438"/>
      <c r="GJ161" s="438"/>
      <c r="GK161" s="438"/>
      <c r="GL161" s="438"/>
      <c r="GM161" s="438"/>
      <c r="GN161" s="438"/>
      <c r="GO161" s="439"/>
      <c r="GP161" s="439"/>
      <c r="GQ161" s="439"/>
      <c r="GR161" s="439"/>
      <c r="GS161" s="439"/>
      <c r="GT161" s="3665"/>
      <c r="GU161" s="439"/>
      <c r="GV161" s="439"/>
      <c r="GW161" s="439"/>
      <c r="GX161" s="439"/>
      <c r="GY161" s="439"/>
      <c r="GZ161" s="439"/>
    </row>
    <row r="162" spans="1:208" s="530" customFormat="1" x14ac:dyDescent="0.25">
      <c r="A162" s="572"/>
      <c r="B162" s="175"/>
      <c r="C162" s="545"/>
      <c r="D162" s="546"/>
      <c r="E162" s="589">
        <v>6</v>
      </c>
      <c r="F162" s="590"/>
      <c r="G162" s="591" t="str">
        <f t="array" aca="1" ref="G162" ca="1">INDEX(joueurs,SMALL(IF(podiums=J162,ROW(INDIRECT("1:"&amp;ROWS(joueurs)))),COUNTIF(J$157:J162,J162)))</f>
        <v>Cyrille</v>
      </c>
      <c r="H162" s="591"/>
      <c r="I162" s="592"/>
      <c r="J162" s="593">
        <f>LARGE(podiums,ROWS($1:6))</f>
        <v>28</v>
      </c>
      <c r="K162" s="594">
        <f t="array" aca="1" ref="K162" ca="1">INDEX($B$7:$R$114,MATCH(G162,'INTEGRALE verrouillée'!joueurs,0),17)</f>
        <v>0.25925925925925924</v>
      </c>
      <c r="L162" s="591"/>
      <c r="M162" s="543"/>
      <c r="N162" s="543"/>
      <c r="O162" s="3876"/>
      <c r="P162" s="3876"/>
      <c r="Q162" s="553"/>
      <c r="R162" s="554"/>
      <c r="S162" s="555"/>
      <c r="T162" s="555"/>
      <c r="U162" s="550"/>
      <c r="V162" s="133"/>
      <c r="W162" s="139"/>
      <c r="X162" s="139"/>
      <c r="Y162" s="390"/>
      <c r="Z162" s="551"/>
      <c r="AA162" s="552"/>
      <c r="AB162" s="429"/>
      <c r="AC162" s="429"/>
      <c r="AD162" s="429"/>
      <c r="AE162" s="428"/>
      <c r="AF162" s="428"/>
      <c r="AG162" s="428"/>
      <c r="AH162" s="428"/>
      <c r="AI162" s="428"/>
      <c r="AJ162" s="430"/>
      <c r="AK162" s="431"/>
      <c r="AL162" s="431"/>
      <c r="AM162" s="432"/>
      <c r="AN162" s="432"/>
      <c r="AO162" s="432"/>
      <c r="AP162" s="432"/>
      <c r="AQ162" s="432"/>
      <c r="AR162" s="432"/>
      <c r="AS162" s="432"/>
      <c r="AT162" s="432"/>
      <c r="AU162" s="433"/>
      <c r="AV162" s="433"/>
      <c r="AW162" s="434"/>
      <c r="AX162" s="434"/>
      <c r="AY162" s="434"/>
      <c r="AZ162" s="434"/>
      <c r="BA162" s="434"/>
      <c r="BB162" s="434"/>
      <c r="BC162" s="434"/>
      <c r="BD162" s="434"/>
      <c r="BE162" s="435"/>
      <c r="BF162" s="435"/>
      <c r="BG162" s="435"/>
      <c r="BH162" s="435"/>
      <c r="BI162" s="435"/>
      <c r="BJ162" s="435"/>
      <c r="BK162" s="435"/>
      <c r="BL162" s="435"/>
      <c r="BM162" s="435"/>
      <c r="BN162" s="435"/>
      <c r="BO162" s="435"/>
      <c r="BP162" s="436"/>
      <c r="BQ162" s="436"/>
      <c r="BR162" s="436"/>
      <c r="BS162" s="436"/>
      <c r="BT162" s="436"/>
      <c r="BU162" s="436"/>
      <c r="BV162" s="436"/>
      <c r="BW162" s="436"/>
      <c r="BX162" s="436"/>
      <c r="BY162" s="436"/>
      <c r="BZ162" s="437"/>
      <c r="CA162" s="437"/>
      <c r="CB162" s="437"/>
      <c r="CC162" s="437"/>
      <c r="CD162" s="437"/>
      <c r="CE162" s="437"/>
      <c r="CF162" s="437"/>
      <c r="CG162" s="437"/>
      <c r="CH162" s="437"/>
      <c r="CI162" s="437"/>
      <c r="CJ162" s="437"/>
      <c r="CK162" s="437"/>
      <c r="CL162" s="437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9"/>
      <c r="CZ162" s="439"/>
      <c r="DA162" s="439"/>
      <c r="DB162" s="439"/>
      <c r="DC162" s="439"/>
      <c r="DD162" s="439"/>
      <c r="DE162" s="439"/>
      <c r="DF162" s="439"/>
      <c r="DG162" s="439"/>
      <c r="DH162" s="439"/>
      <c r="DI162" s="439"/>
      <c r="DJ162" s="439"/>
      <c r="DK162" s="439"/>
      <c r="DL162" s="440"/>
      <c r="DM162" s="440"/>
      <c r="DN162" s="440"/>
      <c r="DO162" s="440"/>
      <c r="DP162" s="440"/>
      <c r="DQ162" s="440"/>
      <c r="DR162" s="440"/>
      <c r="DS162" s="440"/>
      <c r="DT162" s="440"/>
      <c r="DU162" s="440"/>
      <c r="DV162" s="440"/>
      <c r="DW162" s="440"/>
      <c r="DX162" s="440"/>
      <c r="DY162" s="440"/>
      <c r="DZ162" s="434"/>
      <c r="EA162" s="434"/>
      <c r="EB162" s="434"/>
      <c r="EC162" s="434"/>
      <c r="ED162" s="434"/>
      <c r="EE162" s="434"/>
      <c r="EF162" s="434"/>
      <c r="EG162" s="434"/>
      <c r="EH162" s="434"/>
      <c r="EI162" s="434"/>
      <c r="EJ162" s="434"/>
      <c r="EK162" s="434"/>
      <c r="EL162" s="434"/>
      <c r="EM162" s="434"/>
      <c r="EN162" s="435"/>
      <c r="EO162" s="435"/>
      <c r="EP162" s="435"/>
      <c r="EQ162" s="435"/>
      <c r="ER162" s="435"/>
      <c r="ES162" s="435"/>
      <c r="ET162" s="435"/>
      <c r="EU162" s="435"/>
      <c r="EV162" s="435"/>
      <c r="EW162" s="435"/>
      <c r="EX162" s="435"/>
      <c r="EY162" s="435"/>
      <c r="EZ162" s="435"/>
      <c r="FA162" s="435"/>
      <c r="FB162" s="436"/>
      <c r="FC162" s="436"/>
      <c r="FD162" s="436"/>
      <c r="FE162" s="436"/>
      <c r="FF162" s="436"/>
      <c r="FG162" s="436"/>
      <c r="FH162" s="436"/>
      <c r="FI162" s="436"/>
      <c r="FJ162" s="436"/>
      <c r="FK162" s="436"/>
      <c r="FL162" s="436"/>
      <c r="FM162" s="436"/>
      <c r="FN162" s="436"/>
      <c r="FO162" s="436"/>
      <c r="FP162" s="436"/>
      <c r="FQ162" s="437"/>
      <c r="FR162" s="437"/>
      <c r="FS162" s="437"/>
      <c r="FT162" s="437"/>
      <c r="FU162" s="437"/>
      <c r="FV162" s="437"/>
      <c r="FW162" s="437"/>
      <c r="FX162" s="3665"/>
      <c r="FY162" s="437"/>
      <c r="FZ162" s="437"/>
      <c r="GA162" s="437"/>
      <c r="GB162" s="438"/>
      <c r="GC162" s="438"/>
      <c r="GD162" s="438"/>
      <c r="GE162" s="438"/>
      <c r="GF162" s="438"/>
      <c r="GG162" s="438"/>
      <c r="GH162" s="3665"/>
      <c r="GI162" s="438"/>
      <c r="GJ162" s="438"/>
      <c r="GK162" s="438"/>
      <c r="GL162" s="438"/>
      <c r="GM162" s="438"/>
      <c r="GN162" s="438"/>
      <c r="GO162" s="439"/>
      <c r="GP162" s="439"/>
      <c r="GQ162" s="439"/>
      <c r="GR162" s="439"/>
      <c r="GS162" s="439"/>
      <c r="GT162" s="3665"/>
      <c r="GU162" s="439"/>
      <c r="GV162" s="439"/>
      <c r="GW162" s="439"/>
      <c r="GX162" s="439"/>
      <c r="GY162" s="439"/>
      <c r="GZ162" s="439"/>
    </row>
    <row r="163" spans="1:208" s="530" customFormat="1" x14ac:dyDescent="0.25">
      <c r="A163" s="572"/>
      <c r="B163" s="175"/>
      <c r="C163" s="545"/>
      <c r="D163" s="546"/>
      <c r="E163" s="589">
        <v>7</v>
      </c>
      <c r="F163" s="590"/>
      <c r="G163" s="591" t="str">
        <f t="array" aca="1" ref="G163" ca="1">INDEX(joueurs,SMALL(IF(podiums=J163,ROW(INDIRECT("1:"&amp;ROWS(joueurs)))),COUNTIF(J$157:J163,J163)))</f>
        <v>Oliv</v>
      </c>
      <c r="H163" s="591"/>
      <c r="I163" s="592"/>
      <c r="J163" s="593">
        <f>LARGE(podiums,ROWS($1:7))</f>
        <v>23</v>
      </c>
      <c r="K163" s="594">
        <f t="array" aca="1" ref="K163" ca="1">INDEX($B$7:$R$114,MATCH(G163,'INTEGRALE verrouillée'!joueurs,0),17)</f>
        <v>0.22549019607843138</v>
      </c>
      <c r="L163" s="591"/>
      <c r="M163" s="543"/>
      <c r="N163" s="543"/>
      <c r="O163" s="3876"/>
      <c r="P163" s="3876"/>
      <c r="Q163" s="553"/>
      <c r="R163" s="554"/>
      <c r="S163" s="555"/>
      <c r="T163" s="555"/>
      <c r="U163" s="550"/>
      <c r="V163" s="133"/>
      <c r="W163" s="139"/>
      <c r="X163" s="139"/>
      <c r="Y163" s="390"/>
      <c r="Z163" s="551"/>
      <c r="AA163" s="552"/>
      <c r="AB163" s="429"/>
      <c r="AC163" s="429"/>
      <c r="AD163" s="429"/>
      <c r="AE163" s="428"/>
      <c r="AF163" s="428"/>
      <c r="AG163" s="428"/>
      <c r="AH163" s="428"/>
      <c r="AI163" s="428"/>
      <c r="AJ163" s="430"/>
      <c r="AK163" s="431"/>
      <c r="AL163" s="431"/>
      <c r="AM163" s="432"/>
      <c r="AN163" s="432"/>
      <c r="AO163" s="432"/>
      <c r="AP163" s="432"/>
      <c r="AQ163" s="432"/>
      <c r="AR163" s="432"/>
      <c r="AS163" s="432"/>
      <c r="AT163" s="432"/>
      <c r="AU163" s="433"/>
      <c r="AV163" s="433"/>
      <c r="AW163" s="434"/>
      <c r="AX163" s="434"/>
      <c r="AY163" s="434"/>
      <c r="AZ163" s="434"/>
      <c r="BA163" s="434"/>
      <c r="BB163" s="434"/>
      <c r="BC163" s="434"/>
      <c r="BD163" s="434"/>
      <c r="BE163" s="435"/>
      <c r="BF163" s="435"/>
      <c r="BG163" s="435"/>
      <c r="BH163" s="435"/>
      <c r="BI163" s="435"/>
      <c r="BJ163" s="435"/>
      <c r="BK163" s="435"/>
      <c r="BL163" s="435"/>
      <c r="BM163" s="435"/>
      <c r="BN163" s="435"/>
      <c r="BO163" s="435"/>
      <c r="BP163" s="436"/>
      <c r="BQ163" s="436"/>
      <c r="BR163" s="436"/>
      <c r="BS163" s="436"/>
      <c r="BT163" s="436"/>
      <c r="BU163" s="436"/>
      <c r="BV163" s="436"/>
      <c r="BW163" s="436"/>
      <c r="BX163" s="436"/>
      <c r="BY163" s="436"/>
      <c r="BZ163" s="437"/>
      <c r="CA163" s="437"/>
      <c r="CB163" s="437"/>
      <c r="CC163" s="437"/>
      <c r="CD163" s="437"/>
      <c r="CE163" s="437"/>
      <c r="CF163" s="437"/>
      <c r="CG163" s="437"/>
      <c r="CH163" s="437"/>
      <c r="CI163" s="437"/>
      <c r="CJ163" s="437"/>
      <c r="CK163" s="437"/>
      <c r="CL163" s="437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9"/>
      <c r="CZ163" s="439"/>
      <c r="DA163" s="439"/>
      <c r="DB163" s="439"/>
      <c r="DC163" s="439"/>
      <c r="DD163" s="439"/>
      <c r="DE163" s="439"/>
      <c r="DF163" s="439"/>
      <c r="DG163" s="439"/>
      <c r="DH163" s="439"/>
      <c r="DI163" s="439"/>
      <c r="DJ163" s="439"/>
      <c r="DK163" s="439"/>
      <c r="DL163" s="440"/>
      <c r="DM163" s="440"/>
      <c r="DN163" s="440"/>
      <c r="DO163" s="440"/>
      <c r="DP163" s="440"/>
      <c r="DQ163" s="440"/>
      <c r="DR163" s="440"/>
      <c r="DS163" s="440"/>
      <c r="DT163" s="440"/>
      <c r="DU163" s="440"/>
      <c r="DV163" s="440"/>
      <c r="DW163" s="440"/>
      <c r="DX163" s="440"/>
      <c r="DY163" s="440"/>
      <c r="DZ163" s="434"/>
      <c r="EA163" s="434"/>
      <c r="EB163" s="434"/>
      <c r="EC163" s="434"/>
      <c r="ED163" s="434"/>
      <c r="EE163" s="434"/>
      <c r="EF163" s="434"/>
      <c r="EG163" s="434"/>
      <c r="EH163" s="434"/>
      <c r="EI163" s="434"/>
      <c r="EJ163" s="434"/>
      <c r="EK163" s="434"/>
      <c r="EL163" s="434"/>
      <c r="EM163" s="434"/>
      <c r="EN163" s="435"/>
      <c r="EO163" s="435"/>
      <c r="EP163" s="435"/>
      <c r="EQ163" s="435"/>
      <c r="ER163" s="435"/>
      <c r="ES163" s="435"/>
      <c r="ET163" s="435"/>
      <c r="EU163" s="435"/>
      <c r="EV163" s="435"/>
      <c r="EW163" s="435"/>
      <c r="EX163" s="435"/>
      <c r="EY163" s="435"/>
      <c r="EZ163" s="435"/>
      <c r="FA163" s="435"/>
      <c r="FB163" s="436"/>
      <c r="FC163" s="436"/>
      <c r="FD163" s="436"/>
      <c r="FE163" s="436"/>
      <c r="FF163" s="436"/>
      <c r="FG163" s="436"/>
      <c r="FH163" s="436"/>
      <c r="FI163" s="436"/>
      <c r="FJ163" s="436"/>
      <c r="FK163" s="436"/>
      <c r="FL163" s="436"/>
      <c r="FM163" s="436"/>
      <c r="FN163" s="436"/>
      <c r="FO163" s="436"/>
      <c r="FP163" s="436"/>
      <c r="FQ163" s="437"/>
      <c r="FR163" s="437"/>
      <c r="FS163" s="437"/>
      <c r="FT163" s="437"/>
      <c r="FU163" s="437"/>
      <c r="FV163" s="437"/>
      <c r="FW163" s="437"/>
      <c r="FX163" s="3665"/>
      <c r="FY163" s="437"/>
      <c r="FZ163" s="437"/>
      <c r="GA163" s="437"/>
      <c r="GB163" s="438"/>
      <c r="GC163" s="438"/>
      <c r="GD163" s="438"/>
      <c r="GE163" s="438"/>
      <c r="GF163" s="438"/>
      <c r="GG163" s="438"/>
      <c r="GH163" s="3665"/>
      <c r="GI163" s="438"/>
      <c r="GJ163" s="438"/>
      <c r="GK163" s="438"/>
      <c r="GL163" s="438"/>
      <c r="GM163" s="438"/>
      <c r="GN163" s="438"/>
      <c r="GO163" s="439"/>
      <c r="GP163" s="439"/>
      <c r="GQ163" s="439"/>
      <c r="GR163" s="439"/>
      <c r="GS163" s="439"/>
      <c r="GT163" s="3665"/>
      <c r="GU163" s="439"/>
      <c r="GV163" s="439"/>
      <c r="GW163" s="439"/>
      <c r="GX163" s="439"/>
      <c r="GY163" s="439"/>
      <c r="GZ163" s="439"/>
    </row>
    <row r="164" spans="1:208" s="530" customFormat="1" x14ac:dyDescent="0.25">
      <c r="A164" s="572"/>
      <c r="B164" s="175"/>
      <c r="C164" s="545"/>
      <c r="D164" s="546"/>
      <c r="E164" s="589">
        <v>8</v>
      </c>
      <c r="F164" s="590"/>
      <c r="G164" s="591" t="str">
        <f t="array" aca="1" ref="G164" ca="1">INDEX(joueurs,SMALL(IF(podiums=J164,ROW(INDIRECT("1:"&amp;ROWS(joueurs)))),COUNTIF(J$157:J164,J164)))</f>
        <v>Franck</v>
      </c>
      <c r="H164" s="591"/>
      <c r="I164" s="592"/>
      <c r="J164" s="593">
        <f>LARGE(podiums,ROWS($1:8))</f>
        <v>17</v>
      </c>
      <c r="K164" s="594">
        <f t="array" aca="1" ref="K164" ca="1">INDEX($B$7:$R$114,MATCH(G164,'INTEGRALE verrouillée'!joueurs,0),17)</f>
        <v>0.17894736842105263</v>
      </c>
      <c r="L164" s="591"/>
      <c r="M164" s="543"/>
      <c r="N164" s="543"/>
      <c r="O164" s="3876"/>
      <c r="P164" s="3876"/>
      <c r="Q164" s="553"/>
      <c r="R164" s="554"/>
      <c r="S164" s="555"/>
      <c r="T164" s="555"/>
      <c r="U164" s="550"/>
      <c r="V164" s="133"/>
      <c r="W164" s="139"/>
      <c r="X164" s="139"/>
      <c r="Y164" s="390"/>
      <c r="Z164" s="551"/>
      <c r="AA164" s="552"/>
      <c r="AB164" s="429"/>
      <c r="AC164" s="429"/>
      <c r="AD164" s="429"/>
      <c r="AE164" s="428"/>
      <c r="AF164" s="428"/>
      <c r="AG164" s="428"/>
      <c r="AH164" s="428"/>
      <c r="AI164" s="428"/>
      <c r="AJ164" s="430"/>
      <c r="AK164" s="431"/>
      <c r="AL164" s="431"/>
      <c r="AM164" s="432"/>
      <c r="AN164" s="432"/>
      <c r="AO164" s="432"/>
      <c r="AP164" s="432"/>
      <c r="AQ164" s="432"/>
      <c r="AR164" s="432"/>
      <c r="AS164" s="432"/>
      <c r="AT164" s="432"/>
      <c r="AU164" s="433"/>
      <c r="AV164" s="433"/>
      <c r="AW164" s="434"/>
      <c r="AX164" s="434"/>
      <c r="AY164" s="434"/>
      <c r="AZ164" s="434"/>
      <c r="BA164" s="434"/>
      <c r="BB164" s="434"/>
      <c r="BC164" s="434"/>
      <c r="BD164" s="434"/>
      <c r="BE164" s="435"/>
      <c r="BF164" s="435"/>
      <c r="BG164" s="435"/>
      <c r="BH164" s="435"/>
      <c r="BI164" s="435"/>
      <c r="BJ164" s="435"/>
      <c r="BK164" s="435"/>
      <c r="BL164" s="435"/>
      <c r="BM164" s="435"/>
      <c r="BN164" s="435"/>
      <c r="BO164" s="435"/>
      <c r="BP164" s="436"/>
      <c r="BQ164" s="436"/>
      <c r="BR164" s="436"/>
      <c r="BS164" s="436"/>
      <c r="BT164" s="436"/>
      <c r="BU164" s="436"/>
      <c r="BV164" s="436"/>
      <c r="BW164" s="436"/>
      <c r="BX164" s="436"/>
      <c r="BY164" s="436"/>
      <c r="BZ164" s="437"/>
      <c r="CA164" s="437"/>
      <c r="CB164" s="437"/>
      <c r="CC164" s="437"/>
      <c r="CD164" s="437"/>
      <c r="CE164" s="437"/>
      <c r="CF164" s="437"/>
      <c r="CG164" s="437"/>
      <c r="CH164" s="437"/>
      <c r="CI164" s="437"/>
      <c r="CJ164" s="437"/>
      <c r="CK164" s="437"/>
      <c r="CL164" s="437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9"/>
      <c r="CZ164" s="439"/>
      <c r="DA164" s="439"/>
      <c r="DB164" s="439"/>
      <c r="DC164" s="439"/>
      <c r="DD164" s="439"/>
      <c r="DE164" s="439"/>
      <c r="DF164" s="439"/>
      <c r="DG164" s="439"/>
      <c r="DH164" s="439"/>
      <c r="DI164" s="439"/>
      <c r="DJ164" s="439"/>
      <c r="DK164" s="439"/>
      <c r="DL164" s="440"/>
      <c r="DM164" s="440"/>
      <c r="DN164" s="440"/>
      <c r="DO164" s="440"/>
      <c r="DP164" s="440"/>
      <c r="DQ164" s="440"/>
      <c r="DR164" s="440"/>
      <c r="DS164" s="440"/>
      <c r="DT164" s="440"/>
      <c r="DU164" s="440"/>
      <c r="DV164" s="440"/>
      <c r="DW164" s="440"/>
      <c r="DX164" s="440"/>
      <c r="DY164" s="440"/>
      <c r="DZ164" s="434"/>
      <c r="EA164" s="434"/>
      <c r="EB164" s="434"/>
      <c r="EC164" s="434"/>
      <c r="ED164" s="434"/>
      <c r="EE164" s="434"/>
      <c r="EF164" s="434"/>
      <c r="EG164" s="434"/>
      <c r="EH164" s="434"/>
      <c r="EI164" s="434"/>
      <c r="EJ164" s="434"/>
      <c r="EK164" s="434"/>
      <c r="EL164" s="434"/>
      <c r="EM164" s="434"/>
      <c r="EN164" s="435"/>
      <c r="EO164" s="435"/>
      <c r="EP164" s="435"/>
      <c r="EQ164" s="435"/>
      <c r="ER164" s="435"/>
      <c r="ES164" s="435"/>
      <c r="ET164" s="435"/>
      <c r="EU164" s="435"/>
      <c r="EV164" s="435"/>
      <c r="EW164" s="435"/>
      <c r="EX164" s="435"/>
      <c r="EY164" s="435"/>
      <c r="EZ164" s="435"/>
      <c r="FA164" s="435"/>
      <c r="FB164" s="436"/>
      <c r="FC164" s="436"/>
      <c r="FD164" s="436"/>
      <c r="FE164" s="436"/>
      <c r="FF164" s="436"/>
      <c r="FG164" s="436"/>
      <c r="FH164" s="436"/>
      <c r="FI164" s="436"/>
      <c r="FJ164" s="436"/>
      <c r="FK164" s="436"/>
      <c r="FL164" s="436"/>
      <c r="FM164" s="436"/>
      <c r="FN164" s="436"/>
      <c r="FO164" s="436"/>
      <c r="FP164" s="436"/>
      <c r="FQ164" s="437"/>
      <c r="FR164" s="437"/>
      <c r="FS164" s="437"/>
      <c r="FT164" s="437"/>
      <c r="FU164" s="437"/>
      <c r="FV164" s="437"/>
      <c r="FW164" s="437"/>
      <c r="FX164" s="3665"/>
      <c r="FY164" s="437"/>
      <c r="FZ164" s="437"/>
      <c r="GA164" s="437"/>
      <c r="GB164" s="438"/>
      <c r="GC164" s="438"/>
      <c r="GD164" s="438"/>
      <c r="GE164" s="438"/>
      <c r="GF164" s="438"/>
      <c r="GG164" s="438"/>
      <c r="GH164" s="3665"/>
      <c r="GI164" s="438"/>
      <c r="GJ164" s="438"/>
      <c r="GK164" s="438"/>
      <c r="GL164" s="438"/>
      <c r="GM164" s="438"/>
      <c r="GN164" s="438"/>
      <c r="GO164" s="439"/>
      <c r="GP164" s="439"/>
      <c r="GQ164" s="439"/>
      <c r="GR164" s="439"/>
      <c r="GS164" s="439"/>
      <c r="GT164" s="3665"/>
      <c r="GU164" s="439"/>
      <c r="GV164" s="439"/>
      <c r="GW164" s="439"/>
      <c r="GX164" s="439"/>
      <c r="GY164" s="439"/>
      <c r="GZ164" s="439"/>
    </row>
    <row r="165" spans="1:208" s="530" customFormat="1" x14ac:dyDescent="0.25">
      <c r="A165" s="572"/>
      <c r="B165" s="175"/>
      <c r="C165" s="545"/>
      <c r="D165" s="546"/>
      <c r="E165" s="589">
        <v>9</v>
      </c>
      <c r="F165" s="590"/>
      <c r="G165" s="591" t="str">
        <f t="array" aca="1" ref="G165" ca="1">INDEX(joueurs,SMALL(IF(podiums=J165,ROW(INDIRECT("1:"&amp;ROWS(joueurs)))),COUNTIF(J$157:J165,J165)))</f>
        <v>Jonathan</v>
      </c>
      <c r="H165" s="591"/>
      <c r="I165" s="592"/>
      <c r="J165" s="593">
        <f>LARGE(podiums,ROWS($1:9))</f>
        <v>17</v>
      </c>
      <c r="K165" s="594">
        <f t="array" aca="1" ref="K165" ca="1">INDEX($B$7:$R$114,MATCH(G165,'INTEGRALE verrouillée'!joueurs,0),17)</f>
        <v>0.14912280701754385</v>
      </c>
      <c r="L165" s="591"/>
      <c r="M165" s="543"/>
      <c r="N165" s="543"/>
      <c r="O165" s="3876"/>
      <c r="P165" s="3876"/>
      <c r="Q165" s="553"/>
      <c r="R165" s="554"/>
      <c r="S165" s="555"/>
      <c r="T165" s="555"/>
      <c r="U165" s="550"/>
      <c r="V165" s="133"/>
      <c r="W165" s="139"/>
      <c r="X165" s="139"/>
      <c r="Y165" s="390"/>
      <c r="Z165" s="551"/>
      <c r="AA165" s="552"/>
      <c r="AB165" s="429"/>
      <c r="AC165" s="429"/>
      <c r="AD165" s="429"/>
      <c r="AE165" s="428"/>
      <c r="AF165" s="428"/>
      <c r="AG165" s="428"/>
      <c r="AH165" s="428"/>
      <c r="AI165" s="428"/>
      <c r="AJ165" s="430"/>
      <c r="AK165" s="431"/>
      <c r="AL165" s="431"/>
      <c r="AM165" s="432"/>
      <c r="AN165" s="432"/>
      <c r="AO165" s="432"/>
      <c r="AP165" s="432"/>
      <c r="AQ165" s="432"/>
      <c r="AR165" s="432"/>
      <c r="AS165" s="432"/>
      <c r="AT165" s="432"/>
      <c r="AU165" s="433"/>
      <c r="AV165" s="433"/>
      <c r="AW165" s="434"/>
      <c r="AX165" s="434"/>
      <c r="AY165" s="434"/>
      <c r="AZ165" s="434"/>
      <c r="BA165" s="434"/>
      <c r="BB165" s="434"/>
      <c r="BC165" s="434"/>
      <c r="BD165" s="434"/>
      <c r="BE165" s="435"/>
      <c r="BF165" s="435"/>
      <c r="BG165" s="435"/>
      <c r="BH165" s="435"/>
      <c r="BI165" s="435"/>
      <c r="BJ165" s="435"/>
      <c r="BK165" s="435"/>
      <c r="BL165" s="435"/>
      <c r="BM165" s="435"/>
      <c r="BN165" s="435"/>
      <c r="BO165" s="435"/>
      <c r="BP165" s="436"/>
      <c r="BQ165" s="436"/>
      <c r="BR165" s="436"/>
      <c r="BS165" s="436"/>
      <c r="BT165" s="436"/>
      <c r="BU165" s="436"/>
      <c r="BV165" s="436"/>
      <c r="BW165" s="436"/>
      <c r="BX165" s="436"/>
      <c r="BY165" s="436"/>
      <c r="BZ165" s="437"/>
      <c r="CA165" s="437"/>
      <c r="CB165" s="437"/>
      <c r="CC165" s="437"/>
      <c r="CD165" s="437"/>
      <c r="CE165" s="437"/>
      <c r="CF165" s="437"/>
      <c r="CG165" s="437"/>
      <c r="CH165" s="437"/>
      <c r="CI165" s="437"/>
      <c r="CJ165" s="437"/>
      <c r="CK165" s="437"/>
      <c r="CL165" s="437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9"/>
      <c r="CZ165" s="439"/>
      <c r="DA165" s="439"/>
      <c r="DB165" s="439"/>
      <c r="DC165" s="439"/>
      <c r="DD165" s="439"/>
      <c r="DE165" s="439"/>
      <c r="DF165" s="439"/>
      <c r="DG165" s="439"/>
      <c r="DH165" s="439"/>
      <c r="DI165" s="439"/>
      <c r="DJ165" s="439"/>
      <c r="DK165" s="439"/>
      <c r="DL165" s="440"/>
      <c r="DM165" s="440"/>
      <c r="DN165" s="440"/>
      <c r="DO165" s="440"/>
      <c r="DP165" s="440"/>
      <c r="DQ165" s="440"/>
      <c r="DR165" s="440"/>
      <c r="DS165" s="440"/>
      <c r="DT165" s="440"/>
      <c r="DU165" s="440"/>
      <c r="DV165" s="440"/>
      <c r="DW165" s="440"/>
      <c r="DX165" s="440"/>
      <c r="DY165" s="440"/>
      <c r="DZ165" s="434"/>
      <c r="EA165" s="434"/>
      <c r="EB165" s="434"/>
      <c r="EC165" s="434"/>
      <c r="ED165" s="434"/>
      <c r="EE165" s="434"/>
      <c r="EF165" s="434"/>
      <c r="EG165" s="434"/>
      <c r="EH165" s="434"/>
      <c r="EI165" s="434"/>
      <c r="EJ165" s="434"/>
      <c r="EK165" s="434"/>
      <c r="EL165" s="434"/>
      <c r="EM165" s="434"/>
      <c r="EN165" s="435"/>
      <c r="EO165" s="435"/>
      <c r="EP165" s="435"/>
      <c r="EQ165" s="435"/>
      <c r="ER165" s="435"/>
      <c r="ES165" s="435"/>
      <c r="ET165" s="435"/>
      <c r="EU165" s="435"/>
      <c r="EV165" s="435"/>
      <c r="EW165" s="435"/>
      <c r="EX165" s="435"/>
      <c r="EY165" s="435"/>
      <c r="EZ165" s="435"/>
      <c r="FA165" s="435"/>
      <c r="FB165" s="436"/>
      <c r="FC165" s="436"/>
      <c r="FD165" s="436"/>
      <c r="FE165" s="436"/>
      <c r="FF165" s="436"/>
      <c r="FG165" s="436"/>
      <c r="FH165" s="436"/>
      <c r="FI165" s="436"/>
      <c r="FJ165" s="436"/>
      <c r="FK165" s="436"/>
      <c r="FL165" s="436"/>
      <c r="FM165" s="436"/>
      <c r="FN165" s="436"/>
      <c r="FO165" s="436"/>
      <c r="FP165" s="436"/>
      <c r="FQ165" s="437"/>
      <c r="FR165" s="437"/>
      <c r="FS165" s="437"/>
      <c r="FT165" s="437"/>
      <c r="FU165" s="437"/>
      <c r="FV165" s="437"/>
      <c r="FW165" s="437"/>
      <c r="FX165" s="3665"/>
      <c r="FY165" s="437"/>
      <c r="FZ165" s="437"/>
      <c r="GA165" s="437"/>
      <c r="GB165" s="438"/>
      <c r="GC165" s="438"/>
      <c r="GD165" s="438"/>
      <c r="GE165" s="438"/>
      <c r="GF165" s="438"/>
      <c r="GG165" s="438"/>
      <c r="GH165" s="3665"/>
      <c r="GI165" s="438"/>
      <c r="GJ165" s="438"/>
      <c r="GK165" s="438"/>
      <c r="GL165" s="438"/>
      <c r="GM165" s="438"/>
      <c r="GN165" s="438"/>
      <c r="GO165" s="439"/>
      <c r="GP165" s="439"/>
      <c r="GQ165" s="439"/>
      <c r="GR165" s="439"/>
      <c r="GS165" s="439"/>
      <c r="GT165" s="3665"/>
      <c r="GU165" s="439"/>
      <c r="GV165" s="439"/>
      <c r="GW165" s="439"/>
      <c r="GX165" s="439"/>
      <c r="GY165" s="439"/>
      <c r="GZ165" s="439"/>
    </row>
    <row r="166" spans="1:208" s="530" customFormat="1" x14ac:dyDescent="0.25">
      <c r="A166" s="572"/>
      <c r="B166" s="175"/>
      <c r="C166" s="545"/>
      <c r="D166" s="546"/>
      <c r="E166" s="589">
        <v>10</v>
      </c>
      <c r="F166" s="590"/>
      <c r="G166" s="591" t="str">
        <f t="array" aca="1" ref="G166" ca="1">INDEX(joueurs,SMALL(IF(podiums=J166,ROW(INDIRECT("1:"&amp;ROWS(joueurs)))),COUNTIF(J$157:J166,J166)))</f>
        <v>Mathias</v>
      </c>
      <c r="H166" s="591"/>
      <c r="I166" s="592"/>
      <c r="J166" s="593">
        <f>LARGE(podiums,ROWS($1:10))</f>
        <v>17</v>
      </c>
      <c r="K166" s="594">
        <f t="array" aca="1" ref="K166" ca="1">INDEX($B$7:$R$114,MATCH(G166,'INTEGRALE verrouillée'!joueurs,0),17)</f>
        <v>0.24637681159420291</v>
      </c>
      <c r="L166" s="591"/>
      <c r="M166" s="543"/>
      <c r="N166" s="543"/>
      <c r="O166" s="3876"/>
      <c r="P166" s="3876"/>
      <c r="Q166" s="553"/>
      <c r="R166" s="554"/>
      <c r="S166" s="555"/>
      <c r="T166" s="555"/>
      <c r="U166" s="550"/>
      <c r="V166" s="133"/>
      <c r="W166" s="139"/>
      <c r="X166" s="139"/>
      <c r="Y166" s="390"/>
      <c r="Z166" s="551"/>
      <c r="AA166" s="552"/>
      <c r="AB166" s="429"/>
      <c r="AC166" s="429"/>
      <c r="AD166" s="429"/>
      <c r="AE166" s="428"/>
      <c r="AF166" s="428"/>
      <c r="AG166" s="428"/>
      <c r="AH166" s="428"/>
      <c r="AI166" s="428"/>
      <c r="AJ166" s="430"/>
      <c r="AK166" s="431"/>
      <c r="AL166" s="431"/>
      <c r="AM166" s="432"/>
      <c r="AN166" s="432"/>
      <c r="AO166" s="432"/>
      <c r="AP166" s="432"/>
      <c r="AQ166" s="432"/>
      <c r="AR166" s="432"/>
      <c r="AS166" s="432"/>
      <c r="AT166" s="432"/>
      <c r="AU166" s="433"/>
      <c r="AV166" s="433"/>
      <c r="AW166" s="434"/>
      <c r="AX166" s="434"/>
      <c r="AY166" s="434"/>
      <c r="AZ166" s="434"/>
      <c r="BA166" s="434"/>
      <c r="BB166" s="434"/>
      <c r="BC166" s="434"/>
      <c r="BD166" s="434"/>
      <c r="BE166" s="435"/>
      <c r="BF166" s="435"/>
      <c r="BG166" s="435"/>
      <c r="BH166" s="435"/>
      <c r="BI166" s="435"/>
      <c r="BJ166" s="435"/>
      <c r="BK166" s="435"/>
      <c r="BL166" s="435"/>
      <c r="BM166" s="435"/>
      <c r="BN166" s="435"/>
      <c r="BO166" s="435"/>
      <c r="BP166" s="436"/>
      <c r="BQ166" s="436"/>
      <c r="BR166" s="436"/>
      <c r="BS166" s="436"/>
      <c r="BT166" s="436"/>
      <c r="BU166" s="436"/>
      <c r="BV166" s="436"/>
      <c r="BW166" s="436"/>
      <c r="BX166" s="436"/>
      <c r="BY166" s="436"/>
      <c r="BZ166" s="437"/>
      <c r="CA166" s="437"/>
      <c r="CB166" s="437"/>
      <c r="CC166" s="437"/>
      <c r="CD166" s="437"/>
      <c r="CE166" s="437"/>
      <c r="CF166" s="437"/>
      <c r="CG166" s="437"/>
      <c r="CH166" s="437"/>
      <c r="CI166" s="437"/>
      <c r="CJ166" s="437"/>
      <c r="CK166" s="437"/>
      <c r="CL166" s="437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9"/>
      <c r="CZ166" s="439"/>
      <c r="DA166" s="439"/>
      <c r="DB166" s="439"/>
      <c r="DC166" s="439"/>
      <c r="DD166" s="439"/>
      <c r="DE166" s="439"/>
      <c r="DF166" s="439"/>
      <c r="DG166" s="439"/>
      <c r="DH166" s="439"/>
      <c r="DI166" s="439"/>
      <c r="DJ166" s="439"/>
      <c r="DK166" s="439"/>
      <c r="DL166" s="440"/>
      <c r="DM166" s="440"/>
      <c r="DN166" s="440"/>
      <c r="DO166" s="440"/>
      <c r="DP166" s="440"/>
      <c r="DQ166" s="440"/>
      <c r="DR166" s="440"/>
      <c r="DS166" s="440"/>
      <c r="DT166" s="440"/>
      <c r="DU166" s="440"/>
      <c r="DV166" s="440"/>
      <c r="DW166" s="440"/>
      <c r="DX166" s="440"/>
      <c r="DY166" s="440"/>
      <c r="DZ166" s="434"/>
      <c r="EA166" s="434"/>
      <c r="EB166" s="434"/>
      <c r="EC166" s="434"/>
      <c r="ED166" s="434"/>
      <c r="EE166" s="434"/>
      <c r="EF166" s="434"/>
      <c r="EG166" s="434"/>
      <c r="EH166" s="434"/>
      <c r="EI166" s="434"/>
      <c r="EJ166" s="434"/>
      <c r="EK166" s="434"/>
      <c r="EL166" s="434"/>
      <c r="EM166" s="434"/>
      <c r="EN166" s="435"/>
      <c r="EO166" s="435"/>
      <c r="EP166" s="435"/>
      <c r="EQ166" s="435"/>
      <c r="ER166" s="435"/>
      <c r="ES166" s="435"/>
      <c r="ET166" s="435"/>
      <c r="EU166" s="435"/>
      <c r="EV166" s="435"/>
      <c r="EW166" s="435"/>
      <c r="EX166" s="435"/>
      <c r="EY166" s="435"/>
      <c r="EZ166" s="435"/>
      <c r="FA166" s="435"/>
      <c r="FB166" s="436"/>
      <c r="FC166" s="436"/>
      <c r="FD166" s="436"/>
      <c r="FE166" s="436"/>
      <c r="FF166" s="436"/>
      <c r="FG166" s="436"/>
      <c r="FH166" s="436"/>
      <c r="FI166" s="436"/>
      <c r="FJ166" s="436"/>
      <c r="FK166" s="436"/>
      <c r="FL166" s="436"/>
      <c r="FM166" s="436"/>
      <c r="FN166" s="436"/>
      <c r="FO166" s="436"/>
      <c r="FP166" s="436"/>
      <c r="FQ166" s="437"/>
      <c r="FR166" s="437"/>
      <c r="FS166" s="437"/>
      <c r="FT166" s="437"/>
      <c r="FU166" s="437"/>
      <c r="FV166" s="437"/>
      <c r="FW166" s="437"/>
      <c r="FX166" s="3665"/>
      <c r="FY166" s="437"/>
      <c r="FZ166" s="437"/>
      <c r="GA166" s="437"/>
      <c r="GB166" s="438"/>
      <c r="GC166" s="438"/>
      <c r="GD166" s="438"/>
      <c r="GE166" s="438"/>
      <c r="GF166" s="438"/>
      <c r="GG166" s="438"/>
      <c r="GH166" s="3665"/>
      <c r="GI166" s="438"/>
      <c r="GJ166" s="438"/>
      <c r="GK166" s="438"/>
      <c r="GL166" s="438"/>
      <c r="GM166" s="438"/>
      <c r="GN166" s="438"/>
      <c r="GO166" s="439"/>
      <c r="GP166" s="439"/>
      <c r="GQ166" s="439"/>
      <c r="GR166" s="439"/>
      <c r="GS166" s="439"/>
      <c r="GT166" s="3665"/>
      <c r="GU166" s="439"/>
      <c r="GV166" s="439"/>
      <c r="GW166" s="439"/>
      <c r="GX166" s="439"/>
      <c r="GY166" s="439"/>
      <c r="GZ166" s="439"/>
    </row>
    <row r="167" spans="1:208" s="530" customFormat="1" x14ac:dyDescent="0.25">
      <c r="A167" s="572"/>
      <c r="B167" s="175"/>
      <c r="C167" s="545"/>
      <c r="D167" s="546"/>
      <c r="E167" s="573"/>
      <c r="F167" s="568"/>
      <c r="G167" s="568"/>
      <c r="H167" s="568"/>
      <c r="I167" s="574"/>
      <c r="J167" s="575"/>
      <c r="K167" s="575"/>
      <c r="L167" s="575"/>
      <c r="M167" s="543"/>
      <c r="N167" s="543"/>
      <c r="O167" s="3876"/>
      <c r="P167" s="3876"/>
      <c r="Q167" s="553"/>
      <c r="R167" s="554"/>
      <c r="S167" s="555"/>
      <c r="T167" s="555"/>
      <c r="U167" s="550"/>
      <c r="V167" s="133"/>
      <c r="W167" s="139"/>
      <c r="X167" s="139"/>
      <c r="Y167" s="390"/>
      <c r="Z167" s="551"/>
      <c r="AA167" s="552"/>
      <c r="AB167" s="429"/>
      <c r="AC167" s="429"/>
      <c r="AD167" s="429"/>
      <c r="AE167" s="428"/>
      <c r="AF167" s="428"/>
      <c r="AG167" s="428"/>
      <c r="AH167" s="428"/>
      <c r="AI167" s="428"/>
      <c r="AJ167" s="430"/>
      <c r="AK167" s="431"/>
      <c r="AL167" s="431"/>
      <c r="AM167" s="432"/>
      <c r="AN167" s="432"/>
      <c r="AO167" s="432"/>
      <c r="AP167" s="432"/>
      <c r="AQ167" s="432"/>
      <c r="AR167" s="432"/>
      <c r="AS167" s="432"/>
      <c r="AT167" s="432"/>
      <c r="AU167" s="433"/>
      <c r="AV167" s="433"/>
      <c r="AW167" s="434"/>
      <c r="AX167" s="434"/>
      <c r="AY167" s="434"/>
      <c r="AZ167" s="434"/>
      <c r="BA167" s="434"/>
      <c r="BB167" s="434"/>
      <c r="BC167" s="434"/>
      <c r="BD167" s="434"/>
      <c r="BE167" s="435"/>
      <c r="BF167" s="435"/>
      <c r="BG167" s="435"/>
      <c r="BH167" s="435"/>
      <c r="BI167" s="435"/>
      <c r="BJ167" s="435"/>
      <c r="BK167" s="435"/>
      <c r="BL167" s="435"/>
      <c r="BM167" s="435"/>
      <c r="BN167" s="435"/>
      <c r="BO167" s="435"/>
      <c r="BP167" s="436"/>
      <c r="BQ167" s="436"/>
      <c r="BR167" s="436"/>
      <c r="BS167" s="436"/>
      <c r="BT167" s="436"/>
      <c r="BU167" s="436"/>
      <c r="BV167" s="436"/>
      <c r="BW167" s="436"/>
      <c r="BX167" s="436"/>
      <c r="BY167" s="436"/>
      <c r="BZ167" s="437"/>
      <c r="CA167" s="437"/>
      <c r="CB167" s="437"/>
      <c r="CC167" s="437"/>
      <c r="CD167" s="437"/>
      <c r="CE167" s="437"/>
      <c r="CF167" s="437"/>
      <c r="CG167" s="437"/>
      <c r="CH167" s="437"/>
      <c r="CI167" s="437"/>
      <c r="CJ167" s="437"/>
      <c r="CK167" s="437"/>
      <c r="CL167" s="437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9"/>
      <c r="CZ167" s="439"/>
      <c r="DA167" s="439"/>
      <c r="DB167" s="439"/>
      <c r="DC167" s="439"/>
      <c r="DD167" s="439"/>
      <c r="DE167" s="439"/>
      <c r="DF167" s="439"/>
      <c r="DG167" s="439"/>
      <c r="DH167" s="439"/>
      <c r="DI167" s="439"/>
      <c r="DJ167" s="439"/>
      <c r="DK167" s="439"/>
      <c r="DL167" s="440"/>
      <c r="DM167" s="440"/>
      <c r="DN167" s="440"/>
      <c r="DO167" s="440"/>
      <c r="DP167" s="440"/>
      <c r="DQ167" s="440"/>
      <c r="DR167" s="440"/>
      <c r="DS167" s="440"/>
      <c r="DT167" s="440"/>
      <c r="DU167" s="440"/>
      <c r="DV167" s="440"/>
      <c r="DW167" s="440"/>
      <c r="DX167" s="440"/>
      <c r="DY167" s="440"/>
      <c r="DZ167" s="434"/>
      <c r="EA167" s="434"/>
      <c r="EB167" s="434"/>
      <c r="EC167" s="434"/>
      <c r="ED167" s="434"/>
      <c r="EE167" s="434"/>
      <c r="EF167" s="434"/>
      <c r="EG167" s="434"/>
      <c r="EH167" s="434"/>
      <c r="EI167" s="434"/>
      <c r="EJ167" s="434"/>
      <c r="EK167" s="434"/>
      <c r="EL167" s="434"/>
      <c r="EM167" s="434"/>
      <c r="EN167" s="435"/>
      <c r="EO167" s="435"/>
      <c r="EP167" s="435"/>
      <c r="EQ167" s="435"/>
      <c r="ER167" s="435"/>
      <c r="ES167" s="435"/>
      <c r="ET167" s="435"/>
      <c r="EU167" s="435"/>
      <c r="EV167" s="435"/>
      <c r="EW167" s="435"/>
      <c r="EX167" s="435"/>
      <c r="EY167" s="435"/>
      <c r="EZ167" s="435"/>
      <c r="FA167" s="435"/>
      <c r="FB167" s="436"/>
      <c r="FC167" s="436"/>
      <c r="FD167" s="436"/>
      <c r="FE167" s="436"/>
      <c r="FF167" s="436"/>
      <c r="FG167" s="436"/>
      <c r="FH167" s="436"/>
      <c r="FI167" s="436"/>
      <c r="FJ167" s="436"/>
      <c r="FK167" s="436"/>
      <c r="FL167" s="436"/>
      <c r="FM167" s="436"/>
      <c r="FN167" s="436"/>
      <c r="FO167" s="436"/>
      <c r="FP167" s="436"/>
      <c r="FQ167" s="437"/>
      <c r="FR167" s="437"/>
      <c r="FS167" s="437"/>
      <c r="FT167" s="437"/>
      <c r="FU167" s="437"/>
      <c r="FV167" s="437"/>
      <c r="FW167" s="437"/>
      <c r="FX167" s="3665"/>
      <c r="FY167" s="437"/>
      <c r="FZ167" s="437"/>
      <c r="GA167" s="437"/>
      <c r="GB167" s="438"/>
      <c r="GC167" s="438"/>
      <c r="GD167" s="438"/>
      <c r="GE167" s="438"/>
      <c r="GF167" s="438"/>
      <c r="GG167" s="438"/>
      <c r="GH167" s="3665"/>
      <c r="GI167" s="438"/>
      <c r="GJ167" s="438"/>
      <c r="GK167" s="438"/>
      <c r="GL167" s="438"/>
      <c r="GM167" s="438"/>
      <c r="GN167" s="438"/>
      <c r="GO167" s="439"/>
      <c r="GP167" s="439"/>
      <c r="GQ167" s="439"/>
      <c r="GR167" s="439"/>
      <c r="GS167" s="439"/>
      <c r="GT167" s="3665"/>
      <c r="GU167" s="439"/>
      <c r="GV167" s="439"/>
      <c r="GW167" s="439"/>
      <c r="GX167" s="439"/>
      <c r="GY167" s="439"/>
      <c r="GZ167" s="439"/>
    </row>
    <row r="168" spans="1:208" s="530" customFormat="1" x14ac:dyDescent="0.25">
      <c r="A168" s="572"/>
      <c r="B168" s="175"/>
      <c r="C168" s="545"/>
      <c r="D168" s="546"/>
      <c r="E168" s="595" t="s">
        <v>260</v>
      </c>
      <c r="F168" s="596"/>
      <c r="G168" s="596"/>
      <c r="H168" s="596"/>
      <c r="I168" s="596"/>
      <c r="J168" s="596"/>
      <c r="K168" s="597"/>
      <c r="L168" s="596"/>
      <c r="M168" s="543"/>
      <c r="N168" s="543"/>
      <c r="O168" s="3876"/>
      <c r="P168" s="3876"/>
      <c r="Q168" s="553"/>
      <c r="R168" s="554"/>
      <c r="S168" s="555"/>
      <c r="T168" s="555"/>
      <c r="U168" s="550"/>
      <c r="V168" s="133"/>
      <c r="W168" s="139"/>
      <c r="X168" s="139"/>
      <c r="Y168" s="390"/>
      <c r="Z168" s="551"/>
      <c r="AA168" s="552"/>
      <c r="AB168" s="429"/>
      <c r="AC168" s="429"/>
      <c r="AD168" s="429"/>
      <c r="AE168" s="428"/>
      <c r="AF168" s="428"/>
      <c r="AG168" s="428"/>
      <c r="AH168" s="428"/>
      <c r="AI168" s="428"/>
      <c r="AJ168" s="430"/>
      <c r="AK168" s="431"/>
      <c r="AL168" s="431"/>
      <c r="AM168" s="432"/>
      <c r="AN168" s="432"/>
      <c r="AO168" s="432"/>
      <c r="AP168" s="432"/>
      <c r="AQ168" s="432"/>
      <c r="AR168" s="432"/>
      <c r="AS168" s="432"/>
      <c r="AT168" s="432"/>
      <c r="AU168" s="433"/>
      <c r="AV168" s="433"/>
      <c r="AW168" s="434"/>
      <c r="AX168" s="434"/>
      <c r="AY168" s="434"/>
      <c r="AZ168" s="434"/>
      <c r="BA168" s="434"/>
      <c r="BB168" s="434"/>
      <c r="BC168" s="434"/>
      <c r="BD168" s="434"/>
      <c r="BE168" s="435"/>
      <c r="BF168" s="435"/>
      <c r="BG168" s="435"/>
      <c r="BH168" s="435"/>
      <c r="BI168" s="435"/>
      <c r="BJ168" s="435"/>
      <c r="BK168" s="435"/>
      <c r="BL168" s="435"/>
      <c r="BM168" s="435"/>
      <c r="BN168" s="435"/>
      <c r="BO168" s="435"/>
      <c r="BP168" s="436"/>
      <c r="BQ168" s="436"/>
      <c r="BR168" s="436"/>
      <c r="BS168" s="436"/>
      <c r="BT168" s="436"/>
      <c r="BU168" s="436"/>
      <c r="BV168" s="436"/>
      <c r="BW168" s="436"/>
      <c r="BX168" s="436"/>
      <c r="BY168" s="436"/>
      <c r="BZ168" s="437"/>
      <c r="CA168" s="437"/>
      <c r="CB168" s="437"/>
      <c r="CC168" s="437"/>
      <c r="CD168" s="437"/>
      <c r="CE168" s="437"/>
      <c r="CF168" s="437"/>
      <c r="CG168" s="437"/>
      <c r="CH168" s="437"/>
      <c r="CI168" s="437"/>
      <c r="CJ168" s="437"/>
      <c r="CK168" s="437"/>
      <c r="CL168" s="437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9"/>
      <c r="CZ168" s="439"/>
      <c r="DA168" s="439"/>
      <c r="DB168" s="439"/>
      <c r="DC168" s="439"/>
      <c r="DD168" s="439"/>
      <c r="DE168" s="439"/>
      <c r="DF168" s="439"/>
      <c r="DG168" s="439"/>
      <c r="DH168" s="439"/>
      <c r="DI168" s="439"/>
      <c r="DJ168" s="439"/>
      <c r="DK168" s="439"/>
      <c r="DL168" s="440"/>
      <c r="DM168" s="440"/>
      <c r="DN168" s="440"/>
      <c r="DO168" s="440"/>
      <c r="DP168" s="440"/>
      <c r="DQ168" s="440"/>
      <c r="DR168" s="440"/>
      <c r="DS168" s="440"/>
      <c r="DT168" s="440"/>
      <c r="DU168" s="440"/>
      <c r="DV168" s="440"/>
      <c r="DW168" s="440"/>
      <c r="DX168" s="440"/>
      <c r="DY168" s="440"/>
      <c r="DZ168" s="434"/>
      <c r="EA168" s="434"/>
      <c r="EB168" s="434"/>
      <c r="EC168" s="434"/>
      <c r="ED168" s="434"/>
      <c r="EE168" s="434"/>
      <c r="EF168" s="434"/>
      <c r="EG168" s="434"/>
      <c r="EH168" s="434"/>
      <c r="EI168" s="434"/>
      <c r="EJ168" s="434"/>
      <c r="EK168" s="434"/>
      <c r="EL168" s="434"/>
      <c r="EM168" s="434"/>
      <c r="EN168" s="435"/>
      <c r="EO168" s="435"/>
      <c r="EP168" s="435"/>
      <c r="EQ168" s="435"/>
      <c r="ER168" s="435"/>
      <c r="ES168" s="435"/>
      <c r="ET168" s="435"/>
      <c r="EU168" s="435"/>
      <c r="EV168" s="435"/>
      <c r="EW168" s="435"/>
      <c r="EX168" s="435"/>
      <c r="EY168" s="435"/>
      <c r="EZ168" s="435"/>
      <c r="FA168" s="435"/>
      <c r="FB168" s="436"/>
      <c r="FC168" s="436"/>
      <c r="FD168" s="436"/>
      <c r="FE168" s="436"/>
      <c r="FF168" s="436"/>
      <c r="FG168" s="436"/>
      <c r="FH168" s="436"/>
      <c r="FI168" s="436"/>
      <c r="FJ168" s="436"/>
      <c r="FK168" s="436"/>
      <c r="FL168" s="436"/>
      <c r="FM168" s="436"/>
      <c r="FN168" s="436"/>
      <c r="FO168" s="436"/>
      <c r="FP168" s="436"/>
      <c r="FQ168" s="437"/>
      <c r="FR168" s="437"/>
      <c r="FS168" s="437"/>
      <c r="FT168" s="437"/>
      <c r="FU168" s="437"/>
      <c r="FV168" s="437"/>
      <c r="FW168" s="437"/>
      <c r="FX168" s="3665"/>
      <c r="FY168" s="437"/>
      <c r="FZ168" s="437"/>
      <c r="GA168" s="437"/>
      <c r="GB168" s="438"/>
      <c r="GC168" s="438"/>
      <c r="GD168" s="438"/>
      <c r="GE168" s="438"/>
      <c r="GF168" s="438"/>
      <c r="GG168" s="438"/>
      <c r="GH168" s="3665"/>
      <c r="GI168" s="438"/>
      <c r="GJ168" s="438"/>
      <c r="GK168" s="438"/>
      <c r="GL168" s="438"/>
      <c r="GM168" s="438"/>
      <c r="GN168" s="438"/>
      <c r="GO168" s="439"/>
      <c r="GP168" s="439"/>
      <c r="GQ168" s="439"/>
      <c r="GR168" s="439"/>
      <c r="GS168" s="439"/>
      <c r="GT168" s="3665"/>
      <c r="GU168" s="439"/>
      <c r="GV168" s="439"/>
      <c r="GW168" s="439"/>
      <c r="GX168" s="439"/>
      <c r="GY168" s="439"/>
      <c r="GZ168" s="439"/>
    </row>
    <row r="169" spans="1:208" s="530" customFormat="1" x14ac:dyDescent="0.25">
      <c r="A169" s="572"/>
      <c r="B169" s="175"/>
      <c r="C169" s="545"/>
      <c r="D169" s="546"/>
      <c r="E169" s="598">
        <v>1</v>
      </c>
      <c r="F169" s="599"/>
      <c r="G169" s="600" t="str">
        <f t="array" aca="1" ref="G169" ca="1">INDEX(joueurs,SMALL(IF(loose=J169,ROW(INDIRECT("1:"&amp;ROWS(joueurs)))),COUNTIF(J$169:J169,J169)))</f>
        <v>Claude</v>
      </c>
      <c r="H169" s="600"/>
      <c r="I169" s="601"/>
      <c r="J169" s="602">
        <f>LARGE(loose,ROWS($1:1))</f>
        <v>12</v>
      </c>
      <c r="K169" s="603">
        <f t="array" aca="1" ref="K169" ca="1">INDEX($B$7:$X$114,MATCH(G169,'INTEGRALE verrouillée'!joueurs,0),23)</f>
        <v>0.22641509433962265</v>
      </c>
      <c r="L169" s="599"/>
      <c r="M169" s="543"/>
      <c r="N169" s="543"/>
      <c r="O169" s="3876"/>
      <c r="P169" s="3876"/>
      <c r="Q169" s="553"/>
      <c r="R169" s="554"/>
      <c r="S169" s="555"/>
      <c r="T169" s="555"/>
      <c r="U169" s="550"/>
      <c r="V169" s="133"/>
      <c r="W169" s="139"/>
      <c r="X169" s="139"/>
      <c r="Y169" s="390"/>
      <c r="Z169" s="551"/>
      <c r="AA169" s="552"/>
      <c r="AB169" s="429"/>
      <c r="AC169" s="429"/>
      <c r="AD169" s="429"/>
      <c r="AE169" s="428"/>
      <c r="AF169" s="428"/>
      <c r="AG169" s="428"/>
      <c r="AH169" s="428"/>
      <c r="AI169" s="428"/>
      <c r="AJ169" s="430"/>
      <c r="AK169" s="431"/>
      <c r="AL169" s="431"/>
      <c r="AM169" s="432"/>
      <c r="AN169" s="432"/>
      <c r="AO169" s="432"/>
      <c r="AP169" s="432"/>
      <c r="AQ169" s="432"/>
      <c r="AR169" s="432"/>
      <c r="AS169" s="432"/>
      <c r="AT169" s="432"/>
      <c r="AU169" s="433"/>
      <c r="AV169" s="433"/>
      <c r="AW169" s="434"/>
      <c r="AX169" s="434"/>
      <c r="AY169" s="434"/>
      <c r="AZ169" s="434"/>
      <c r="BA169" s="434"/>
      <c r="BB169" s="434"/>
      <c r="BC169" s="434"/>
      <c r="BD169" s="434"/>
      <c r="BE169" s="435"/>
      <c r="BF169" s="435"/>
      <c r="BG169" s="435"/>
      <c r="BH169" s="435"/>
      <c r="BI169" s="435"/>
      <c r="BJ169" s="435"/>
      <c r="BK169" s="435"/>
      <c r="BL169" s="435"/>
      <c r="BM169" s="435"/>
      <c r="BN169" s="435"/>
      <c r="BO169" s="435"/>
      <c r="BP169" s="436"/>
      <c r="BQ169" s="436"/>
      <c r="BR169" s="436"/>
      <c r="BS169" s="436"/>
      <c r="BT169" s="436"/>
      <c r="BU169" s="436"/>
      <c r="BV169" s="436"/>
      <c r="BW169" s="436"/>
      <c r="BX169" s="436"/>
      <c r="BY169" s="436"/>
      <c r="BZ169" s="437"/>
      <c r="CA169" s="437"/>
      <c r="CB169" s="437"/>
      <c r="CC169" s="437"/>
      <c r="CD169" s="437"/>
      <c r="CE169" s="437"/>
      <c r="CF169" s="437"/>
      <c r="CG169" s="437"/>
      <c r="CH169" s="437"/>
      <c r="CI169" s="437"/>
      <c r="CJ169" s="437"/>
      <c r="CK169" s="437"/>
      <c r="CL169" s="437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9"/>
      <c r="CZ169" s="439"/>
      <c r="DA169" s="439"/>
      <c r="DB169" s="439"/>
      <c r="DC169" s="439"/>
      <c r="DD169" s="439"/>
      <c r="DE169" s="439"/>
      <c r="DF169" s="439"/>
      <c r="DG169" s="439"/>
      <c r="DH169" s="439"/>
      <c r="DI169" s="439"/>
      <c r="DJ169" s="439"/>
      <c r="DK169" s="439"/>
      <c r="DL169" s="440"/>
      <c r="DM169" s="440"/>
      <c r="DN169" s="440"/>
      <c r="DO169" s="440"/>
      <c r="DP169" s="440"/>
      <c r="DQ169" s="440"/>
      <c r="DR169" s="440"/>
      <c r="DS169" s="440"/>
      <c r="DT169" s="440"/>
      <c r="DU169" s="440"/>
      <c r="DV169" s="440"/>
      <c r="DW169" s="440"/>
      <c r="DX169" s="440"/>
      <c r="DY169" s="440"/>
      <c r="DZ169" s="434"/>
      <c r="EA169" s="434"/>
      <c r="EB169" s="434"/>
      <c r="EC169" s="434"/>
      <c r="ED169" s="434"/>
      <c r="EE169" s="434"/>
      <c r="EF169" s="434"/>
      <c r="EG169" s="434"/>
      <c r="EH169" s="434"/>
      <c r="EI169" s="434"/>
      <c r="EJ169" s="434"/>
      <c r="EK169" s="434"/>
      <c r="EL169" s="434"/>
      <c r="EM169" s="434"/>
      <c r="EN169" s="435"/>
      <c r="EO169" s="435"/>
      <c r="EP169" s="435"/>
      <c r="EQ169" s="435"/>
      <c r="ER169" s="435"/>
      <c r="ES169" s="435"/>
      <c r="ET169" s="435"/>
      <c r="EU169" s="435"/>
      <c r="EV169" s="435"/>
      <c r="EW169" s="435"/>
      <c r="EX169" s="435"/>
      <c r="EY169" s="435"/>
      <c r="EZ169" s="435"/>
      <c r="FA169" s="435"/>
      <c r="FB169" s="436"/>
      <c r="FC169" s="436"/>
      <c r="FD169" s="436"/>
      <c r="FE169" s="436"/>
      <c r="FF169" s="436"/>
      <c r="FG169" s="436"/>
      <c r="FH169" s="436"/>
      <c r="FI169" s="436"/>
      <c r="FJ169" s="436"/>
      <c r="FK169" s="436"/>
      <c r="FL169" s="436"/>
      <c r="FM169" s="436"/>
      <c r="FN169" s="436"/>
      <c r="FO169" s="436"/>
      <c r="FP169" s="436"/>
      <c r="FQ169" s="437"/>
      <c r="FR169" s="437"/>
      <c r="FS169" s="437"/>
      <c r="FT169" s="437"/>
      <c r="FU169" s="437"/>
      <c r="FV169" s="437"/>
      <c r="FW169" s="437"/>
      <c r="FX169" s="3665"/>
      <c r="FY169" s="437"/>
      <c r="FZ169" s="437"/>
      <c r="GA169" s="437"/>
      <c r="GB169" s="438"/>
      <c r="GC169" s="438"/>
      <c r="GD169" s="438"/>
      <c r="GE169" s="438"/>
      <c r="GF169" s="438"/>
      <c r="GG169" s="438"/>
      <c r="GH169" s="3665"/>
      <c r="GI169" s="438"/>
      <c r="GJ169" s="438"/>
      <c r="GK169" s="438"/>
      <c r="GL169" s="438"/>
      <c r="GM169" s="438"/>
      <c r="GN169" s="438"/>
      <c r="GO169" s="439"/>
      <c r="GP169" s="439"/>
      <c r="GQ169" s="439"/>
      <c r="GR169" s="439"/>
      <c r="GS169" s="439"/>
      <c r="GT169" s="3665"/>
      <c r="GU169" s="439"/>
      <c r="GV169" s="439"/>
      <c r="GW169" s="439"/>
      <c r="GX169" s="439"/>
      <c r="GY169" s="439"/>
      <c r="GZ169" s="439"/>
    </row>
    <row r="170" spans="1:208" s="530" customFormat="1" x14ac:dyDescent="0.25">
      <c r="A170" s="572"/>
      <c r="B170" s="175"/>
      <c r="C170" s="545"/>
      <c r="D170" s="546"/>
      <c r="E170" s="598">
        <v>2</v>
      </c>
      <c r="F170" s="599"/>
      <c r="G170" s="600" t="str">
        <f t="array" aca="1" ref="G170" ca="1">INDEX(joueurs,SMALL(IF(loose=J170,ROW(INDIRECT("1:"&amp;ROWS(joueurs)))),COUNTIF(J$169:J170,J170)))</f>
        <v>Rob</v>
      </c>
      <c r="H170" s="600"/>
      <c r="I170" s="601"/>
      <c r="J170" s="602">
        <f>LARGE(loose,ROWS($1:2))</f>
        <v>12</v>
      </c>
      <c r="K170" s="603">
        <f t="array" aca="1" ref="K170" ca="1">INDEX($B$7:$X$114,MATCH(G170,'INTEGRALE verrouillée'!joueurs,0),23)</f>
        <v>8.4507042253521125E-2</v>
      </c>
      <c r="L170" s="599"/>
      <c r="M170" s="543"/>
      <c r="N170" s="543"/>
      <c r="O170" s="3876"/>
      <c r="P170" s="3876"/>
      <c r="Q170" s="553"/>
      <c r="R170" s="554"/>
      <c r="S170" s="555"/>
      <c r="T170" s="555"/>
      <c r="U170" s="550"/>
      <c r="V170" s="133"/>
      <c r="W170" s="139"/>
      <c r="X170" s="139"/>
      <c r="Y170" s="390"/>
      <c r="Z170" s="551"/>
      <c r="AA170" s="552"/>
      <c r="AB170" s="429"/>
      <c r="AC170" s="429"/>
      <c r="AD170" s="429"/>
      <c r="AE170" s="428"/>
      <c r="AF170" s="428"/>
      <c r="AG170" s="428"/>
      <c r="AH170" s="428"/>
      <c r="AI170" s="428"/>
      <c r="AJ170" s="430"/>
      <c r="AK170" s="431"/>
      <c r="AL170" s="431"/>
      <c r="AM170" s="432"/>
      <c r="AN170" s="432"/>
      <c r="AO170" s="432"/>
      <c r="AP170" s="432"/>
      <c r="AQ170" s="432"/>
      <c r="AR170" s="432"/>
      <c r="AS170" s="432"/>
      <c r="AT170" s="432"/>
      <c r="AU170" s="433"/>
      <c r="AV170" s="433"/>
      <c r="AW170" s="434"/>
      <c r="AX170" s="434"/>
      <c r="AY170" s="434"/>
      <c r="AZ170" s="434"/>
      <c r="BA170" s="434"/>
      <c r="BB170" s="434"/>
      <c r="BC170" s="434"/>
      <c r="BD170" s="434"/>
      <c r="BE170" s="435"/>
      <c r="BF170" s="435"/>
      <c r="BG170" s="435"/>
      <c r="BH170" s="435"/>
      <c r="BI170" s="435"/>
      <c r="BJ170" s="435"/>
      <c r="BK170" s="435"/>
      <c r="BL170" s="435"/>
      <c r="BM170" s="435"/>
      <c r="BN170" s="435"/>
      <c r="BO170" s="435"/>
      <c r="BP170" s="436"/>
      <c r="BQ170" s="436"/>
      <c r="BR170" s="436"/>
      <c r="BS170" s="436"/>
      <c r="BT170" s="436"/>
      <c r="BU170" s="436"/>
      <c r="BV170" s="436"/>
      <c r="BW170" s="436"/>
      <c r="BX170" s="436"/>
      <c r="BY170" s="436"/>
      <c r="BZ170" s="437"/>
      <c r="CA170" s="437"/>
      <c r="CB170" s="437"/>
      <c r="CC170" s="437"/>
      <c r="CD170" s="437"/>
      <c r="CE170" s="437"/>
      <c r="CF170" s="437"/>
      <c r="CG170" s="437"/>
      <c r="CH170" s="437"/>
      <c r="CI170" s="437"/>
      <c r="CJ170" s="437"/>
      <c r="CK170" s="437"/>
      <c r="CL170" s="437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9"/>
      <c r="CZ170" s="439"/>
      <c r="DA170" s="439"/>
      <c r="DB170" s="439"/>
      <c r="DC170" s="439"/>
      <c r="DD170" s="439"/>
      <c r="DE170" s="439"/>
      <c r="DF170" s="439"/>
      <c r="DG170" s="439"/>
      <c r="DH170" s="439"/>
      <c r="DI170" s="439"/>
      <c r="DJ170" s="439"/>
      <c r="DK170" s="439"/>
      <c r="DL170" s="440"/>
      <c r="DM170" s="440"/>
      <c r="DN170" s="440"/>
      <c r="DO170" s="440"/>
      <c r="DP170" s="440"/>
      <c r="DQ170" s="440"/>
      <c r="DR170" s="440"/>
      <c r="DS170" s="440"/>
      <c r="DT170" s="440"/>
      <c r="DU170" s="440"/>
      <c r="DV170" s="440"/>
      <c r="DW170" s="440"/>
      <c r="DX170" s="440"/>
      <c r="DY170" s="440"/>
      <c r="DZ170" s="434"/>
      <c r="EA170" s="434"/>
      <c r="EB170" s="434"/>
      <c r="EC170" s="434"/>
      <c r="ED170" s="434"/>
      <c r="EE170" s="434"/>
      <c r="EF170" s="434"/>
      <c r="EG170" s="434"/>
      <c r="EH170" s="434"/>
      <c r="EI170" s="434"/>
      <c r="EJ170" s="434"/>
      <c r="EK170" s="434"/>
      <c r="EL170" s="434"/>
      <c r="EM170" s="434"/>
      <c r="EN170" s="435"/>
      <c r="EO170" s="435"/>
      <c r="EP170" s="435"/>
      <c r="EQ170" s="435"/>
      <c r="ER170" s="435"/>
      <c r="ES170" s="435"/>
      <c r="ET170" s="435"/>
      <c r="EU170" s="435"/>
      <c r="EV170" s="435"/>
      <c r="EW170" s="435"/>
      <c r="EX170" s="435"/>
      <c r="EY170" s="435"/>
      <c r="EZ170" s="435"/>
      <c r="FA170" s="435"/>
      <c r="FB170" s="436"/>
      <c r="FC170" s="436"/>
      <c r="FD170" s="436"/>
      <c r="FE170" s="436"/>
      <c r="FF170" s="436"/>
      <c r="FG170" s="436"/>
      <c r="FH170" s="436"/>
      <c r="FI170" s="436"/>
      <c r="FJ170" s="436"/>
      <c r="FK170" s="436"/>
      <c r="FL170" s="436"/>
      <c r="FM170" s="436"/>
      <c r="FN170" s="436"/>
      <c r="FO170" s="436"/>
      <c r="FP170" s="436"/>
      <c r="FQ170" s="437"/>
      <c r="FR170" s="437"/>
      <c r="FS170" s="437"/>
      <c r="FT170" s="437"/>
      <c r="FU170" s="437"/>
      <c r="FV170" s="437"/>
      <c r="FW170" s="437"/>
      <c r="FX170" s="3665"/>
      <c r="FY170" s="437"/>
      <c r="FZ170" s="437"/>
      <c r="GA170" s="437"/>
      <c r="GB170" s="438"/>
      <c r="GC170" s="438"/>
      <c r="GD170" s="438"/>
      <c r="GE170" s="438"/>
      <c r="GF170" s="438"/>
      <c r="GG170" s="438"/>
      <c r="GH170" s="3665"/>
      <c r="GI170" s="438"/>
      <c r="GJ170" s="438"/>
      <c r="GK170" s="438"/>
      <c r="GL170" s="438"/>
      <c r="GM170" s="438"/>
      <c r="GN170" s="438"/>
      <c r="GO170" s="439"/>
      <c r="GP170" s="439"/>
      <c r="GQ170" s="439"/>
      <c r="GR170" s="439"/>
      <c r="GS170" s="439"/>
      <c r="GT170" s="3665"/>
      <c r="GU170" s="439"/>
      <c r="GV170" s="439"/>
      <c r="GW170" s="439"/>
      <c r="GX170" s="439"/>
      <c r="GY170" s="439"/>
      <c r="GZ170" s="439"/>
    </row>
    <row r="171" spans="1:208" s="530" customFormat="1" x14ac:dyDescent="0.25">
      <c r="A171" s="572"/>
      <c r="B171" s="175"/>
      <c r="C171" s="545"/>
      <c r="D171" s="546"/>
      <c r="E171" s="598">
        <v>3</v>
      </c>
      <c r="F171" s="599"/>
      <c r="G171" s="600" t="str">
        <f t="array" aca="1" ref="G171" ca="1">INDEX(joueurs,SMALL(IF(loose=J171,ROW(INDIRECT("1:"&amp;ROWS(joueurs)))),COUNTIF(J$169:J171,J171)))</f>
        <v>Dams</v>
      </c>
      <c r="H171" s="600"/>
      <c r="I171" s="601"/>
      <c r="J171" s="602">
        <f>LARGE(loose,ROWS($1:3))</f>
        <v>10</v>
      </c>
      <c r="K171" s="603">
        <f t="array" aca="1" ref="K171" ca="1">INDEX($B$7:$X$114,MATCH(G171,'INTEGRALE verrouillée'!joueurs,0),23)</f>
        <v>5.5865921787709494E-2</v>
      </c>
      <c r="L171" s="599"/>
      <c r="M171" s="543"/>
      <c r="N171" s="543"/>
      <c r="O171" s="3876"/>
      <c r="P171" s="3876"/>
      <c r="Q171" s="553"/>
      <c r="R171" s="554"/>
      <c r="S171" s="555"/>
      <c r="T171" s="555"/>
      <c r="U171" s="550"/>
      <c r="V171" s="133"/>
      <c r="W171" s="139"/>
      <c r="X171" s="139"/>
      <c r="Y171" s="390"/>
      <c r="Z171" s="551"/>
      <c r="AA171" s="552"/>
      <c r="AB171" s="429"/>
      <c r="AC171" s="429"/>
      <c r="AD171" s="429"/>
      <c r="AE171" s="428"/>
      <c r="AF171" s="428"/>
      <c r="AG171" s="428"/>
      <c r="AH171" s="428"/>
      <c r="AI171" s="428"/>
      <c r="AJ171" s="430"/>
      <c r="AK171" s="431"/>
      <c r="AL171" s="431"/>
      <c r="AM171" s="432"/>
      <c r="AN171" s="432"/>
      <c r="AO171" s="432"/>
      <c r="AP171" s="432"/>
      <c r="AQ171" s="432"/>
      <c r="AR171" s="432"/>
      <c r="AS171" s="432"/>
      <c r="AT171" s="432"/>
      <c r="AU171" s="433"/>
      <c r="AV171" s="433"/>
      <c r="AW171" s="434"/>
      <c r="AX171" s="434"/>
      <c r="AY171" s="434"/>
      <c r="AZ171" s="434"/>
      <c r="BA171" s="434"/>
      <c r="BB171" s="434"/>
      <c r="BC171" s="434"/>
      <c r="BD171" s="434"/>
      <c r="BE171" s="435"/>
      <c r="BF171" s="435"/>
      <c r="BG171" s="435"/>
      <c r="BH171" s="435"/>
      <c r="BI171" s="435"/>
      <c r="BJ171" s="435"/>
      <c r="BK171" s="435"/>
      <c r="BL171" s="435"/>
      <c r="BM171" s="435"/>
      <c r="BN171" s="435"/>
      <c r="BO171" s="435"/>
      <c r="BP171" s="436"/>
      <c r="BQ171" s="436"/>
      <c r="BR171" s="436"/>
      <c r="BS171" s="436"/>
      <c r="BT171" s="436"/>
      <c r="BU171" s="436"/>
      <c r="BV171" s="436"/>
      <c r="BW171" s="436"/>
      <c r="BX171" s="436"/>
      <c r="BY171" s="436"/>
      <c r="BZ171" s="437"/>
      <c r="CA171" s="437"/>
      <c r="CB171" s="437"/>
      <c r="CC171" s="437"/>
      <c r="CD171" s="437"/>
      <c r="CE171" s="437"/>
      <c r="CF171" s="437"/>
      <c r="CG171" s="437"/>
      <c r="CH171" s="437"/>
      <c r="CI171" s="437"/>
      <c r="CJ171" s="437"/>
      <c r="CK171" s="437"/>
      <c r="CL171" s="437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9"/>
      <c r="CZ171" s="439"/>
      <c r="DA171" s="439"/>
      <c r="DB171" s="439"/>
      <c r="DC171" s="439"/>
      <c r="DD171" s="439"/>
      <c r="DE171" s="439"/>
      <c r="DF171" s="439"/>
      <c r="DG171" s="439"/>
      <c r="DH171" s="439"/>
      <c r="DI171" s="439"/>
      <c r="DJ171" s="439"/>
      <c r="DK171" s="439"/>
      <c r="DL171" s="440"/>
      <c r="DM171" s="440"/>
      <c r="DN171" s="440"/>
      <c r="DO171" s="440"/>
      <c r="DP171" s="440"/>
      <c r="DQ171" s="440"/>
      <c r="DR171" s="440"/>
      <c r="DS171" s="440"/>
      <c r="DT171" s="440"/>
      <c r="DU171" s="440"/>
      <c r="DV171" s="440"/>
      <c r="DW171" s="440"/>
      <c r="DX171" s="440"/>
      <c r="DY171" s="440"/>
      <c r="DZ171" s="434"/>
      <c r="EA171" s="434"/>
      <c r="EB171" s="434"/>
      <c r="EC171" s="434"/>
      <c r="ED171" s="434"/>
      <c r="EE171" s="434"/>
      <c r="EF171" s="434"/>
      <c r="EG171" s="434"/>
      <c r="EH171" s="434"/>
      <c r="EI171" s="434"/>
      <c r="EJ171" s="434"/>
      <c r="EK171" s="434"/>
      <c r="EL171" s="434"/>
      <c r="EM171" s="434"/>
      <c r="EN171" s="435"/>
      <c r="EO171" s="435"/>
      <c r="EP171" s="435"/>
      <c r="EQ171" s="435"/>
      <c r="ER171" s="435"/>
      <c r="ES171" s="435"/>
      <c r="ET171" s="435"/>
      <c r="EU171" s="435"/>
      <c r="EV171" s="435"/>
      <c r="EW171" s="435"/>
      <c r="EX171" s="435"/>
      <c r="EY171" s="435"/>
      <c r="EZ171" s="435"/>
      <c r="FA171" s="435"/>
      <c r="FB171" s="436"/>
      <c r="FC171" s="436"/>
      <c r="FD171" s="436"/>
      <c r="FE171" s="436"/>
      <c r="FF171" s="436"/>
      <c r="FG171" s="436"/>
      <c r="FH171" s="436"/>
      <c r="FI171" s="436"/>
      <c r="FJ171" s="436"/>
      <c r="FK171" s="436"/>
      <c r="FL171" s="436"/>
      <c r="FM171" s="436"/>
      <c r="FN171" s="436"/>
      <c r="FO171" s="436"/>
      <c r="FP171" s="436"/>
      <c r="FQ171" s="437"/>
      <c r="FR171" s="437"/>
      <c r="FS171" s="437"/>
      <c r="FT171" s="437"/>
      <c r="FU171" s="437"/>
      <c r="FV171" s="437"/>
      <c r="FW171" s="437"/>
      <c r="FX171" s="3665"/>
      <c r="FY171" s="437"/>
      <c r="FZ171" s="437"/>
      <c r="GA171" s="437"/>
      <c r="GB171" s="438"/>
      <c r="GC171" s="438"/>
      <c r="GD171" s="438"/>
      <c r="GE171" s="438"/>
      <c r="GF171" s="438"/>
      <c r="GG171" s="438"/>
      <c r="GH171" s="3665"/>
      <c r="GI171" s="438"/>
      <c r="GJ171" s="438"/>
      <c r="GK171" s="438"/>
      <c r="GL171" s="438"/>
      <c r="GM171" s="438"/>
      <c r="GN171" s="438"/>
      <c r="GO171" s="439"/>
      <c r="GP171" s="439"/>
      <c r="GQ171" s="439"/>
      <c r="GR171" s="439"/>
      <c r="GS171" s="439"/>
      <c r="GT171" s="3665"/>
      <c r="GU171" s="439"/>
      <c r="GV171" s="439"/>
      <c r="GW171" s="439"/>
      <c r="GX171" s="439"/>
      <c r="GY171" s="439"/>
      <c r="GZ171" s="439"/>
    </row>
    <row r="172" spans="1:208" s="530" customFormat="1" x14ac:dyDescent="0.25">
      <c r="A172" s="572"/>
      <c r="B172" s="175"/>
      <c r="C172" s="545"/>
      <c r="D172" s="546"/>
      <c r="E172" s="598">
        <v>4</v>
      </c>
      <c r="F172" s="599"/>
      <c r="G172" s="600" t="str">
        <f t="array" aca="1" ref="G172" ca="1">INDEX(joueurs,SMALL(IF(loose=J172,ROW(INDIRECT("1:"&amp;ROWS(joueurs)))),COUNTIF(J$169:J172,J172)))</f>
        <v>Oliv</v>
      </c>
      <c r="H172" s="600"/>
      <c r="I172" s="601"/>
      <c r="J172" s="602">
        <f>LARGE(loose,ROWS($1:4))</f>
        <v>10</v>
      </c>
      <c r="K172" s="603">
        <f t="array" aca="1" ref="K172" ca="1">INDEX($B$7:$X$114,MATCH(G172,'INTEGRALE verrouillée'!joueurs,0),23)</f>
        <v>9.8039215686274508E-2</v>
      </c>
      <c r="L172" s="599"/>
      <c r="M172" s="543"/>
      <c r="N172" s="543"/>
      <c r="O172" s="3876"/>
      <c r="P172" s="3876"/>
      <c r="Q172" s="553"/>
      <c r="R172" s="554"/>
      <c r="S172" s="555"/>
      <c r="T172" s="555"/>
      <c r="U172" s="550"/>
      <c r="V172" s="133"/>
      <c r="W172" s="139"/>
      <c r="X172" s="139"/>
      <c r="Y172" s="390"/>
      <c r="Z172" s="551"/>
      <c r="AA172" s="552"/>
      <c r="AB172" s="429"/>
      <c r="AC172" s="429"/>
      <c r="AD172" s="429"/>
      <c r="AE172" s="428"/>
      <c r="AF172" s="428"/>
      <c r="AG172" s="428"/>
      <c r="AH172" s="428"/>
      <c r="AI172" s="428"/>
      <c r="AJ172" s="430"/>
      <c r="AK172" s="431"/>
      <c r="AL172" s="431"/>
      <c r="AM172" s="432"/>
      <c r="AN172" s="432"/>
      <c r="AO172" s="432"/>
      <c r="AP172" s="432"/>
      <c r="AQ172" s="432"/>
      <c r="AR172" s="432"/>
      <c r="AS172" s="432"/>
      <c r="AT172" s="432"/>
      <c r="AU172" s="433"/>
      <c r="AV172" s="433"/>
      <c r="AW172" s="434"/>
      <c r="AX172" s="434"/>
      <c r="AY172" s="434"/>
      <c r="AZ172" s="434"/>
      <c r="BA172" s="434"/>
      <c r="BB172" s="434"/>
      <c r="BC172" s="434"/>
      <c r="BD172" s="434"/>
      <c r="BE172" s="435"/>
      <c r="BF172" s="435"/>
      <c r="BG172" s="435"/>
      <c r="BH172" s="435"/>
      <c r="BI172" s="435"/>
      <c r="BJ172" s="435"/>
      <c r="BK172" s="435"/>
      <c r="BL172" s="435"/>
      <c r="BM172" s="435"/>
      <c r="BN172" s="435"/>
      <c r="BO172" s="435"/>
      <c r="BP172" s="436"/>
      <c r="BQ172" s="436"/>
      <c r="BR172" s="436"/>
      <c r="BS172" s="436"/>
      <c r="BT172" s="436"/>
      <c r="BU172" s="436"/>
      <c r="BV172" s="436"/>
      <c r="BW172" s="436"/>
      <c r="BX172" s="436"/>
      <c r="BY172" s="436"/>
      <c r="BZ172" s="437"/>
      <c r="CA172" s="437"/>
      <c r="CB172" s="437"/>
      <c r="CC172" s="437"/>
      <c r="CD172" s="437"/>
      <c r="CE172" s="437"/>
      <c r="CF172" s="437"/>
      <c r="CG172" s="437"/>
      <c r="CH172" s="437"/>
      <c r="CI172" s="437"/>
      <c r="CJ172" s="437"/>
      <c r="CK172" s="437"/>
      <c r="CL172" s="437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9"/>
      <c r="CZ172" s="439"/>
      <c r="DA172" s="439"/>
      <c r="DB172" s="439"/>
      <c r="DC172" s="439"/>
      <c r="DD172" s="439"/>
      <c r="DE172" s="439"/>
      <c r="DF172" s="439"/>
      <c r="DG172" s="439"/>
      <c r="DH172" s="439"/>
      <c r="DI172" s="439"/>
      <c r="DJ172" s="439"/>
      <c r="DK172" s="439"/>
      <c r="DL172" s="440"/>
      <c r="DM172" s="440"/>
      <c r="DN172" s="440"/>
      <c r="DO172" s="440"/>
      <c r="DP172" s="440"/>
      <c r="DQ172" s="440"/>
      <c r="DR172" s="440"/>
      <c r="DS172" s="440"/>
      <c r="DT172" s="440"/>
      <c r="DU172" s="440"/>
      <c r="DV172" s="440"/>
      <c r="DW172" s="440"/>
      <c r="DX172" s="440"/>
      <c r="DY172" s="440"/>
      <c r="DZ172" s="434"/>
      <c r="EA172" s="434"/>
      <c r="EB172" s="434"/>
      <c r="EC172" s="434"/>
      <c r="ED172" s="434"/>
      <c r="EE172" s="434"/>
      <c r="EF172" s="434"/>
      <c r="EG172" s="434"/>
      <c r="EH172" s="434"/>
      <c r="EI172" s="434"/>
      <c r="EJ172" s="434"/>
      <c r="EK172" s="434"/>
      <c r="EL172" s="434"/>
      <c r="EM172" s="434"/>
      <c r="EN172" s="435"/>
      <c r="EO172" s="435"/>
      <c r="EP172" s="435"/>
      <c r="EQ172" s="435"/>
      <c r="ER172" s="435"/>
      <c r="ES172" s="435"/>
      <c r="ET172" s="435"/>
      <c r="EU172" s="435"/>
      <c r="EV172" s="435"/>
      <c r="EW172" s="435"/>
      <c r="EX172" s="435"/>
      <c r="EY172" s="435"/>
      <c r="EZ172" s="435"/>
      <c r="FA172" s="435"/>
      <c r="FB172" s="436"/>
      <c r="FC172" s="436"/>
      <c r="FD172" s="436"/>
      <c r="FE172" s="436"/>
      <c r="FF172" s="436"/>
      <c r="FG172" s="436"/>
      <c r="FH172" s="436"/>
      <c r="FI172" s="436"/>
      <c r="FJ172" s="436"/>
      <c r="FK172" s="436"/>
      <c r="FL172" s="436"/>
      <c r="FM172" s="436"/>
      <c r="FN172" s="436"/>
      <c r="FO172" s="436"/>
      <c r="FP172" s="436"/>
      <c r="FQ172" s="437"/>
      <c r="FR172" s="437"/>
      <c r="FS172" s="437"/>
      <c r="FT172" s="437"/>
      <c r="FU172" s="437"/>
      <c r="FV172" s="437"/>
      <c r="FW172" s="437"/>
      <c r="FX172" s="3665"/>
      <c r="FY172" s="437"/>
      <c r="FZ172" s="437"/>
      <c r="GA172" s="437"/>
      <c r="GB172" s="438"/>
      <c r="GC172" s="438"/>
      <c r="GD172" s="438"/>
      <c r="GE172" s="438"/>
      <c r="GF172" s="438"/>
      <c r="GG172" s="438"/>
      <c r="GH172" s="3665"/>
      <c r="GI172" s="438"/>
      <c r="GJ172" s="438"/>
      <c r="GK172" s="438"/>
      <c r="GL172" s="438"/>
      <c r="GM172" s="438"/>
      <c r="GN172" s="438"/>
      <c r="GO172" s="439"/>
      <c r="GP172" s="439"/>
      <c r="GQ172" s="439"/>
      <c r="GR172" s="439"/>
      <c r="GS172" s="439"/>
      <c r="GT172" s="3665"/>
      <c r="GU172" s="439"/>
      <c r="GV172" s="439"/>
      <c r="GW172" s="439"/>
      <c r="GX172" s="439"/>
      <c r="GY172" s="439"/>
      <c r="GZ172" s="439"/>
    </row>
    <row r="173" spans="1:208" s="530" customFormat="1" x14ac:dyDescent="0.25">
      <c r="A173" s="572"/>
      <c r="B173" s="175"/>
      <c r="C173" s="545"/>
      <c r="D173" s="546"/>
      <c r="E173" s="598">
        <v>5</v>
      </c>
      <c r="F173" s="599"/>
      <c r="G173" s="600" t="str">
        <f t="array" aca="1" ref="G173" ca="1">INDEX(joueurs,SMALL(IF(loose=J173,ROW(INDIRECT("1:"&amp;ROWS(joueurs)))),COUNTIF(J$169:J173,J173)))</f>
        <v>Fred</v>
      </c>
      <c r="H173" s="600"/>
      <c r="I173" s="601"/>
      <c r="J173" s="602">
        <f>LARGE(loose,ROWS($1:5))</f>
        <v>8</v>
      </c>
      <c r="K173" s="603">
        <f t="array" aca="1" ref="K173" ca="1">INDEX($B$7:$X$114,MATCH(G173,'INTEGRALE verrouillée'!joueurs,0),23)</f>
        <v>5.0955414012738856E-2</v>
      </c>
      <c r="L173" s="599"/>
      <c r="M173" s="543"/>
      <c r="N173" s="543"/>
      <c r="O173" s="3876"/>
      <c r="P173" s="3876"/>
      <c r="Q173" s="553"/>
      <c r="R173" s="554"/>
      <c r="S173" s="555"/>
      <c r="T173" s="585"/>
      <c r="U173" s="550"/>
      <c r="V173" s="133"/>
      <c r="W173" s="139"/>
      <c r="X173" s="139"/>
      <c r="Y173" s="390"/>
      <c r="Z173" s="551"/>
      <c r="AA173" s="552"/>
      <c r="AB173" s="429"/>
      <c r="AC173" s="429"/>
      <c r="AD173" s="429"/>
      <c r="AE173" s="428"/>
      <c r="AF173" s="428"/>
      <c r="AG173" s="428"/>
      <c r="AH173" s="428"/>
      <c r="AI173" s="428"/>
      <c r="AJ173" s="430"/>
      <c r="AK173" s="431"/>
      <c r="AL173" s="431"/>
      <c r="AM173" s="432"/>
      <c r="AN173" s="432"/>
      <c r="AO173" s="432"/>
      <c r="AP173" s="432"/>
      <c r="AQ173" s="432"/>
      <c r="AR173" s="432"/>
      <c r="AS173" s="432"/>
      <c r="AT173" s="432"/>
      <c r="AU173" s="433"/>
      <c r="AV173" s="433"/>
      <c r="AW173" s="434"/>
      <c r="AX173" s="434"/>
      <c r="AY173" s="434"/>
      <c r="AZ173" s="434"/>
      <c r="BA173" s="434"/>
      <c r="BB173" s="434"/>
      <c r="BC173" s="434"/>
      <c r="BD173" s="434"/>
      <c r="BE173" s="435"/>
      <c r="BF173" s="435"/>
      <c r="BG173" s="435"/>
      <c r="BH173" s="435"/>
      <c r="BI173" s="435"/>
      <c r="BJ173" s="435"/>
      <c r="BK173" s="435"/>
      <c r="BL173" s="435"/>
      <c r="BM173" s="435"/>
      <c r="BN173" s="435"/>
      <c r="BO173" s="435"/>
      <c r="BP173" s="436"/>
      <c r="BQ173" s="436"/>
      <c r="BR173" s="436"/>
      <c r="BS173" s="436"/>
      <c r="BT173" s="436"/>
      <c r="BU173" s="436"/>
      <c r="BV173" s="436"/>
      <c r="BW173" s="436"/>
      <c r="BX173" s="436"/>
      <c r="BY173" s="436"/>
      <c r="BZ173" s="437"/>
      <c r="CA173" s="437"/>
      <c r="CB173" s="437"/>
      <c r="CC173" s="437"/>
      <c r="CD173" s="437"/>
      <c r="CE173" s="437"/>
      <c r="CF173" s="437"/>
      <c r="CG173" s="437"/>
      <c r="CH173" s="437"/>
      <c r="CI173" s="437"/>
      <c r="CJ173" s="437"/>
      <c r="CK173" s="437"/>
      <c r="CL173" s="437"/>
      <c r="CM173" s="438"/>
      <c r="CN173" s="438"/>
      <c r="CO173" s="438"/>
      <c r="CP173" s="438"/>
      <c r="CQ173" s="438"/>
      <c r="CR173" s="438"/>
      <c r="CS173" s="438"/>
      <c r="CT173" s="438"/>
      <c r="CU173" s="438"/>
      <c r="CV173" s="438"/>
      <c r="CW173" s="438"/>
      <c r="CX173" s="438"/>
      <c r="CY173" s="439"/>
      <c r="CZ173" s="439"/>
      <c r="DA173" s="439"/>
      <c r="DB173" s="439"/>
      <c r="DC173" s="439"/>
      <c r="DD173" s="439"/>
      <c r="DE173" s="439"/>
      <c r="DF173" s="439"/>
      <c r="DG173" s="439"/>
      <c r="DH173" s="439"/>
      <c r="DI173" s="439"/>
      <c r="DJ173" s="439"/>
      <c r="DK173" s="439"/>
      <c r="DL173" s="440"/>
      <c r="DM173" s="440"/>
      <c r="DN173" s="440"/>
      <c r="DO173" s="440"/>
      <c r="DP173" s="440"/>
      <c r="DQ173" s="440"/>
      <c r="DR173" s="440"/>
      <c r="DS173" s="440"/>
      <c r="DT173" s="440"/>
      <c r="DU173" s="440"/>
      <c r="DV173" s="440"/>
      <c r="DW173" s="440"/>
      <c r="DX173" s="440"/>
      <c r="DY173" s="440"/>
      <c r="DZ173" s="434"/>
      <c r="EA173" s="434"/>
      <c r="EB173" s="434"/>
      <c r="EC173" s="434"/>
      <c r="ED173" s="434"/>
      <c r="EE173" s="434"/>
      <c r="EF173" s="434"/>
      <c r="EG173" s="434"/>
      <c r="EH173" s="434"/>
      <c r="EI173" s="434"/>
      <c r="EJ173" s="434"/>
      <c r="EK173" s="434"/>
      <c r="EL173" s="434"/>
      <c r="EM173" s="434"/>
      <c r="EN173" s="435"/>
      <c r="EO173" s="435"/>
      <c r="EP173" s="435"/>
      <c r="EQ173" s="435"/>
      <c r="ER173" s="435"/>
      <c r="ES173" s="435"/>
      <c r="ET173" s="435"/>
      <c r="EU173" s="435"/>
      <c r="EV173" s="435"/>
      <c r="EW173" s="435"/>
      <c r="EX173" s="435"/>
      <c r="EY173" s="435"/>
      <c r="EZ173" s="435"/>
      <c r="FA173" s="435"/>
      <c r="FB173" s="436"/>
      <c r="FC173" s="436"/>
      <c r="FD173" s="436"/>
      <c r="FE173" s="436"/>
      <c r="FF173" s="436"/>
      <c r="FG173" s="436"/>
      <c r="FH173" s="436"/>
      <c r="FI173" s="436"/>
      <c r="FJ173" s="436"/>
      <c r="FK173" s="436"/>
      <c r="FL173" s="436"/>
      <c r="FM173" s="436"/>
      <c r="FN173" s="436"/>
      <c r="FO173" s="436"/>
      <c r="FP173" s="436"/>
      <c r="FQ173" s="437"/>
      <c r="FR173" s="437"/>
      <c r="FS173" s="437"/>
      <c r="FT173" s="437"/>
      <c r="FU173" s="437"/>
      <c r="FV173" s="437"/>
      <c r="FW173" s="437"/>
      <c r="FX173" s="3665"/>
      <c r="FY173" s="437"/>
      <c r="FZ173" s="437"/>
      <c r="GA173" s="437"/>
      <c r="GB173" s="438"/>
      <c r="GC173" s="438"/>
      <c r="GD173" s="438"/>
      <c r="GE173" s="438"/>
      <c r="GF173" s="438"/>
      <c r="GG173" s="438"/>
      <c r="GH173" s="3665"/>
      <c r="GI173" s="438"/>
      <c r="GJ173" s="438"/>
      <c r="GK173" s="438"/>
      <c r="GL173" s="438"/>
      <c r="GM173" s="438"/>
      <c r="GN173" s="438"/>
      <c r="GO173" s="439"/>
      <c r="GP173" s="439"/>
      <c r="GQ173" s="439"/>
      <c r="GR173" s="439"/>
      <c r="GS173" s="439"/>
      <c r="GT173" s="3665"/>
      <c r="GU173" s="439"/>
      <c r="GV173" s="439"/>
      <c r="GW173" s="439"/>
      <c r="GX173" s="439"/>
      <c r="GY173" s="439"/>
      <c r="GZ173" s="439"/>
    </row>
    <row r="174" spans="1:208" s="530" customFormat="1" x14ac:dyDescent="0.25">
      <c r="A174" s="572"/>
      <c r="B174" s="175"/>
      <c r="C174" s="545"/>
      <c r="D174" s="546"/>
      <c r="E174" s="598">
        <v>6</v>
      </c>
      <c r="F174" s="599"/>
      <c r="G174" s="600" t="str">
        <f t="array" aca="1" ref="G174" ca="1">INDEX(joueurs,SMALL(IF(loose=J174,ROW(INDIRECT("1:"&amp;ROWS(joueurs)))),COUNTIF(J$169:J174,J174)))</f>
        <v>Francky</v>
      </c>
      <c r="H174" s="600"/>
      <c r="I174" s="601"/>
      <c r="J174" s="602">
        <f>LARGE(loose,ROWS($1:6))</f>
        <v>7</v>
      </c>
      <c r="K174" s="603">
        <f t="array" aca="1" ref="K174" ca="1">INDEX($B$7:$X$114,MATCH(G174,'INTEGRALE verrouillée'!joueurs,0),23)</f>
        <v>0.20588235294117646</v>
      </c>
      <c r="L174" s="599"/>
      <c r="M174" s="543"/>
      <c r="N174" s="543"/>
      <c r="O174" s="3876"/>
      <c r="P174" s="3876"/>
      <c r="Q174" s="553"/>
      <c r="R174" s="554"/>
      <c r="S174" s="555"/>
      <c r="T174" s="555"/>
      <c r="U174" s="550"/>
      <c r="V174" s="133"/>
      <c r="W174" s="139"/>
      <c r="X174" s="139"/>
      <c r="Y174" s="390"/>
      <c r="Z174" s="551"/>
      <c r="AA174" s="552"/>
      <c r="AB174" s="429"/>
      <c r="AC174" s="429"/>
      <c r="AD174" s="429"/>
      <c r="AE174" s="428"/>
      <c r="AF174" s="428"/>
      <c r="AG174" s="428"/>
      <c r="AH174" s="428"/>
      <c r="AI174" s="428"/>
      <c r="AJ174" s="430"/>
      <c r="AK174" s="431"/>
      <c r="AL174" s="431"/>
      <c r="AM174" s="432"/>
      <c r="AN174" s="432"/>
      <c r="AO174" s="432"/>
      <c r="AP174" s="432"/>
      <c r="AQ174" s="432"/>
      <c r="AR174" s="432"/>
      <c r="AS174" s="432"/>
      <c r="AT174" s="432"/>
      <c r="AU174" s="433"/>
      <c r="AV174" s="433"/>
      <c r="AW174" s="434"/>
      <c r="AX174" s="434"/>
      <c r="AY174" s="434"/>
      <c r="AZ174" s="434"/>
      <c r="BA174" s="434"/>
      <c r="BB174" s="434"/>
      <c r="BC174" s="434"/>
      <c r="BD174" s="434"/>
      <c r="BE174" s="435"/>
      <c r="BF174" s="435"/>
      <c r="BG174" s="435"/>
      <c r="BH174" s="435"/>
      <c r="BI174" s="435"/>
      <c r="BJ174" s="435"/>
      <c r="BK174" s="435"/>
      <c r="BL174" s="435"/>
      <c r="BM174" s="435"/>
      <c r="BN174" s="435"/>
      <c r="BO174" s="435"/>
      <c r="BP174" s="436"/>
      <c r="BQ174" s="436"/>
      <c r="BR174" s="436"/>
      <c r="BS174" s="436"/>
      <c r="BT174" s="436"/>
      <c r="BU174" s="436"/>
      <c r="BV174" s="436"/>
      <c r="BW174" s="436"/>
      <c r="BX174" s="436"/>
      <c r="BY174" s="436"/>
      <c r="BZ174" s="437"/>
      <c r="CA174" s="437"/>
      <c r="CB174" s="437"/>
      <c r="CC174" s="437"/>
      <c r="CD174" s="437"/>
      <c r="CE174" s="437"/>
      <c r="CF174" s="437"/>
      <c r="CG174" s="437"/>
      <c r="CH174" s="437"/>
      <c r="CI174" s="437"/>
      <c r="CJ174" s="437"/>
      <c r="CK174" s="437"/>
      <c r="CL174" s="437"/>
      <c r="CM174" s="438"/>
      <c r="CN174" s="438"/>
      <c r="CO174" s="438"/>
      <c r="CP174" s="438"/>
      <c r="CQ174" s="438"/>
      <c r="CR174" s="438"/>
      <c r="CS174" s="438"/>
      <c r="CT174" s="438"/>
      <c r="CU174" s="438"/>
      <c r="CV174" s="438"/>
      <c r="CW174" s="438"/>
      <c r="CX174" s="438"/>
      <c r="CY174" s="439"/>
      <c r="CZ174" s="439"/>
      <c r="DA174" s="439"/>
      <c r="DB174" s="439"/>
      <c r="DC174" s="439"/>
      <c r="DD174" s="439"/>
      <c r="DE174" s="439"/>
      <c r="DF174" s="439"/>
      <c r="DG174" s="439"/>
      <c r="DH174" s="439"/>
      <c r="DI174" s="439"/>
      <c r="DJ174" s="439"/>
      <c r="DK174" s="439"/>
      <c r="DL174" s="440"/>
      <c r="DM174" s="440"/>
      <c r="DN174" s="440"/>
      <c r="DO174" s="440"/>
      <c r="DP174" s="440"/>
      <c r="DQ174" s="440"/>
      <c r="DR174" s="440"/>
      <c r="DS174" s="440"/>
      <c r="DT174" s="440"/>
      <c r="DU174" s="440"/>
      <c r="DV174" s="440"/>
      <c r="DW174" s="440"/>
      <c r="DX174" s="440"/>
      <c r="DY174" s="440"/>
      <c r="DZ174" s="434"/>
      <c r="EA174" s="434"/>
      <c r="EB174" s="434"/>
      <c r="EC174" s="434"/>
      <c r="ED174" s="434"/>
      <c r="EE174" s="434"/>
      <c r="EF174" s="434"/>
      <c r="EG174" s="434"/>
      <c r="EH174" s="434"/>
      <c r="EI174" s="434"/>
      <c r="EJ174" s="434"/>
      <c r="EK174" s="434"/>
      <c r="EL174" s="434"/>
      <c r="EM174" s="434"/>
      <c r="EN174" s="435"/>
      <c r="EO174" s="435"/>
      <c r="EP174" s="435"/>
      <c r="EQ174" s="435"/>
      <c r="ER174" s="435"/>
      <c r="ES174" s="435"/>
      <c r="ET174" s="435"/>
      <c r="EU174" s="435"/>
      <c r="EV174" s="435"/>
      <c r="EW174" s="435"/>
      <c r="EX174" s="435"/>
      <c r="EY174" s="435"/>
      <c r="EZ174" s="435"/>
      <c r="FA174" s="435"/>
      <c r="FB174" s="436"/>
      <c r="FC174" s="436"/>
      <c r="FD174" s="436"/>
      <c r="FE174" s="436"/>
      <c r="FF174" s="436"/>
      <c r="FG174" s="436"/>
      <c r="FH174" s="436"/>
      <c r="FI174" s="436"/>
      <c r="FJ174" s="436"/>
      <c r="FK174" s="436"/>
      <c r="FL174" s="436"/>
      <c r="FM174" s="436"/>
      <c r="FN174" s="436"/>
      <c r="FO174" s="436"/>
      <c r="FP174" s="436"/>
      <c r="FQ174" s="437"/>
      <c r="FR174" s="437"/>
      <c r="FS174" s="437"/>
      <c r="FT174" s="437"/>
      <c r="FU174" s="437"/>
      <c r="FV174" s="437"/>
      <c r="FW174" s="437"/>
      <c r="FX174" s="3665"/>
      <c r="FY174" s="437"/>
      <c r="FZ174" s="437"/>
      <c r="GA174" s="437"/>
      <c r="GB174" s="438"/>
      <c r="GC174" s="438"/>
      <c r="GD174" s="438"/>
      <c r="GE174" s="438"/>
      <c r="GF174" s="438"/>
      <c r="GG174" s="438"/>
      <c r="GH174" s="3665"/>
      <c r="GI174" s="438"/>
      <c r="GJ174" s="438"/>
      <c r="GK174" s="438"/>
      <c r="GL174" s="438"/>
      <c r="GM174" s="438"/>
      <c r="GN174" s="438"/>
      <c r="GO174" s="439"/>
      <c r="GP174" s="439"/>
      <c r="GQ174" s="439"/>
      <c r="GR174" s="439"/>
      <c r="GS174" s="439"/>
      <c r="GT174" s="3665"/>
      <c r="GU174" s="439"/>
      <c r="GV174" s="439"/>
      <c r="GW174" s="439"/>
      <c r="GX174" s="439"/>
      <c r="GY174" s="439"/>
      <c r="GZ174" s="439"/>
    </row>
    <row r="175" spans="1:208" s="530" customFormat="1" x14ac:dyDescent="0.25">
      <c r="A175" s="572"/>
      <c r="B175" s="175"/>
      <c r="C175" s="545"/>
      <c r="D175" s="546"/>
      <c r="E175" s="598">
        <v>7</v>
      </c>
      <c r="F175" s="599"/>
      <c r="G175" s="600" t="str">
        <f t="array" aca="1" ref="G175" ca="1">INDEX(joueurs,SMALL(IF(loose=J175,ROW(INDIRECT("1:"&amp;ROWS(joueurs)))),COUNTIF(J$169:J175,J175)))</f>
        <v>Karl</v>
      </c>
      <c r="H175" s="600"/>
      <c r="I175" s="601"/>
      <c r="J175" s="602">
        <f>LARGE(loose,ROWS($1:7))</f>
        <v>7</v>
      </c>
      <c r="K175" s="603">
        <f t="array" aca="1" ref="K175" ca="1">INDEX($B$7:$X$114,MATCH(G175,'INTEGRALE verrouillée'!joueurs,0),23)</f>
        <v>6.9306930693069313E-2</v>
      </c>
      <c r="L175" s="599"/>
      <c r="M175" s="543"/>
      <c r="N175" s="543"/>
      <c r="O175" s="3876"/>
      <c r="P175" s="3876"/>
      <c r="Q175" s="553"/>
      <c r="R175" s="554"/>
      <c r="S175" s="555"/>
      <c r="T175" s="555"/>
      <c r="U175" s="550"/>
      <c r="V175" s="133"/>
      <c r="W175" s="139"/>
      <c r="X175" s="139"/>
      <c r="Y175" s="390"/>
      <c r="Z175" s="551"/>
      <c r="AA175" s="552"/>
      <c r="AB175" s="429"/>
      <c r="AC175" s="429"/>
      <c r="AD175" s="429"/>
      <c r="AE175" s="428"/>
      <c r="AF175" s="428"/>
      <c r="AG175" s="428"/>
      <c r="AH175" s="428"/>
      <c r="AI175" s="428"/>
      <c r="AJ175" s="430"/>
      <c r="AK175" s="431"/>
      <c r="AL175" s="431"/>
      <c r="AM175" s="432"/>
      <c r="AN175" s="432"/>
      <c r="AO175" s="432"/>
      <c r="AP175" s="432"/>
      <c r="AQ175" s="432"/>
      <c r="AR175" s="432"/>
      <c r="AS175" s="432"/>
      <c r="AT175" s="432"/>
      <c r="AU175" s="433"/>
      <c r="AV175" s="433"/>
      <c r="AW175" s="434"/>
      <c r="AX175" s="434"/>
      <c r="AY175" s="434"/>
      <c r="AZ175" s="434"/>
      <c r="BA175" s="434"/>
      <c r="BB175" s="434"/>
      <c r="BC175" s="434"/>
      <c r="BD175" s="434"/>
      <c r="BE175" s="435"/>
      <c r="BF175" s="435"/>
      <c r="BG175" s="435"/>
      <c r="BH175" s="435"/>
      <c r="BI175" s="435"/>
      <c r="BJ175" s="435"/>
      <c r="BK175" s="435"/>
      <c r="BL175" s="435"/>
      <c r="BM175" s="435"/>
      <c r="BN175" s="435"/>
      <c r="BO175" s="435"/>
      <c r="BP175" s="436"/>
      <c r="BQ175" s="436"/>
      <c r="BR175" s="436"/>
      <c r="BS175" s="436"/>
      <c r="BT175" s="436"/>
      <c r="BU175" s="436"/>
      <c r="BV175" s="436"/>
      <c r="BW175" s="436"/>
      <c r="BX175" s="436"/>
      <c r="BY175" s="436"/>
      <c r="BZ175" s="437"/>
      <c r="CA175" s="437"/>
      <c r="CB175" s="437"/>
      <c r="CC175" s="437"/>
      <c r="CD175" s="437"/>
      <c r="CE175" s="437"/>
      <c r="CF175" s="437"/>
      <c r="CG175" s="437"/>
      <c r="CH175" s="437"/>
      <c r="CI175" s="437"/>
      <c r="CJ175" s="437"/>
      <c r="CK175" s="437"/>
      <c r="CL175" s="437"/>
      <c r="CM175" s="438"/>
      <c r="CN175" s="438"/>
      <c r="CO175" s="438"/>
      <c r="CP175" s="438"/>
      <c r="CQ175" s="438"/>
      <c r="CR175" s="438"/>
      <c r="CS175" s="438"/>
      <c r="CT175" s="438"/>
      <c r="CU175" s="438"/>
      <c r="CV175" s="438"/>
      <c r="CW175" s="438"/>
      <c r="CX175" s="438"/>
      <c r="CY175" s="439"/>
      <c r="CZ175" s="439"/>
      <c r="DA175" s="439"/>
      <c r="DB175" s="439"/>
      <c r="DC175" s="439"/>
      <c r="DD175" s="439"/>
      <c r="DE175" s="439"/>
      <c r="DF175" s="439"/>
      <c r="DG175" s="439"/>
      <c r="DH175" s="439"/>
      <c r="DI175" s="439"/>
      <c r="DJ175" s="439"/>
      <c r="DK175" s="439"/>
      <c r="DL175" s="440"/>
      <c r="DM175" s="440"/>
      <c r="DN175" s="440"/>
      <c r="DO175" s="440"/>
      <c r="DP175" s="440"/>
      <c r="DQ175" s="440"/>
      <c r="DR175" s="440"/>
      <c r="DS175" s="440"/>
      <c r="DT175" s="440"/>
      <c r="DU175" s="440"/>
      <c r="DV175" s="440"/>
      <c r="DW175" s="440"/>
      <c r="DX175" s="440"/>
      <c r="DY175" s="440"/>
      <c r="DZ175" s="434"/>
      <c r="EA175" s="434"/>
      <c r="EB175" s="434"/>
      <c r="EC175" s="434"/>
      <c r="ED175" s="434"/>
      <c r="EE175" s="434"/>
      <c r="EF175" s="434"/>
      <c r="EG175" s="434"/>
      <c r="EH175" s="434"/>
      <c r="EI175" s="434"/>
      <c r="EJ175" s="434"/>
      <c r="EK175" s="434"/>
      <c r="EL175" s="434"/>
      <c r="EM175" s="434"/>
      <c r="EN175" s="435"/>
      <c r="EO175" s="435"/>
      <c r="EP175" s="435"/>
      <c r="EQ175" s="435"/>
      <c r="ER175" s="435"/>
      <c r="ES175" s="435"/>
      <c r="ET175" s="435"/>
      <c r="EU175" s="435"/>
      <c r="EV175" s="435"/>
      <c r="EW175" s="435"/>
      <c r="EX175" s="435"/>
      <c r="EY175" s="435"/>
      <c r="EZ175" s="435"/>
      <c r="FA175" s="435"/>
      <c r="FB175" s="436"/>
      <c r="FC175" s="436"/>
      <c r="FD175" s="436"/>
      <c r="FE175" s="436"/>
      <c r="FF175" s="436"/>
      <c r="FG175" s="436"/>
      <c r="FH175" s="436"/>
      <c r="FI175" s="436"/>
      <c r="FJ175" s="436"/>
      <c r="FK175" s="436"/>
      <c r="FL175" s="436"/>
      <c r="FM175" s="436"/>
      <c r="FN175" s="436"/>
      <c r="FO175" s="436"/>
      <c r="FP175" s="436"/>
      <c r="FQ175" s="437"/>
      <c r="FR175" s="437"/>
      <c r="FS175" s="437"/>
      <c r="FT175" s="437"/>
      <c r="FU175" s="437"/>
      <c r="FV175" s="437"/>
      <c r="FW175" s="437"/>
      <c r="FX175" s="3665"/>
      <c r="FY175" s="437"/>
      <c r="FZ175" s="437"/>
      <c r="GA175" s="437"/>
      <c r="GB175" s="438"/>
      <c r="GC175" s="438"/>
      <c r="GD175" s="438"/>
      <c r="GE175" s="438"/>
      <c r="GF175" s="438"/>
      <c r="GG175" s="438"/>
      <c r="GH175" s="3665"/>
      <c r="GI175" s="438"/>
      <c r="GJ175" s="438"/>
      <c r="GK175" s="438"/>
      <c r="GL175" s="438"/>
      <c r="GM175" s="438"/>
      <c r="GN175" s="438"/>
      <c r="GO175" s="439"/>
      <c r="GP175" s="439"/>
      <c r="GQ175" s="439"/>
      <c r="GR175" s="439"/>
      <c r="GS175" s="439"/>
      <c r="GT175" s="3665"/>
      <c r="GU175" s="439"/>
      <c r="GV175" s="439"/>
      <c r="GW175" s="439"/>
      <c r="GX175" s="439"/>
      <c r="GY175" s="439"/>
      <c r="GZ175" s="439"/>
    </row>
    <row r="176" spans="1:208" s="530" customFormat="1" x14ac:dyDescent="0.25">
      <c r="A176" s="572"/>
      <c r="B176" s="175"/>
      <c r="C176" s="545"/>
      <c r="D176" s="546"/>
      <c r="E176" s="598">
        <v>8</v>
      </c>
      <c r="F176" s="599"/>
      <c r="G176" s="600" t="str">
        <f t="array" aca="1" ref="G176" ca="1">INDEX(joueurs,SMALL(IF(loose=J176,ROW(INDIRECT("1:"&amp;ROWS(joueurs)))),COUNTIF(J$169:J176,J176)))</f>
        <v>Logan</v>
      </c>
      <c r="H176" s="600"/>
      <c r="I176" s="601"/>
      <c r="J176" s="602">
        <f>LARGE(loose,ROWS($1:8))</f>
        <v>7</v>
      </c>
      <c r="K176" s="603">
        <f t="array" aca="1" ref="K176" ca="1">INDEX($B$7:$X$114,MATCH(G176,'INTEGRALE verrouillée'!joueurs,0),23)</f>
        <v>0.15909090909090909</v>
      </c>
      <c r="L176" s="599"/>
      <c r="M176" s="543"/>
      <c r="N176" s="543"/>
      <c r="O176" s="3876"/>
      <c r="P176" s="3876"/>
      <c r="Q176" s="553"/>
      <c r="R176" s="554"/>
      <c r="S176" s="555"/>
      <c r="T176" s="555"/>
      <c r="U176" s="550"/>
      <c r="V176" s="133"/>
      <c r="W176" s="139"/>
      <c r="X176" s="139"/>
      <c r="Y176" s="390"/>
      <c r="Z176" s="551"/>
      <c r="AA176" s="552"/>
      <c r="AB176" s="429"/>
      <c r="AC176" s="429"/>
      <c r="AD176" s="429"/>
      <c r="AE176" s="428"/>
      <c r="AF176" s="428"/>
      <c r="AG176" s="428"/>
      <c r="AH176" s="428"/>
      <c r="AI176" s="428"/>
      <c r="AJ176" s="430"/>
      <c r="AK176" s="431"/>
      <c r="AL176" s="431"/>
      <c r="AM176" s="432"/>
      <c r="AN176" s="432"/>
      <c r="AO176" s="432"/>
      <c r="AP176" s="432"/>
      <c r="AQ176" s="432"/>
      <c r="AR176" s="432"/>
      <c r="AS176" s="432"/>
      <c r="AT176" s="432"/>
      <c r="AU176" s="433"/>
      <c r="AV176" s="433"/>
      <c r="AW176" s="434"/>
      <c r="AX176" s="434"/>
      <c r="AY176" s="434"/>
      <c r="AZ176" s="434"/>
      <c r="BA176" s="434"/>
      <c r="BB176" s="434"/>
      <c r="BC176" s="434"/>
      <c r="BD176" s="434"/>
      <c r="BE176" s="435"/>
      <c r="BF176" s="435"/>
      <c r="BG176" s="435"/>
      <c r="BH176" s="435"/>
      <c r="BI176" s="435"/>
      <c r="BJ176" s="435"/>
      <c r="BK176" s="435"/>
      <c r="BL176" s="435"/>
      <c r="BM176" s="435"/>
      <c r="BN176" s="435"/>
      <c r="BO176" s="435"/>
      <c r="BP176" s="436"/>
      <c r="BQ176" s="436"/>
      <c r="BR176" s="436"/>
      <c r="BS176" s="436"/>
      <c r="BT176" s="436"/>
      <c r="BU176" s="436"/>
      <c r="BV176" s="436"/>
      <c r="BW176" s="436"/>
      <c r="BX176" s="436"/>
      <c r="BY176" s="436"/>
      <c r="BZ176" s="437"/>
      <c r="CA176" s="437"/>
      <c r="CB176" s="437"/>
      <c r="CC176" s="437"/>
      <c r="CD176" s="437"/>
      <c r="CE176" s="437"/>
      <c r="CF176" s="437"/>
      <c r="CG176" s="437"/>
      <c r="CH176" s="437"/>
      <c r="CI176" s="437"/>
      <c r="CJ176" s="437"/>
      <c r="CK176" s="437"/>
      <c r="CL176" s="437"/>
      <c r="CM176" s="438"/>
      <c r="CN176" s="438"/>
      <c r="CO176" s="438"/>
      <c r="CP176" s="438"/>
      <c r="CQ176" s="438"/>
      <c r="CR176" s="438"/>
      <c r="CS176" s="438"/>
      <c r="CT176" s="438"/>
      <c r="CU176" s="438"/>
      <c r="CV176" s="438"/>
      <c r="CW176" s="438"/>
      <c r="CX176" s="438"/>
      <c r="CY176" s="439"/>
      <c r="CZ176" s="439"/>
      <c r="DA176" s="439"/>
      <c r="DB176" s="439"/>
      <c r="DC176" s="439"/>
      <c r="DD176" s="439"/>
      <c r="DE176" s="439"/>
      <c r="DF176" s="439"/>
      <c r="DG176" s="439"/>
      <c r="DH176" s="439"/>
      <c r="DI176" s="439"/>
      <c r="DJ176" s="439"/>
      <c r="DK176" s="439"/>
      <c r="DL176" s="440"/>
      <c r="DM176" s="440"/>
      <c r="DN176" s="440"/>
      <c r="DO176" s="440"/>
      <c r="DP176" s="440"/>
      <c r="DQ176" s="440"/>
      <c r="DR176" s="440"/>
      <c r="DS176" s="440"/>
      <c r="DT176" s="440"/>
      <c r="DU176" s="440"/>
      <c r="DV176" s="440"/>
      <c r="DW176" s="440"/>
      <c r="DX176" s="440"/>
      <c r="DY176" s="440"/>
      <c r="DZ176" s="434"/>
      <c r="EA176" s="434"/>
      <c r="EB176" s="434"/>
      <c r="EC176" s="434"/>
      <c r="ED176" s="434"/>
      <c r="EE176" s="434"/>
      <c r="EF176" s="434"/>
      <c r="EG176" s="434"/>
      <c r="EH176" s="434"/>
      <c r="EI176" s="434"/>
      <c r="EJ176" s="434"/>
      <c r="EK176" s="434"/>
      <c r="EL176" s="434"/>
      <c r="EM176" s="434"/>
      <c r="EN176" s="435"/>
      <c r="EO176" s="435"/>
      <c r="EP176" s="435"/>
      <c r="EQ176" s="435"/>
      <c r="ER176" s="435"/>
      <c r="ES176" s="435"/>
      <c r="ET176" s="435"/>
      <c r="EU176" s="435"/>
      <c r="EV176" s="435"/>
      <c r="EW176" s="435"/>
      <c r="EX176" s="435"/>
      <c r="EY176" s="435"/>
      <c r="EZ176" s="435"/>
      <c r="FA176" s="435"/>
      <c r="FB176" s="436"/>
      <c r="FC176" s="436"/>
      <c r="FD176" s="436"/>
      <c r="FE176" s="436"/>
      <c r="FF176" s="436"/>
      <c r="FG176" s="436"/>
      <c r="FH176" s="436"/>
      <c r="FI176" s="436"/>
      <c r="FJ176" s="436"/>
      <c r="FK176" s="436"/>
      <c r="FL176" s="436"/>
      <c r="FM176" s="436"/>
      <c r="FN176" s="436"/>
      <c r="FO176" s="436"/>
      <c r="FP176" s="436"/>
      <c r="FQ176" s="437"/>
      <c r="FR176" s="437"/>
      <c r="FS176" s="437"/>
      <c r="FT176" s="437"/>
      <c r="FU176" s="437"/>
      <c r="FV176" s="437"/>
      <c r="FW176" s="437"/>
      <c r="FX176" s="3665"/>
      <c r="FY176" s="437"/>
      <c r="FZ176" s="437"/>
      <c r="GA176" s="437"/>
      <c r="GB176" s="438"/>
      <c r="GC176" s="438"/>
      <c r="GD176" s="438"/>
      <c r="GE176" s="438"/>
      <c r="GF176" s="438"/>
      <c r="GG176" s="438"/>
      <c r="GH176" s="3665"/>
      <c r="GI176" s="438"/>
      <c r="GJ176" s="438"/>
      <c r="GK176" s="438"/>
      <c r="GL176" s="438"/>
      <c r="GM176" s="438"/>
      <c r="GN176" s="438"/>
      <c r="GO176" s="439"/>
      <c r="GP176" s="439"/>
      <c r="GQ176" s="439"/>
      <c r="GR176" s="439"/>
      <c r="GS176" s="439"/>
      <c r="GT176" s="3665"/>
      <c r="GU176" s="439"/>
      <c r="GV176" s="439"/>
      <c r="GW176" s="439"/>
      <c r="GX176" s="439"/>
      <c r="GY176" s="439"/>
      <c r="GZ176" s="439"/>
    </row>
    <row r="177" spans="1:269" s="530" customFormat="1" x14ac:dyDescent="0.25">
      <c r="A177" s="572"/>
      <c r="B177" s="175"/>
      <c r="C177" s="545"/>
      <c r="D177" s="546"/>
      <c r="E177" s="598">
        <v>9</v>
      </c>
      <c r="F177" s="599"/>
      <c r="G177" s="600" t="str">
        <f t="array" aca="1" ref="G177" ca="1">INDEX(joueurs,SMALL(IF(loose=J177,ROW(INDIRECT("1:"&amp;ROWS(joueurs)))),COUNTIF(J$169:J177,J177)))</f>
        <v>Fabrice</v>
      </c>
      <c r="H177" s="600"/>
      <c r="I177" s="601"/>
      <c r="J177" s="602">
        <f>LARGE(loose,ROWS($1:9))</f>
        <v>6</v>
      </c>
      <c r="K177" s="603">
        <f t="array" aca="1" ref="K177" ca="1">INDEX($B$7:$X$114,MATCH(G177,'INTEGRALE verrouillée'!joueurs,0),23)</f>
        <v>0.06</v>
      </c>
      <c r="L177" s="599"/>
      <c r="M177" s="543"/>
      <c r="N177" s="543"/>
      <c r="O177" s="3876"/>
      <c r="P177" s="3876"/>
      <c r="Q177" s="553"/>
      <c r="R177" s="554"/>
      <c r="S177" s="555"/>
      <c r="T177" s="555"/>
      <c r="U177" s="550"/>
      <c r="V177" s="133"/>
      <c r="W177" s="139"/>
      <c r="X177" s="139"/>
      <c r="Y177" s="390"/>
      <c r="Z177" s="551"/>
      <c r="AA177" s="552"/>
      <c r="AB177" s="429"/>
      <c r="AC177" s="429"/>
      <c r="AD177" s="429"/>
      <c r="AE177" s="428"/>
      <c r="AF177" s="428"/>
      <c r="AG177" s="428"/>
      <c r="AH177" s="428"/>
      <c r="AI177" s="428"/>
      <c r="AJ177" s="430"/>
      <c r="AK177" s="431"/>
      <c r="AL177" s="431"/>
      <c r="AM177" s="432"/>
      <c r="AN177" s="432"/>
      <c r="AO177" s="432"/>
      <c r="AP177" s="432"/>
      <c r="AQ177" s="432"/>
      <c r="AR177" s="432"/>
      <c r="AS177" s="432"/>
      <c r="AT177" s="432"/>
      <c r="AU177" s="433"/>
      <c r="AV177" s="433"/>
      <c r="AW177" s="434"/>
      <c r="AX177" s="434"/>
      <c r="AY177" s="434"/>
      <c r="AZ177" s="434"/>
      <c r="BA177" s="434"/>
      <c r="BB177" s="434"/>
      <c r="BC177" s="434"/>
      <c r="BD177" s="434"/>
      <c r="BE177" s="435"/>
      <c r="BF177" s="435"/>
      <c r="BG177" s="435"/>
      <c r="BH177" s="435"/>
      <c r="BI177" s="435"/>
      <c r="BJ177" s="435"/>
      <c r="BK177" s="435"/>
      <c r="BL177" s="435"/>
      <c r="BM177" s="435"/>
      <c r="BN177" s="435"/>
      <c r="BO177" s="435"/>
      <c r="BP177" s="436"/>
      <c r="BQ177" s="436"/>
      <c r="BR177" s="436"/>
      <c r="BS177" s="436"/>
      <c r="BT177" s="436"/>
      <c r="BU177" s="436"/>
      <c r="BV177" s="436"/>
      <c r="BW177" s="436"/>
      <c r="BX177" s="436"/>
      <c r="BY177" s="436"/>
      <c r="BZ177" s="437"/>
      <c r="CA177" s="437"/>
      <c r="CB177" s="437"/>
      <c r="CC177" s="437"/>
      <c r="CD177" s="437"/>
      <c r="CE177" s="437"/>
      <c r="CF177" s="437"/>
      <c r="CG177" s="437"/>
      <c r="CH177" s="437"/>
      <c r="CI177" s="437"/>
      <c r="CJ177" s="437"/>
      <c r="CK177" s="437"/>
      <c r="CL177" s="437"/>
      <c r="CM177" s="438"/>
      <c r="CN177" s="438"/>
      <c r="CO177" s="438"/>
      <c r="CP177" s="438"/>
      <c r="CQ177" s="438"/>
      <c r="CR177" s="438"/>
      <c r="CS177" s="438"/>
      <c r="CT177" s="438"/>
      <c r="CU177" s="438"/>
      <c r="CV177" s="438"/>
      <c r="CW177" s="438"/>
      <c r="CX177" s="438"/>
      <c r="CY177" s="439"/>
      <c r="CZ177" s="439"/>
      <c r="DA177" s="439"/>
      <c r="DB177" s="439"/>
      <c r="DC177" s="439"/>
      <c r="DD177" s="439"/>
      <c r="DE177" s="439"/>
      <c r="DF177" s="439"/>
      <c r="DG177" s="439"/>
      <c r="DH177" s="439"/>
      <c r="DI177" s="439"/>
      <c r="DJ177" s="439"/>
      <c r="DK177" s="439"/>
      <c r="DL177" s="440"/>
      <c r="DM177" s="440"/>
      <c r="DN177" s="440"/>
      <c r="DO177" s="440"/>
      <c r="DP177" s="440"/>
      <c r="DQ177" s="440"/>
      <c r="DR177" s="440"/>
      <c r="DS177" s="440"/>
      <c r="DT177" s="440"/>
      <c r="DU177" s="440"/>
      <c r="DV177" s="440"/>
      <c r="DW177" s="440"/>
      <c r="DX177" s="440"/>
      <c r="DY177" s="440"/>
      <c r="DZ177" s="434"/>
      <c r="EA177" s="434"/>
      <c r="EB177" s="434"/>
      <c r="EC177" s="434"/>
      <c r="ED177" s="434"/>
      <c r="EE177" s="434"/>
      <c r="EF177" s="434"/>
      <c r="EG177" s="434"/>
      <c r="EH177" s="434"/>
      <c r="EI177" s="434"/>
      <c r="EJ177" s="434"/>
      <c r="EK177" s="434"/>
      <c r="EL177" s="434"/>
      <c r="EM177" s="434"/>
      <c r="EN177" s="435"/>
      <c r="EO177" s="435"/>
      <c r="EP177" s="435"/>
      <c r="EQ177" s="435"/>
      <c r="ER177" s="435"/>
      <c r="ES177" s="435"/>
      <c r="ET177" s="435"/>
      <c r="EU177" s="435"/>
      <c r="EV177" s="435"/>
      <c r="EW177" s="435"/>
      <c r="EX177" s="435"/>
      <c r="EY177" s="435"/>
      <c r="EZ177" s="435"/>
      <c r="FA177" s="435"/>
      <c r="FB177" s="436"/>
      <c r="FC177" s="436"/>
      <c r="FD177" s="436"/>
      <c r="FE177" s="436"/>
      <c r="FF177" s="436"/>
      <c r="FG177" s="436"/>
      <c r="FH177" s="436"/>
      <c r="FI177" s="436"/>
      <c r="FJ177" s="436"/>
      <c r="FK177" s="436"/>
      <c r="FL177" s="436"/>
      <c r="FM177" s="436"/>
      <c r="FN177" s="436"/>
      <c r="FO177" s="436"/>
      <c r="FP177" s="436"/>
      <c r="FQ177" s="437"/>
      <c r="FR177" s="437"/>
      <c r="FS177" s="437"/>
      <c r="FT177" s="437"/>
      <c r="FU177" s="437"/>
      <c r="FV177" s="437"/>
      <c r="FW177" s="437"/>
      <c r="FX177" s="3665"/>
      <c r="FY177" s="437"/>
      <c r="FZ177" s="437"/>
      <c r="GA177" s="437"/>
      <c r="GB177" s="438"/>
      <c r="GC177" s="438"/>
      <c r="GD177" s="438"/>
      <c r="GE177" s="438"/>
      <c r="GF177" s="438"/>
      <c r="GG177" s="438"/>
      <c r="GH177" s="3665"/>
      <c r="GI177" s="438"/>
      <c r="GJ177" s="438"/>
      <c r="GK177" s="438"/>
      <c r="GL177" s="438"/>
      <c r="GM177" s="438"/>
      <c r="GN177" s="438"/>
      <c r="GO177" s="439"/>
      <c r="GP177" s="439"/>
      <c r="GQ177" s="439"/>
      <c r="GR177" s="439"/>
      <c r="GS177" s="439"/>
      <c r="GT177" s="3665"/>
      <c r="GU177" s="439"/>
      <c r="GV177" s="439"/>
      <c r="GW177" s="439"/>
      <c r="GX177" s="439"/>
      <c r="GY177" s="439"/>
      <c r="GZ177" s="439"/>
    </row>
    <row r="178" spans="1:269" s="530" customFormat="1" x14ac:dyDescent="0.25">
      <c r="A178" s="572"/>
      <c r="B178" s="175"/>
      <c r="C178" s="545"/>
      <c r="D178" s="546"/>
      <c r="E178" s="598">
        <v>10</v>
      </c>
      <c r="F178" s="599"/>
      <c r="G178" s="600" t="str">
        <f t="array" aca="1" ref="G178" ca="1">INDEX(joueurs,SMALL(IF(loose=J178,ROW(INDIRECT("1:"&amp;ROWS(joueurs)))),COUNTIF(J$169:J178,J178)))</f>
        <v>Franck</v>
      </c>
      <c r="H178" s="600"/>
      <c r="I178" s="601"/>
      <c r="J178" s="602">
        <f>LARGE(loose,ROWS($1:10))</f>
        <v>6</v>
      </c>
      <c r="K178" s="603">
        <f t="array" aca="1" ref="K178" ca="1">INDEX($B$7:$X$114,MATCH(G178,'INTEGRALE verrouillée'!joueurs,0),23)</f>
        <v>6.3157894736842107E-2</v>
      </c>
      <c r="L178" s="599"/>
      <c r="M178" s="543"/>
      <c r="N178" s="543"/>
      <c r="O178" s="3876"/>
      <c r="P178" s="3876"/>
      <c r="Q178" s="553"/>
      <c r="R178" s="554"/>
      <c r="S178" s="555"/>
      <c r="T178" s="555"/>
      <c r="U178" s="550"/>
      <c r="V178" s="133"/>
      <c r="W178" s="139"/>
      <c r="X178" s="139"/>
      <c r="Y178" s="390"/>
      <c r="Z178" s="551"/>
      <c r="AA178" s="552"/>
      <c r="AB178" s="429"/>
      <c r="AC178" s="429"/>
      <c r="AD178" s="429"/>
      <c r="AE178" s="428"/>
      <c r="AF178" s="428"/>
      <c r="AG178" s="428"/>
      <c r="AH178" s="428"/>
      <c r="AI178" s="428"/>
      <c r="AJ178" s="430"/>
      <c r="AK178" s="431"/>
      <c r="AL178" s="431"/>
      <c r="AM178" s="432"/>
      <c r="AN178" s="432"/>
      <c r="AO178" s="432"/>
      <c r="AP178" s="432"/>
      <c r="AQ178" s="432"/>
      <c r="AR178" s="432"/>
      <c r="AS178" s="432"/>
      <c r="AT178" s="432"/>
      <c r="AU178" s="433"/>
      <c r="AV178" s="433"/>
      <c r="AW178" s="434"/>
      <c r="AX178" s="434"/>
      <c r="AY178" s="434"/>
      <c r="AZ178" s="434"/>
      <c r="BA178" s="434"/>
      <c r="BB178" s="434"/>
      <c r="BC178" s="434"/>
      <c r="BD178" s="434"/>
      <c r="BE178" s="435"/>
      <c r="BF178" s="435"/>
      <c r="BG178" s="435"/>
      <c r="BH178" s="435"/>
      <c r="BI178" s="435"/>
      <c r="BJ178" s="435"/>
      <c r="BK178" s="435"/>
      <c r="BL178" s="435"/>
      <c r="BM178" s="435"/>
      <c r="BN178" s="435"/>
      <c r="BO178" s="435"/>
      <c r="BP178" s="436"/>
      <c r="BQ178" s="436"/>
      <c r="BR178" s="436"/>
      <c r="BS178" s="436"/>
      <c r="BT178" s="436"/>
      <c r="BU178" s="436"/>
      <c r="BV178" s="436"/>
      <c r="BW178" s="436"/>
      <c r="BX178" s="436"/>
      <c r="BY178" s="436"/>
      <c r="BZ178" s="437"/>
      <c r="CA178" s="437"/>
      <c r="CB178" s="437"/>
      <c r="CC178" s="437"/>
      <c r="CD178" s="437"/>
      <c r="CE178" s="437"/>
      <c r="CF178" s="437"/>
      <c r="CG178" s="437"/>
      <c r="CH178" s="437"/>
      <c r="CI178" s="437"/>
      <c r="CJ178" s="437"/>
      <c r="CK178" s="437"/>
      <c r="CL178" s="437"/>
      <c r="CM178" s="438"/>
      <c r="CN178" s="438"/>
      <c r="CO178" s="438"/>
      <c r="CP178" s="438"/>
      <c r="CQ178" s="438"/>
      <c r="CR178" s="438"/>
      <c r="CS178" s="438"/>
      <c r="CT178" s="438"/>
      <c r="CU178" s="438"/>
      <c r="CV178" s="438"/>
      <c r="CW178" s="438"/>
      <c r="CX178" s="438"/>
      <c r="CY178" s="439"/>
      <c r="CZ178" s="439"/>
      <c r="DA178" s="439"/>
      <c r="DB178" s="439"/>
      <c r="DC178" s="439"/>
      <c r="DD178" s="439"/>
      <c r="DE178" s="439"/>
      <c r="DF178" s="439"/>
      <c r="DG178" s="439"/>
      <c r="DH178" s="439"/>
      <c r="DI178" s="439"/>
      <c r="DJ178" s="439"/>
      <c r="DK178" s="439"/>
      <c r="DL178" s="440"/>
      <c r="DM178" s="440"/>
      <c r="DN178" s="440"/>
      <c r="DO178" s="440"/>
      <c r="DP178" s="440"/>
      <c r="DQ178" s="440"/>
      <c r="DR178" s="440"/>
      <c r="DS178" s="440"/>
      <c r="DT178" s="440"/>
      <c r="DU178" s="440"/>
      <c r="DV178" s="440"/>
      <c r="DW178" s="440"/>
      <c r="DX178" s="440"/>
      <c r="DY178" s="440"/>
      <c r="DZ178" s="434"/>
      <c r="EA178" s="434"/>
      <c r="EB178" s="434"/>
      <c r="EC178" s="434"/>
      <c r="ED178" s="434"/>
      <c r="EE178" s="434"/>
      <c r="EF178" s="434"/>
      <c r="EG178" s="434"/>
      <c r="EH178" s="434"/>
      <c r="EI178" s="434"/>
      <c r="EJ178" s="434"/>
      <c r="EK178" s="434"/>
      <c r="EL178" s="434"/>
      <c r="EM178" s="434"/>
      <c r="EN178" s="435"/>
      <c r="EO178" s="435"/>
      <c r="EP178" s="435"/>
      <c r="EQ178" s="435"/>
      <c r="ER178" s="435"/>
      <c r="ES178" s="435"/>
      <c r="ET178" s="435"/>
      <c r="EU178" s="435"/>
      <c r="EV178" s="435"/>
      <c r="EW178" s="435"/>
      <c r="EX178" s="435"/>
      <c r="EY178" s="435"/>
      <c r="EZ178" s="435"/>
      <c r="FA178" s="435"/>
      <c r="FB178" s="436"/>
      <c r="FC178" s="436"/>
      <c r="FD178" s="436"/>
      <c r="FE178" s="436"/>
      <c r="FF178" s="436"/>
      <c r="FG178" s="436"/>
      <c r="FH178" s="436"/>
      <c r="FI178" s="436"/>
      <c r="FJ178" s="436"/>
      <c r="FK178" s="436"/>
      <c r="FL178" s="436"/>
      <c r="FM178" s="436"/>
      <c r="FN178" s="436"/>
      <c r="FO178" s="436"/>
      <c r="FP178" s="436"/>
      <c r="FQ178" s="437"/>
      <c r="FR178" s="437"/>
      <c r="FS178" s="437"/>
      <c r="FT178" s="437"/>
      <c r="FU178" s="437"/>
      <c r="FV178" s="437"/>
      <c r="FW178" s="437"/>
      <c r="FX178" s="3665"/>
      <c r="FY178" s="437"/>
      <c r="FZ178" s="437"/>
      <c r="GA178" s="437"/>
      <c r="GB178" s="438"/>
      <c r="GC178" s="438"/>
      <c r="GD178" s="438"/>
      <c r="GE178" s="438"/>
      <c r="GF178" s="438"/>
      <c r="GG178" s="438"/>
      <c r="GH178" s="3665"/>
      <c r="GI178" s="438"/>
      <c r="GJ178" s="438"/>
      <c r="GK178" s="438"/>
      <c r="GL178" s="438"/>
      <c r="GM178" s="438"/>
      <c r="GN178" s="438"/>
      <c r="GO178" s="439"/>
      <c r="GP178" s="439"/>
      <c r="GQ178" s="439"/>
      <c r="GR178" s="439"/>
      <c r="GS178" s="439"/>
      <c r="GT178" s="3665"/>
      <c r="GU178" s="439"/>
      <c r="GV178" s="439"/>
      <c r="GW178" s="439"/>
      <c r="GX178" s="439"/>
      <c r="GY178" s="439"/>
      <c r="GZ178" s="439"/>
    </row>
    <row r="179" spans="1:269" s="530" customFormat="1" x14ac:dyDescent="0.25">
      <c r="A179" s="572"/>
      <c r="B179" s="175"/>
      <c r="C179" s="545"/>
      <c r="D179" s="546"/>
      <c r="E179" s="604"/>
      <c r="F179" s="605"/>
      <c r="G179" s="554"/>
      <c r="H179" s="554"/>
      <c r="I179" s="542"/>
      <c r="J179" s="756"/>
      <c r="K179" s="606"/>
      <c r="L179" s="606"/>
      <c r="M179" s="543"/>
      <c r="N179" s="543"/>
      <c r="O179" s="3876"/>
      <c r="P179" s="3876"/>
      <c r="Q179" s="553"/>
      <c r="R179" s="554"/>
      <c r="S179" s="555"/>
      <c r="T179" s="555"/>
      <c r="U179" s="550"/>
      <c r="V179" s="133"/>
      <c r="W179" s="139"/>
      <c r="X179" s="139"/>
      <c r="Y179" s="390"/>
      <c r="Z179" s="551"/>
      <c r="AA179" s="552"/>
      <c r="AB179" s="429"/>
      <c r="AC179" s="429"/>
      <c r="AD179" s="429"/>
      <c r="AE179" s="428"/>
      <c r="AF179" s="428"/>
      <c r="AG179" s="428"/>
      <c r="AH179" s="428"/>
      <c r="AI179" s="428"/>
      <c r="AJ179" s="430"/>
      <c r="AK179" s="431"/>
      <c r="AL179" s="431"/>
      <c r="AM179" s="432"/>
      <c r="AN179" s="432"/>
      <c r="AO179" s="432"/>
      <c r="AP179" s="432"/>
      <c r="AQ179" s="432"/>
      <c r="AR179" s="432"/>
      <c r="AS179" s="432"/>
      <c r="AT179" s="432"/>
      <c r="AU179" s="433"/>
      <c r="AV179" s="433"/>
      <c r="AW179" s="434"/>
      <c r="AX179" s="434"/>
      <c r="AY179" s="434"/>
      <c r="AZ179" s="434"/>
      <c r="BA179" s="434"/>
      <c r="BB179" s="434"/>
      <c r="BC179" s="434"/>
      <c r="BD179" s="434"/>
      <c r="BE179" s="435"/>
      <c r="BF179" s="435"/>
      <c r="BG179" s="435"/>
      <c r="BH179" s="435"/>
      <c r="BI179" s="435"/>
      <c r="BJ179" s="435"/>
      <c r="BK179" s="435"/>
      <c r="BL179" s="435"/>
      <c r="BM179" s="435"/>
      <c r="BN179" s="435"/>
      <c r="BO179" s="435"/>
      <c r="BP179" s="436"/>
      <c r="BQ179" s="436"/>
      <c r="BR179" s="436"/>
      <c r="BS179" s="436"/>
      <c r="BT179" s="436"/>
      <c r="BU179" s="436"/>
      <c r="BV179" s="436"/>
      <c r="BW179" s="436"/>
      <c r="BX179" s="436"/>
      <c r="BY179" s="436"/>
      <c r="BZ179" s="437"/>
      <c r="CA179" s="437"/>
      <c r="CB179" s="437"/>
      <c r="CC179" s="437"/>
      <c r="CD179" s="437"/>
      <c r="CE179" s="437"/>
      <c r="CF179" s="437"/>
      <c r="CG179" s="437"/>
      <c r="CH179" s="437"/>
      <c r="CI179" s="437"/>
      <c r="CJ179" s="437"/>
      <c r="CK179" s="437"/>
      <c r="CL179" s="437"/>
      <c r="CM179" s="438"/>
      <c r="CN179" s="438"/>
      <c r="CO179" s="438"/>
      <c r="CP179" s="438"/>
      <c r="CQ179" s="438"/>
      <c r="CR179" s="438"/>
      <c r="CS179" s="438"/>
      <c r="CT179" s="438"/>
      <c r="CU179" s="438"/>
      <c r="CV179" s="438"/>
      <c r="CW179" s="438"/>
      <c r="CX179" s="438"/>
      <c r="CY179" s="439"/>
      <c r="CZ179" s="439"/>
      <c r="DA179" s="439"/>
      <c r="DB179" s="439"/>
      <c r="DC179" s="439"/>
      <c r="DD179" s="439"/>
      <c r="DE179" s="439"/>
      <c r="DF179" s="439"/>
      <c r="DG179" s="439"/>
      <c r="DH179" s="439"/>
      <c r="DI179" s="439"/>
      <c r="DJ179" s="439"/>
      <c r="DK179" s="439"/>
      <c r="DL179" s="440"/>
      <c r="DM179" s="440"/>
      <c r="DN179" s="440"/>
      <c r="DO179" s="440"/>
      <c r="DP179" s="440"/>
      <c r="DQ179" s="440"/>
      <c r="DR179" s="440"/>
      <c r="DS179" s="440"/>
      <c r="DT179" s="440"/>
      <c r="DU179" s="440"/>
      <c r="DV179" s="440"/>
      <c r="DW179" s="440"/>
      <c r="DX179" s="440"/>
      <c r="DY179" s="440"/>
      <c r="DZ179" s="434"/>
      <c r="EA179" s="434"/>
      <c r="EB179" s="434"/>
      <c r="EC179" s="434"/>
      <c r="ED179" s="434"/>
      <c r="EE179" s="434"/>
      <c r="EF179" s="434"/>
      <c r="EG179" s="434"/>
      <c r="EH179" s="434"/>
      <c r="EI179" s="434"/>
      <c r="EJ179" s="434"/>
      <c r="EK179" s="434"/>
      <c r="EL179" s="434"/>
      <c r="EM179" s="434"/>
      <c r="EN179" s="435"/>
      <c r="EO179" s="435"/>
      <c r="EP179" s="435"/>
      <c r="EQ179" s="435"/>
      <c r="ER179" s="435"/>
      <c r="ES179" s="435"/>
      <c r="ET179" s="435"/>
      <c r="EU179" s="435"/>
      <c r="EV179" s="435"/>
      <c r="EW179" s="435"/>
      <c r="EX179" s="435"/>
      <c r="EY179" s="435"/>
      <c r="EZ179" s="435"/>
      <c r="FA179" s="435"/>
      <c r="FB179" s="436"/>
      <c r="FC179" s="436"/>
      <c r="FD179" s="436"/>
      <c r="FE179" s="436"/>
      <c r="FF179" s="436"/>
      <c r="FG179" s="436"/>
      <c r="FH179" s="436"/>
      <c r="FI179" s="436"/>
      <c r="FJ179" s="436"/>
      <c r="FK179" s="436"/>
      <c r="FL179" s="436"/>
      <c r="FM179" s="436"/>
      <c r="FN179" s="436"/>
      <c r="FO179" s="436"/>
      <c r="FP179" s="436"/>
      <c r="FQ179" s="437"/>
      <c r="FR179" s="437"/>
      <c r="FS179" s="437"/>
      <c r="FT179" s="437"/>
      <c r="FU179" s="437"/>
      <c r="FV179" s="437"/>
      <c r="FW179" s="437"/>
      <c r="FX179" s="3665"/>
      <c r="FY179" s="437"/>
      <c r="FZ179" s="437"/>
      <c r="GA179" s="437"/>
      <c r="GB179" s="438"/>
      <c r="GC179" s="438"/>
      <c r="GD179" s="438"/>
      <c r="GE179" s="438"/>
      <c r="GF179" s="438"/>
      <c r="GG179" s="438"/>
      <c r="GH179" s="3665"/>
      <c r="GI179" s="438"/>
      <c r="GJ179" s="438"/>
      <c r="GK179" s="438"/>
      <c r="GL179" s="438"/>
      <c r="GM179" s="438"/>
      <c r="GN179" s="438"/>
      <c r="GO179" s="439"/>
      <c r="GP179" s="439"/>
      <c r="GQ179" s="439"/>
      <c r="GR179" s="439"/>
      <c r="GS179" s="439"/>
      <c r="GT179" s="3665"/>
      <c r="GU179" s="439"/>
      <c r="GV179" s="439"/>
      <c r="GW179" s="439"/>
      <c r="GX179" s="439"/>
      <c r="GY179" s="439"/>
      <c r="GZ179" s="439"/>
    </row>
    <row r="180" spans="1:269" s="530" customFormat="1" x14ac:dyDescent="0.25">
      <c r="A180" s="57"/>
      <c r="B180" s="175"/>
      <c r="C180" s="114"/>
      <c r="D180" s="425"/>
      <c r="E180" s="424"/>
      <c r="F180" s="117"/>
      <c r="G180" s="118"/>
      <c r="H180" s="118"/>
      <c r="I180" s="376"/>
      <c r="J180" s="756"/>
      <c r="K180" s="377"/>
      <c r="L180" s="377"/>
      <c r="M180" s="125"/>
      <c r="N180" s="126"/>
      <c r="O180" s="121"/>
      <c r="P180" s="122"/>
      <c r="Q180" s="127"/>
      <c r="R180" s="118"/>
      <c r="S180" s="138"/>
      <c r="T180" s="138"/>
      <c r="U180" s="132"/>
      <c r="V180" s="134"/>
      <c r="W180" s="140"/>
      <c r="X180" s="140"/>
      <c r="Y180" s="391"/>
      <c r="Z180" s="392"/>
      <c r="AA180" s="398"/>
      <c r="AB180" s="141"/>
      <c r="AC180" s="141"/>
      <c r="AD180" s="141"/>
      <c r="AE180" s="142"/>
      <c r="AF180" s="142"/>
      <c r="AG180" s="142"/>
      <c r="AH180" s="142"/>
      <c r="AI180" s="142"/>
      <c r="AJ180" s="143"/>
      <c r="AK180" s="144"/>
      <c r="AL180" s="144"/>
      <c r="AM180" s="149"/>
      <c r="AN180" s="149"/>
      <c r="AO180" s="149"/>
      <c r="AP180" s="149"/>
      <c r="AQ180" s="149"/>
      <c r="AR180" s="149"/>
      <c r="AS180" s="149"/>
      <c r="AT180" s="149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45"/>
      <c r="CA180" s="145"/>
      <c r="CB180" s="145"/>
      <c r="CC180" s="145"/>
      <c r="CD180" s="145"/>
      <c r="CE180" s="145"/>
      <c r="CF180" s="145"/>
      <c r="CG180" s="145"/>
      <c r="CH180" s="145"/>
      <c r="CI180" s="145"/>
      <c r="CJ180" s="145"/>
      <c r="CK180" s="145"/>
      <c r="CL180" s="145"/>
      <c r="CM180" s="153"/>
      <c r="CN180" s="153"/>
      <c r="CO180" s="153"/>
      <c r="CP180" s="153"/>
      <c r="CQ180" s="153"/>
      <c r="CR180" s="153"/>
      <c r="CS180" s="153"/>
      <c r="CT180" s="153"/>
      <c r="CU180" s="153"/>
      <c r="CV180" s="153"/>
      <c r="CW180" s="153"/>
      <c r="CX180" s="153"/>
      <c r="CY180" s="144"/>
      <c r="CZ180" s="144"/>
      <c r="DA180" s="144"/>
      <c r="DB180" s="144"/>
      <c r="DC180" s="144"/>
      <c r="DD180" s="144"/>
      <c r="DE180" s="144"/>
      <c r="DF180" s="144"/>
      <c r="DG180" s="144"/>
      <c r="DH180" s="144"/>
      <c r="DI180" s="144"/>
      <c r="DJ180" s="144"/>
      <c r="DK180" s="144"/>
      <c r="DL180" s="149"/>
      <c r="DM180" s="149"/>
      <c r="DN180" s="149"/>
      <c r="DO180" s="149"/>
      <c r="DP180" s="149"/>
      <c r="DQ180" s="149"/>
      <c r="DR180" s="149"/>
      <c r="DS180" s="149"/>
      <c r="DT180" s="149"/>
      <c r="DU180" s="149"/>
      <c r="DV180" s="149"/>
      <c r="DW180" s="149"/>
      <c r="DX180" s="149"/>
      <c r="DY180" s="149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1"/>
      <c r="EO180" s="151"/>
      <c r="EP180" s="151"/>
      <c r="EQ180" s="151"/>
      <c r="ER180" s="151"/>
      <c r="ES180" s="151"/>
      <c r="ET180" s="151"/>
      <c r="EU180" s="151"/>
      <c r="EV180" s="151"/>
      <c r="EW180" s="151"/>
      <c r="EX180" s="151"/>
      <c r="EY180" s="151"/>
      <c r="EZ180" s="151"/>
      <c r="FA180" s="151"/>
      <c r="FB180" s="152"/>
      <c r="FC180" s="152"/>
      <c r="FD180" s="152"/>
      <c r="FE180" s="152"/>
      <c r="FF180" s="152"/>
      <c r="FG180" s="152"/>
      <c r="FH180" s="152"/>
      <c r="FI180" s="152"/>
      <c r="FJ180" s="152"/>
      <c r="FK180" s="152"/>
      <c r="FL180" s="152"/>
      <c r="FM180" s="152"/>
      <c r="FN180" s="152"/>
      <c r="FO180" s="152"/>
      <c r="FP180" s="152"/>
      <c r="FQ180" s="145"/>
      <c r="FR180" s="145"/>
      <c r="FS180" s="145"/>
      <c r="FT180" s="145"/>
      <c r="FU180" s="145"/>
      <c r="FV180" s="145"/>
      <c r="FW180" s="145"/>
      <c r="FX180" s="3666"/>
      <c r="FY180" s="145"/>
      <c r="FZ180" s="145"/>
      <c r="GA180" s="145"/>
      <c r="GB180" s="153"/>
      <c r="GC180" s="153"/>
      <c r="GD180" s="153"/>
      <c r="GE180" s="153"/>
      <c r="GF180" s="153"/>
      <c r="GG180" s="153"/>
      <c r="GH180" s="3666"/>
      <c r="GI180" s="153"/>
      <c r="GJ180" s="153"/>
      <c r="GK180" s="153"/>
      <c r="GL180" s="153"/>
      <c r="GM180" s="153"/>
      <c r="GN180" s="153"/>
      <c r="GO180" s="144"/>
      <c r="GP180" s="144"/>
      <c r="GQ180" s="144"/>
      <c r="GR180" s="144"/>
      <c r="GS180" s="144"/>
      <c r="GT180" s="3666"/>
      <c r="GU180" s="144"/>
      <c r="GV180" s="144"/>
      <c r="GW180" s="144"/>
      <c r="GX180" s="144"/>
      <c r="GY180" s="144"/>
      <c r="GZ180" s="144"/>
      <c r="HA180" s="478"/>
      <c r="HB180" s="478"/>
      <c r="HC180" s="511"/>
      <c r="HD180" s="511"/>
      <c r="HE180" s="511"/>
      <c r="HF180" s="511"/>
      <c r="HG180" s="511"/>
      <c r="HH180" s="511"/>
      <c r="HI180" s="511"/>
      <c r="HJ180" s="511"/>
      <c r="HK180" s="511"/>
      <c r="HL180" s="511"/>
      <c r="HM180" s="511"/>
      <c r="HN180" s="511"/>
      <c r="HO180" s="511"/>
      <c r="HP180" s="511"/>
      <c r="HQ180" s="511"/>
      <c r="HR180" s="511"/>
      <c r="HS180" s="511"/>
      <c r="HT180" s="511"/>
      <c r="HU180" s="511"/>
      <c r="HV180" s="511"/>
      <c r="HW180" s="511"/>
      <c r="HX180" s="511"/>
      <c r="HY180" s="511"/>
      <c r="HZ180" s="511"/>
      <c r="IA180" s="511"/>
      <c r="IB180" s="511"/>
      <c r="IC180" s="511"/>
      <c r="ID180" s="511"/>
      <c r="IE180" s="511"/>
      <c r="IF180" s="511"/>
      <c r="IG180" s="511"/>
      <c r="IH180" s="511"/>
      <c r="II180" s="511"/>
      <c r="IJ180" s="511"/>
      <c r="IK180" s="511"/>
      <c r="IL180" s="511"/>
      <c r="IM180" s="511"/>
      <c r="IN180" s="511"/>
      <c r="IO180" s="511"/>
      <c r="IP180" s="511"/>
      <c r="IQ180" s="511"/>
      <c r="IR180" s="511"/>
      <c r="IS180" s="511"/>
      <c r="IT180" s="511"/>
      <c r="IU180" s="511"/>
      <c r="IV180" s="511"/>
      <c r="IW180" s="511"/>
      <c r="IX180" s="511"/>
      <c r="IY180" s="511"/>
      <c r="IZ180" s="511"/>
      <c r="JA180" s="511"/>
      <c r="JB180" s="511"/>
      <c r="JC180" s="511"/>
      <c r="JD180" s="511"/>
      <c r="JE180" s="511"/>
      <c r="JF180" s="511"/>
      <c r="JG180" s="511"/>
      <c r="JH180" s="511"/>
      <c r="JI180" s="511"/>
    </row>
    <row r="181" spans="1:269" s="530" customFormat="1" x14ac:dyDescent="0.25">
      <c r="A181" s="57"/>
      <c r="B181" s="175"/>
      <c r="C181" s="114"/>
      <c r="D181" s="425"/>
      <c r="E181" s="424"/>
      <c r="F181" s="117"/>
      <c r="G181" s="118"/>
      <c r="H181" s="118"/>
      <c r="I181" s="376"/>
      <c r="J181" s="756"/>
      <c r="K181" s="377"/>
      <c r="L181" s="377"/>
      <c r="M181" s="125"/>
      <c r="N181" s="126"/>
      <c r="O181" s="121"/>
      <c r="P181" s="122"/>
      <c r="Q181" s="127"/>
      <c r="R181" s="118"/>
      <c r="S181" s="138"/>
      <c r="T181" s="138"/>
      <c r="U181" s="132"/>
      <c r="V181" s="134"/>
      <c r="W181" s="140"/>
      <c r="X181" s="140"/>
      <c r="Y181" s="391"/>
      <c r="Z181" s="392"/>
      <c r="AA181" s="398"/>
      <c r="AB181" s="141"/>
      <c r="AC181" s="141"/>
      <c r="AD181" s="141"/>
      <c r="AE181" s="142"/>
      <c r="AF181" s="142"/>
      <c r="AG181" s="142"/>
      <c r="AH181" s="142"/>
      <c r="AI181" s="142"/>
      <c r="AJ181" s="143"/>
      <c r="AK181" s="144"/>
      <c r="AL181" s="144"/>
      <c r="AM181" s="149"/>
      <c r="AN181" s="149"/>
      <c r="AO181" s="149"/>
      <c r="AP181" s="149"/>
      <c r="AQ181" s="149"/>
      <c r="AR181" s="149"/>
      <c r="AS181" s="149"/>
      <c r="AT181" s="149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45"/>
      <c r="CA181" s="145"/>
      <c r="CB181" s="145"/>
      <c r="CC181" s="145"/>
      <c r="CD181" s="145"/>
      <c r="CE181" s="145"/>
      <c r="CF181" s="145"/>
      <c r="CG181" s="145"/>
      <c r="CH181" s="145"/>
      <c r="CI181" s="145"/>
      <c r="CJ181" s="145"/>
      <c r="CK181" s="145"/>
      <c r="CL181" s="145"/>
      <c r="CM181" s="153"/>
      <c r="CN181" s="153"/>
      <c r="CO181" s="153"/>
      <c r="CP181" s="153"/>
      <c r="CQ181" s="153"/>
      <c r="CR181" s="153"/>
      <c r="CS181" s="153"/>
      <c r="CT181" s="153"/>
      <c r="CU181" s="153"/>
      <c r="CV181" s="153"/>
      <c r="CW181" s="153"/>
      <c r="CX181" s="153"/>
      <c r="CY181" s="144"/>
      <c r="CZ181" s="144"/>
      <c r="DA181" s="144"/>
      <c r="DB181" s="144"/>
      <c r="DC181" s="144"/>
      <c r="DD181" s="144"/>
      <c r="DE181" s="144"/>
      <c r="DF181" s="144"/>
      <c r="DG181" s="144"/>
      <c r="DH181" s="144"/>
      <c r="DI181" s="144"/>
      <c r="DJ181" s="144"/>
      <c r="DK181" s="144"/>
      <c r="DL181" s="149"/>
      <c r="DM181" s="149"/>
      <c r="DN181" s="149"/>
      <c r="DO181" s="149"/>
      <c r="DP181" s="149"/>
      <c r="DQ181" s="149"/>
      <c r="DR181" s="149"/>
      <c r="DS181" s="149"/>
      <c r="DT181" s="149"/>
      <c r="DU181" s="149"/>
      <c r="DV181" s="149"/>
      <c r="DW181" s="149"/>
      <c r="DX181" s="149"/>
      <c r="DY181" s="149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1"/>
      <c r="EO181" s="151"/>
      <c r="EP181" s="151"/>
      <c r="EQ181" s="151"/>
      <c r="ER181" s="151"/>
      <c r="ES181" s="151"/>
      <c r="ET181" s="151"/>
      <c r="EU181" s="151"/>
      <c r="EV181" s="151"/>
      <c r="EW181" s="151"/>
      <c r="EX181" s="151"/>
      <c r="EY181" s="151"/>
      <c r="EZ181" s="151"/>
      <c r="FA181" s="151"/>
      <c r="FB181" s="152"/>
      <c r="FC181" s="152"/>
      <c r="FD181" s="152"/>
      <c r="FE181" s="152"/>
      <c r="FF181" s="152"/>
      <c r="FG181" s="152"/>
      <c r="FH181" s="152"/>
      <c r="FI181" s="152"/>
      <c r="FJ181" s="152"/>
      <c r="FK181" s="152"/>
      <c r="FL181" s="152"/>
      <c r="FM181" s="152"/>
      <c r="FN181" s="152"/>
      <c r="FO181" s="152"/>
      <c r="FP181" s="152"/>
      <c r="FQ181" s="145"/>
      <c r="FR181" s="145"/>
      <c r="FS181" s="145"/>
      <c r="FT181" s="145"/>
      <c r="FU181" s="145"/>
      <c r="FV181" s="145"/>
      <c r="FW181" s="145"/>
      <c r="FX181" s="3666"/>
      <c r="FY181" s="145"/>
      <c r="FZ181" s="145"/>
      <c r="GA181" s="145"/>
      <c r="GB181" s="153"/>
      <c r="GC181" s="153"/>
      <c r="GD181" s="153"/>
      <c r="GE181" s="153"/>
      <c r="GF181" s="153"/>
      <c r="GG181" s="153"/>
      <c r="GH181" s="3666"/>
      <c r="GI181" s="153"/>
      <c r="GJ181" s="153"/>
      <c r="GK181" s="153"/>
      <c r="GL181" s="153"/>
      <c r="GM181" s="153"/>
      <c r="GN181" s="153"/>
      <c r="GO181" s="144"/>
      <c r="GP181" s="144"/>
      <c r="GQ181" s="144"/>
      <c r="GR181" s="144"/>
      <c r="GS181" s="144"/>
      <c r="GT181" s="3666"/>
      <c r="GU181" s="144"/>
      <c r="GV181" s="144"/>
      <c r="GW181" s="144"/>
      <c r="GX181" s="144"/>
      <c r="GY181" s="144"/>
      <c r="GZ181" s="144"/>
      <c r="HA181" s="478"/>
      <c r="HB181" s="478"/>
      <c r="HC181" s="511"/>
      <c r="HD181" s="511"/>
      <c r="HE181" s="511"/>
      <c r="HF181" s="511"/>
      <c r="HG181" s="511"/>
      <c r="HH181" s="511"/>
      <c r="HI181" s="511"/>
      <c r="HJ181" s="511"/>
      <c r="HK181" s="511"/>
      <c r="HL181" s="511"/>
      <c r="HM181" s="511"/>
      <c r="HN181" s="511"/>
      <c r="HO181" s="511"/>
      <c r="HP181" s="511"/>
      <c r="HQ181" s="511"/>
      <c r="HR181" s="511"/>
      <c r="HS181" s="511"/>
      <c r="HT181" s="511"/>
      <c r="HU181" s="511"/>
      <c r="HV181" s="511"/>
      <c r="HW181" s="511"/>
      <c r="HX181" s="511"/>
      <c r="HY181" s="511"/>
      <c r="HZ181" s="511"/>
      <c r="IA181" s="511"/>
      <c r="IB181" s="511"/>
      <c r="IC181" s="511"/>
      <c r="ID181" s="511"/>
      <c r="IE181" s="511"/>
      <c r="IF181" s="511"/>
      <c r="IG181" s="511"/>
      <c r="IH181" s="511"/>
      <c r="II181" s="511"/>
      <c r="IJ181" s="511"/>
      <c r="IK181" s="511"/>
      <c r="IL181" s="511"/>
      <c r="IM181" s="511"/>
      <c r="IN181" s="511"/>
      <c r="IO181" s="511"/>
      <c r="IP181" s="511"/>
      <c r="IQ181" s="511"/>
      <c r="IR181" s="511"/>
      <c r="IS181" s="511"/>
      <c r="IT181" s="511"/>
      <c r="IU181" s="511"/>
      <c r="IV181" s="511"/>
      <c r="IW181" s="511"/>
      <c r="IX181" s="511"/>
      <c r="IY181" s="511"/>
      <c r="IZ181" s="511"/>
      <c r="JA181" s="511"/>
      <c r="JB181" s="511"/>
      <c r="JC181" s="511"/>
      <c r="JD181" s="511"/>
      <c r="JE181" s="511"/>
      <c r="JF181" s="511"/>
      <c r="JG181" s="511"/>
      <c r="JH181" s="511"/>
      <c r="JI181" s="511"/>
    </row>
  </sheetData>
  <sheetProtection sort="0" autoFilter="0"/>
  <autoFilter ref="A6:GZ114" xr:uid="{00000000-0009-0000-0000-000003000000}">
    <sortState xmlns:xlrd2="http://schemas.microsoft.com/office/spreadsheetml/2017/richdata2" ref="A7:GX114">
      <sortCondition ref="A6:A114"/>
    </sortState>
  </autoFilter>
  <mergeCells count="85">
    <mergeCell ref="B1:AA2"/>
    <mergeCell ref="AB1:AD1"/>
    <mergeCell ref="AE1:AL1"/>
    <mergeCell ref="AM1:AT1"/>
    <mergeCell ref="AU1:BD1"/>
    <mergeCell ref="BZ1:CL1"/>
    <mergeCell ref="CM1:CX1"/>
    <mergeCell ref="CY1:DK1"/>
    <mergeCell ref="DL1:DY1"/>
    <mergeCell ref="DZ1:EM1"/>
    <mergeCell ref="AB4:AD4"/>
    <mergeCell ref="AE4:AL4"/>
    <mergeCell ref="AM4:AT4"/>
    <mergeCell ref="AU4:BD4"/>
    <mergeCell ref="BP1:BY1"/>
    <mergeCell ref="BE1:BO1"/>
    <mergeCell ref="EN1:FA1"/>
    <mergeCell ref="FB1:FP1"/>
    <mergeCell ref="FQ1:GA1"/>
    <mergeCell ref="GB1:GN1"/>
    <mergeCell ref="GO1:GZ1"/>
    <mergeCell ref="GO4:GW4"/>
    <mergeCell ref="BE4:BO4"/>
    <mergeCell ref="BP4:BY4"/>
    <mergeCell ref="BZ4:CL4"/>
    <mergeCell ref="CM4:CX4"/>
    <mergeCell ref="CY4:DK4"/>
    <mergeCell ref="DL4:DY4"/>
    <mergeCell ref="DZ4:EM4"/>
    <mergeCell ref="EN4:FA4"/>
    <mergeCell ref="FB4:FP4"/>
    <mergeCell ref="FQ4:GA4"/>
    <mergeCell ref="GB4:GN4"/>
    <mergeCell ref="S117:T118"/>
    <mergeCell ref="A118:E118"/>
    <mergeCell ref="F118:I118"/>
    <mergeCell ref="A119:E119"/>
    <mergeCell ref="F119:I119"/>
    <mergeCell ref="A117:E117"/>
    <mergeCell ref="F117:I117"/>
    <mergeCell ref="N117:N129"/>
    <mergeCell ref="O117:P118"/>
    <mergeCell ref="Q117:R118"/>
    <mergeCell ref="O119:P119"/>
    <mergeCell ref="Q119:R119"/>
    <mergeCell ref="S119:T119"/>
    <mergeCell ref="A120:E120"/>
    <mergeCell ref="F120:I120"/>
    <mergeCell ref="O120:P120"/>
    <mergeCell ref="Q120:R120"/>
    <mergeCell ref="S120:T120"/>
    <mergeCell ref="O124:P124"/>
    <mergeCell ref="Q124:R124"/>
    <mergeCell ref="S124:T124"/>
    <mergeCell ref="A121:E121"/>
    <mergeCell ref="F121:I121"/>
    <mergeCell ref="O121:P121"/>
    <mergeCell ref="Q121:R121"/>
    <mergeCell ref="S121:T121"/>
    <mergeCell ref="A122:E122"/>
    <mergeCell ref="F122:I122"/>
    <mergeCell ref="O122:P122"/>
    <mergeCell ref="Q122:R122"/>
    <mergeCell ref="S122:T122"/>
    <mergeCell ref="A123:E123"/>
    <mergeCell ref="F123:I123"/>
    <mergeCell ref="O123:P123"/>
    <mergeCell ref="Q123:R123"/>
    <mergeCell ref="S123:T123"/>
    <mergeCell ref="O125:P125"/>
    <mergeCell ref="Q125:R125"/>
    <mergeCell ref="S125:T125"/>
    <mergeCell ref="O126:P126"/>
    <mergeCell ref="Q126:R126"/>
    <mergeCell ref="S126:T126"/>
    <mergeCell ref="O129:P129"/>
    <mergeCell ref="Q129:R129"/>
    <mergeCell ref="S129:T129"/>
    <mergeCell ref="O130:P130"/>
    <mergeCell ref="O127:P127"/>
    <mergeCell ref="Q127:R127"/>
    <mergeCell ref="S127:T127"/>
    <mergeCell ref="O128:P128"/>
    <mergeCell ref="Q128:R128"/>
    <mergeCell ref="S128:T128"/>
  </mergeCells>
  <conditionalFormatting sqref="AB7:DB114 GZ7:GZ114 DL45:FN45 FP45:GT45">
    <cfRule type="expression" dxfId="229" priority="97">
      <formula>AB7=AB$5</formula>
    </cfRule>
    <cfRule type="expression" dxfId="228" priority="98">
      <formula>AB7=3</formula>
    </cfRule>
    <cfRule type="expression" dxfId="227" priority="99">
      <formula>AB7=2</formula>
    </cfRule>
    <cfRule type="expression" dxfId="226" priority="100">
      <formula>AB7=1</formula>
    </cfRule>
    <cfRule type="expression" dxfId="225" priority="101">
      <formula>AB7&gt;AB$5/2</formula>
    </cfRule>
    <cfRule type="expression" dxfId="224" priority="102">
      <formula>AB7&lt;=AB$5/2</formula>
    </cfRule>
  </conditionalFormatting>
  <conditionalFormatting sqref="DC7:DC114">
    <cfRule type="expression" dxfId="223" priority="91">
      <formula>DC7=DC$5</formula>
    </cfRule>
    <cfRule type="expression" dxfId="222" priority="92">
      <formula>DC7=3</formula>
    </cfRule>
    <cfRule type="expression" dxfId="221" priority="93">
      <formula>DC7=2</formula>
    </cfRule>
    <cfRule type="expression" dxfId="220" priority="94">
      <formula>DC7=1</formula>
    </cfRule>
    <cfRule type="expression" dxfId="219" priority="95">
      <formula>DC7&gt;DC$5/2</formula>
    </cfRule>
    <cfRule type="expression" dxfId="218" priority="96">
      <formula>DC7&lt;=DC$5/2</formula>
    </cfRule>
  </conditionalFormatting>
  <conditionalFormatting sqref="DK7:DK114">
    <cfRule type="expression" dxfId="217" priority="85">
      <formula>DK7=DK$5</formula>
    </cfRule>
    <cfRule type="expression" dxfId="216" priority="86">
      <formula>DK7=3</formula>
    </cfRule>
    <cfRule type="expression" dxfId="215" priority="87">
      <formula>DK7=2</formula>
    </cfRule>
    <cfRule type="expression" dxfId="214" priority="88">
      <formula>DK7=1</formula>
    </cfRule>
    <cfRule type="expression" dxfId="213" priority="89">
      <formula>DK7&gt;DK$5/2</formula>
    </cfRule>
    <cfRule type="expression" dxfId="212" priority="90">
      <formula>DK7&lt;=DK$5/2</formula>
    </cfRule>
  </conditionalFormatting>
  <conditionalFormatting sqref="DD7:DD114">
    <cfRule type="expression" dxfId="211" priority="79">
      <formula>DD7=DD$5</formula>
    </cfRule>
    <cfRule type="expression" dxfId="210" priority="80">
      <formula>DD7=3</formula>
    </cfRule>
    <cfRule type="expression" dxfId="209" priority="81">
      <formula>DD7=2</formula>
    </cfRule>
    <cfRule type="expression" dxfId="208" priority="82">
      <formula>DD7=1</formula>
    </cfRule>
    <cfRule type="expression" dxfId="207" priority="83">
      <formula>DD7&gt;DD$5/2</formula>
    </cfRule>
    <cfRule type="expression" dxfId="206" priority="84">
      <formula>DD7&lt;=DD$5/2</formula>
    </cfRule>
  </conditionalFormatting>
  <conditionalFormatting sqref="DE7:DE114">
    <cfRule type="expression" dxfId="205" priority="73">
      <formula>DE7=DE$5</formula>
    </cfRule>
    <cfRule type="expression" dxfId="204" priority="74">
      <formula>DE7=3</formula>
    </cfRule>
    <cfRule type="expression" dxfId="203" priority="75">
      <formula>DE7=2</formula>
    </cfRule>
    <cfRule type="expression" dxfId="202" priority="76">
      <formula>DE7=1</formula>
    </cfRule>
    <cfRule type="expression" dxfId="201" priority="77">
      <formula>DE7&gt;DE$5/2</formula>
    </cfRule>
    <cfRule type="expression" dxfId="200" priority="78">
      <formula>DE7&lt;=DE$5/2</formula>
    </cfRule>
  </conditionalFormatting>
  <conditionalFormatting sqref="DF7:DG114">
    <cfRule type="expression" dxfId="199" priority="67">
      <formula>DF7=DF$5</formula>
    </cfRule>
    <cfRule type="expression" dxfId="198" priority="68">
      <formula>DF7=3</formula>
    </cfRule>
    <cfRule type="expression" dxfId="197" priority="69">
      <formula>DF7=2</formula>
    </cfRule>
    <cfRule type="expression" dxfId="196" priority="70">
      <formula>DF7=1</formula>
    </cfRule>
    <cfRule type="expression" dxfId="195" priority="71">
      <formula>DF7&gt;DF$5/2</formula>
    </cfRule>
    <cfRule type="expression" dxfId="194" priority="72">
      <formula>DF7&lt;=DF$5/2</formula>
    </cfRule>
  </conditionalFormatting>
  <conditionalFormatting sqref="DG7:DG114">
    <cfRule type="expression" dxfId="193" priority="61">
      <formula>DG7=DG$5</formula>
    </cfRule>
    <cfRule type="expression" dxfId="192" priority="62">
      <formula>DG7=3</formula>
    </cfRule>
    <cfRule type="expression" dxfId="191" priority="63">
      <formula>DG7=2</formula>
    </cfRule>
    <cfRule type="expression" dxfId="190" priority="64">
      <formula>DG7=1</formula>
    </cfRule>
    <cfRule type="expression" dxfId="189" priority="65">
      <formula>DG7&gt;DG$5/2</formula>
    </cfRule>
    <cfRule type="expression" dxfId="188" priority="66">
      <formula>DG7&lt;=DG$5/2</formula>
    </cfRule>
  </conditionalFormatting>
  <conditionalFormatting sqref="DH7:DH114">
    <cfRule type="expression" dxfId="187" priority="55">
      <formula>DH7=DH$5</formula>
    </cfRule>
    <cfRule type="expression" dxfId="186" priority="56">
      <formula>DH7=3</formula>
    </cfRule>
    <cfRule type="expression" dxfId="185" priority="57">
      <formula>DH7=2</formula>
    </cfRule>
    <cfRule type="expression" dxfId="184" priority="58">
      <formula>DH7=1</formula>
    </cfRule>
    <cfRule type="expression" dxfId="183" priority="59">
      <formula>DH7&gt;DH$5/2</formula>
    </cfRule>
    <cfRule type="expression" dxfId="182" priority="60">
      <formula>DH7&lt;=DH$5/2</formula>
    </cfRule>
  </conditionalFormatting>
  <conditionalFormatting sqref="DI7:DI114">
    <cfRule type="expression" dxfId="181" priority="49">
      <formula>DI7=DI$5</formula>
    </cfRule>
    <cfRule type="expression" dxfId="180" priority="50">
      <formula>DI7=3</formula>
    </cfRule>
    <cfRule type="expression" dxfId="179" priority="51">
      <formula>DI7=2</formula>
    </cfRule>
    <cfRule type="expression" dxfId="178" priority="52">
      <formula>DI7=1</formula>
    </cfRule>
    <cfRule type="expression" dxfId="177" priority="53">
      <formula>DI7&gt;DI$5/2</formula>
    </cfRule>
    <cfRule type="expression" dxfId="176" priority="54">
      <formula>DI7&lt;=DI$5/2</formula>
    </cfRule>
  </conditionalFormatting>
  <conditionalFormatting sqref="DJ7:DJ114">
    <cfRule type="expression" dxfId="175" priority="43">
      <formula>DJ7=DJ$5</formula>
    </cfRule>
    <cfRule type="expression" dxfId="174" priority="44">
      <formula>DJ7=3</formula>
    </cfRule>
    <cfRule type="expression" dxfId="173" priority="45">
      <formula>DJ7=2</formula>
    </cfRule>
    <cfRule type="expression" dxfId="172" priority="46">
      <formula>DJ7=1</formula>
    </cfRule>
    <cfRule type="expression" dxfId="171" priority="47">
      <formula>DJ7&gt;DJ$5/2</formula>
    </cfRule>
    <cfRule type="expression" dxfId="170" priority="48">
      <formula>DJ7&lt;=DJ$5/2</formula>
    </cfRule>
  </conditionalFormatting>
  <conditionalFormatting sqref="DL7:DL114">
    <cfRule type="expression" dxfId="169" priority="37">
      <formula>DL7=DL$5</formula>
    </cfRule>
    <cfRule type="expression" dxfId="168" priority="38">
      <formula>DL7=3</formula>
    </cfRule>
    <cfRule type="expression" dxfId="167" priority="39">
      <formula>DL7=2</formula>
    </cfRule>
    <cfRule type="expression" dxfId="166" priority="40">
      <formula>DL7=1</formula>
    </cfRule>
    <cfRule type="expression" dxfId="165" priority="41">
      <formula>DL7&gt;DL$5/2</formula>
    </cfRule>
    <cfRule type="expression" dxfId="164" priority="42">
      <formula>DL7&lt;=DL$5/2</formula>
    </cfRule>
  </conditionalFormatting>
  <conditionalFormatting sqref="DM7:DM114">
    <cfRule type="expression" dxfId="163" priority="31">
      <formula>DM7=DM$5</formula>
    </cfRule>
    <cfRule type="expression" dxfId="162" priority="32">
      <formula>DM7=3</formula>
    </cfRule>
    <cfRule type="expression" dxfId="161" priority="33">
      <formula>DM7=2</formula>
    </cfRule>
    <cfRule type="expression" dxfId="160" priority="34">
      <formula>DM7=1</formula>
    </cfRule>
    <cfRule type="expression" dxfId="159" priority="35">
      <formula>DM7&gt;DM$5/2</formula>
    </cfRule>
    <cfRule type="expression" dxfId="158" priority="36">
      <formula>DM7&lt;=DM$5/2</formula>
    </cfRule>
  </conditionalFormatting>
  <conditionalFormatting sqref="DN7:FN114 FP7:GT114">
    <cfRule type="expression" dxfId="157" priority="25">
      <formula>DN7=DN$5</formula>
    </cfRule>
    <cfRule type="expression" dxfId="156" priority="26">
      <formula>DN7=3</formula>
    </cfRule>
    <cfRule type="expression" dxfId="155" priority="27">
      <formula>DN7=2</formula>
    </cfRule>
    <cfRule type="expression" dxfId="154" priority="28">
      <formula>DN7=1</formula>
    </cfRule>
    <cfRule type="expression" dxfId="153" priority="29">
      <formula>DN7&gt;DN$5/2</formula>
    </cfRule>
    <cfRule type="expression" dxfId="152" priority="30">
      <formula>DN7&lt;=DN$5/2</formula>
    </cfRule>
  </conditionalFormatting>
  <conditionalFormatting sqref="FO45">
    <cfRule type="expression" dxfId="151" priority="19">
      <formula>FO45=FO$5</formula>
    </cfRule>
    <cfRule type="expression" dxfId="150" priority="20">
      <formula>FO45=3</formula>
    </cfRule>
    <cfRule type="expression" dxfId="149" priority="21">
      <formula>FO45=2</formula>
    </cfRule>
    <cfRule type="expression" dxfId="148" priority="22">
      <formula>FO45=1</formula>
    </cfRule>
    <cfRule type="expression" dxfId="147" priority="23">
      <formula>FO45&gt;FO$5/2</formula>
    </cfRule>
    <cfRule type="expression" dxfId="146" priority="24">
      <formula>FO45&lt;=FO$5/2</formula>
    </cfRule>
  </conditionalFormatting>
  <conditionalFormatting sqref="FO7:FO114">
    <cfRule type="expression" dxfId="145" priority="13">
      <formula>FO7=FO$5</formula>
    </cfRule>
    <cfRule type="expression" dxfId="144" priority="14">
      <formula>FO7=3</formula>
    </cfRule>
    <cfRule type="expression" dxfId="143" priority="15">
      <formula>FO7=2</formula>
    </cfRule>
    <cfRule type="expression" dxfId="142" priority="16">
      <formula>FO7=1</formula>
    </cfRule>
    <cfRule type="expression" dxfId="141" priority="17">
      <formula>FO7&gt;FO$5/2</formula>
    </cfRule>
    <cfRule type="expression" dxfId="140" priority="18">
      <formula>FO7&lt;=FO$5/2</formula>
    </cfRule>
  </conditionalFormatting>
  <conditionalFormatting sqref="GU45:GY45">
    <cfRule type="expression" dxfId="139" priority="7">
      <formula>GU45=GU$5</formula>
    </cfRule>
    <cfRule type="expression" dxfId="138" priority="8">
      <formula>GU45=3</formula>
    </cfRule>
    <cfRule type="expression" dxfId="137" priority="9">
      <formula>GU45=2</formula>
    </cfRule>
    <cfRule type="expression" dxfId="136" priority="10">
      <formula>GU45=1</formula>
    </cfRule>
    <cfRule type="expression" dxfId="135" priority="11">
      <formula>GU45&gt;GU$5/2</formula>
    </cfRule>
    <cfRule type="expression" dxfId="134" priority="12">
      <formula>GU45&lt;=GU$5/2</formula>
    </cfRule>
  </conditionalFormatting>
  <conditionalFormatting sqref="GU7:GY114">
    <cfRule type="expression" dxfId="133" priority="1">
      <formula>GU7=GU$5</formula>
    </cfRule>
    <cfRule type="expression" dxfId="132" priority="2">
      <formula>GU7=3</formula>
    </cfRule>
    <cfRule type="expression" dxfId="131" priority="3">
      <formula>GU7=2</formula>
    </cfRule>
    <cfRule type="expression" dxfId="130" priority="4">
      <formula>GU7=1</formula>
    </cfRule>
    <cfRule type="expression" dxfId="129" priority="5">
      <formula>GU7&gt;GU$5/2</formula>
    </cfRule>
    <cfRule type="expression" dxfId="128" priority="6">
      <formula>GU7&lt;=GU$5/2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P181"/>
  <sheetViews>
    <sheetView zoomScaleNormal="100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C1" sqref="C1:AB2"/>
    </sheetView>
  </sheetViews>
  <sheetFormatPr baseColWidth="10" defaultColWidth="11.42578125" defaultRowHeight="15" x14ac:dyDescent="0.25"/>
  <cols>
    <col min="1" max="1" width="16" style="3502" customWidth="1"/>
    <col min="2" max="2" width="18" style="57" bestFit="1" customWidth="1"/>
    <col min="3" max="3" width="3.5703125" style="175" bestFit="1" customWidth="1"/>
    <col min="4" max="4" width="6" style="114" customWidth="1"/>
    <col min="5" max="5" width="6.5703125" style="425" bestFit="1" customWidth="1"/>
    <col min="6" max="6" width="6.5703125" style="424" bestFit="1" customWidth="1"/>
    <col min="7" max="7" width="3.28515625" style="117" bestFit="1" customWidth="1"/>
    <col min="8" max="9" width="6" style="118" customWidth="1"/>
    <col min="10" max="10" width="7.28515625" style="376" bestFit="1" customWidth="1"/>
    <col min="11" max="11" width="4.7109375" style="755" customWidth="1"/>
    <col min="12" max="12" width="6.85546875" style="377" bestFit="1" customWidth="1"/>
    <col min="13" max="13" width="9.42578125" style="377" bestFit="1" customWidth="1"/>
    <col min="14" max="14" width="3.28515625" style="125" customWidth="1"/>
    <col min="15" max="15" width="6" style="126" bestFit="1" customWidth="1"/>
    <col min="16" max="16" width="3.28515625" style="121" customWidth="1"/>
    <col min="17" max="17" width="6" style="122" bestFit="1" customWidth="1"/>
    <col min="18" max="18" width="3.28515625" style="127" bestFit="1" customWidth="1"/>
    <col min="19" max="19" width="6" style="118" bestFit="1" customWidth="1"/>
    <col min="20" max="20" width="3.28515625" style="138" customWidth="1"/>
    <col min="21" max="21" width="6" style="138" bestFit="1" customWidth="1"/>
    <col min="22" max="22" width="3.28515625" style="132" bestFit="1" customWidth="1"/>
    <col min="23" max="23" width="6" style="134" bestFit="1" customWidth="1"/>
    <col min="24" max="24" width="3.28515625" style="140" bestFit="1" customWidth="1"/>
    <col min="25" max="25" width="6" style="140" bestFit="1" customWidth="1"/>
    <col min="26" max="26" width="4.5703125" style="391" bestFit="1" customWidth="1"/>
    <col min="27" max="27" width="4.5703125" style="392" customWidth="1"/>
    <col min="28" max="28" width="6.5703125" style="398" bestFit="1" customWidth="1"/>
    <col min="29" max="29" width="4.7109375" style="3457" customWidth="1"/>
    <col min="30" max="30" width="3.7109375" style="3457" customWidth="1"/>
    <col min="31" max="32" width="4.7109375" style="3458" customWidth="1"/>
    <col min="33" max="34" width="4.7109375" style="3459" customWidth="1"/>
    <col min="35" max="36" width="4.7109375" style="3460" customWidth="1"/>
    <col min="37" max="38" width="4.7109375" style="3461" customWidth="1"/>
    <col min="39" max="40" width="4.7109375" style="3462" customWidth="1"/>
    <col min="41" max="42" width="4.7109375" style="3463" customWidth="1"/>
    <col min="43" max="44" width="4.7109375" style="3457" customWidth="1"/>
    <col min="45" max="46" width="4.7109375" style="3458" customWidth="1"/>
    <col min="47" max="48" width="4.7109375" style="3459" customWidth="1"/>
    <col min="49" max="50" width="4.7109375" style="3460" customWidth="1"/>
    <col min="51" max="52" width="4.7109375" style="3464" customWidth="1"/>
    <col min="53" max="54" width="4.7109375" style="3471" customWidth="1"/>
    <col min="55" max="56" width="4.7109375" style="3607" customWidth="1"/>
    <col min="57" max="58" width="4.7109375" style="3728" customWidth="1"/>
    <col min="59" max="60" width="4.7109375" style="3808" customWidth="1"/>
    <col min="61" max="63" width="3" style="141" bestFit="1" customWidth="1"/>
    <col min="64" max="68" width="3" style="142" bestFit="1" customWidth="1"/>
    <col min="69" max="69" width="3" style="143" bestFit="1" customWidth="1"/>
    <col min="70" max="71" width="3" style="144" bestFit="1" customWidth="1"/>
    <col min="72" max="79" width="3" style="149" bestFit="1" customWidth="1"/>
    <col min="80" max="89" width="3" style="150" bestFit="1" customWidth="1"/>
    <col min="90" max="100" width="3" style="151" bestFit="1" customWidth="1"/>
    <col min="101" max="110" width="3" style="152" bestFit="1" customWidth="1"/>
    <col min="111" max="123" width="3" style="145" bestFit="1" customWidth="1"/>
    <col min="124" max="135" width="3" style="153" bestFit="1" customWidth="1"/>
    <col min="136" max="138" width="3" style="144" bestFit="1" customWidth="1"/>
    <col min="139" max="148" width="3" style="144" customWidth="1"/>
    <col min="149" max="159" width="3" style="149" customWidth="1"/>
    <col min="160" max="161" width="3.5703125" style="149" bestFit="1" customWidth="1"/>
    <col min="162" max="162" width="3.5703125" style="149" customWidth="1"/>
    <col min="163" max="176" width="3.5703125" style="150" customWidth="1"/>
    <col min="177" max="190" width="3.5703125" style="151" customWidth="1"/>
    <col min="191" max="205" width="3.5703125" style="152" customWidth="1"/>
    <col min="206" max="212" width="3.5703125" style="145" customWidth="1"/>
    <col min="213" max="213" width="3.5703125" style="3666" customWidth="1"/>
    <col min="214" max="216" width="3.5703125" style="145" customWidth="1"/>
    <col min="217" max="222" width="3.5703125" style="153" customWidth="1"/>
    <col min="223" max="223" width="3.5703125" style="3666" customWidth="1"/>
    <col min="224" max="229" width="3.5703125" style="153" customWidth="1"/>
    <col min="230" max="234" width="3.5703125" style="144" customWidth="1"/>
    <col min="235" max="235" width="3.5703125" style="3666" customWidth="1"/>
    <col min="236" max="240" width="3.5703125" style="144" customWidth="1"/>
    <col min="241" max="241" width="3.5703125" style="144" bestFit="1" customWidth="1"/>
    <col min="242" max="243" width="11.42578125" style="478"/>
    <col min="244" max="302" width="11.42578125" style="511"/>
    <col min="303" max="16384" width="11.42578125" style="1"/>
  </cols>
  <sheetData>
    <row r="1" spans="1:292" s="371" customFormat="1" ht="33.75" customHeight="1" x14ac:dyDescent="0.25">
      <c r="A1" s="3496"/>
      <c r="B1" s="146"/>
      <c r="C1" s="4148" t="s">
        <v>257</v>
      </c>
      <c r="D1" s="4148"/>
      <c r="E1" s="4148"/>
      <c r="F1" s="4148"/>
      <c r="G1" s="4148"/>
      <c r="H1" s="4148"/>
      <c r="I1" s="4148"/>
      <c r="J1" s="4148"/>
      <c r="K1" s="4148"/>
      <c r="L1" s="4148"/>
      <c r="M1" s="4148"/>
      <c r="N1" s="4148"/>
      <c r="O1" s="4148"/>
      <c r="P1" s="4148"/>
      <c r="Q1" s="4148"/>
      <c r="R1" s="4148"/>
      <c r="S1" s="4148"/>
      <c r="T1" s="4148"/>
      <c r="U1" s="4148"/>
      <c r="V1" s="4148"/>
      <c r="W1" s="4148"/>
      <c r="X1" s="4148"/>
      <c r="Y1" s="4148"/>
      <c r="Z1" s="4148"/>
      <c r="AA1" s="4148"/>
      <c r="AB1" s="4148"/>
      <c r="AC1" s="3801" t="s">
        <v>822</v>
      </c>
      <c r="AD1" s="3801"/>
      <c r="AE1" s="3801"/>
      <c r="AF1" s="3801"/>
      <c r="AG1" s="3801"/>
      <c r="AH1" s="3801"/>
      <c r="AI1" s="3801"/>
      <c r="AJ1" s="3801"/>
      <c r="AK1" s="3801"/>
      <c r="AL1" s="3801"/>
      <c r="AM1" s="3801"/>
      <c r="AN1" s="3801"/>
      <c r="AO1" s="3801"/>
      <c r="AP1" s="3801"/>
      <c r="AQ1" s="3801"/>
      <c r="AR1" s="3801"/>
      <c r="AS1" s="3801"/>
      <c r="AT1" s="3801"/>
      <c r="AU1" s="3801"/>
      <c r="AV1" s="3801"/>
      <c r="AW1" s="3801"/>
      <c r="AX1" s="3801"/>
      <c r="AY1" s="3801"/>
      <c r="AZ1" s="3801"/>
      <c r="BA1" s="3801"/>
      <c r="BB1" s="3801"/>
      <c r="BC1" s="3801"/>
      <c r="BD1" s="3801"/>
      <c r="BE1" s="3801"/>
      <c r="BF1" s="3801"/>
      <c r="BG1" s="3801"/>
      <c r="BH1" s="3801"/>
      <c r="BI1" s="4149">
        <v>0</v>
      </c>
      <c r="BJ1" s="4140"/>
      <c r="BK1" s="4140"/>
      <c r="BL1" s="4150">
        <v>1</v>
      </c>
      <c r="BM1" s="4150"/>
      <c r="BN1" s="4150"/>
      <c r="BO1" s="4150"/>
      <c r="BP1" s="4150"/>
      <c r="BQ1" s="4150"/>
      <c r="BR1" s="4150"/>
      <c r="BS1" s="4150"/>
      <c r="BT1" s="4151">
        <v>2</v>
      </c>
      <c r="BU1" s="4151"/>
      <c r="BV1" s="4151"/>
      <c r="BW1" s="4151"/>
      <c r="BX1" s="4151"/>
      <c r="BY1" s="4151"/>
      <c r="BZ1" s="4151"/>
      <c r="CA1" s="4151"/>
      <c r="CB1" s="4152">
        <v>3</v>
      </c>
      <c r="CC1" s="4152"/>
      <c r="CD1" s="4152"/>
      <c r="CE1" s="4152"/>
      <c r="CF1" s="4152"/>
      <c r="CG1" s="4152"/>
      <c r="CH1" s="4152"/>
      <c r="CI1" s="4152"/>
      <c r="CJ1" s="4152"/>
      <c r="CK1" s="4152"/>
      <c r="CL1" s="4153">
        <v>4</v>
      </c>
      <c r="CM1" s="4153"/>
      <c r="CN1" s="4153"/>
      <c r="CO1" s="4153"/>
      <c r="CP1" s="4153"/>
      <c r="CQ1" s="4153"/>
      <c r="CR1" s="4153"/>
      <c r="CS1" s="4153"/>
      <c r="CT1" s="4153"/>
      <c r="CU1" s="4153"/>
      <c r="CV1" s="4153"/>
      <c r="CW1" s="4138">
        <v>5</v>
      </c>
      <c r="CX1" s="4138"/>
      <c r="CY1" s="4138"/>
      <c r="CZ1" s="4138"/>
      <c r="DA1" s="4138"/>
      <c r="DB1" s="4138"/>
      <c r="DC1" s="4138"/>
      <c r="DD1" s="4138"/>
      <c r="DE1" s="4138"/>
      <c r="DF1" s="4138"/>
      <c r="DG1" s="4139">
        <v>6</v>
      </c>
      <c r="DH1" s="4139"/>
      <c r="DI1" s="4139"/>
      <c r="DJ1" s="4139"/>
      <c r="DK1" s="4139"/>
      <c r="DL1" s="4139"/>
      <c r="DM1" s="4139"/>
      <c r="DN1" s="4139"/>
      <c r="DO1" s="4139"/>
      <c r="DP1" s="4139"/>
      <c r="DQ1" s="4139"/>
      <c r="DR1" s="4139"/>
      <c r="DS1" s="4139"/>
      <c r="DT1" s="4140">
        <v>7</v>
      </c>
      <c r="DU1" s="4140"/>
      <c r="DV1" s="4140"/>
      <c r="DW1" s="4140"/>
      <c r="DX1" s="4140"/>
      <c r="DY1" s="4140"/>
      <c r="DZ1" s="4140"/>
      <c r="EA1" s="4140"/>
      <c r="EB1" s="4140"/>
      <c r="EC1" s="4140"/>
      <c r="ED1" s="4140"/>
      <c r="EE1" s="4140"/>
      <c r="EF1" s="4141">
        <v>8</v>
      </c>
      <c r="EG1" s="4125"/>
      <c r="EH1" s="4125"/>
      <c r="EI1" s="4125"/>
      <c r="EJ1" s="4125"/>
      <c r="EK1" s="4125"/>
      <c r="EL1" s="4125"/>
      <c r="EM1" s="4125"/>
      <c r="EN1" s="4125"/>
      <c r="EO1" s="4125"/>
      <c r="EP1" s="4125"/>
      <c r="EQ1" s="4125"/>
      <c r="ER1" s="4142"/>
      <c r="ES1" s="4143">
        <v>9</v>
      </c>
      <c r="ET1" s="4144"/>
      <c r="EU1" s="4144"/>
      <c r="EV1" s="4144"/>
      <c r="EW1" s="4144"/>
      <c r="EX1" s="4144"/>
      <c r="EY1" s="4144"/>
      <c r="EZ1" s="4144"/>
      <c r="FA1" s="4144"/>
      <c r="FB1" s="4144"/>
      <c r="FC1" s="4144"/>
      <c r="FD1" s="4144"/>
      <c r="FE1" s="4144"/>
      <c r="FF1" s="4145"/>
      <c r="FG1" s="4146">
        <v>10</v>
      </c>
      <c r="FH1" s="4147"/>
      <c r="FI1" s="4147"/>
      <c r="FJ1" s="4147"/>
      <c r="FK1" s="4147"/>
      <c r="FL1" s="4147"/>
      <c r="FM1" s="4147"/>
      <c r="FN1" s="4147"/>
      <c r="FO1" s="4147"/>
      <c r="FP1" s="4147"/>
      <c r="FQ1" s="4147"/>
      <c r="FR1" s="4147"/>
      <c r="FS1" s="4147"/>
      <c r="FT1" s="4147"/>
      <c r="FU1" s="4117">
        <v>11</v>
      </c>
      <c r="FV1" s="4117"/>
      <c r="FW1" s="4117"/>
      <c r="FX1" s="4117"/>
      <c r="FY1" s="4117"/>
      <c r="FZ1" s="4117"/>
      <c r="GA1" s="4117"/>
      <c r="GB1" s="4117"/>
      <c r="GC1" s="4117"/>
      <c r="GD1" s="4117"/>
      <c r="GE1" s="4117"/>
      <c r="GF1" s="4117"/>
      <c r="GG1" s="4117"/>
      <c r="GH1" s="4117"/>
      <c r="GI1" s="4118">
        <v>12</v>
      </c>
      <c r="GJ1" s="4118"/>
      <c r="GK1" s="4118"/>
      <c r="GL1" s="4118"/>
      <c r="GM1" s="4118"/>
      <c r="GN1" s="4118"/>
      <c r="GO1" s="4118"/>
      <c r="GP1" s="4118"/>
      <c r="GQ1" s="4118"/>
      <c r="GR1" s="4118"/>
      <c r="GS1" s="4118"/>
      <c r="GT1" s="4118"/>
      <c r="GU1" s="4118"/>
      <c r="GV1" s="4118"/>
      <c r="GW1" s="4119"/>
      <c r="GX1" s="4120">
        <v>13</v>
      </c>
      <c r="GY1" s="4121"/>
      <c r="GZ1" s="4121"/>
      <c r="HA1" s="4121"/>
      <c r="HB1" s="4121"/>
      <c r="HC1" s="4121"/>
      <c r="HD1" s="4121"/>
      <c r="HE1" s="4121"/>
      <c r="HF1" s="4121"/>
      <c r="HG1" s="4121"/>
      <c r="HH1" s="4121"/>
      <c r="HI1" s="4122">
        <v>14</v>
      </c>
      <c r="HJ1" s="4123"/>
      <c r="HK1" s="4123"/>
      <c r="HL1" s="4123"/>
      <c r="HM1" s="4123"/>
      <c r="HN1" s="4123"/>
      <c r="HO1" s="4123"/>
      <c r="HP1" s="4123"/>
      <c r="HQ1" s="4123"/>
      <c r="HR1" s="4123"/>
      <c r="HS1" s="4123"/>
      <c r="HT1" s="4123"/>
      <c r="HU1" s="4123"/>
      <c r="HV1" s="4124">
        <v>15</v>
      </c>
      <c r="HW1" s="4125"/>
      <c r="HX1" s="4125"/>
      <c r="HY1" s="4125"/>
      <c r="HZ1" s="4125"/>
      <c r="IA1" s="4125"/>
      <c r="IB1" s="4125"/>
      <c r="IC1" s="4125"/>
      <c r="ID1" s="4125"/>
      <c r="IE1" s="4125"/>
      <c r="IF1" s="4125"/>
      <c r="IG1" s="4126"/>
      <c r="IH1" s="519"/>
      <c r="II1" s="518"/>
      <c r="IJ1" s="518"/>
      <c r="IK1" s="518"/>
      <c r="IL1" s="518"/>
      <c r="IM1" s="518"/>
      <c r="IN1" s="518"/>
      <c r="IO1" s="518"/>
      <c r="IP1" s="518"/>
      <c r="IQ1" s="518"/>
      <c r="IR1" s="518"/>
      <c r="IS1" s="518"/>
      <c r="IT1" s="518"/>
      <c r="IU1" s="518"/>
      <c r="IV1" s="518"/>
      <c r="IW1" s="518"/>
      <c r="IX1" s="518"/>
      <c r="IY1" s="518"/>
      <c r="IZ1" s="518"/>
      <c r="JA1" s="518"/>
      <c r="JB1" s="518"/>
      <c r="JC1" s="518"/>
      <c r="JD1" s="518"/>
      <c r="JE1" s="518"/>
      <c r="JF1" s="518"/>
      <c r="JG1" s="518"/>
      <c r="JH1" s="518"/>
      <c r="JI1" s="518"/>
      <c r="JJ1" s="518"/>
      <c r="JK1" s="518"/>
      <c r="JL1" s="518"/>
      <c r="JM1" s="518"/>
      <c r="JN1" s="518"/>
      <c r="JO1" s="518"/>
      <c r="JP1" s="518"/>
      <c r="JQ1" s="518"/>
      <c r="JR1" s="518"/>
      <c r="JS1" s="518"/>
      <c r="JT1" s="518"/>
      <c r="JU1" s="518"/>
      <c r="JV1" s="518"/>
      <c r="JW1" s="518"/>
      <c r="JX1" s="518"/>
      <c r="JY1" s="518"/>
      <c r="JZ1" s="518"/>
      <c r="KA1" s="518"/>
      <c r="KB1" s="518"/>
      <c r="KC1" s="518"/>
      <c r="KD1" s="518"/>
      <c r="KE1" s="518"/>
      <c r="KF1" s="518"/>
    </row>
    <row r="2" spans="1:292" s="463" customFormat="1" ht="16.149999999999999" customHeight="1" x14ac:dyDescent="0.25">
      <c r="A2" s="3497"/>
      <c r="B2" s="454"/>
      <c r="C2" s="4148"/>
      <c r="D2" s="4148"/>
      <c r="E2" s="4148"/>
      <c r="F2" s="4148"/>
      <c r="G2" s="4148"/>
      <c r="H2" s="4148"/>
      <c r="I2" s="4148"/>
      <c r="J2" s="4148"/>
      <c r="K2" s="4148"/>
      <c r="L2" s="4148"/>
      <c r="M2" s="4148"/>
      <c r="N2" s="4148"/>
      <c r="O2" s="4148"/>
      <c r="P2" s="4148"/>
      <c r="Q2" s="4148"/>
      <c r="R2" s="4148"/>
      <c r="S2" s="4148"/>
      <c r="T2" s="4148"/>
      <c r="U2" s="4148"/>
      <c r="V2" s="4148"/>
      <c r="W2" s="4148"/>
      <c r="X2" s="4148"/>
      <c r="Y2" s="4148"/>
      <c r="Z2" s="4148"/>
      <c r="AA2" s="4148"/>
      <c r="AB2" s="4148"/>
      <c r="AC2" s="3801"/>
      <c r="AD2" s="3801"/>
      <c r="AE2" s="3801"/>
      <c r="AF2" s="3801"/>
      <c r="AG2" s="3801"/>
      <c r="AH2" s="3801"/>
      <c r="AI2" s="3801"/>
      <c r="AJ2" s="3801"/>
      <c r="AK2" s="3801"/>
      <c r="AL2" s="3801"/>
      <c r="AM2" s="3801"/>
      <c r="AN2" s="3801"/>
      <c r="AO2" s="3801"/>
      <c r="AP2" s="3801"/>
      <c r="AQ2" s="3801"/>
      <c r="AR2" s="3801"/>
      <c r="AS2" s="3801"/>
      <c r="AT2" s="3801"/>
      <c r="AU2" s="3801"/>
      <c r="AV2" s="3801"/>
      <c r="AW2" s="3801"/>
      <c r="AX2" s="3801"/>
      <c r="AY2" s="3801"/>
      <c r="AZ2" s="3801"/>
      <c r="BA2" s="3801"/>
      <c r="BB2" s="3801"/>
      <c r="BC2" s="3801"/>
      <c r="BD2" s="3801"/>
      <c r="BE2" s="3801"/>
      <c r="BF2" s="3801"/>
      <c r="BG2" s="3801"/>
      <c r="BH2" s="3801"/>
      <c r="BI2" s="455">
        <v>1</v>
      </c>
      <c r="BJ2" s="455">
        <v>2</v>
      </c>
      <c r="BK2" s="455">
        <v>3</v>
      </c>
      <c r="BL2" s="456">
        <v>4</v>
      </c>
      <c r="BM2" s="456">
        <v>5</v>
      </c>
      <c r="BN2" s="456">
        <v>6</v>
      </c>
      <c r="BO2" s="456">
        <v>7</v>
      </c>
      <c r="BP2" s="456">
        <v>8</v>
      </c>
      <c r="BQ2" s="456">
        <v>9</v>
      </c>
      <c r="BR2" s="456">
        <v>10</v>
      </c>
      <c r="BS2" s="456">
        <v>11</v>
      </c>
      <c r="BT2" s="457">
        <v>12</v>
      </c>
      <c r="BU2" s="457">
        <v>13</v>
      </c>
      <c r="BV2" s="457">
        <v>14</v>
      </c>
      <c r="BW2" s="457">
        <v>15</v>
      </c>
      <c r="BX2" s="457">
        <v>16</v>
      </c>
      <c r="BY2" s="457">
        <v>17</v>
      </c>
      <c r="BZ2" s="457">
        <v>18</v>
      </c>
      <c r="CA2" s="457">
        <v>19</v>
      </c>
      <c r="CB2" s="458">
        <v>20</v>
      </c>
      <c r="CC2" s="458">
        <v>21</v>
      </c>
      <c r="CD2" s="458">
        <v>22</v>
      </c>
      <c r="CE2" s="458">
        <v>23</v>
      </c>
      <c r="CF2" s="458">
        <v>24</v>
      </c>
      <c r="CG2" s="458">
        <v>25</v>
      </c>
      <c r="CH2" s="458">
        <v>26</v>
      </c>
      <c r="CI2" s="458">
        <v>27</v>
      </c>
      <c r="CJ2" s="458">
        <v>28</v>
      </c>
      <c r="CK2" s="458">
        <v>29</v>
      </c>
      <c r="CL2" s="459">
        <v>30</v>
      </c>
      <c r="CM2" s="459">
        <v>31</v>
      </c>
      <c r="CN2" s="459">
        <v>32</v>
      </c>
      <c r="CO2" s="459">
        <v>33</v>
      </c>
      <c r="CP2" s="459">
        <v>34</v>
      </c>
      <c r="CQ2" s="459">
        <v>35</v>
      </c>
      <c r="CR2" s="459">
        <v>36</v>
      </c>
      <c r="CS2" s="459">
        <v>37</v>
      </c>
      <c r="CT2" s="459">
        <v>38</v>
      </c>
      <c r="CU2" s="459">
        <v>39</v>
      </c>
      <c r="CV2" s="459">
        <v>40</v>
      </c>
      <c r="CW2" s="460">
        <v>41</v>
      </c>
      <c r="CX2" s="460">
        <v>42</v>
      </c>
      <c r="CY2" s="460">
        <v>43</v>
      </c>
      <c r="CZ2" s="460">
        <v>44</v>
      </c>
      <c r="DA2" s="460">
        <v>45</v>
      </c>
      <c r="DB2" s="460">
        <v>46</v>
      </c>
      <c r="DC2" s="460">
        <v>47</v>
      </c>
      <c r="DD2" s="460">
        <v>48</v>
      </c>
      <c r="DE2" s="460">
        <v>49</v>
      </c>
      <c r="DF2" s="460">
        <v>50</v>
      </c>
      <c r="DG2" s="461">
        <v>51</v>
      </c>
      <c r="DH2" s="461">
        <v>52</v>
      </c>
      <c r="DI2" s="461">
        <v>53</v>
      </c>
      <c r="DJ2" s="461">
        <v>54</v>
      </c>
      <c r="DK2" s="461">
        <v>55</v>
      </c>
      <c r="DL2" s="461">
        <v>56</v>
      </c>
      <c r="DM2" s="461">
        <v>57</v>
      </c>
      <c r="DN2" s="461">
        <v>58</v>
      </c>
      <c r="DO2" s="461">
        <v>59</v>
      </c>
      <c r="DP2" s="461">
        <v>60</v>
      </c>
      <c r="DQ2" s="461">
        <v>61</v>
      </c>
      <c r="DR2" s="461">
        <v>62</v>
      </c>
      <c r="DS2" s="461">
        <v>63</v>
      </c>
      <c r="DT2" s="455">
        <v>64</v>
      </c>
      <c r="DU2" s="455">
        <v>65</v>
      </c>
      <c r="DV2" s="455">
        <v>66</v>
      </c>
      <c r="DW2" s="455">
        <v>67</v>
      </c>
      <c r="DX2" s="455">
        <v>68</v>
      </c>
      <c r="DY2" s="455">
        <v>69</v>
      </c>
      <c r="DZ2" s="455">
        <v>70</v>
      </c>
      <c r="EA2" s="455">
        <v>71</v>
      </c>
      <c r="EB2" s="455">
        <v>72</v>
      </c>
      <c r="EC2" s="455">
        <v>73</v>
      </c>
      <c r="ED2" s="455">
        <v>74</v>
      </c>
      <c r="EE2" s="455">
        <v>75</v>
      </c>
      <c r="EF2" s="456">
        <v>76</v>
      </c>
      <c r="EG2" s="456">
        <v>77</v>
      </c>
      <c r="EH2" s="456">
        <v>78</v>
      </c>
      <c r="EI2" s="456">
        <v>79</v>
      </c>
      <c r="EJ2" s="456">
        <v>80</v>
      </c>
      <c r="EK2" s="456">
        <v>81</v>
      </c>
      <c r="EL2" s="456">
        <v>82</v>
      </c>
      <c r="EM2" s="456">
        <v>83</v>
      </c>
      <c r="EN2" s="456">
        <v>84</v>
      </c>
      <c r="EO2" s="456">
        <v>85</v>
      </c>
      <c r="EP2" s="456">
        <v>86</v>
      </c>
      <c r="EQ2" s="456">
        <v>87</v>
      </c>
      <c r="ER2" s="456">
        <v>88</v>
      </c>
      <c r="ES2" s="462">
        <v>89</v>
      </c>
      <c r="ET2" s="462">
        <v>90</v>
      </c>
      <c r="EU2" s="462">
        <v>91</v>
      </c>
      <c r="EV2" s="462">
        <v>92</v>
      </c>
      <c r="EW2" s="462">
        <v>93</v>
      </c>
      <c r="EX2" s="462">
        <v>94</v>
      </c>
      <c r="EY2" s="462">
        <v>95</v>
      </c>
      <c r="EZ2" s="462">
        <v>96</v>
      </c>
      <c r="FA2" s="462">
        <v>97</v>
      </c>
      <c r="FB2" s="462">
        <v>98</v>
      </c>
      <c r="FC2" s="462">
        <v>99</v>
      </c>
      <c r="FD2" s="462">
        <v>100</v>
      </c>
      <c r="FE2" s="462">
        <v>101</v>
      </c>
      <c r="FF2" s="462">
        <v>102</v>
      </c>
      <c r="FG2" s="619">
        <v>103</v>
      </c>
      <c r="FH2" s="619">
        <v>104</v>
      </c>
      <c r="FI2" s="619">
        <v>105</v>
      </c>
      <c r="FJ2" s="619">
        <v>106</v>
      </c>
      <c r="FK2" s="619">
        <v>107</v>
      </c>
      <c r="FL2" s="619">
        <v>108</v>
      </c>
      <c r="FM2" s="619">
        <v>109</v>
      </c>
      <c r="FN2" s="619">
        <v>110</v>
      </c>
      <c r="FO2" s="619">
        <v>111</v>
      </c>
      <c r="FP2" s="619">
        <v>112</v>
      </c>
      <c r="FQ2" s="619">
        <v>113</v>
      </c>
      <c r="FR2" s="619">
        <v>114</v>
      </c>
      <c r="FS2" s="619">
        <v>115</v>
      </c>
      <c r="FT2" s="619">
        <v>116</v>
      </c>
      <c r="FU2" s="749">
        <v>117</v>
      </c>
      <c r="FV2" s="749">
        <v>118</v>
      </c>
      <c r="FW2" s="749">
        <v>119</v>
      </c>
      <c r="FX2" s="749">
        <v>120</v>
      </c>
      <c r="FY2" s="749">
        <v>121</v>
      </c>
      <c r="FZ2" s="749">
        <v>122</v>
      </c>
      <c r="GA2" s="749">
        <v>123</v>
      </c>
      <c r="GB2" s="749">
        <v>124</v>
      </c>
      <c r="GC2" s="749">
        <v>125</v>
      </c>
      <c r="GD2" s="749">
        <v>126</v>
      </c>
      <c r="GE2" s="749">
        <v>127</v>
      </c>
      <c r="GF2" s="749">
        <v>128</v>
      </c>
      <c r="GG2" s="749">
        <v>129</v>
      </c>
      <c r="GH2" s="749">
        <v>130</v>
      </c>
      <c r="GI2" s="1595">
        <v>131</v>
      </c>
      <c r="GJ2" s="1595">
        <v>132</v>
      </c>
      <c r="GK2" s="1595">
        <v>133</v>
      </c>
      <c r="GL2" s="1595">
        <v>134</v>
      </c>
      <c r="GM2" s="1595">
        <v>135</v>
      </c>
      <c r="GN2" s="1595">
        <v>136</v>
      </c>
      <c r="GO2" s="1595">
        <v>137</v>
      </c>
      <c r="GP2" s="1595">
        <v>138</v>
      </c>
      <c r="GQ2" s="1595">
        <v>139</v>
      </c>
      <c r="GR2" s="1595">
        <v>140</v>
      </c>
      <c r="GS2" s="1595">
        <v>141</v>
      </c>
      <c r="GT2" s="1595">
        <v>142</v>
      </c>
      <c r="GU2" s="1595">
        <v>143</v>
      </c>
      <c r="GV2" s="3599">
        <v>144</v>
      </c>
      <c r="GW2" s="3599">
        <v>145</v>
      </c>
      <c r="GX2" s="3592">
        <v>146</v>
      </c>
      <c r="GY2" s="3592">
        <v>147</v>
      </c>
      <c r="GZ2" s="3592">
        <v>148</v>
      </c>
      <c r="HA2" s="3592">
        <v>149</v>
      </c>
      <c r="HB2" s="3592">
        <v>150</v>
      </c>
      <c r="HC2" s="3592">
        <v>151</v>
      </c>
      <c r="HD2" s="3592">
        <v>152</v>
      </c>
      <c r="HE2" s="3658">
        <v>153</v>
      </c>
      <c r="HF2" s="3592">
        <v>154</v>
      </c>
      <c r="HG2" s="3592">
        <v>155</v>
      </c>
      <c r="HH2" s="3733">
        <v>156</v>
      </c>
      <c r="HI2" s="3734">
        <v>157</v>
      </c>
      <c r="HJ2" s="3734">
        <v>158</v>
      </c>
      <c r="HK2" s="3734">
        <v>159</v>
      </c>
      <c r="HL2" s="3734">
        <v>160</v>
      </c>
      <c r="HM2" s="3734">
        <v>161</v>
      </c>
      <c r="HN2" s="3734">
        <v>162</v>
      </c>
      <c r="HO2" s="3769">
        <v>163</v>
      </c>
      <c r="HP2" s="3734">
        <v>164</v>
      </c>
      <c r="HQ2" s="3734">
        <v>165</v>
      </c>
      <c r="HR2" s="3734">
        <v>166</v>
      </c>
      <c r="HS2" s="3734">
        <v>167</v>
      </c>
      <c r="HT2" s="3734">
        <v>168</v>
      </c>
      <c r="HU2" s="3734">
        <v>169</v>
      </c>
      <c r="HV2" s="3793">
        <v>170</v>
      </c>
      <c r="HW2" s="3793">
        <v>171</v>
      </c>
      <c r="HX2" s="3793">
        <v>172</v>
      </c>
      <c r="HY2" s="3793">
        <v>173</v>
      </c>
      <c r="HZ2" s="3793">
        <v>174</v>
      </c>
      <c r="IA2" s="3769">
        <v>175</v>
      </c>
      <c r="IB2" s="3793">
        <v>176</v>
      </c>
      <c r="IC2" s="3793">
        <v>177</v>
      </c>
      <c r="ID2" s="3793">
        <v>178</v>
      </c>
      <c r="IE2" s="3793">
        <v>179</v>
      </c>
      <c r="IF2" s="3793">
        <v>180</v>
      </c>
      <c r="IG2" s="3793">
        <v>181</v>
      </c>
      <c r="IH2" s="520"/>
      <c r="II2" s="524"/>
      <c r="IJ2" s="524"/>
      <c r="IK2" s="524"/>
      <c r="IL2" s="524"/>
      <c r="IM2" s="524"/>
      <c r="IN2" s="524"/>
      <c r="IO2" s="524"/>
      <c r="IP2" s="524"/>
      <c r="IQ2" s="524"/>
      <c r="IR2" s="524"/>
      <c r="IS2" s="524"/>
      <c r="IT2" s="524"/>
      <c r="IU2" s="524"/>
      <c r="IV2" s="524"/>
      <c r="IW2" s="524"/>
      <c r="IX2" s="524"/>
      <c r="IY2" s="524"/>
      <c r="IZ2" s="524"/>
      <c r="JA2" s="524"/>
      <c r="JB2" s="524"/>
      <c r="JC2" s="524"/>
      <c r="JD2" s="524"/>
      <c r="JE2" s="524"/>
      <c r="JF2" s="524"/>
      <c r="JG2" s="524"/>
      <c r="JH2" s="524"/>
      <c r="JI2" s="524"/>
      <c r="JJ2" s="524"/>
      <c r="JK2" s="524"/>
      <c r="JL2" s="524"/>
      <c r="JM2" s="524"/>
      <c r="JN2" s="524"/>
      <c r="JO2" s="524"/>
      <c r="JP2" s="524"/>
      <c r="JQ2" s="524"/>
      <c r="JR2" s="524"/>
      <c r="JS2" s="524"/>
      <c r="JT2" s="524"/>
      <c r="JU2" s="524"/>
      <c r="JV2" s="524"/>
      <c r="JW2" s="524"/>
      <c r="JX2" s="524"/>
      <c r="JY2" s="524"/>
      <c r="JZ2" s="524"/>
      <c r="KA2" s="524"/>
      <c r="KB2" s="524"/>
      <c r="KC2" s="524"/>
      <c r="KD2" s="524"/>
      <c r="KE2" s="524"/>
      <c r="KF2" s="524"/>
    </row>
    <row r="3" spans="1:292" s="64" customFormat="1" ht="141.6" customHeight="1" x14ac:dyDescent="0.25">
      <c r="A3" s="3498"/>
      <c r="B3" s="147"/>
      <c r="C3" s="414" t="s">
        <v>278</v>
      </c>
      <c r="D3" s="415" t="s">
        <v>240</v>
      </c>
      <c r="E3" s="416" t="s">
        <v>276</v>
      </c>
      <c r="F3" s="417" t="s">
        <v>275</v>
      </c>
      <c r="G3" s="115" t="s">
        <v>277</v>
      </c>
      <c r="H3" s="411" t="s">
        <v>241</v>
      </c>
      <c r="I3" s="625" t="s">
        <v>300</v>
      </c>
      <c r="J3" s="412" t="s">
        <v>272</v>
      </c>
      <c r="K3" s="757" t="s">
        <v>334</v>
      </c>
      <c r="L3" s="413" t="s">
        <v>858</v>
      </c>
      <c r="M3" s="413" t="s">
        <v>273</v>
      </c>
      <c r="N3" s="123" t="s">
        <v>230</v>
      </c>
      <c r="O3" s="418" t="s">
        <v>245</v>
      </c>
      <c r="P3" s="128" t="s">
        <v>231</v>
      </c>
      <c r="Q3" s="419" t="s">
        <v>246</v>
      </c>
      <c r="R3" s="115" t="s">
        <v>247</v>
      </c>
      <c r="S3" s="420" t="s">
        <v>233</v>
      </c>
      <c r="T3" s="136" t="s">
        <v>248</v>
      </c>
      <c r="U3" s="421" t="s">
        <v>244</v>
      </c>
      <c r="V3" s="130" t="s">
        <v>249</v>
      </c>
      <c r="W3" s="422" t="s">
        <v>243</v>
      </c>
      <c r="X3" s="112" t="s">
        <v>239</v>
      </c>
      <c r="Y3" s="423" t="s">
        <v>242</v>
      </c>
      <c r="Z3" s="385" t="s">
        <v>255</v>
      </c>
      <c r="AA3" s="385" t="s">
        <v>256</v>
      </c>
      <c r="AB3" s="393" t="s">
        <v>266</v>
      </c>
      <c r="AC3" s="3397" t="s">
        <v>823</v>
      </c>
      <c r="AD3" s="3398" t="s">
        <v>304</v>
      </c>
      <c r="AE3" s="3399" t="s">
        <v>824</v>
      </c>
      <c r="AF3" s="3400" t="s">
        <v>304</v>
      </c>
      <c r="AG3" s="3401" t="s">
        <v>825</v>
      </c>
      <c r="AH3" s="3402" t="s">
        <v>304</v>
      </c>
      <c r="AI3" s="3403" t="s">
        <v>826</v>
      </c>
      <c r="AJ3" s="3404" t="s">
        <v>304</v>
      </c>
      <c r="AK3" s="3405" t="s">
        <v>827</v>
      </c>
      <c r="AL3" s="3406" t="s">
        <v>304</v>
      </c>
      <c r="AM3" s="3407" t="s">
        <v>301</v>
      </c>
      <c r="AN3" s="3408" t="s">
        <v>304</v>
      </c>
      <c r="AO3" s="3409" t="s">
        <v>123</v>
      </c>
      <c r="AP3" s="3410" t="s">
        <v>304</v>
      </c>
      <c r="AQ3" s="3397" t="s">
        <v>124</v>
      </c>
      <c r="AR3" s="3398" t="s">
        <v>304</v>
      </c>
      <c r="AS3" s="3399" t="s">
        <v>209</v>
      </c>
      <c r="AT3" s="3400" t="s">
        <v>304</v>
      </c>
      <c r="AU3" s="3401" t="s">
        <v>219</v>
      </c>
      <c r="AV3" s="3402" t="s">
        <v>304</v>
      </c>
      <c r="AW3" s="3403" t="s">
        <v>267</v>
      </c>
      <c r="AX3" s="3404" t="s">
        <v>304</v>
      </c>
      <c r="AY3" s="3405" t="s">
        <v>302</v>
      </c>
      <c r="AZ3" s="3406" t="s">
        <v>304</v>
      </c>
      <c r="BA3" s="3407" t="s">
        <v>829</v>
      </c>
      <c r="BB3" s="3408" t="s">
        <v>304</v>
      </c>
      <c r="BC3" s="3409" t="s">
        <v>873</v>
      </c>
      <c r="BD3" s="3410" t="s">
        <v>304</v>
      </c>
      <c r="BE3" s="3397" t="s">
        <v>920</v>
      </c>
      <c r="BF3" s="3398" t="s">
        <v>304</v>
      </c>
      <c r="BG3" s="3399" t="s">
        <v>921</v>
      </c>
      <c r="BH3" s="3400" t="s">
        <v>304</v>
      </c>
      <c r="BI3" s="3816">
        <v>39227</v>
      </c>
      <c r="BJ3" s="70">
        <v>39263</v>
      </c>
      <c r="BK3" s="70">
        <v>39308</v>
      </c>
      <c r="BL3" s="71">
        <v>39354</v>
      </c>
      <c r="BM3" s="71">
        <v>39389</v>
      </c>
      <c r="BN3" s="71">
        <v>39410</v>
      </c>
      <c r="BO3" s="71">
        <v>39445</v>
      </c>
      <c r="BP3" s="71">
        <v>39480</v>
      </c>
      <c r="BQ3" s="71">
        <v>39536</v>
      </c>
      <c r="BR3" s="71">
        <v>39564</v>
      </c>
      <c r="BS3" s="71">
        <v>39599</v>
      </c>
      <c r="BT3" s="3817">
        <v>39718</v>
      </c>
      <c r="BU3" s="3817">
        <v>39745</v>
      </c>
      <c r="BV3" s="3817">
        <v>39781</v>
      </c>
      <c r="BW3" s="3817">
        <v>39809</v>
      </c>
      <c r="BX3" s="3817">
        <v>39879</v>
      </c>
      <c r="BY3" s="3817">
        <v>39913</v>
      </c>
      <c r="BZ3" s="3817">
        <v>39934</v>
      </c>
      <c r="CA3" s="3817">
        <v>39963</v>
      </c>
      <c r="CB3" s="66">
        <v>40053</v>
      </c>
      <c r="CC3" s="66">
        <v>40082</v>
      </c>
      <c r="CD3" s="66">
        <v>40138</v>
      </c>
      <c r="CE3" s="66">
        <v>40145</v>
      </c>
      <c r="CF3" s="66">
        <v>40166</v>
      </c>
      <c r="CG3" s="66">
        <v>40215</v>
      </c>
      <c r="CH3" s="66">
        <v>40222</v>
      </c>
      <c r="CI3" s="66">
        <v>40243</v>
      </c>
      <c r="CJ3" s="66">
        <v>40271</v>
      </c>
      <c r="CK3" s="66">
        <v>40327</v>
      </c>
      <c r="CL3" s="67">
        <v>40424</v>
      </c>
      <c r="CM3" s="67">
        <v>40466</v>
      </c>
      <c r="CN3" s="67">
        <v>40480</v>
      </c>
      <c r="CO3" s="67">
        <v>40522</v>
      </c>
      <c r="CP3" s="67">
        <v>40571</v>
      </c>
      <c r="CQ3" s="67">
        <v>40606</v>
      </c>
      <c r="CR3" s="67">
        <v>40620</v>
      </c>
      <c r="CS3" s="67">
        <v>40634</v>
      </c>
      <c r="CT3" s="67">
        <v>40663</v>
      </c>
      <c r="CU3" s="67">
        <v>40695</v>
      </c>
      <c r="CV3" s="67">
        <v>40697</v>
      </c>
      <c r="CW3" s="68">
        <v>40782</v>
      </c>
      <c r="CX3" s="68">
        <v>40809</v>
      </c>
      <c r="CY3" s="68">
        <v>40844</v>
      </c>
      <c r="CZ3" s="68">
        <v>40879</v>
      </c>
      <c r="DA3" s="68">
        <v>40914</v>
      </c>
      <c r="DB3" s="68">
        <v>40942</v>
      </c>
      <c r="DC3" s="68">
        <v>40962</v>
      </c>
      <c r="DD3" s="68">
        <v>40992</v>
      </c>
      <c r="DE3" s="68">
        <v>41033</v>
      </c>
      <c r="DF3" s="68">
        <v>41040</v>
      </c>
      <c r="DG3" s="69">
        <v>41117</v>
      </c>
      <c r="DH3" s="69">
        <v>41152</v>
      </c>
      <c r="DI3" s="69">
        <v>41180</v>
      </c>
      <c r="DJ3" s="69">
        <v>41208</v>
      </c>
      <c r="DK3" s="69">
        <v>41250</v>
      </c>
      <c r="DL3" s="69">
        <v>41271</v>
      </c>
      <c r="DM3" s="69">
        <v>41278</v>
      </c>
      <c r="DN3" s="69">
        <v>41306</v>
      </c>
      <c r="DO3" s="69">
        <v>41334</v>
      </c>
      <c r="DP3" s="69">
        <v>41348</v>
      </c>
      <c r="DQ3" s="69">
        <v>41362</v>
      </c>
      <c r="DR3" s="69">
        <v>41397</v>
      </c>
      <c r="DS3" s="69">
        <v>41432</v>
      </c>
      <c r="DT3" s="70">
        <v>41516</v>
      </c>
      <c r="DU3" s="70">
        <v>41544</v>
      </c>
      <c r="DV3" s="70">
        <v>41558</v>
      </c>
      <c r="DW3" s="70">
        <v>41572</v>
      </c>
      <c r="DX3" s="70">
        <v>41607</v>
      </c>
      <c r="DY3" s="70">
        <v>41635</v>
      </c>
      <c r="DZ3" s="70">
        <v>41670</v>
      </c>
      <c r="EA3" s="70">
        <v>41698</v>
      </c>
      <c r="EB3" s="70">
        <v>41726</v>
      </c>
      <c r="EC3" s="70">
        <v>41754</v>
      </c>
      <c r="ED3" s="70">
        <v>41782</v>
      </c>
      <c r="EE3" s="70">
        <v>41803</v>
      </c>
      <c r="EF3" s="71">
        <v>41880</v>
      </c>
      <c r="EG3" s="71">
        <v>41915</v>
      </c>
      <c r="EH3" s="71">
        <v>41943</v>
      </c>
      <c r="EI3" s="72">
        <v>41978</v>
      </c>
      <c r="EJ3" s="72">
        <v>41992</v>
      </c>
      <c r="EK3" s="72">
        <v>41996</v>
      </c>
      <c r="EL3" s="72">
        <v>42034</v>
      </c>
      <c r="EM3" s="72">
        <v>42062</v>
      </c>
      <c r="EN3" s="72">
        <v>42083</v>
      </c>
      <c r="EO3" s="72">
        <v>42104</v>
      </c>
      <c r="EP3" s="72">
        <v>42125</v>
      </c>
      <c r="EQ3" s="72">
        <v>42139</v>
      </c>
      <c r="ER3" s="72">
        <v>42174</v>
      </c>
      <c r="ES3" s="364">
        <v>42244</v>
      </c>
      <c r="ET3" s="364">
        <v>42272</v>
      </c>
      <c r="EU3" s="364">
        <v>42294</v>
      </c>
      <c r="EV3" s="364">
        <v>42307</v>
      </c>
      <c r="EW3" s="364">
        <v>42328</v>
      </c>
      <c r="EX3" s="364">
        <v>42356</v>
      </c>
      <c r="EY3" s="513">
        <v>42367</v>
      </c>
      <c r="EZ3" s="513">
        <v>42391</v>
      </c>
      <c r="FA3" s="513">
        <v>42412</v>
      </c>
      <c r="FB3" s="513">
        <v>42433</v>
      </c>
      <c r="FC3" s="513">
        <v>42461</v>
      </c>
      <c r="FD3" s="513">
        <v>42494</v>
      </c>
      <c r="FE3" s="513">
        <v>42524</v>
      </c>
      <c r="FF3" s="513">
        <v>42545</v>
      </c>
      <c r="FG3" s="620">
        <v>42615</v>
      </c>
      <c r="FH3" s="620">
        <v>42643</v>
      </c>
      <c r="FI3" s="620">
        <v>42657</v>
      </c>
      <c r="FJ3" s="620">
        <v>42671</v>
      </c>
      <c r="FK3" s="620">
        <v>42699</v>
      </c>
      <c r="FL3" s="620">
        <v>42720</v>
      </c>
      <c r="FM3" s="620">
        <v>42734</v>
      </c>
      <c r="FN3" s="620">
        <v>42762</v>
      </c>
      <c r="FO3" s="620">
        <v>42776</v>
      </c>
      <c r="FP3" s="620">
        <v>42797</v>
      </c>
      <c r="FQ3" s="620">
        <v>42825</v>
      </c>
      <c r="FR3" s="620">
        <v>42853</v>
      </c>
      <c r="FS3" s="620">
        <v>42881</v>
      </c>
      <c r="FT3" s="620">
        <v>42902</v>
      </c>
      <c r="FU3" s="750">
        <v>42979</v>
      </c>
      <c r="FV3" s="750">
        <v>43007</v>
      </c>
      <c r="FW3" s="750">
        <v>43049</v>
      </c>
      <c r="FX3" s="750">
        <v>43077</v>
      </c>
      <c r="FY3" s="750">
        <v>43091</v>
      </c>
      <c r="FZ3" s="750">
        <v>43105</v>
      </c>
      <c r="GA3" s="750">
        <v>43133</v>
      </c>
      <c r="GB3" s="750">
        <v>43147</v>
      </c>
      <c r="GC3" s="750">
        <v>43168</v>
      </c>
      <c r="GD3" s="750">
        <v>43189</v>
      </c>
      <c r="GE3" s="750">
        <v>43224</v>
      </c>
      <c r="GF3" s="750">
        <v>43245</v>
      </c>
      <c r="GG3" s="750">
        <v>43259</v>
      </c>
      <c r="GH3" s="750">
        <v>43276</v>
      </c>
      <c r="GI3" s="1596">
        <v>43343</v>
      </c>
      <c r="GJ3" s="1596">
        <v>43371</v>
      </c>
      <c r="GK3" s="1596">
        <v>43406</v>
      </c>
      <c r="GL3" s="1596">
        <v>43434</v>
      </c>
      <c r="GM3" s="1596">
        <v>43455</v>
      </c>
      <c r="GN3" s="1596">
        <v>43462</v>
      </c>
      <c r="GO3" s="1596">
        <v>43490</v>
      </c>
      <c r="GP3" s="1596">
        <v>43504</v>
      </c>
      <c r="GQ3" s="1596">
        <v>43525</v>
      </c>
      <c r="GR3" s="1596">
        <v>43539</v>
      </c>
      <c r="GS3" s="1596">
        <v>43560</v>
      </c>
      <c r="GT3" s="1596">
        <v>43574</v>
      </c>
      <c r="GU3" s="1596">
        <v>43602</v>
      </c>
      <c r="GV3" s="1596">
        <v>43630</v>
      </c>
      <c r="GW3" s="1596">
        <v>43644</v>
      </c>
      <c r="GX3" s="3593">
        <v>43707</v>
      </c>
      <c r="GY3" s="3593">
        <v>43728</v>
      </c>
      <c r="GZ3" s="3593">
        <v>43749</v>
      </c>
      <c r="HA3" s="3593">
        <v>43756</v>
      </c>
      <c r="HB3" s="3593">
        <v>43770</v>
      </c>
      <c r="HC3" s="3593">
        <v>43791</v>
      </c>
      <c r="HD3" s="3593">
        <v>43812</v>
      </c>
      <c r="HE3" s="3659">
        <v>43820</v>
      </c>
      <c r="HF3" s="3593">
        <v>43833</v>
      </c>
      <c r="HG3" s="3593">
        <v>43861</v>
      </c>
      <c r="HH3" s="3593">
        <v>43889</v>
      </c>
      <c r="HI3" s="3735">
        <v>44400</v>
      </c>
      <c r="HJ3" s="3735">
        <v>44435</v>
      </c>
      <c r="HK3" s="3735">
        <v>44456</v>
      </c>
      <c r="HL3" s="3735">
        <v>44477</v>
      </c>
      <c r="HM3" s="3735">
        <v>44505</v>
      </c>
      <c r="HN3" s="3735">
        <v>44533</v>
      </c>
      <c r="HO3" s="3770">
        <v>44559</v>
      </c>
      <c r="HP3" s="3735">
        <v>44610</v>
      </c>
      <c r="HQ3" s="3735">
        <v>44617</v>
      </c>
      <c r="HR3" s="3735">
        <v>44631</v>
      </c>
      <c r="HS3" s="3735">
        <v>44680</v>
      </c>
      <c r="HT3" s="3735">
        <v>44694</v>
      </c>
      <c r="HU3" s="3735">
        <v>44715</v>
      </c>
      <c r="HV3" s="3800">
        <v>44799</v>
      </c>
      <c r="HW3" s="3823">
        <v>44820</v>
      </c>
      <c r="HX3" s="3823">
        <v>44841</v>
      </c>
      <c r="HY3" s="3823">
        <v>44862</v>
      </c>
      <c r="HZ3" s="3823">
        <v>44897</v>
      </c>
      <c r="IA3" s="3834">
        <v>44913</v>
      </c>
      <c r="IB3" s="3823">
        <v>44932</v>
      </c>
      <c r="IC3" s="3823">
        <v>44960</v>
      </c>
      <c r="ID3" s="3823">
        <v>44981</v>
      </c>
      <c r="IE3" s="3823">
        <v>45002</v>
      </c>
      <c r="IF3" s="3823">
        <v>45016</v>
      </c>
      <c r="IG3" s="3822"/>
      <c r="IH3" s="521"/>
      <c r="II3" s="525"/>
      <c r="IJ3" s="525"/>
      <c r="IK3" s="525"/>
      <c r="IL3" s="525"/>
      <c r="IM3" s="525"/>
      <c r="IN3" s="525"/>
      <c r="IO3" s="525"/>
      <c r="IP3" s="525"/>
      <c r="IQ3" s="525"/>
      <c r="IR3" s="525"/>
      <c r="IS3" s="525"/>
      <c r="IT3" s="525"/>
      <c r="IU3" s="525"/>
      <c r="IV3" s="525"/>
      <c r="IW3" s="525"/>
      <c r="IX3" s="525"/>
      <c r="IY3" s="525"/>
      <c r="IZ3" s="525"/>
      <c r="JA3" s="525"/>
      <c r="JB3" s="525"/>
      <c r="JC3" s="525"/>
      <c r="JD3" s="525"/>
      <c r="JE3" s="525"/>
      <c r="JF3" s="525"/>
      <c r="JG3" s="525"/>
      <c r="JH3" s="525"/>
      <c r="JI3" s="525"/>
      <c r="JJ3" s="525"/>
      <c r="JK3" s="525"/>
      <c r="JL3" s="525"/>
      <c r="JM3" s="525"/>
      <c r="JN3" s="525"/>
      <c r="JO3" s="525"/>
      <c r="JP3" s="525"/>
      <c r="JQ3" s="525"/>
      <c r="JR3" s="525"/>
      <c r="JS3" s="525"/>
      <c r="JT3" s="525"/>
      <c r="JU3" s="525"/>
      <c r="JV3" s="525"/>
      <c r="JW3" s="525"/>
      <c r="JX3" s="525"/>
      <c r="JY3" s="525"/>
      <c r="JZ3" s="525"/>
      <c r="KA3" s="525"/>
      <c r="KB3" s="525"/>
      <c r="KC3" s="525"/>
      <c r="KD3" s="525"/>
      <c r="KE3" s="525"/>
      <c r="KF3" s="525"/>
    </row>
    <row r="4" spans="1:292" s="201" customFormat="1" ht="12" customHeight="1" x14ac:dyDescent="0.2">
      <c r="A4" s="3499"/>
      <c r="B4" s="186"/>
      <c r="C4" s="187"/>
      <c r="D4" s="188"/>
      <c r="E4" s="401"/>
      <c r="F4" s="404"/>
      <c r="G4" s="189"/>
      <c r="H4" s="379"/>
      <c r="I4" s="379"/>
      <c r="J4" s="373"/>
      <c r="K4" s="758"/>
      <c r="L4" s="381"/>
      <c r="M4" s="381"/>
      <c r="N4" s="191"/>
      <c r="O4" s="192"/>
      <c r="P4" s="193"/>
      <c r="Q4" s="194"/>
      <c r="R4" s="189"/>
      <c r="S4" s="190"/>
      <c r="T4" s="195"/>
      <c r="U4" s="196"/>
      <c r="V4" s="197"/>
      <c r="W4" s="198"/>
      <c r="X4" s="199"/>
      <c r="Y4" s="200"/>
      <c r="Z4" s="386"/>
      <c r="AA4" s="386"/>
      <c r="AB4" s="394"/>
      <c r="AC4" s="4154" t="s">
        <v>822</v>
      </c>
      <c r="AD4" s="4154"/>
      <c r="AE4" s="4154"/>
      <c r="AF4" s="4154"/>
      <c r="AG4" s="4154"/>
      <c r="AH4" s="4154"/>
      <c r="AI4" s="4154"/>
      <c r="AJ4" s="4154"/>
      <c r="AK4" s="4154"/>
      <c r="AL4" s="4154"/>
      <c r="AM4" s="4154"/>
      <c r="AN4" s="4154"/>
      <c r="AO4" s="4154"/>
      <c r="AP4" s="4154"/>
      <c r="AQ4" s="4154"/>
      <c r="AR4" s="4154"/>
      <c r="AS4" s="4154"/>
      <c r="AT4" s="4154"/>
      <c r="AU4" s="4154"/>
      <c r="AV4" s="4154"/>
      <c r="AW4" s="4154"/>
      <c r="AX4" s="4154"/>
      <c r="AY4" s="4154"/>
      <c r="AZ4" s="4154"/>
      <c r="BA4" s="3465"/>
      <c r="BB4" s="3465"/>
      <c r="BC4" s="3601"/>
      <c r="BD4" s="3601"/>
      <c r="BE4" s="3715"/>
      <c r="BF4" s="3715"/>
      <c r="BG4" s="3802"/>
      <c r="BH4" s="3802"/>
      <c r="BI4" s="4127">
        <f>AVERAGE(BI5:BK5)</f>
        <v>12</v>
      </c>
      <c r="BJ4" s="4127"/>
      <c r="BK4" s="4128"/>
      <c r="BL4" s="4129">
        <f>AVERAGE(BL5:BS5)</f>
        <v>13.125</v>
      </c>
      <c r="BM4" s="4130"/>
      <c r="BN4" s="4130"/>
      <c r="BO4" s="4130"/>
      <c r="BP4" s="4130"/>
      <c r="BQ4" s="4130"/>
      <c r="BR4" s="4130"/>
      <c r="BS4" s="4131"/>
      <c r="BT4" s="4132">
        <f>AVERAGE(BT5:CA5)</f>
        <v>11.125</v>
      </c>
      <c r="BU4" s="4133"/>
      <c r="BV4" s="4133"/>
      <c r="BW4" s="4133"/>
      <c r="BX4" s="4133"/>
      <c r="BY4" s="4133"/>
      <c r="BZ4" s="4133"/>
      <c r="CA4" s="4134"/>
      <c r="CB4" s="4135">
        <f>AVERAGE(CB5:CK5)</f>
        <v>10.199999999999999</v>
      </c>
      <c r="CC4" s="4136"/>
      <c r="CD4" s="4136"/>
      <c r="CE4" s="4136"/>
      <c r="CF4" s="4136"/>
      <c r="CG4" s="4136"/>
      <c r="CH4" s="4136"/>
      <c r="CI4" s="4136"/>
      <c r="CJ4" s="4136"/>
      <c r="CK4" s="4137"/>
      <c r="CL4" s="4105">
        <f>AVERAGE(CL5:CV5)</f>
        <v>10.454545454545455</v>
      </c>
      <c r="CM4" s="4100"/>
      <c r="CN4" s="4100"/>
      <c r="CO4" s="4100"/>
      <c r="CP4" s="4100"/>
      <c r="CQ4" s="4100"/>
      <c r="CR4" s="4100"/>
      <c r="CS4" s="4100"/>
      <c r="CT4" s="4100"/>
      <c r="CU4" s="4100"/>
      <c r="CV4" s="4106"/>
      <c r="CW4" s="4107">
        <f>AVERAGE(CW5:DF5)</f>
        <v>10.1</v>
      </c>
      <c r="CX4" s="4101"/>
      <c r="CY4" s="4101"/>
      <c r="CZ4" s="4101"/>
      <c r="DA4" s="4101"/>
      <c r="DB4" s="4101"/>
      <c r="DC4" s="4101"/>
      <c r="DD4" s="4101"/>
      <c r="DE4" s="4101"/>
      <c r="DF4" s="4108"/>
      <c r="DG4" s="4109">
        <f>AVERAGE(DG5:DS5)</f>
        <v>11.153846153846153</v>
      </c>
      <c r="DH4" s="4102"/>
      <c r="DI4" s="4102"/>
      <c r="DJ4" s="4102"/>
      <c r="DK4" s="4102"/>
      <c r="DL4" s="4102"/>
      <c r="DM4" s="4102"/>
      <c r="DN4" s="4102"/>
      <c r="DO4" s="4102"/>
      <c r="DP4" s="4102"/>
      <c r="DQ4" s="4102"/>
      <c r="DR4" s="4102"/>
      <c r="DS4" s="4110"/>
      <c r="DT4" s="4111">
        <f>AVERAGE(DT5:EE5)</f>
        <v>14</v>
      </c>
      <c r="DU4" s="4103"/>
      <c r="DV4" s="4103"/>
      <c r="DW4" s="4103"/>
      <c r="DX4" s="4103"/>
      <c r="DY4" s="4103"/>
      <c r="DZ4" s="4103"/>
      <c r="EA4" s="4103"/>
      <c r="EB4" s="4103"/>
      <c r="EC4" s="4103"/>
      <c r="ED4" s="4103"/>
      <c r="EE4" s="4112"/>
      <c r="EF4" s="4113">
        <f>AVERAGE(EF5:ER5)</f>
        <v>15.307692307692308</v>
      </c>
      <c r="EG4" s="4104"/>
      <c r="EH4" s="4104"/>
      <c r="EI4" s="4104"/>
      <c r="EJ4" s="4104"/>
      <c r="EK4" s="4104"/>
      <c r="EL4" s="4104"/>
      <c r="EM4" s="4104"/>
      <c r="EN4" s="4104"/>
      <c r="EO4" s="4104"/>
      <c r="EP4" s="4104"/>
      <c r="EQ4" s="4104"/>
      <c r="ER4" s="4114"/>
      <c r="ES4" s="4115">
        <f>AVERAGE(ES5:FF5)</f>
        <v>14.571428571428571</v>
      </c>
      <c r="ET4" s="4116"/>
      <c r="EU4" s="4116"/>
      <c r="EV4" s="4116"/>
      <c r="EW4" s="4116"/>
      <c r="EX4" s="4116"/>
      <c r="EY4" s="4116"/>
      <c r="EZ4" s="4116"/>
      <c r="FA4" s="4116"/>
      <c r="FB4" s="4116"/>
      <c r="FC4" s="4116"/>
      <c r="FD4" s="4116"/>
      <c r="FE4" s="4116"/>
      <c r="FF4" s="4116"/>
      <c r="FG4" s="4099">
        <f>AVERAGE(FG5:FT5)</f>
        <v>13.785714285714286</v>
      </c>
      <c r="FH4" s="4099"/>
      <c r="FI4" s="4099"/>
      <c r="FJ4" s="4099"/>
      <c r="FK4" s="4099"/>
      <c r="FL4" s="4099"/>
      <c r="FM4" s="4099"/>
      <c r="FN4" s="4099"/>
      <c r="FO4" s="4099"/>
      <c r="FP4" s="4099"/>
      <c r="FQ4" s="4099"/>
      <c r="FR4" s="4099"/>
      <c r="FS4" s="4099"/>
      <c r="FT4" s="4099"/>
      <c r="FU4" s="4100">
        <f>AVERAGE(FU5:GH5)</f>
        <v>15</v>
      </c>
      <c r="FV4" s="4100"/>
      <c r="FW4" s="4100"/>
      <c r="FX4" s="4100"/>
      <c r="FY4" s="4100"/>
      <c r="FZ4" s="4100"/>
      <c r="GA4" s="4100"/>
      <c r="GB4" s="4100"/>
      <c r="GC4" s="4100"/>
      <c r="GD4" s="4100"/>
      <c r="GE4" s="4100"/>
      <c r="GF4" s="4100"/>
      <c r="GG4" s="4100"/>
      <c r="GH4" s="4100"/>
      <c r="GI4" s="4101">
        <f>AVERAGE(GI5:GW5)</f>
        <v>14.133333333333333</v>
      </c>
      <c r="GJ4" s="4101"/>
      <c r="GK4" s="4101"/>
      <c r="GL4" s="4101"/>
      <c r="GM4" s="4101"/>
      <c r="GN4" s="4101"/>
      <c r="GO4" s="4101"/>
      <c r="GP4" s="4101"/>
      <c r="GQ4" s="4101"/>
      <c r="GR4" s="4101"/>
      <c r="GS4" s="4101"/>
      <c r="GT4" s="4101"/>
      <c r="GU4" s="4101"/>
      <c r="GV4" s="4101"/>
      <c r="GW4" s="4101"/>
      <c r="GX4" s="4102">
        <f>AVERAGE(GX5:HH5)</f>
        <v>16.272727272727273</v>
      </c>
      <c r="GY4" s="4102"/>
      <c r="GZ4" s="4102"/>
      <c r="HA4" s="4102"/>
      <c r="HB4" s="4102"/>
      <c r="HC4" s="4102"/>
      <c r="HD4" s="4102"/>
      <c r="HE4" s="4102"/>
      <c r="HF4" s="4102"/>
      <c r="HG4" s="4102"/>
      <c r="HH4" s="4102"/>
      <c r="HI4" s="4103">
        <f>AVERAGE(HI5:HU5)</f>
        <v>13.461538461538462</v>
      </c>
      <c r="HJ4" s="4103"/>
      <c r="HK4" s="4103"/>
      <c r="HL4" s="4103"/>
      <c r="HM4" s="4103"/>
      <c r="HN4" s="4103"/>
      <c r="HO4" s="4103"/>
      <c r="HP4" s="4103"/>
      <c r="HQ4" s="4103"/>
      <c r="HR4" s="4103"/>
      <c r="HS4" s="4103"/>
      <c r="HT4" s="4103"/>
      <c r="HU4" s="4103"/>
      <c r="HV4" s="4104">
        <f>AVERAGE(HV5:ID5)</f>
        <v>13.666666666666666</v>
      </c>
      <c r="HW4" s="4104"/>
      <c r="HX4" s="4104"/>
      <c r="HY4" s="4104"/>
      <c r="HZ4" s="4104"/>
      <c r="IA4" s="4104"/>
      <c r="IB4" s="4104"/>
      <c r="IC4" s="4104"/>
      <c r="ID4" s="4104"/>
      <c r="IE4" s="3860"/>
      <c r="IF4" s="3877"/>
      <c r="IG4" s="3794"/>
      <c r="IH4" s="522"/>
      <c r="II4" s="526"/>
      <c r="IJ4" s="526"/>
      <c r="IK4" s="526"/>
      <c r="IL4" s="526"/>
      <c r="IM4" s="526"/>
      <c r="IN4" s="526"/>
      <c r="IO4" s="526"/>
      <c r="IP4" s="526"/>
      <c r="IQ4" s="526"/>
      <c r="IR4" s="526"/>
      <c r="IS4" s="526"/>
      <c r="IT4" s="526"/>
      <c r="IU4" s="526"/>
      <c r="IV4" s="526"/>
      <c r="IW4" s="526"/>
      <c r="IX4" s="526"/>
      <c r="IY4" s="526"/>
      <c r="IZ4" s="526"/>
      <c r="JA4" s="526"/>
      <c r="JB4" s="526"/>
      <c r="JC4" s="526"/>
      <c r="JD4" s="526"/>
      <c r="JE4" s="526"/>
      <c r="JF4" s="526"/>
      <c r="JG4" s="526"/>
      <c r="JH4" s="526"/>
      <c r="JI4" s="526"/>
      <c r="JJ4" s="526"/>
      <c r="JK4" s="526"/>
      <c r="JL4" s="526"/>
      <c r="JM4" s="526"/>
      <c r="JN4" s="526"/>
      <c r="JO4" s="526"/>
      <c r="JP4" s="526"/>
      <c r="JQ4" s="526"/>
      <c r="JR4" s="526"/>
      <c r="JS4" s="526"/>
      <c r="JT4" s="526"/>
      <c r="JU4" s="526"/>
      <c r="JV4" s="526"/>
      <c r="JW4" s="526"/>
      <c r="JX4" s="526"/>
      <c r="JY4" s="526"/>
      <c r="JZ4" s="526"/>
      <c r="KA4" s="526"/>
      <c r="KB4" s="526"/>
      <c r="KC4" s="526"/>
      <c r="KD4" s="526"/>
      <c r="KE4" s="526"/>
      <c r="KF4" s="526"/>
    </row>
    <row r="5" spans="1:292" s="65" customFormat="1" ht="12.75" customHeight="1" x14ac:dyDescent="0.2">
      <c r="A5" s="3498"/>
      <c r="B5" s="148"/>
      <c r="C5" s="174">
        <f>COUNTIF(BI5:IG5,"&gt;=0")</f>
        <v>180</v>
      </c>
      <c r="D5" s="161"/>
      <c r="E5" s="402"/>
      <c r="F5" s="405"/>
      <c r="G5" s="162"/>
      <c r="H5" s="380"/>
      <c r="I5" s="380"/>
      <c r="J5" s="374"/>
      <c r="K5" s="757"/>
      <c r="L5" s="382"/>
      <c r="M5" s="382"/>
      <c r="N5" s="164"/>
      <c r="O5" s="165"/>
      <c r="P5" s="166"/>
      <c r="Q5" s="167"/>
      <c r="R5" s="162"/>
      <c r="S5" s="163"/>
      <c r="T5" s="168"/>
      <c r="U5" s="169"/>
      <c r="V5" s="170"/>
      <c r="W5" s="171"/>
      <c r="X5" s="172"/>
      <c r="Y5" s="173"/>
      <c r="Z5" s="387"/>
      <c r="AA5" s="387"/>
      <c r="AB5" s="395"/>
      <c r="AC5" s="4155"/>
      <c r="AD5" s="4155"/>
      <c r="AE5" s="4155"/>
      <c r="AF5" s="4155"/>
      <c r="AG5" s="4155"/>
      <c r="AH5" s="4155"/>
      <c r="AI5" s="4155"/>
      <c r="AJ5" s="4155"/>
      <c r="AK5" s="4155"/>
      <c r="AL5" s="4155"/>
      <c r="AM5" s="4155"/>
      <c r="AN5" s="4155"/>
      <c r="AO5" s="4155"/>
      <c r="AP5" s="4155"/>
      <c r="AQ5" s="4155"/>
      <c r="AR5" s="4155"/>
      <c r="AS5" s="4155"/>
      <c r="AT5" s="4155"/>
      <c r="AU5" s="4155"/>
      <c r="AV5" s="4155"/>
      <c r="AW5" s="4155"/>
      <c r="AX5" s="4155"/>
      <c r="AY5" s="4155"/>
      <c r="AZ5" s="4155"/>
      <c r="BA5" s="3466"/>
      <c r="BB5" s="3466"/>
      <c r="BC5" s="3602"/>
      <c r="BD5" s="3602"/>
      <c r="BE5" s="3716"/>
      <c r="BF5" s="3716"/>
      <c r="BG5" s="3803"/>
      <c r="BH5" s="3803"/>
      <c r="BI5" s="73">
        <f t="shared" ref="BI5:CN5" si="0">COUNTIF(BI7:BI114,"&gt;=0")</f>
        <v>13</v>
      </c>
      <c r="BJ5" s="74">
        <f t="shared" si="0"/>
        <v>13</v>
      </c>
      <c r="BK5" s="74">
        <f t="shared" si="0"/>
        <v>10</v>
      </c>
      <c r="BL5" s="75">
        <f t="shared" si="0"/>
        <v>12</v>
      </c>
      <c r="BM5" s="75">
        <f t="shared" si="0"/>
        <v>13</v>
      </c>
      <c r="BN5" s="75">
        <f t="shared" si="0"/>
        <v>13</v>
      </c>
      <c r="BO5" s="75">
        <f t="shared" si="0"/>
        <v>14</v>
      </c>
      <c r="BP5" s="75">
        <f t="shared" si="0"/>
        <v>13</v>
      </c>
      <c r="BQ5" s="75">
        <f t="shared" si="0"/>
        <v>14</v>
      </c>
      <c r="BR5" s="75">
        <f t="shared" si="0"/>
        <v>12</v>
      </c>
      <c r="BS5" s="75">
        <f t="shared" si="0"/>
        <v>14</v>
      </c>
      <c r="BT5" s="76">
        <f t="shared" si="0"/>
        <v>13</v>
      </c>
      <c r="BU5" s="76">
        <f t="shared" si="0"/>
        <v>9</v>
      </c>
      <c r="BV5" s="76">
        <f t="shared" si="0"/>
        <v>9</v>
      </c>
      <c r="BW5" s="76">
        <f t="shared" si="0"/>
        <v>10</v>
      </c>
      <c r="BX5" s="76">
        <f t="shared" si="0"/>
        <v>10</v>
      </c>
      <c r="BY5" s="76">
        <f t="shared" si="0"/>
        <v>12</v>
      </c>
      <c r="BZ5" s="76">
        <f t="shared" si="0"/>
        <v>14</v>
      </c>
      <c r="CA5" s="76">
        <f t="shared" si="0"/>
        <v>12</v>
      </c>
      <c r="CB5" s="77">
        <f t="shared" si="0"/>
        <v>10</v>
      </c>
      <c r="CC5" s="77">
        <f t="shared" si="0"/>
        <v>12</v>
      </c>
      <c r="CD5" s="77">
        <f t="shared" si="0"/>
        <v>10</v>
      </c>
      <c r="CE5" s="77">
        <f t="shared" si="0"/>
        <v>10</v>
      </c>
      <c r="CF5" s="77">
        <f t="shared" si="0"/>
        <v>13</v>
      </c>
      <c r="CG5" s="77">
        <f t="shared" si="0"/>
        <v>12</v>
      </c>
      <c r="CH5" s="77">
        <f t="shared" si="0"/>
        <v>9</v>
      </c>
      <c r="CI5" s="77">
        <f t="shared" si="0"/>
        <v>9</v>
      </c>
      <c r="CJ5" s="77">
        <f t="shared" si="0"/>
        <v>9</v>
      </c>
      <c r="CK5" s="77">
        <f t="shared" si="0"/>
        <v>8</v>
      </c>
      <c r="CL5" s="78">
        <f t="shared" si="0"/>
        <v>8</v>
      </c>
      <c r="CM5" s="78">
        <f t="shared" si="0"/>
        <v>11</v>
      </c>
      <c r="CN5" s="78">
        <f t="shared" si="0"/>
        <v>13</v>
      </c>
      <c r="CO5" s="78">
        <f t="shared" ref="CO5:DT5" si="1">COUNTIF(CO7:CO114,"&gt;=0")</f>
        <v>14</v>
      </c>
      <c r="CP5" s="78">
        <f t="shared" si="1"/>
        <v>10</v>
      </c>
      <c r="CQ5" s="78">
        <f t="shared" si="1"/>
        <v>8</v>
      </c>
      <c r="CR5" s="78">
        <f t="shared" si="1"/>
        <v>11</v>
      </c>
      <c r="CS5" s="78">
        <f t="shared" si="1"/>
        <v>9</v>
      </c>
      <c r="CT5" s="78">
        <f t="shared" si="1"/>
        <v>10</v>
      </c>
      <c r="CU5" s="78">
        <f t="shared" si="1"/>
        <v>11</v>
      </c>
      <c r="CV5" s="78">
        <f t="shared" si="1"/>
        <v>10</v>
      </c>
      <c r="CW5" s="79">
        <f t="shared" si="1"/>
        <v>10</v>
      </c>
      <c r="CX5" s="79">
        <f t="shared" si="1"/>
        <v>10</v>
      </c>
      <c r="CY5" s="79">
        <f t="shared" si="1"/>
        <v>10</v>
      </c>
      <c r="CZ5" s="79">
        <f t="shared" si="1"/>
        <v>10</v>
      </c>
      <c r="DA5" s="79">
        <f t="shared" si="1"/>
        <v>13</v>
      </c>
      <c r="DB5" s="79">
        <f t="shared" si="1"/>
        <v>11</v>
      </c>
      <c r="DC5" s="79">
        <f t="shared" si="1"/>
        <v>8</v>
      </c>
      <c r="DD5" s="79">
        <f t="shared" si="1"/>
        <v>8</v>
      </c>
      <c r="DE5" s="79">
        <f t="shared" si="1"/>
        <v>7</v>
      </c>
      <c r="DF5" s="79">
        <f t="shared" si="1"/>
        <v>14</v>
      </c>
      <c r="DG5" s="80">
        <f t="shared" si="1"/>
        <v>10</v>
      </c>
      <c r="DH5" s="80">
        <f t="shared" si="1"/>
        <v>8</v>
      </c>
      <c r="DI5" s="80">
        <f t="shared" si="1"/>
        <v>12</v>
      </c>
      <c r="DJ5" s="80">
        <f t="shared" si="1"/>
        <v>8</v>
      </c>
      <c r="DK5" s="80">
        <f t="shared" si="1"/>
        <v>12</v>
      </c>
      <c r="DL5" s="80">
        <f t="shared" si="1"/>
        <v>10</v>
      </c>
      <c r="DM5" s="80">
        <f t="shared" si="1"/>
        <v>10</v>
      </c>
      <c r="DN5" s="80">
        <f t="shared" si="1"/>
        <v>8</v>
      </c>
      <c r="DO5" s="80">
        <f t="shared" si="1"/>
        <v>11</v>
      </c>
      <c r="DP5" s="80">
        <f t="shared" si="1"/>
        <v>11</v>
      </c>
      <c r="DQ5" s="80">
        <f t="shared" si="1"/>
        <v>14</v>
      </c>
      <c r="DR5" s="80">
        <f t="shared" si="1"/>
        <v>17</v>
      </c>
      <c r="DS5" s="80">
        <f t="shared" si="1"/>
        <v>14</v>
      </c>
      <c r="DT5" s="74">
        <f t="shared" si="1"/>
        <v>8</v>
      </c>
      <c r="DU5" s="74">
        <f t="shared" ref="DU5:EJ5" si="2">COUNTIF(DU7:DU114,"&gt;=0")</f>
        <v>17</v>
      </c>
      <c r="DV5" s="74">
        <f t="shared" si="2"/>
        <v>14</v>
      </c>
      <c r="DW5" s="74">
        <f t="shared" si="2"/>
        <v>12</v>
      </c>
      <c r="DX5" s="74">
        <f t="shared" si="2"/>
        <v>18</v>
      </c>
      <c r="DY5" s="74">
        <f t="shared" si="2"/>
        <v>12</v>
      </c>
      <c r="DZ5" s="74">
        <f t="shared" si="2"/>
        <v>16</v>
      </c>
      <c r="EA5" s="74">
        <f t="shared" si="2"/>
        <v>13</v>
      </c>
      <c r="EB5" s="74">
        <f t="shared" si="2"/>
        <v>14</v>
      </c>
      <c r="EC5" s="74">
        <f t="shared" si="2"/>
        <v>18</v>
      </c>
      <c r="ED5" s="74">
        <f t="shared" si="2"/>
        <v>9</v>
      </c>
      <c r="EE5" s="74">
        <f t="shared" si="2"/>
        <v>17</v>
      </c>
      <c r="EF5" s="75">
        <f t="shared" si="2"/>
        <v>17</v>
      </c>
      <c r="EG5" s="75">
        <f t="shared" si="2"/>
        <v>15</v>
      </c>
      <c r="EH5" s="75">
        <f t="shared" si="2"/>
        <v>16</v>
      </c>
      <c r="EI5" s="81">
        <f t="shared" si="2"/>
        <v>16</v>
      </c>
      <c r="EJ5" s="81">
        <f t="shared" si="2"/>
        <v>13</v>
      </c>
      <c r="EK5" s="81">
        <f>COUNTIF(EK7:EK114,"&gt;=0")</f>
        <v>17</v>
      </c>
      <c r="EL5" s="81">
        <f t="shared" ref="EL5:ET5" si="3">COUNTIF(EL7:EL114,"&gt;=0")</f>
        <v>16</v>
      </c>
      <c r="EM5" s="81">
        <f t="shared" si="3"/>
        <v>16</v>
      </c>
      <c r="EN5" s="81">
        <f t="shared" si="3"/>
        <v>15</v>
      </c>
      <c r="EO5" s="81">
        <f t="shared" si="3"/>
        <v>18</v>
      </c>
      <c r="EP5" s="81">
        <f t="shared" si="3"/>
        <v>12</v>
      </c>
      <c r="EQ5" s="81">
        <f t="shared" si="3"/>
        <v>13</v>
      </c>
      <c r="ER5" s="81">
        <f t="shared" si="3"/>
        <v>15</v>
      </c>
      <c r="ES5" s="365">
        <f t="shared" si="3"/>
        <v>12</v>
      </c>
      <c r="ET5" s="365">
        <f t="shared" si="3"/>
        <v>14</v>
      </c>
      <c r="EU5" s="365">
        <f t="shared" ref="EU5:FO5" si="4">COUNTIF(EU7:EU114,"&gt;=0")</f>
        <v>11</v>
      </c>
      <c r="EV5" s="365">
        <f t="shared" si="4"/>
        <v>15</v>
      </c>
      <c r="EW5" s="365">
        <f t="shared" si="4"/>
        <v>14</v>
      </c>
      <c r="EX5" s="365">
        <f t="shared" si="4"/>
        <v>18</v>
      </c>
      <c r="EY5" s="365">
        <f t="shared" si="4"/>
        <v>18</v>
      </c>
      <c r="EZ5" s="365">
        <f t="shared" si="4"/>
        <v>15</v>
      </c>
      <c r="FA5" s="365">
        <f t="shared" si="4"/>
        <v>12</v>
      </c>
      <c r="FB5" s="365">
        <f t="shared" si="4"/>
        <v>17</v>
      </c>
      <c r="FC5" s="365">
        <f t="shared" si="4"/>
        <v>17</v>
      </c>
      <c r="FD5" s="365">
        <f t="shared" si="4"/>
        <v>16</v>
      </c>
      <c r="FE5" s="365">
        <f t="shared" si="4"/>
        <v>13</v>
      </c>
      <c r="FF5" s="365">
        <f t="shared" si="4"/>
        <v>12</v>
      </c>
      <c r="FG5" s="624">
        <f t="shared" si="4"/>
        <v>18</v>
      </c>
      <c r="FH5" s="624">
        <f t="shared" si="4"/>
        <v>12</v>
      </c>
      <c r="FI5" s="624">
        <f t="shared" si="4"/>
        <v>15</v>
      </c>
      <c r="FJ5" s="624">
        <f t="shared" si="4"/>
        <v>18</v>
      </c>
      <c r="FK5" s="624">
        <f t="shared" si="4"/>
        <v>12</v>
      </c>
      <c r="FL5" s="624">
        <f t="shared" si="4"/>
        <v>14</v>
      </c>
      <c r="FM5" s="624">
        <f t="shared" si="4"/>
        <v>13</v>
      </c>
      <c r="FN5" s="624">
        <f t="shared" si="4"/>
        <v>14</v>
      </c>
      <c r="FO5" s="624">
        <f t="shared" si="4"/>
        <v>10</v>
      </c>
      <c r="FP5" s="624">
        <f t="shared" ref="FP5:IF5" si="5">COUNTIF(FP7:FP114,"&gt;=0")</f>
        <v>18</v>
      </c>
      <c r="FQ5" s="624">
        <f t="shared" si="5"/>
        <v>12</v>
      </c>
      <c r="FR5" s="624">
        <f t="shared" si="5"/>
        <v>12</v>
      </c>
      <c r="FS5" s="624">
        <f t="shared" si="5"/>
        <v>12</v>
      </c>
      <c r="FT5" s="624">
        <f t="shared" si="5"/>
        <v>13</v>
      </c>
      <c r="FU5" s="767">
        <f t="shared" si="5"/>
        <v>16</v>
      </c>
      <c r="FV5" s="767">
        <f t="shared" si="5"/>
        <v>19</v>
      </c>
      <c r="FW5" s="767">
        <f t="shared" si="5"/>
        <v>15</v>
      </c>
      <c r="FX5" s="767">
        <f t="shared" si="5"/>
        <v>12</v>
      </c>
      <c r="FY5" s="767">
        <f t="shared" si="5"/>
        <v>17</v>
      </c>
      <c r="FZ5" s="767">
        <f t="shared" si="5"/>
        <v>18</v>
      </c>
      <c r="GA5" s="767">
        <f t="shared" si="5"/>
        <v>14</v>
      </c>
      <c r="GB5" s="767">
        <f t="shared" si="5"/>
        <v>16</v>
      </c>
      <c r="GC5" s="767">
        <f t="shared" si="5"/>
        <v>15</v>
      </c>
      <c r="GD5" s="767">
        <f t="shared" si="5"/>
        <v>14</v>
      </c>
      <c r="GE5" s="767">
        <f t="shared" si="5"/>
        <v>10</v>
      </c>
      <c r="GF5" s="767">
        <f t="shared" si="5"/>
        <v>13</v>
      </c>
      <c r="GG5" s="767">
        <f t="shared" si="5"/>
        <v>15</v>
      </c>
      <c r="GH5" s="767">
        <f t="shared" si="5"/>
        <v>16</v>
      </c>
      <c r="GI5" s="3396">
        <f t="shared" si="5"/>
        <v>14</v>
      </c>
      <c r="GJ5" s="3396">
        <f t="shared" si="5"/>
        <v>17</v>
      </c>
      <c r="GK5" s="3396">
        <f t="shared" si="5"/>
        <v>13</v>
      </c>
      <c r="GL5" s="3396">
        <f t="shared" si="5"/>
        <v>14</v>
      </c>
      <c r="GM5" s="3396">
        <f t="shared" si="5"/>
        <v>18</v>
      </c>
      <c r="GN5" s="3396">
        <f t="shared" si="5"/>
        <v>14</v>
      </c>
      <c r="GO5" s="3396">
        <f t="shared" si="5"/>
        <v>11</v>
      </c>
      <c r="GP5" s="3396">
        <f t="shared" si="5"/>
        <v>15</v>
      </c>
      <c r="GQ5" s="3396">
        <f t="shared" si="5"/>
        <v>12</v>
      </c>
      <c r="GR5" s="3396">
        <f t="shared" si="5"/>
        <v>16</v>
      </c>
      <c r="GS5" s="3396">
        <f t="shared" si="5"/>
        <v>13</v>
      </c>
      <c r="GT5" s="3396">
        <f t="shared" si="5"/>
        <v>11</v>
      </c>
      <c r="GU5" s="3396">
        <f t="shared" si="5"/>
        <v>14</v>
      </c>
      <c r="GV5" s="3396">
        <f t="shared" ref="GV5" si="6">COUNTIF(GV7:GV114,"&gt;=0")</f>
        <v>15</v>
      </c>
      <c r="GW5" s="3396">
        <f t="shared" si="5"/>
        <v>15</v>
      </c>
      <c r="GX5" s="3600">
        <f t="shared" si="5"/>
        <v>18</v>
      </c>
      <c r="GY5" s="3600">
        <f t="shared" si="5"/>
        <v>14</v>
      </c>
      <c r="GZ5" s="3600">
        <f t="shared" si="5"/>
        <v>18</v>
      </c>
      <c r="HA5" s="3600">
        <f t="shared" si="5"/>
        <v>18</v>
      </c>
      <c r="HB5" s="3600">
        <f t="shared" si="5"/>
        <v>18</v>
      </c>
      <c r="HC5" s="3600">
        <f t="shared" si="5"/>
        <v>15</v>
      </c>
      <c r="HD5" s="3600">
        <f t="shared" si="5"/>
        <v>17</v>
      </c>
      <c r="HE5" s="3660">
        <f t="shared" si="5"/>
        <v>15</v>
      </c>
      <c r="HF5" s="3600">
        <f t="shared" si="5"/>
        <v>18</v>
      </c>
      <c r="HG5" s="3600">
        <f t="shared" si="5"/>
        <v>15</v>
      </c>
      <c r="HH5" s="3594">
        <f t="shared" si="5"/>
        <v>13</v>
      </c>
      <c r="HI5" s="3736">
        <f t="shared" si="5"/>
        <v>10</v>
      </c>
      <c r="HJ5" s="3736">
        <f t="shared" si="5"/>
        <v>13</v>
      </c>
      <c r="HK5" s="3736">
        <f t="shared" si="5"/>
        <v>17</v>
      </c>
      <c r="HL5" s="3736">
        <f t="shared" si="5"/>
        <v>15</v>
      </c>
      <c r="HM5" s="3736">
        <f t="shared" si="5"/>
        <v>13</v>
      </c>
      <c r="HN5" s="3736">
        <f t="shared" si="5"/>
        <v>15</v>
      </c>
      <c r="HO5" s="3771">
        <f t="shared" si="5"/>
        <v>10</v>
      </c>
      <c r="HP5" s="3736">
        <f t="shared" si="5"/>
        <v>14</v>
      </c>
      <c r="HQ5" s="3736">
        <f t="shared" si="5"/>
        <v>11</v>
      </c>
      <c r="HR5" s="3736">
        <f t="shared" si="5"/>
        <v>15</v>
      </c>
      <c r="HS5" s="3736">
        <f t="shared" si="5"/>
        <v>15</v>
      </c>
      <c r="HT5" s="3736">
        <f t="shared" si="5"/>
        <v>13</v>
      </c>
      <c r="HU5" s="3736">
        <f t="shared" si="5"/>
        <v>14</v>
      </c>
      <c r="HV5" s="3819">
        <f t="shared" si="5"/>
        <v>16</v>
      </c>
      <c r="HW5" s="3819">
        <f t="shared" si="5"/>
        <v>13</v>
      </c>
      <c r="HX5" s="3819">
        <f t="shared" si="5"/>
        <v>12</v>
      </c>
      <c r="HY5" s="3819">
        <f t="shared" si="5"/>
        <v>15</v>
      </c>
      <c r="HZ5" s="3819">
        <f t="shared" si="5"/>
        <v>13</v>
      </c>
      <c r="IA5" s="3771">
        <f t="shared" si="5"/>
        <v>11</v>
      </c>
      <c r="IB5" s="3819">
        <f t="shared" si="5"/>
        <v>14</v>
      </c>
      <c r="IC5" s="3819">
        <f t="shared" si="5"/>
        <v>15</v>
      </c>
      <c r="ID5" s="3819">
        <f t="shared" si="5"/>
        <v>14</v>
      </c>
      <c r="IE5" s="3819">
        <f t="shared" si="5"/>
        <v>14</v>
      </c>
      <c r="IF5" s="3819">
        <f t="shared" si="5"/>
        <v>13</v>
      </c>
      <c r="IG5" s="3795"/>
      <c r="IH5" s="523"/>
      <c r="II5" s="527"/>
      <c r="IJ5" s="527"/>
      <c r="IK5" s="527"/>
      <c r="IL5" s="527"/>
      <c r="IM5" s="527"/>
      <c r="IN5" s="527"/>
      <c r="IO5" s="527"/>
      <c r="IP5" s="527"/>
      <c r="IQ5" s="527"/>
      <c r="IR5" s="527"/>
      <c r="IS5" s="527"/>
      <c r="IT5" s="527"/>
      <c r="IU5" s="527"/>
      <c r="IV5" s="527"/>
      <c r="IW5" s="527"/>
      <c r="IX5" s="527"/>
      <c r="IY5" s="527"/>
      <c r="IZ5" s="527"/>
      <c r="JA5" s="527"/>
      <c r="JB5" s="527"/>
      <c r="JC5" s="527"/>
      <c r="JD5" s="527"/>
      <c r="JE5" s="527"/>
      <c r="JF5" s="527"/>
      <c r="JG5" s="527"/>
      <c r="JH5" s="527"/>
      <c r="JI5" s="527"/>
      <c r="JJ5" s="527"/>
      <c r="JK5" s="527"/>
      <c r="JL5" s="527"/>
      <c r="JM5" s="527"/>
      <c r="JN5" s="527"/>
      <c r="JO5" s="527"/>
      <c r="JP5" s="527"/>
      <c r="JQ5" s="527"/>
      <c r="JR5" s="527"/>
      <c r="JS5" s="527"/>
      <c r="JT5" s="527"/>
      <c r="JU5" s="527"/>
      <c r="JV5" s="527"/>
      <c r="JW5" s="527"/>
      <c r="JX5" s="527"/>
      <c r="JY5" s="527"/>
      <c r="JZ5" s="527"/>
      <c r="KA5" s="527"/>
      <c r="KB5" s="527"/>
      <c r="KC5" s="527"/>
      <c r="KD5" s="527"/>
      <c r="KE5" s="527"/>
      <c r="KF5" s="527"/>
    </row>
    <row r="6" spans="1:292" s="65" customFormat="1" ht="12.75" customHeight="1" x14ac:dyDescent="0.2">
      <c r="A6" s="3498"/>
      <c r="B6" s="148"/>
      <c r="C6" s="406"/>
      <c r="D6" s="407"/>
      <c r="E6" s="408"/>
      <c r="F6" s="409"/>
      <c r="G6" s="115"/>
      <c r="H6" s="378"/>
      <c r="I6" s="378"/>
      <c r="J6" s="372"/>
      <c r="K6" s="757"/>
      <c r="L6" s="383"/>
      <c r="M6" s="383"/>
      <c r="N6" s="123"/>
      <c r="O6" s="124"/>
      <c r="P6" s="119"/>
      <c r="Q6" s="120"/>
      <c r="R6" s="115"/>
      <c r="S6" s="116"/>
      <c r="T6" s="137"/>
      <c r="U6" s="135"/>
      <c r="V6" s="129"/>
      <c r="W6" s="131"/>
      <c r="X6" s="112"/>
      <c r="Y6" s="113"/>
      <c r="Z6" s="388"/>
      <c r="AA6" s="388"/>
      <c r="AB6" s="396"/>
      <c r="AC6" s="3411"/>
      <c r="AD6" s="3411"/>
      <c r="AE6" s="3412"/>
      <c r="AF6" s="3412"/>
      <c r="AG6" s="3413"/>
      <c r="AH6" s="3413"/>
      <c r="AI6" s="3414"/>
      <c r="AJ6" s="3414"/>
      <c r="AK6" s="3415"/>
      <c r="AL6" s="3415"/>
      <c r="AM6" s="3416"/>
      <c r="AN6" s="3416"/>
      <c r="AO6" s="3417"/>
      <c r="AP6" s="3417"/>
      <c r="AQ6" s="3411"/>
      <c r="AR6" s="3411"/>
      <c r="AS6" s="3412"/>
      <c r="AT6" s="3412"/>
      <c r="AU6" s="3413"/>
      <c r="AV6" s="3413"/>
      <c r="AW6" s="3414"/>
      <c r="AX6" s="3414"/>
      <c r="AY6" s="3418"/>
      <c r="AZ6" s="3418"/>
      <c r="BA6" s="3467"/>
      <c r="BB6" s="3467"/>
      <c r="BC6" s="3603"/>
      <c r="BD6" s="3603"/>
      <c r="BE6" s="3724"/>
      <c r="BF6" s="3724"/>
      <c r="BG6" s="3804"/>
      <c r="BH6" s="3804"/>
      <c r="BI6" s="410"/>
      <c r="BJ6" s="531"/>
      <c r="BK6" s="531"/>
      <c r="BL6" s="532"/>
      <c r="BM6" s="532"/>
      <c r="BN6" s="532"/>
      <c r="BO6" s="532"/>
      <c r="BP6" s="532"/>
      <c r="BQ6" s="532"/>
      <c r="BR6" s="532"/>
      <c r="BS6" s="532"/>
      <c r="BT6" s="533"/>
      <c r="BU6" s="533"/>
      <c r="BV6" s="533"/>
      <c r="BW6" s="533"/>
      <c r="BX6" s="533"/>
      <c r="BY6" s="533"/>
      <c r="BZ6" s="533"/>
      <c r="CA6" s="533"/>
      <c r="CB6" s="534"/>
      <c r="CC6" s="534"/>
      <c r="CD6" s="534"/>
      <c r="CE6" s="534"/>
      <c r="CF6" s="534"/>
      <c r="CG6" s="534"/>
      <c r="CH6" s="534"/>
      <c r="CI6" s="534"/>
      <c r="CJ6" s="534"/>
      <c r="CK6" s="534"/>
      <c r="CL6" s="535"/>
      <c r="CM6" s="535"/>
      <c r="CN6" s="535"/>
      <c r="CO6" s="535"/>
      <c r="CP6" s="535"/>
      <c r="CQ6" s="535"/>
      <c r="CR6" s="535"/>
      <c r="CS6" s="535"/>
      <c r="CT6" s="535"/>
      <c r="CU6" s="535"/>
      <c r="CV6" s="535"/>
      <c r="CW6" s="536"/>
      <c r="CX6" s="536"/>
      <c r="CY6" s="536"/>
      <c r="CZ6" s="536"/>
      <c r="DA6" s="536"/>
      <c r="DB6" s="536"/>
      <c r="DC6" s="536"/>
      <c r="DD6" s="536"/>
      <c r="DE6" s="536"/>
      <c r="DF6" s="536"/>
      <c r="DG6" s="537"/>
      <c r="DH6" s="537"/>
      <c r="DI6" s="537"/>
      <c r="DJ6" s="537"/>
      <c r="DK6" s="537"/>
      <c r="DL6" s="537"/>
      <c r="DM6" s="537"/>
      <c r="DN6" s="537"/>
      <c r="DO6" s="537"/>
      <c r="DP6" s="537"/>
      <c r="DQ6" s="537"/>
      <c r="DR6" s="537"/>
      <c r="DS6" s="537"/>
      <c r="DT6" s="531"/>
      <c r="DU6" s="531"/>
      <c r="DV6" s="531"/>
      <c r="DW6" s="531"/>
      <c r="DX6" s="531"/>
      <c r="DY6" s="531"/>
      <c r="DZ6" s="531"/>
      <c r="EA6" s="531"/>
      <c r="EB6" s="531"/>
      <c r="EC6" s="531"/>
      <c r="ED6" s="531"/>
      <c r="EE6" s="531"/>
      <c r="EF6" s="532"/>
      <c r="EG6" s="532"/>
      <c r="EH6" s="532"/>
      <c r="EI6" s="538"/>
      <c r="EJ6" s="538"/>
      <c r="EK6" s="538"/>
      <c r="EL6" s="538"/>
      <c r="EM6" s="538"/>
      <c r="EN6" s="538"/>
      <c r="EO6" s="538"/>
      <c r="EP6" s="538"/>
      <c r="EQ6" s="538"/>
      <c r="ER6" s="538"/>
      <c r="ES6" s="539"/>
      <c r="ET6" s="539"/>
      <c r="EU6" s="539"/>
      <c r="EV6" s="539"/>
      <c r="EW6" s="539"/>
      <c r="EX6" s="539"/>
      <c r="EY6" s="540"/>
      <c r="EZ6" s="540"/>
      <c r="FA6" s="540"/>
      <c r="FB6" s="540"/>
      <c r="FC6" s="540"/>
      <c r="FD6" s="540"/>
      <c r="FE6" s="540"/>
      <c r="FF6" s="540"/>
      <c r="FG6" s="621"/>
      <c r="FH6" s="621"/>
      <c r="FI6" s="621"/>
      <c r="FJ6" s="621"/>
      <c r="FK6" s="621"/>
      <c r="FL6" s="621"/>
      <c r="FM6" s="621"/>
      <c r="FN6" s="621"/>
      <c r="FO6" s="621"/>
      <c r="FP6" s="621"/>
      <c r="FQ6" s="621"/>
      <c r="FR6" s="621"/>
      <c r="FS6" s="621"/>
      <c r="FT6" s="621"/>
      <c r="FU6" s="751"/>
      <c r="FV6" s="751"/>
      <c r="FW6" s="751"/>
      <c r="FX6" s="751"/>
      <c r="FY6" s="751"/>
      <c r="FZ6" s="751"/>
      <c r="GA6" s="751"/>
      <c r="GB6" s="751"/>
      <c r="GC6" s="751"/>
      <c r="GD6" s="751"/>
      <c r="GE6" s="751"/>
      <c r="GF6" s="751"/>
      <c r="GG6" s="751"/>
      <c r="GH6" s="751"/>
      <c r="GI6" s="1597"/>
      <c r="GJ6" s="1597"/>
      <c r="GK6" s="1597"/>
      <c r="GL6" s="1597"/>
      <c r="GM6" s="1597"/>
      <c r="GN6" s="1597"/>
      <c r="GO6" s="1597"/>
      <c r="GP6" s="1597"/>
      <c r="GQ6" s="1597"/>
      <c r="GR6" s="1597"/>
      <c r="GS6" s="1597"/>
      <c r="GT6" s="1597"/>
      <c r="GU6" s="1597"/>
      <c r="GV6" s="1597"/>
      <c r="GW6" s="1597"/>
      <c r="GX6" s="3595"/>
      <c r="GY6" s="3595"/>
      <c r="GZ6" s="3595"/>
      <c r="HA6" s="3595"/>
      <c r="HB6" s="3595"/>
      <c r="HC6" s="3595"/>
      <c r="HD6" s="3595"/>
      <c r="HE6" s="3661"/>
      <c r="HF6" s="3595"/>
      <c r="HG6" s="3595"/>
      <c r="HH6" s="3595"/>
      <c r="HI6" s="3729"/>
      <c r="HJ6" s="3729"/>
      <c r="HK6" s="3729"/>
      <c r="HL6" s="3729"/>
      <c r="HM6" s="3729"/>
      <c r="HN6" s="3729"/>
      <c r="HO6" s="3661"/>
      <c r="HP6" s="3729"/>
      <c r="HQ6" s="3729"/>
      <c r="HR6" s="3729"/>
      <c r="HS6" s="3729"/>
      <c r="HT6" s="3729"/>
      <c r="HU6" s="3729"/>
      <c r="HV6" s="538"/>
      <c r="HW6" s="538"/>
      <c r="HX6" s="538"/>
      <c r="HY6" s="538"/>
      <c r="HZ6" s="538"/>
      <c r="IA6" s="3661"/>
      <c r="IB6" s="538"/>
      <c r="IC6" s="538"/>
      <c r="ID6" s="538"/>
      <c r="IE6" s="538"/>
      <c r="IF6" s="538"/>
      <c r="IG6" s="538"/>
      <c r="IH6" s="523"/>
      <c r="II6" s="527"/>
      <c r="IJ6" s="527"/>
      <c r="IK6" s="527"/>
      <c r="IL6" s="527"/>
      <c r="IM6" s="527"/>
      <c r="IN6" s="527"/>
      <c r="IO6" s="527"/>
      <c r="IP6" s="527"/>
      <c r="IQ6" s="527"/>
      <c r="IR6" s="527"/>
      <c r="IS6" s="527"/>
      <c r="IT6" s="527"/>
      <c r="IU6" s="527"/>
      <c r="IV6" s="527"/>
      <c r="IW6" s="527"/>
      <c r="IX6" s="527"/>
      <c r="IY6" s="527"/>
      <c r="IZ6" s="527"/>
      <c r="JA6" s="527"/>
      <c r="JB6" s="527"/>
      <c r="JC6" s="527"/>
      <c r="JD6" s="527"/>
      <c r="JE6" s="527"/>
      <c r="JF6" s="527"/>
      <c r="JG6" s="527"/>
      <c r="JH6" s="527"/>
      <c r="JI6" s="527"/>
      <c r="JJ6" s="527"/>
      <c r="JK6" s="527"/>
      <c r="JL6" s="527"/>
      <c r="JM6" s="527"/>
      <c r="JN6" s="527"/>
      <c r="JO6" s="527"/>
      <c r="JP6" s="527"/>
      <c r="JQ6" s="527"/>
      <c r="JR6" s="527"/>
      <c r="JS6" s="527"/>
      <c r="JT6" s="527"/>
      <c r="JU6" s="527"/>
      <c r="JV6" s="527"/>
      <c r="JW6" s="527"/>
      <c r="JX6" s="527"/>
      <c r="JY6" s="527"/>
      <c r="JZ6" s="527"/>
      <c r="KA6" s="527"/>
      <c r="KB6" s="527"/>
      <c r="KC6" s="527"/>
      <c r="KD6" s="527"/>
      <c r="KE6" s="527"/>
      <c r="KF6" s="527"/>
    </row>
    <row r="7" spans="1:292" s="511" customFormat="1" ht="11.1" customHeight="1" x14ac:dyDescent="0.2">
      <c r="A7" s="58" t="s">
        <v>46</v>
      </c>
      <c r="B7" s="58" t="s">
        <v>46</v>
      </c>
      <c r="C7" s="448">
        <f t="shared" ref="C7:C38" si="7">COUNTIF(BI7:IG7,"&gt;=0")</f>
        <v>1</v>
      </c>
      <c r="D7" s="447">
        <f t="shared" ref="D7:D38" si="8">C7/$C$5</f>
        <v>5.5555555555555558E-3</v>
      </c>
      <c r="E7" s="403">
        <f t="array" ref="E7">MIN(IF(BI7:IG7&gt;=1,$BI$3:$IG$3))</f>
        <v>39934</v>
      </c>
      <c r="F7" s="400">
        <f t="array" ref="F7">MAX(IF(BI7:IG7&gt;=1,$BI$3:$IG$3))</f>
        <v>39934</v>
      </c>
      <c r="G7" s="442">
        <f t="shared" ref="G7:G38" si="9">COUNTIF(BI7:IG7,"=1")</f>
        <v>0</v>
      </c>
      <c r="H7" s="446">
        <f t="shared" ref="H7:H38" si="10">G7/C7</f>
        <v>0</v>
      </c>
      <c r="I7" s="626" t="str">
        <f t="shared" ref="I7:I38" si="11">IF(G7&gt;=1,G7/(G7+N7),"-")</f>
        <v>-</v>
      </c>
      <c r="J7" s="375" t="str">
        <f t="array" ref="J7">IF((G7&gt;=1),MAX(IF(BI7:IG7=1,$BI$3:$IG$3)),"-")</f>
        <v>-</v>
      </c>
      <c r="K7" s="759" t="str">
        <f t="array" ref="K7">IF((G7&gt;=1),MAX(IF(BI7:IG7=1,$BI$2:$IG$2)),"-")</f>
        <v>-</v>
      </c>
      <c r="L7" s="384">
        <f t="shared" ref="L7:L38" ca="1" si="12">IF(G7&gt;=1,COUNTIF(OFFSET(BI7,,K7,1,($IG$2-K7)),"&gt;1"),C7)</f>
        <v>1</v>
      </c>
      <c r="M7" s="384" t="str">
        <f t="shared" ref="M7:M38" ca="1" si="13">IF(G7&gt;=1,COUNTBLANK(OFFSET(BI7,,K7,1,($IG$2-K7)))+L7-1,"-")</f>
        <v>-</v>
      </c>
      <c r="N7" s="445">
        <f t="shared" ref="N7:N38" si="14">COUNTIF(BI7:IG7,"=2")</f>
        <v>0</v>
      </c>
      <c r="O7" s="444">
        <f t="shared" ref="O7:O38" si="15">N7/C7</f>
        <v>0</v>
      </c>
      <c r="P7" s="156">
        <f t="shared" ref="P7:P38" si="16">COUNTIF(BI7:IG7,"=3")</f>
        <v>0</v>
      </c>
      <c r="Q7" s="443">
        <f t="shared" ref="Q7:Q38" si="17">P7/C7</f>
        <v>0</v>
      </c>
      <c r="R7" s="442">
        <f t="shared" ref="R7:R38" si="18">COUNTIF(BI7:IG7,"&lt;=3")</f>
        <v>0</v>
      </c>
      <c r="S7" s="441">
        <f t="shared" ref="S7:S38" si="19">R7/C7</f>
        <v>0</v>
      </c>
      <c r="T7" s="362">
        <f t="shared" ref="T7:T38" si="20">SUMPRODUCT((((BI$5:IG$5)/3)&gt;=(BI7:IG7))*1)-$C$5+C7-1</f>
        <v>1</v>
      </c>
      <c r="U7" s="157">
        <f t="shared" ref="U7:U38" si="21">T7/C7</f>
        <v>1</v>
      </c>
      <c r="V7" s="363">
        <f t="shared" ref="V7:V38" si="22">SUMPRODUCT((((BI$5:IG$5)/2)&gt;=(BI7:IG7))*1)-$C$5+C7-1</f>
        <v>1</v>
      </c>
      <c r="W7" s="158">
        <f t="shared" ref="W7:W38" si="23">V7/C7</f>
        <v>1</v>
      </c>
      <c r="X7" s="159">
        <f t="array" ref="X7">SUM(1*(BI$5:IG$5=BI7:IG7))-1</f>
        <v>0</v>
      </c>
      <c r="Y7" s="160">
        <f t="shared" ref="Y7:Y38" si="24">X7/C7</f>
        <v>0</v>
      </c>
      <c r="Z7" s="389">
        <f t="shared" ref="Z7:Z38" si="25">AVERAGE(BI7:IG7)</f>
        <v>4</v>
      </c>
      <c r="AA7" s="389">
        <f t="shared" ref="AA7:AA38" si="26">AVERAGEIFS($BI$5:$IG$5,BI7:IG7,"&gt;0")</f>
        <v>14</v>
      </c>
      <c r="AB7" s="397">
        <f t="shared" ref="AB7:AB38" si="27">Z7/AA7</f>
        <v>0.2857142857142857</v>
      </c>
      <c r="AC7" s="3419">
        <f t="shared" ref="AC7:AC38" si="28">COUNTIF(BI7:BK7,"&gt;=0")</f>
        <v>0</v>
      </c>
      <c r="AD7" s="3420">
        <f t="shared" ref="AD7:AD38" si="29">COUNTIF(BI7:BK7,"=1")</f>
        <v>0</v>
      </c>
      <c r="AE7" s="3421">
        <f t="shared" ref="AE7:AE38" si="30">COUNTIF(BL7:BS7,"&gt;=0")</f>
        <v>0</v>
      </c>
      <c r="AF7" s="3422">
        <f t="shared" ref="AF7:AF38" si="31">COUNTIF(BL7:BS7,"=1")</f>
        <v>0</v>
      </c>
      <c r="AG7" s="3423">
        <f t="shared" ref="AG7:AG38" si="32">COUNTIF(BT7:CA7,"&gt;=0")</f>
        <v>1</v>
      </c>
      <c r="AH7" s="3424">
        <f t="shared" ref="AH7:AH38" si="33">COUNTIF(BT7:CA7,"=1")</f>
        <v>0</v>
      </c>
      <c r="AI7" s="3425">
        <f t="shared" ref="AI7:AI38" si="34">COUNTIF(CB7:CK7,"&gt;=0")</f>
        <v>0</v>
      </c>
      <c r="AJ7" s="3426">
        <f t="shared" ref="AJ7:AJ38" si="35">COUNTIF(CB7:CK7,"=1")</f>
        <v>0</v>
      </c>
      <c r="AK7" s="3427">
        <f t="shared" ref="AK7:AK38" si="36">COUNTIF(CL7:CV7,"&gt;=0")</f>
        <v>0</v>
      </c>
      <c r="AL7" s="3428">
        <f t="shared" ref="AL7:AL38" si="37">COUNTIF(CL7:CV7,"=1")</f>
        <v>0</v>
      </c>
      <c r="AM7" s="3429">
        <f t="shared" ref="AM7:AM38" si="38">COUNTIF(CW7:DF7,"&gt;=0")</f>
        <v>0</v>
      </c>
      <c r="AN7" s="3430">
        <f t="shared" ref="AN7:AN38" si="39">COUNTIF(CW7:DF7,"=1")</f>
        <v>0</v>
      </c>
      <c r="AO7" s="3431">
        <f t="shared" ref="AO7:AO38" si="40">COUNTIF(DG7:DS7,"&gt;=0")</f>
        <v>0</v>
      </c>
      <c r="AP7" s="3432">
        <f t="shared" ref="AP7:AP38" si="41">COUNTIF(DG7:DS7,"=1")</f>
        <v>0</v>
      </c>
      <c r="AQ7" s="3419">
        <f t="shared" ref="AQ7:AQ38" si="42">COUNTIF(DT7:EE7,"&gt;=0")</f>
        <v>0</v>
      </c>
      <c r="AR7" s="3420">
        <f t="shared" ref="AR7:AR38" si="43">COUNTIF(DT7:EE7,"=1")</f>
        <v>0</v>
      </c>
      <c r="AS7" s="3421">
        <f t="shared" ref="AS7:AS38" si="44">COUNTIF(EF7:ER7,"&gt;=0")</f>
        <v>0</v>
      </c>
      <c r="AT7" s="3422">
        <f t="shared" ref="AT7:AT38" si="45">COUNTIF(EF7:ER7,"=1")</f>
        <v>0</v>
      </c>
      <c r="AU7" s="3423">
        <f t="shared" ref="AU7:AU38" si="46">COUNTIF(ES7:FF7,"&gt;=0")</f>
        <v>0</v>
      </c>
      <c r="AV7" s="3424">
        <f t="shared" ref="AV7:AV38" si="47">COUNTIF(ES7:FF7,"=1")</f>
        <v>0</v>
      </c>
      <c r="AW7" s="3425">
        <f t="shared" ref="AW7:AW38" si="48">COUNTIF(FG7:FT7,"&gt;=0")</f>
        <v>0</v>
      </c>
      <c r="AX7" s="3426">
        <f t="shared" ref="AX7:AX38" si="49">COUNTIF(FG7:FT7,"=1")</f>
        <v>0</v>
      </c>
      <c r="AY7" s="3427">
        <f t="shared" ref="AY7:AY38" si="50">COUNTIF(FU7:GH7,"&gt;=0")</f>
        <v>0</v>
      </c>
      <c r="AZ7" s="3428">
        <f t="shared" ref="AZ7:AZ38" si="51">COUNTIF(FU7:GH7,"=1")</f>
        <v>0</v>
      </c>
      <c r="BA7" s="3429">
        <f t="shared" ref="BA7:BA38" si="52">COUNTIF(GI7:GW7,"&gt;=0")</f>
        <v>0</v>
      </c>
      <c r="BB7" s="3430">
        <f t="shared" ref="BB7:BB38" si="53">COUNTIF(GI7:GW7,"=1")</f>
        <v>0</v>
      </c>
      <c r="BC7" s="3431">
        <f t="shared" ref="BC7:BC38" si="54">COUNTIF(GX7:HH7,"&gt;=0")</f>
        <v>0</v>
      </c>
      <c r="BD7" s="3432">
        <f t="shared" ref="BD7:BD38" si="55">COUNTIF(GX7:HH7,"=1")</f>
        <v>0</v>
      </c>
      <c r="BE7" s="3419">
        <f t="shared" ref="BE7:BE38" si="56">COUNTIF(HI7:HU7,"&gt;=0")</f>
        <v>0</v>
      </c>
      <c r="BF7" s="3420">
        <f t="shared" ref="BF7:BF38" si="57">COUNTIF(HI7:HU7,"=1")</f>
        <v>0</v>
      </c>
      <c r="BG7" s="3421">
        <f t="shared" ref="BG7:BG38" si="58">COUNTIF(HV7:IG7,"&gt;=0")</f>
        <v>0</v>
      </c>
      <c r="BH7" s="3422">
        <f t="shared" ref="BH7:BH38" si="59">COUNTIF(HV7:IG7,"=1")</f>
        <v>0</v>
      </c>
      <c r="BI7" s="91"/>
      <c r="BJ7" s="82"/>
      <c r="BK7" s="82"/>
      <c r="BL7" s="83"/>
      <c r="BM7" s="83"/>
      <c r="BN7" s="83"/>
      <c r="BO7" s="83"/>
      <c r="BP7" s="83"/>
      <c r="BQ7" s="83"/>
      <c r="BR7" s="83"/>
      <c r="BS7" s="83"/>
      <c r="BT7" s="84"/>
      <c r="BU7" s="84"/>
      <c r="BV7" s="84"/>
      <c r="BW7" s="84"/>
      <c r="BX7" s="84"/>
      <c r="BY7" s="84"/>
      <c r="BZ7" s="84">
        <v>4</v>
      </c>
      <c r="CA7" s="84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3"/>
      <c r="EG7" s="83"/>
      <c r="EH7" s="83"/>
      <c r="EI7" s="90"/>
      <c r="EJ7" s="90"/>
      <c r="EK7" s="104"/>
      <c r="EL7" s="104"/>
      <c r="EM7" s="104"/>
      <c r="EN7" s="104"/>
      <c r="EO7" s="104"/>
      <c r="EP7" s="104"/>
      <c r="EQ7" s="104"/>
      <c r="ER7" s="104"/>
      <c r="ES7" s="366"/>
      <c r="ET7" s="366"/>
      <c r="EU7" s="366"/>
      <c r="EV7" s="366"/>
      <c r="EW7" s="366"/>
      <c r="EX7" s="366"/>
      <c r="EY7" s="514"/>
      <c r="EZ7" s="514"/>
      <c r="FA7" s="514"/>
      <c r="FB7" s="514"/>
      <c r="FC7" s="514"/>
      <c r="FD7" s="514"/>
      <c r="FE7" s="514"/>
      <c r="FF7" s="514"/>
      <c r="FG7" s="633"/>
      <c r="FH7" s="633"/>
      <c r="FI7" s="633"/>
      <c r="FJ7" s="633"/>
      <c r="FK7" s="633"/>
      <c r="FL7" s="633"/>
      <c r="FM7" s="633"/>
      <c r="FN7" s="633"/>
      <c r="FO7" s="633"/>
      <c r="FP7" s="633"/>
      <c r="FQ7" s="633"/>
      <c r="FR7" s="633"/>
      <c r="FS7" s="633"/>
      <c r="FT7" s="633"/>
      <c r="FU7" s="752"/>
      <c r="FV7" s="752"/>
      <c r="FW7" s="752"/>
      <c r="FX7" s="752"/>
      <c r="FY7" s="752"/>
      <c r="FZ7" s="752"/>
      <c r="GA7" s="752"/>
      <c r="GB7" s="752"/>
      <c r="GC7" s="752"/>
      <c r="GD7" s="752"/>
      <c r="GE7" s="752"/>
      <c r="GF7" s="752"/>
      <c r="GG7" s="752"/>
      <c r="GH7" s="752"/>
      <c r="GI7" s="1598"/>
      <c r="GJ7" s="1598"/>
      <c r="GK7" s="1598"/>
      <c r="GL7" s="1598"/>
      <c r="GM7" s="1598"/>
      <c r="GN7" s="1598"/>
      <c r="GO7" s="1598"/>
      <c r="GP7" s="1598"/>
      <c r="GQ7" s="1598"/>
      <c r="GR7" s="1598"/>
      <c r="GS7" s="1598"/>
      <c r="GT7" s="1598"/>
      <c r="GU7" s="1598"/>
      <c r="GV7" s="1598"/>
      <c r="GW7" s="1598"/>
      <c r="GX7" s="3596"/>
      <c r="GY7" s="3596"/>
      <c r="GZ7" s="3596"/>
      <c r="HA7" s="3596"/>
      <c r="HB7" s="3596"/>
      <c r="HC7" s="3596"/>
      <c r="HD7" s="3596"/>
      <c r="HE7" s="3662"/>
      <c r="HF7" s="3596"/>
      <c r="HG7" s="3596"/>
      <c r="HH7" s="3596"/>
      <c r="HI7" s="3730"/>
      <c r="HJ7" s="3730"/>
      <c r="HK7" s="3730"/>
      <c r="HL7" s="3730"/>
      <c r="HM7" s="3730"/>
      <c r="HN7" s="3730"/>
      <c r="HO7" s="3662"/>
      <c r="HP7" s="3730"/>
      <c r="HQ7" s="3730"/>
      <c r="HR7" s="3730"/>
      <c r="HS7" s="3730"/>
      <c r="HT7" s="3730"/>
      <c r="HU7" s="3730"/>
      <c r="HV7" s="90"/>
      <c r="HW7" s="90"/>
      <c r="HX7" s="90"/>
      <c r="HY7" s="90"/>
      <c r="HZ7" s="90"/>
      <c r="IA7" s="3662"/>
      <c r="IB7" s="90"/>
      <c r="IC7" s="90"/>
      <c r="ID7" s="90"/>
      <c r="IE7" s="90"/>
      <c r="IF7" s="90"/>
      <c r="IG7" s="3796"/>
      <c r="IH7" s="528"/>
    </row>
    <row r="8" spans="1:292" s="478" customFormat="1" ht="11.1" customHeight="1" x14ac:dyDescent="0.2">
      <c r="A8" s="63" t="s">
        <v>146</v>
      </c>
      <c r="B8" s="63" t="s">
        <v>146</v>
      </c>
      <c r="C8" s="448">
        <f t="shared" si="7"/>
        <v>1</v>
      </c>
      <c r="D8" s="447">
        <f t="shared" si="8"/>
        <v>5.5555555555555558E-3</v>
      </c>
      <c r="E8" s="403">
        <f t="array" ref="E8">MIN(IF(BI8:IG8&gt;=1,$BI$3:$IG$3))</f>
        <v>39809</v>
      </c>
      <c r="F8" s="400">
        <f t="array" ref="F8">MAX(IF(BI8:IG8&gt;=1,$BI$3:$IG$3))</f>
        <v>39809</v>
      </c>
      <c r="G8" s="442">
        <f t="shared" si="9"/>
        <v>1</v>
      </c>
      <c r="H8" s="446">
        <f t="shared" si="10"/>
        <v>1</v>
      </c>
      <c r="I8" s="626">
        <f t="shared" si="11"/>
        <v>1</v>
      </c>
      <c r="J8" s="375">
        <f t="array" ref="J8">IF((G8&gt;=1),MAX(IF(BI8:IG8=1,$BI$3:$IG$3)),"-")</f>
        <v>39809</v>
      </c>
      <c r="K8" s="759">
        <f t="array" ref="K8">IF((G8&gt;=1),MAX(IF(BI8:IG8=1,$BI$2:$IG$2)),"-")</f>
        <v>15</v>
      </c>
      <c r="L8" s="384">
        <f t="shared" ca="1" si="12"/>
        <v>0</v>
      </c>
      <c r="M8" s="384">
        <f t="shared" ca="1" si="13"/>
        <v>165</v>
      </c>
      <c r="N8" s="445">
        <f t="shared" si="14"/>
        <v>0</v>
      </c>
      <c r="O8" s="444">
        <f t="shared" si="15"/>
        <v>0</v>
      </c>
      <c r="P8" s="156">
        <f t="shared" si="16"/>
        <v>0</v>
      </c>
      <c r="Q8" s="443">
        <f t="shared" si="17"/>
        <v>0</v>
      </c>
      <c r="R8" s="442">
        <f t="shared" si="18"/>
        <v>1</v>
      </c>
      <c r="S8" s="441">
        <f t="shared" si="19"/>
        <v>1</v>
      </c>
      <c r="T8" s="362">
        <f t="shared" si="20"/>
        <v>1</v>
      </c>
      <c r="U8" s="157">
        <f t="shared" si="21"/>
        <v>1</v>
      </c>
      <c r="V8" s="363">
        <f t="shared" si="22"/>
        <v>1</v>
      </c>
      <c r="W8" s="158">
        <f t="shared" si="23"/>
        <v>1</v>
      </c>
      <c r="X8" s="159">
        <f t="array" ref="X8">SUM(1*(BI$5:IG$5=BI8:IG8))-1</f>
        <v>0</v>
      </c>
      <c r="Y8" s="160">
        <f t="shared" si="24"/>
        <v>0</v>
      </c>
      <c r="Z8" s="389">
        <f t="shared" si="25"/>
        <v>1</v>
      </c>
      <c r="AA8" s="389">
        <f t="shared" si="26"/>
        <v>10</v>
      </c>
      <c r="AB8" s="397">
        <f t="shared" si="27"/>
        <v>0.1</v>
      </c>
      <c r="AC8" s="3419">
        <f t="shared" si="28"/>
        <v>0</v>
      </c>
      <c r="AD8" s="3420">
        <f t="shared" si="29"/>
        <v>0</v>
      </c>
      <c r="AE8" s="3421">
        <f t="shared" si="30"/>
        <v>0</v>
      </c>
      <c r="AF8" s="3422">
        <f t="shared" si="31"/>
        <v>0</v>
      </c>
      <c r="AG8" s="3423">
        <f t="shared" si="32"/>
        <v>1</v>
      </c>
      <c r="AH8" s="3424">
        <f t="shared" si="33"/>
        <v>1</v>
      </c>
      <c r="AI8" s="3425">
        <f t="shared" si="34"/>
        <v>0</v>
      </c>
      <c r="AJ8" s="3426">
        <f t="shared" si="35"/>
        <v>0</v>
      </c>
      <c r="AK8" s="3427">
        <f t="shared" si="36"/>
        <v>0</v>
      </c>
      <c r="AL8" s="3428">
        <f t="shared" si="37"/>
        <v>0</v>
      </c>
      <c r="AM8" s="3429">
        <f t="shared" si="38"/>
        <v>0</v>
      </c>
      <c r="AN8" s="3430">
        <f t="shared" si="39"/>
        <v>0</v>
      </c>
      <c r="AO8" s="3431">
        <f t="shared" si="40"/>
        <v>0</v>
      </c>
      <c r="AP8" s="3432">
        <f t="shared" si="41"/>
        <v>0</v>
      </c>
      <c r="AQ8" s="3419">
        <f t="shared" si="42"/>
        <v>0</v>
      </c>
      <c r="AR8" s="3420">
        <f t="shared" si="43"/>
        <v>0</v>
      </c>
      <c r="AS8" s="3421">
        <f t="shared" si="44"/>
        <v>0</v>
      </c>
      <c r="AT8" s="3422">
        <f t="shared" si="45"/>
        <v>0</v>
      </c>
      <c r="AU8" s="3423">
        <f t="shared" si="46"/>
        <v>0</v>
      </c>
      <c r="AV8" s="3424">
        <f t="shared" si="47"/>
        <v>0</v>
      </c>
      <c r="AW8" s="3425">
        <f t="shared" si="48"/>
        <v>0</v>
      </c>
      <c r="AX8" s="3426">
        <f t="shared" si="49"/>
        <v>0</v>
      </c>
      <c r="AY8" s="3427">
        <f t="shared" si="50"/>
        <v>0</v>
      </c>
      <c r="AZ8" s="3428">
        <f t="shared" si="51"/>
        <v>0</v>
      </c>
      <c r="BA8" s="3429">
        <f t="shared" si="52"/>
        <v>0</v>
      </c>
      <c r="BB8" s="3430">
        <f t="shared" si="53"/>
        <v>0</v>
      </c>
      <c r="BC8" s="3431">
        <f t="shared" si="54"/>
        <v>0</v>
      </c>
      <c r="BD8" s="3432">
        <f t="shared" si="55"/>
        <v>0</v>
      </c>
      <c r="BE8" s="3419">
        <f t="shared" si="56"/>
        <v>0</v>
      </c>
      <c r="BF8" s="3420">
        <f t="shared" si="57"/>
        <v>0</v>
      </c>
      <c r="BG8" s="3421">
        <f t="shared" si="58"/>
        <v>0</v>
      </c>
      <c r="BH8" s="3422">
        <f t="shared" si="59"/>
        <v>0</v>
      </c>
      <c r="BI8" s="91"/>
      <c r="BJ8" s="82"/>
      <c r="BK8" s="82"/>
      <c r="BL8" s="83"/>
      <c r="BM8" s="83"/>
      <c r="BN8" s="83"/>
      <c r="BO8" s="83"/>
      <c r="BP8" s="83"/>
      <c r="BQ8" s="83"/>
      <c r="BR8" s="83"/>
      <c r="BS8" s="83"/>
      <c r="BT8" s="84"/>
      <c r="BU8" s="84"/>
      <c r="BV8" s="84"/>
      <c r="BW8" s="84">
        <v>1</v>
      </c>
      <c r="BX8" s="84"/>
      <c r="BY8" s="84"/>
      <c r="BZ8" s="84"/>
      <c r="CA8" s="84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3"/>
      <c r="EG8" s="83"/>
      <c r="EH8" s="83"/>
      <c r="EI8" s="90"/>
      <c r="EJ8" s="90"/>
      <c r="EK8" s="104"/>
      <c r="EL8" s="104"/>
      <c r="EM8" s="104"/>
      <c r="EN8" s="104"/>
      <c r="EO8" s="104"/>
      <c r="EP8" s="104"/>
      <c r="EQ8" s="104"/>
      <c r="ER8" s="104"/>
      <c r="ES8" s="366"/>
      <c r="ET8" s="366"/>
      <c r="EU8" s="366"/>
      <c r="EV8" s="366"/>
      <c r="EW8" s="366"/>
      <c r="EX8" s="366"/>
      <c r="EY8" s="514"/>
      <c r="EZ8" s="514"/>
      <c r="FA8" s="514"/>
      <c r="FB8" s="514"/>
      <c r="FC8" s="514"/>
      <c r="FD8" s="514"/>
      <c r="FE8" s="514"/>
      <c r="FF8" s="514"/>
      <c r="FG8" s="633"/>
      <c r="FH8" s="633"/>
      <c r="FI8" s="633"/>
      <c r="FJ8" s="633"/>
      <c r="FK8" s="633"/>
      <c r="FL8" s="633"/>
      <c r="FM8" s="633"/>
      <c r="FN8" s="633"/>
      <c r="FO8" s="633"/>
      <c r="FP8" s="633"/>
      <c r="FQ8" s="633"/>
      <c r="FR8" s="633"/>
      <c r="FS8" s="633"/>
      <c r="FT8" s="633"/>
      <c r="FU8" s="752"/>
      <c r="FV8" s="752"/>
      <c r="FW8" s="752"/>
      <c r="FX8" s="752"/>
      <c r="FY8" s="752"/>
      <c r="FZ8" s="752"/>
      <c r="GA8" s="752"/>
      <c r="GB8" s="752"/>
      <c r="GC8" s="752"/>
      <c r="GD8" s="752"/>
      <c r="GE8" s="752"/>
      <c r="GF8" s="752"/>
      <c r="GG8" s="752"/>
      <c r="GH8" s="752"/>
      <c r="GI8" s="1598"/>
      <c r="GJ8" s="1598"/>
      <c r="GK8" s="1598"/>
      <c r="GL8" s="1598"/>
      <c r="GM8" s="1598"/>
      <c r="GN8" s="1598"/>
      <c r="GO8" s="1598"/>
      <c r="GP8" s="1598"/>
      <c r="GQ8" s="1598"/>
      <c r="GR8" s="1598"/>
      <c r="GS8" s="1598"/>
      <c r="GT8" s="1598"/>
      <c r="GU8" s="1598"/>
      <c r="GV8" s="1598"/>
      <c r="GW8" s="1598"/>
      <c r="GX8" s="3596"/>
      <c r="GY8" s="3596"/>
      <c r="GZ8" s="3596"/>
      <c r="HA8" s="3596"/>
      <c r="HB8" s="3596"/>
      <c r="HC8" s="3596"/>
      <c r="HD8" s="3596"/>
      <c r="HE8" s="3662"/>
      <c r="HF8" s="3596"/>
      <c r="HG8" s="3596"/>
      <c r="HH8" s="3596"/>
      <c r="HI8" s="3730"/>
      <c r="HJ8" s="3730"/>
      <c r="HK8" s="3730"/>
      <c r="HL8" s="3730"/>
      <c r="HM8" s="3730"/>
      <c r="HN8" s="3730"/>
      <c r="HO8" s="3662"/>
      <c r="HP8" s="3730"/>
      <c r="HQ8" s="3730"/>
      <c r="HR8" s="3730"/>
      <c r="HS8" s="3730"/>
      <c r="HT8" s="3730"/>
      <c r="HU8" s="3730"/>
      <c r="HV8" s="90"/>
      <c r="HW8" s="90"/>
      <c r="HX8" s="90"/>
      <c r="HY8" s="90"/>
      <c r="HZ8" s="90"/>
      <c r="IA8" s="3662"/>
      <c r="IB8" s="90"/>
      <c r="IC8" s="90"/>
      <c r="ID8" s="90"/>
      <c r="IE8" s="90"/>
      <c r="IF8" s="90"/>
      <c r="IG8" s="3796"/>
      <c r="IH8" s="529"/>
    </row>
    <row r="9" spans="1:292" s="478" customFormat="1" ht="11.1" customHeight="1" x14ac:dyDescent="0.2">
      <c r="A9" s="58" t="s">
        <v>161</v>
      </c>
      <c r="B9" s="58" t="s">
        <v>160</v>
      </c>
      <c r="C9" s="448">
        <f t="shared" si="7"/>
        <v>2</v>
      </c>
      <c r="D9" s="447">
        <f t="shared" si="8"/>
        <v>1.1111111111111112E-2</v>
      </c>
      <c r="E9" s="403">
        <f t="array" ref="E9">MIN(IF(BI9:IG9&gt;=1,$BI$3:$IG$3))</f>
        <v>41362</v>
      </c>
      <c r="F9" s="400">
        <f t="array" ref="F9">MAX(IF(BI9:IG9&gt;=1,$BI$3:$IG$3))</f>
        <v>41397</v>
      </c>
      <c r="G9" s="442">
        <f t="shared" si="9"/>
        <v>0</v>
      </c>
      <c r="H9" s="446">
        <f t="shared" si="10"/>
        <v>0</v>
      </c>
      <c r="I9" s="626" t="str">
        <f t="shared" si="11"/>
        <v>-</v>
      </c>
      <c r="J9" s="375" t="str">
        <f t="array" ref="J9">IF((G9&gt;=1),MAX(IF(BI9:IG9=1,$BI$3:$IG$3)),"-")</f>
        <v>-</v>
      </c>
      <c r="K9" s="759" t="str">
        <f t="array" ref="K9">IF((G9&gt;=1),MAX(IF(BI9:IG9=1,$BI$2:$IG$2)),"-")</f>
        <v>-</v>
      </c>
      <c r="L9" s="384">
        <f t="shared" ca="1" si="12"/>
        <v>2</v>
      </c>
      <c r="M9" s="384" t="str">
        <f t="shared" ca="1" si="13"/>
        <v>-</v>
      </c>
      <c r="N9" s="445">
        <f t="shared" si="14"/>
        <v>0</v>
      </c>
      <c r="O9" s="444">
        <f t="shared" si="15"/>
        <v>0</v>
      </c>
      <c r="P9" s="156">
        <f t="shared" si="16"/>
        <v>0</v>
      </c>
      <c r="Q9" s="443">
        <f t="shared" si="17"/>
        <v>0</v>
      </c>
      <c r="R9" s="442">
        <f t="shared" si="18"/>
        <v>0</v>
      </c>
      <c r="S9" s="441">
        <f t="shared" si="19"/>
        <v>0</v>
      </c>
      <c r="T9" s="362">
        <f t="shared" si="20"/>
        <v>0</v>
      </c>
      <c r="U9" s="157">
        <f t="shared" si="21"/>
        <v>0</v>
      </c>
      <c r="V9" s="363">
        <f t="shared" si="22"/>
        <v>0</v>
      </c>
      <c r="W9" s="158">
        <f t="shared" si="23"/>
        <v>0</v>
      </c>
      <c r="X9" s="159">
        <f t="array" ref="X9">SUM(1*(BI$5:IG$5=BI9:IG9))-1</f>
        <v>0</v>
      </c>
      <c r="Y9" s="160">
        <f t="shared" si="24"/>
        <v>0</v>
      </c>
      <c r="Z9" s="389">
        <f t="shared" si="25"/>
        <v>12.5</v>
      </c>
      <c r="AA9" s="389">
        <f t="shared" si="26"/>
        <v>15.5</v>
      </c>
      <c r="AB9" s="397">
        <f t="shared" si="27"/>
        <v>0.80645161290322576</v>
      </c>
      <c r="AC9" s="3419">
        <f t="shared" si="28"/>
        <v>0</v>
      </c>
      <c r="AD9" s="3420">
        <f t="shared" si="29"/>
        <v>0</v>
      </c>
      <c r="AE9" s="3421">
        <f t="shared" si="30"/>
        <v>0</v>
      </c>
      <c r="AF9" s="3422">
        <f t="shared" si="31"/>
        <v>0</v>
      </c>
      <c r="AG9" s="3423">
        <f t="shared" si="32"/>
        <v>0</v>
      </c>
      <c r="AH9" s="3424">
        <f t="shared" si="33"/>
        <v>0</v>
      </c>
      <c r="AI9" s="3425">
        <f t="shared" si="34"/>
        <v>0</v>
      </c>
      <c r="AJ9" s="3426">
        <f t="shared" si="35"/>
        <v>0</v>
      </c>
      <c r="AK9" s="3427">
        <f t="shared" si="36"/>
        <v>0</v>
      </c>
      <c r="AL9" s="3428">
        <f t="shared" si="37"/>
        <v>0</v>
      </c>
      <c r="AM9" s="3429">
        <f t="shared" si="38"/>
        <v>0</v>
      </c>
      <c r="AN9" s="3430">
        <f t="shared" si="39"/>
        <v>0</v>
      </c>
      <c r="AO9" s="3431">
        <f t="shared" si="40"/>
        <v>2</v>
      </c>
      <c r="AP9" s="3432">
        <f t="shared" si="41"/>
        <v>0</v>
      </c>
      <c r="AQ9" s="3419">
        <f t="shared" si="42"/>
        <v>0</v>
      </c>
      <c r="AR9" s="3420">
        <f t="shared" si="43"/>
        <v>0</v>
      </c>
      <c r="AS9" s="3421">
        <f t="shared" si="44"/>
        <v>0</v>
      </c>
      <c r="AT9" s="3422">
        <f t="shared" si="45"/>
        <v>0</v>
      </c>
      <c r="AU9" s="3423">
        <f t="shared" si="46"/>
        <v>0</v>
      </c>
      <c r="AV9" s="3424">
        <f t="shared" si="47"/>
        <v>0</v>
      </c>
      <c r="AW9" s="3425">
        <f t="shared" si="48"/>
        <v>0</v>
      </c>
      <c r="AX9" s="3426">
        <f t="shared" si="49"/>
        <v>0</v>
      </c>
      <c r="AY9" s="3427">
        <f t="shared" si="50"/>
        <v>0</v>
      </c>
      <c r="AZ9" s="3428">
        <f t="shared" si="51"/>
        <v>0</v>
      </c>
      <c r="BA9" s="3429">
        <f t="shared" si="52"/>
        <v>0</v>
      </c>
      <c r="BB9" s="3430">
        <f t="shared" si="53"/>
        <v>0</v>
      </c>
      <c r="BC9" s="3431">
        <f t="shared" si="54"/>
        <v>0</v>
      </c>
      <c r="BD9" s="3432">
        <f t="shared" si="55"/>
        <v>0</v>
      </c>
      <c r="BE9" s="3419">
        <f t="shared" si="56"/>
        <v>0</v>
      </c>
      <c r="BF9" s="3420">
        <f t="shared" si="57"/>
        <v>0</v>
      </c>
      <c r="BG9" s="3421">
        <f t="shared" si="58"/>
        <v>0</v>
      </c>
      <c r="BH9" s="3422">
        <f t="shared" si="59"/>
        <v>0</v>
      </c>
      <c r="BI9" s="91"/>
      <c r="BJ9" s="82"/>
      <c r="BK9" s="82"/>
      <c r="BL9" s="83"/>
      <c r="BM9" s="83"/>
      <c r="BN9" s="83"/>
      <c r="BO9" s="83"/>
      <c r="BP9" s="83"/>
      <c r="BQ9" s="83"/>
      <c r="BR9" s="83"/>
      <c r="BS9" s="83"/>
      <c r="BT9" s="92"/>
      <c r="BU9" s="92"/>
      <c r="BV9" s="92"/>
      <c r="BW9" s="92"/>
      <c r="BX9" s="92"/>
      <c r="BY9" s="92"/>
      <c r="BZ9" s="92"/>
      <c r="CA9" s="84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>
        <v>12</v>
      </c>
      <c r="DR9" s="88">
        <v>13</v>
      </c>
      <c r="DS9" s="88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3"/>
      <c r="EG9" s="83"/>
      <c r="EH9" s="83"/>
      <c r="EI9" s="90"/>
      <c r="EJ9" s="90"/>
      <c r="EK9" s="104"/>
      <c r="EL9" s="104"/>
      <c r="EM9" s="104"/>
      <c r="EN9" s="104"/>
      <c r="EO9" s="104"/>
      <c r="EP9" s="104"/>
      <c r="EQ9" s="104"/>
      <c r="ER9" s="104"/>
      <c r="ES9" s="366"/>
      <c r="ET9" s="366"/>
      <c r="EU9" s="366"/>
      <c r="EV9" s="366"/>
      <c r="EW9" s="366"/>
      <c r="EX9" s="366"/>
      <c r="EY9" s="514"/>
      <c r="EZ9" s="514"/>
      <c r="FA9" s="514"/>
      <c r="FB9" s="514"/>
      <c r="FC9" s="514"/>
      <c r="FD9" s="514"/>
      <c r="FE9" s="514"/>
      <c r="FF9" s="514"/>
      <c r="FG9" s="633"/>
      <c r="FH9" s="633"/>
      <c r="FI9" s="633"/>
      <c r="FJ9" s="633"/>
      <c r="FK9" s="633"/>
      <c r="FL9" s="633"/>
      <c r="FM9" s="633"/>
      <c r="FN9" s="633"/>
      <c r="FO9" s="633"/>
      <c r="FP9" s="633"/>
      <c r="FQ9" s="633"/>
      <c r="FR9" s="633"/>
      <c r="FS9" s="633"/>
      <c r="FT9" s="633"/>
      <c r="FU9" s="752"/>
      <c r="FV9" s="752"/>
      <c r="FW9" s="752"/>
      <c r="FX9" s="752"/>
      <c r="FY9" s="752"/>
      <c r="FZ9" s="752"/>
      <c r="GA9" s="752"/>
      <c r="GB9" s="752"/>
      <c r="GC9" s="752"/>
      <c r="GD9" s="752"/>
      <c r="GE9" s="752"/>
      <c r="GF9" s="752"/>
      <c r="GG9" s="752"/>
      <c r="GH9" s="752"/>
      <c r="GI9" s="1598"/>
      <c r="GJ9" s="1598"/>
      <c r="GK9" s="1598"/>
      <c r="GL9" s="1598"/>
      <c r="GM9" s="1598"/>
      <c r="GN9" s="1598"/>
      <c r="GO9" s="1598"/>
      <c r="GP9" s="1598"/>
      <c r="GQ9" s="1598"/>
      <c r="GR9" s="1598"/>
      <c r="GS9" s="1598"/>
      <c r="GT9" s="1598"/>
      <c r="GU9" s="1598"/>
      <c r="GV9" s="1598"/>
      <c r="GW9" s="1598"/>
      <c r="GX9" s="3596"/>
      <c r="GY9" s="3596"/>
      <c r="GZ9" s="3596"/>
      <c r="HA9" s="3596"/>
      <c r="HB9" s="3596"/>
      <c r="HC9" s="3596"/>
      <c r="HD9" s="3596"/>
      <c r="HE9" s="3662"/>
      <c r="HF9" s="3596"/>
      <c r="HG9" s="3596"/>
      <c r="HH9" s="3596"/>
      <c r="HI9" s="3730"/>
      <c r="HJ9" s="3730"/>
      <c r="HK9" s="3730"/>
      <c r="HL9" s="3730"/>
      <c r="HM9" s="3730"/>
      <c r="HN9" s="3730"/>
      <c r="HO9" s="3662"/>
      <c r="HP9" s="3730"/>
      <c r="HQ9" s="3730"/>
      <c r="HR9" s="3730"/>
      <c r="HS9" s="3730"/>
      <c r="HT9" s="3730"/>
      <c r="HU9" s="3730"/>
      <c r="HV9" s="90"/>
      <c r="HW9" s="90"/>
      <c r="HX9" s="90"/>
      <c r="HY9" s="90"/>
      <c r="HZ9" s="90"/>
      <c r="IA9" s="3662"/>
      <c r="IB9" s="90"/>
      <c r="IC9" s="90"/>
      <c r="ID9" s="90"/>
      <c r="IE9" s="90"/>
      <c r="IF9" s="90"/>
      <c r="IG9" s="3796"/>
    </row>
    <row r="10" spans="1:292" s="478" customFormat="1" ht="11.1" customHeight="1" x14ac:dyDescent="0.2">
      <c r="A10" s="58" t="s">
        <v>80</v>
      </c>
      <c r="B10" s="58" t="s">
        <v>80</v>
      </c>
      <c r="C10" s="448">
        <f t="shared" si="7"/>
        <v>1</v>
      </c>
      <c r="D10" s="447">
        <f t="shared" si="8"/>
        <v>5.5555555555555558E-3</v>
      </c>
      <c r="E10" s="403">
        <f t="array" ref="E10">MIN(IF(BI10:IG10&gt;=1,$BI$3:$IG$3))</f>
        <v>40571</v>
      </c>
      <c r="F10" s="400">
        <f t="array" ref="F10">MAX(IF(BI10:IG10&gt;=1,$BI$3:$IG$3))</f>
        <v>40571</v>
      </c>
      <c r="G10" s="442">
        <f t="shared" si="9"/>
        <v>0</v>
      </c>
      <c r="H10" s="446">
        <f t="shared" si="10"/>
        <v>0</v>
      </c>
      <c r="I10" s="626" t="str">
        <f t="shared" si="11"/>
        <v>-</v>
      </c>
      <c r="J10" s="375" t="str">
        <f t="array" ref="J10">IF((G10&gt;=1),MAX(IF(BI10:IG10=1,$BI$3:$IG$3)),"-")</f>
        <v>-</v>
      </c>
      <c r="K10" s="759" t="str">
        <f t="array" ref="K10">IF((G10&gt;=1),MAX(IF(BI10:IG10=1,$BI$2:$IG$2)),"-")</f>
        <v>-</v>
      </c>
      <c r="L10" s="384">
        <f t="shared" ca="1" si="12"/>
        <v>1</v>
      </c>
      <c r="M10" s="384" t="str">
        <f t="shared" ca="1" si="13"/>
        <v>-</v>
      </c>
      <c r="N10" s="445">
        <f t="shared" si="14"/>
        <v>0</v>
      </c>
      <c r="O10" s="444">
        <f t="shared" si="15"/>
        <v>0</v>
      </c>
      <c r="P10" s="156">
        <f t="shared" si="16"/>
        <v>0</v>
      </c>
      <c r="Q10" s="443">
        <f t="shared" si="17"/>
        <v>0</v>
      </c>
      <c r="R10" s="442">
        <f t="shared" si="18"/>
        <v>0</v>
      </c>
      <c r="S10" s="441">
        <f t="shared" si="19"/>
        <v>0</v>
      </c>
      <c r="T10" s="362">
        <f t="shared" si="20"/>
        <v>0</v>
      </c>
      <c r="U10" s="157">
        <f t="shared" si="21"/>
        <v>0</v>
      </c>
      <c r="V10" s="363">
        <f t="shared" si="22"/>
        <v>1</v>
      </c>
      <c r="W10" s="158">
        <f t="shared" si="23"/>
        <v>1</v>
      </c>
      <c r="X10" s="159">
        <f t="array" ref="X10">SUM(1*(BI$5:IG$5=BI10:IG10))-1</f>
        <v>0</v>
      </c>
      <c r="Y10" s="160">
        <f t="shared" si="24"/>
        <v>0</v>
      </c>
      <c r="Z10" s="389">
        <f t="shared" si="25"/>
        <v>5</v>
      </c>
      <c r="AA10" s="389">
        <f t="shared" si="26"/>
        <v>10</v>
      </c>
      <c r="AB10" s="397">
        <f t="shared" si="27"/>
        <v>0.5</v>
      </c>
      <c r="AC10" s="3419">
        <f t="shared" si="28"/>
        <v>0</v>
      </c>
      <c r="AD10" s="3420">
        <f t="shared" si="29"/>
        <v>0</v>
      </c>
      <c r="AE10" s="3421">
        <f t="shared" si="30"/>
        <v>0</v>
      </c>
      <c r="AF10" s="3422">
        <f t="shared" si="31"/>
        <v>0</v>
      </c>
      <c r="AG10" s="3423">
        <f t="shared" si="32"/>
        <v>0</v>
      </c>
      <c r="AH10" s="3424">
        <f t="shared" si="33"/>
        <v>0</v>
      </c>
      <c r="AI10" s="3425">
        <f t="shared" si="34"/>
        <v>0</v>
      </c>
      <c r="AJ10" s="3426">
        <f t="shared" si="35"/>
        <v>0</v>
      </c>
      <c r="AK10" s="3427">
        <f t="shared" si="36"/>
        <v>1</v>
      </c>
      <c r="AL10" s="3428">
        <f t="shared" si="37"/>
        <v>0</v>
      </c>
      <c r="AM10" s="3429">
        <f t="shared" si="38"/>
        <v>0</v>
      </c>
      <c r="AN10" s="3430">
        <f t="shared" si="39"/>
        <v>0</v>
      </c>
      <c r="AO10" s="3431">
        <f t="shared" si="40"/>
        <v>0</v>
      </c>
      <c r="AP10" s="3432">
        <f t="shared" si="41"/>
        <v>0</v>
      </c>
      <c r="AQ10" s="3419">
        <f t="shared" si="42"/>
        <v>0</v>
      </c>
      <c r="AR10" s="3420">
        <f t="shared" si="43"/>
        <v>0</v>
      </c>
      <c r="AS10" s="3421">
        <f t="shared" si="44"/>
        <v>0</v>
      </c>
      <c r="AT10" s="3422">
        <f t="shared" si="45"/>
        <v>0</v>
      </c>
      <c r="AU10" s="3423">
        <f t="shared" si="46"/>
        <v>0</v>
      </c>
      <c r="AV10" s="3424">
        <f t="shared" si="47"/>
        <v>0</v>
      </c>
      <c r="AW10" s="3425">
        <f t="shared" si="48"/>
        <v>0</v>
      </c>
      <c r="AX10" s="3426">
        <f t="shared" si="49"/>
        <v>0</v>
      </c>
      <c r="AY10" s="3427">
        <f t="shared" si="50"/>
        <v>0</v>
      </c>
      <c r="AZ10" s="3428">
        <f t="shared" si="51"/>
        <v>0</v>
      </c>
      <c r="BA10" s="3429">
        <f t="shared" si="52"/>
        <v>0</v>
      </c>
      <c r="BB10" s="3430">
        <f t="shared" si="53"/>
        <v>0</v>
      </c>
      <c r="BC10" s="3431">
        <f t="shared" si="54"/>
        <v>0</v>
      </c>
      <c r="BD10" s="3432">
        <f t="shared" si="55"/>
        <v>0</v>
      </c>
      <c r="BE10" s="3419">
        <f t="shared" si="56"/>
        <v>0</v>
      </c>
      <c r="BF10" s="3420">
        <f t="shared" si="57"/>
        <v>0</v>
      </c>
      <c r="BG10" s="3421">
        <f t="shared" si="58"/>
        <v>0</v>
      </c>
      <c r="BH10" s="3422">
        <f t="shared" si="59"/>
        <v>0</v>
      </c>
      <c r="BI10" s="91"/>
      <c r="BJ10" s="82"/>
      <c r="BK10" s="82"/>
      <c r="BL10" s="83"/>
      <c r="BM10" s="83"/>
      <c r="BN10" s="83"/>
      <c r="BO10" s="83"/>
      <c r="BP10" s="83"/>
      <c r="BQ10" s="83"/>
      <c r="BR10" s="83"/>
      <c r="BS10" s="83"/>
      <c r="BT10" s="92"/>
      <c r="BU10" s="92"/>
      <c r="BV10" s="92"/>
      <c r="BW10" s="92"/>
      <c r="BX10" s="92"/>
      <c r="BY10" s="92"/>
      <c r="BZ10" s="92"/>
      <c r="CA10" s="84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6"/>
      <c r="CM10" s="86"/>
      <c r="CN10" s="86"/>
      <c r="CO10" s="86"/>
      <c r="CP10" s="86">
        <v>5</v>
      </c>
      <c r="CQ10" s="86"/>
      <c r="CR10" s="86"/>
      <c r="CS10" s="86"/>
      <c r="CT10" s="86"/>
      <c r="CU10" s="86"/>
      <c r="CV10" s="86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3"/>
      <c r="EG10" s="83"/>
      <c r="EH10" s="83"/>
      <c r="EI10" s="90"/>
      <c r="EJ10" s="90"/>
      <c r="EK10" s="104"/>
      <c r="EL10" s="104"/>
      <c r="EM10" s="104"/>
      <c r="EN10" s="104"/>
      <c r="EO10" s="104"/>
      <c r="EP10" s="104"/>
      <c r="EQ10" s="104"/>
      <c r="ER10" s="104"/>
      <c r="ES10" s="366"/>
      <c r="ET10" s="366"/>
      <c r="EU10" s="366"/>
      <c r="EV10" s="366"/>
      <c r="EW10" s="366"/>
      <c r="EX10" s="366"/>
      <c r="EY10" s="514"/>
      <c r="EZ10" s="514"/>
      <c r="FA10" s="514"/>
      <c r="FB10" s="514"/>
      <c r="FC10" s="514"/>
      <c r="FD10" s="514"/>
      <c r="FE10" s="514"/>
      <c r="FF10" s="514"/>
      <c r="FG10" s="633"/>
      <c r="FH10" s="633"/>
      <c r="FI10" s="633"/>
      <c r="FJ10" s="633"/>
      <c r="FK10" s="633"/>
      <c r="FL10" s="633"/>
      <c r="FM10" s="633"/>
      <c r="FN10" s="633"/>
      <c r="FO10" s="633"/>
      <c r="FP10" s="633"/>
      <c r="FQ10" s="633"/>
      <c r="FR10" s="633"/>
      <c r="FS10" s="633"/>
      <c r="FT10" s="633"/>
      <c r="FU10" s="752"/>
      <c r="FV10" s="752"/>
      <c r="FW10" s="752"/>
      <c r="FX10" s="752"/>
      <c r="FY10" s="752"/>
      <c r="FZ10" s="752"/>
      <c r="GA10" s="752"/>
      <c r="GB10" s="752"/>
      <c r="GC10" s="752"/>
      <c r="GD10" s="752"/>
      <c r="GE10" s="752"/>
      <c r="GF10" s="752"/>
      <c r="GG10" s="752"/>
      <c r="GH10" s="752"/>
      <c r="GI10" s="1598"/>
      <c r="GJ10" s="1598"/>
      <c r="GK10" s="1598"/>
      <c r="GL10" s="1598"/>
      <c r="GM10" s="1598"/>
      <c r="GN10" s="1598"/>
      <c r="GO10" s="1598"/>
      <c r="GP10" s="1598"/>
      <c r="GQ10" s="1598"/>
      <c r="GR10" s="1598"/>
      <c r="GS10" s="1598"/>
      <c r="GT10" s="1598"/>
      <c r="GU10" s="1598"/>
      <c r="GV10" s="1598"/>
      <c r="GW10" s="1598"/>
      <c r="GX10" s="3596"/>
      <c r="GY10" s="3596"/>
      <c r="GZ10" s="3596"/>
      <c r="HA10" s="3596"/>
      <c r="HB10" s="3596"/>
      <c r="HC10" s="3596"/>
      <c r="HD10" s="3596"/>
      <c r="HE10" s="3662"/>
      <c r="HF10" s="3596"/>
      <c r="HG10" s="3596"/>
      <c r="HH10" s="3596"/>
      <c r="HI10" s="3730"/>
      <c r="HJ10" s="3730"/>
      <c r="HK10" s="3730"/>
      <c r="HL10" s="3730"/>
      <c r="HM10" s="3730"/>
      <c r="HN10" s="3730"/>
      <c r="HO10" s="3662"/>
      <c r="HP10" s="3730"/>
      <c r="HQ10" s="3730"/>
      <c r="HR10" s="3730"/>
      <c r="HS10" s="3730"/>
      <c r="HT10" s="3730"/>
      <c r="HU10" s="3730"/>
      <c r="HV10" s="90"/>
      <c r="HW10" s="90"/>
      <c r="HX10" s="90"/>
      <c r="HY10" s="90"/>
      <c r="HZ10" s="90"/>
      <c r="IA10" s="3662"/>
      <c r="IB10" s="90"/>
      <c r="IC10" s="90"/>
      <c r="ID10" s="90"/>
      <c r="IE10" s="90"/>
      <c r="IF10" s="90"/>
      <c r="IG10" s="3796"/>
    </row>
    <row r="11" spans="1:292" s="478" customFormat="1" ht="11.1" customHeight="1" x14ac:dyDescent="0.2">
      <c r="A11" s="58" t="s">
        <v>47</v>
      </c>
      <c r="B11" s="58" t="s">
        <v>47</v>
      </c>
      <c r="C11" s="448">
        <f t="shared" si="7"/>
        <v>1</v>
      </c>
      <c r="D11" s="447">
        <f t="shared" si="8"/>
        <v>5.5555555555555558E-3</v>
      </c>
      <c r="E11" s="403">
        <f t="array" ref="E11">MIN(IF(BI11:IG11&gt;=1,$BI$3:$IG$3))</f>
        <v>39963</v>
      </c>
      <c r="F11" s="400">
        <f t="array" ref="F11">MAX(IF(BI11:IG11&gt;=1,$BI$3:$IG$3))</f>
        <v>39963</v>
      </c>
      <c r="G11" s="442">
        <f t="shared" si="9"/>
        <v>0</v>
      </c>
      <c r="H11" s="446">
        <f t="shared" si="10"/>
        <v>0</v>
      </c>
      <c r="I11" s="626" t="str">
        <f t="shared" si="11"/>
        <v>-</v>
      </c>
      <c r="J11" s="375" t="str">
        <f t="array" ref="J11">IF((G11&gt;=1),MAX(IF(BI11:IG11=1,$BI$3:$IG$3)),"-")</f>
        <v>-</v>
      </c>
      <c r="K11" s="759" t="str">
        <f t="array" ref="K11">IF((G11&gt;=1),MAX(IF(BI11:IG11=1,$BI$2:$IG$2)),"-")</f>
        <v>-</v>
      </c>
      <c r="L11" s="384">
        <f t="shared" ca="1" si="12"/>
        <v>1</v>
      </c>
      <c r="M11" s="384" t="str">
        <f t="shared" ca="1" si="13"/>
        <v>-</v>
      </c>
      <c r="N11" s="445">
        <f t="shared" si="14"/>
        <v>0</v>
      </c>
      <c r="O11" s="444">
        <f t="shared" si="15"/>
        <v>0</v>
      </c>
      <c r="P11" s="156">
        <f t="shared" si="16"/>
        <v>0</v>
      </c>
      <c r="Q11" s="443">
        <f t="shared" si="17"/>
        <v>0</v>
      </c>
      <c r="R11" s="442">
        <f t="shared" si="18"/>
        <v>0</v>
      </c>
      <c r="S11" s="441">
        <f t="shared" si="19"/>
        <v>0</v>
      </c>
      <c r="T11" s="362">
        <f t="shared" si="20"/>
        <v>0</v>
      </c>
      <c r="U11" s="157">
        <f t="shared" si="21"/>
        <v>0</v>
      </c>
      <c r="V11" s="363">
        <f t="shared" si="22"/>
        <v>0</v>
      </c>
      <c r="W11" s="158">
        <f t="shared" si="23"/>
        <v>0</v>
      </c>
      <c r="X11" s="159">
        <f t="array" ref="X11">SUM(1*(BI$5:IG$5=BI11:IG11))-1</f>
        <v>0</v>
      </c>
      <c r="Y11" s="160">
        <f t="shared" si="24"/>
        <v>0</v>
      </c>
      <c r="Z11" s="389">
        <f t="shared" si="25"/>
        <v>8</v>
      </c>
      <c r="AA11" s="389">
        <f t="shared" si="26"/>
        <v>12</v>
      </c>
      <c r="AB11" s="397">
        <f t="shared" si="27"/>
        <v>0.66666666666666663</v>
      </c>
      <c r="AC11" s="3419">
        <f t="shared" si="28"/>
        <v>0</v>
      </c>
      <c r="AD11" s="3420">
        <f t="shared" si="29"/>
        <v>0</v>
      </c>
      <c r="AE11" s="3421">
        <f t="shared" si="30"/>
        <v>0</v>
      </c>
      <c r="AF11" s="3422">
        <f t="shared" si="31"/>
        <v>0</v>
      </c>
      <c r="AG11" s="3423">
        <f t="shared" si="32"/>
        <v>1</v>
      </c>
      <c r="AH11" s="3424">
        <f t="shared" si="33"/>
        <v>0</v>
      </c>
      <c r="AI11" s="3425">
        <f t="shared" si="34"/>
        <v>0</v>
      </c>
      <c r="AJ11" s="3426">
        <f t="shared" si="35"/>
        <v>0</v>
      </c>
      <c r="AK11" s="3427">
        <f t="shared" si="36"/>
        <v>0</v>
      </c>
      <c r="AL11" s="3428">
        <f t="shared" si="37"/>
        <v>0</v>
      </c>
      <c r="AM11" s="3429">
        <f t="shared" si="38"/>
        <v>0</v>
      </c>
      <c r="AN11" s="3430">
        <f t="shared" si="39"/>
        <v>0</v>
      </c>
      <c r="AO11" s="3431">
        <f t="shared" si="40"/>
        <v>0</v>
      </c>
      <c r="AP11" s="3432">
        <f t="shared" si="41"/>
        <v>0</v>
      </c>
      <c r="AQ11" s="3419">
        <f t="shared" si="42"/>
        <v>0</v>
      </c>
      <c r="AR11" s="3420">
        <f t="shared" si="43"/>
        <v>0</v>
      </c>
      <c r="AS11" s="3421">
        <f t="shared" si="44"/>
        <v>0</v>
      </c>
      <c r="AT11" s="3422">
        <f t="shared" si="45"/>
        <v>0</v>
      </c>
      <c r="AU11" s="3423">
        <f t="shared" si="46"/>
        <v>0</v>
      </c>
      <c r="AV11" s="3424">
        <f t="shared" si="47"/>
        <v>0</v>
      </c>
      <c r="AW11" s="3425">
        <f t="shared" si="48"/>
        <v>0</v>
      </c>
      <c r="AX11" s="3426">
        <f t="shared" si="49"/>
        <v>0</v>
      </c>
      <c r="AY11" s="3427">
        <f t="shared" si="50"/>
        <v>0</v>
      </c>
      <c r="AZ11" s="3428">
        <f t="shared" si="51"/>
        <v>0</v>
      </c>
      <c r="BA11" s="3429">
        <f t="shared" si="52"/>
        <v>0</v>
      </c>
      <c r="BB11" s="3430">
        <f t="shared" si="53"/>
        <v>0</v>
      </c>
      <c r="BC11" s="3431">
        <f t="shared" si="54"/>
        <v>0</v>
      </c>
      <c r="BD11" s="3432">
        <f t="shared" si="55"/>
        <v>0</v>
      </c>
      <c r="BE11" s="3419">
        <f t="shared" si="56"/>
        <v>0</v>
      </c>
      <c r="BF11" s="3420">
        <f t="shared" si="57"/>
        <v>0</v>
      </c>
      <c r="BG11" s="3421">
        <f t="shared" si="58"/>
        <v>0</v>
      </c>
      <c r="BH11" s="3422">
        <f t="shared" si="59"/>
        <v>0</v>
      </c>
      <c r="BI11" s="91"/>
      <c r="BJ11" s="82"/>
      <c r="BK11" s="82"/>
      <c r="BL11" s="83"/>
      <c r="BM11" s="83"/>
      <c r="BN11" s="83"/>
      <c r="BO11" s="83"/>
      <c r="BP11" s="83"/>
      <c r="BQ11" s="83"/>
      <c r="BR11" s="83"/>
      <c r="BS11" s="83"/>
      <c r="BT11" s="84"/>
      <c r="BU11" s="84"/>
      <c r="BV11" s="84"/>
      <c r="BW11" s="84"/>
      <c r="BX11" s="84"/>
      <c r="BY11" s="84"/>
      <c r="BZ11" s="84"/>
      <c r="CA11" s="84">
        <v>8</v>
      </c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3"/>
      <c r="EG11" s="83"/>
      <c r="EH11" s="83"/>
      <c r="EI11" s="90"/>
      <c r="EJ11" s="90"/>
      <c r="EK11" s="104"/>
      <c r="EL11" s="104"/>
      <c r="EM11" s="104"/>
      <c r="EN11" s="104"/>
      <c r="EO11" s="104"/>
      <c r="EP11" s="104"/>
      <c r="EQ11" s="104"/>
      <c r="ER11" s="104"/>
      <c r="ES11" s="366"/>
      <c r="ET11" s="366"/>
      <c r="EU11" s="366"/>
      <c r="EV11" s="366"/>
      <c r="EW11" s="366"/>
      <c r="EX11" s="366"/>
      <c r="EY11" s="514"/>
      <c r="EZ11" s="514"/>
      <c r="FA11" s="514"/>
      <c r="FB11" s="514"/>
      <c r="FC11" s="514"/>
      <c r="FD11" s="514"/>
      <c r="FE11" s="514"/>
      <c r="FF11" s="514"/>
      <c r="FG11" s="633"/>
      <c r="FH11" s="633"/>
      <c r="FI11" s="633"/>
      <c r="FJ11" s="633"/>
      <c r="FK11" s="633"/>
      <c r="FL11" s="633"/>
      <c r="FM11" s="633"/>
      <c r="FN11" s="633"/>
      <c r="FO11" s="633"/>
      <c r="FP11" s="633"/>
      <c r="FQ11" s="633"/>
      <c r="FR11" s="633"/>
      <c r="FS11" s="633"/>
      <c r="FT11" s="633"/>
      <c r="FU11" s="752"/>
      <c r="FV11" s="752"/>
      <c r="FW11" s="752"/>
      <c r="FX11" s="752"/>
      <c r="FY11" s="752"/>
      <c r="FZ11" s="752"/>
      <c r="GA11" s="752"/>
      <c r="GB11" s="752"/>
      <c r="GC11" s="752"/>
      <c r="GD11" s="752"/>
      <c r="GE11" s="752"/>
      <c r="GF11" s="752"/>
      <c r="GG11" s="752"/>
      <c r="GH11" s="752"/>
      <c r="GI11" s="1598"/>
      <c r="GJ11" s="1598"/>
      <c r="GK11" s="1598"/>
      <c r="GL11" s="1598"/>
      <c r="GM11" s="1598"/>
      <c r="GN11" s="1598"/>
      <c r="GO11" s="1598"/>
      <c r="GP11" s="1598"/>
      <c r="GQ11" s="1598"/>
      <c r="GR11" s="1598"/>
      <c r="GS11" s="1598"/>
      <c r="GT11" s="1598"/>
      <c r="GU11" s="1598"/>
      <c r="GV11" s="1598"/>
      <c r="GW11" s="1598"/>
      <c r="GX11" s="3596"/>
      <c r="GY11" s="3596"/>
      <c r="GZ11" s="3596"/>
      <c r="HA11" s="3596"/>
      <c r="HB11" s="3596"/>
      <c r="HC11" s="3596"/>
      <c r="HD11" s="3596"/>
      <c r="HE11" s="3662"/>
      <c r="HF11" s="3596"/>
      <c r="HG11" s="3596"/>
      <c r="HH11" s="3596"/>
      <c r="HI11" s="3730"/>
      <c r="HJ11" s="3730"/>
      <c r="HK11" s="3730"/>
      <c r="HL11" s="3730"/>
      <c r="HM11" s="3730"/>
      <c r="HN11" s="3730"/>
      <c r="HO11" s="3662"/>
      <c r="HP11" s="3730"/>
      <c r="HQ11" s="3730"/>
      <c r="HR11" s="3730"/>
      <c r="HS11" s="3730"/>
      <c r="HT11" s="3730"/>
      <c r="HU11" s="3730"/>
      <c r="HV11" s="90"/>
      <c r="HW11" s="90"/>
      <c r="HX11" s="90"/>
      <c r="HY11" s="90"/>
      <c r="HZ11" s="90"/>
      <c r="IA11" s="3662"/>
      <c r="IB11" s="90"/>
      <c r="IC11" s="90"/>
      <c r="ID11" s="90"/>
      <c r="IE11" s="90"/>
      <c r="IF11" s="90"/>
      <c r="IG11" s="3796"/>
    </row>
    <row r="12" spans="1:292" s="478" customFormat="1" ht="11.1" customHeight="1" x14ac:dyDescent="0.2">
      <c r="A12" s="58" t="s">
        <v>917</v>
      </c>
      <c r="B12" s="58" t="s">
        <v>913</v>
      </c>
      <c r="C12" s="448">
        <f t="shared" si="7"/>
        <v>3</v>
      </c>
      <c r="D12" s="447">
        <f t="shared" si="8"/>
        <v>1.6666666666666666E-2</v>
      </c>
      <c r="E12" s="403">
        <f t="array" ref="E12">MIN(IF(BI12:IG12&gt;=1,$BI$3:$IG$3))</f>
        <v>44680</v>
      </c>
      <c r="F12" s="400">
        <f t="array" ref="F12">MAX(IF(BI12:IG12&gt;=1,$BI$3:$IG$3))</f>
        <v>44960</v>
      </c>
      <c r="G12" s="442">
        <f t="shared" si="9"/>
        <v>0</v>
      </c>
      <c r="H12" s="446">
        <f t="shared" si="10"/>
        <v>0</v>
      </c>
      <c r="I12" s="626" t="str">
        <f t="shared" si="11"/>
        <v>-</v>
      </c>
      <c r="J12" s="375" t="str">
        <f t="array" ref="J12">IF((G12&gt;=1),MAX(IF(BI12:IG12=1,$BI$3:$IG$3)),"-")</f>
        <v>-</v>
      </c>
      <c r="K12" s="759" t="str">
        <f t="array" ref="K12">IF((G12&gt;=1),MAX(IF(BI12:IG12=1,$BI$2:$IG$2)),"-")</f>
        <v>-</v>
      </c>
      <c r="L12" s="384">
        <f t="shared" ca="1" si="12"/>
        <v>3</v>
      </c>
      <c r="M12" s="384" t="str">
        <f t="shared" ca="1" si="13"/>
        <v>-</v>
      </c>
      <c r="N12" s="445">
        <f t="shared" si="14"/>
        <v>1</v>
      </c>
      <c r="O12" s="444">
        <f t="shared" si="15"/>
        <v>0.33333333333333331</v>
      </c>
      <c r="P12" s="156">
        <f t="shared" si="16"/>
        <v>0</v>
      </c>
      <c r="Q12" s="443">
        <f t="shared" si="17"/>
        <v>0</v>
      </c>
      <c r="R12" s="442">
        <f t="shared" si="18"/>
        <v>1</v>
      </c>
      <c r="S12" s="441">
        <f t="shared" si="19"/>
        <v>0.33333333333333331</v>
      </c>
      <c r="T12" s="362">
        <f t="shared" si="20"/>
        <v>1</v>
      </c>
      <c r="U12" s="157">
        <f t="shared" si="21"/>
        <v>0.33333333333333331</v>
      </c>
      <c r="V12" s="363">
        <f t="shared" si="22"/>
        <v>1</v>
      </c>
      <c r="W12" s="158">
        <f t="shared" si="23"/>
        <v>0.33333333333333331</v>
      </c>
      <c r="X12" s="159">
        <f t="array" ref="X12">SUM(1*(BI$5:IG$5=BI12:IG12))-1</f>
        <v>0</v>
      </c>
      <c r="Y12" s="160">
        <f t="shared" si="24"/>
        <v>0</v>
      </c>
      <c r="Z12" s="389">
        <f t="shared" si="25"/>
        <v>7.333333333333333</v>
      </c>
      <c r="AA12" s="389">
        <f t="shared" si="26"/>
        <v>14.333333333333334</v>
      </c>
      <c r="AB12" s="397">
        <f t="shared" si="27"/>
        <v>0.5116279069767441</v>
      </c>
      <c r="AC12" s="3419">
        <f t="shared" si="28"/>
        <v>0</v>
      </c>
      <c r="AD12" s="3420">
        <f t="shared" si="29"/>
        <v>0</v>
      </c>
      <c r="AE12" s="3421">
        <f t="shared" si="30"/>
        <v>0</v>
      </c>
      <c r="AF12" s="3422">
        <f t="shared" si="31"/>
        <v>0</v>
      </c>
      <c r="AG12" s="3423">
        <f t="shared" si="32"/>
        <v>0</v>
      </c>
      <c r="AH12" s="3424">
        <f t="shared" si="33"/>
        <v>0</v>
      </c>
      <c r="AI12" s="3425">
        <f t="shared" si="34"/>
        <v>0</v>
      </c>
      <c r="AJ12" s="3426">
        <f t="shared" si="35"/>
        <v>0</v>
      </c>
      <c r="AK12" s="3427">
        <f t="shared" si="36"/>
        <v>0</v>
      </c>
      <c r="AL12" s="3428">
        <f t="shared" si="37"/>
        <v>0</v>
      </c>
      <c r="AM12" s="3429">
        <f t="shared" si="38"/>
        <v>0</v>
      </c>
      <c r="AN12" s="3430">
        <f t="shared" si="39"/>
        <v>0</v>
      </c>
      <c r="AO12" s="3431">
        <f t="shared" si="40"/>
        <v>0</v>
      </c>
      <c r="AP12" s="3432">
        <f t="shared" si="41"/>
        <v>0</v>
      </c>
      <c r="AQ12" s="3419">
        <f t="shared" si="42"/>
        <v>0</v>
      </c>
      <c r="AR12" s="3420">
        <f t="shared" si="43"/>
        <v>0</v>
      </c>
      <c r="AS12" s="3421">
        <f t="shared" si="44"/>
        <v>0</v>
      </c>
      <c r="AT12" s="3422">
        <f t="shared" si="45"/>
        <v>0</v>
      </c>
      <c r="AU12" s="3423">
        <f t="shared" si="46"/>
        <v>0</v>
      </c>
      <c r="AV12" s="3424">
        <f t="shared" si="47"/>
        <v>0</v>
      </c>
      <c r="AW12" s="3425">
        <f t="shared" si="48"/>
        <v>0</v>
      </c>
      <c r="AX12" s="3426">
        <f t="shared" si="49"/>
        <v>0</v>
      </c>
      <c r="AY12" s="3427">
        <f t="shared" si="50"/>
        <v>0</v>
      </c>
      <c r="AZ12" s="3428">
        <f t="shared" si="51"/>
        <v>0</v>
      </c>
      <c r="BA12" s="3429">
        <f t="shared" si="52"/>
        <v>0</v>
      </c>
      <c r="BB12" s="3430">
        <f t="shared" si="53"/>
        <v>0</v>
      </c>
      <c r="BC12" s="3431">
        <f t="shared" si="54"/>
        <v>0</v>
      </c>
      <c r="BD12" s="3432">
        <f t="shared" si="55"/>
        <v>0</v>
      </c>
      <c r="BE12" s="3419">
        <f t="shared" si="56"/>
        <v>1</v>
      </c>
      <c r="BF12" s="3420">
        <f t="shared" si="57"/>
        <v>0</v>
      </c>
      <c r="BG12" s="3421">
        <f t="shared" si="58"/>
        <v>2</v>
      </c>
      <c r="BH12" s="3422">
        <f t="shared" si="59"/>
        <v>0</v>
      </c>
      <c r="BI12" s="91"/>
      <c r="BJ12" s="82"/>
      <c r="BK12" s="82"/>
      <c r="BL12" s="83"/>
      <c r="BM12" s="83"/>
      <c r="BN12" s="83"/>
      <c r="BO12" s="83"/>
      <c r="BP12" s="83"/>
      <c r="BQ12" s="83"/>
      <c r="BR12" s="83"/>
      <c r="BS12" s="83"/>
      <c r="BT12" s="84"/>
      <c r="BU12" s="84"/>
      <c r="BV12" s="84"/>
      <c r="BW12" s="84"/>
      <c r="BX12" s="84"/>
      <c r="BY12" s="84"/>
      <c r="BZ12" s="84"/>
      <c r="CA12" s="84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3"/>
      <c r="EG12" s="83"/>
      <c r="EH12" s="83"/>
      <c r="EI12" s="90"/>
      <c r="EJ12" s="90"/>
      <c r="EK12" s="104"/>
      <c r="EL12" s="104"/>
      <c r="EM12" s="104"/>
      <c r="EN12" s="104"/>
      <c r="EO12" s="104"/>
      <c r="EP12" s="104"/>
      <c r="EQ12" s="104"/>
      <c r="ER12" s="104"/>
      <c r="ES12" s="366"/>
      <c r="ET12" s="366"/>
      <c r="EU12" s="366"/>
      <c r="EV12" s="366"/>
      <c r="EW12" s="366"/>
      <c r="EX12" s="366"/>
      <c r="EY12" s="514"/>
      <c r="EZ12" s="514"/>
      <c r="FA12" s="514"/>
      <c r="FB12" s="514"/>
      <c r="FC12" s="514"/>
      <c r="FD12" s="514"/>
      <c r="FE12" s="514"/>
      <c r="FF12" s="514"/>
      <c r="FG12" s="633"/>
      <c r="FH12" s="633"/>
      <c r="FI12" s="633"/>
      <c r="FJ12" s="633"/>
      <c r="FK12" s="633"/>
      <c r="FL12" s="633"/>
      <c r="FM12" s="633"/>
      <c r="FN12" s="633"/>
      <c r="FO12" s="633"/>
      <c r="FP12" s="633"/>
      <c r="FQ12" s="633"/>
      <c r="FR12" s="633"/>
      <c r="FS12" s="633"/>
      <c r="FT12" s="633"/>
      <c r="FU12" s="752"/>
      <c r="FV12" s="752"/>
      <c r="FW12" s="752"/>
      <c r="FX12" s="752"/>
      <c r="FY12" s="752"/>
      <c r="FZ12" s="752"/>
      <c r="GA12" s="752"/>
      <c r="GB12" s="752"/>
      <c r="GC12" s="752"/>
      <c r="GD12" s="752"/>
      <c r="GE12" s="752"/>
      <c r="GF12" s="752"/>
      <c r="GG12" s="752"/>
      <c r="GH12" s="752"/>
      <c r="GI12" s="1598"/>
      <c r="GJ12" s="1598"/>
      <c r="GK12" s="1598"/>
      <c r="GL12" s="1598"/>
      <c r="GM12" s="1598"/>
      <c r="GN12" s="1598"/>
      <c r="GO12" s="1598"/>
      <c r="GP12" s="1598"/>
      <c r="GQ12" s="1598"/>
      <c r="GR12" s="1598"/>
      <c r="GS12" s="1598"/>
      <c r="GT12" s="1598"/>
      <c r="GU12" s="1598"/>
      <c r="GV12" s="1598"/>
      <c r="GW12" s="1598"/>
      <c r="GX12" s="3596"/>
      <c r="GY12" s="3596"/>
      <c r="GZ12" s="3596"/>
      <c r="HA12" s="3596"/>
      <c r="HB12" s="3596"/>
      <c r="HC12" s="3596"/>
      <c r="HD12" s="3596"/>
      <c r="HE12" s="3662"/>
      <c r="HF12" s="3596"/>
      <c r="HG12" s="3596"/>
      <c r="HH12" s="3596"/>
      <c r="HI12" s="3730"/>
      <c r="HJ12" s="3730"/>
      <c r="HK12" s="3730"/>
      <c r="HL12" s="3730"/>
      <c r="HM12" s="3730"/>
      <c r="HN12" s="3730"/>
      <c r="HO12" s="3662"/>
      <c r="HP12" s="3730"/>
      <c r="HQ12" s="3730"/>
      <c r="HR12" s="3730"/>
      <c r="HS12" s="3730">
        <v>2</v>
      </c>
      <c r="HT12" s="3730"/>
      <c r="HU12" s="3730"/>
      <c r="HV12" s="90"/>
      <c r="HW12" s="90"/>
      <c r="HX12" s="90"/>
      <c r="HY12" s="90"/>
      <c r="HZ12" s="90">
        <v>8</v>
      </c>
      <c r="IA12" s="3662"/>
      <c r="IB12" s="90"/>
      <c r="IC12" s="90">
        <v>12</v>
      </c>
      <c r="ID12" s="90"/>
      <c r="IE12" s="90"/>
      <c r="IF12" s="90"/>
      <c r="IG12" s="3796"/>
    </row>
    <row r="13" spans="1:292" s="478" customFormat="1" ht="11.1" customHeight="1" x14ac:dyDescent="0.2">
      <c r="A13" s="60" t="s">
        <v>283</v>
      </c>
      <c r="B13" s="60" t="s">
        <v>284</v>
      </c>
      <c r="C13" s="448">
        <f t="shared" si="7"/>
        <v>51</v>
      </c>
      <c r="D13" s="447">
        <f t="shared" si="8"/>
        <v>0.28333333333333333</v>
      </c>
      <c r="E13" s="403">
        <f t="array" ref="E13">MIN(IF(BI13:IG13&gt;=1,$BI$3:$IG$3))</f>
        <v>42356</v>
      </c>
      <c r="F13" s="400">
        <f t="array" ref="F13">MAX(IF(BI13:IG13&gt;=1,$BI$3:$IG$3))</f>
        <v>45016</v>
      </c>
      <c r="G13" s="442">
        <f t="shared" si="9"/>
        <v>2</v>
      </c>
      <c r="H13" s="446">
        <f t="shared" si="10"/>
        <v>3.9215686274509803E-2</v>
      </c>
      <c r="I13" s="626">
        <f t="shared" si="11"/>
        <v>0.2</v>
      </c>
      <c r="J13" s="375">
        <f t="array" ref="J13">IF((G13&gt;=1),MAX(IF(BI13:IG13=1,$BI$3:$IG$3)),"-")</f>
        <v>43889</v>
      </c>
      <c r="K13" s="759">
        <f t="array" ref="K13">IF((G13&gt;=1),MAX(IF(BI13:IG13=1,$BI$2:$IG$2)),"-")</f>
        <v>156</v>
      </c>
      <c r="L13" s="384">
        <f t="shared" ca="1" si="12"/>
        <v>11</v>
      </c>
      <c r="M13" s="384">
        <f t="shared" ca="1" si="13"/>
        <v>24</v>
      </c>
      <c r="N13" s="445">
        <f t="shared" si="14"/>
        <v>8</v>
      </c>
      <c r="O13" s="444">
        <f t="shared" si="15"/>
        <v>0.15686274509803921</v>
      </c>
      <c r="P13" s="156">
        <f t="shared" si="16"/>
        <v>4</v>
      </c>
      <c r="Q13" s="443">
        <f t="shared" si="17"/>
        <v>7.8431372549019607E-2</v>
      </c>
      <c r="R13" s="442">
        <f t="shared" si="18"/>
        <v>14</v>
      </c>
      <c r="S13" s="441">
        <f t="shared" si="19"/>
        <v>0.27450980392156865</v>
      </c>
      <c r="T13" s="362">
        <f t="shared" si="20"/>
        <v>18</v>
      </c>
      <c r="U13" s="157">
        <f t="shared" si="21"/>
        <v>0.35294117647058826</v>
      </c>
      <c r="V13" s="363">
        <f t="shared" si="22"/>
        <v>30</v>
      </c>
      <c r="W13" s="158">
        <f t="shared" si="23"/>
        <v>0.58823529411764708</v>
      </c>
      <c r="X13" s="159">
        <f t="array" ref="X13">SUM(1*(BI$5:IG$5=BI13:IG13))-1</f>
        <v>0</v>
      </c>
      <c r="Y13" s="160">
        <f t="shared" si="24"/>
        <v>0</v>
      </c>
      <c r="Z13" s="389">
        <f t="shared" si="25"/>
        <v>6.9607843137254903</v>
      </c>
      <c r="AA13" s="389">
        <f t="shared" si="26"/>
        <v>14.803921568627452</v>
      </c>
      <c r="AB13" s="397">
        <f t="shared" si="27"/>
        <v>0.47019867549668876</v>
      </c>
      <c r="AC13" s="3419">
        <f t="shared" si="28"/>
        <v>0</v>
      </c>
      <c r="AD13" s="3420">
        <f t="shared" si="29"/>
        <v>0</v>
      </c>
      <c r="AE13" s="3421">
        <f t="shared" si="30"/>
        <v>0</v>
      </c>
      <c r="AF13" s="3422">
        <f t="shared" si="31"/>
        <v>0</v>
      </c>
      <c r="AG13" s="3423">
        <f t="shared" si="32"/>
        <v>0</v>
      </c>
      <c r="AH13" s="3424">
        <f t="shared" si="33"/>
        <v>0</v>
      </c>
      <c r="AI13" s="3425">
        <f t="shared" si="34"/>
        <v>0</v>
      </c>
      <c r="AJ13" s="3426">
        <f t="shared" si="35"/>
        <v>0</v>
      </c>
      <c r="AK13" s="3427">
        <f t="shared" si="36"/>
        <v>0</v>
      </c>
      <c r="AL13" s="3428">
        <f t="shared" si="37"/>
        <v>0</v>
      </c>
      <c r="AM13" s="3429">
        <f t="shared" si="38"/>
        <v>0</v>
      </c>
      <c r="AN13" s="3430">
        <f t="shared" si="39"/>
        <v>0</v>
      </c>
      <c r="AO13" s="3431">
        <f t="shared" si="40"/>
        <v>0</v>
      </c>
      <c r="AP13" s="3432">
        <f t="shared" si="41"/>
        <v>0</v>
      </c>
      <c r="AQ13" s="3419">
        <f t="shared" si="42"/>
        <v>0</v>
      </c>
      <c r="AR13" s="3420">
        <f t="shared" si="43"/>
        <v>0</v>
      </c>
      <c r="AS13" s="3421">
        <f t="shared" si="44"/>
        <v>0</v>
      </c>
      <c r="AT13" s="3422">
        <f t="shared" si="45"/>
        <v>0</v>
      </c>
      <c r="AU13" s="3423">
        <f t="shared" si="46"/>
        <v>6</v>
      </c>
      <c r="AV13" s="3424">
        <f t="shared" si="47"/>
        <v>0</v>
      </c>
      <c r="AW13" s="3425">
        <f t="shared" si="48"/>
        <v>12</v>
      </c>
      <c r="AX13" s="3426">
        <f t="shared" si="49"/>
        <v>0</v>
      </c>
      <c r="AY13" s="3427">
        <f t="shared" si="50"/>
        <v>8</v>
      </c>
      <c r="AZ13" s="3428">
        <f t="shared" si="51"/>
        <v>0</v>
      </c>
      <c r="BA13" s="3429">
        <f t="shared" si="52"/>
        <v>7</v>
      </c>
      <c r="BB13" s="3430">
        <f t="shared" si="53"/>
        <v>1</v>
      </c>
      <c r="BC13" s="3431">
        <f t="shared" si="54"/>
        <v>7</v>
      </c>
      <c r="BD13" s="3432">
        <f t="shared" si="55"/>
        <v>1</v>
      </c>
      <c r="BE13" s="3419">
        <f t="shared" si="56"/>
        <v>6</v>
      </c>
      <c r="BF13" s="3420">
        <f t="shared" si="57"/>
        <v>0</v>
      </c>
      <c r="BG13" s="3421">
        <f t="shared" si="58"/>
        <v>5</v>
      </c>
      <c r="BH13" s="3422">
        <f t="shared" si="59"/>
        <v>0</v>
      </c>
      <c r="BI13" s="91"/>
      <c r="BJ13" s="82"/>
      <c r="BK13" s="82"/>
      <c r="BL13" s="83"/>
      <c r="BM13" s="83"/>
      <c r="BN13" s="83"/>
      <c r="BO13" s="83"/>
      <c r="BP13" s="83"/>
      <c r="BQ13" s="83"/>
      <c r="BR13" s="83"/>
      <c r="BS13" s="83"/>
      <c r="BT13" s="84"/>
      <c r="BU13" s="84"/>
      <c r="BV13" s="84"/>
      <c r="BW13" s="84"/>
      <c r="BX13" s="84"/>
      <c r="BY13" s="84"/>
      <c r="BZ13" s="84"/>
      <c r="CA13" s="84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3"/>
      <c r="EG13" s="83"/>
      <c r="EH13" s="83"/>
      <c r="EI13" s="90"/>
      <c r="EJ13" s="90"/>
      <c r="EK13" s="104"/>
      <c r="EL13" s="104"/>
      <c r="EM13" s="104"/>
      <c r="EN13" s="104"/>
      <c r="EO13" s="104"/>
      <c r="EP13" s="104"/>
      <c r="EQ13" s="104"/>
      <c r="ER13" s="104"/>
      <c r="ES13" s="366"/>
      <c r="ET13" s="366"/>
      <c r="EU13" s="366"/>
      <c r="EV13" s="366"/>
      <c r="EW13" s="366"/>
      <c r="EX13" s="366">
        <v>7</v>
      </c>
      <c r="EY13" s="514">
        <v>9</v>
      </c>
      <c r="EZ13" s="514"/>
      <c r="FA13" s="514"/>
      <c r="FB13" s="514">
        <v>16</v>
      </c>
      <c r="FC13" s="514"/>
      <c r="FD13" s="514">
        <v>13</v>
      </c>
      <c r="FE13" s="514">
        <v>8</v>
      </c>
      <c r="FF13" s="514">
        <v>5</v>
      </c>
      <c r="FG13" s="633">
        <v>2</v>
      </c>
      <c r="FH13" s="633"/>
      <c r="FI13" s="633">
        <v>5</v>
      </c>
      <c r="FJ13" s="633">
        <v>10</v>
      </c>
      <c r="FK13" s="633">
        <v>5</v>
      </c>
      <c r="FL13" s="633">
        <v>12</v>
      </c>
      <c r="FM13" s="633">
        <v>11</v>
      </c>
      <c r="FN13" s="633">
        <v>10</v>
      </c>
      <c r="FO13" s="633"/>
      <c r="FP13" s="633">
        <v>6</v>
      </c>
      <c r="FQ13" s="633">
        <v>8</v>
      </c>
      <c r="FR13" s="633">
        <v>5</v>
      </c>
      <c r="FS13" s="633">
        <v>3</v>
      </c>
      <c r="FT13" s="633">
        <v>5</v>
      </c>
      <c r="FU13" s="752"/>
      <c r="FV13" s="752">
        <v>10</v>
      </c>
      <c r="FW13" s="752">
        <v>13</v>
      </c>
      <c r="FX13" s="752">
        <v>2</v>
      </c>
      <c r="FY13" s="752"/>
      <c r="FZ13" s="752">
        <v>7</v>
      </c>
      <c r="GA13" s="752">
        <v>6</v>
      </c>
      <c r="GB13" s="752">
        <v>2</v>
      </c>
      <c r="GC13" s="752"/>
      <c r="GD13" s="752">
        <v>2</v>
      </c>
      <c r="GE13" s="752"/>
      <c r="GF13" s="752"/>
      <c r="GG13" s="752"/>
      <c r="GH13" s="752">
        <v>6</v>
      </c>
      <c r="GI13" s="1598"/>
      <c r="GJ13" s="1598">
        <v>13</v>
      </c>
      <c r="GK13" s="1598"/>
      <c r="GL13" s="1598">
        <v>1</v>
      </c>
      <c r="GM13" s="1598"/>
      <c r="GN13" s="1598">
        <v>8</v>
      </c>
      <c r="GO13" s="1598"/>
      <c r="GP13" s="1598"/>
      <c r="GQ13" s="1598"/>
      <c r="GR13" s="1598">
        <v>9</v>
      </c>
      <c r="GS13" s="1598">
        <v>2</v>
      </c>
      <c r="GT13" s="1598">
        <v>5</v>
      </c>
      <c r="GU13" s="1598"/>
      <c r="GV13" s="1598">
        <v>14</v>
      </c>
      <c r="GW13" s="1598"/>
      <c r="GX13" s="3596"/>
      <c r="GY13" s="3596"/>
      <c r="GZ13" s="3596">
        <v>13</v>
      </c>
      <c r="HA13" s="3596"/>
      <c r="HB13" s="3596">
        <v>7</v>
      </c>
      <c r="HC13" s="3596">
        <v>11</v>
      </c>
      <c r="HD13" s="3596">
        <v>13</v>
      </c>
      <c r="HE13" s="3662"/>
      <c r="HF13" s="3596">
        <v>3</v>
      </c>
      <c r="HG13" s="3596">
        <v>5</v>
      </c>
      <c r="HH13" s="3596">
        <v>1</v>
      </c>
      <c r="HI13" s="3730"/>
      <c r="HJ13" s="3730"/>
      <c r="HK13" s="3730"/>
      <c r="HL13" s="3730">
        <v>4</v>
      </c>
      <c r="HM13" s="3730">
        <v>7</v>
      </c>
      <c r="HN13" s="3730">
        <v>2</v>
      </c>
      <c r="HO13" s="3662"/>
      <c r="HP13" s="3730"/>
      <c r="HQ13" s="3730"/>
      <c r="HR13" s="3730">
        <v>2</v>
      </c>
      <c r="HS13" s="3730"/>
      <c r="HT13" s="3730">
        <v>3</v>
      </c>
      <c r="HU13" s="3730">
        <v>11</v>
      </c>
      <c r="HV13" s="90"/>
      <c r="HW13" s="90"/>
      <c r="HX13" s="90">
        <v>3</v>
      </c>
      <c r="HY13" s="90"/>
      <c r="HZ13" s="90">
        <v>12</v>
      </c>
      <c r="IA13" s="3662"/>
      <c r="IB13" s="90"/>
      <c r="IC13" s="90">
        <v>6</v>
      </c>
      <c r="ID13" s="90"/>
      <c r="IE13" s="90">
        <v>2</v>
      </c>
      <c r="IF13" s="90">
        <v>10</v>
      </c>
      <c r="IG13" s="3796"/>
    </row>
    <row r="14" spans="1:292" s="478" customFormat="1" ht="11.1" customHeight="1" x14ac:dyDescent="0.2">
      <c r="A14" s="58" t="s">
        <v>11</v>
      </c>
      <c r="B14" s="58" t="s">
        <v>11</v>
      </c>
      <c r="C14" s="448">
        <f t="shared" si="7"/>
        <v>8</v>
      </c>
      <c r="D14" s="447">
        <f t="shared" si="8"/>
        <v>4.4444444444444446E-2</v>
      </c>
      <c r="E14" s="403">
        <f t="array" ref="E14">MIN(IF(BI14:IG14&gt;=1,$BI$3:$IG$3))</f>
        <v>39227</v>
      </c>
      <c r="F14" s="400">
        <f t="array" ref="F14">MAX(IF(BI14:IG14&gt;=1,$BI$3:$IG$3))</f>
        <v>39934</v>
      </c>
      <c r="G14" s="442">
        <f t="shared" si="9"/>
        <v>0</v>
      </c>
      <c r="H14" s="446">
        <f t="shared" si="10"/>
        <v>0</v>
      </c>
      <c r="I14" s="626" t="str">
        <f t="shared" si="11"/>
        <v>-</v>
      </c>
      <c r="J14" s="375" t="str">
        <f t="array" ref="J14">IF((G14&gt;=1),MAX(IF(BI14:IG14=1,$BI$3:$IG$3)),"-")</f>
        <v>-</v>
      </c>
      <c r="K14" s="759" t="str">
        <f t="array" ref="K14">IF((G14&gt;=1),MAX(IF(BI14:IG14=1,$BI$2:$IG$2)),"-")</f>
        <v>-</v>
      </c>
      <c r="L14" s="384">
        <f t="shared" ca="1" si="12"/>
        <v>8</v>
      </c>
      <c r="M14" s="384" t="str">
        <f t="shared" ca="1" si="13"/>
        <v>-</v>
      </c>
      <c r="N14" s="445">
        <f t="shared" si="14"/>
        <v>2</v>
      </c>
      <c r="O14" s="444">
        <f t="shared" si="15"/>
        <v>0.25</v>
      </c>
      <c r="P14" s="156">
        <f t="shared" si="16"/>
        <v>1</v>
      </c>
      <c r="Q14" s="443">
        <f t="shared" si="17"/>
        <v>0.125</v>
      </c>
      <c r="R14" s="442">
        <f t="shared" si="18"/>
        <v>3</v>
      </c>
      <c r="S14" s="441">
        <f t="shared" si="19"/>
        <v>0.375</v>
      </c>
      <c r="T14" s="362">
        <f t="shared" si="20"/>
        <v>3</v>
      </c>
      <c r="U14" s="157">
        <f t="shared" si="21"/>
        <v>0.375</v>
      </c>
      <c r="V14" s="363">
        <f t="shared" si="22"/>
        <v>6</v>
      </c>
      <c r="W14" s="158">
        <f t="shared" si="23"/>
        <v>0.75</v>
      </c>
      <c r="X14" s="159">
        <f t="array" ref="X14">SUM(1*(BI$5:IG$5=BI14:IG14))-1</f>
        <v>0</v>
      </c>
      <c r="Y14" s="160">
        <f t="shared" si="24"/>
        <v>0</v>
      </c>
      <c r="Z14" s="389">
        <f t="shared" si="25"/>
        <v>5.125</v>
      </c>
      <c r="AA14" s="389">
        <f t="shared" si="26"/>
        <v>12.125</v>
      </c>
      <c r="AB14" s="397">
        <f t="shared" si="27"/>
        <v>0.42268041237113402</v>
      </c>
      <c r="AC14" s="3419">
        <f t="shared" si="28"/>
        <v>3</v>
      </c>
      <c r="AD14" s="3420">
        <f t="shared" si="29"/>
        <v>0</v>
      </c>
      <c r="AE14" s="3421">
        <f t="shared" si="30"/>
        <v>2</v>
      </c>
      <c r="AF14" s="3422">
        <f t="shared" si="31"/>
        <v>0</v>
      </c>
      <c r="AG14" s="3423">
        <f t="shared" si="32"/>
        <v>3</v>
      </c>
      <c r="AH14" s="3424">
        <f t="shared" si="33"/>
        <v>0</v>
      </c>
      <c r="AI14" s="3425">
        <f t="shared" si="34"/>
        <v>0</v>
      </c>
      <c r="AJ14" s="3426">
        <f t="shared" si="35"/>
        <v>0</v>
      </c>
      <c r="AK14" s="3427">
        <f t="shared" si="36"/>
        <v>0</v>
      </c>
      <c r="AL14" s="3428">
        <f t="shared" si="37"/>
        <v>0</v>
      </c>
      <c r="AM14" s="3429">
        <f t="shared" si="38"/>
        <v>0</v>
      </c>
      <c r="AN14" s="3430">
        <f t="shared" si="39"/>
        <v>0</v>
      </c>
      <c r="AO14" s="3431">
        <f t="shared" si="40"/>
        <v>0</v>
      </c>
      <c r="AP14" s="3432">
        <f t="shared" si="41"/>
        <v>0</v>
      </c>
      <c r="AQ14" s="3419">
        <f t="shared" si="42"/>
        <v>0</v>
      </c>
      <c r="AR14" s="3420">
        <f t="shared" si="43"/>
        <v>0</v>
      </c>
      <c r="AS14" s="3421">
        <f t="shared" si="44"/>
        <v>0</v>
      </c>
      <c r="AT14" s="3422">
        <f t="shared" si="45"/>
        <v>0</v>
      </c>
      <c r="AU14" s="3423">
        <f t="shared" si="46"/>
        <v>0</v>
      </c>
      <c r="AV14" s="3424">
        <f t="shared" si="47"/>
        <v>0</v>
      </c>
      <c r="AW14" s="3425">
        <f t="shared" si="48"/>
        <v>0</v>
      </c>
      <c r="AX14" s="3426">
        <f t="shared" si="49"/>
        <v>0</v>
      </c>
      <c r="AY14" s="3427">
        <f t="shared" si="50"/>
        <v>0</v>
      </c>
      <c r="AZ14" s="3428">
        <f t="shared" si="51"/>
        <v>0</v>
      </c>
      <c r="BA14" s="3429">
        <f t="shared" si="52"/>
        <v>0</v>
      </c>
      <c r="BB14" s="3430">
        <f t="shared" si="53"/>
        <v>0</v>
      </c>
      <c r="BC14" s="3431">
        <f t="shared" si="54"/>
        <v>0</v>
      </c>
      <c r="BD14" s="3432">
        <f t="shared" si="55"/>
        <v>0</v>
      </c>
      <c r="BE14" s="3419">
        <f t="shared" si="56"/>
        <v>0</v>
      </c>
      <c r="BF14" s="3420">
        <f t="shared" si="57"/>
        <v>0</v>
      </c>
      <c r="BG14" s="3421">
        <f t="shared" si="58"/>
        <v>0</v>
      </c>
      <c r="BH14" s="3422">
        <f t="shared" si="59"/>
        <v>0</v>
      </c>
      <c r="BI14" s="93">
        <v>5</v>
      </c>
      <c r="BJ14" s="89">
        <v>6</v>
      </c>
      <c r="BK14" s="89">
        <v>2</v>
      </c>
      <c r="BL14" s="83"/>
      <c r="BM14" s="83">
        <v>3</v>
      </c>
      <c r="BN14" s="83"/>
      <c r="BO14" s="83"/>
      <c r="BP14" s="83"/>
      <c r="BQ14" s="83"/>
      <c r="BR14" s="83">
        <v>5</v>
      </c>
      <c r="BS14" s="83"/>
      <c r="BT14" s="84">
        <v>2</v>
      </c>
      <c r="BU14" s="84">
        <v>6</v>
      </c>
      <c r="BV14" s="84"/>
      <c r="BW14" s="84"/>
      <c r="BX14" s="84"/>
      <c r="BY14" s="84"/>
      <c r="BZ14" s="84">
        <v>12</v>
      </c>
      <c r="CA14" s="84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3"/>
      <c r="EG14" s="83"/>
      <c r="EH14" s="83"/>
      <c r="EI14" s="90"/>
      <c r="EJ14" s="90"/>
      <c r="EK14" s="104"/>
      <c r="EL14" s="104"/>
      <c r="EM14" s="104"/>
      <c r="EN14" s="104"/>
      <c r="EO14" s="104"/>
      <c r="EP14" s="104"/>
      <c r="EQ14" s="104"/>
      <c r="ER14" s="104"/>
      <c r="ES14" s="366"/>
      <c r="ET14" s="366"/>
      <c r="EU14" s="366"/>
      <c r="EV14" s="366"/>
      <c r="EW14" s="366"/>
      <c r="EX14" s="366"/>
      <c r="EY14" s="514"/>
      <c r="EZ14" s="514"/>
      <c r="FA14" s="514"/>
      <c r="FB14" s="514"/>
      <c r="FC14" s="514"/>
      <c r="FD14" s="514"/>
      <c r="FE14" s="514"/>
      <c r="FF14" s="514"/>
      <c r="FG14" s="633"/>
      <c r="FH14" s="633"/>
      <c r="FI14" s="633"/>
      <c r="FJ14" s="633"/>
      <c r="FK14" s="633"/>
      <c r="FL14" s="633"/>
      <c r="FM14" s="633"/>
      <c r="FN14" s="633"/>
      <c r="FO14" s="633"/>
      <c r="FP14" s="633"/>
      <c r="FQ14" s="633"/>
      <c r="FR14" s="633"/>
      <c r="FS14" s="633"/>
      <c r="FT14" s="633"/>
      <c r="FU14" s="752"/>
      <c r="FV14" s="752"/>
      <c r="FW14" s="752"/>
      <c r="FX14" s="752"/>
      <c r="FY14" s="752"/>
      <c r="FZ14" s="752"/>
      <c r="GA14" s="752"/>
      <c r="GB14" s="752"/>
      <c r="GC14" s="752"/>
      <c r="GD14" s="752"/>
      <c r="GE14" s="752"/>
      <c r="GF14" s="752"/>
      <c r="GG14" s="752"/>
      <c r="GH14" s="752"/>
      <c r="GI14" s="1598"/>
      <c r="GJ14" s="1598"/>
      <c r="GK14" s="1598"/>
      <c r="GL14" s="1598"/>
      <c r="GM14" s="1598"/>
      <c r="GN14" s="1598"/>
      <c r="GO14" s="1598"/>
      <c r="GP14" s="1598"/>
      <c r="GQ14" s="1598"/>
      <c r="GR14" s="1598"/>
      <c r="GS14" s="1598"/>
      <c r="GT14" s="1598"/>
      <c r="GU14" s="1598"/>
      <c r="GV14" s="1598"/>
      <c r="GW14" s="1598"/>
      <c r="GX14" s="3596"/>
      <c r="GY14" s="3596"/>
      <c r="GZ14" s="3596"/>
      <c r="HA14" s="3596"/>
      <c r="HB14" s="3596"/>
      <c r="HC14" s="3596"/>
      <c r="HD14" s="3596"/>
      <c r="HE14" s="3662"/>
      <c r="HF14" s="3596"/>
      <c r="HG14" s="3596"/>
      <c r="HH14" s="3596"/>
      <c r="HI14" s="3730"/>
      <c r="HJ14" s="3730"/>
      <c r="HK14" s="3730"/>
      <c r="HL14" s="3730"/>
      <c r="HM14" s="3730"/>
      <c r="HN14" s="3730"/>
      <c r="HO14" s="3662"/>
      <c r="HP14" s="3730"/>
      <c r="HQ14" s="3730"/>
      <c r="HR14" s="3730"/>
      <c r="HS14" s="3730"/>
      <c r="HT14" s="3730"/>
      <c r="HU14" s="3730"/>
      <c r="HV14" s="90"/>
      <c r="HW14" s="90"/>
      <c r="HX14" s="90"/>
      <c r="HY14" s="90"/>
      <c r="HZ14" s="90"/>
      <c r="IA14" s="3662"/>
      <c r="IB14" s="90"/>
      <c r="IC14" s="90"/>
      <c r="ID14" s="90"/>
      <c r="IE14" s="90"/>
      <c r="IF14" s="90"/>
      <c r="IG14" s="3796"/>
    </row>
    <row r="15" spans="1:292" s="478" customFormat="1" ht="11.1" customHeight="1" x14ac:dyDescent="0.2">
      <c r="A15" s="58" t="s">
        <v>150</v>
      </c>
      <c r="B15" s="58" t="s">
        <v>149</v>
      </c>
      <c r="C15" s="448">
        <f t="shared" si="7"/>
        <v>2</v>
      </c>
      <c r="D15" s="447">
        <f t="shared" si="8"/>
        <v>1.1111111111111112E-2</v>
      </c>
      <c r="E15" s="403">
        <f t="array" ref="E15">MIN(IF(BI15:IG15&gt;=1,$BI$3:$IG$3))</f>
        <v>41306</v>
      </c>
      <c r="F15" s="400">
        <f t="array" ref="F15">MAX(IF(BI15:IG15&gt;=1,$BI$3:$IG$3))</f>
        <v>41397</v>
      </c>
      <c r="G15" s="442">
        <f t="shared" si="9"/>
        <v>0</v>
      </c>
      <c r="H15" s="446">
        <f t="shared" si="10"/>
        <v>0</v>
      </c>
      <c r="I15" s="626" t="str">
        <f t="shared" si="11"/>
        <v>-</v>
      </c>
      <c r="J15" s="375" t="str">
        <f t="array" ref="J15">IF((G15&gt;=1),MAX(IF(BI15:IG15=1,$BI$3:$IG$3)),"-")</f>
        <v>-</v>
      </c>
      <c r="K15" s="759" t="str">
        <f t="array" ref="K15">IF((G15&gt;=1),MAX(IF(BI15:IG15=1,$BI$2:$IG$2)),"-")</f>
        <v>-</v>
      </c>
      <c r="L15" s="384">
        <f t="shared" ca="1" si="12"/>
        <v>2</v>
      </c>
      <c r="M15" s="384" t="str">
        <f t="shared" ca="1" si="13"/>
        <v>-</v>
      </c>
      <c r="N15" s="445">
        <f t="shared" si="14"/>
        <v>0</v>
      </c>
      <c r="O15" s="444">
        <f t="shared" si="15"/>
        <v>0</v>
      </c>
      <c r="P15" s="156">
        <f t="shared" si="16"/>
        <v>0</v>
      </c>
      <c r="Q15" s="443">
        <f t="shared" si="17"/>
        <v>0</v>
      </c>
      <c r="R15" s="442">
        <f t="shared" si="18"/>
        <v>0</v>
      </c>
      <c r="S15" s="441">
        <f t="shared" si="19"/>
        <v>0</v>
      </c>
      <c r="T15" s="362">
        <f t="shared" si="20"/>
        <v>0</v>
      </c>
      <c r="U15" s="157">
        <f t="shared" si="21"/>
        <v>0</v>
      </c>
      <c r="V15" s="363">
        <f t="shared" si="22"/>
        <v>0</v>
      </c>
      <c r="W15" s="158">
        <f t="shared" si="23"/>
        <v>0</v>
      </c>
      <c r="X15" s="159">
        <f t="array" ref="X15">SUM(1*(BI$5:IG$5=BI15:IG15))-1</f>
        <v>0</v>
      </c>
      <c r="Y15" s="160">
        <f t="shared" si="24"/>
        <v>0</v>
      </c>
      <c r="Z15" s="389">
        <f t="shared" si="25"/>
        <v>10</v>
      </c>
      <c r="AA15" s="389">
        <f t="shared" si="26"/>
        <v>12.5</v>
      </c>
      <c r="AB15" s="397">
        <f t="shared" si="27"/>
        <v>0.8</v>
      </c>
      <c r="AC15" s="3419">
        <f t="shared" si="28"/>
        <v>0</v>
      </c>
      <c r="AD15" s="3420">
        <f t="shared" si="29"/>
        <v>0</v>
      </c>
      <c r="AE15" s="3421">
        <f t="shared" si="30"/>
        <v>0</v>
      </c>
      <c r="AF15" s="3422">
        <f t="shared" si="31"/>
        <v>0</v>
      </c>
      <c r="AG15" s="3423">
        <f t="shared" si="32"/>
        <v>0</v>
      </c>
      <c r="AH15" s="3424">
        <f t="shared" si="33"/>
        <v>0</v>
      </c>
      <c r="AI15" s="3425">
        <f t="shared" si="34"/>
        <v>0</v>
      </c>
      <c r="AJ15" s="3426">
        <f t="shared" si="35"/>
        <v>0</v>
      </c>
      <c r="AK15" s="3427">
        <f t="shared" si="36"/>
        <v>0</v>
      </c>
      <c r="AL15" s="3428">
        <f t="shared" si="37"/>
        <v>0</v>
      </c>
      <c r="AM15" s="3429">
        <f t="shared" si="38"/>
        <v>0</v>
      </c>
      <c r="AN15" s="3430">
        <f t="shared" si="39"/>
        <v>0</v>
      </c>
      <c r="AO15" s="3431">
        <f t="shared" si="40"/>
        <v>2</v>
      </c>
      <c r="AP15" s="3432">
        <f t="shared" si="41"/>
        <v>0</v>
      </c>
      <c r="AQ15" s="3419">
        <f t="shared" si="42"/>
        <v>0</v>
      </c>
      <c r="AR15" s="3420">
        <f t="shared" si="43"/>
        <v>0</v>
      </c>
      <c r="AS15" s="3421">
        <f t="shared" si="44"/>
        <v>0</v>
      </c>
      <c r="AT15" s="3422">
        <f t="shared" si="45"/>
        <v>0</v>
      </c>
      <c r="AU15" s="3423">
        <f t="shared" si="46"/>
        <v>0</v>
      </c>
      <c r="AV15" s="3424">
        <f t="shared" si="47"/>
        <v>0</v>
      </c>
      <c r="AW15" s="3425">
        <f t="shared" si="48"/>
        <v>0</v>
      </c>
      <c r="AX15" s="3426">
        <f t="shared" si="49"/>
        <v>0</v>
      </c>
      <c r="AY15" s="3427">
        <f t="shared" si="50"/>
        <v>0</v>
      </c>
      <c r="AZ15" s="3428">
        <f t="shared" si="51"/>
        <v>0</v>
      </c>
      <c r="BA15" s="3429">
        <f t="shared" si="52"/>
        <v>0</v>
      </c>
      <c r="BB15" s="3430">
        <f t="shared" si="53"/>
        <v>0</v>
      </c>
      <c r="BC15" s="3431">
        <f t="shared" si="54"/>
        <v>0</v>
      </c>
      <c r="BD15" s="3432">
        <f t="shared" si="55"/>
        <v>0</v>
      </c>
      <c r="BE15" s="3419">
        <f t="shared" si="56"/>
        <v>0</v>
      </c>
      <c r="BF15" s="3420">
        <f t="shared" si="57"/>
        <v>0</v>
      </c>
      <c r="BG15" s="3421">
        <f t="shared" si="58"/>
        <v>0</v>
      </c>
      <c r="BH15" s="3422">
        <f t="shared" si="59"/>
        <v>0</v>
      </c>
      <c r="BI15" s="91"/>
      <c r="BJ15" s="82"/>
      <c r="BK15" s="82"/>
      <c r="BL15" s="83"/>
      <c r="BM15" s="83"/>
      <c r="BN15" s="83"/>
      <c r="BO15" s="83"/>
      <c r="BP15" s="83"/>
      <c r="BQ15" s="83"/>
      <c r="BR15" s="83"/>
      <c r="BS15" s="83"/>
      <c r="BT15" s="92"/>
      <c r="BU15" s="92"/>
      <c r="BV15" s="92"/>
      <c r="BW15" s="92"/>
      <c r="BX15" s="92"/>
      <c r="BY15" s="92"/>
      <c r="BZ15" s="92"/>
      <c r="CA15" s="84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8"/>
      <c r="DH15" s="88"/>
      <c r="DI15" s="88"/>
      <c r="DJ15" s="88"/>
      <c r="DK15" s="88"/>
      <c r="DL15" s="88"/>
      <c r="DM15" s="88"/>
      <c r="DN15" s="88">
        <v>5</v>
      </c>
      <c r="DO15" s="88"/>
      <c r="DP15" s="88"/>
      <c r="DQ15" s="88"/>
      <c r="DR15" s="88">
        <v>15</v>
      </c>
      <c r="DS15" s="88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3"/>
      <c r="EG15" s="83"/>
      <c r="EH15" s="83"/>
      <c r="EI15" s="90"/>
      <c r="EJ15" s="90"/>
      <c r="EK15" s="104"/>
      <c r="EL15" s="104"/>
      <c r="EM15" s="104"/>
      <c r="EN15" s="104"/>
      <c r="EO15" s="104"/>
      <c r="EP15" s="104"/>
      <c r="EQ15" s="104"/>
      <c r="ER15" s="104"/>
      <c r="ES15" s="366"/>
      <c r="ET15" s="366"/>
      <c r="EU15" s="366"/>
      <c r="EV15" s="366"/>
      <c r="EW15" s="366"/>
      <c r="EX15" s="366"/>
      <c r="EY15" s="514"/>
      <c r="EZ15" s="514"/>
      <c r="FA15" s="514"/>
      <c r="FB15" s="514"/>
      <c r="FC15" s="514"/>
      <c r="FD15" s="514"/>
      <c r="FE15" s="514"/>
      <c r="FF15" s="514"/>
      <c r="FG15" s="633"/>
      <c r="FH15" s="633"/>
      <c r="FI15" s="633"/>
      <c r="FJ15" s="633"/>
      <c r="FK15" s="633"/>
      <c r="FL15" s="633"/>
      <c r="FM15" s="633"/>
      <c r="FN15" s="633"/>
      <c r="FO15" s="633"/>
      <c r="FP15" s="633"/>
      <c r="FQ15" s="633"/>
      <c r="FR15" s="633"/>
      <c r="FS15" s="633"/>
      <c r="FT15" s="633"/>
      <c r="FU15" s="752"/>
      <c r="FV15" s="752"/>
      <c r="FW15" s="752"/>
      <c r="FX15" s="752"/>
      <c r="FY15" s="752"/>
      <c r="FZ15" s="752"/>
      <c r="GA15" s="752"/>
      <c r="GB15" s="752"/>
      <c r="GC15" s="752"/>
      <c r="GD15" s="752"/>
      <c r="GE15" s="752"/>
      <c r="GF15" s="752"/>
      <c r="GG15" s="752"/>
      <c r="GH15" s="752"/>
      <c r="GI15" s="1598"/>
      <c r="GJ15" s="1598"/>
      <c r="GK15" s="1598"/>
      <c r="GL15" s="1598"/>
      <c r="GM15" s="1598"/>
      <c r="GN15" s="1598"/>
      <c r="GO15" s="1598"/>
      <c r="GP15" s="1598"/>
      <c r="GQ15" s="1598"/>
      <c r="GR15" s="1598"/>
      <c r="GS15" s="1598"/>
      <c r="GT15" s="1598"/>
      <c r="GU15" s="1598"/>
      <c r="GV15" s="1598"/>
      <c r="GW15" s="1598"/>
      <c r="GX15" s="3596"/>
      <c r="GY15" s="3596"/>
      <c r="GZ15" s="3596"/>
      <c r="HA15" s="3596"/>
      <c r="HB15" s="3596"/>
      <c r="HC15" s="3596"/>
      <c r="HD15" s="3596"/>
      <c r="HE15" s="3662"/>
      <c r="HF15" s="3596"/>
      <c r="HG15" s="3596"/>
      <c r="HH15" s="3596"/>
      <c r="HI15" s="3730"/>
      <c r="HJ15" s="3730"/>
      <c r="HK15" s="3730"/>
      <c r="HL15" s="3730"/>
      <c r="HM15" s="3730"/>
      <c r="HN15" s="3730"/>
      <c r="HO15" s="3662"/>
      <c r="HP15" s="3730"/>
      <c r="HQ15" s="3730"/>
      <c r="HR15" s="3730"/>
      <c r="HS15" s="3730"/>
      <c r="HT15" s="3730"/>
      <c r="HU15" s="3730"/>
      <c r="HV15" s="90"/>
      <c r="HW15" s="90"/>
      <c r="HX15" s="90"/>
      <c r="HY15" s="90"/>
      <c r="HZ15" s="90"/>
      <c r="IA15" s="3662"/>
      <c r="IB15" s="90"/>
      <c r="IC15" s="90"/>
      <c r="ID15" s="90"/>
      <c r="IE15" s="90"/>
      <c r="IF15" s="90"/>
      <c r="IG15" s="3796"/>
    </row>
    <row r="16" spans="1:292" s="478" customFormat="1" ht="11.1" customHeight="1" x14ac:dyDescent="0.2">
      <c r="A16" s="58" t="s">
        <v>82</v>
      </c>
      <c r="B16" s="58" t="s">
        <v>82</v>
      </c>
      <c r="C16" s="448">
        <f t="shared" si="7"/>
        <v>1</v>
      </c>
      <c r="D16" s="447">
        <f t="shared" si="8"/>
        <v>5.5555555555555558E-3</v>
      </c>
      <c r="E16" s="403">
        <f t="array" ref="E16">MIN(IF(BI16:IG16&gt;=1,$BI$3:$IG$3))</f>
        <v>40663</v>
      </c>
      <c r="F16" s="400">
        <f t="array" ref="F16">MAX(IF(BI16:IG16&gt;=1,$BI$3:$IG$3))</f>
        <v>40663</v>
      </c>
      <c r="G16" s="442">
        <f t="shared" si="9"/>
        <v>0</v>
      </c>
      <c r="H16" s="446">
        <f t="shared" si="10"/>
        <v>0</v>
      </c>
      <c r="I16" s="626" t="str">
        <f t="shared" si="11"/>
        <v>-</v>
      </c>
      <c r="J16" s="375" t="str">
        <f t="array" ref="J16">IF((G16&gt;=1),MAX(IF(BI16:IG16=1,$BI$3:$IG$3)),"-")</f>
        <v>-</v>
      </c>
      <c r="K16" s="759" t="str">
        <f t="array" ref="K16">IF((G16&gt;=1),MAX(IF(BI16:IG16=1,$BI$2:$IG$2)),"-")</f>
        <v>-</v>
      </c>
      <c r="L16" s="384">
        <f t="shared" ca="1" si="12"/>
        <v>1</v>
      </c>
      <c r="M16" s="384" t="str">
        <f t="shared" ca="1" si="13"/>
        <v>-</v>
      </c>
      <c r="N16" s="445">
        <f t="shared" si="14"/>
        <v>0</v>
      </c>
      <c r="O16" s="444">
        <f t="shared" si="15"/>
        <v>0</v>
      </c>
      <c r="P16" s="156">
        <f t="shared" si="16"/>
        <v>0</v>
      </c>
      <c r="Q16" s="443">
        <f t="shared" si="17"/>
        <v>0</v>
      </c>
      <c r="R16" s="442">
        <f t="shared" si="18"/>
        <v>0</v>
      </c>
      <c r="S16" s="441">
        <f t="shared" si="19"/>
        <v>0</v>
      </c>
      <c r="T16" s="362">
        <f t="shared" si="20"/>
        <v>0</v>
      </c>
      <c r="U16" s="157">
        <f t="shared" si="21"/>
        <v>0</v>
      </c>
      <c r="V16" s="363">
        <f t="shared" si="22"/>
        <v>0</v>
      </c>
      <c r="W16" s="158">
        <f t="shared" si="23"/>
        <v>0</v>
      </c>
      <c r="X16" s="159">
        <f t="array" ref="X16">SUM(1*(BI$5:IG$5=BI16:IG16))-1</f>
        <v>0</v>
      </c>
      <c r="Y16" s="160">
        <f t="shared" si="24"/>
        <v>0</v>
      </c>
      <c r="Z16" s="389">
        <f t="shared" si="25"/>
        <v>8</v>
      </c>
      <c r="AA16" s="389">
        <f t="shared" si="26"/>
        <v>10</v>
      </c>
      <c r="AB16" s="397">
        <f t="shared" si="27"/>
        <v>0.8</v>
      </c>
      <c r="AC16" s="3419">
        <f t="shared" si="28"/>
        <v>0</v>
      </c>
      <c r="AD16" s="3420">
        <f t="shared" si="29"/>
        <v>0</v>
      </c>
      <c r="AE16" s="3421">
        <f t="shared" si="30"/>
        <v>0</v>
      </c>
      <c r="AF16" s="3422">
        <f t="shared" si="31"/>
        <v>0</v>
      </c>
      <c r="AG16" s="3423">
        <f t="shared" si="32"/>
        <v>0</v>
      </c>
      <c r="AH16" s="3424">
        <f t="shared" si="33"/>
        <v>0</v>
      </c>
      <c r="AI16" s="3425">
        <f t="shared" si="34"/>
        <v>0</v>
      </c>
      <c r="AJ16" s="3426">
        <f t="shared" si="35"/>
        <v>0</v>
      </c>
      <c r="AK16" s="3427">
        <f t="shared" si="36"/>
        <v>1</v>
      </c>
      <c r="AL16" s="3428">
        <f t="shared" si="37"/>
        <v>0</v>
      </c>
      <c r="AM16" s="3429">
        <f t="shared" si="38"/>
        <v>0</v>
      </c>
      <c r="AN16" s="3430">
        <f t="shared" si="39"/>
        <v>0</v>
      </c>
      <c r="AO16" s="3431">
        <f t="shared" si="40"/>
        <v>0</v>
      </c>
      <c r="AP16" s="3432">
        <f t="shared" si="41"/>
        <v>0</v>
      </c>
      <c r="AQ16" s="3419">
        <f t="shared" si="42"/>
        <v>0</v>
      </c>
      <c r="AR16" s="3420">
        <f t="shared" si="43"/>
        <v>0</v>
      </c>
      <c r="AS16" s="3421">
        <f t="shared" si="44"/>
        <v>0</v>
      </c>
      <c r="AT16" s="3422">
        <f t="shared" si="45"/>
        <v>0</v>
      </c>
      <c r="AU16" s="3423">
        <f t="shared" si="46"/>
        <v>0</v>
      </c>
      <c r="AV16" s="3424">
        <f t="shared" si="47"/>
        <v>0</v>
      </c>
      <c r="AW16" s="3425">
        <f t="shared" si="48"/>
        <v>0</v>
      </c>
      <c r="AX16" s="3426">
        <f t="shared" si="49"/>
        <v>0</v>
      </c>
      <c r="AY16" s="3427">
        <f t="shared" si="50"/>
        <v>0</v>
      </c>
      <c r="AZ16" s="3428">
        <f t="shared" si="51"/>
        <v>0</v>
      </c>
      <c r="BA16" s="3429">
        <f t="shared" si="52"/>
        <v>0</v>
      </c>
      <c r="BB16" s="3430">
        <f t="shared" si="53"/>
        <v>0</v>
      </c>
      <c r="BC16" s="3431">
        <f t="shared" si="54"/>
        <v>0</v>
      </c>
      <c r="BD16" s="3432">
        <f t="shared" si="55"/>
        <v>0</v>
      </c>
      <c r="BE16" s="3419">
        <f t="shared" si="56"/>
        <v>0</v>
      </c>
      <c r="BF16" s="3420">
        <f t="shared" si="57"/>
        <v>0</v>
      </c>
      <c r="BG16" s="3421">
        <f t="shared" si="58"/>
        <v>0</v>
      </c>
      <c r="BH16" s="3422">
        <f t="shared" si="59"/>
        <v>0</v>
      </c>
      <c r="BI16" s="91"/>
      <c r="BJ16" s="82"/>
      <c r="BK16" s="82"/>
      <c r="BL16" s="83"/>
      <c r="BM16" s="83"/>
      <c r="BN16" s="83"/>
      <c r="BO16" s="83"/>
      <c r="BP16" s="83"/>
      <c r="BQ16" s="83"/>
      <c r="BR16" s="83"/>
      <c r="BS16" s="83"/>
      <c r="BT16" s="92"/>
      <c r="BU16" s="92"/>
      <c r="BV16" s="92"/>
      <c r="BW16" s="92"/>
      <c r="BX16" s="92"/>
      <c r="BY16" s="92"/>
      <c r="BZ16" s="92"/>
      <c r="CA16" s="84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6"/>
      <c r="CM16" s="86"/>
      <c r="CN16" s="86"/>
      <c r="CO16" s="86"/>
      <c r="CP16" s="86"/>
      <c r="CQ16" s="86"/>
      <c r="CR16" s="86"/>
      <c r="CS16" s="86"/>
      <c r="CT16" s="86">
        <v>8</v>
      </c>
      <c r="CU16" s="86"/>
      <c r="CV16" s="86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3"/>
      <c r="EG16" s="83"/>
      <c r="EH16" s="83"/>
      <c r="EI16" s="90"/>
      <c r="EJ16" s="90"/>
      <c r="EK16" s="104"/>
      <c r="EL16" s="104"/>
      <c r="EM16" s="104"/>
      <c r="EN16" s="104"/>
      <c r="EO16" s="104"/>
      <c r="EP16" s="104"/>
      <c r="EQ16" s="104"/>
      <c r="ER16" s="104"/>
      <c r="ES16" s="366"/>
      <c r="ET16" s="366"/>
      <c r="EU16" s="366"/>
      <c r="EV16" s="366"/>
      <c r="EW16" s="366"/>
      <c r="EX16" s="366"/>
      <c r="EY16" s="514"/>
      <c r="EZ16" s="514"/>
      <c r="FA16" s="514"/>
      <c r="FB16" s="514"/>
      <c r="FC16" s="514"/>
      <c r="FD16" s="514"/>
      <c r="FE16" s="514"/>
      <c r="FF16" s="514"/>
      <c r="FG16" s="633"/>
      <c r="FH16" s="633"/>
      <c r="FI16" s="633"/>
      <c r="FJ16" s="633"/>
      <c r="FK16" s="633"/>
      <c r="FL16" s="633"/>
      <c r="FM16" s="633"/>
      <c r="FN16" s="633"/>
      <c r="FO16" s="633"/>
      <c r="FP16" s="633"/>
      <c r="FQ16" s="633"/>
      <c r="FR16" s="633"/>
      <c r="FS16" s="633"/>
      <c r="FT16" s="633"/>
      <c r="FU16" s="752"/>
      <c r="FV16" s="752"/>
      <c r="FW16" s="752"/>
      <c r="FX16" s="752"/>
      <c r="FY16" s="752"/>
      <c r="FZ16" s="752"/>
      <c r="GA16" s="752"/>
      <c r="GB16" s="752"/>
      <c r="GC16" s="752"/>
      <c r="GD16" s="752"/>
      <c r="GE16" s="752"/>
      <c r="GF16" s="752"/>
      <c r="GG16" s="752"/>
      <c r="GH16" s="752"/>
      <c r="GI16" s="1598"/>
      <c r="GJ16" s="1598"/>
      <c r="GK16" s="1598"/>
      <c r="GL16" s="1598"/>
      <c r="GM16" s="1598"/>
      <c r="GN16" s="1598"/>
      <c r="GO16" s="1598"/>
      <c r="GP16" s="1598"/>
      <c r="GQ16" s="1598"/>
      <c r="GR16" s="1598"/>
      <c r="GS16" s="1598"/>
      <c r="GT16" s="1598"/>
      <c r="GU16" s="1598"/>
      <c r="GV16" s="1598"/>
      <c r="GW16" s="1598"/>
      <c r="GX16" s="3596"/>
      <c r="GY16" s="3596"/>
      <c r="GZ16" s="3596"/>
      <c r="HA16" s="3596"/>
      <c r="HB16" s="3596"/>
      <c r="HC16" s="3596"/>
      <c r="HD16" s="3596"/>
      <c r="HE16" s="3662"/>
      <c r="HF16" s="3596"/>
      <c r="HG16" s="3596"/>
      <c r="HH16" s="3596"/>
      <c r="HI16" s="3730"/>
      <c r="HJ16" s="3730"/>
      <c r="HK16" s="3730"/>
      <c r="HL16" s="3730"/>
      <c r="HM16" s="3730"/>
      <c r="HN16" s="3730"/>
      <c r="HO16" s="3662"/>
      <c r="HP16" s="3730"/>
      <c r="HQ16" s="3730"/>
      <c r="HR16" s="3730"/>
      <c r="HS16" s="3730"/>
      <c r="HT16" s="3730"/>
      <c r="HU16" s="3730"/>
      <c r="HV16" s="90"/>
      <c r="HW16" s="90"/>
      <c r="HX16" s="90"/>
      <c r="HY16" s="90"/>
      <c r="HZ16" s="90"/>
      <c r="IA16" s="3662"/>
      <c r="IB16" s="90"/>
      <c r="IC16" s="90"/>
      <c r="ID16" s="90"/>
      <c r="IE16" s="90"/>
      <c r="IF16" s="90"/>
      <c r="IG16" s="3796"/>
    </row>
    <row r="17" spans="1:241" s="511" customFormat="1" ht="11.1" customHeight="1" x14ac:dyDescent="0.2">
      <c r="A17" s="3873" t="s">
        <v>88</v>
      </c>
      <c r="B17" s="3873" t="s">
        <v>135</v>
      </c>
      <c r="C17" s="448">
        <f t="shared" si="7"/>
        <v>31</v>
      </c>
      <c r="D17" s="447">
        <f t="shared" si="8"/>
        <v>0.17222222222222222</v>
      </c>
      <c r="E17" s="403">
        <f t="array" ref="E17">MIN(IF(BI17:IG17&gt;=1,$BI$3:$IG$3))</f>
        <v>39227</v>
      </c>
      <c r="F17" s="400">
        <f t="array" ref="F17">MAX(IF(BI17:IG17&gt;=1,$BI$3:$IG$3))</f>
        <v>43455</v>
      </c>
      <c r="G17" s="442">
        <f t="shared" si="9"/>
        <v>5</v>
      </c>
      <c r="H17" s="446">
        <f t="shared" si="10"/>
        <v>0.16129032258064516</v>
      </c>
      <c r="I17" s="626">
        <f t="shared" si="11"/>
        <v>0.55555555555555558</v>
      </c>
      <c r="J17" s="375">
        <f t="array" ref="J17">IF((G17&gt;=1),MAX(IF(BI17:IG17=1,$BI$3:$IG$3)),"-")</f>
        <v>42034</v>
      </c>
      <c r="K17" s="759">
        <f t="array" ref="K17">IF((G17&gt;=1),MAX(IF(BI17:IG17=1,$BI$2:$IG$2)),"-")</f>
        <v>82</v>
      </c>
      <c r="L17" s="384">
        <f t="shared" ca="1" si="12"/>
        <v>5</v>
      </c>
      <c r="M17" s="384">
        <f t="shared" ca="1" si="13"/>
        <v>98</v>
      </c>
      <c r="N17" s="445">
        <f t="shared" si="14"/>
        <v>4</v>
      </c>
      <c r="O17" s="444">
        <f t="shared" si="15"/>
        <v>0.12903225806451613</v>
      </c>
      <c r="P17" s="156">
        <f t="shared" si="16"/>
        <v>1</v>
      </c>
      <c r="Q17" s="443">
        <f t="shared" si="17"/>
        <v>3.2258064516129031E-2</v>
      </c>
      <c r="R17" s="442">
        <f t="shared" si="18"/>
        <v>10</v>
      </c>
      <c r="S17" s="441">
        <f t="shared" si="19"/>
        <v>0.32258064516129031</v>
      </c>
      <c r="T17" s="362">
        <f t="shared" si="20"/>
        <v>11</v>
      </c>
      <c r="U17" s="157">
        <f t="shared" si="21"/>
        <v>0.35483870967741937</v>
      </c>
      <c r="V17" s="363">
        <f t="shared" si="22"/>
        <v>14</v>
      </c>
      <c r="W17" s="158">
        <f t="shared" si="23"/>
        <v>0.45161290322580644</v>
      </c>
      <c r="X17" s="159">
        <f t="array" ref="X17">SUM(1*(BI$5:IG$5=BI17:IG17))-1</f>
        <v>4</v>
      </c>
      <c r="Y17" s="160">
        <f t="shared" si="24"/>
        <v>0.12903225806451613</v>
      </c>
      <c r="Z17" s="389">
        <f t="shared" si="25"/>
        <v>7.258064516129032</v>
      </c>
      <c r="AA17" s="389">
        <f t="shared" si="26"/>
        <v>12.903225806451612</v>
      </c>
      <c r="AB17" s="397">
        <f t="shared" si="27"/>
        <v>0.5625</v>
      </c>
      <c r="AC17" s="3419">
        <f t="shared" si="28"/>
        <v>2</v>
      </c>
      <c r="AD17" s="3420">
        <f t="shared" si="29"/>
        <v>1</v>
      </c>
      <c r="AE17" s="3421">
        <f t="shared" si="30"/>
        <v>2</v>
      </c>
      <c r="AF17" s="3422">
        <f t="shared" si="31"/>
        <v>0</v>
      </c>
      <c r="AG17" s="3423">
        <f t="shared" si="32"/>
        <v>3</v>
      </c>
      <c r="AH17" s="3424">
        <f t="shared" si="33"/>
        <v>1</v>
      </c>
      <c r="AI17" s="3425">
        <f t="shared" si="34"/>
        <v>1</v>
      </c>
      <c r="AJ17" s="3426">
        <f t="shared" si="35"/>
        <v>0</v>
      </c>
      <c r="AK17" s="3427">
        <f t="shared" si="36"/>
        <v>3</v>
      </c>
      <c r="AL17" s="3428">
        <f t="shared" si="37"/>
        <v>0</v>
      </c>
      <c r="AM17" s="3429">
        <f t="shared" si="38"/>
        <v>7</v>
      </c>
      <c r="AN17" s="3430">
        <f t="shared" si="39"/>
        <v>1</v>
      </c>
      <c r="AO17" s="3431">
        <f t="shared" si="40"/>
        <v>3</v>
      </c>
      <c r="AP17" s="3432">
        <f t="shared" si="41"/>
        <v>1</v>
      </c>
      <c r="AQ17" s="3419">
        <f t="shared" si="42"/>
        <v>3</v>
      </c>
      <c r="AR17" s="3420">
        <f t="shared" si="43"/>
        <v>0</v>
      </c>
      <c r="AS17" s="3421">
        <f t="shared" si="44"/>
        <v>2</v>
      </c>
      <c r="AT17" s="3422">
        <f t="shared" si="45"/>
        <v>1</v>
      </c>
      <c r="AU17" s="3423">
        <f t="shared" si="46"/>
        <v>2</v>
      </c>
      <c r="AV17" s="3424">
        <f t="shared" si="47"/>
        <v>0</v>
      </c>
      <c r="AW17" s="3425">
        <f t="shared" si="48"/>
        <v>1</v>
      </c>
      <c r="AX17" s="3426">
        <f t="shared" si="49"/>
        <v>0</v>
      </c>
      <c r="AY17" s="3427">
        <f t="shared" si="50"/>
        <v>1</v>
      </c>
      <c r="AZ17" s="3428">
        <f t="shared" si="51"/>
        <v>0</v>
      </c>
      <c r="BA17" s="3429">
        <f t="shared" si="52"/>
        <v>1</v>
      </c>
      <c r="BB17" s="3430">
        <f t="shared" si="53"/>
        <v>0</v>
      </c>
      <c r="BC17" s="3431">
        <f t="shared" si="54"/>
        <v>0</v>
      </c>
      <c r="BD17" s="3432">
        <f t="shared" si="55"/>
        <v>0</v>
      </c>
      <c r="BE17" s="3419">
        <f t="shared" si="56"/>
        <v>0</v>
      </c>
      <c r="BF17" s="3420">
        <f t="shared" si="57"/>
        <v>0</v>
      </c>
      <c r="BG17" s="3421">
        <f t="shared" si="58"/>
        <v>0</v>
      </c>
      <c r="BH17" s="3422">
        <f t="shared" si="59"/>
        <v>0</v>
      </c>
      <c r="BI17" s="93">
        <v>2</v>
      </c>
      <c r="BJ17" s="89"/>
      <c r="BK17" s="89">
        <v>1</v>
      </c>
      <c r="BL17" s="83"/>
      <c r="BM17" s="83"/>
      <c r="BN17" s="83"/>
      <c r="BO17" s="83">
        <v>10</v>
      </c>
      <c r="BP17" s="83">
        <v>5</v>
      </c>
      <c r="BQ17" s="83"/>
      <c r="BR17" s="83"/>
      <c r="BS17" s="83"/>
      <c r="BT17" s="84">
        <v>12</v>
      </c>
      <c r="BU17" s="84">
        <v>1</v>
      </c>
      <c r="BV17" s="84"/>
      <c r="BW17" s="84"/>
      <c r="BX17" s="84">
        <v>9</v>
      </c>
      <c r="BY17" s="84"/>
      <c r="BZ17" s="84"/>
      <c r="CA17" s="84"/>
      <c r="CB17" s="85"/>
      <c r="CC17" s="85">
        <v>9</v>
      </c>
      <c r="CD17" s="85"/>
      <c r="CE17" s="85"/>
      <c r="CF17" s="85"/>
      <c r="CG17" s="85"/>
      <c r="CH17" s="85"/>
      <c r="CI17" s="85"/>
      <c r="CJ17" s="85"/>
      <c r="CK17" s="85"/>
      <c r="CL17" s="86"/>
      <c r="CM17" s="86">
        <v>8</v>
      </c>
      <c r="CN17" s="86"/>
      <c r="CO17" s="86">
        <v>13</v>
      </c>
      <c r="CP17" s="86"/>
      <c r="CQ17" s="86"/>
      <c r="CR17" s="86"/>
      <c r="CS17" s="86"/>
      <c r="CT17" s="86">
        <v>7</v>
      </c>
      <c r="CU17" s="86"/>
      <c r="CV17" s="86"/>
      <c r="CW17" s="87">
        <v>3</v>
      </c>
      <c r="CX17" s="87"/>
      <c r="CY17" s="87">
        <v>10</v>
      </c>
      <c r="CZ17" s="87">
        <v>1</v>
      </c>
      <c r="DA17" s="87">
        <v>8</v>
      </c>
      <c r="DB17" s="87">
        <v>2</v>
      </c>
      <c r="DC17" s="87"/>
      <c r="DD17" s="87">
        <v>8</v>
      </c>
      <c r="DE17" s="87"/>
      <c r="DF17" s="87">
        <v>11</v>
      </c>
      <c r="DG17" s="88"/>
      <c r="DH17" s="88"/>
      <c r="DI17" s="88">
        <v>2</v>
      </c>
      <c r="DJ17" s="88"/>
      <c r="DK17" s="88"/>
      <c r="DL17" s="88"/>
      <c r="DM17" s="88">
        <v>1</v>
      </c>
      <c r="DN17" s="88"/>
      <c r="DO17" s="88">
        <v>7</v>
      </c>
      <c r="DP17" s="88"/>
      <c r="DQ17" s="88"/>
      <c r="DR17" s="88"/>
      <c r="DS17" s="88"/>
      <c r="DT17" s="89"/>
      <c r="DU17" s="89"/>
      <c r="DV17" s="89"/>
      <c r="DW17" s="89"/>
      <c r="DX17" s="89">
        <v>8</v>
      </c>
      <c r="DY17" s="89"/>
      <c r="DZ17" s="89"/>
      <c r="EA17" s="89">
        <v>2</v>
      </c>
      <c r="EB17" s="89"/>
      <c r="EC17" s="89"/>
      <c r="ED17" s="89"/>
      <c r="EE17" s="89">
        <v>6</v>
      </c>
      <c r="EF17" s="83"/>
      <c r="EG17" s="83"/>
      <c r="EH17" s="83"/>
      <c r="EI17" s="90">
        <v>16</v>
      </c>
      <c r="EJ17" s="90"/>
      <c r="EK17" s="104"/>
      <c r="EL17" s="104">
        <v>1</v>
      </c>
      <c r="EM17" s="104"/>
      <c r="EN17" s="104"/>
      <c r="EO17" s="104"/>
      <c r="EP17" s="104"/>
      <c r="EQ17" s="104"/>
      <c r="ER17" s="104"/>
      <c r="ES17" s="366"/>
      <c r="ET17" s="366"/>
      <c r="EU17" s="366"/>
      <c r="EV17" s="366"/>
      <c r="EW17" s="366"/>
      <c r="EX17" s="366">
        <v>17</v>
      </c>
      <c r="EY17" s="514"/>
      <c r="EZ17" s="514"/>
      <c r="FA17" s="514">
        <v>11</v>
      </c>
      <c r="FB17" s="514"/>
      <c r="FC17" s="514"/>
      <c r="FD17" s="514"/>
      <c r="FE17" s="514"/>
      <c r="FF17" s="514"/>
      <c r="FG17" s="633"/>
      <c r="FH17" s="633"/>
      <c r="FI17" s="633"/>
      <c r="FJ17" s="633">
        <v>18</v>
      </c>
      <c r="FK17" s="633"/>
      <c r="FL17" s="633"/>
      <c r="FM17" s="633"/>
      <c r="FN17" s="633"/>
      <c r="FO17" s="633"/>
      <c r="FP17" s="633"/>
      <c r="FQ17" s="633"/>
      <c r="FR17" s="633"/>
      <c r="FS17" s="633"/>
      <c r="FT17" s="633"/>
      <c r="FU17" s="752"/>
      <c r="FV17" s="752"/>
      <c r="FW17" s="752"/>
      <c r="FX17" s="752"/>
      <c r="FY17" s="752"/>
      <c r="FZ17" s="752"/>
      <c r="GA17" s="752"/>
      <c r="GB17" s="752"/>
      <c r="GC17" s="752"/>
      <c r="GD17" s="752"/>
      <c r="GE17" s="752"/>
      <c r="GF17" s="752"/>
      <c r="GG17" s="752"/>
      <c r="GH17" s="752">
        <v>4</v>
      </c>
      <c r="GI17" s="1598"/>
      <c r="GJ17" s="1598"/>
      <c r="GK17" s="1598"/>
      <c r="GL17" s="1598"/>
      <c r="GM17" s="1598">
        <v>12</v>
      </c>
      <c r="GN17" s="1598"/>
      <c r="GO17" s="1598"/>
      <c r="GP17" s="1598"/>
      <c r="GQ17" s="1598"/>
      <c r="GR17" s="1598"/>
      <c r="GS17" s="1598"/>
      <c r="GT17" s="1598"/>
      <c r="GU17" s="1598"/>
      <c r="GV17" s="1598"/>
      <c r="GW17" s="1598"/>
      <c r="GX17" s="3596"/>
      <c r="GY17" s="3596"/>
      <c r="GZ17" s="3596"/>
      <c r="HA17" s="3596"/>
      <c r="HB17" s="3596"/>
      <c r="HC17" s="3596"/>
      <c r="HD17" s="3596"/>
      <c r="HE17" s="3662"/>
      <c r="HF17" s="3596"/>
      <c r="HG17" s="3596"/>
      <c r="HH17" s="3596"/>
      <c r="HI17" s="3730"/>
      <c r="HJ17" s="3730"/>
      <c r="HK17" s="3730"/>
      <c r="HL17" s="3730"/>
      <c r="HM17" s="3730"/>
      <c r="HN17" s="3730"/>
      <c r="HO17" s="3662"/>
      <c r="HP17" s="3730"/>
      <c r="HQ17" s="3730"/>
      <c r="HR17" s="3730"/>
      <c r="HS17" s="3730"/>
      <c r="HT17" s="3730"/>
      <c r="HU17" s="3730"/>
      <c r="HV17" s="90"/>
      <c r="HW17" s="90"/>
      <c r="HX17" s="90"/>
      <c r="HY17" s="90"/>
      <c r="HZ17" s="90"/>
      <c r="IA17" s="3662"/>
      <c r="IB17" s="90"/>
      <c r="IC17" s="90"/>
      <c r="ID17" s="90"/>
      <c r="IE17" s="90"/>
      <c r="IF17" s="90"/>
      <c r="IG17" s="3796"/>
    </row>
    <row r="18" spans="1:241" s="478" customFormat="1" ht="10.5" customHeight="1" x14ac:dyDescent="0.2">
      <c r="A18" s="58" t="s">
        <v>60</v>
      </c>
      <c r="B18" s="58" t="s">
        <v>60</v>
      </c>
      <c r="C18" s="448">
        <f t="shared" si="7"/>
        <v>3</v>
      </c>
      <c r="D18" s="447">
        <f t="shared" si="8"/>
        <v>1.6666666666666666E-2</v>
      </c>
      <c r="E18" s="403">
        <f t="array" ref="E18">MIN(IF(BI18:IG18&gt;=1,$BI$3:$IG$3))</f>
        <v>40215</v>
      </c>
      <c r="F18" s="400">
        <f t="array" ref="F18">MAX(IF(BI18:IG18&gt;=1,$BI$3:$IG$3))</f>
        <v>40271</v>
      </c>
      <c r="G18" s="442">
        <f t="shared" si="9"/>
        <v>0</v>
      </c>
      <c r="H18" s="446">
        <f t="shared" si="10"/>
        <v>0</v>
      </c>
      <c r="I18" s="626" t="str">
        <f t="shared" si="11"/>
        <v>-</v>
      </c>
      <c r="J18" s="375" t="str">
        <f t="array" ref="J18">IF((G18&gt;=1),MAX(IF(BI18:IG18=1,$BI$3:$IG$3)),"-")</f>
        <v>-</v>
      </c>
      <c r="K18" s="759" t="str">
        <f t="array" ref="K18">IF((G18&gt;=1),MAX(IF(BI18:IG18=1,$BI$2:$IG$2)),"-")</f>
        <v>-</v>
      </c>
      <c r="L18" s="384">
        <f t="shared" ca="1" si="12"/>
        <v>3</v>
      </c>
      <c r="M18" s="384" t="str">
        <f t="shared" ca="1" si="13"/>
        <v>-</v>
      </c>
      <c r="N18" s="445">
        <f t="shared" si="14"/>
        <v>0</v>
      </c>
      <c r="O18" s="444">
        <f t="shared" si="15"/>
        <v>0</v>
      </c>
      <c r="P18" s="156">
        <f t="shared" si="16"/>
        <v>0</v>
      </c>
      <c r="Q18" s="443">
        <f t="shared" si="17"/>
        <v>0</v>
      </c>
      <c r="R18" s="442">
        <f t="shared" si="18"/>
        <v>0</v>
      </c>
      <c r="S18" s="441">
        <f t="shared" si="19"/>
        <v>0</v>
      </c>
      <c r="T18" s="362">
        <f t="shared" si="20"/>
        <v>0</v>
      </c>
      <c r="U18" s="157">
        <f t="shared" si="21"/>
        <v>0</v>
      </c>
      <c r="V18" s="363">
        <f t="shared" si="22"/>
        <v>1</v>
      </c>
      <c r="W18" s="158">
        <f t="shared" si="23"/>
        <v>0.33333333333333331</v>
      </c>
      <c r="X18" s="159">
        <f t="array" ref="X18">SUM(1*(BI$5:IG$5=BI18:IG18))-1</f>
        <v>0</v>
      </c>
      <c r="Y18" s="160">
        <f t="shared" si="24"/>
        <v>0</v>
      </c>
      <c r="Z18" s="389">
        <f t="shared" si="25"/>
        <v>6.333333333333333</v>
      </c>
      <c r="AA18" s="389">
        <f t="shared" si="26"/>
        <v>10</v>
      </c>
      <c r="AB18" s="397">
        <f t="shared" si="27"/>
        <v>0.6333333333333333</v>
      </c>
      <c r="AC18" s="3419">
        <f t="shared" si="28"/>
        <v>0</v>
      </c>
      <c r="AD18" s="3420">
        <f t="shared" si="29"/>
        <v>0</v>
      </c>
      <c r="AE18" s="3421">
        <f t="shared" si="30"/>
        <v>0</v>
      </c>
      <c r="AF18" s="3422">
        <f t="shared" si="31"/>
        <v>0</v>
      </c>
      <c r="AG18" s="3423">
        <f t="shared" si="32"/>
        <v>0</v>
      </c>
      <c r="AH18" s="3424">
        <f t="shared" si="33"/>
        <v>0</v>
      </c>
      <c r="AI18" s="3425">
        <f t="shared" si="34"/>
        <v>3</v>
      </c>
      <c r="AJ18" s="3426">
        <f t="shared" si="35"/>
        <v>0</v>
      </c>
      <c r="AK18" s="3427">
        <f t="shared" si="36"/>
        <v>0</v>
      </c>
      <c r="AL18" s="3428">
        <f t="shared" si="37"/>
        <v>0</v>
      </c>
      <c r="AM18" s="3429">
        <f t="shared" si="38"/>
        <v>0</v>
      </c>
      <c r="AN18" s="3430">
        <f t="shared" si="39"/>
        <v>0</v>
      </c>
      <c r="AO18" s="3431">
        <f t="shared" si="40"/>
        <v>0</v>
      </c>
      <c r="AP18" s="3432">
        <f t="shared" si="41"/>
        <v>0</v>
      </c>
      <c r="AQ18" s="3419">
        <f t="shared" si="42"/>
        <v>0</v>
      </c>
      <c r="AR18" s="3420">
        <f t="shared" si="43"/>
        <v>0</v>
      </c>
      <c r="AS18" s="3421">
        <f t="shared" si="44"/>
        <v>0</v>
      </c>
      <c r="AT18" s="3422">
        <f t="shared" si="45"/>
        <v>0</v>
      </c>
      <c r="AU18" s="3423">
        <f t="shared" si="46"/>
        <v>0</v>
      </c>
      <c r="AV18" s="3424">
        <f t="shared" si="47"/>
        <v>0</v>
      </c>
      <c r="AW18" s="3425">
        <f t="shared" si="48"/>
        <v>0</v>
      </c>
      <c r="AX18" s="3426">
        <f t="shared" si="49"/>
        <v>0</v>
      </c>
      <c r="AY18" s="3427">
        <f t="shared" si="50"/>
        <v>0</v>
      </c>
      <c r="AZ18" s="3428">
        <f t="shared" si="51"/>
        <v>0</v>
      </c>
      <c r="BA18" s="3429">
        <f t="shared" si="52"/>
        <v>0</v>
      </c>
      <c r="BB18" s="3430">
        <f t="shared" si="53"/>
        <v>0</v>
      </c>
      <c r="BC18" s="3431">
        <f t="shared" si="54"/>
        <v>0</v>
      </c>
      <c r="BD18" s="3432">
        <f t="shared" si="55"/>
        <v>0</v>
      </c>
      <c r="BE18" s="3419">
        <f t="shared" si="56"/>
        <v>0</v>
      </c>
      <c r="BF18" s="3420">
        <f t="shared" si="57"/>
        <v>0</v>
      </c>
      <c r="BG18" s="3421">
        <f t="shared" si="58"/>
        <v>0</v>
      </c>
      <c r="BH18" s="3422">
        <f t="shared" si="59"/>
        <v>0</v>
      </c>
      <c r="BI18" s="91"/>
      <c r="BJ18" s="82"/>
      <c r="BK18" s="82"/>
      <c r="BL18" s="83"/>
      <c r="BM18" s="83"/>
      <c r="BN18" s="83"/>
      <c r="BO18" s="83"/>
      <c r="BP18" s="83"/>
      <c r="BQ18" s="83"/>
      <c r="BR18" s="83"/>
      <c r="BS18" s="83"/>
      <c r="BT18" s="92"/>
      <c r="BU18" s="92"/>
      <c r="BV18" s="92"/>
      <c r="BW18" s="92"/>
      <c r="BX18" s="92"/>
      <c r="BY18" s="92"/>
      <c r="BZ18" s="92"/>
      <c r="CA18" s="84"/>
      <c r="CB18" s="85"/>
      <c r="CC18" s="85"/>
      <c r="CD18" s="85"/>
      <c r="CE18" s="85"/>
      <c r="CF18" s="85"/>
      <c r="CG18" s="85">
        <v>10</v>
      </c>
      <c r="CH18" s="85"/>
      <c r="CI18" s="85">
        <v>5</v>
      </c>
      <c r="CJ18" s="85">
        <v>4</v>
      </c>
      <c r="CK18" s="85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3"/>
      <c r="EG18" s="83"/>
      <c r="EH18" s="83"/>
      <c r="EI18" s="90"/>
      <c r="EJ18" s="90"/>
      <c r="EK18" s="104"/>
      <c r="EL18" s="104"/>
      <c r="EM18" s="104"/>
      <c r="EN18" s="104"/>
      <c r="EO18" s="104"/>
      <c r="EP18" s="104"/>
      <c r="EQ18" s="104"/>
      <c r="ER18" s="104"/>
      <c r="ES18" s="366"/>
      <c r="ET18" s="366"/>
      <c r="EU18" s="366"/>
      <c r="EV18" s="366"/>
      <c r="EW18" s="366"/>
      <c r="EX18" s="366"/>
      <c r="EY18" s="514"/>
      <c r="EZ18" s="514"/>
      <c r="FA18" s="514"/>
      <c r="FB18" s="514"/>
      <c r="FC18" s="514"/>
      <c r="FD18" s="514"/>
      <c r="FE18" s="514"/>
      <c r="FF18" s="514"/>
      <c r="FG18" s="633"/>
      <c r="FH18" s="633"/>
      <c r="FI18" s="633"/>
      <c r="FJ18" s="633"/>
      <c r="FK18" s="633"/>
      <c r="FL18" s="633"/>
      <c r="FM18" s="633"/>
      <c r="FN18" s="633"/>
      <c r="FO18" s="633"/>
      <c r="FP18" s="633"/>
      <c r="FQ18" s="633"/>
      <c r="FR18" s="633"/>
      <c r="FS18" s="633"/>
      <c r="FT18" s="633"/>
      <c r="FU18" s="752"/>
      <c r="FV18" s="752"/>
      <c r="FW18" s="752"/>
      <c r="FX18" s="752"/>
      <c r="FY18" s="752"/>
      <c r="FZ18" s="752"/>
      <c r="GA18" s="752"/>
      <c r="GB18" s="752"/>
      <c r="GC18" s="752"/>
      <c r="GD18" s="752"/>
      <c r="GE18" s="752"/>
      <c r="GF18" s="752"/>
      <c r="GG18" s="752"/>
      <c r="GH18" s="752"/>
      <c r="GI18" s="1598"/>
      <c r="GJ18" s="1598"/>
      <c r="GK18" s="1598"/>
      <c r="GL18" s="1598"/>
      <c r="GM18" s="1598"/>
      <c r="GN18" s="1598"/>
      <c r="GO18" s="1598"/>
      <c r="GP18" s="1598"/>
      <c r="GQ18" s="1598"/>
      <c r="GR18" s="1598"/>
      <c r="GS18" s="1598"/>
      <c r="GT18" s="1598"/>
      <c r="GU18" s="1598"/>
      <c r="GV18" s="1598"/>
      <c r="GW18" s="1598"/>
      <c r="GX18" s="3596"/>
      <c r="GY18" s="3596"/>
      <c r="GZ18" s="3596"/>
      <c r="HA18" s="3596"/>
      <c r="HB18" s="3596"/>
      <c r="HC18" s="3596"/>
      <c r="HD18" s="3596"/>
      <c r="HE18" s="3662"/>
      <c r="HF18" s="3596"/>
      <c r="HG18" s="3596"/>
      <c r="HH18" s="3596"/>
      <c r="HI18" s="3730"/>
      <c r="HJ18" s="3730"/>
      <c r="HK18" s="3730"/>
      <c r="HL18" s="3730"/>
      <c r="HM18" s="3730"/>
      <c r="HN18" s="3730"/>
      <c r="HO18" s="3662"/>
      <c r="HP18" s="3730"/>
      <c r="HQ18" s="3730"/>
      <c r="HR18" s="3730"/>
      <c r="HS18" s="3730"/>
      <c r="HT18" s="3730"/>
      <c r="HU18" s="3730"/>
      <c r="HV18" s="90"/>
      <c r="HW18" s="90"/>
      <c r="HX18" s="90"/>
      <c r="HY18" s="90"/>
      <c r="HZ18" s="90"/>
      <c r="IA18" s="3662"/>
      <c r="IB18" s="90"/>
      <c r="IC18" s="90"/>
      <c r="ID18" s="90"/>
      <c r="IE18" s="90"/>
      <c r="IF18" s="90"/>
      <c r="IG18" s="3796"/>
    </row>
    <row r="19" spans="1:241" s="478" customFormat="1" ht="10.5" customHeight="1" x14ac:dyDescent="0.2">
      <c r="A19" s="58" t="s">
        <v>309</v>
      </c>
      <c r="B19" s="58" t="s">
        <v>310</v>
      </c>
      <c r="C19" s="448">
        <f t="shared" si="7"/>
        <v>1</v>
      </c>
      <c r="D19" s="447">
        <f t="shared" si="8"/>
        <v>5.5555555555555558E-3</v>
      </c>
      <c r="E19" s="403">
        <f t="array" ref="E19">MIN(IF(BI19:IG19&gt;=1,$BI$3:$IG$3))</f>
        <v>42643</v>
      </c>
      <c r="F19" s="400">
        <f t="array" ref="F19">MAX(IF(BI19:IG19&gt;=1,$BI$3:$IG$3))</f>
        <v>42643</v>
      </c>
      <c r="G19" s="442">
        <f t="shared" si="9"/>
        <v>0</v>
      </c>
      <c r="H19" s="446">
        <f t="shared" si="10"/>
        <v>0</v>
      </c>
      <c r="I19" s="626" t="str">
        <f t="shared" si="11"/>
        <v>-</v>
      </c>
      <c r="J19" s="375" t="str">
        <f t="array" ref="J19">IF((G19&gt;=1),MAX(IF(BI19:IG19=1,$BI$3:$IG$3)),"-")</f>
        <v>-</v>
      </c>
      <c r="K19" s="759" t="str">
        <f t="array" ref="K19">IF((G19&gt;=1),MAX(IF(BI19:IG19=1,$BI$2:$IG$2)),"-")</f>
        <v>-</v>
      </c>
      <c r="L19" s="384">
        <f t="shared" ca="1" si="12"/>
        <v>1</v>
      </c>
      <c r="M19" s="384" t="str">
        <f t="shared" ca="1" si="13"/>
        <v>-</v>
      </c>
      <c r="N19" s="445">
        <f t="shared" si="14"/>
        <v>0</v>
      </c>
      <c r="O19" s="444">
        <f t="shared" si="15"/>
        <v>0</v>
      </c>
      <c r="P19" s="156">
        <f t="shared" si="16"/>
        <v>0</v>
      </c>
      <c r="Q19" s="443">
        <f t="shared" si="17"/>
        <v>0</v>
      </c>
      <c r="R19" s="442">
        <f t="shared" si="18"/>
        <v>0</v>
      </c>
      <c r="S19" s="441">
        <f t="shared" si="19"/>
        <v>0</v>
      </c>
      <c r="T19" s="362">
        <f t="shared" si="20"/>
        <v>0</v>
      </c>
      <c r="U19" s="157">
        <f t="shared" si="21"/>
        <v>0</v>
      </c>
      <c r="V19" s="363">
        <f t="shared" si="22"/>
        <v>0</v>
      </c>
      <c r="W19" s="158">
        <f t="shared" si="23"/>
        <v>0</v>
      </c>
      <c r="X19" s="159">
        <f t="array" ref="X19">SUM(1*(BI$5:IG$5=BI19:IG19))-1</f>
        <v>0</v>
      </c>
      <c r="Y19" s="160">
        <f t="shared" si="24"/>
        <v>0</v>
      </c>
      <c r="Z19" s="389">
        <f t="shared" si="25"/>
        <v>9</v>
      </c>
      <c r="AA19" s="389">
        <f t="shared" si="26"/>
        <v>12</v>
      </c>
      <c r="AB19" s="397">
        <f t="shared" si="27"/>
        <v>0.75</v>
      </c>
      <c r="AC19" s="3419">
        <f t="shared" si="28"/>
        <v>0</v>
      </c>
      <c r="AD19" s="3420">
        <f t="shared" si="29"/>
        <v>0</v>
      </c>
      <c r="AE19" s="3421">
        <f t="shared" si="30"/>
        <v>0</v>
      </c>
      <c r="AF19" s="3422">
        <f t="shared" si="31"/>
        <v>0</v>
      </c>
      <c r="AG19" s="3423">
        <f t="shared" si="32"/>
        <v>0</v>
      </c>
      <c r="AH19" s="3424">
        <f t="shared" si="33"/>
        <v>0</v>
      </c>
      <c r="AI19" s="3425">
        <f t="shared" si="34"/>
        <v>0</v>
      </c>
      <c r="AJ19" s="3426">
        <f t="shared" si="35"/>
        <v>0</v>
      </c>
      <c r="AK19" s="3427">
        <f t="shared" si="36"/>
        <v>0</v>
      </c>
      <c r="AL19" s="3428">
        <f t="shared" si="37"/>
        <v>0</v>
      </c>
      <c r="AM19" s="3429">
        <f t="shared" si="38"/>
        <v>0</v>
      </c>
      <c r="AN19" s="3430">
        <f t="shared" si="39"/>
        <v>0</v>
      </c>
      <c r="AO19" s="3431">
        <f t="shared" si="40"/>
        <v>0</v>
      </c>
      <c r="AP19" s="3432">
        <f t="shared" si="41"/>
        <v>0</v>
      </c>
      <c r="AQ19" s="3419">
        <f t="shared" si="42"/>
        <v>0</v>
      </c>
      <c r="AR19" s="3420">
        <f t="shared" si="43"/>
        <v>0</v>
      </c>
      <c r="AS19" s="3421">
        <f t="shared" si="44"/>
        <v>0</v>
      </c>
      <c r="AT19" s="3422">
        <f t="shared" si="45"/>
        <v>0</v>
      </c>
      <c r="AU19" s="3423">
        <f t="shared" si="46"/>
        <v>0</v>
      </c>
      <c r="AV19" s="3424">
        <f t="shared" si="47"/>
        <v>0</v>
      </c>
      <c r="AW19" s="3425">
        <f t="shared" si="48"/>
        <v>1</v>
      </c>
      <c r="AX19" s="3426">
        <f t="shared" si="49"/>
        <v>0</v>
      </c>
      <c r="AY19" s="3427">
        <f t="shared" si="50"/>
        <v>0</v>
      </c>
      <c r="AZ19" s="3428">
        <f t="shared" si="51"/>
        <v>0</v>
      </c>
      <c r="BA19" s="3429">
        <f t="shared" si="52"/>
        <v>0</v>
      </c>
      <c r="BB19" s="3430">
        <f t="shared" si="53"/>
        <v>0</v>
      </c>
      <c r="BC19" s="3431">
        <f t="shared" si="54"/>
        <v>0</v>
      </c>
      <c r="BD19" s="3432">
        <f t="shared" si="55"/>
        <v>0</v>
      </c>
      <c r="BE19" s="3419">
        <f t="shared" si="56"/>
        <v>0</v>
      </c>
      <c r="BF19" s="3420">
        <f t="shared" si="57"/>
        <v>0</v>
      </c>
      <c r="BG19" s="3421">
        <f t="shared" si="58"/>
        <v>0</v>
      </c>
      <c r="BH19" s="3422">
        <f t="shared" si="59"/>
        <v>0</v>
      </c>
      <c r="BI19" s="91"/>
      <c r="BJ19" s="82"/>
      <c r="BK19" s="82"/>
      <c r="BL19" s="83"/>
      <c r="BM19" s="83"/>
      <c r="BN19" s="83"/>
      <c r="BO19" s="83"/>
      <c r="BP19" s="83"/>
      <c r="BQ19" s="83"/>
      <c r="BR19" s="83"/>
      <c r="BS19" s="83"/>
      <c r="BT19" s="92"/>
      <c r="BU19" s="92"/>
      <c r="BV19" s="92"/>
      <c r="BW19" s="92"/>
      <c r="BX19" s="92"/>
      <c r="BY19" s="92"/>
      <c r="BZ19" s="92"/>
      <c r="CA19" s="84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3"/>
      <c r="EG19" s="83"/>
      <c r="EH19" s="83"/>
      <c r="EI19" s="90"/>
      <c r="EJ19" s="90"/>
      <c r="EK19" s="104"/>
      <c r="EL19" s="104"/>
      <c r="EM19" s="104"/>
      <c r="EN19" s="104"/>
      <c r="EO19" s="104"/>
      <c r="EP19" s="104"/>
      <c r="EQ19" s="104"/>
      <c r="ER19" s="104"/>
      <c r="ES19" s="366"/>
      <c r="ET19" s="366"/>
      <c r="EU19" s="366"/>
      <c r="EV19" s="366"/>
      <c r="EW19" s="366"/>
      <c r="EX19" s="366"/>
      <c r="EY19" s="514"/>
      <c r="EZ19" s="514"/>
      <c r="FA19" s="514"/>
      <c r="FB19" s="514"/>
      <c r="FC19" s="514"/>
      <c r="FD19" s="514"/>
      <c r="FE19" s="514"/>
      <c r="FF19" s="514"/>
      <c r="FG19" s="633"/>
      <c r="FH19" s="633">
        <v>9</v>
      </c>
      <c r="FI19" s="633"/>
      <c r="FJ19" s="633"/>
      <c r="FK19" s="633"/>
      <c r="FL19" s="633"/>
      <c r="FM19" s="633"/>
      <c r="FN19" s="633"/>
      <c r="FO19" s="633"/>
      <c r="FP19" s="633"/>
      <c r="FQ19" s="633"/>
      <c r="FR19" s="633"/>
      <c r="FS19" s="633"/>
      <c r="FT19" s="633"/>
      <c r="FU19" s="752"/>
      <c r="FV19" s="752"/>
      <c r="FW19" s="752"/>
      <c r="FX19" s="752"/>
      <c r="FY19" s="752"/>
      <c r="FZ19" s="752"/>
      <c r="GA19" s="752"/>
      <c r="GB19" s="752"/>
      <c r="GC19" s="752"/>
      <c r="GD19" s="752"/>
      <c r="GE19" s="752"/>
      <c r="GF19" s="752"/>
      <c r="GG19" s="752"/>
      <c r="GH19" s="752"/>
      <c r="GI19" s="1598"/>
      <c r="GJ19" s="1598"/>
      <c r="GK19" s="1598"/>
      <c r="GL19" s="1598"/>
      <c r="GM19" s="1598"/>
      <c r="GN19" s="1598"/>
      <c r="GO19" s="1598"/>
      <c r="GP19" s="1598"/>
      <c r="GQ19" s="1598"/>
      <c r="GR19" s="1598"/>
      <c r="GS19" s="1598"/>
      <c r="GT19" s="1598"/>
      <c r="GU19" s="1598"/>
      <c r="GV19" s="1598"/>
      <c r="GW19" s="1598"/>
      <c r="GX19" s="3596"/>
      <c r="GY19" s="3596"/>
      <c r="GZ19" s="3596"/>
      <c r="HA19" s="3596"/>
      <c r="HB19" s="3596"/>
      <c r="HC19" s="3596"/>
      <c r="HD19" s="3596"/>
      <c r="HE19" s="3662"/>
      <c r="HF19" s="3596"/>
      <c r="HG19" s="3596"/>
      <c r="HH19" s="3596"/>
      <c r="HI19" s="3730"/>
      <c r="HJ19" s="3730"/>
      <c r="HK19" s="3730"/>
      <c r="HL19" s="3730"/>
      <c r="HM19" s="3730"/>
      <c r="HN19" s="3730"/>
      <c r="HO19" s="3662"/>
      <c r="HP19" s="3730"/>
      <c r="HQ19" s="3730"/>
      <c r="HR19" s="3730"/>
      <c r="HS19" s="3730"/>
      <c r="HT19" s="3730"/>
      <c r="HU19" s="3730"/>
      <c r="HV19" s="90"/>
      <c r="HW19" s="90"/>
      <c r="HX19" s="90"/>
      <c r="HY19" s="90"/>
      <c r="HZ19" s="90"/>
      <c r="IA19" s="3662"/>
      <c r="IB19" s="90"/>
      <c r="IC19" s="90"/>
      <c r="ID19" s="90"/>
      <c r="IE19" s="90"/>
      <c r="IF19" s="90"/>
      <c r="IG19" s="3796"/>
    </row>
    <row r="20" spans="1:241" s="511" customFormat="1" ht="11.1" customHeight="1" x14ac:dyDescent="0.2">
      <c r="A20" s="58" t="s">
        <v>155</v>
      </c>
      <c r="B20" s="58" t="s">
        <v>126</v>
      </c>
      <c r="C20" s="448">
        <f t="shared" si="7"/>
        <v>5</v>
      </c>
      <c r="D20" s="447">
        <f t="shared" si="8"/>
        <v>2.7777777777777776E-2</v>
      </c>
      <c r="E20" s="403">
        <f t="array" ref="E20">MIN(IF(BI20:IG20&gt;=1,$BI$3:$IG$3))</f>
        <v>41152</v>
      </c>
      <c r="F20" s="400">
        <f t="array" ref="F20">MAX(IF(BI20:IG20&gt;=1,$BI$3:$IG$3))</f>
        <v>42356</v>
      </c>
      <c r="G20" s="442">
        <f t="shared" si="9"/>
        <v>0</v>
      </c>
      <c r="H20" s="446">
        <f t="shared" si="10"/>
        <v>0</v>
      </c>
      <c r="I20" s="626" t="str">
        <f t="shared" si="11"/>
        <v>-</v>
      </c>
      <c r="J20" s="375" t="str">
        <f t="array" ref="J20">IF((G20&gt;=1),MAX(IF(BI20:IG20=1,$BI$3:$IG$3)),"-")</f>
        <v>-</v>
      </c>
      <c r="K20" s="759" t="str">
        <f t="array" ref="K20">IF((G20&gt;=1),MAX(IF(BI20:IG20=1,$BI$2:$IG$2)),"-")</f>
        <v>-</v>
      </c>
      <c r="L20" s="384">
        <f t="shared" ca="1" si="12"/>
        <v>5</v>
      </c>
      <c r="M20" s="384" t="str">
        <f t="shared" ca="1" si="13"/>
        <v>-</v>
      </c>
      <c r="N20" s="445">
        <f t="shared" si="14"/>
        <v>0</v>
      </c>
      <c r="O20" s="444">
        <f t="shared" si="15"/>
        <v>0</v>
      </c>
      <c r="P20" s="156">
        <f t="shared" si="16"/>
        <v>0</v>
      </c>
      <c r="Q20" s="443">
        <f t="shared" si="17"/>
        <v>0</v>
      </c>
      <c r="R20" s="442">
        <f t="shared" si="18"/>
        <v>0</v>
      </c>
      <c r="S20" s="441">
        <f t="shared" si="19"/>
        <v>0</v>
      </c>
      <c r="T20" s="362">
        <f t="shared" si="20"/>
        <v>1</v>
      </c>
      <c r="U20" s="157">
        <f t="shared" si="21"/>
        <v>0.2</v>
      </c>
      <c r="V20" s="363">
        <f t="shared" si="22"/>
        <v>1</v>
      </c>
      <c r="W20" s="158">
        <f t="shared" si="23"/>
        <v>0.2</v>
      </c>
      <c r="X20" s="159">
        <f t="array" ref="X20">SUM(1*(BI$5:IG$5=BI20:IG20))-1</f>
        <v>1</v>
      </c>
      <c r="Y20" s="160">
        <f t="shared" si="24"/>
        <v>0.2</v>
      </c>
      <c r="Z20" s="389">
        <f t="shared" si="25"/>
        <v>10.199999999999999</v>
      </c>
      <c r="AA20" s="389">
        <f t="shared" si="26"/>
        <v>15</v>
      </c>
      <c r="AB20" s="397">
        <f t="shared" si="27"/>
        <v>0.67999999999999994</v>
      </c>
      <c r="AC20" s="3419">
        <f t="shared" si="28"/>
        <v>0</v>
      </c>
      <c r="AD20" s="3420">
        <f t="shared" si="29"/>
        <v>0</v>
      </c>
      <c r="AE20" s="3421">
        <f t="shared" si="30"/>
        <v>0</v>
      </c>
      <c r="AF20" s="3422">
        <f t="shared" si="31"/>
        <v>0</v>
      </c>
      <c r="AG20" s="3423">
        <f t="shared" si="32"/>
        <v>0</v>
      </c>
      <c r="AH20" s="3424">
        <f t="shared" si="33"/>
        <v>0</v>
      </c>
      <c r="AI20" s="3425">
        <f t="shared" si="34"/>
        <v>0</v>
      </c>
      <c r="AJ20" s="3426">
        <f t="shared" si="35"/>
        <v>0</v>
      </c>
      <c r="AK20" s="3427">
        <f t="shared" si="36"/>
        <v>0</v>
      </c>
      <c r="AL20" s="3428">
        <f t="shared" si="37"/>
        <v>0</v>
      </c>
      <c r="AM20" s="3429">
        <f t="shared" si="38"/>
        <v>0</v>
      </c>
      <c r="AN20" s="3430">
        <f t="shared" si="39"/>
        <v>0</v>
      </c>
      <c r="AO20" s="3431">
        <f t="shared" si="40"/>
        <v>1</v>
      </c>
      <c r="AP20" s="3432">
        <f t="shared" si="41"/>
        <v>0</v>
      </c>
      <c r="AQ20" s="3419">
        <f t="shared" si="42"/>
        <v>3</v>
      </c>
      <c r="AR20" s="3420">
        <f t="shared" si="43"/>
        <v>0</v>
      </c>
      <c r="AS20" s="3421">
        <f t="shared" si="44"/>
        <v>0</v>
      </c>
      <c r="AT20" s="3422">
        <f t="shared" si="45"/>
        <v>0</v>
      </c>
      <c r="AU20" s="3423">
        <f t="shared" si="46"/>
        <v>1</v>
      </c>
      <c r="AV20" s="3424">
        <f t="shared" si="47"/>
        <v>0</v>
      </c>
      <c r="AW20" s="3425">
        <f t="shared" si="48"/>
        <v>0</v>
      </c>
      <c r="AX20" s="3426">
        <f t="shared" si="49"/>
        <v>0</v>
      </c>
      <c r="AY20" s="3427">
        <f t="shared" si="50"/>
        <v>0</v>
      </c>
      <c r="AZ20" s="3428">
        <f t="shared" si="51"/>
        <v>0</v>
      </c>
      <c r="BA20" s="3429">
        <f t="shared" si="52"/>
        <v>0</v>
      </c>
      <c r="BB20" s="3430">
        <f t="shared" si="53"/>
        <v>0</v>
      </c>
      <c r="BC20" s="3431">
        <f t="shared" si="54"/>
        <v>0</v>
      </c>
      <c r="BD20" s="3432">
        <f t="shared" si="55"/>
        <v>0</v>
      </c>
      <c r="BE20" s="3419">
        <f t="shared" si="56"/>
        <v>0</v>
      </c>
      <c r="BF20" s="3420">
        <f t="shared" si="57"/>
        <v>0</v>
      </c>
      <c r="BG20" s="3421">
        <f t="shared" si="58"/>
        <v>0</v>
      </c>
      <c r="BH20" s="3422">
        <f t="shared" si="59"/>
        <v>0</v>
      </c>
      <c r="BI20" s="91"/>
      <c r="BJ20" s="82"/>
      <c r="BK20" s="82"/>
      <c r="BL20" s="83"/>
      <c r="BM20" s="83"/>
      <c r="BN20" s="83"/>
      <c r="BO20" s="83"/>
      <c r="BP20" s="83"/>
      <c r="BQ20" s="83"/>
      <c r="BR20" s="83"/>
      <c r="BS20" s="83"/>
      <c r="BT20" s="92"/>
      <c r="BU20" s="92"/>
      <c r="BV20" s="92"/>
      <c r="BW20" s="92"/>
      <c r="BX20" s="92"/>
      <c r="BY20" s="92"/>
      <c r="BZ20" s="92"/>
      <c r="CA20" s="84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8"/>
      <c r="DH20" s="88">
        <v>8</v>
      </c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89"/>
      <c r="DV20" s="89"/>
      <c r="DW20" s="89"/>
      <c r="DX20" s="89"/>
      <c r="DY20" s="89"/>
      <c r="DZ20" s="89"/>
      <c r="EA20" s="89"/>
      <c r="EB20" s="89">
        <v>4</v>
      </c>
      <c r="EC20" s="89">
        <v>15</v>
      </c>
      <c r="ED20" s="89"/>
      <c r="EE20" s="89">
        <v>11</v>
      </c>
      <c r="EF20" s="83"/>
      <c r="EG20" s="83"/>
      <c r="EH20" s="83"/>
      <c r="EI20" s="90"/>
      <c r="EJ20" s="90"/>
      <c r="EK20" s="104"/>
      <c r="EL20" s="104"/>
      <c r="EM20" s="104"/>
      <c r="EN20" s="104"/>
      <c r="EO20" s="104"/>
      <c r="EP20" s="104"/>
      <c r="EQ20" s="104"/>
      <c r="ER20" s="104"/>
      <c r="ES20" s="366"/>
      <c r="ET20" s="366"/>
      <c r="EU20" s="366"/>
      <c r="EV20" s="366"/>
      <c r="EW20" s="366"/>
      <c r="EX20" s="366">
        <v>13</v>
      </c>
      <c r="EY20" s="514"/>
      <c r="EZ20" s="514"/>
      <c r="FA20" s="514"/>
      <c r="FB20" s="514"/>
      <c r="FC20" s="514"/>
      <c r="FD20" s="514"/>
      <c r="FE20" s="514"/>
      <c r="FF20" s="514"/>
      <c r="FG20" s="633"/>
      <c r="FH20" s="633"/>
      <c r="FI20" s="633"/>
      <c r="FJ20" s="633"/>
      <c r="FK20" s="633"/>
      <c r="FL20" s="633"/>
      <c r="FM20" s="633"/>
      <c r="FN20" s="633"/>
      <c r="FO20" s="633"/>
      <c r="FP20" s="633"/>
      <c r="FQ20" s="633"/>
      <c r="FR20" s="633"/>
      <c r="FS20" s="633"/>
      <c r="FT20" s="633"/>
      <c r="FU20" s="752"/>
      <c r="FV20" s="752"/>
      <c r="FW20" s="752"/>
      <c r="FX20" s="752"/>
      <c r="FY20" s="752"/>
      <c r="FZ20" s="752"/>
      <c r="GA20" s="752"/>
      <c r="GB20" s="752"/>
      <c r="GC20" s="752"/>
      <c r="GD20" s="752"/>
      <c r="GE20" s="752"/>
      <c r="GF20" s="752"/>
      <c r="GG20" s="752"/>
      <c r="GH20" s="752"/>
      <c r="GI20" s="1598"/>
      <c r="GJ20" s="1598"/>
      <c r="GK20" s="1598"/>
      <c r="GL20" s="1598"/>
      <c r="GM20" s="1598"/>
      <c r="GN20" s="1598"/>
      <c r="GO20" s="1598"/>
      <c r="GP20" s="1598"/>
      <c r="GQ20" s="1598"/>
      <c r="GR20" s="1598"/>
      <c r="GS20" s="1598"/>
      <c r="GT20" s="1598"/>
      <c r="GU20" s="1598"/>
      <c r="GV20" s="1598"/>
      <c r="GW20" s="1598"/>
      <c r="GX20" s="3596"/>
      <c r="GY20" s="3596"/>
      <c r="GZ20" s="3596"/>
      <c r="HA20" s="3596"/>
      <c r="HB20" s="3596"/>
      <c r="HC20" s="3596"/>
      <c r="HD20" s="3596"/>
      <c r="HE20" s="3662"/>
      <c r="HF20" s="3596"/>
      <c r="HG20" s="3596"/>
      <c r="HH20" s="3596"/>
      <c r="HI20" s="3730"/>
      <c r="HJ20" s="3730"/>
      <c r="HK20" s="3730"/>
      <c r="HL20" s="3730"/>
      <c r="HM20" s="3730"/>
      <c r="HN20" s="3730"/>
      <c r="HO20" s="3662"/>
      <c r="HP20" s="3730"/>
      <c r="HQ20" s="3730"/>
      <c r="HR20" s="3730"/>
      <c r="HS20" s="3730"/>
      <c r="HT20" s="3730"/>
      <c r="HU20" s="3730"/>
      <c r="HV20" s="90"/>
      <c r="HW20" s="90"/>
      <c r="HX20" s="90"/>
      <c r="HY20" s="90"/>
      <c r="HZ20" s="90"/>
      <c r="IA20" s="3662"/>
      <c r="IB20" s="90"/>
      <c r="IC20" s="90"/>
      <c r="ID20" s="90"/>
      <c r="IE20" s="90"/>
      <c r="IF20" s="90"/>
      <c r="IG20" s="3796"/>
    </row>
    <row r="21" spans="1:241" s="478" customFormat="1" ht="11.1" customHeight="1" x14ac:dyDescent="0.2">
      <c r="A21" s="61" t="s">
        <v>143</v>
      </c>
      <c r="B21" s="61" t="s">
        <v>143</v>
      </c>
      <c r="C21" s="448">
        <f t="shared" si="7"/>
        <v>2</v>
      </c>
      <c r="D21" s="447">
        <f t="shared" si="8"/>
        <v>1.1111111111111112E-2</v>
      </c>
      <c r="E21" s="403">
        <f t="array" ref="E21">MIN(IF(BI21:IG21&gt;=1,$BI$3:$IG$3))</f>
        <v>40327</v>
      </c>
      <c r="F21" s="400">
        <f t="array" ref="F21">MAX(IF(BI21:IG21&gt;=1,$BI$3:$IG$3))</f>
        <v>40697</v>
      </c>
      <c r="G21" s="442">
        <f t="shared" si="9"/>
        <v>1</v>
      </c>
      <c r="H21" s="446">
        <f t="shared" si="10"/>
        <v>0.5</v>
      </c>
      <c r="I21" s="626">
        <f t="shared" si="11"/>
        <v>1</v>
      </c>
      <c r="J21" s="375">
        <f t="array" ref="J21">IF((G21&gt;=1),MAX(IF(BI21:IG21=1,$BI$3:$IG$3)),"-")</f>
        <v>40697</v>
      </c>
      <c r="K21" s="759">
        <f t="array" ref="K21">IF((G21&gt;=1),MAX(IF(BI21:IG21=1,$BI$2:$IG$2)),"-")</f>
        <v>40</v>
      </c>
      <c r="L21" s="384">
        <f t="shared" ca="1" si="12"/>
        <v>0</v>
      </c>
      <c r="M21" s="384">
        <f t="shared" ca="1" si="13"/>
        <v>140</v>
      </c>
      <c r="N21" s="445">
        <f t="shared" si="14"/>
        <v>0</v>
      </c>
      <c r="O21" s="444">
        <f t="shared" si="15"/>
        <v>0</v>
      </c>
      <c r="P21" s="156">
        <f t="shared" si="16"/>
        <v>1</v>
      </c>
      <c r="Q21" s="443">
        <f t="shared" si="17"/>
        <v>0.5</v>
      </c>
      <c r="R21" s="442">
        <f t="shared" si="18"/>
        <v>2</v>
      </c>
      <c r="S21" s="441">
        <f t="shared" si="19"/>
        <v>1</v>
      </c>
      <c r="T21" s="362">
        <f t="shared" si="20"/>
        <v>1</v>
      </c>
      <c r="U21" s="157">
        <f t="shared" si="21"/>
        <v>0.5</v>
      </c>
      <c r="V21" s="363">
        <f t="shared" si="22"/>
        <v>2</v>
      </c>
      <c r="W21" s="158">
        <f t="shared" si="23"/>
        <v>1</v>
      </c>
      <c r="X21" s="159">
        <f t="array" ref="X21">SUM(1*(BI$5:IG$5=BI21:IG21))-1</f>
        <v>0</v>
      </c>
      <c r="Y21" s="160">
        <f t="shared" si="24"/>
        <v>0</v>
      </c>
      <c r="Z21" s="389">
        <f t="shared" si="25"/>
        <v>2</v>
      </c>
      <c r="AA21" s="389">
        <f t="shared" si="26"/>
        <v>9</v>
      </c>
      <c r="AB21" s="397">
        <f t="shared" si="27"/>
        <v>0.22222222222222221</v>
      </c>
      <c r="AC21" s="3419">
        <f t="shared" si="28"/>
        <v>0</v>
      </c>
      <c r="AD21" s="3420">
        <f t="shared" si="29"/>
        <v>0</v>
      </c>
      <c r="AE21" s="3421">
        <f t="shared" si="30"/>
        <v>0</v>
      </c>
      <c r="AF21" s="3422">
        <f t="shared" si="31"/>
        <v>0</v>
      </c>
      <c r="AG21" s="3423">
        <f t="shared" si="32"/>
        <v>0</v>
      </c>
      <c r="AH21" s="3424">
        <f t="shared" si="33"/>
        <v>0</v>
      </c>
      <c r="AI21" s="3425">
        <f t="shared" si="34"/>
        <v>1</v>
      </c>
      <c r="AJ21" s="3426">
        <f t="shared" si="35"/>
        <v>0</v>
      </c>
      <c r="AK21" s="3427">
        <f t="shared" si="36"/>
        <v>1</v>
      </c>
      <c r="AL21" s="3428">
        <f t="shared" si="37"/>
        <v>1</v>
      </c>
      <c r="AM21" s="3429">
        <f t="shared" si="38"/>
        <v>0</v>
      </c>
      <c r="AN21" s="3430">
        <f t="shared" si="39"/>
        <v>0</v>
      </c>
      <c r="AO21" s="3431">
        <f t="shared" si="40"/>
        <v>0</v>
      </c>
      <c r="AP21" s="3432">
        <f t="shared" si="41"/>
        <v>0</v>
      </c>
      <c r="AQ21" s="3419">
        <f t="shared" si="42"/>
        <v>0</v>
      </c>
      <c r="AR21" s="3420">
        <f t="shared" si="43"/>
        <v>0</v>
      </c>
      <c r="AS21" s="3421">
        <f t="shared" si="44"/>
        <v>0</v>
      </c>
      <c r="AT21" s="3422">
        <f t="shared" si="45"/>
        <v>0</v>
      </c>
      <c r="AU21" s="3423">
        <f t="shared" si="46"/>
        <v>0</v>
      </c>
      <c r="AV21" s="3424">
        <f t="shared" si="47"/>
        <v>0</v>
      </c>
      <c r="AW21" s="3425">
        <f t="shared" si="48"/>
        <v>0</v>
      </c>
      <c r="AX21" s="3426">
        <f t="shared" si="49"/>
        <v>0</v>
      </c>
      <c r="AY21" s="3427">
        <f t="shared" si="50"/>
        <v>0</v>
      </c>
      <c r="AZ21" s="3428">
        <f t="shared" si="51"/>
        <v>0</v>
      </c>
      <c r="BA21" s="3429">
        <f t="shared" si="52"/>
        <v>0</v>
      </c>
      <c r="BB21" s="3430">
        <f t="shared" si="53"/>
        <v>0</v>
      </c>
      <c r="BC21" s="3431">
        <f t="shared" si="54"/>
        <v>0</v>
      </c>
      <c r="BD21" s="3432">
        <f t="shared" si="55"/>
        <v>0</v>
      </c>
      <c r="BE21" s="3419">
        <f t="shared" si="56"/>
        <v>0</v>
      </c>
      <c r="BF21" s="3420">
        <f t="shared" si="57"/>
        <v>0</v>
      </c>
      <c r="BG21" s="3421">
        <f t="shared" si="58"/>
        <v>0</v>
      </c>
      <c r="BH21" s="3422">
        <f t="shared" si="59"/>
        <v>0</v>
      </c>
      <c r="BI21" s="91"/>
      <c r="BJ21" s="82"/>
      <c r="BK21" s="82"/>
      <c r="BL21" s="83"/>
      <c r="BM21" s="83"/>
      <c r="BN21" s="83"/>
      <c r="BO21" s="83"/>
      <c r="BP21" s="83"/>
      <c r="BQ21" s="83"/>
      <c r="BR21" s="83"/>
      <c r="BS21" s="83"/>
      <c r="BT21" s="92"/>
      <c r="BU21" s="92"/>
      <c r="BV21" s="92"/>
      <c r="BW21" s="92"/>
      <c r="BX21" s="92"/>
      <c r="BY21" s="92"/>
      <c r="BZ21" s="92"/>
      <c r="CA21" s="84"/>
      <c r="CB21" s="85"/>
      <c r="CC21" s="85"/>
      <c r="CD21" s="85"/>
      <c r="CE21" s="85"/>
      <c r="CF21" s="85"/>
      <c r="CG21" s="85"/>
      <c r="CH21" s="85"/>
      <c r="CI21" s="85"/>
      <c r="CJ21" s="85"/>
      <c r="CK21" s="85">
        <v>3</v>
      </c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>
        <v>1</v>
      </c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3"/>
      <c r="EG21" s="83"/>
      <c r="EH21" s="83"/>
      <c r="EI21" s="90"/>
      <c r="EJ21" s="90"/>
      <c r="EK21" s="104"/>
      <c r="EL21" s="104"/>
      <c r="EM21" s="104"/>
      <c r="EN21" s="104"/>
      <c r="EO21" s="104"/>
      <c r="EP21" s="104"/>
      <c r="EQ21" s="104"/>
      <c r="ER21" s="104"/>
      <c r="ES21" s="366"/>
      <c r="ET21" s="366"/>
      <c r="EU21" s="366"/>
      <c r="EV21" s="366"/>
      <c r="EW21" s="366"/>
      <c r="EX21" s="366"/>
      <c r="EY21" s="514"/>
      <c r="EZ21" s="514"/>
      <c r="FA21" s="514"/>
      <c r="FB21" s="514"/>
      <c r="FC21" s="514"/>
      <c r="FD21" s="514"/>
      <c r="FE21" s="514"/>
      <c r="FF21" s="514"/>
      <c r="FG21" s="633"/>
      <c r="FH21" s="633"/>
      <c r="FI21" s="633"/>
      <c r="FJ21" s="633"/>
      <c r="FK21" s="633"/>
      <c r="FL21" s="633"/>
      <c r="FM21" s="633"/>
      <c r="FN21" s="633"/>
      <c r="FO21" s="633"/>
      <c r="FP21" s="633"/>
      <c r="FQ21" s="633"/>
      <c r="FR21" s="633"/>
      <c r="FS21" s="633"/>
      <c r="FT21" s="633"/>
      <c r="FU21" s="752"/>
      <c r="FV21" s="752"/>
      <c r="FW21" s="752"/>
      <c r="FX21" s="752"/>
      <c r="FY21" s="752"/>
      <c r="FZ21" s="752"/>
      <c r="GA21" s="752"/>
      <c r="GB21" s="752"/>
      <c r="GC21" s="752"/>
      <c r="GD21" s="752"/>
      <c r="GE21" s="752"/>
      <c r="GF21" s="752"/>
      <c r="GG21" s="752"/>
      <c r="GH21" s="752"/>
      <c r="GI21" s="1598"/>
      <c r="GJ21" s="1598"/>
      <c r="GK21" s="1598"/>
      <c r="GL21" s="1598"/>
      <c r="GM21" s="1598"/>
      <c r="GN21" s="1598"/>
      <c r="GO21" s="1598"/>
      <c r="GP21" s="1598"/>
      <c r="GQ21" s="1598"/>
      <c r="GR21" s="1598"/>
      <c r="GS21" s="1598"/>
      <c r="GT21" s="1598"/>
      <c r="GU21" s="1598"/>
      <c r="GV21" s="1598"/>
      <c r="GW21" s="1598"/>
      <c r="GX21" s="3596"/>
      <c r="GY21" s="3596"/>
      <c r="GZ21" s="3596"/>
      <c r="HA21" s="3596"/>
      <c r="HB21" s="3596"/>
      <c r="HC21" s="3596"/>
      <c r="HD21" s="3596"/>
      <c r="HE21" s="3662"/>
      <c r="HF21" s="3596"/>
      <c r="HG21" s="3596"/>
      <c r="HH21" s="3596"/>
      <c r="HI21" s="3730"/>
      <c r="HJ21" s="3730"/>
      <c r="HK21" s="3730"/>
      <c r="HL21" s="3730"/>
      <c r="HM21" s="3730"/>
      <c r="HN21" s="3730"/>
      <c r="HO21" s="3662"/>
      <c r="HP21" s="3730"/>
      <c r="HQ21" s="3730"/>
      <c r="HR21" s="3730"/>
      <c r="HS21" s="3730"/>
      <c r="HT21" s="3730"/>
      <c r="HU21" s="3730"/>
      <c r="HV21" s="90"/>
      <c r="HW21" s="90"/>
      <c r="HX21" s="90"/>
      <c r="HY21" s="90"/>
      <c r="HZ21" s="90"/>
      <c r="IA21" s="3662"/>
      <c r="IB21" s="90"/>
      <c r="IC21" s="90"/>
      <c r="ID21" s="90"/>
      <c r="IE21" s="90"/>
      <c r="IF21" s="90"/>
      <c r="IG21" s="3796"/>
    </row>
    <row r="22" spans="1:241" s="478" customFormat="1" ht="11.1" customHeight="1" x14ac:dyDescent="0.2">
      <c r="A22" s="58" t="s">
        <v>849</v>
      </c>
      <c r="B22" s="58" t="s">
        <v>66</v>
      </c>
      <c r="C22" s="448">
        <f t="shared" si="7"/>
        <v>1</v>
      </c>
      <c r="D22" s="447">
        <f t="shared" si="8"/>
        <v>5.5555555555555558E-3</v>
      </c>
      <c r="E22" s="403">
        <f t="array" ref="E22">MIN(IF(BI22:IG22&gt;=1,$BI$3:$IG$3))</f>
        <v>39410</v>
      </c>
      <c r="F22" s="400">
        <f t="array" ref="F22">MAX(IF(BI22:IG22&gt;=1,$BI$3:$IG$3))</f>
        <v>39410</v>
      </c>
      <c r="G22" s="442">
        <f t="shared" si="9"/>
        <v>0</v>
      </c>
      <c r="H22" s="446">
        <f t="shared" si="10"/>
        <v>0</v>
      </c>
      <c r="I22" s="626" t="str">
        <f t="shared" si="11"/>
        <v>-</v>
      </c>
      <c r="J22" s="375" t="str">
        <f t="array" ref="J22">IF((G22&gt;=1),MAX(IF(BI22:IG22=1,$BI$3:$IG$3)),"-")</f>
        <v>-</v>
      </c>
      <c r="K22" s="759" t="str">
        <f t="array" ref="K22">IF((G22&gt;=1),MAX(IF(BI22:IG22=1,$BI$2:$IG$2)),"-")</f>
        <v>-</v>
      </c>
      <c r="L22" s="384">
        <f t="shared" ca="1" si="12"/>
        <v>1</v>
      </c>
      <c r="M22" s="384" t="str">
        <f t="shared" ca="1" si="13"/>
        <v>-</v>
      </c>
      <c r="N22" s="445">
        <f t="shared" si="14"/>
        <v>0</v>
      </c>
      <c r="O22" s="444">
        <f t="shared" si="15"/>
        <v>0</v>
      </c>
      <c r="P22" s="156">
        <f t="shared" si="16"/>
        <v>0</v>
      </c>
      <c r="Q22" s="443">
        <f t="shared" si="17"/>
        <v>0</v>
      </c>
      <c r="R22" s="442">
        <f t="shared" si="18"/>
        <v>0</v>
      </c>
      <c r="S22" s="441">
        <f t="shared" si="19"/>
        <v>0</v>
      </c>
      <c r="T22" s="362">
        <f t="shared" si="20"/>
        <v>0</v>
      </c>
      <c r="U22" s="157">
        <f t="shared" si="21"/>
        <v>0</v>
      </c>
      <c r="V22" s="363">
        <f t="shared" si="22"/>
        <v>0</v>
      </c>
      <c r="W22" s="158">
        <f t="shared" si="23"/>
        <v>0</v>
      </c>
      <c r="X22" s="159">
        <f t="array" ref="X22">SUM(1*(BI$5:IG$5=BI22:IG22))-1</f>
        <v>0</v>
      </c>
      <c r="Y22" s="160">
        <f t="shared" si="24"/>
        <v>0</v>
      </c>
      <c r="Z22" s="389">
        <f t="shared" si="25"/>
        <v>8</v>
      </c>
      <c r="AA22" s="389">
        <f t="shared" si="26"/>
        <v>13</v>
      </c>
      <c r="AB22" s="397">
        <f t="shared" si="27"/>
        <v>0.61538461538461542</v>
      </c>
      <c r="AC22" s="3419">
        <f t="shared" si="28"/>
        <v>0</v>
      </c>
      <c r="AD22" s="3420">
        <f t="shared" si="29"/>
        <v>0</v>
      </c>
      <c r="AE22" s="3421">
        <f t="shared" si="30"/>
        <v>1</v>
      </c>
      <c r="AF22" s="3422">
        <f t="shared" si="31"/>
        <v>0</v>
      </c>
      <c r="AG22" s="3423">
        <f t="shared" si="32"/>
        <v>0</v>
      </c>
      <c r="AH22" s="3424">
        <f t="shared" si="33"/>
        <v>0</v>
      </c>
      <c r="AI22" s="3425">
        <f t="shared" si="34"/>
        <v>0</v>
      </c>
      <c r="AJ22" s="3426">
        <f t="shared" si="35"/>
        <v>0</v>
      </c>
      <c r="AK22" s="3427">
        <f t="shared" si="36"/>
        <v>0</v>
      </c>
      <c r="AL22" s="3428">
        <f t="shared" si="37"/>
        <v>0</v>
      </c>
      <c r="AM22" s="3429">
        <f t="shared" si="38"/>
        <v>0</v>
      </c>
      <c r="AN22" s="3430">
        <f t="shared" si="39"/>
        <v>0</v>
      </c>
      <c r="AO22" s="3431">
        <f t="shared" si="40"/>
        <v>0</v>
      </c>
      <c r="AP22" s="3432">
        <f t="shared" si="41"/>
        <v>0</v>
      </c>
      <c r="AQ22" s="3419">
        <f t="shared" si="42"/>
        <v>0</v>
      </c>
      <c r="AR22" s="3420">
        <f t="shared" si="43"/>
        <v>0</v>
      </c>
      <c r="AS22" s="3421">
        <f t="shared" si="44"/>
        <v>0</v>
      </c>
      <c r="AT22" s="3422">
        <f t="shared" si="45"/>
        <v>0</v>
      </c>
      <c r="AU22" s="3423">
        <f t="shared" si="46"/>
        <v>0</v>
      </c>
      <c r="AV22" s="3424">
        <f t="shared" si="47"/>
        <v>0</v>
      </c>
      <c r="AW22" s="3425">
        <f t="shared" si="48"/>
        <v>0</v>
      </c>
      <c r="AX22" s="3426">
        <f t="shared" si="49"/>
        <v>0</v>
      </c>
      <c r="AY22" s="3427">
        <f t="shared" si="50"/>
        <v>0</v>
      </c>
      <c r="AZ22" s="3428">
        <f t="shared" si="51"/>
        <v>0</v>
      </c>
      <c r="BA22" s="3429">
        <f t="shared" si="52"/>
        <v>0</v>
      </c>
      <c r="BB22" s="3430">
        <f t="shared" si="53"/>
        <v>0</v>
      </c>
      <c r="BC22" s="3431">
        <f t="shared" si="54"/>
        <v>0</v>
      </c>
      <c r="BD22" s="3432">
        <f t="shared" si="55"/>
        <v>0</v>
      </c>
      <c r="BE22" s="3419">
        <f t="shared" si="56"/>
        <v>0</v>
      </c>
      <c r="BF22" s="3420">
        <f t="shared" si="57"/>
        <v>0</v>
      </c>
      <c r="BG22" s="3421">
        <f t="shared" si="58"/>
        <v>0</v>
      </c>
      <c r="BH22" s="3422">
        <f t="shared" si="59"/>
        <v>0</v>
      </c>
      <c r="BI22" s="91"/>
      <c r="BJ22" s="82"/>
      <c r="BK22" s="82"/>
      <c r="BL22" s="83"/>
      <c r="BM22" s="83"/>
      <c r="BN22" s="83">
        <v>8</v>
      </c>
      <c r="BO22" s="83"/>
      <c r="BP22" s="83"/>
      <c r="BQ22" s="83"/>
      <c r="BR22" s="83"/>
      <c r="BS22" s="83"/>
      <c r="BT22" s="84"/>
      <c r="BU22" s="84"/>
      <c r="BV22" s="84"/>
      <c r="BW22" s="84"/>
      <c r="BX22" s="84"/>
      <c r="BY22" s="84"/>
      <c r="BZ22" s="84"/>
      <c r="CA22" s="84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3"/>
      <c r="EG22" s="83"/>
      <c r="EH22" s="83"/>
      <c r="EI22" s="90"/>
      <c r="EJ22" s="90"/>
      <c r="EK22" s="104"/>
      <c r="EL22" s="104"/>
      <c r="EM22" s="104"/>
      <c r="EN22" s="104"/>
      <c r="EO22" s="104"/>
      <c r="EP22" s="104"/>
      <c r="EQ22" s="104"/>
      <c r="ER22" s="104"/>
      <c r="ES22" s="366"/>
      <c r="ET22" s="366"/>
      <c r="EU22" s="366"/>
      <c r="EV22" s="366"/>
      <c r="EW22" s="366"/>
      <c r="EX22" s="366"/>
      <c r="EY22" s="514"/>
      <c r="EZ22" s="514"/>
      <c r="FA22" s="514"/>
      <c r="FB22" s="514"/>
      <c r="FC22" s="514"/>
      <c r="FD22" s="514"/>
      <c r="FE22" s="514"/>
      <c r="FF22" s="514"/>
      <c r="FG22" s="633"/>
      <c r="FH22" s="633"/>
      <c r="FI22" s="633"/>
      <c r="FJ22" s="633"/>
      <c r="FK22" s="633"/>
      <c r="FL22" s="633"/>
      <c r="FM22" s="633"/>
      <c r="FN22" s="633"/>
      <c r="FO22" s="633"/>
      <c r="FP22" s="633"/>
      <c r="FQ22" s="633"/>
      <c r="FR22" s="633"/>
      <c r="FS22" s="633"/>
      <c r="FT22" s="633"/>
      <c r="FU22" s="752"/>
      <c r="FV22" s="752"/>
      <c r="FW22" s="752"/>
      <c r="FX22" s="752"/>
      <c r="FY22" s="752"/>
      <c r="FZ22" s="752"/>
      <c r="GA22" s="752"/>
      <c r="GB22" s="752"/>
      <c r="GC22" s="752"/>
      <c r="GD22" s="752"/>
      <c r="GE22" s="752"/>
      <c r="GF22" s="752"/>
      <c r="GG22" s="752"/>
      <c r="GH22" s="752"/>
      <c r="GI22" s="1598"/>
      <c r="GJ22" s="1598"/>
      <c r="GK22" s="1598"/>
      <c r="GL22" s="1598"/>
      <c r="GM22" s="1598"/>
      <c r="GN22" s="1598"/>
      <c r="GO22" s="1598"/>
      <c r="GP22" s="1598"/>
      <c r="GQ22" s="1598"/>
      <c r="GR22" s="1598"/>
      <c r="GS22" s="1598"/>
      <c r="GT22" s="1598"/>
      <c r="GU22" s="1598"/>
      <c r="GV22" s="1598"/>
      <c r="GW22" s="1598"/>
      <c r="GX22" s="3596"/>
      <c r="GY22" s="3596"/>
      <c r="GZ22" s="3596"/>
      <c r="HA22" s="3596"/>
      <c r="HB22" s="3596"/>
      <c r="HC22" s="3596"/>
      <c r="HD22" s="3596"/>
      <c r="HE22" s="3662"/>
      <c r="HF22" s="3596"/>
      <c r="HG22" s="3596"/>
      <c r="HH22" s="3596"/>
      <c r="HI22" s="3730"/>
      <c r="HJ22" s="3730"/>
      <c r="HK22" s="3730"/>
      <c r="HL22" s="3730"/>
      <c r="HM22" s="3730"/>
      <c r="HN22" s="3730"/>
      <c r="HO22" s="3662"/>
      <c r="HP22" s="3730"/>
      <c r="HQ22" s="3730"/>
      <c r="HR22" s="3730"/>
      <c r="HS22" s="3730"/>
      <c r="HT22" s="3730"/>
      <c r="HU22" s="3730"/>
      <c r="HV22" s="90"/>
      <c r="HW22" s="90"/>
      <c r="HX22" s="90"/>
      <c r="HY22" s="90"/>
      <c r="HZ22" s="90"/>
      <c r="IA22" s="3662"/>
      <c r="IB22" s="90"/>
      <c r="IC22" s="90"/>
      <c r="ID22" s="90"/>
      <c r="IE22" s="90"/>
      <c r="IF22" s="90"/>
      <c r="IG22" s="3796"/>
    </row>
    <row r="23" spans="1:241" s="478" customFormat="1" ht="11.1" customHeight="1" x14ac:dyDescent="0.2">
      <c r="A23" s="58" t="s">
        <v>171</v>
      </c>
      <c r="B23" s="58" t="s">
        <v>168</v>
      </c>
      <c r="C23" s="448">
        <f t="shared" si="7"/>
        <v>1</v>
      </c>
      <c r="D23" s="447">
        <f t="shared" si="8"/>
        <v>5.5555555555555558E-3</v>
      </c>
      <c r="E23" s="403">
        <f t="array" ref="E23">MIN(IF(BI23:IG23&gt;=1,$BI$3:$IG$3))</f>
        <v>41397</v>
      </c>
      <c r="F23" s="400">
        <f t="array" ref="F23">MAX(IF(BI23:IG23&gt;=1,$BI$3:$IG$3))</f>
        <v>41397</v>
      </c>
      <c r="G23" s="442">
        <f t="shared" si="9"/>
        <v>0</v>
      </c>
      <c r="H23" s="446">
        <f t="shared" si="10"/>
        <v>0</v>
      </c>
      <c r="I23" s="626" t="str">
        <f t="shared" si="11"/>
        <v>-</v>
      </c>
      <c r="J23" s="375" t="str">
        <f t="array" ref="J23">IF((G23&gt;=1),MAX(IF(BI23:IG23=1,$BI$3:$IG$3)),"-")</f>
        <v>-</v>
      </c>
      <c r="K23" s="759" t="str">
        <f t="array" ref="K23">IF((G23&gt;=1),MAX(IF(BI23:IG23=1,$BI$2:$IG$2)),"-")</f>
        <v>-</v>
      </c>
      <c r="L23" s="384">
        <f t="shared" ca="1" si="12"/>
        <v>1</v>
      </c>
      <c r="M23" s="384" t="str">
        <f t="shared" ca="1" si="13"/>
        <v>-</v>
      </c>
      <c r="N23" s="445">
        <f t="shared" si="14"/>
        <v>0</v>
      </c>
      <c r="O23" s="444">
        <f t="shared" si="15"/>
        <v>0</v>
      </c>
      <c r="P23" s="156">
        <f t="shared" si="16"/>
        <v>0</v>
      </c>
      <c r="Q23" s="443">
        <f t="shared" si="17"/>
        <v>0</v>
      </c>
      <c r="R23" s="442">
        <f t="shared" si="18"/>
        <v>0</v>
      </c>
      <c r="S23" s="441">
        <f t="shared" si="19"/>
        <v>0</v>
      </c>
      <c r="T23" s="362">
        <f t="shared" si="20"/>
        <v>0</v>
      </c>
      <c r="U23" s="157">
        <f t="shared" si="21"/>
        <v>0</v>
      </c>
      <c r="V23" s="363">
        <f t="shared" si="22"/>
        <v>0</v>
      </c>
      <c r="W23" s="158">
        <f t="shared" si="23"/>
        <v>0</v>
      </c>
      <c r="X23" s="159">
        <f t="array" ref="X23">SUM(1*(BI$5:IG$5=BI23:IG23))-1</f>
        <v>0</v>
      </c>
      <c r="Y23" s="160">
        <f t="shared" si="24"/>
        <v>0</v>
      </c>
      <c r="Z23" s="389">
        <f t="shared" si="25"/>
        <v>10</v>
      </c>
      <c r="AA23" s="389">
        <f t="shared" si="26"/>
        <v>17</v>
      </c>
      <c r="AB23" s="397">
        <f t="shared" si="27"/>
        <v>0.58823529411764708</v>
      </c>
      <c r="AC23" s="3419">
        <f t="shared" si="28"/>
        <v>0</v>
      </c>
      <c r="AD23" s="3420">
        <f t="shared" si="29"/>
        <v>0</v>
      </c>
      <c r="AE23" s="3421">
        <f t="shared" si="30"/>
        <v>0</v>
      </c>
      <c r="AF23" s="3422">
        <f t="shared" si="31"/>
        <v>0</v>
      </c>
      <c r="AG23" s="3423">
        <f t="shared" si="32"/>
        <v>0</v>
      </c>
      <c r="AH23" s="3424">
        <f t="shared" si="33"/>
        <v>0</v>
      </c>
      <c r="AI23" s="3425">
        <f t="shared" si="34"/>
        <v>0</v>
      </c>
      <c r="AJ23" s="3426">
        <f t="shared" si="35"/>
        <v>0</v>
      </c>
      <c r="AK23" s="3427">
        <f t="shared" si="36"/>
        <v>0</v>
      </c>
      <c r="AL23" s="3428">
        <f t="shared" si="37"/>
        <v>0</v>
      </c>
      <c r="AM23" s="3429">
        <f t="shared" si="38"/>
        <v>0</v>
      </c>
      <c r="AN23" s="3430">
        <f t="shared" si="39"/>
        <v>0</v>
      </c>
      <c r="AO23" s="3431">
        <f t="shared" si="40"/>
        <v>1</v>
      </c>
      <c r="AP23" s="3432">
        <f t="shared" si="41"/>
        <v>0</v>
      </c>
      <c r="AQ23" s="3419">
        <f t="shared" si="42"/>
        <v>0</v>
      </c>
      <c r="AR23" s="3420">
        <f t="shared" si="43"/>
        <v>0</v>
      </c>
      <c r="AS23" s="3421">
        <f t="shared" si="44"/>
        <v>0</v>
      </c>
      <c r="AT23" s="3422">
        <f t="shared" si="45"/>
        <v>0</v>
      </c>
      <c r="AU23" s="3423">
        <f t="shared" si="46"/>
        <v>0</v>
      </c>
      <c r="AV23" s="3424">
        <f t="shared" si="47"/>
        <v>0</v>
      </c>
      <c r="AW23" s="3425">
        <f t="shared" si="48"/>
        <v>0</v>
      </c>
      <c r="AX23" s="3426">
        <f t="shared" si="49"/>
        <v>0</v>
      </c>
      <c r="AY23" s="3427">
        <f t="shared" si="50"/>
        <v>0</v>
      </c>
      <c r="AZ23" s="3428">
        <f t="shared" si="51"/>
        <v>0</v>
      </c>
      <c r="BA23" s="3429">
        <f t="shared" si="52"/>
        <v>0</v>
      </c>
      <c r="BB23" s="3430">
        <f t="shared" si="53"/>
        <v>0</v>
      </c>
      <c r="BC23" s="3431">
        <f t="shared" si="54"/>
        <v>0</v>
      </c>
      <c r="BD23" s="3432">
        <f t="shared" si="55"/>
        <v>0</v>
      </c>
      <c r="BE23" s="3419">
        <f t="shared" si="56"/>
        <v>0</v>
      </c>
      <c r="BF23" s="3420">
        <f t="shared" si="57"/>
        <v>0</v>
      </c>
      <c r="BG23" s="3421">
        <f t="shared" si="58"/>
        <v>0</v>
      </c>
      <c r="BH23" s="3422">
        <f t="shared" si="59"/>
        <v>0</v>
      </c>
      <c r="BI23" s="91"/>
      <c r="BJ23" s="82"/>
      <c r="BK23" s="82"/>
      <c r="BL23" s="83"/>
      <c r="BM23" s="83"/>
      <c r="BN23" s="83"/>
      <c r="BO23" s="83"/>
      <c r="BP23" s="83"/>
      <c r="BQ23" s="83"/>
      <c r="BR23" s="83"/>
      <c r="BS23" s="83"/>
      <c r="BT23" s="92"/>
      <c r="BU23" s="92"/>
      <c r="BV23" s="92"/>
      <c r="BW23" s="92"/>
      <c r="BX23" s="92"/>
      <c r="BY23" s="92"/>
      <c r="BZ23" s="92"/>
      <c r="CA23" s="84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>
        <v>10</v>
      </c>
      <c r="DS23" s="88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3"/>
      <c r="EG23" s="83"/>
      <c r="EH23" s="83"/>
      <c r="EI23" s="90"/>
      <c r="EJ23" s="90"/>
      <c r="EK23" s="104"/>
      <c r="EL23" s="104"/>
      <c r="EM23" s="104"/>
      <c r="EN23" s="104"/>
      <c r="EO23" s="104"/>
      <c r="EP23" s="104"/>
      <c r="EQ23" s="104"/>
      <c r="ER23" s="104"/>
      <c r="ES23" s="366"/>
      <c r="ET23" s="366"/>
      <c r="EU23" s="366"/>
      <c r="EV23" s="366"/>
      <c r="EW23" s="366"/>
      <c r="EX23" s="366"/>
      <c r="EY23" s="514"/>
      <c r="EZ23" s="514"/>
      <c r="FA23" s="514"/>
      <c r="FB23" s="514"/>
      <c r="FC23" s="514"/>
      <c r="FD23" s="514"/>
      <c r="FE23" s="514"/>
      <c r="FF23" s="514"/>
      <c r="FG23" s="633"/>
      <c r="FH23" s="633"/>
      <c r="FI23" s="633"/>
      <c r="FJ23" s="633"/>
      <c r="FK23" s="633"/>
      <c r="FL23" s="633"/>
      <c r="FM23" s="633"/>
      <c r="FN23" s="633"/>
      <c r="FO23" s="633"/>
      <c r="FP23" s="633"/>
      <c r="FQ23" s="633"/>
      <c r="FR23" s="633"/>
      <c r="FS23" s="633"/>
      <c r="FT23" s="633"/>
      <c r="FU23" s="752"/>
      <c r="FV23" s="752"/>
      <c r="FW23" s="752"/>
      <c r="FX23" s="752"/>
      <c r="FY23" s="752"/>
      <c r="FZ23" s="752"/>
      <c r="GA23" s="752"/>
      <c r="GB23" s="752"/>
      <c r="GC23" s="752"/>
      <c r="GD23" s="752"/>
      <c r="GE23" s="752"/>
      <c r="GF23" s="752"/>
      <c r="GG23" s="752"/>
      <c r="GH23" s="752"/>
      <c r="GI23" s="1598"/>
      <c r="GJ23" s="1598"/>
      <c r="GK23" s="1598"/>
      <c r="GL23" s="1598"/>
      <c r="GM23" s="1598"/>
      <c r="GN23" s="1598"/>
      <c r="GO23" s="1598"/>
      <c r="GP23" s="1598"/>
      <c r="GQ23" s="1598"/>
      <c r="GR23" s="1598"/>
      <c r="GS23" s="1598"/>
      <c r="GT23" s="1598"/>
      <c r="GU23" s="1598"/>
      <c r="GV23" s="1598"/>
      <c r="GW23" s="1598"/>
      <c r="GX23" s="3596"/>
      <c r="GY23" s="3596"/>
      <c r="GZ23" s="3596"/>
      <c r="HA23" s="3596"/>
      <c r="HB23" s="3596"/>
      <c r="HC23" s="3596"/>
      <c r="HD23" s="3596"/>
      <c r="HE23" s="3662"/>
      <c r="HF23" s="3596"/>
      <c r="HG23" s="3596"/>
      <c r="HH23" s="3596"/>
      <c r="HI23" s="3730"/>
      <c r="HJ23" s="3730"/>
      <c r="HK23" s="3730"/>
      <c r="HL23" s="3730"/>
      <c r="HM23" s="3730"/>
      <c r="HN23" s="3730"/>
      <c r="HO23" s="3662"/>
      <c r="HP23" s="3730"/>
      <c r="HQ23" s="3730"/>
      <c r="HR23" s="3730"/>
      <c r="HS23" s="3730"/>
      <c r="HT23" s="3730"/>
      <c r="HU23" s="3730"/>
      <c r="HV23" s="90"/>
      <c r="HW23" s="90"/>
      <c r="HX23" s="90"/>
      <c r="HY23" s="90"/>
      <c r="HZ23" s="90"/>
      <c r="IA23" s="3662"/>
      <c r="IB23" s="90"/>
      <c r="IC23" s="90"/>
      <c r="ID23" s="90"/>
      <c r="IE23" s="90"/>
      <c r="IF23" s="90"/>
      <c r="IG23" s="3796"/>
    </row>
    <row r="24" spans="1:241" s="478" customFormat="1" ht="11.1" customHeight="1" x14ac:dyDescent="0.2">
      <c r="A24" s="58" t="s">
        <v>317</v>
      </c>
      <c r="B24" s="58" t="s">
        <v>315</v>
      </c>
      <c r="C24" s="448">
        <f t="shared" si="7"/>
        <v>1</v>
      </c>
      <c r="D24" s="447">
        <f t="shared" si="8"/>
        <v>5.5555555555555558E-3</v>
      </c>
      <c r="E24" s="403">
        <f t="array" ref="E24">MIN(IF(BI24:IG24&gt;=1,$BI$3:$IG$3))</f>
        <v>42902</v>
      </c>
      <c r="F24" s="400">
        <f t="array" ref="F24">MAX(IF(BI24:IG24&gt;=1,$BI$3:$IG$3))</f>
        <v>42902</v>
      </c>
      <c r="G24" s="442">
        <f t="shared" si="9"/>
        <v>0</v>
      </c>
      <c r="H24" s="446">
        <f t="shared" si="10"/>
        <v>0</v>
      </c>
      <c r="I24" s="626" t="str">
        <f t="shared" si="11"/>
        <v>-</v>
      </c>
      <c r="J24" s="375" t="str">
        <f t="array" ref="J24">IF((G24&gt;=1),MAX(IF(BI24:IG24=1,$BI$3:$IG$3)),"-")</f>
        <v>-</v>
      </c>
      <c r="K24" s="759" t="str">
        <f t="array" ref="K24">IF((G24&gt;=1),MAX(IF(BI24:IG24=1,$BI$2:$IG$2)),"-")</f>
        <v>-</v>
      </c>
      <c r="L24" s="384">
        <f t="shared" ca="1" si="12"/>
        <v>1</v>
      </c>
      <c r="M24" s="384" t="str">
        <f t="shared" ca="1" si="13"/>
        <v>-</v>
      </c>
      <c r="N24" s="445">
        <f t="shared" si="14"/>
        <v>0</v>
      </c>
      <c r="O24" s="444">
        <f t="shared" si="15"/>
        <v>0</v>
      </c>
      <c r="P24" s="156">
        <f t="shared" si="16"/>
        <v>0</v>
      </c>
      <c r="Q24" s="443">
        <f t="shared" si="17"/>
        <v>0</v>
      </c>
      <c r="R24" s="442">
        <f t="shared" si="18"/>
        <v>0</v>
      </c>
      <c r="S24" s="441">
        <f t="shared" si="19"/>
        <v>0</v>
      </c>
      <c r="T24" s="362">
        <f t="shared" si="20"/>
        <v>0</v>
      </c>
      <c r="U24" s="157">
        <f t="shared" si="21"/>
        <v>0</v>
      </c>
      <c r="V24" s="363">
        <f t="shared" si="22"/>
        <v>0</v>
      </c>
      <c r="W24" s="158">
        <f t="shared" si="23"/>
        <v>0</v>
      </c>
      <c r="X24" s="159">
        <f t="array" ref="X24">SUM(1*(BI$5:IG$5=BI24:IG24))-1</f>
        <v>0</v>
      </c>
      <c r="Y24" s="160">
        <f t="shared" si="24"/>
        <v>0</v>
      </c>
      <c r="Z24" s="389">
        <f t="shared" si="25"/>
        <v>9</v>
      </c>
      <c r="AA24" s="389">
        <f t="shared" si="26"/>
        <v>13</v>
      </c>
      <c r="AB24" s="397">
        <f t="shared" si="27"/>
        <v>0.69230769230769229</v>
      </c>
      <c r="AC24" s="3419">
        <f t="shared" si="28"/>
        <v>0</v>
      </c>
      <c r="AD24" s="3420">
        <f t="shared" si="29"/>
        <v>0</v>
      </c>
      <c r="AE24" s="3421">
        <f t="shared" si="30"/>
        <v>0</v>
      </c>
      <c r="AF24" s="3422">
        <f t="shared" si="31"/>
        <v>0</v>
      </c>
      <c r="AG24" s="3423">
        <f t="shared" si="32"/>
        <v>0</v>
      </c>
      <c r="AH24" s="3424">
        <f t="shared" si="33"/>
        <v>0</v>
      </c>
      <c r="AI24" s="3425">
        <f t="shared" si="34"/>
        <v>0</v>
      </c>
      <c r="AJ24" s="3426">
        <f t="shared" si="35"/>
        <v>0</v>
      </c>
      <c r="AK24" s="3427">
        <f t="shared" si="36"/>
        <v>0</v>
      </c>
      <c r="AL24" s="3428">
        <f t="shared" si="37"/>
        <v>0</v>
      </c>
      <c r="AM24" s="3429">
        <f t="shared" si="38"/>
        <v>0</v>
      </c>
      <c r="AN24" s="3430">
        <f t="shared" si="39"/>
        <v>0</v>
      </c>
      <c r="AO24" s="3431">
        <f t="shared" si="40"/>
        <v>0</v>
      </c>
      <c r="AP24" s="3432">
        <f t="shared" si="41"/>
        <v>0</v>
      </c>
      <c r="AQ24" s="3419">
        <f t="shared" si="42"/>
        <v>0</v>
      </c>
      <c r="AR24" s="3420">
        <f t="shared" si="43"/>
        <v>0</v>
      </c>
      <c r="AS24" s="3421">
        <f t="shared" si="44"/>
        <v>0</v>
      </c>
      <c r="AT24" s="3422">
        <f t="shared" si="45"/>
        <v>0</v>
      </c>
      <c r="AU24" s="3423">
        <f t="shared" si="46"/>
        <v>0</v>
      </c>
      <c r="AV24" s="3424">
        <f t="shared" si="47"/>
        <v>0</v>
      </c>
      <c r="AW24" s="3425">
        <f t="shared" si="48"/>
        <v>1</v>
      </c>
      <c r="AX24" s="3426">
        <f t="shared" si="49"/>
        <v>0</v>
      </c>
      <c r="AY24" s="3427">
        <f t="shared" si="50"/>
        <v>0</v>
      </c>
      <c r="AZ24" s="3428">
        <f t="shared" si="51"/>
        <v>0</v>
      </c>
      <c r="BA24" s="3429">
        <f t="shared" si="52"/>
        <v>0</v>
      </c>
      <c r="BB24" s="3430">
        <f t="shared" si="53"/>
        <v>0</v>
      </c>
      <c r="BC24" s="3431">
        <f t="shared" si="54"/>
        <v>0</v>
      </c>
      <c r="BD24" s="3432">
        <f t="shared" si="55"/>
        <v>0</v>
      </c>
      <c r="BE24" s="3419">
        <f t="shared" si="56"/>
        <v>0</v>
      </c>
      <c r="BF24" s="3420">
        <f t="shared" si="57"/>
        <v>0</v>
      </c>
      <c r="BG24" s="3421">
        <f t="shared" si="58"/>
        <v>0</v>
      </c>
      <c r="BH24" s="3422">
        <f t="shared" si="59"/>
        <v>0</v>
      </c>
      <c r="BI24" s="91"/>
      <c r="BJ24" s="82"/>
      <c r="BK24" s="82"/>
      <c r="BL24" s="83"/>
      <c r="BM24" s="83"/>
      <c r="BN24" s="83"/>
      <c r="BO24" s="83"/>
      <c r="BP24" s="83"/>
      <c r="BQ24" s="83"/>
      <c r="BR24" s="83"/>
      <c r="BS24" s="83"/>
      <c r="BT24" s="92"/>
      <c r="BU24" s="92"/>
      <c r="BV24" s="92"/>
      <c r="BW24" s="92"/>
      <c r="BX24" s="92"/>
      <c r="BY24" s="92"/>
      <c r="BZ24" s="92"/>
      <c r="CA24" s="84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3"/>
      <c r="EG24" s="83"/>
      <c r="EH24" s="83"/>
      <c r="EI24" s="90"/>
      <c r="EJ24" s="90"/>
      <c r="EK24" s="104"/>
      <c r="EL24" s="104"/>
      <c r="EM24" s="104"/>
      <c r="EN24" s="104"/>
      <c r="EO24" s="104"/>
      <c r="EP24" s="104"/>
      <c r="EQ24" s="104"/>
      <c r="ER24" s="104"/>
      <c r="ES24" s="366"/>
      <c r="ET24" s="366"/>
      <c r="EU24" s="366"/>
      <c r="EV24" s="366"/>
      <c r="EW24" s="366"/>
      <c r="EX24" s="366"/>
      <c r="EY24" s="514"/>
      <c r="EZ24" s="514"/>
      <c r="FA24" s="514"/>
      <c r="FB24" s="514"/>
      <c r="FC24" s="514"/>
      <c r="FD24" s="514"/>
      <c r="FE24" s="514"/>
      <c r="FF24" s="514"/>
      <c r="FG24" s="633"/>
      <c r="FH24" s="633"/>
      <c r="FI24" s="633"/>
      <c r="FJ24" s="633"/>
      <c r="FK24" s="633"/>
      <c r="FL24" s="633"/>
      <c r="FM24" s="633"/>
      <c r="FN24" s="633"/>
      <c r="FO24" s="633"/>
      <c r="FP24" s="633"/>
      <c r="FQ24" s="633"/>
      <c r="FR24" s="633"/>
      <c r="FS24" s="633"/>
      <c r="FT24" s="633">
        <v>9</v>
      </c>
      <c r="FU24" s="752"/>
      <c r="FV24" s="752"/>
      <c r="FW24" s="752"/>
      <c r="FX24" s="752"/>
      <c r="FY24" s="752"/>
      <c r="FZ24" s="752"/>
      <c r="GA24" s="752"/>
      <c r="GB24" s="752"/>
      <c r="GC24" s="752"/>
      <c r="GD24" s="752"/>
      <c r="GE24" s="752"/>
      <c r="GF24" s="752"/>
      <c r="GG24" s="752"/>
      <c r="GH24" s="752"/>
      <c r="GI24" s="1598"/>
      <c r="GJ24" s="1598"/>
      <c r="GK24" s="1598"/>
      <c r="GL24" s="1598"/>
      <c r="GM24" s="1598"/>
      <c r="GN24" s="1598"/>
      <c r="GO24" s="1598"/>
      <c r="GP24" s="1598"/>
      <c r="GQ24" s="1598"/>
      <c r="GR24" s="1598"/>
      <c r="GS24" s="1598"/>
      <c r="GT24" s="1598"/>
      <c r="GU24" s="1598"/>
      <c r="GV24" s="1598"/>
      <c r="GW24" s="1598"/>
      <c r="GX24" s="3596"/>
      <c r="GY24" s="3596"/>
      <c r="GZ24" s="3596"/>
      <c r="HA24" s="3596"/>
      <c r="HB24" s="3596"/>
      <c r="HC24" s="3596"/>
      <c r="HD24" s="3596"/>
      <c r="HE24" s="3662"/>
      <c r="HF24" s="3596"/>
      <c r="HG24" s="3596"/>
      <c r="HH24" s="3596"/>
      <c r="HI24" s="3730"/>
      <c r="HJ24" s="3730"/>
      <c r="HK24" s="3730"/>
      <c r="HL24" s="3730"/>
      <c r="HM24" s="3730"/>
      <c r="HN24" s="3730"/>
      <c r="HO24" s="3662"/>
      <c r="HP24" s="3730"/>
      <c r="HQ24" s="3730"/>
      <c r="HR24" s="3730"/>
      <c r="HS24" s="3730"/>
      <c r="HT24" s="3730"/>
      <c r="HU24" s="3730"/>
      <c r="HV24" s="90"/>
      <c r="HW24" s="90"/>
      <c r="HX24" s="90"/>
      <c r="HY24" s="90"/>
      <c r="HZ24" s="90"/>
      <c r="IA24" s="3662"/>
      <c r="IB24" s="90"/>
      <c r="IC24" s="90"/>
      <c r="ID24" s="90"/>
      <c r="IE24" s="90"/>
      <c r="IF24" s="90"/>
      <c r="IG24" s="3796"/>
    </row>
    <row r="25" spans="1:241" s="478" customFormat="1" ht="11.1" customHeight="1" x14ac:dyDescent="0.2">
      <c r="A25" s="60" t="s">
        <v>184</v>
      </c>
      <c r="B25" s="60" t="s">
        <v>181</v>
      </c>
      <c r="C25" s="448">
        <f t="shared" si="7"/>
        <v>53</v>
      </c>
      <c r="D25" s="447">
        <f t="shared" si="8"/>
        <v>0.29444444444444445</v>
      </c>
      <c r="E25" s="403">
        <f t="array" ref="E25">MIN(IF(BI25:IG25&gt;=1,$BI$3:$IG$3))</f>
        <v>41516</v>
      </c>
      <c r="F25" s="400">
        <f t="array" ref="F25">MAX(IF(BI25:IG25&gt;=1,$BI$3:$IG$3))</f>
        <v>45002</v>
      </c>
      <c r="G25" s="442">
        <f t="shared" si="9"/>
        <v>5</v>
      </c>
      <c r="H25" s="446">
        <f t="shared" si="10"/>
        <v>9.4339622641509441E-2</v>
      </c>
      <c r="I25" s="626">
        <f t="shared" si="11"/>
        <v>0.5</v>
      </c>
      <c r="J25" s="375">
        <f t="array" ref="J25">IF((G25&gt;=1),MAX(IF(BI25:IG25=1,$BI$3:$IG$3)),"-")</f>
        <v>44932</v>
      </c>
      <c r="K25" s="759">
        <f t="array" ref="K25">IF((G25&gt;=1),MAX(IF(BI25:IG25=1,$BI$2:$IG$2)),"-")</f>
        <v>176</v>
      </c>
      <c r="L25" s="384">
        <f t="shared" ca="1" si="12"/>
        <v>1</v>
      </c>
      <c r="M25" s="384">
        <f t="shared" ca="1" si="13"/>
        <v>4</v>
      </c>
      <c r="N25" s="445">
        <f t="shared" si="14"/>
        <v>5</v>
      </c>
      <c r="O25" s="444">
        <f t="shared" si="15"/>
        <v>9.4339622641509441E-2</v>
      </c>
      <c r="P25" s="156">
        <f t="shared" si="16"/>
        <v>0</v>
      </c>
      <c r="Q25" s="443">
        <f t="shared" si="17"/>
        <v>0</v>
      </c>
      <c r="R25" s="442">
        <f t="shared" si="18"/>
        <v>10</v>
      </c>
      <c r="S25" s="441">
        <f t="shared" si="19"/>
        <v>0.18867924528301888</v>
      </c>
      <c r="T25" s="362">
        <f t="shared" si="20"/>
        <v>13</v>
      </c>
      <c r="U25" s="157">
        <f t="shared" si="21"/>
        <v>0.24528301886792453</v>
      </c>
      <c r="V25" s="363">
        <f t="shared" si="22"/>
        <v>21</v>
      </c>
      <c r="W25" s="158">
        <f t="shared" si="23"/>
        <v>0.39622641509433965</v>
      </c>
      <c r="X25" s="159">
        <f t="array" ref="X25">SUM(1*(BI$5:IG$5=BI25:IG25))-1</f>
        <v>12</v>
      </c>
      <c r="Y25" s="160">
        <f t="shared" si="24"/>
        <v>0.22641509433962265</v>
      </c>
      <c r="Z25" s="389">
        <f t="shared" si="25"/>
        <v>8.9622641509433958</v>
      </c>
      <c r="AA25" s="389">
        <f t="shared" si="26"/>
        <v>14.924528301886792</v>
      </c>
      <c r="AB25" s="397">
        <f t="shared" si="27"/>
        <v>0.60050568900126422</v>
      </c>
      <c r="AC25" s="3419">
        <f t="shared" si="28"/>
        <v>0</v>
      </c>
      <c r="AD25" s="3420">
        <f t="shared" si="29"/>
        <v>0</v>
      </c>
      <c r="AE25" s="3421">
        <f t="shared" si="30"/>
        <v>0</v>
      </c>
      <c r="AF25" s="3422">
        <f t="shared" si="31"/>
        <v>0</v>
      </c>
      <c r="AG25" s="3423">
        <f t="shared" si="32"/>
        <v>0</v>
      </c>
      <c r="AH25" s="3424">
        <f t="shared" si="33"/>
        <v>0</v>
      </c>
      <c r="AI25" s="3425">
        <f t="shared" si="34"/>
        <v>0</v>
      </c>
      <c r="AJ25" s="3426">
        <f t="shared" si="35"/>
        <v>0</v>
      </c>
      <c r="AK25" s="3427">
        <f t="shared" si="36"/>
        <v>0</v>
      </c>
      <c r="AL25" s="3428">
        <f t="shared" si="37"/>
        <v>0</v>
      </c>
      <c r="AM25" s="3429">
        <f t="shared" si="38"/>
        <v>0</v>
      </c>
      <c r="AN25" s="3430">
        <f t="shared" si="39"/>
        <v>0</v>
      </c>
      <c r="AO25" s="3431">
        <f t="shared" si="40"/>
        <v>0</v>
      </c>
      <c r="AP25" s="3432">
        <f t="shared" si="41"/>
        <v>0</v>
      </c>
      <c r="AQ25" s="3419">
        <f t="shared" si="42"/>
        <v>7</v>
      </c>
      <c r="AR25" s="3420">
        <f t="shared" si="43"/>
        <v>0</v>
      </c>
      <c r="AS25" s="3421">
        <f t="shared" si="44"/>
        <v>6</v>
      </c>
      <c r="AT25" s="3422">
        <f t="shared" si="45"/>
        <v>0</v>
      </c>
      <c r="AU25" s="3423">
        <f t="shared" si="46"/>
        <v>7</v>
      </c>
      <c r="AV25" s="3424">
        <f t="shared" si="47"/>
        <v>1</v>
      </c>
      <c r="AW25" s="3425">
        <f t="shared" si="48"/>
        <v>8</v>
      </c>
      <c r="AX25" s="3426">
        <f t="shared" si="49"/>
        <v>2</v>
      </c>
      <c r="AY25" s="3427">
        <f t="shared" si="50"/>
        <v>6</v>
      </c>
      <c r="AZ25" s="3428">
        <f t="shared" si="51"/>
        <v>1</v>
      </c>
      <c r="BA25" s="3429">
        <f t="shared" si="52"/>
        <v>7</v>
      </c>
      <c r="BB25" s="3430">
        <f t="shared" si="53"/>
        <v>0</v>
      </c>
      <c r="BC25" s="3431">
        <f t="shared" si="54"/>
        <v>7</v>
      </c>
      <c r="BD25" s="3432">
        <f t="shared" si="55"/>
        <v>0</v>
      </c>
      <c r="BE25" s="3419">
        <f t="shared" si="56"/>
        <v>2</v>
      </c>
      <c r="BF25" s="3420">
        <f t="shared" si="57"/>
        <v>0</v>
      </c>
      <c r="BG25" s="3421">
        <f t="shared" si="58"/>
        <v>3</v>
      </c>
      <c r="BH25" s="3422">
        <f t="shared" si="59"/>
        <v>1</v>
      </c>
      <c r="BI25" s="91"/>
      <c r="BJ25" s="82"/>
      <c r="BK25" s="82"/>
      <c r="BL25" s="83"/>
      <c r="BM25" s="83"/>
      <c r="BN25" s="83"/>
      <c r="BO25" s="83"/>
      <c r="BP25" s="83"/>
      <c r="BQ25" s="83"/>
      <c r="BR25" s="83"/>
      <c r="BS25" s="83"/>
      <c r="BT25" s="92"/>
      <c r="BU25" s="92"/>
      <c r="BV25" s="92"/>
      <c r="BW25" s="92"/>
      <c r="BX25" s="92"/>
      <c r="BY25" s="92"/>
      <c r="BZ25" s="92"/>
      <c r="CA25" s="84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9">
        <v>8</v>
      </c>
      <c r="DU25" s="89">
        <v>15</v>
      </c>
      <c r="DV25" s="89">
        <v>14</v>
      </c>
      <c r="DW25" s="89">
        <v>9</v>
      </c>
      <c r="DX25" s="89">
        <v>7</v>
      </c>
      <c r="DY25" s="89"/>
      <c r="DZ25" s="89">
        <v>10</v>
      </c>
      <c r="EA25" s="89"/>
      <c r="EB25" s="89"/>
      <c r="EC25" s="89"/>
      <c r="ED25" s="89"/>
      <c r="EE25" s="89">
        <v>17</v>
      </c>
      <c r="EF25" s="83">
        <v>5</v>
      </c>
      <c r="EG25" s="83"/>
      <c r="EH25" s="83"/>
      <c r="EI25" s="90">
        <v>2</v>
      </c>
      <c r="EJ25" s="90">
        <v>13</v>
      </c>
      <c r="EK25" s="104"/>
      <c r="EL25" s="104">
        <v>8</v>
      </c>
      <c r="EM25" s="104"/>
      <c r="EN25" s="104"/>
      <c r="EO25" s="104">
        <v>17</v>
      </c>
      <c r="EP25" s="104"/>
      <c r="EQ25" s="104">
        <v>6</v>
      </c>
      <c r="ER25" s="104"/>
      <c r="ES25" s="366"/>
      <c r="ET25" s="366"/>
      <c r="EU25" s="366">
        <v>5</v>
      </c>
      <c r="EV25" s="366">
        <v>4</v>
      </c>
      <c r="EW25" s="366"/>
      <c r="EX25" s="366"/>
      <c r="EY25" s="514"/>
      <c r="EZ25" s="514">
        <v>2</v>
      </c>
      <c r="FA25" s="514">
        <v>2</v>
      </c>
      <c r="FB25" s="514">
        <v>9</v>
      </c>
      <c r="FC25" s="514">
        <v>17</v>
      </c>
      <c r="FD25" s="514"/>
      <c r="FE25" s="514">
        <v>1</v>
      </c>
      <c r="FF25" s="514"/>
      <c r="FG25" s="633">
        <v>15</v>
      </c>
      <c r="FH25" s="633"/>
      <c r="FI25" s="633"/>
      <c r="FJ25" s="633">
        <v>2</v>
      </c>
      <c r="FK25" s="633">
        <v>6</v>
      </c>
      <c r="FL25" s="633"/>
      <c r="FM25" s="633">
        <v>13</v>
      </c>
      <c r="FN25" s="633">
        <v>1</v>
      </c>
      <c r="FO25" s="633"/>
      <c r="FP25" s="633">
        <v>1</v>
      </c>
      <c r="FQ25" s="633">
        <v>12</v>
      </c>
      <c r="FR25" s="633">
        <v>6</v>
      </c>
      <c r="FS25" s="633"/>
      <c r="FT25" s="633"/>
      <c r="FU25" s="752">
        <v>13</v>
      </c>
      <c r="FV25" s="752">
        <v>12</v>
      </c>
      <c r="FW25" s="752">
        <v>10</v>
      </c>
      <c r="FX25" s="752"/>
      <c r="FY25" s="752"/>
      <c r="FZ25" s="752"/>
      <c r="GA25" s="752"/>
      <c r="GB25" s="752"/>
      <c r="GC25" s="752">
        <v>15</v>
      </c>
      <c r="GD25" s="752"/>
      <c r="GE25" s="752"/>
      <c r="GF25" s="752"/>
      <c r="GG25" s="752">
        <v>11</v>
      </c>
      <c r="GH25" s="752">
        <v>1</v>
      </c>
      <c r="GI25" s="1598"/>
      <c r="GJ25" s="1598">
        <v>17</v>
      </c>
      <c r="GK25" s="1598">
        <v>9</v>
      </c>
      <c r="GL25" s="1598">
        <v>6</v>
      </c>
      <c r="GM25" s="1598"/>
      <c r="GN25" s="1598">
        <v>9</v>
      </c>
      <c r="GO25" s="1598">
        <v>9</v>
      </c>
      <c r="GP25" s="1598"/>
      <c r="GQ25" s="1598">
        <v>9</v>
      </c>
      <c r="GR25" s="1598">
        <v>16</v>
      </c>
      <c r="GS25" s="1598"/>
      <c r="GT25" s="1598"/>
      <c r="GU25" s="1598"/>
      <c r="GV25" s="1598"/>
      <c r="GW25" s="1598"/>
      <c r="GX25" s="3596"/>
      <c r="GY25" s="3596"/>
      <c r="GZ25" s="3596">
        <v>12</v>
      </c>
      <c r="HA25" s="3596"/>
      <c r="HB25" s="3596">
        <v>6</v>
      </c>
      <c r="HC25" s="3596"/>
      <c r="HD25" s="3596">
        <v>11</v>
      </c>
      <c r="HE25" s="3662">
        <v>9</v>
      </c>
      <c r="HF25" s="3596">
        <v>18</v>
      </c>
      <c r="HG25" s="3596">
        <v>13</v>
      </c>
      <c r="HH25" s="3596">
        <v>2</v>
      </c>
      <c r="HI25" s="3730"/>
      <c r="HJ25" s="3730"/>
      <c r="HK25" s="3730"/>
      <c r="HL25" s="3730"/>
      <c r="HM25" s="3730"/>
      <c r="HN25" s="3730"/>
      <c r="HO25" s="3662"/>
      <c r="HP25" s="3730">
        <v>8</v>
      </c>
      <c r="HQ25" s="3730"/>
      <c r="HR25" s="3730"/>
      <c r="HS25" s="3730">
        <v>15</v>
      </c>
      <c r="HT25" s="3730"/>
      <c r="HU25" s="3730"/>
      <c r="HV25" s="90"/>
      <c r="HW25" s="90"/>
      <c r="HX25" s="90"/>
      <c r="HY25" s="90">
        <v>7</v>
      </c>
      <c r="HZ25" s="90"/>
      <c r="IA25" s="3662"/>
      <c r="IB25" s="90">
        <v>1</v>
      </c>
      <c r="IC25" s="90"/>
      <c r="ID25" s="90"/>
      <c r="IE25" s="90">
        <v>9</v>
      </c>
      <c r="IF25" s="90"/>
      <c r="IG25" s="3796"/>
    </row>
    <row r="26" spans="1:241" s="478" customFormat="1" ht="11.1" customHeight="1" x14ac:dyDescent="0.2">
      <c r="A26" s="58" t="s">
        <v>113</v>
      </c>
      <c r="B26" s="58" t="s">
        <v>83</v>
      </c>
      <c r="C26" s="448">
        <f t="shared" si="7"/>
        <v>2</v>
      </c>
      <c r="D26" s="447">
        <f t="shared" si="8"/>
        <v>1.1111111111111112E-2</v>
      </c>
      <c r="E26" s="403">
        <f t="array" ref="E26">MIN(IF(BI26:IG26&gt;=1,$BI$3:$IG$3))</f>
        <v>40695</v>
      </c>
      <c r="F26" s="400">
        <f t="array" ref="F26">MAX(IF(BI26:IG26&gt;=1,$BI$3:$IG$3))</f>
        <v>40962</v>
      </c>
      <c r="G26" s="442">
        <f t="shared" si="9"/>
        <v>0</v>
      </c>
      <c r="H26" s="446">
        <f t="shared" si="10"/>
        <v>0</v>
      </c>
      <c r="I26" s="626" t="str">
        <f t="shared" si="11"/>
        <v>-</v>
      </c>
      <c r="J26" s="375" t="str">
        <f t="array" ref="J26">IF((G26&gt;=1),MAX(IF(BI26:IG26=1,$BI$3:$IG$3)),"-")</f>
        <v>-</v>
      </c>
      <c r="K26" s="759" t="str">
        <f t="array" ref="K26">IF((G26&gt;=1),MAX(IF(BI26:IG26=1,$BI$2:$IG$2)),"-")</f>
        <v>-</v>
      </c>
      <c r="L26" s="384">
        <f t="shared" ca="1" si="12"/>
        <v>2</v>
      </c>
      <c r="M26" s="384" t="str">
        <f t="shared" ca="1" si="13"/>
        <v>-</v>
      </c>
      <c r="N26" s="445">
        <f t="shared" si="14"/>
        <v>0</v>
      </c>
      <c r="O26" s="444">
        <f t="shared" si="15"/>
        <v>0</v>
      </c>
      <c r="P26" s="156">
        <f t="shared" si="16"/>
        <v>0</v>
      </c>
      <c r="Q26" s="443">
        <f t="shared" si="17"/>
        <v>0</v>
      </c>
      <c r="R26" s="442">
        <f t="shared" si="18"/>
        <v>0</v>
      </c>
      <c r="S26" s="441">
        <f t="shared" si="19"/>
        <v>0</v>
      </c>
      <c r="T26" s="362">
        <f t="shared" si="20"/>
        <v>0</v>
      </c>
      <c r="U26" s="157">
        <f t="shared" si="21"/>
        <v>0</v>
      </c>
      <c r="V26" s="363">
        <f t="shared" si="22"/>
        <v>1</v>
      </c>
      <c r="W26" s="158">
        <f t="shared" si="23"/>
        <v>0.5</v>
      </c>
      <c r="X26" s="159">
        <f t="array" ref="X26">SUM(1*(BI$5:IG$5=BI26:IG26))-1</f>
        <v>0</v>
      </c>
      <c r="Y26" s="160">
        <f t="shared" si="24"/>
        <v>0</v>
      </c>
      <c r="Z26" s="389">
        <f t="shared" si="25"/>
        <v>6</v>
      </c>
      <c r="AA26" s="389">
        <f t="shared" si="26"/>
        <v>9.5</v>
      </c>
      <c r="AB26" s="397">
        <f t="shared" si="27"/>
        <v>0.63157894736842102</v>
      </c>
      <c r="AC26" s="3419">
        <f t="shared" si="28"/>
        <v>0</v>
      </c>
      <c r="AD26" s="3420">
        <f t="shared" si="29"/>
        <v>0</v>
      </c>
      <c r="AE26" s="3421">
        <f t="shared" si="30"/>
        <v>0</v>
      </c>
      <c r="AF26" s="3422">
        <f t="shared" si="31"/>
        <v>0</v>
      </c>
      <c r="AG26" s="3423">
        <f t="shared" si="32"/>
        <v>0</v>
      </c>
      <c r="AH26" s="3424">
        <f t="shared" si="33"/>
        <v>0</v>
      </c>
      <c r="AI26" s="3425">
        <f t="shared" si="34"/>
        <v>0</v>
      </c>
      <c r="AJ26" s="3426">
        <f t="shared" si="35"/>
        <v>0</v>
      </c>
      <c r="AK26" s="3427">
        <f t="shared" si="36"/>
        <v>1</v>
      </c>
      <c r="AL26" s="3428">
        <f t="shared" si="37"/>
        <v>0</v>
      </c>
      <c r="AM26" s="3429">
        <f t="shared" si="38"/>
        <v>1</v>
      </c>
      <c r="AN26" s="3430">
        <f t="shared" si="39"/>
        <v>0</v>
      </c>
      <c r="AO26" s="3431">
        <f t="shared" si="40"/>
        <v>0</v>
      </c>
      <c r="AP26" s="3432">
        <f t="shared" si="41"/>
        <v>0</v>
      </c>
      <c r="AQ26" s="3419">
        <f t="shared" si="42"/>
        <v>0</v>
      </c>
      <c r="AR26" s="3420">
        <f t="shared" si="43"/>
        <v>0</v>
      </c>
      <c r="AS26" s="3421">
        <f t="shared" si="44"/>
        <v>0</v>
      </c>
      <c r="AT26" s="3422">
        <f t="shared" si="45"/>
        <v>0</v>
      </c>
      <c r="AU26" s="3423">
        <f t="shared" si="46"/>
        <v>0</v>
      </c>
      <c r="AV26" s="3424">
        <f t="shared" si="47"/>
        <v>0</v>
      </c>
      <c r="AW26" s="3425">
        <f t="shared" si="48"/>
        <v>0</v>
      </c>
      <c r="AX26" s="3426">
        <f t="shared" si="49"/>
        <v>0</v>
      </c>
      <c r="AY26" s="3427">
        <f t="shared" si="50"/>
        <v>0</v>
      </c>
      <c r="AZ26" s="3428">
        <f t="shared" si="51"/>
        <v>0</v>
      </c>
      <c r="BA26" s="3429">
        <f t="shared" si="52"/>
        <v>0</v>
      </c>
      <c r="BB26" s="3430">
        <f t="shared" si="53"/>
        <v>0</v>
      </c>
      <c r="BC26" s="3431">
        <f t="shared" si="54"/>
        <v>0</v>
      </c>
      <c r="BD26" s="3432">
        <f t="shared" si="55"/>
        <v>0</v>
      </c>
      <c r="BE26" s="3419">
        <f t="shared" si="56"/>
        <v>0</v>
      </c>
      <c r="BF26" s="3420">
        <f t="shared" si="57"/>
        <v>0</v>
      </c>
      <c r="BG26" s="3421">
        <f t="shared" si="58"/>
        <v>0</v>
      </c>
      <c r="BH26" s="3422">
        <f t="shared" si="59"/>
        <v>0</v>
      </c>
      <c r="BI26" s="91"/>
      <c r="BJ26" s="82"/>
      <c r="BK26" s="82"/>
      <c r="BL26" s="83"/>
      <c r="BM26" s="83"/>
      <c r="BN26" s="83"/>
      <c r="BO26" s="83"/>
      <c r="BP26" s="83"/>
      <c r="BQ26" s="83"/>
      <c r="BR26" s="83"/>
      <c r="BS26" s="83"/>
      <c r="BT26" s="92"/>
      <c r="BU26" s="92"/>
      <c r="BV26" s="92"/>
      <c r="BW26" s="92"/>
      <c r="BX26" s="92"/>
      <c r="BY26" s="92"/>
      <c r="BZ26" s="92"/>
      <c r="CA26" s="84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6"/>
      <c r="CM26" s="86"/>
      <c r="CN26" s="86"/>
      <c r="CO26" s="86"/>
      <c r="CP26" s="86"/>
      <c r="CQ26" s="86"/>
      <c r="CR26" s="86"/>
      <c r="CS26" s="86"/>
      <c r="CT26" s="86"/>
      <c r="CU26" s="86">
        <v>5</v>
      </c>
      <c r="CV26" s="86"/>
      <c r="CW26" s="87"/>
      <c r="CX26" s="87"/>
      <c r="CY26" s="87"/>
      <c r="CZ26" s="87"/>
      <c r="DA26" s="87"/>
      <c r="DB26" s="87"/>
      <c r="DC26" s="87">
        <v>7</v>
      </c>
      <c r="DD26" s="87"/>
      <c r="DE26" s="87"/>
      <c r="DF26" s="87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3"/>
      <c r="EG26" s="83"/>
      <c r="EH26" s="83"/>
      <c r="EI26" s="90"/>
      <c r="EJ26" s="90"/>
      <c r="EK26" s="104"/>
      <c r="EL26" s="104"/>
      <c r="EM26" s="104"/>
      <c r="EN26" s="104"/>
      <c r="EO26" s="104"/>
      <c r="EP26" s="104"/>
      <c r="EQ26" s="104"/>
      <c r="ER26" s="104"/>
      <c r="ES26" s="366"/>
      <c r="ET26" s="366"/>
      <c r="EU26" s="366"/>
      <c r="EV26" s="366"/>
      <c r="EW26" s="366"/>
      <c r="EX26" s="366"/>
      <c r="EY26" s="514"/>
      <c r="EZ26" s="514"/>
      <c r="FA26" s="514"/>
      <c r="FB26" s="514"/>
      <c r="FC26" s="514"/>
      <c r="FD26" s="514"/>
      <c r="FE26" s="514"/>
      <c r="FF26" s="514"/>
      <c r="FG26" s="633"/>
      <c r="FH26" s="633"/>
      <c r="FI26" s="633"/>
      <c r="FJ26" s="633"/>
      <c r="FK26" s="633"/>
      <c r="FL26" s="633"/>
      <c r="FM26" s="633"/>
      <c r="FN26" s="633"/>
      <c r="FO26" s="633"/>
      <c r="FP26" s="633"/>
      <c r="FQ26" s="633"/>
      <c r="FR26" s="633"/>
      <c r="FS26" s="633"/>
      <c r="FT26" s="633"/>
      <c r="FU26" s="752"/>
      <c r="FV26" s="752"/>
      <c r="FW26" s="752"/>
      <c r="FX26" s="752"/>
      <c r="FY26" s="752"/>
      <c r="FZ26" s="752"/>
      <c r="GA26" s="752"/>
      <c r="GB26" s="752"/>
      <c r="GC26" s="752"/>
      <c r="GD26" s="752"/>
      <c r="GE26" s="752"/>
      <c r="GF26" s="752"/>
      <c r="GG26" s="752"/>
      <c r="GH26" s="752"/>
      <c r="GI26" s="1598"/>
      <c r="GJ26" s="1598"/>
      <c r="GK26" s="1598"/>
      <c r="GL26" s="1598"/>
      <c r="GM26" s="1598"/>
      <c r="GN26" s="1598"/>
      <c r="GO26" s="1598"/>
      <c r="GP26" s="1598"/>
      <c r="GQ26" s="1598"/>
      <c r="GR26" s="1598"/>
      <c r="GS26" s="1598"/>
      <c r="GT26" s="1598"/>
      <c r="GU26" s="1598"/>
      <c r="GV26" s="1598"/>
      <c r="GW26" s="1598"/>
      <c r="GX26" s="3596"/>
      <c r="GY26" s="3596"/>
      <c r="GZ26" s="3596"/>
      <c r="HA26" s="3596"/>
      <c r="HB26" s="3596"/>
      <c r="HC26" s="3596"/>
      <c r="HD26" s="3596"/>
      <c r="HE26" s="3662"/>
      <c r="HF26" s="3596"/>
      <c r="HG26" s="3596"/>
      <c r="HH26" s="3596"/>
      <c r="HI26" s="3730"/>
      <c r="HJ26" s="3730"/>
      <c r="HK26" s="3730"/>
      <c r="HL26" s="3730"/>
      <c r="HM26" s="3730"/>
      <c r="HN26" s="3730"/>
      <c r="HO26" s="3662"/>
      <c r="HP26" s="3730"/>
      <c r="HQ26" s="3730"/>
      <c r="HR26" s="3730"/>
      <c r="HS26" s="3730"/>
      <c r="HT26" s="3730"/>
      <c r="HU26" s="3730"/>
      <c r="HV26" s="90"/>
      <c r="HW26" s="90"/>
      <c r="HX26" s="90"/>
      <c r="HY26" s="90"/>
      <c r="HZ26" s="90"/>
      <c r="IA26" s="3662"/>
      <c r="IB26" s="90"/>
      <c r="IC26" s="90"/>
      <c r="ID26" s="90"/>
      <c r="IE26" s="90"/>
      <c r="IF26" s="90"/>
      <c r="IG26" s="3796"/>
    </row>
    <row r="27" spans="1:241" s="478" customFormat="1" ht="11.1" customHeight="1" x14ac:dyDescent="0.2">
      <c r="A27" s="58" t="s">
        <v>265</v>
      </c>
      <c r="B27" s="58" t="s">
        <v>264</v>
      </c>
      <c r="C27" s="448">
        <f t="shared" si="7"/>
        <v>1</v>
      </c>
      <c r="D27" s="447">
        <f t="shared" si="8"/>
        <v>5.5555555555555558E-3</v>
      </c>
      <c r="E27" s="403">
        <f t="array" ref="E27">MIN(IF(BI27:IG27&gt;=1,$BI$3:$IG$3))</f>
        <v>42062</v>
      </c>
      <c r="F27" s="400">
        <f t="array" ref="F27">MAX(IF(BI27:IG27&gt;=1,$BI$3:$IG$3))</f>
        <v>42062</v>
      </c>
      <c r="G27" s="442">
        <f t="shared" si="9"/>
        <v>0</v>
      </c>
      <c r="H27" s="446">
        <f t="shared" si="10"/>
        <v>0</v>
      </c>
      <c r="I27" s="626" t="str">
        <f t="shared" si="11"/>
        <v>-</v>
      </c>
      <c r="J27" s="375" t="str">
        <f t="array" ref="J27">IF((G27&gt;=1),MAX(IF(BI27:IG27=1,$BI$3:$IG$3)),"-")</f>
        <v>-</v>
      </c>
      <c r="K27" s="759" t="str">
        <f t="array" ref="K27">IF((G27&gt;=1),MAX(IF(BI27:IG27=1,$BI$2:$IG$2)),"-")</f>
        <v>-</v>
      </c>
      <c r="L27" s="384">
        <f t="shared" ca="1" si="12"/>
        <v>1</v>
      </c>
      <c r="M27" s="384" t="str">
        <f t="shared" ca="1" si="13"/>
        <v>-</v>
      </c>
      <c r="N27" s="445">
        <f t="shared" si="14"/>
        <v>0</v>
      </c>
      <c r="O27" s="444">
        <f t="shared" si="15"/>
        <v>0</v>
      </c>
      <c r="P27" s="156">
        <f t="shared" si="16"/>
        <v>0</v>
      </c>
      <c r="Q27" s="443">
        <f t="shared" si="17"/>
        <v>0</v>
      </c>
      <c r="R27" s="442">
        <f t="shared" si="18"/>
        <v>0</v>
      </c>
      <c r="S27" s="441">
        <f t="shared" si="19"/>
        <v>0</v>
      </c>
      <c r="T27" s="362">
        <f t="shared" si="20"/>
        <v>0</v>
      </c>
      <c r="U27" s="157">
        <f t="shared" si="21"/>
        <v>0</v>
      </c>
      <c r="V27" s="363">
        <f t="shared" si="22"/>
        <v>0</v>
      </c>
      <c r="W27" s="158">
        <f t="shared" si="23"/>
        <v>0</v>
      </c>
      <c r="X27" s="159">
        <f t="array" ref="X27">SUM(1*(BI$5:IG$5=BI27:IG27))-1</f>
        <v>0</v>
      </c>
      <c r="Y27" s="160">
        <f t="shared" si="24"/>
        <v>0</v>
      </c>
      <c r="Z27" s="389">
        <f t="shared" si="25"/>
        <v>10</v>
      </c>
      <c r="AA27" s="389">
        <f t="shared" si="26"/>
        <v>16</v>
      </c>
      <c r="AB27" s="397">
        <f t="shared" si="27"/>
        <v>0.625</v>
      </c>
      <c r="AC27" s="3419">
        <f t="shared" si="28"/>
        <v>0</v>
      </c>
      <c r="AD27" s="3420">
        <f t="shared" si="29"/>
        <v>0</v>
      </c>
      <c r="AE27" s="3421">
        <f t="shared" si="30"/>
        <v>0</v>
      </c>
      <c r="AF27" s="3422">
        <f t="shared" si="31"/>
        <v>0</v>
      </c>
      <c r="AG27" s="3423">
        <f t="shared" si="32"/>
        <v>0</v>
      </c>
      <c r="AH27" s="3424">
        <f t="shared" si="33"/>
        <v>0</v>
      </c>
      <c r="AI27" s="3425">
        <f t="shared" si="34"/>
        <v>0</v>
      </c>
      <c r="AJ27" s="3426">
        <f t="shared" si="35"/>
        <v>0</v>
      </c>
      <c r="AK27" s="3427">
        <f t="shared" si="36"/>
        <v>0</v>
      </c>
      <c r="AL27" s="3428">
        <f t="shared" si="37"/>
        <v>0</v>
      </c>
      <c r="AM27" s="3429">
        <f t="shared" si="38"/>
        <v>0</v>
      </c>
      <c r="AN27" s="3430">
        <f t="shared" si="39"/>
        <v>0</v>
      </c>
      <c r="AO27" s="3431">
        <f t="shared" si="40"/>
        <v>0</v>
      </c>
      <c r="AP27" s="3432">
        <f t="shared" si="41"/>
        <v>0</v>
      </c>
      <c r="AQ27" s="3419">
        <f t="shared" si="42"/>
        <v>0</v>
      </c>
      <c r="AR27" s="3420">
        <f t="shared" si="43"/>
        <v>0</v>
      </c>
      <c r="AS27" s="3421">
        <f t="shared" si="44"/>
        <v>1</v>
      </c>
      <c r="AT27" s="3422">
        <f t="shared" si="45"/>
        <v>0</v>
      </c>
      <c r="AU27" s="3423">
        <f t="shared" si="46"/>
        <v>0</v>
      </c>
      <c r="AV27" s="3424">
        <f t="shared" si="47"/>
        <v>0</v>
      </c>
      <c r="AW27" s="3425">
        <f t="shared" si="48"/>
        <v>0</v>
      </c>
      <c r="AX27" s="3426">
        <f t="shared" si="49"/>
        <v>0</v>
      </c>
      <c r="AY27" s="3427">
        <f t="shared" si="50"/>
        <v>0</v>
      </c>
      <c r="AZ27" s="3428">
        <f t="shared" si="51"/>
        <v>0</v>
      </c>
      <c r="BA27" s="3429">
        <f t="shared" si="52"/>
        <v>0</v>
      </c>
      <c r="BB27" s="3430">
        <f t="shared" si="53"/>
        <v>0</v>
      </c>
      <c r="BC27" s="3431">
        <f t="shared" si="54"/>
        <v>0</v>
      </c>
      <c r="BD27" s="3432">
        <f t="shared" si="55"/>
        <v>0</v>
      </c>
      <c r="BE27" s="3419">
        <f t="shared" si="56"/>
        <v>0</v>
      </c>
      <c r="BF27" s="3420">
        <f t="shared" si="57"/>
        <v>0</v>
      </c>
      <c r="BG27" s="3421">
        <f t="shared" si="58"/>
        <v>0</v>
      </c>
      <c r="BH27" s="3422">
        <f t="shared" si="59"/>
        <v>0</v>
      </c>
      <c r="BI27" s="91"/>
      <c r="BJ27" s="82"/>
      <c r="BK27" s="82"/>
      <c r="BL27" s="83"/>
      <c r="BM27" s="83"/>
      <c r="BN27" s="83"/>
      <c r="BO27" s="83"/>
      <c r="BP27" s="83"/>
      <c r="BQ27" s="83"/>
      <c r="BR27" s="83"/>
      <c r="BS27" s="83"/>
      <c r="BT27" s="92"/>
      <c r="BU27" s="92"/>
      <c r="BV27" s="92"/>
      <c r="BW27" s="92"/>
      <c r="BX27" s="92"/>
      <c r="BY27" s="92"/>
      <c r="BZ27" s="92"/>
      <c r="CA27" s="84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8"/>
      <c r="DH27" s="88"/>
      <c r="DI27" s="88"/>
      <c r="DJ27" s="88"/>
      <c r="DK27" s="88"/>
      <c r="DL27" s="88"/>
      <c r="DM27" s="88"/>
      <c r="DN27" s="88"/>
      <c r="DO27" s="88"/>
      <c r="DP27" s="88"/>
      <c r="DQ27" s="88"/>
      <c r="DR27" s="88"/>
      <c r="DS27" s="88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3"/>
      <c r="EG27" s="83"/>
      <c r="EH27" s="83"/>
      <c r="EI27" s="90"/>
      <c r="EJ27" s="90"/>
      <c r="EK27" s="104"/>
      <c r="EL27" s="104"/>
      <c r="EM27" s="104">
        <v>10</v>
      </c>
      <c r="EN27" s="104"/>
      <c r="EO27" s="104"/>
      <c r="EP27" s="104"/>
      <c r="EQ27" s="104"/>
      <c r="ER27" s="104"/>
      <c r="ES27" s="366"/>
      <c r="ET27" s="366"/>
      <c r="EU27" s="366"/>
      <c r="EV27" s="366"/>
      <c r="EW27" s="366"/>
      <c r="EX27" s="366"/>
      <c r="EY27" s="514"/>
      <c r="EZ27" s="514"/>
      <c r="FA27" s="514"/>
      <c r="FB27" s="514"/>
      <c r="FC27" s="514"/>
      <c r="FD27" s="514"/>
      <c r="FE27" s="514"/>
      <c r="FF27" s="514"/>
      <c r="FG27" s="633"/>
      <c r="FH27" s="633"/>
      <c r="FI27" s="633"/>
      <c r="FJ27" s="633"/>
      <c r="FK27" s="633"/>
      <c r="FL27" s="633"/>
      <c r="FM27" s="633"/>
      <c r="FN27" s="633"/>
      <c r="FO27" s="633"/>
      <c r="FP27" s="633"/>
      <c r="FQ27" s="633"/>
      <c r="FR27" s="633"/>
      <c r="FS27" s="633"/>
      <c r="FT27" s="633"/>
      <c r="FU27" s="752"/>
      <c r="FV27" s="752"/>
      <c r="FW27" s="752"/>
      <c r="FX27" s="752"/>
      <c r="FY27" s="752"/>
      <c r="FZ27" s="752"/>
      <c r="GA27" s="752"/>
      <c r="GB27" s="752"/>
      <c r="GC27" s="752"/>
      <c r="GD27" s="752"/>
      <c r="GE27" s="752"/>
      <c r="GF27" s="752"/>
      <c r="GG27" s="752"/>
      <c r="GH27" s="752"/>
      <c r="GI27" s="1598"/>
      <c r="GJ27" s="1598"/>
      <c r="GK27" s="1598"/>
      <c r="GL27" s="1598"/>
      <c r="GM27" s="1598"/>
      <c r="GN27" s="1598"/>
      <c r="GO27" s="1598"/>
      <c r="GP27" s="1598"/>
      <c r="GQ27" s="1598"/>
      <c r="GR27" s="1598"/>
      <c r="GS27" s="1598"/>
      <c r="GT27" s="1598"/>
      <c r="GU27" s="1598"/>
      <c r="GV27" s="1598"/>
      <c r="GW27" s="1598"/>
      <c r="GX27" s="3596"/>
      <c r="GY27" s="3596"/>
      <c r="GZ27" s="3596"/>
      <c r="HA27" s="3596"/>
      <c r="HB27" s="3596"/>
      <c r="HC27" s="3596"/>
      <c r="HD27" s="3596"/>
      <c r="HE27" s="3662"/>
      <c r="HF27" s="3596"/>
      <c r="HG27" s="3596"/>
      <c r="HH27" s="3596"/>
      <c r="HI27" s="3730"/>
      <c r="HJ27" s="3730"/>
      <c r="HK27" s="3730"/>
      <c r="HL27" s="3730"/>
      <c r="HM27" s="3730"/>
      <c r="HN27" s="3730"/>
      <c r="HO27" s="3662"/>
      <c r="HP27" s="3730"/>
      <c r="HQ27" s="3730"/>
      <c r="HR27" s="3730"/>
      <c r="HS27" s="3730"/>
      <c r="HT27" s="3730"/>
      <c r="HU27" s="3730"/>
      <c r="HV27" s="90"/>
      <c r="HW27" s="90"/>
      <c r="HX27" s="90"/>
      <c r="HY27" s="90"/>
      <c r="HZ27" s="90"/>
      <c r="IA27" s="3662"/>
      <c r="IB27" s="90"/>
      <c r="IC27" s="90"/>
      <c r="ID27" s="90"/>
      <c r="IE27" s="90"/>
      <c r="IF27" s="90"/>
      <c r="IG27" s="3796"/>
    </row>
    <row r="28" spans="1:241" s="478" customFormat="1" ht="11.1" customHeight="1" x14ac:dyDescent="0.2">
      <c r="A28" s="59" t="s">
        <v>90</v>
      </c>
      <c r="B28" s="59" t="s">
        <v>132</v>
      </c>
      <c r="C28" s="448">
        <f t="shared" si="7"/>
        <v>108</v>
      </c>
      <c r="D28" s="447">
        <f t="shared" si="8"/>
        <v>0.6</v>
      </c>
      <c r="E28" s="403">
        <f t="array" ref="E28">MIN(IF(BI28:IG28&gt;=1,$BI$3:$IG$3))</f>
        <v>39445</v>
      </c>
      <c r="F28" s="400">
        <f t="array" ref="F28">MAX(IF(BI28:IG28&gt;=1,$BI$3:$IG$3))</f>
        <v>43861</v>
      </c>
      <c r="G28" s="442">
        <f t="shared" si="9"/>
        <v>10</v>
      </c>
      <c r="H28" s="446">
        <f t="shared" si="10"/>
        <v>9.2592592592592587E-2</v>
      </c>
      <c r="I28" s="626">
        <f t="shared" si="11"/>
        <v>0.66666666666666663</v>
      </c>
      <c r="J28" s="375">
        <f t="array" ref="J28">IF((G28&gt;=1),MAX(IF(BI28:IG28=1,$BI$3:$IG$3)),"-")</f>
        <v>43644</v>
      </c>
      <c r="K28" s="759">
        <f t="array" ref="K28">IF((G28&gt;=1),MAX(IF(BI28:IG28=1,$BI$2:$IG$2)),"-")</f>
        <v>145</v>
      </c>
      <c r="L28" s="384">
        <f t="shared" ca="1" si="12"/>
        <v>8</v>
      </c>
      <c r="M28" s="384">
        <f t="shared" ca="1" si="13"/>
        <v>35</v>
      </c>
      <c r="N28" s="445">
        <f t="shared" si="14"/>
        <v>5</v>
      </c>
      <c r="O28" s="444">
        <f t="shared" si="15"/>
        <v>4.6296296296296294E-2</v>
      </c>
      <c r="P28" s="156">
        <f t="shared" si="16"/>
        <v>13</v>
      </c>
      <c r="Q28" s="443">
        <f t="shared" si="17"/>
        <v>0.12037037037037036</v>
      </c>
      <c r="R28" s="442">
        <f t="shared" si="18"/>
        <v>28</v>
      </c>
      <c r="S28" s="441">
        <f t="shared" si="19"/>
        <v>0.25925925925925924</v>
      </c>
      <c r="T28" s="362">
        <f t="shared" si="20"/>
        <v>40</v>
      </c>
      <c r="U28" s="157">
        <f t="shared" si="21"/>
        <v>0.37037037037037035</v>
      </c>
      <c r="V28" s="363">
        <f t="shared" si="22"/>
        <v>59</v>
      </c>
      <c r="W28" s="158">
        <f t="shared" si="23"/>
        <v>0.54629629629629628</v>
      </c>
      <c r="X28" s="159">
        <f t="array" ref="X28">SUM(1*(BI$5:IG$5=BI28:IG28))-1</f>
        <v>2</v>
      </c>
      <c r="Y28" s="160">
        <f t="shared" si="24"/>
        <v>1.8518518518518517E-2</v>
      </c>
      <c r="Z28" s="389">
        <f t="shared" si="25"/>
        <v>6.6388888888888893</v>
      </c>
      <c r="AA28" s="389">
        <f t="shared" si="26"/>
        <v>13.694444444444445</v>
      </c>
      <c r="AB28" s="397">
        <f t="shared" si="27"/>
        <v>0.48478701825557813</v>
      </c>
      <c r="AC28" s="3419">
        <f t="shared" si="28"/>
        <v>0</v>
      </c>
      <c r="AD28" s="3420">
        <f t="shared" si="29"/>
        <v>0</v>
      </c>
      <c r="AE28" s="3421">
        <f t="shared" si="30"/>
        <v>2</v>
      </c>
      <c r="AF28" s="3422">
        <f t="shared" si="31"/>
        <v>0</v>
      </c>
      <c r="AG28" s="3423">
        <f t="shared" si="32"/>
        <v>5</v>
      </c>
      <c r="AH28" s="3424">
        <f t="shared" si="33"/>
        <v>1</v>
      </c>
      <c r="AI28" s="3425">
        <f t="shared" si="34"/>
        <v>4</v>
      </c>
      <c r="AJ28" s="3426">
        <f t="shared" si="35"/>
        <v>0</v>
      </c>
      <c r="AK28" s="3427">
        <f t="shared" si="36"/>
        <v>0</v>
      </c>
      <c r="AL28" s="3428">
        <f t="shared" si="37"/>
        <v>0</v>
      </c>
      <c r="AM28" s="3429">
        <f t="shared" si="38"/>
        <v>6</v>
      </c>
      <c r="AN28" s="3430">
        <f t="shared" si="39"/>
        <v>0</v>
      </c>
      <c r="AO28" s="3431">
        <f t="shared" si="40"/>
        <v>13</v>
      </c>
      <c r="AP28" s="3432">
        <f t="shared" si="41"/>
        <v>1</v>
      </c>
      <c r="AQ28" s="3419">
        <f t="shared" si="42"/>
        <v>12</v>
      </c>
      <c r="AR28" s="3420">
        <f t="shared" si="43"/>
        <v>2</v>
      </c>
      <c r="AS28" s="3421">
        <f t="shared" si="44"/>
        <v>12</v>
      </c>
      <c r="AT28" s="3422">
        <f t="shared" si="45"/>
        <v>1</v>
      </c>
      <c r="AU28" s="3423">
        <f t="shared" si="46"/>
        <v>13</v>
      </c>
      <c r="AV28" s="3424">
        <f t="shared" si="47"/>
        <v>1</v>
      </c>
      <c r="AW28" s="3425">
        <f t="shared" si="48"/>
        <v>11</v>
      </c>
      <c r="AX28" s="3426">
        <f t="shared" si="49"/>
        <v>1</v>
      </c>
      <c r="AY28" s="3427">
        <f t="shared" si="50"/>
        <v>12</v>
      </c>
      <c r="AZ28" s="3428">
        <f t="shared" si="51"/>
        <v>1</v>
      </c>
      <c r="BA28" s="3429">
        <f t="shared" si="52"/>
        <v>10</v>
      </c>
      <c r="BB28" s="3430">
        <f t="shared" si="53"/>
        <v>2</v>
      </c>
      <c r="BC28" s="3431">
        <f t="shared" si="54"/>
        <v>8</v>
      </c>
      <c r="BD28" s="3432">
        <f t="shared" si="55"/>
        <v>0</v>
      </c>
      <c r="BE28" s="3419">
        <f t="shared" si="56"/>
        <v>0</v>
      </c>
      <c r="BF28" s="3420">
        <f t="shared" si="57"/>
        <v>0</v>
      </c>
      <c r="BG28" s="3421">
        <f t="shared" si="58"/>
        <v>0</v>
      </c>
      <c r="BH28" s="3422">
        <f t="shared" si="59"/>
        <v>0</v>
      </c>
      <c r="BI28" s="91"/>
      <c r="BJ28" s="82"/>
      <c r="BK28" s="82"/>
      <c r="BL28" s="83"/>
      <c r="BM28" s="83"/>
      <c r="BN28" s="83"/>
      <c r="BO28" s="83">
        <v>4</v>
      </c>
      <c r="BP28" s="83"/>
      <c r="BQ28" s="83">
        <v>10</v>
      </c>
      <c r="BR28" s="83"/>
      <c r="BS28" s="83"/>
      <c r="BT28" s="84"/>
      <c r="BU28" s="84"/>
      <c r="BV28" s="84">
        <v>1</v>
      </c>
      <c r="BW28" s="84"/>
      <c r="BX28" s="84">
        <v>7</v>
      </c>
      <c r="BY28" s="84">
        <v>7</v>
      </c>
      <c r="BZ28" s="84">
        <v>6</v>
      </c>
      <c r="CA28" s="84">
        <v>6</v>
      </c>
      <c r="CB28" s="85">
        <v>5</v>
      </c>
      <c r="CC28" s="85">
        <v>5</v>
      </c>
      <c r="CD28" s="85">
        <v>4</v>
      </c>
      <c r="CE28" s="85">
        <v>6</v>
      </c>
      <c r="CF28" s="85"/>
      <c r="CG28" s="85"/>
      <c r="CH28" s="85"/>
      <c r="CI28" s="85"/>
      <c r="CJ28" s="85"/>
      <c r="CK28" s="85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7"/>
      <c r="CX28" s="87"/>
      <c r="CY28" s="87"/>
      <c r="CZ28" s="87"/>
      <c r="DA28" s="87">
        <v>11</v>
      </c>
      <c r="DB28" s="87">
        <v>4</v>
      </c>
      <c r="DC28" s="87">
        <v>3</v>
      </c>
      <c r="DD28" s="87">
        <v>6</v>
      </c>
      <c r="DE28" s="87">
        <v>4</v>
      </c>
      <c r="DF28" s="87">
        <v>2</v>
      </c>
      <c r="DG28" s="88">
        <v>3</v>
      </c>
      <c r="DH28" s="88">
        <v>3</v>
      </c>
      <c r="DI28" s="88">
        <v>1</v>
      </c>
      <c r="DJ28" s="88">
        <v>3</v>
      </c>
      <c r="DK28" s="88">
        <v>11</v>
      </c>
      <c r="DL28" s="88">
        <v>9</v>
      </c>
      <c r="DM28" s="88">
        <v>4</v>
      </c>
      <c r="DN28" s="88">
        <v>3</v>
      </c>
      <c r="DO28" s="88">
        <v>4</v>
      </c>
      <c r="DP28" s="88">
        <v>8</v>
      </c>
      <c r="DQ28" s="88">
        <v>8</v>
      </c>
      <c r="DR28" s="88">
        <v>4</v>
      </c>
      <c r="DS28" s="88">
        <v>13</v>
      </c>
      <c r="DT28" s="89">
        <v>4</v>
      </c>
      <c r="DU28" s="89">
        <v>9</v>
      </c>
      <c r="DV28" s="89">
        <v>2</v>
      </c>
      <c r="DW28" s="89">
        <v>11</v>
      </c>
      <c r="DX28" s="89">
        <v>14</v>
      </c>
      <c r="DY28" s="89">
        <v>10</v>
      </c>
      <c r="DZ28" s="89">
        <v>12</v>
      </c>
      <c r="EA28" s="89">
        <v>1</v>
      </c>
      <c r="EB28" s="89">
        <v>1</v>
      </c>
      <c r="EC28" s="89">
        <v>4</v>
      </c>
      <c r="ED28" s="89">
        <v>3</v>
      </c>
      <c r="EE28" s="89">
        <v>5</v>
      </c>
      <c r="EF28" s="83">
        <v>10</v>
      </c>
      <c r="EG28" s="83">
        <v>5</v>
      </c>
      <c r="EH28" s="83">
        <v>10</v>
      </c>
      <c r="EI28" s="90">
        <v>12</v>
      </c>
      <c r="EJ28" s="90">
        <v>8</v>
      </c>
      <c r="EK28" s="104">
        <v>1</v>
      </c>
      <c r="EL28" s="104"/>
      <c r="EM28" s="104">
        <v>11</v>
      </c>
      <c r="EN28" s="104">
        <v>7</v>
      </c>
      <c r="EO28" s="104">
        <v>3</v>
      </c>
      <c r="EP28" s="104">
        <v>5</v>
      </c>
      <c r="EQ28" s="104">
        <v>10</v>
      </c>
      <c r="ER28" s="104">
        <v>4</v>
      </c>
      <c r="ES28" s="366">
        <v>4</v>
      </c>
      <c r="ET28" s="366">
        <v>4</v>
      </c>
      <c r="EU28" s="366">
        <v>10</v>
      </c>
      <c r="EV28" s="366">
        <v>12</v>
      </c>
      <c r="EW28" s="366">
        <v>8</v>
      </c>
      <c r="EX28" s="366">
        <v>5</v>
      </c>
      <c r="EY28" s="514"/>
      <c r="EZ28" s="514">
        <v>13</v>
      </c>
      <c r="FA28" s="514">
        <v>1</v>
      </c>
      <c r="FB28" s="514">
        <v>12</v>
      </c>
      <c r="FC28" s="514">
        <v>5</v>
      </c>
      <c r="FD28" s="514">
        <v>3</v>
      </c>
      <c r="FE28" s="514">
        <v>3</v>
      </c>
      <c r="FF28" s="514">
        <v>4</v>
      </c>
      <c r="FG28" s="633">
        <v>3</v>
      </c>
      <c r="FH28" s="633">
        <v>7</v>
      </c>
      <c r="FI28" s="633">
        <v>1</v>
      </c>
      <c r="FJ28" s="633">
        <v>9</v>
      </c>
      <c r="FK28" s="633">
        <v>4</v>
      </c>
      <c r="FL28" s="633">
        <v>10</v>
      </c>
      <c r="FM28" s="633">
        <v>9</v>
      </c>
      <c r="FN28" s="633">
        <v>12</v>
      </c>
      <c r="FO28" s="633">
        <v>8</v>
      </c>
      <c r="FP28" s="633"/>
      <c r="FQ28" s="633"/>
      <c r="FR28" s="633">
        <v>11</v>
      </c>
      <c r="FS28" s="633"/>
      <c r="FT28" s="633">
        <v>2</v>
      </c>
      <c r="FU28" s="752">
        <v>2</v>
      </c>
      <c r="FV28" s="752">
        <v>11</v>
      </c>
      <c r="FW28" s="752">
        <v>6</v>
      </c>
      <c r="FX28" s="752">
        <v>1</v>
      </c>
      <c r="FY28" s="752">
        <v>12</v>
      </c>
      <c r="FZ28" s="752">
        <v>17</v>
      </c>
      <c r="GA28" s="752">
        <v>9</v>
      </c>
      <c r="GB28" s="752">
        <v>16</v>
      </c>
      <c r="GC28" s="752">
        <v>2</v>
      </c>
      <c r="GD28" s="752">
        <v>10</v>
      </c>
      <c r="GE28" s="752">
        <v>6</v>
      </c>
      <c r="GF28" s="752">
        <v>11</v>
      </c>
      <c r="GG28" s="752"/>
      <c r="GH28" s="752"/>
      <c r="GI28" s="1598">
        <v>4</v>
      </c>
      <c r="GJ28" s="1598">
        <v>11</v>
      </c>
      <c r="GK28" s="1598"/>
      <c r="GL28" s="1598"/>
      <c r="GM28" s="1598">
        <v>6</v>
      </c>
      <c r="GN28" s="1598">
        <v>13</v>
      </c>
      <c r="GO28" s="1598"/>
      <c r="GP28" s="1598">
        <v>15</v>
      </c>
      <c r="GQ28" s="1598">
        <v>5</v>
      </c>
      <c r="GR28" s="1598"/>
      <c r="GS28" s="1598"/>
      <c r="GT28" s="1598">
        <v>1</v>
      </c>
      <c r="GU28" s="1598">
        <v>3</v>
      </c>
      <c r="GV28" s="1598">
        <v>7</v>
      </c>
      <c r="GW28" s="1598">
        <v>1</v>
      </c>
      <c r="GX28" s="3596">
        <v>3</v>
      </c>
      <c r="GY28" s="3596"/>
      <c r="GZ28" s="3596">
        <v>4</v>
      </c>
      <c r="HA28" s="3596"/>
      <c r="HB28" s="3596">
        <v>3</v>
      </c>
      <c r="HC28" s="3596">
        <v>9</v>
      </c>
      <c r="HD28" s="3596">
        <v>10</v>
      </c>
      <c r="HE28" s="3662">
        <v>5</v>
      </c>
      <c r="HF28" s="3596">
        <v>15</v>
      </c>
      <c r="HG28" s="3596">
        <v>12</v>
      </c>
      <c r="HH28" s="3596"/>
      <c r="HI28" s="3730"/>
      <c r="HJ28" s="3730"/>
      <c r="HK28" s="3730"/>
      <c r="HL28" s="3730"/>
      <c r="HM28" s="3730"/>
      <c r="HN28" s="3730"/>
      <c r="HO28" s="3662"/>
      <c r="HP28" s="3730"/>
      <c r="HQ28" s="3730"/>
      <c r="HR28" s="3730"/>
      <c r="HS28" s="3730"/>
      <c r="HT28" s="3730"/>
      <c r="HU28" s="3730"/>
      <c r="HV28" s="90"/>
      <c r="HW28" s="90"/>
      <c r="HX28" s="90"/>
      <c r="HY28" s="90"/>
      <c r="HZ28" s="90"/>
      <c r="IA28" s="3662"/>
      <c r="IB28" s="90"/>
      <c r="IC28" s="90"/>
      <c r="ID28" s="90"/>
      <c r="IE28" s="90"/>
      <c r="IF28" s="90"/>
      <c r="IG28" s="3796"/>
    </row>
    <row r="29" spans="1:241" s="478" customFormat="1" ht="11.1" customHeight="1" x14ac:dyDescent="0.2">
      <c r="A29" s="58" t="s">
        <v>198</v>
      </c>
      <c r="B29" s="58" t="s">
        <v>198</v>
      </c>
      <c r="C29" s="448">
        <f t="shared" si="7"/>
        <v>1</v>
      </c>
      <c r="D29" s="447">
        <f t="shared" si="8"/>
        <v>5.5555555555555558E-3</v>
      </c>
      <c r="E29" s="403">
        <f t="array" ref="E29">MIN(IF(BI29:IG29&gt;=1,$BI$3:$IG$3))</f>
        <v>39480</v>
      </c>
      <c r="F29" s="400">
        <f t="array" ref="F29">MAX(IF(BI29:IG29&gt;=1,$BI$3:$IG$3))</f>
        <v>39480</v>
      </c>
      <c r="G29" s="442">
        <f t="shared" si="9"/>
        <v>0</v>
      </c>
      <c r="H29" s="446">
        <f t="shared" si="10"/>
        <v>0</v>
      </c>
      <c r="I29" s="626" t="str">
        <f t="shared" si="11"/>
        <v>-</v>
      </c>
      <c r="J29" s="375" t="str">
        <f t="array" ref="J29">IF((G29&gt;=1),MAX(IF(BI29:IG29=1,$BI$3:$IG$3)),"-")</f>
        <v>-</v>
      </c>
      <c r="K29" s="759" t="str">
        <f t="array" ref="K29">IF((G29&gt;=1),MAX(IF(BI29:IG29=1,$BI$2:$IG$2)),"-")</f>
        <v>-</v>
      </c>
      <c r="L29" s="384">
        <f t="shared" ca="1" si="12"/>
        <v>1</v>
      </c>
      <c r="M29" s="384" t="str">
        <f t="shared" ca="1" si="13"/>
        <v>-</v>
      </c>
      <c r="N29" s="445">
        <f t="shared" si="14"/>
        <v>0</v>
      </c>
      <c r="O29" s="444">
        <f t="shared" si="15"/>
        <v>0</v>
      </c>
      <c r="P29" s="156">
        <f t="shared" si="16"/>
        <v>0</v>
      </c>
      <c r="Q29" s="443">
        <f t="shared" si="17"/>
        <v>0</v>
      </c>
      <c r="R29" s="442">
        <f t="shared" si="18"/>
        <v>0</v>
      </c>
      <c r="S29" s="441">
        <f t="shared" si="19"/>
        <v>0</v>
      </c>
      <c r="T29" s="362">
        <f t="shared" si="20"/>
        <v>0</v>
      </c>
      <c r="U29" s="157">
        <f t="shared" si="21"/>
        <v>0</v>
      </c>
      <c r="V29" s="363">
        <f t="shared" si="22"/>
        <v>0</v>
      </c>
      <c r="W29" s="158">
        <f t="shared" si="23"/>
        <v>0</v>
      </c>
      <c r="X29" s="159">
        <f t="array" ref="X29">SUM(1*(BI$5:IG$5=BI29:IG29))-1</f>
        <v>1</v>
      </c>
      <c r="Y29" s="160">
        <f t="shared" si="24"/>
        <v>1</v>
      </c>
      <c r="Z29" s="389">
        <f t="shared" si="25"/>
        <v>13</v>
      </c>
      <c r="AA29" s="389">
        <f t="shared" si="26"/>
        <v>13</v>
      </c>
      <c r="AB29" s="397">
        <f t="shared" si="27"/>
        <v>1</v>
      </c>
      <c r="AC29" s="3419">
        <f t="shared" si="28"/>
        <v>0</v>
      </c>
      <c r="AD29" s="3420">
        <f t="shared" si="29"/>
        <v>0</v>
      </c>
      <c r="AE29" s="3421">
        <f t="shared" si="30"/>
        <v>1</v>
      </c>
      <c r="AF29" s="3422">
        <f t="shared" si="31"/>
        <v>0</v>
      </c>
      <c r="AG29" s="3423">
        <f t="shared" si="32"/>
        <v>0</v>
      </c>
      <c r="AH29" s="3424">
        <f t="shared" si="33"/>
        <v>0</v>
      </c>
      <c r="AI29" s="3425">
        <f t="shared" si="34"/>
        <v>0</v>
      </c>
      <c r="AJ29" s="3426">
        <f t="shared" si="35"/>
        <v>0</v>
      </c>
      <c r="AK29" s="3427">
        <f t="shared" si="36"/>
        <v>0</v>
      </c>
      <c r="AL29" s="3428">
        <f t="shared" si="37"/>
        <v>0</v>
      </c>
      <c r="AM29" s="3429">
        <f t="shared" si="38"/>
        <v>0</v>
      </c>
      <c r="AN29" s="3430">
        <f t="shared" si="39"/>
        <v>0</v>
      </c>
      <c r="AO29" s="3431">
        <f t="shared" si="40"/>
        <v>0</v>
      </c>
      <c r="AP29" s="3432">
        <f t="shared" si="41"/>
        <v>0</v>
      </c>
      <c r="AQ29" s="3419">
        <f t="shared" si="42"/>
        <v>0</v>
      </c>
      <c r="AR29" s="3420">
        <f t="shared" si="43"/>
        <v>0</v>
      </c>
      <c r="AS29" s="3421">
        <f t="shared" si="44"/>
        <v>0</v>
      </c>
      <c r="AT29" s="3422">
        <f t="shared" si="45"/>
        <v>0</v>
      </c>
      <c r="AU29" s="3423">
        <f t="shared" si="46"/>
        <v>0</v>
      </c>
      <c r="AV29" s="3424">
        <f t="shared" si="47"/>
        <v>0</v>
      </c>
      <c r="AW29" s="3425">
        <f t="shared" si="48"/>
        <v>0</v>
      </c>
      <c r="AX29" s="3426">
        <f t="shared" si="49"/>
        <v>0</v>
      </c>
      <c r="AY29" s="3427">
        <f t="shared" si="50"/>
        <v>0</v>
      </c>
      <c r="AZ29" s="3428">
        <f t="shared" si="51"/>
        <v>0</v>
      </c>
      <c r="BA29" s="3429">
        <f t="shared" si="52"/>
        <v>0</v>
      </c>
      <c r="BB29" s="3430">
        <f t="shared" si="53"/>
        <v>0</v>
      </c>
      <c r="BC29" s="3431">
        <f t="shared" si="54"/>
        <v>0</v>
      </c>
      <c r="BD29" s="3432">
        <f t="shared" si="55"/>
        <v>0</v>
      </c>
      <c r="BE29" s="3419">
        <f t="shared" si="56"/>
        <v>0</v>
      </c>
      <c r="BF29" s="3420">
        <f t="shared" si="57"/>
        <v>0</v>
      </c>
      <c r="BG29" s="3421">
        <f t="shared" si="58"/>
        <v>0</v>
      </c>
      <c r="BH29" s="3422">
        <f t="shared" si="59"/>
        <v>0</v>
      </c>
      <c r="BI29" s="91"/>
      <c r="BJ29" s="82"/>
      <c r="BK29" s="82"/>
      <c r="BL29" s="83"/>
      <c r="BM29" s="83"/>
      <c r="BN29" s="83"/>
      <c r="BO29" s="83"/>
      <c r="BP29" s="83">
        <v>13</v>
      </c>
      <c r="BQ29" s="83"/>
      <c r="BR29" s="83"/>
      <c r="BS29" s="83"/>
      <c r="BT29" s="84"/>
      <c r="BU29" s="84"/>
      <c r="BV29" s="84"/>
      <c r="BW29" s="84"/>
      <c r="BX29" s="84"/>
      <c r="BY29" s="84"/>
      <c r="BZ29" s="84"/>
      <c r="CA29" s="84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3"/>
      <c r="EG29" s="83"/>
      <c r="EH29" s="83"/>
      <c r="EI29" s="90"/>
      <c r="EJ29" s="90"/>
      <c r="EK29" s="104"/>
      <c r="EL29" s="104"/>
      <c r="EM29" s="104"/>
      <c r="EN29" s="104"/>
      <c r="EO29" s="104"/>
      <c r="EP29" s="104"/>
      <c r="EQ29" s="104"/>
      <c r="ER29" s="104"/>
      <c r="ES29" s="366"/>
      <c r="ET29" s="366"/>
      <c r="EU29" s="366"/>
      <c r="EV29" s="366"/>
      <c r="EW29" s="366"/>
      <c r="EX29" s="366"/>
      <c r="EY29" s="514"/>
      <c r="EZ29" s="514"/>
      <c r="FA29" s="514"/>
      <c r="FB29" s="514"/>
      <c r="FC29" s="514"/>
      <c r="FD29" s="514"/>
      <c r="FE29" s="514"/>
      <c r="FF29" s="514"/>
      <c r="FG29" s="633"/>
      <c r="FH29" s="633"/>
      <c r="FI29" s="633"/>
      <c r="FJ29" s="633"/>
      <c r="FK29" s="633"/>
      <c r="FL29" s="633"/>
      <c r="FM29" s="633"/>
      <c r="FN29" s="633"/>
      <c r="FO29" s="633"/>
      <c r="FP29" s="633"/>
      <c r="FQ29" s="633"/>
      <c r="FR29" s="633"/>
      <c r="FS29" s="633"/>
      <c r="FT29" s="633"/>
      <c r="FU29" s="752"/>
      <c r="FV29" s="752"/>
      <c r="FW29" s="752"/>
      <c r="FX29" s="752"/>
      <c r="FY29" s="752"/>
      <c r="FZ29" s="752"/>
      <c r="GA29" s="752"/>
      <c r="GB29" s="752"/>
      <c r="GC29" s="752"/>
      <c r="GD29" s="752"/>
      <c r="GE29" s="752"/>
      <c r="GF29" s="752"/>
      <c r="GG29" s="752"/>
      <c r="GH29" s="752"/>
      <c r="GI29" s="1598"/>
      <c r="GJ29" s="1598"/>
      <c r="GK29" s="1598"/>
      <c r="GL29" s="1598"/>
      <c r="GM29" s="1598"/>
      <c r="GN29" s="1598"/>
      <c r="GO29" s="1598"/>
      <c r="GP29" s="1598"/>
      <c r="GQ29" s="1598"/>
      <c r="GR29" s="1598"/>
      <c r="GS29" s="1598"/>
      <c r="GT29" s="1598"/>
      <c r="GU29" s="1598"/>
      <c r="GV29" s="1598"/>
      <c r="GW29" s="1598"/>
      <c r="GX29" s="3596"/>
      <c r="GY29" s="3596"/>
      <c r="GZ29" s="3596"/>
      <c r="HA29" s="3596"/>
      <c r="HB29" s="3596"/>
      <c r="HC29" s="3596"/>
      <c r="HD29" s="3596"/>
      <c r="HE29" s="3662"/>
      <c r="HF29" s="3596"/>
      <c r="HG29" s="3596"/>
      <c r="HH29" s="3596"/>
      <c r="HI29" s="3730"/>
      <c r="HJ29" s="3730"/>
      <c r="HK29" s="3730"/>
      <c r="HL29" s="3730"/>
      <c r="HM29" s="3730"/>
      <c r="HN29" s="3730"/>
      <c r="HO29" s="3662"/>
      <c r="HP29" s="3730"/>
      <c r="HQ29" s="3730"/>
      <c r="HR29" s="3730"/>
      <c r="HS29" s="3730"/>
      <c r="HT29" s="3730"/>
      <c r="HU29" s="3730"/>
      <c r="HV29" s="90"/>
      <c r="HW29" s="90"/>
      <c r="HX29" s="90"/>
      <c r="HY29" s="90"/>
      <c r="HZ29" s="90"/>
      <c r="IA29" s="3662"/>
      <c r="IB29" s="90"/>
      <c r="IC29" s="90"/>
      <c r="ID29" s="90"/>
      <c r="IE29" s="90"/>
      <c r="IF29" s="90"/>
      <c r="IG29" s="3796"/>
    </row>
    <row r="30" spans="1:241" s="478" customFormat="1" ht="11.1" customHeight="1" x14ac:dyDescent="0.2">
      <c r="A30" s="3861" t="s">
        <v>89</v>
      </c>
      <c r="B30" s="3861" t="s">
        <v>133</v>
      </c>
      <c r="C30" s="448">
        <f t="shared" si="7"/>
        <v>179</v>
      </c>
      <c r="D30" s="447">
        <f t="shared" si="8"/>
        <v>0.99444444444444446</v>
      </c>
      <c r="E30" s="403">
        <f t="array" ref="E30">MIN(IF(BI30:IG30&gt;=1,$BI$3:$IG$3))</f>
        <v>39227</v>
      </c>
      <c r="F30" s="400">
        <f t="array" ref="F30">MAX(IF(BI30:IG30&gt;=1,$BI$3:$IG$3))</f>
        <v>45016</v>
      </c>
      <c r="G30" s="442">
        <f t="shared" si="9"/>
        <v>17</v>
      </c>
      <c r="H30" s="446">
        <f t="shared" si="10"/>
        <v>9.4972067039106142E-2</v>
      </c>
      <c r="I30" s="626">
        <f t="shared" si="11"/>
        <v>0.51515151515151514</v>
      </c>
      <c r="J30" s="375">
        <f t="array" ref="J30">IF((G30&gt;=1),MAX(IF(BI30:IG30=1,$BI$3:$IG$3)),"-")</f>
        <v>44505</v>
      </c>
      <c r="K30" s="759">
        <f t="array" ref="K30">IF((G30&gt;=1),MAX(IF(BI30:IG30=1,$BI$2:$IG$2)),"-")</f>
        <v>161</v>
      </c>
      <c r="L30" s="384">
        <f t="shared" ca="1" si="12"/>
        <v>19</v>
      </c>
      <c r="M30" s="384">
        <f t="shared" ca="1" si="13"/>
        <v>19</v>
      </c>
      <c r="N30" s="445">
        <f t="shared" si="14"/>
        <v>16</v>
      </c>
      <c r="O30" s="444">
        <f t="shared" si="15"/>
        <v>8.9385474860335198E-2</v>
      </c>
      <c r="P30" s="156">
        <f t="shared" si="16"/>
        <v>18</v>
      </c>
      <c r="Q30" s="443">
        <f t="shared" si="17"/>
        <v>0.1005586592178771</v>
      </c>
      <c r="R30" s="442">
        <f t="shared" si="18"/>
        <v>51</v>
      </c>
      <c r="S30" s="441">
        <f t="shared" si="19"/>
        <v>0.28491620111731841</v>
      </c>
      <c r="T30" s="362">
        <f t="shared" si="20"/>
        <v>71</v>
      </c>
      <c r="U30" s="157">
        <f t="shared" si="21"/>
        <v>0.39664804469273746</v>
      </c>
      <c r="V30" s="363">
        <f t="shared" si="22"/>
        <v>97</v>
      </c>
      <c r="W30" s="158">
        <f t="shared" si="23"/>
        <v>0.54189944134078216</v>
      </c>
      <c r="X30" s="159">
        <f t="array" ref="X30">SUM(1*(BI$5:IG$5=BI30:IG30))-1</f>
        <v>10</v>
      </c>
      <c r="Y30" s="160">
        <f t="shared" si="24"/>
        <v>5.5865921787709494E-2</v>
      </c>
      <c r="Z30" s="389">
        <f t="shared" si="25"/>
        <v>6.3575418994413404</v>
      </c>
      <c r="AA30" s="389">
        <f t="shared" si="26"/>
        <v>13.245810055865922</v>
      </c>
      <c r="AB30" s="397">
        <f t="shared" si="27"/>
        <v>0.47996625896246303</v>
      </c>
      <c r="AC30" s="3419">
        <f t="shared" si="28"/>
        <v>3</v>
      </c>
      <c r="AD30" s="3420">
        <f t="shared" si="29"/>
        <v>0</v>
      </c>
      <c r="AE30" s="3421">
        <f t="shared" si="30"/>
        <v>8</v>
      </c>
      <c r="AF30" s="3422">
        <f t="shared" si="31"/>
        <v>0</v>
      </c>
      <c r="AG30" s="3423">
        <f t="shared" si="32"/>
        <v>8</v>
      </c>
      <c r="AH30" s="3424">
        <f t="shared" si="33"/>
        <v>0</v>
      </c>
      <c r="AI30" s="3425">
        <f t="shared" si="34"/>
        <v>10</v>
      </c>
      <c r="AJ30" s="3426">
        <f t="shared" si="35"/>
        <v>1</v>
      </c>
      <c r="AK30" s="3427">
        <f t="shared" si="36"/>
        <v>11</v>
      </c>
      <c r="AL30" s="3428">
        <f t="shared" si="37"/>
        <v>1</v>
      </c>
      <c r="AM30" s="3429">
        <f t="shared" si="38"/>
        <v>10</v>
      </c>
      <c r="AN30" s="3430">
        <f t="shared" si="39"/>
        <v>1</v>
      </c>
      <c r="AO30" s="3431">
        <f t="shared" si="40"/>
        <v>13</v>
      </c>
      <c r="AP30" s="3432">
        <f t="shared" si="41"/>
        <v>2</v>
      </c>
      <c r="AQ30" s="3419">
        <f t="shared" si="42"/>
        <v>12</v>
      </c>
      <c r="AR30" s="3420">
        <f t="shared" si="43"/>
        <v>0</v>
      </c>
      <c r="AS30" s="3421">
        <f t="shared" si="44"/>
        <v>13</v>
      </c>
      <c r="AT30" s="3422">
        <f t="shared" si="45"/>
        <v>1</v>
      </c>
      <c r="AU30" s="3423">
        <f t="shared" si="46"/>
        <v>14</v>
      </c>
      <c r="AV30" s="3424">
        <f t="shared" si="47"/>
        <v>1</v>
      </c>
      <c r="AW30" s="3425">
        <f t="shared" si="48"/>
        <v>13</v>
      </c>
      <c r="AX30" s="3426">
        <f t="shared" si="49"/>
        <v>1</v>
      </c>
      <c r="AY30" s="3427">
        <f t="shared" si="50"/>
        <v>14</v>
      </c>
      <c r="AZ30" s="3428">
        <f t="shared" si="51"/>
        <v>0</v>
      </c>
      <c r="BA30" s="3429">
        <f t="shared" si="52"/>
        <v>15</v>
      </c>
      <c r="BB30" s="3430">
        <f t="shared" si="53"/>
        <v>3</v>
      </c>
      <c r="BC30" s="3431">
        <f t="shared" si="54"/>
        <v>11</v>
      </c>
      <c r="BD30" s="3432">
        <f t="shared" si="55"/>
        <v>4</v>
      </c>
      <c r="BE30" s="3419">
        <f t="shared" si="56"/>
        <v>13</v>
      </c>
      <c r="BF30" s="3420">
        <f t="shared" si="57"/>
        <v>2</v>
      </c>
      <c r="BG30" s="3421">
        <f t="shared" si="58"/>
        <v>11</v>
      </c>
      <c r="BH30" s="3422">
        <f t="shared" si="59"/>
        <v>0</v>
      </c>
      <c r="BI30" s="93">
        <v>8</v>
      </c>
      <c r="BJ30" s="89">
        <v>4</v>
      </c>
      <c r="BK30" s="89">
        <v>9</v>
      </c>
      <c r="BL30" s="83">
        <v>3</v>
      </c>
      <c r="BM30" s="83">
        <v>7</v>
      </c>
      <c r="BN30" s="83">
        <v>3</v>
      </c>
      <c r="BO30" s="83">
        <v>3</v>
      </c>
      <c r="BP30" s="83">
        <v>2</v>
      </c>
      <c r="BQ30" s="83">
        <v>6</v>
      </c>
      <c r="BR30" s="83">
        <v>7</v>
      </c>
      <c r="BS30" s="83">
        <v>6</v>
      </c>
      <c r="BT30" s="84">
        <v>5</v>
      </c>
      <c r="BU30" s="84">
        <v>2</v>
      </c>
      <c r="BV30" s="84">
        <v>3</v>
      </c>
      <c r="BW30" s="84">
        <v>8</v>
      </c>
      <c r="BX30" s="84">
        <v>2</v>
      </c>
      <c r="BY30" s="84">
        <v>3</v>
      </c>
      <c r="BZ30" s="84">
        <v>5</v>
      </c>
      <c r="CA30" s="84">
        <v>3</v>
      </c>
      <c r="CB30" s="85">
        <v>4</v>
      </c>
      <c r="CC30" s="85">
        <v>2</v>
      </c>
      <c r="CD30" s="85">
        <v>5</v>
      </c>
      <c r="CE30" s="85">
        <v>9</v>
      </c>
      <c r="CF30" s="85">
        <v>8</v>
      </c>
      <c r="CG30" s="85">
        <v>5</v>
      </c>
      <c r="CH30" s="85">
        <v>7</v>
      </c>
      <c r="CI30" s="85">
        <v>7</v>
      </c>
      <c r="CJ30" s="85">
        <v>9</v>
      </c>
      <c r="CK30" s="85">
        <v>1</v>
      </c>
      <c r="CL30" s="86">
        <v>4</v>
      </c>
      <c r="CM30" s="86">
        <v>5</v>
      </c>
      <c r="CN30" s="86">
        <v>9</v>
      </c>
      <c r="CO30" s="86">
        <v>1</v>
      </c>
      <c r="CP30" s="86">
        <v>6</v>
      </c>
      <c r="CQ30" s="86">
        <v>5</v>
      </c>
      <c r="CR30" s="86">
        <v>6</v>
      </c>
      <c r="CS30" s="86">
        <v>2</v>
      </c>
      <c r="CT30" s="86">
        <v>4</v>
      </c>
      <c r="CU30" s="86">
        <v>4</v>
      </c>
      <c r="CV30" s="86">
        <v>6</v>
      </c>
      <c r="CW30" s="87">
        <v>5</v>
      </c>
      <c r="CX30" s="87">
        <v>1</v>
      </c>
      <c r="CY30" s="87">
        <v>2</v>
      </c>
      <c r="CZ30" s="87">
        <v>2</v>
      </c>
      <c r="DA30" s="87">
        <v>4</v>
      </c>
      <c r="DB30" s="87">
        <v>6</v>
      </c>
      <c r="DC30" s="87">
        <v>6</v>
      </c>
      <c r="DD30" s="87">
        <v>5</v>
      </c>
      <c r="DE30" s="87">
        <v>5</v>
      </c>
      <c r="DF30" s="87">
        <v>6</v>
      </c>
      <c r="DG30" s="88">
        <v>1</v>
      </c>
      <c r="DH30" s="88">
        <v>1</v>
      </c>
      <c r="DI30" s="88">
        <v>9</v>
      </c>
      <c r="DJ30" s="88">
        <v>2</v>
      </c>
      <c r="DK30" s="88">
        <v>4</v>
      </c>
      <c r="DL30" s="88">
        <v>6</v>
      </c>
      <c r="DM30" s="88">
        <v>2</v>
      </c>
      <c r="DN30" s="88">
        <v>6</v>
      </c>
      <c r="DO30" s="88">
        <v>6</v>
      </c>
      <c r="DP30" s="88">
        <v>9</v>
      </c>
      <c r="DQ30" s="88">
        <v>7</v>
      </c>
      <c r="DR30" s="88">
        <v>12</v>
      </c>
      <c r="DS30" s="88">
        <v>2</v>
      </c>
      <c r="DT30" s="89">
        <v>7</v>
      </c>
      <c r="DU30" s="89">
        <v>14</v>
      </c>
      <c r="DV30" s="89">
        <v>12</v>
      </c>
      <c r="DW30" s="89">
        <v>12</v>
      </c>
      <c r="DX30" s="89">
        <v>5</v>
      </c>
      <c r="DY30" s="89">
        <v>5</v>
      </c>
      <c r="DZ30" s="89">
        <v>4</v>
      </c>
      <c r="EA30" s="89">
        <v>6</v>
      </c>
      <c r="EB30" s="89">
        <v>12</v>
      </c>
      <c r="EC30" s="89">
        <v>10</v>
      </c>
      <c r="ED30" s="89">
        <v>2</v>
      </c>
      <c r="EE30" s="89">
        <v>3</v>
      </c>
      <c r="EF30" s="83">
        <v>8</v>
      </c>
      <c r="EG30" s="83">
        <v>9</v>
      </c>
      <c r="EH30" s="83">
        <v>3</v>
      </c>
      <c r="EI30" s="90">
        <v>13</v>
      </c>
      <c r="EJ30" s="90">
        <v>5</v>
      </c>
      <c r="EK30" s="104">
        <v>9</v>
      </c>
      <c r="EL30" s="104">
        <v>2</v>
      </c>
      <c r="EM30" s="104">
        <v>13</v>
      </c>
      <c r="EN30" s="104">
        <v>4</v>
      </c>
      <c r="EO30" s="104">
        <v>18</v>
      </c>
      <c r="EP30" s="104">
        <v>8</v>
      </c>
      <c r="EQ30" s="104">
        <v>1</v>
      </c>
      <c r="ER30" s="104">
        <v>14</v>
      </c>
      <c r="ES30" s="366">
        <v>11</v>
      </c>
      <c r="ET30" s="366">
        <v>10</v>
      </c>
      <c r="EU30" s="366">
        <v>2</v>
      </c>
      <c r="EV30" s="366">
        <v>10</v>
      </c>
      <c r="EW30" s="366">
        <v>1</v>
      </c>
      <c r="EX30" s="366">
        <v>6</v>
      </c>
      <c r="EY30" s="514">
        <v>13</v>
      </c>
      <c r="EZ30" s="514">
        <v>10</v>
      </c>
      <c r="FA30" s="514">
        <v>3</v>
      </c>
      <c r="FB30" s="514">
        <v>17</v>
      </c>
      <c r="FC30" s="514">
        <v>8</v>
      </c>
      <c r="FD30" s="514">
        <v>9</v>
      </c>
      <c r="FE30" s="514">
        <v>4</v>
      </c>
      <c r="FF30" s="514">
        <v>7</v>
      </c>
      <c r="FG30" s="633">
        <v>1</v>
      </c>
      <c r="FH30" s="633"/>
      <c r="FI30" s="633">
        <v>4</v>
      </c>
      <c r="FJ30" s="633">
        <v>7</v>
      </c>
      <c r="FK30" s="633">
        <v>7</v>
      </c>
      <c r="FL30" s="633">
        <v>8</v>
      </c>
      <c r="FM30" s="633">
        <v>8</v>
      </c>
      <c r="FN30" s="633">
        <v>14</v>
      </c>
      <c r="FO30" s="633">
        <v>2</v>
      </c>
      <c r="FP30" s="633">
        <v>3</v>
      </c>
      <c r="FQ30" s="633">
        <v>7</v>
      </c>
      <c r="FR30" s="633">
        <v>4</v>
      </c>
      <c r="FS30" s="633">
        <v>7</v>
      </c>
      <c r="FT30" s="633">
        <v>8</v>
      </c>
      <c r="FU30" s="752">
        <v>4</v>
      </c>
      <c r="FV30" s="752">
        <v>13</v>
      </c>
      <c r="FW30" s="752">
        <v>12</v>
      </c>
      <c r="FX30" s="752">
        <v>6</v>
      </c>
      <c r="FY30" s="752">
        <v>4</v>
      </c>
      <c r="FZ30" s="752">
        <v>13</v>
      </c>
      <c r="GA30" s="752">
        <v>14</v>
      </c>
      <c r="GB30" s="752">
        <v>11</v>
      </c>
      <c r="GC30" s="752">
        <v>5</v>
      </c>
      <c r="GD30" s="752">
        <v>13</v>
      </c>
      <c r="GE30" s="752">
        <v>3</v>
      </c>
      <c r="GF30" s="752">
        <v>4</v>
      </c>
      <c r="GG30" s="752">
        <v>14</v>
      </c>
      <c r="GH30" s="752">
        <v>5</v>
      </c>
      <c r="GI30" s="1598">
        <v>1</v>
      </c>
      <c r="GJ30" s="1598">
        <v>9</v>
      </c>
      <c r="GK30" s="1598">
        <v>5</v>
      </c>
      <c r="GL30" s="1598">
        <v>2</v>
      </c>
      <c r="GM30" s="1598">
        <v>1</v>
      </c>
      <c r="GN30" s="1598">
        <v>3</v>
      </c>
      <c r="GO30" s="1598">
        <v>11</v>
      </c>
      <c r="GP30" s="1598">
        <v>10</v>
      </c>
      <c r="GQ30" s="1598">
        <v>8</v>
      </c>
      <c r="GR30" s="1598">
        <v>12</v>
      </c>
      <c r="GS30" s="1598">
        <v>4</v>
      </c>
      <c r="GT30" s="1598">
        <v>7</v>
      </c>
      <c r="GU30" s="1598">
        <v>1</v>
      </c>
      <c r="GV30" s="1598">
        <v>3</v>
      </c>
      <c r="GW30" s="1598">
        <v>10</v>
      </c>
      <c r="GX30" s="3596">
        <v>1</v>
      </c>
      <c r="GY30" s="3596">
        <v>1</v>
      </c>
      <c r="GZ30" s="3596">
        <v>18</v>
      </c>
      <c r="HA30" s="3596">
        <v>8</v>
      </c>
      <c r="HB30" s="3596">
        <v>10</v>
      </c>
      <c r="HC30" s="3596">
        <v>1</v>
      </c>
      <c r="HD30" s="3596">
        <v>12</v>
      </c>
      <c r="HE30" s="3662">
        <v>1</v>
      </c>
      <c r="HF30" s="3596">
        <v>12</v>
      </c>
      <c r="HG30" s="3596">
        <v>3</v>
      </c>
      <c r="HH30" s="3596">
        <v>3</v>
      </c>
      <c r="HI30" s="3730">
        <v>1</v>
      </c>
      <c r="HJ30" s="3730">
        <v>6</v>
      </c>
      <c r="HK30" s="3730">
        <v>2</v>
      </c>
      <c r="HL30" s="3730">
        <v>13</v>
      </c>
      <c r="HM30" s="3730">
        <v>1</v>
      </c>
      <c r="HN30" s="3730">
        <v>4</v>
      </c>
      <c r="HO30" s="3662">
        <v>5</v>
      </c>
      <c r="HP30" s="3730">
        <v>10</v>
      </c>
      <c r="HQ30" s="3730">
        <v>11</v>
      </c>
      <c r="HR30" s="3730">
        <v>9</v>
      </c>
      <c r="HS30" s="3730">
        <v>11</v>
      </c>
      <c r="HT30" s="3730">
        <v>7</v>
      </c>
      <c r="HU30" s="3730">
        <v>4</v>
      </c>
      <c r="HV30" s="90">
        <v>9</v>
      </c>
      <c r="HW30" s="90">
        <v>3</v>
      </c>
      <c r="HX30" s="90">
        <v>6</v>
      </c>
      <c r="HY30" s="90">
        <v>3</v>
      </c>
      <c r="HZ30" s="90">
        <v>10</v>
      </c>
      <c r="IA30" s="3662">
        <v>11</v>
      </c>
      <c r="IB30" s="90">
        <v>13</v>
      </c>
      <c r="IC30" s="90">
        <v>5</v>
      </c>
      <c r="ID30" s="90">
        <v>4</v>
      </c>
      <c r="IE30" s="90">
        <v>12</v>
      </c>
      <c r="IF30" s="90">
        <v>3</v>
      </c>
      <c r="IG30" s="3796"/>
    </row>
    <row r="31" spans="1:241" s="478" customFormat="1" ht="11.1" customHeight="1" x14ac:dyDescent="0.2">
      <c r="A31" s="58" t="s">
        <v>51</v>
      </c>
      <c r="B31" s="58" t="s">
        <v>51</v>
      </c>
      <c r="C31" s="448">
        <f t="shared" si="7"/>
        <v>2</v>
      </c>
      <c r="D31" s="447">
        <f t="shared" si="8"/>
        <v>1.1111111111111112E-2</v>
      </c>
      <c r="E31" s="403">
        <f t="array" ref="E31">MIN(IF(BI31:IG31&gt;=1,$BI$3:$IG$3))</f>
        <v>39227</v>
      </c>
      <c r="F31" s="400">
        <f t="array" ref="F31">MAX(IF(BI31:IG31&gt;=1,$BI$3:$IG$3))</f>
        <v>39263</v>
      </c>
      <c r="G31" s="442">
        <f t="shared" si="9"/>
        <v>0</v>
      </c>
      <c r="H31" s="446">
        <f t="shared" si="10"/>
        <v>0</v>
      </c>
      <c r="I31" s="626" t="str">
        <f t="shared" si="11"/>
        <v>-</v>
      </c>
      <c r="J31" s="375" t="str">
        <f t="array" ref="J31">IF((G31&gt;=1),MAX(IF(BI31:IG31=1,$BI$3:$IG$3)),"-")</f>
        <v>-</v>
      </c>
      <c r="K31" s="759" t="str">
        <f t="array" ref="K31">IF((G31&gt;=1),MAX(IF(BI31:IG31=1,$BI$2:$IG$2)),"-")</f>
        <v>-</v>
      </c>
      <c r="L31" s="384">
        <f t="shared" ca="1" si="12"/>
        <v>2</v>
      </c>
      <c r="M31" s="384" t="str">
        <f t="shared" ca="1" si="13"/>
        <v>-</v>
      </c>
      <c r="N31" s="445">
        <f t="shared" si="14"/>
        <v>0</v>
      </c>
      <c r="O31" s="444">
        <f t="shared" si="15"/>
        <v>0</v>
      </c>
      <c r="P31" s="156">
        <f t="shared" si="16"/>
        <v>0</v>
      </c>
      <c r="Q31" s="443">
        <f t="shared" si="17"/>
        <v>0</v>
      </c>
      <c r="R31" s="442">
        <f t="shared" si="18"/>
        <v>0</v>
      </c>
      <c r="S31" s="441">
        <f t="shared" si="19"/>
        <v>0</v>
      </c>
      <c r="T31" s="362">
        <f t="shared" si="20"/>
        <v>0</v>
      </c>
      <c r="U31" s="157">
        <f t="shared" si="21"/>
        <v>0</v>
      </c>
      <c r="V31" s="363">
        <f t="shared" si="22"/>
        <v>0</v>
      </c>
      <c r="W31" s="158">
        <f t="shared" si="23"/>
        <v>0</v>
      </c>
      <c r="X31" s="159">
        <f t="array" ref="X31">SUM(1*(BI$5:IG$5=BI31:IG31))-1</f>
        <v>0</v>
      </c>
      <c r="Y31" s="160">
        <f t="shared" si="24"/>
        <v>0</v>
      </c>
      <c r="Z31" s="389">
        <f t="shared" si="25"/>
        <v>9</v>
      </c>
      <c r="AA31" s="389">
        <f t="shared" si="26"/>
        <v>13</v>
      </c>
      <c r="AB31" s="397">
        <f t="shared" si="27"/>
        <v>0.69230769230769229</v>
      </c>
      <c r="AC31" s="3419">
        <f t="shared" si="28"/>
        <v>2</v>
      </c>
      <c r="AD31" s="3420">
        <f t="shared" si="29"/>
        <v>0</v>
      </c>
      <c r="AE31" s="3421">
        <f t="shared" si="30"/>
        <v>0</v>
      </c>
      <c r="AF31" s="3422">
        <f t="shared" si="31"/>
        <v>0</v>
      </c>
      <c r="AG31" s="3423">
        <f t="shared" si="32"/>
        <v>0</v>
      </c>
      <c r="AH31" s="3424">
        <f t="shared" si="33"/>
        <v>0</v>
      </c>
      <c r="AI31" s="3425">
        <f t="shared" si="34"/>
        <v>0</v>
      </c>
      <c r="AJ31" s="3426">
        <f t="shared" si="35"/>
        <v>0</v>
      </c>
      <c r="AK31" s="3427">
        <f t="shared" si="36"/>
        <v>0</v>
      </c>
      <c r="AL31" s="3428">
        <f t="shared" si="37"/>
        <v>0</v>
      </c>
      <c r="AM31" s="3429">
        <f t="shared" si="38"/>
        <v>0</v>
      </c>
      <c r="AN31" s="3430">
        <f t="shared" si="39"/>
        <v>0</v>
      </c>
      <c r="AO31" s="3431">
        <f t="shared" si="40"/>
        <v>0</v>
      </c>
      <c r="AP31" s="3432">
        <f t="shared" si="41"/>
        <v>0</v>
      </c>
      <c r="AQ31" s="3419">
        <f t="shared" si="42"/>
        <v>0</v>
      </c>
      <c r="AR31" s="3420">
        <f t="shared" si="43"/>
        <v>0</v>
      </c>
      <c r="AS31" s="3421">
        <f t="shared" si="44"/>
        <v>0</v>
      </c>
      <c r="AT31" s="3422">
        <f t="shared" si="45"/>
        <v>0</v>
      </c>
      <c r="AU31" s="3423">
        <f t="shared" si="46"/>
        <v>0</v>
      </c>
      <c r="AV31" s="3424">
        <f t="shared" si="47"/>
        <v>0</v>
      </c>
      <c r="AW31" s="3425">
        <f t="shared" si="48"/>
        <v>0</v>
      </c>
      <c r="AX31" s="3426">
        <f t="shared" si="49"/>
        <v>0</v>
      </c>
      <c r="AY31" s="3427">
        <f t="shared" si="50"/>
        <v>0</v>
      </c>
      <c r="AZ31" s="3428">
        <f t="shared" si="51"/>
        <v>0</v>
      </c>
      <c r="BA31" s="3429">
        <f t="shared" si="52"/>
        <v>0</v>
      </c>
      <c r="BB31" s="3430">
        <f t="shared" si="53"/>
        <v>0</v>
      </c>
      <c r="BC31" s="3431">
        <f t="shared" si="54"/>
        <v>0</v>
      </c>
      <c r="BD31" s="3432">
        <f t="shared" si="55"/>
        <v>0</v>
      </c>
      <c r="BE31" s="3419">
        <f t="shared" si="56"/>
        <v>0</v>
      </c>
      <c r="BF31" s="3420">
        <f t="shared" si="57"/>
        <v>0</v>
      </c>
      <c r="BG31" s="3421">
        <f t="shared" si="58"/>
        <v>0</v>
      </c>
      <c r="BH31" s="3422">
        <f t="shared" si="59"/>
        <v>0</v>
      </c>
      <c r="BI31" s="93">
        <v>10</v>
      </c>
      <c r="BJ31" s="89">
        <v>8</v>
      </c>
      <c r="BK31" s="89"/>
      <c r="BL31" s="83"/>
      <c r="BM31" s="83"/>
      <c r="BN31" s="83"/>
      <c r="BO31" s="83"/>
      <c r="BP31" s="83"/>
      <c r="BQ31" s="83"/>
      <c r="BR31" s="83"/>
      <c r="BS31" s="83"/>
      <c r="BT31" s="92"/>
      <c r="BU31" s="92"/>
      <c r="BV31" s="92"/>
      <c r="BW31" s="92"/>
      <c r="BX31" s="92"/>
      <c r="BY31" s="92"/>
      <c r="BZ31" s="92"/>
      <c r="CA31" s="84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3"/>
      <c r="EG31" s="83"/>
      <c r="EH31" s="83"/>
      <c r="EI31" s="90"/>
      <c r="EJ31" s="90"/>
      <c r="EK31" s="104"/>
      <c r="EL31" s="104"/>
      <c r="EM31" s="104"/>
      <c r="EN31" s="104"/>
      <c r="EO31" s="104"/>
      <c r="EP31" s="104"/>
      <c r="EQ31" s="104"/>
      <c r="ER31" s="104"/>
      <c r="ES31" s="366"/>
      <c r="ET31" s="366"/>
      <c r="EU31" s="366"/>
      <c r="EV31" s="366"/>
      <c r="EW31" s="366"/>
      <c r="EX31" s="366"/>
      <c r="EY31" s="514"/>
      <c r="EZ31" s="514"/>
      <c r="FA31" s="514"/>
      <c r="FB31" s="514"/>
      <c r="FC31" s="514"/>
      <c r="FD31" s="514"/>
      <c r="FE31" s="514"/>
      <c r="FF31" s="514"/>
      <c r="FG31" s="633"/>
      <c r="FH31" s="633"/>
      <c r="FI31" s="633"/>
      <c r="FJ31" s="633"/>
      <c r="FK31" s="633"/>
      <c r="FL31" s="633"/>
      <c r="FM31" s="633"/>
      <c r="FN31" s="633"/>
      <c r="FO31" s="633"/>
      <c r="FP31" s="633"/>
      <c r="FQ31" s="633"/>
      <c r="FR31" s="633"/>
      <c r="FS31" s="633"/>
      <c r="FT31" s="633"/>
      <c r="FU31" s="752"/>
      <c r="FV31" s="752"/>
      <c r="FW31" s="752"/>
      <c r="FX31" s="752"/>
      <c r="FY31" s="752"/>
      <c r="FZ31" s="752"/>
      <c r="GA31" s="752"/>
      <c r="GB31" s="752"/>
      <c r="GC31" s="752"/>
      <c r="GD31" s="752"/>
      <c r="GE31" s="752"/>
      <c r="GF31" s="752"/>
      <c r="GG31" s="752"/>
      <c r="GH31" s="752"/>
      <c r="GI31" s="1598"/>
      <c r="GJ31" s="1598"/>
      <c r="GK31" s="1598"/>
      <c r="GL31" s="1598"/>
      <c r="GM31" s="1598"/>
      <c r="GN31" s="1598"/>
      <c r="GO31" s="1598"/>
      <c r="GP31" s="1598"/>
      <c r="GQ31" s="1598"/>
      <c r="GR31" s="1598"/>
      <c r="GS31" s="1598"/>
      <c r="GT31" s="1598"/>
      <c r="GU31" s="1598"/>
      <c r="GV31" s="1598"/>
      <c r="GW31" s="1598"/>
      <c r="GX31" s="3596"/>
      <c r="GY31" s="3596"/>
      <c r="GZ31" s="3596"/>
      <c r="HA31" s="3596"/>
      <c r="HB31" s="3596"/>
      <c r="HC31" s="3596"/>
      <c r="HD31" s="3596"/>
      <c r="HE31" s="3662"/>
      <c r="HF31" s="3596"/>
      <c r="HG31" s="3596"/>
      <c r="HH31" s="3596"/>
      <c r="HI31" s="3730"/>
      <c r="HJ31" s="3730"/>
      <c r="HK31" s="3730"/>
      <c r="HL31" s="3730"/>
      <c r="HM31" s="3730"/>
      <c r="HN31" s="3730"/>
      <c r="HO31" s="3662"/>
      <c r="HP31" s="3730"/>
      <c r="HQ31" s="3730"/>
      <c r="HR31" s="3730"/>
      <c r="HS31" s="3730"/>
      <c r="HT31" s="3730"/>
      <c r="HU31" s="3730"/>
      <c r="HV31" s="90"/>
      <c r="HW31" s="90"/>
      <c r="HX31" s="90"/>
      <c r="HY31" s="90"/>
      <c r="HZ31" s="90"/>
      <c r="IA31" s="3662"/>
      <c r="IB31" s="90"/>
      <c r="IC31" s="90"/>
      <c r="ID31" s="90"/>
      <c r="IE31" s="90"/>
      <c r="IF31" s="90"/>
      <c r="IG31" s="3796"/>
    </row>
    <row r="32" spans="1:241" s="478" customFormat="1" ht="11.1" customHeight="1" x14ac:dyDescent="0.2">
      <c r="A32" s="59" t="s">
        <v>107</v>
      </c>
      <c r="B32" s="59" t="s">
        <v>136</v>
      </c>
      <c r="C32" s="448">
        <f t="shared" si="7"/>
        <v>21</v>
      </c>
      <c r="D32" s="447">
        <f t="shared" si="8"/>
        <v>0.11666666666666667</v>
      </c>
      <c r="E32" s="403">
        <f t="array" ref="E32">MIN(IF(BI32:IG32&gt;=1,$BI$3:$IG$3))</f>
        <v>39227</v>
      </c>
      <c r="F32" s="400">
        <f t="array" ref="F32">MAX(IF(BI32:IG32&gt;=1,$BI$3:$IG$3))</f>
        <v>41670</v>
      </c>
      <c r="G32" s="442">
        <f t="shared" si="9"/>
        <v>4</v>
      </c>
      <c r="H32" s="446">
        <f t="shared" si="10"/>
        <v>0.19047619047619047</v>
      </c>
      <c r="I32" s="626">
        <f t="shared" si="11"/>
        <v>0.8</v>
      </c>
      <c r="J32" s="375">
        <f t="array" ref="J32">IF((G32&gt;=1),MAX(IF(BI32:IG32=1,$BI$3:$IG$3)),"-")</f>
        <v>41040</v>
      </c>
      <c r="K32" s="759">
        <f t="array" ref="K32">IF((G32&gt;=1),MAX(IF(BI32:IG32=1,$BI$2:$IG$2)),"-")</f>
        <v>50</v>
      </c>
      <c r="L32" s="384">
        <f t="shared" ca="1" si="12"/>
        <v>3</v>
      </c>
      <c r="M32" s="384">
        <f t="shared" ca="1" si="13"/>
        <v>130</v>
      </c>
      <c r="N32" s="445">
        <f t="shared" si="14"/>
        <v>1</v>
      </c>
      <c r="O32" s="444">
        <f t="shared" si="15"/>
        <v>4.7619047619047616E-2</v>
      </c>
      <c r="P32" s="156">
        <f t="shared" si="16"/>
        <v>1</v>
      </c>
      <c r="Q32" s="443">
        <f t="shared" si="17"/>
        <v>4.7619047619047616E-2</v>
      </c>
      <c r="R32" s="442">
        <f t="shared" si="18"/>
        <v>6</v>
      </c>
      <c r="S32" s="441">
        <f t="shared" si="19"/>
        <v>0.2857142857142857</v>
      </c>
      <c r="T32" s="362">
        <f t="shared" si="20"/>
        <v>8</v>
      </c>
      <c r="U32" s="157">
        <f t="shared" si="21"/>
        <v>0.38095238095238093</v>
      </c>
      <c r="V32" s="363">
        <f t="shared" si="22"/>
        <v>9</v>
      </c>
      <c r="W32" s="158">
        <f t="shared" si="23"/>
        <v>0.42857142857142855</v>
      </c>
      <c r="X32" s="159">
        <f t="array" ref="X32">SUM(1*(BI$5:IG$5=BI32:IG32))-1</f>
        <v>3</v>
      </c>
      <c r="Y32" s="160">
        <f t="shared" si="24"/>
        <v>0.14285714285714285</v>
      </c>
      <c r="Z32" s="389">
        <f t="shared" si="25"/>
        <v>6.4761904761904763</v>
      </c>
      <c r="AA32" s="389">
        <f t="shared" si="26"/>
        <v>11.904761904761905</v>
      </c>
      <c r="AB32" s="397">
        <f t="shared" si="27"/>
        <v>0.54400000000000004</v>
      </c>
      <c r="AC32" s="3419">
        <f t="shared" si="28"/>
        <v>2</v>
      </c>
      <c r="AD32" s="3420">
        <f t="shared" si="29"/>
        <v>0</v>
      </c>
      <c r="AE32" s="3421">
        <f t="shared" si="30"/>
        <v>5</v>
      </c>
      <c r="AF32" s="3422">
        <f t="shared" si="31"/>
        <v>0</v>
      </c>
      <c r="AG32" s="3423">
        <f t="shared" si="32"/>
        <v>1</v>
      </c>
      <c r="AH32" s="3424">
        <f t="shared" si="33"/>
        <v>0</v>
      </c>
      <c r="AI32" s="3425">
        <f t="shared" si="34"/>
        <v>1</v>
      </c>
      <c r="AJ32" s="3426">
        <f t="shared" si="35"/>
        <v>1</v>
      </c>
      <c r="AK32" s="3427">
        <f t="shared" si="36"/>
        <v>4</v>
      </c>
      <c r="AL32" s="3428">
        <f t="shared" si="37"/>
        <v>1</v>
      </c>
      <c r="AM32" s="3429">
        <f t="shared" si="38"/>
        <v>5</v>
      </c>
      <c r="AN32" s="3430">
        <f t="shared" si="39"/>
        <v>2</v>
      </c>
      <c r="AO32" s="3431">
        <f t="shared" si="40"/>
        <v>2</v>
      </c>
      <c r="AP32" s="3432">
        <f t="shared" si="41"/>
        <v>0</v>
      </c>
      <c r="AQ32" s="3419">
        <f t="shared" si="42"/>
        <v>1</v>
      </c>
      <c r="AR32" s="3420">
        <f t="shared" si="43"/>
        <v>0</v>
      </c>
      <c r="AS32" s="3421">
        <f t="shared" si="44"/>
        <v>0</v>
      </c>
      <c r="AT32" s="3422">
        <f t="shared" si="45"/>
        <v>0</v>
      </c>
      <c r="AU32" s="3423">
        <f t="shared" si="46"/>
        <v>0</v>
      </c>
      <c r="AV32" s="3424">
        <f t="shared" si="47"/>
        <v>0</v>
      </c>
      <c r="AW32" s="3425">
        <f t="shared" si="48"/>
        <v>0</v>
      </c>
      <c r="AX32" s="3426">
        <f t="shared" si="49"/>
        <v>0</v>
      </c>
      <c r="AY32" s="3427">
        <f t="shared" si="50"/>
        <v>0</v>
      </c>
      <c r="AZ32" s="3428">
        <f t="shared" si="51"/>
        <v>0</v>
      </c>
      <c r="BA32" s="3429">
        <f t="shared" si="52"/>
        <v>0</v>
      </c>
      <c r="BB32" s="3430">
        <f t="shared" si="53"/>
        <v>0</v>
      </c>
      <c r="BC32" s="3431">
        <f t="shared" si="54"/>
        <v>0</v>
      </c>
      <c r="BD32" s="3432">
        <f t="shared" si="55"/>
        <v>0</v>
      </c>
      <c r="BE32" s="3419">
        <f t="shared" si="56"/>
        <v>0</v>
      </c>
      <c r="BF32" s="3420">
        <f t="shared" si="57"/>
        <v>0</v>
      </c>
      <c r="BG32" s="3421">
        <f t="shared" si="58"/>
        <v>0</v>
      </c>
      <c r="BH32" s="3422">
        <f t="shared" si="59"/>
        <v>0</v>
      </c>
      <c r="BI32" s="93">
        <v>4</v>
      </c>
      <c r="BJ32" s="89">
        <v>2</v>
      </c>
      <c r="BK32" s="89"/>
      <c r="BL32" s="83">
        <v>9</v>
      </c>
      <c r="BM32" s="83">
        <v>12</v>
      </c>
      <c r="BN32" s="83"/>
      <c r="BO32" s="83"/>
      <c r="BP32" s="83"/>
      <c r="BQ32" s="83">
        <v>3</v>
      </c>
      <c r="BR32" s="83">
        <v>11</v>
      </c>
      <c r="BS32" s="83">
        <v>11</v>
      </c>
      <c r="BT32" s="84">
        <v>4</v>
      </c>
      <c r="BU32" s="84"/>
      <c r="BV32" s="84"/>
      <c r="BW32" s="84"/>
      <c r="BX32" s="84"/>
      <c r="BY32" s="84"/>
      <c r="BZ32" s="84"/>
      <c r="CA32" s="84"/>
      <c r="CB32" s="85"/>
      <c r="CC32" s="85"/>
      <c r="CD32" s="85"/>
      <c r="CE32" s="85"/>
      <c r="CF32" s="85"/>
      <c r="CG32" s="85">
        <v>1</v>
      </c>
      <c r="CH32" s="85"/>
      <c r="CI32" s="85"/>
      <c r="CJ32" s="85"/>
      <c r="CK32" s="85"/>
      <c r="CL32" s="86">
        <v>1</v>
      </c>
      <c r="CM32" s="86"/>
      <c r="CN32" s="86"/>
      <c r="CO32" s="86">
        <v>5</v>
      </c>
      <c r="CP32" s="86">
        <v>9</v>
      </c>
      <c r="CQ32" s="86"/>
      <c r="CR32" s="86"/>
      <c r="CS32" s="86"/>
      <c r="CT32" s="86"/>
      <c r="CU32" s="86"/>
      <c r="CV32" s="86">
        <v>9</v>
      </c>
      <c r="CW32" s="87">
        <v>10</v>
      </c>
      <c r="CX32" s="87"/>
      <c r="CY32" s="87"/>
      <c r="CZ32" s="87">
        <v>10</v>
      </c>
      <c r="DA32" s="87">
        <v>1</v>
      </c>
      <c r="DB32" s="87"/>
      <c r="DC32" s="87"/>
      <c r="DD32" s="87"/>
      <c r="DE32" s="87">
        <v>7</v>
      </c>
      <c r="DF32" s="87">
        <v>1</v>
      </c>
      <c r="DG32" s="88"/>
      <c r="DH32" s="88"/>
      <c r="DI32" s="88">
        <v>8</v>
      </c>
      <c r="DJ32" s="88"/>
      <c r="DK32" s="88"/>
      <c r="DL32" s="88"/>
      <c r="DM32" s="88">
        <v>9</v>
      </c>
      <c r="DN32" s="88"/>
      <c r="DO32" s="88"/>
      <c r="DP32" s="88"/>
      <c r="DQ32" s="88"/>
      <c r="DR32" s="88"/>
      <c r="DS32" s="88"/>
      <c r="DT32" s="89"/>
      <c r="DU32" s="89"/>
      <c r="DV32" s="89"/>
      <c r="DW32" s="89"/>
      <c r="DX32" s="89"/>
      <c r="DY32" s="89"/>
      <c r="DZ32" s="89">
        <v>9</v>
      </c>
      <c r="EA32" s="89"/>
      <c r="EB32" s="89"/>
      <c r="EC32" s="89"/>
      <c r="ED32" s="89"/>
      <c r="EE32" s="89"/>
      <c r="EF32" s="83"/>
      <c r="EG32" s="83"/>
      <c r="EH32" s="83"/>
      <c r="EI32" s="90"/>
      <c r="EJ32" s="90"/>
      <c r="EK32" s="104"/>
      <c r="EL32" s="104"/>
      <c r="EM32" s="104"/>
      <c r="EN32" s="104"/>
      <c r="EO32" s="104"/>
      <c r="EP32" s="104"/>
      <c r="EQ32" s="104"/>
      <c r="ER32" s="104"/>
      <c r="ES32" s="366"/>
      <c r="ET32" s="366"/>
      <c r="EU32" s="366"/>
      <c r="EV32" s="366"/>
      <c r="EW32" s="366"/>
      <c r="EX32" s="366"/>
      <c r="EY32" s="514"/>
      <c r="EZ32" s="514"/>
      <c r="FA32" s="514"/>
      <c r="FB32" s="514"/>
      <c r="FC32" s="514"/>
      <c r="FD32" s="514"/>
      <c r="FE32" s="514"/>
      <c r="FF32" s="514"/>
      <c r="FG32" s="633"/>
      <c r="FH32" s="633"/>
      <c r="FI32" s="633"/>
      <c r="FJ32" s="633"/>
      <c r="FK32" s="633"/>
      <c r="FL32" s="633"/>
      <c r="FM32" s="633"/>
      <c r="FN32" s="633"/>
      <c r="FO32" s="633"/>
      <c r="FP32" s="633"/>
      <c r="FQ32" s="633"/>
      <c r="FR32" s="633"/>
      <c r="FS32" s="633"/>
      <c r="FT32" s="633"/>
      <c r="FU32" s="752"/>
      <c r="FV32" s="752"/>
      <c r="FW32" s="752"/>
      <c r="FX32" s="752"/>
      <c r="FY32" s="752"/>
      <c r="FZ32" s="752"/>
      <c r="GA32" s="752"/>
      <c r="GB32" s="752"/>
      <c r="GC32" s="752"/>
      <c r="GD32" s="752"/>
      <c r="GE32" s="752"/>
      <c r="GF32" s="752"/>
      <c r="GG32" s="752"/>
      <c r="GH32" s="752"/>
      <c r="GI32" s="1598"/>
      <c r="GJ32" s="1598"/>
      <c r="GK32" s="1598"/>
      <c r="GL32" s="1598"/>
      <c r="GM32" s="1598"/>
      <c r="GN32" s="1598"/>
      <c r="GO32" s="1598"/>
      <c r="GP32" s="1598"/>
      <c r="GQ32" s="1598"/>
      <c r="GR32" s="1598"/>
      <c r="GS32" s="1598"/>
      <c r="GT32" s="1598"/>
      <c r="GU32" s="1598"/>
      <c r="GV32" s="1598"/>
      <c r="GW32" s="1598"/>
      <c r="GX32" s="3596"/>
      <c r="GY32" s="3596"/>
      <c r="GZ32" s="3596"/>
      <c r="HA32" s="3596"/>
      <c r="HB32" s="3596"/>
      <c r="HC32" s="3596"/>
      <c r="HD32" s="3596"/>
      <c r="HE32" s="3662"/>
      <c r="HF32" s="3596"/>
      <c r="HG32" s="3596"/>
      <c r="HH32" s="3596"/>
      <c r="HI32" s="3730"/>
      <c r="HJ32" s="3730"/>
      <c r="HK32" s="3730"/>
      <c r="HL32" s="3730"/>
      <c r="HM32" s="3730"/>
      <c r="HN32" s="3730"/>
      <c r="HO32" s="3662"/>
      <c r="HP32" s="3730"/>
      <c r="HQ32" s="3730"/>
      <c r="HR32" s="3730"/>
      <c r="HS32" s="3730"/>
      <c r="HT32" s="3730"/>
      <c r="HU32" s="3730"/>
      <c r="HV32" s="90"/>
      <c r="HW32" s="90"/>
      <c r="HX32" s="90"/>
      <c r="HY32" s="90"/>
      <c r="HZ32" s="90"/>
      <c r="IA32" s="3662"/>
      <c r="IB32" s="90"/>
      <c r="IC32" s="90"/>
      <c r="ID32" s="90"/>
      <c r="IE32" s="90"/>
      <c r="IF32" s="90"/>
      <c r="IG32" s="3796"/>
    </row>
    <row r="33" spans="1:241" s="478" customFormat="1" ht="11.1" customHeight="1" x14ac:dyDescent="0.2">
      <c r="A33" s="63" t="s">
        <v>197</v>
      </c>
      <c r="B33" s="63" t="s">
        <v>197</v>
      </c>
      <c r="C33" s="448">
        <f t="shared" si="7"/>
        <v>8</v>
      </c>
      <c r="D33" s="447">
        <f t="shared" si="8"/>
        <v>4.4444444444444446E-2</v>
      </c>
      <c r="E33" s="403">
        <f t="array" ref="E33">MIN(IF(BI33:IG33&gt;=1,$BI$3:$IG$3))</f>
        <v>39227</v>
      </c>
      <c r="F33" s="400">
        <f t="array" ref="F33">MAX(IF(BI33:IG33&gt;=1,$BI$3:$IG$3))</f>
        <v>39599</v>
      </c>
      <c r="G33" s="442">
        <f t="shared" si="9"/>
        <v>1</v>
      </c>
      <c r="H33" s="446">
        <f t="shared" si="10"/>
        <v>0.125</v>
      </c>
      <c r="I33" s="626">
        <f t="shared" si="11"/>
        <v>0.5</v>
      </c>
      <c r="J33" s="375">
        <f t="array" ref="J33">IF((G33&gt;=1),MAX(IF(BI33:IG33=1,$BI$3:$IG$3)),"-")</f>
        <v>39564</v>
      </c>
      <c r="K33" s="759">
        <f t="array" ref="K33">IF((G33&gt;=1),MAX(IF(BI33:IG33=1,$BI$2:$IG$2)),"-")</f>
        <v>10</v>
      </c>
      <c r="L33" s="384">
        <f t="shared" ca="1" si="12"/>
        <v>1</v>
      </c>
      <c r="M33" s="384">
        <f t="shared" ca="1" si="13"/>
        <v>170</v>
      </c>
      <c r="N33" s="445">
        <f t="shared" si="14"/>
        <v>1</v>
      </c>
      <c r="O33" s="444">
        <f t="shared" si="15"/>
        <v>0.125</v>
      </c>
      <c r="P33" s="156">
        <f t="shared" si="16"/>
        <v>0</v>
      </c>
      <c r="Q33" s="443">
        <f t="shared" si="17"/>
        <v>0</v>
      </c>
      <c r="R33" s="442">
        <f t="shared" si="18"/>
        <v>2</v>
      </c>
      <c r="S33" s="441">
        <f t="shared" si="19"/>
        <v>0.25</v>
      </c>
      <c r="T33" s="362">
        <f t="shared" si="20"/>
        <v>4</v>
      </c>
      <c r="U33" s="157">
        <f t="shared" si="21"/>
        <v>0.5</v>
      </c>
      <c r="V33" s="363">
        <f t="shared" si="22"/>
        <v>4</v>
      </c>
      <c r="W33" s="158">
        <f t="shared" si="23"/>
        <v>0.5</v>
      </c>
      <c r="X33" s="159">
        <f t="array" ref="X33">SUM(1*(BI$5:IG$5=BI33:IG33))-1</f>
        <v>0</v>
      </c>
      <c r="Y33" s="160">
        <f t="shared" si="24"/>
        <v>0</v>
      </c>
      <c r="Z33" s="389">
        <f t="shared" si="25"/>
        <v>5.875</v>
      </c>
      <c r="AA33" s="389">
        <f t="shared" si="26"/>
        <v>12.75</v>
      </c>
      <c r="AB33" s="397">
        <f t="shared" si="27"/>
        <v>0.46078431372549017</v>
      </c>
      <c r="AC33" s="3419">
        <f t="shared" si="28"/>
        <v>3</v>
      </c>
      <c r="AD33" s="3420">
        <f t="shared" si="29"/>
        <v>0</v>
      </c>
      <c r="AE33" s="3421">
        <f t="shared" si="30"/>
        <v>5</v>
      </c>
      <c r="AF33" s="3422">
        <f t="shared" si="31"/>
        <v>1</v>
      </c>
      <c r="AG33" s="3423">
        <f t="shared" si="32"/>
        <v>0</v>
      </c>
      <c r="AH33" s="3424">
        <f t="shared" si="33"/>
        <v>0</v>
      </c>
      <c r="AI33" s="3425">
        <f t="shared" si="34"/>
        <v>0</v>
      </c>
      <c r="AJ33" s="3426">
        <f t="shared" si="35"/>
        <v>0</v>
      </c>
      <c r="AK33" s="3427">
        <f t="shared" si="36"/>
        <v>0</v>
      </c>
      <c r="AL33" s="3428">
        <f t="shared" si="37"/>
        <v>0</v>
      </c>
      <c r="AM33" s="3429">
        <f t="shared" si="38"/>
        <v>0</v>
      </c>
      <c r="AN33" s="3430">
        <f t="shared" si="39"/>
        <v>0</v>
      </c>
      <c r="AO33" s="3431">
        <f t="shared" si="40"/>
        <v>0</v>
      </c>
      <c r="AP33" s="3432">
        <f t="shared" si="41"/>
        <v>0</v>
      </c>
      <c r="AQ33" s="3419">
        <f t="shared" si="42"/>
        <v>0</v>
      </c>
      <c r="AR33" s="3420">
        <f t="shared" si="43"/>
        <v>0</v>
      </c>
      <c r="AS33" s="3421">
        <f t="shared" si="44"/>
        <v>0</v>
      </c>
      <c r="AT33" s="3422">
        <f t="shared" si="45"/>
        <v>0</v>
      </c>
      <c r="AU33" s="3423">
        <f t="shared" si="46"/>
        <v>0</v>
      </c>
      <c r="AV33" s="3424">
        <f t="shared" si="47"/>
        <v>0</v>
      </c>
      <c r="AW33" s="3425">
        <f t="shared" si="48"/>
        <v>0</v>
      </c>
      <c r="AX33" s="3426">
        <f t="shared" si="49"/>
        <v>0</v>
      </c>
      <c r="AY33" s="3427">
        <f t="shared" si="50"/>
        <v>0</v>
      </c>
      <c r="AZ33" s="3428">
        <f t="shared" si="51"/>
        <v>0</v>
      </c>
      <c r="BA33" s="3429">
        <f t="shared" si="52"/>
        <v>0</v>
      </c>
      <c r="BB33" s="3430">
        <f t="shared" si="53"/>
        <v>0</v>
      </c>
      <c r="BC33" s="3431">
        <f t="shared" si="54"/>
        <v>0</v>
      </c>
      <c r="BD33" s="3432">
        <f t="shared" si="55"/>
        <v>0</v>
      </c>
      <c r="BE33" s="3419">
        <f t="shared" si="56"/>
        <v>0</v>
      </c>
      <c r="BF33" s="3420">
        <f t="shared" si="57"/>
        <v>0</v>
      </c>
      <c r="BG33" s="3421">
        <f t="shared" si="58"/>
        <v>0</v>
      </c>
      <c r="BH33" s="3422">
        <f t="shared" si="59"/>
        <v>0</v>
      </c>
      <c r="BI33" s="93">
        <v>7</v>
      </c>
      <c r="BJ33" s="89">
        <v>11</v>
      </c>
      <c r="BK33" s="89">
        <v>6</v>
      </c>
      <c r="BL33" s="83"/>
      <c r="BM33" s="83">
        <v>4</v>
      </c>
      <c r="BN33" s="83">
        <v>12</v>
      </c>
      <c r="BO33" s="83"/>
      <c r="BP33" s="83"/>
      <c r="BQ33" s="83">
        <v>2</v>
      </c>
      <c r="BR33" s="83">
        <v>1</v>
      </c>
      <c r="BS33" s="83">
        <v>4</v>
      </c>
      <c r="BT33" s="84"/>
      <c r="BU33" s="84"/>
      <c r="BV33" s="84"/>
      <c r="BW33" s="84"/>
      <c r="BX33" s="84"/>
      <c r="BY33" s="84"/>
      <c r="BZ33" s="84"/>
      <c r="CA33" s="84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3"/>
      <c r="EG33" s="83"/>
      <c r="EH33" s="83"/>
      <c r="EI33" s="90"/>
      <c r="EJ33" s="90"/>
      <c r="EK33" s="104"/>
      <c r="EL33" s="104"/>
      <c r="EM33" s="104"/>
      <c r="EN33" s="104"/>
      <c r="EO33" s="104"/>
      <c r="EP33" s="104"/>
      <c r="EQ33" s="104"/>
      <c r="ER33" s="104"/>
      <c r="ES33" s="366"/>
      <c r="ET33" s="366"/>
      <c r="EU33" s="366"/>
      <c r="EV33" s="366"/>
      <c r="EW33" s="366"/>
      <c r="EX33" s="366"/>
      <c r="EY33" s="514"/>
      <c r="EZ33" s="514"/>
      <c r="FA33" s="514"/>
      <c r="FB33" s="514"/>
      <c r="FC33" s="514"/>
      <c r="FD33" s="514"/>
      <c r="FE33" s="514"/>
      <c r="FF33" s="514"/>
      <c r="FG33" s="633"/>
      <c r="FH33" s="633"/>
      <c r="FI33" s="633"/>
      <c r="FJ33" s="633"/>
      <c r="FK33" s="633"/>
      <c r="FL33" s="633"/>
      <c r="FM33" s="633"/>
      <c r="FN33" s="633"/>
      <c r="FO33" s="633"/>
      <c r="FP33" s="633"/>
      <c r="FQ33" s="633"/>
      <c r="FR33" s="633"/>
      <c r="FS33" s="633"/>
      <c r="FT33" s="633"/>
      <c r="FU33" s="752"/>
      <c r="FV33" s="752"/>
      <c r="FW33" s="752"/>
      <c r="FX33" s="752"/>
      <c r="FY33" s="752"/>
      <c r="FZ33" s="752"/>
      <c r="GA33" s="752"/>
      <c r="GB33" s="752"/>
      <c r="GC33" s="752"/>
      <c r="GD33" s="752"/>
      <c r="GE33" s="752"/>
      <c r="GF33" s="752"/>
      <c r="GG33" s="752"/>
      <c r="GH33" s="752"/>
      <c r="GI33" s="1598"/>
      <c r="GJ33" s="1598"/>
      <c r="GK33" s="1598"/>
      <c r="GL33" s="1598"/>
      <c r="GM33" s="1598"/>
      <c r="GN33" s="1598"/>
      <c r="GO33" s="1598"/>
      <c r="GP33" s="1598"/>
      <c r="GQ33" s="1598"/>
      <c r="GR33" s="1598"/>
      <c r="GS33" s="1598"/>
      <c r="GT33" s="1598"/>
      <c r="GU33" s="1598"/>
      <c r="GV33" s="1598"/>
      <c r="GW33" s="1598"/>
      <c r="GX33" s="3596"/>
      <c r="GY33" s="3596"/>
      <c r="GZ33" s="3596"/>
      <c r="HA33" s="3596"/>
      <c r="HB33" s="3596"/>
      <c r="HC33" s="3596"/>
      <c r="HD33" s="3596"/>
      <c r="HE33" s="3662"/>
      <c r="HF33" s="3596"/>
      <c r="HG33" s="3596"/>
      <c r="HH33" s="3596"/>
      <c r="HI33" s="3730"/>
      <c r="HJ33" s="3730"/>
      <c r="HK33" s="3730"/>
      <c r="HL33" s="3730"/>
      <c r="HM33" s="3730"/>
      <c r="HN33" s="3730"/>
      <c r="HO33" s="3662"/>
      <c r="HP33" s="3730"/>
      <c r="HQ33" s="3730"/>
      <c r="HR33" s="3730"/>
      <c r="HS33" s="3730"/>
      <c r="HT33" s="3730"/>
      <c r="HU33" s="3730"/>
      <c r="HV33" s="90"/>
      <c r="HW33" s="90"/>
      <c r="HX33" s="90"/>
      <c r="HY33" s="90"/>
      <c r="HZ33" s="90"/>
      <c r="IA33" s="3662"/>
      <c r="IB33" s="90"/>
      <c r="IC33" s="90"/>
      <c r="ID33" s="90"/>
      <c r="IE33" s="90"/>
      <c r="IF33" s="90"/>
      <c r="IG33" s="3796"/>
    </row>
    <row r="34" spans="1:241" s="478" customFormat="1" ht="11.1" customHeight="1" x14ac:dyDescent="0.2">
      <c r="A34" s="61" t="s">
        <v>145</v>
      </c>
      <c r="B34" s="61" t="s">
        <v>145</v>
      </c>
      <c r="C34" s="448">
        <f t="shared" si="7"/>
        <v>9</v>
      </c>
      <c r="D34" s="447">
        <f t="shared" si="8"/>
        <v>0.05</v>
      </c>
      <c r="E34" s="403">
        <f t="array" ref="E34">MIN(IF(BI34:IG34&gt;=1,$BI$3:$IG$3))</f>
        <v>39599</v>
      </c>
      <c r="F34" s="400">
        <f t="array" ref="F34">MAX(IF(BI34:IG34&gt;=1,$BI$3:$IG$3))</f>
        <v>40466</v>
      </c>
      <c r="G34" s="442">
        <f t="shared" si="9"/>
        <v>1</v>
      </c>
      <c r="H34" s="446">
        <f t="shared" si="10"/>
        <v>0.1111111111111111</v>
      </c>
      <c r="I34" s="626">
        <f t="shared" si="11"/>
        <v>0.33333333333333331</v>
      </c>
      <c r="J34" s="375">
        <f t="array" ref="J34">IF((G34&gt;=1),MAX(IF(BI34:IG34=1,$BI$3:$IG$3)),"-")</f>
        <v>39718</v>
      </c>
      <c r="K34" s="759">
        <f t="array" ref="K34">IF((G34&gt;=1),MAX(IF(BI34:IG34=1,$BI$2:$IG$2)),"-")</f>
        <v>12</v>
      </c>
      <c r="L34" s="384">
        <f t="shared" ca="1" si="12"/>
        <v>7</v>
      </c>
      <c r="M34" s="384">
        <f t="shared" ca="1" si="13"/>
        <v>168</v>
      </c>
      <c r="N34" s="445">
        <f t="shared" si="14"/>
        <v>2</v>
      </c>
      <c r="O34" s="444">
        <f t="shared" si="15"/>
        <v>0.22222222222222221</v>
      </c>
      <c r="P34" s="156">
        <f t="shared" si="16"/>
        <v>2</v>
      </c>
      <c r="Q34" s="443">
        <f t="shared" si="17"/>
        <v>0.22222222222222221</v>
      </c>
      <c r="R34" s="442">
        <f t="shared" si="18"/>
        <v>5</v>
      </c>
      <c r="S34" s="441">
        <f t="shared" si="19"/>
        <v>0.55555555555555558</v>
      </c>
      <c r="T34" s="362">
        <f t="shared" si="20"/>
        <v>5</v>
      </c>
      <c r="U34" s="157">
        <f t="shared" si="21"/>
        <v>0.55555555555555558</v>
      </c>
      <c r="V34" s="363">
        <f t="shared" si="22"/>
        <v>6</v>
      </c>
      <c r="W34" s="158">
        <f t="shared" si="23"/>
        <v>0.66666666666666663</v>
      </c>
      <c r="X34" s="159">
        <f t="array" ref="X34">SUM(1*(BI$5:IG$5=BI34:IG34))-1</f>
        <v>1</v>
      </c>
      <c r="Y34" s="160">
        <f t="shared" si="24"/>
        <v>0.1111111111111111</v>
      </c>
      <c r="Z34" s="389">
        <f t="shared" si="25"/>
        <v>4.8888888888888893</v>
      </c>
      <c r="AA34" s="389">
        <f t="shared" si="26"/>
        <v>11.666666666666666</v>
      </c>
      <c r="AB34" s="397">
        <f t="shared" si="27"/>
        <v>0.41904761904761911</v>
      </c>
      <c r="AC34" s="3419">
        <f t="shared" si="28"/>
        <v>0</v>
      </c>
      <c r="AD34" s="3420">
        <f t="shared" si="29"/>
        <v>0</v>
      </c>
      <c r="AE34" s="3421">
        <f t="shared" si="30"/>
        <v>1</v>
      </c>
      <c r="AF34" s="3422">
        <f t="shared" si="31"/>
        <v>0</v>
      </c>
      <c r="AG34" s="3423">
        <f t="shared" si="32"/>
        <v>3</v>
      </c>
      <c r="AH34" s="3424">
        <f t="shared" si="33"/>
        <v>1</v>
      </c>
      <c r="AI34" s="3425">
        <f t="shared" si="34"/>
        <v>4</v>
      </c>
      <c r="AJ34" s="3426">
        <f t="shared" si="35"/>
        <v>0</v>
      </c>
      <c r="AK34" s="3427">
        <f t="shared" si="36"/>
        <v>1</v>
      </c>
      <c r="AL34" s="3428">
        <f t="shared" si="37"/>
        <v>0</v>
      </c>
      <c r="AM34" s="3429">
        <f t="shared" si="38"/>
        <v>0</v>
      </c>
      <c r="AN34" s="3430">
        <f t="shared" si="39"/>
        <v>0</v>
      </c>
      <c r="AO34" s="3431">
        <f t="shared" si="40"/>
        <v>0</v>
      </c>
      <c r="AP34" s="3432">
        <f t="shared" si="41"/>
        <v>0</v>
      </c>
      <c r="AQ34" s="3419">
        <f t="shared" si="42"/>
        <v>0</v>
      </c>
      <c r="AR34" s="3420">
        <f t="shared" si="43"/>
        <v>0</v>
      </c>
      <c r="AS34" s="3421">
        <f t="shared" si="44"/>
        <v>0</v>
      </c>
      <c r="AT34" s="3422">
        <f t="shared" si="45"/>
        <v>0</v>
      </c>
      <c r="AU34" s="3423">
        <f t="shared" si="46"/>
        <v>0</v>
      </c>
      <c r="AV34" s="3424">
        <f t="shared" si="47"/>
        <v>0</v>
      </c>
      <c r="AW34" s="3425">
        <f t="shared" si="48"/>
        <v>0</v>
      </c>
      <c r="AX34" s="3426">
        <f t="shared" si="49"/>
        <v>0</v>
      </c>
      <c r="AY34" s="3427">
        <f t="shared" si="50"/>
        <v>0</v>
      </c>
      <c r="AZ34" s="3428">
        <f t="shared" si="51"/>
        <v>0</v>
      </c>
      <c r="BA34" s="3429">
        <f t="shared" si="52"/>
        <v>0</v>
      </c>
      <c r="BB34" s="3430">
        <f t="shared" si="53"/>
        <v>0</v>
      </c>
      <c r="BC34" s="3431">
        <f t="shared" si="54"/>
        <v>0</v>
      </c>
      <c r="BD34" s="3432">
        <f t="shared" si="55"/>
        <v>0</v>
      </c>
      <c r="BE34" s="3419">
        <f t="shared" si="56"/>
        <v>0</v>
      </c>
      <c r="BF34" s="3420">
        <f t="shared" si="57"/>
        <v>0</v>
      </c>
      <c r="BG34" s="3421">
        <f t="shared" si="58"/>
        <v>0</v>
      </c>
      <c r="BH34" s="3422">
        <f t="shared" si="59"/>
        <v>0</v>
      </c>
      <c r="BI34" s="91"/>
      <c r="BJ34" s="82"/>
      <c r="BK34" s="82"/>
      <c r="BL34" s="83"/>
      <c r="BM34" s="83"/>
      <c r="BN34" s="83"/>
      <c r="BO34" s="83"/>
      <c r="BP34" s="83"/>
      <c r="BQ34" s="83"/>
      <c r="BR34" s="83"/>
      <c r="BS34" s="83">
        <v>2</v>
      </c>
      <c r="BT34" s="84">
        <v>1</v>
      </c>
      <c r="BU34" s="84"/>
      <c r="BV34" s="84"/>
      <c r="BW34" s="84">
        <v>2</v>
      </c>
      <c r="BX34" s="84">
        <v>4</v>
      </c>
      <c r="BY34" s="84"/>
      <c r="BZ34" s="84"/>
      <c r="CA34" s="84"/>
      <c r="CB34" s="85"/>
      <c r="CC34" s="85">
        <v>12</v>
      </c>
      <c r="CD34" s="85">
        <v>3</v>
      </c>
      <c r="CE34" s="85"/>
      <c r="CF34" s="85">
        <v>3</v>
      </c>
      <c r="CG34" s="85">
        <v>11</v>
      </c>
      <c r="CH34" s="85"/>
      <c r="CI34" s="85"/>
      <c r="CJ34" s="85"/>
      <c r="CK34" s="85"/>
      <c r="CL34" s="86"/>
      <c r="CM34" s="86">
        <v>6</v>
      </c>
      <c r="CN34" s="86"/>
      <c r="CO34" s="86"/>
      <c r="CP34" s="86"/>
      <c r="CQ34" s="86"/>
      <c r="CR34" s="86"/>
      <c r="CS34" s="86"/>
      <c r="CT34" s="86"/>
      <c r="CU34" s="86"/>
      <c r="CV34" s="86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3"/>
      <c r="EG34" s="83"/>
      <c r="EH34" s="83"/>
      <c r="EI34" s="90"/>
      <c r="EJ34" s="90"/>
      <c r="EK34" s="104"/>
      <c r="EL34" s="104"/>
      <c r="EM34" s="104"/>
      <c r="EN34" s="104"/>
      <c r="EO34" s="104"/>
      <c r="EP34" s="104"/>
      <c r="EQ34" s="104"/>
      <c r="ER34" s="104"/>
      <c r="ES34" s="366"/>
      <c r="ET34" s="366"/>
      <c r="EU34" s="366"/>
      <c r="EV34" s="366"/>
      <c r="EW34" s="366"/>
      <c r="EX34" s="366"/>
      <c r="EY34" s="514"/>
      <c r="EZ34" s="514"/>
      <c r="FA34" s="514"/>
      <c r="FB34" s="514"/>
      <c r="FC34" s="514"/>
      <c r="FD34" s="514"/>
      <c r="FE34" s="514"/>
      <c r="FF34" s="514"/>
      <c r="FG34" s="633"/>
      <c r="FH34" s="633"/>
      <c r="FI34" s="633"/>
      <c r="FJ34" s="633"/>
      <c r="FK34" s="633"/>
      <c r="FL34" s="633"/>
      <c r="FM34" s="633"/>
      <c r="FN34" s="633"/>
      <c r="FO34" s="633"/>
      <c r="FP34" s="633"/>
      <c r="FQ34" s="633"/>
      <c r="FR34" s="633"/>
      <c r="FS34" s="633"/>
      <c r="FT34" s="633"/>
      <c r="FU34" s="752"/>
      <c r="FV34" s="752"/>
      <c r="FW34" s="752"/>
      <c r="FX34" s="752"/>
      <c r="FY34" s="752"/>
      <c r="FZ34" s="752"/>
      <c r="GA34" s="752"/>
      <c r="GB34" s="752"/>
      <c r="GC34" s="752"/>
      <c r="GD34" s="752"/>
      <c r="GE34" s="752"/>
      <c r="GF34" s="752"/>
      <c r="GG34" s="752"/>
      <c r="GH34" s="752"/>
      <c r="GI34" s="1598"/>
      <c r="GJ34" s="1598"/>
      <c r="GK34" s="1598"/>
      <c r="GL34" s="1598"/>
      <c r="GM34" s="1598"/>
      <c r="GN34" s="1598"/>
      <c r="GO34" s="1598"/>
      <c r="GP34" s="1598"/>
      <c r="GQ34" s="1598"/>
      <c r="GR34" s="1598"/>
      <c r="GS34" s="1598"/>
      <c r="GT34" s="1598"/>
      <c r="GU34" s="1598"/>
      <c r="GV34" s="1598"/>
      <c r="GW34" s="1598"/>
      <c r="GX34" s="3596"/>
      <c r="GY34" s="3596"/>
      <c r="GZ34" s="3596"/>
      <c r="HA34" s="3596"/>
      <c r="HB34" s="3596"/>
      <c r="HC34" s="3596"/>
      <c r="HD34" s="3596"/>
      <c r="HE34" s="3662"/>
      <c r="HF34" s="3596"/>
      <c r="HG34" s="3596"/>
      <c r="HH34" s="3596"/>
      <c r="HI34" s="3730"/>
      <c r="HJ34" s="3730"/>
      <c r="HK34" s="3730"/>
      <c r="HL34" s="3730"/>
      <c r="HM34" s="3730"/>
      <c r="HN34" s="3730"/>
      <c r="HO34" s="3662"/>
      <c r="HP34" s="3730"/>
      <c r="HQ34" s="3730"/>
      <c r="HR34" s="3730"/>
      <c r="HS34" s="3730"/>
      <c r="HT34" s="3730"/>
      <c r="HU34" s="3730"/>
      <c r="HV34" s="90"/>
      <c r="HW34" s="90"/>
      <c r="HX34" s="90"/>
      <c r="HY34" s="90"/>
      <c r="HZ34" s="90"/>
      <c r="IA34" s="3662"/>
      <c r="IB34" s="90"/>
      <c r="IC34" s="90"/>
      <c r="ID34" s="90"/>
      <c r="IE34" s="90"/>
      <c r="IF34" s="90"/>
      <c r="IG34" s="3796"/>
    </row>
    <row r="35" spans="1:241" s="478" customFormat="1" ht="11.1" customHeight="1" x14ac:dyDescent="0.2">
      <c r="A35" s="58" t="s">
        <v>116</v>
      </c>
      <c r="B35" s="58" t="s">
        <v>118</v>
      </c>
      <c r="C35" s="448">
        <f t="shared" si="7"/>
        <v>1</v>
      </c>
      <c r="D35" s="447">
        <f t="shared" si="8"/>
        <v>5.5555555555555558E-3</v>
      </c>
      <c r="E35" s="403">
        <f t="array" ref="E35">MIN(IF(BI35:IG35&gt;=1,$BI$3:$IG$3))</f>
        <v>41040</v>
      </c>
      <c r="F35" s="400">
        <f t="array" ref="F35">MAX(IF(BI35:IG35&gt;=1,$BI$3:$IG$3))</f>
        <v>41040</v>
      </c>
      <c r="G35" s="442">
        <f t="shared" si="9"/>
        <v>0</v>
      </c>
      <c r="H35" s="446">
        <f t="shared" si="10"/>
        <v>0</v>
      </c>
      <c r="I35" s="626" t="str">
        <f t="shared" si="11"/>
        <v>-</v>
      </c>
      <c r="J35" s="375" t="str">
        <f t="array" ref="J35">IF((G35&gt;=1),MAX(IF(BI35:IG35=1,$BI$3:$IG$3)),"-")</f>
        <v>-</v>
      </c>
      <c r="K35" s="759" t="str">
        <f t="array" ref="K35">IF((G35&gt;=1),MAX(IF(BI35:IG35=1,$BI$2:$IG$2)),"-")</f>
        <v>-</v>
      </c>
      <c r="L35" s="384">
        <f t="shared" ca="1" si="12"/>
        <v>1</v>
      </c>
      <c r="M35" s="384" t="str">
        <f t="shared" ca="1" si="13"/>
        <v>-</v>
      </c>
      <c r="N35" s="445">
        <f t="shared" si="14"/>
        <v>0</v>
      </c>
      <c r="O35" s="444">
        <f t="shared" si="15"/>
        <v>0</v>
      </c>
      <c r="P35" s="156">
        <f t="shared" si="16"/>
        <v>0</v>
      </c>
      <c r="Q35" s="443">
        <f t="shared" si="17"/>
        <v>0</v>
      </c>
      <c r="R35" s="442">
        <f t="shared" si="18"/>
        <v>0</v>
      </c>
      <c r="S35" s="441">
        <f t="shared" si="19"/>
        <v>0</v>
      </c>
      <c r="T35" s="362">
        <f t="shared" si="20"/>
        <v>0</v>
      </c>
      <c r="U35" s="157">
        <f t="shared" si="21"/>
        <v>0</v>
      </c>
      <c r="V35" s="363">
        <f t="shared" si="22"/>
        <v>0</v>
      </c>
      <c r="W35" s="158">
        <f t="shared" si="23"/>
        <v>0</v>
      </c>
      <c r="X35" s="159">
        <f t="array" ref="X35">SUM(1*(BI$5:IG$5=BI35:IG35))-1</f>
        <v>0</v>
      </c>
      <c r="Y35" s="160">
        <f t="shared" si="24"/>
        <v>0</v>
      </c>
      <c r="Z35" s="389">
        <f t="shared" si="25"/>
        <v>9</v>
      </c>
      <c r="AA35" s="389">
        <f t="shared" si="26"/>
        <v>14</v>
      </c>
      <c r="AB35" s="397">
        <f t="shared" si="27"/>
        <v>0.6428571428571429</v>
      </c>
      <c r="AC35" s="3419">
        <f t="shared" si="28"/>
        <v>0</v>
      </c>
      <c r="AD35" s="3420">
        <f t="shared" si="29"/>
        <v>0</v>
      </c>
      <c r="AE35" s="3421">
        <f t="shared" si="30"/>
        <v>0</v>
      </c>
      <c r="AF35" s="3422">
        <f t="shared" si="31"/>
        <v>0</v>
      </c>
      <c r="AG35" s="3423">
        <f t="shared" si="32"/>
        <v>0</v>
      </c>
      <c r="AH35" s="3424">
        <f t="shared" si="33"/>
        <v>0</v>
      </c>
      <c r="AI35" s="3425">
        <f t="shared" si="34"/>
        <v>0</v>
      </c>
      <c r="AJ35" s="3426">
        <f t="shared" si="35"/>
        <v>0</v>
      </c>
      <c r="AK35" s="3427">
        <f t="shared" si="36"/>
        <v>0</v>
      </c>
      <c r="AL35" s="3428">
        <f t="shared" si="37"/>
        <v>0</v>
      </c>
      <c r="AM35" s="3429">
        <f t="shared" si="38"/>
        <v>1</v>
      </c>
      <c r="AN35" s="3430">
        <f t="shared" si="39"/>
        <v>0</v>
      </c>
      <c r="AO35" s="3431">
        <f t="shared" si="40"/>
        <v>0</v>
      </c>
      <c r="AP35" s="3432">
        <f t="shared" si="41"/>
        <v>0</v>
      </c>
      <c r="AQ35" s="3419">
        <f t="shared" si="42"/>
        <v>0</v>
      </c>
      <c r="AR35" s="3420">
        <f t="shared" si="43"/>
        <v>0</v>
      </c>
      <c r="AS35" s="3421">
        <f t="shared" si="44"/>
        <v>0</v>
      </c>
      <c r="AT35" s="3422">
        <f t="shared" si="45"/>
        <v>0</v>
      </c>
      <c r="AU35" s="3423">
        <f t="shared" si="46"/>
        <v>0</v>
      </c>
      <c r="AV35" s="3424">
        <f t="shared" si="47"/>
        <v>0</v>
      </c>
      <c r="AW35" s="3425">
        <f t="shared" si="48"/>
        <v>0</v>
      </c>
      <c r="AX35" s="3426">
        <f t="shared" si="49"/>
        <v>0</v>
      </c>
      <c r="AY35" s="3427">
        <f t="shared" si="50"/>
        <v>0</v>
      </c>
      <c r="AZ35" s="3428">
        <f t="shared" si="51"/>
        <v>0</v>
      </c>
      <c r="BA35" s="3429">
        <f t="shared" si="52"/>
        <v>0</v>
      </c>
      <c r="BB35" s="3430">
        <f t="shared" si="53"/>
        <v>0</v>
      </c>
      <c r="BC35" s="3431">
        <f t="shared" si="54"/>
        <v>0</v>
      </c>
      <c r="BD35" s="3432">
        <f t="shared" si="55"/>
        <v>0</v>
      </c>
      <c r="BE35" s="3419">
        <f t="shared" si="56"/>
        <v>0</v>
      </c>
      <c r="BF35" s="3420">
        <f t="shared" si="57"/>
        <v>0</v>
      </c>
      <c r="BG35" s="3421">
        <f t="shared" si="58"/>
        <v>0</v>
      </c>
      <c r="BH35" s="3422">
        <f t="shared" si="59"/>
        <v>0</v>
      </c>
      <c r="BI35" s="94"/>
      <c r="BJ35" s="95"/>
      <c r="BK35" s="95"/>
      <c r="BL35" s="96"/>
      <c r="BM35" s="96"/>
      <c r="BN35" s="96"/>
      <c r="BO35" s="96"/>
      <c r="BP35" s="96"/>
      <c r="BQ35" s="96"/>
      <c r="BR35" s="96"/>
      <c r="BS35" s="96"/>
      <c r="BT35" s="97"/>
      <c r="BU35" s="97"/>
      <c r="BV35" s="97"/>
      <c r="BW35" s="97"/>
      <c r="BX35" s="97"/>
      <c r="BY35" s="97"/>
      <c r="BZ35" s="97"/>
      <c r="CA35" s="98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>
        <v>9</v>
      </c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96"/>
      <c r="EG35" s="96"/>
      <c r="EH35" s="96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367"/>
      <c r="ET35" s="367"/>
      <c r="EU35" s="367"/>
      <c r="EV35" s="367"/>
      <c r="EW35" s="367"/>
      <c r="EX35" s="367"/>
      <c r="EY35" s="515"/>
      <c r="EZ35" s="515"/>
      <c r="FA35" s="515"/>
      <c r="FB35" s="515"/>
      <c r="FC35" s="515"/>
      <c r="FD35" s="515"/>
      <c r="FE35" s="515"/>
      <c r="FF35" s="515"/>
      <c r="FG35" s="634"/>
      <c r="FH35" s="634"/>
      <c r="FI35" s="634"/>
      <c r="FJ35" s="634"/>
      <c r="FK35" s="634"/>
      <c r="FL35" s="634"/>
      <c r="FM35" s="634"/>
      <c r="FN35" s="634"/>
      <c r="FO35" s="634"/>
      <c r="FP35" s="634"/>
      <c r="FQ35" s="634"/>
      <c r="FR35" s="634"/>
      <c r="FS35" s="634"/>
      <c r="FT35" s="634"/>
      <c r="FU35" s="753"/>
      <c r="FV35" s="753"/>
      <c r="FW35" s="753"/>
      <c r="FX35" s="753"/>
      <c r="FY35" s="753"/>
      <c r="FZ35" s="753"/>
      <c r="GA35" s="753"/>
      <c r="GB35" s="753"/>
      <c r="GC35" s="753"/>
      <c r="GD35" s="753"/>
      <c r="GE35" s="753"/>
      <c r="GF35" s="753"/>
      <c r="GG35" s="753"/>
      <c r="GH35" s="753"/>
      <c r="GI35" s="1599"/>
      <c r="GJ35" s="1599"/>
      <c r="GK35" s="1599"/>
      <c r="GL35" s="1599"/>
      <c r="GM35" s="1599"/>
      <c r="GN35" s="1599"/>
      <c r="GO35" s="1599"/>
      <c r="GP35" s="1599"/>
      <c r="GQ35" s="1599"/>
      <c r="GR35" s="1599"/>
      <c r="GS35" s="1599"/>
      <c r="GT35" s="1599"/>
      <c r="GU35" s="1599"/>
      <c r="GV35" s="1599"/>
      <c r="GW35" s="1599"/>
      <c r="GX35" s="3597"/>
      <c r="GY35" s="3597"/>
      <c r="GZ35" s="3597"/>
      <c r="HA35" s="3597"/>
      <c r="HB35" s="3597"/>
      <c r="HC35" s="3597"/>
      <c r="HD35" s="3597"/>
      <c r="HE35" s="3663"/>
      <c r="HF35" s="3597"/>
      <c r="HG35" s="3597"/>
      <c r="HH35" s="3597"/>
      <c r="HI35" s="3731"/>
      <c r="HJ35" s="3731"/>
      <c r="HK35" s="3731"/>
      <c r="HL35" s="3731"/>
      <c r="HM35" s="3731"/>
      <c r="HN35" s="3731"/>
      <c r="HO35" s="3663"/>
      <c r="HP35" s="3731"/>
      <c r="HQ35" s="3731"/>
      <c r="HR35" s="3731"/>
      <c r="HS35" s="3731"/>
      <c r="HT35" s="3731"/>
      <c r="HU35" s="3731"/>
      <c r="HV35" s="104"/>
      <c r="HW35" s="104"/>
      <c r="HX35" s="104"/>
      <c r="HY35" s="104"/>
      <c r="HZ35" s="104"/>
      <c r="IA35" s="3663"/>
      <c r="IB35" s="104"/>
      <c r="IC35" s="104"/>
      <c r="ID35" s="104"/>
      <c r="IE35" s="104"/>
      <c r="IF35" s="104"/>
      <c r="IG35" s="3797"/>
    </row>
    <row r="36" spans="1:241" s="478" customFormat="1" ht="11.1" customHeight="1" x14ac:dyDescent="0.2">
      <c r="A36" s="58" t="s">
        <v>170</v>
      </c>
      <c r="B36" s="58" t="s">
        <v>37</v>
      </c>
      <c r="C36" s="448">
        <f t="shared" si="7"/>
        <v>4</v>
      </c>
      <c r="D36" s="447">
        <f t="shared" si="8"/>
        <v>2.2222222222222223E-2</v>
      </c>
      <c r="E36" s="403">
        <f t="array" ref="E36">MIN(IF(BI36:IG36&gt;=1,$BI$3:$IG$3))</f>
        <v>39718</v>
      </c>
      <c r="F36" s="400">
        <f t="array" ref="F36">MAX(IF(BI36:IG36&gt;=1,$BI$3:$IG$3))</f>
        <v>41397</v>
      </c>
      <c r="G36" s="442">
        <f t="shared" si="9"/>
        <v>0</v>
      </c>
      <c r="H36" s="446">
        <f t="shared" si="10"/>
        <v>0</v>
      </c>
      <c r="I36" s="626" t="str">
        <f t="shared" si="11"/>
        <v>-</v>
      </c>
      <c r="J36" s="375" t="str">
        <f t="array" ref="J36">IF((G36&gt;=1),MAX(IF(BI36:IG36=1,$BI$3:$IG$3)),"-")</f>
        <v>-</v>
      </c>
      <c r="K36" s="759" t="str">
        <f t="array" ref="K36">IF((G36&gt;=1),MAX(IF(BI36:IG36=1,$BI$2:$IG$2)),"-")</f>
        <v>-</v>
      </c>
      <c r="L36" s="384">
        <f t="shared" ca="1" si="12"/>
        <v>4</v>
      </c>
      <c r="M36" s="384" t="str">
        <f t="shared" ca="1" si="13"/>
        <v>-</v>
      </c>
      <c r="N36" s="445">
        <f t="shared" si="14"/>
        <v>1</v>
      </c>
      <c r="O36" s="444">
        <f t="shared" si="15"/>
        <v>0.25</v>
      </c>
      <c r="P36" s="156">
        <f t="shared" si="16"/>
        <v>0</v>
      </c>
      <c r="Q36" s="443">
        <f t="shared" si="17"/>
        <v>0</v>
      </c>
      <c r="R36" s="442">
        <f t="shared" si="18"/>
        <v>1</v>
      </c>
      <c r="S36" s="441">
        <f t="shared" si="19"/>
        <v>0.25</v>
      </c>
      <c r="T36" s="362">
        <f t="shared" si="20"/>
        <v>1</v>
      </c>
      <c r="U36" s="157">
        <f t="shared" si="21"/>
        <v>0.25</v>
      </c>
      <c r="V36" s="363">
        <f t="shared" si="22"/>
        <v>2</v>
      </c>
      <c r="W36" s="158">
        <f t="shared" si="23"/>
        <v>0.5</v>
      </c>
      <c r="X36" s="159">
        <f t="array" ref="X36">SUM(1*(BI$5:IG$5=BI36:IG36))-1</f>
        <v>0</v>
      </c>
      <c r="Y36" s="160">
        <f t="shared" si="24"/>
        <v>0</v>
      </c>
      <c r="Z36" s="389">
        <f t="shared" si="25"/>
        <v>7.25</v>
      </c>
      <c r="AA36" s="389">
        <f t="shared" si="26"/>
        <v>13.75</v>
      </c>
      <c r="AB36" s="397">
        <f t="shared" si="27"/>
        <v>0.52727272727272723</v>
      </c>
      <c r="AC36" s="3419">
        <f t="shared" si="28"/>
        <v>0</v>
      </c>
      <c r="AD36" s="3420">
        <f t="shared" si="29"/>
        <v>0</v>
      </c>
      <c r="AE36" s="3421">
        <f t="shared" si="30"/>
        <v>0</v>
      </c>
      <c r="AF36" s="3422">
        <f t="shared" si="31"/>
        <v>0</v>
      </c>
      <c r="AG36" s="3423">
        <f t="shared" si="32"/>
        <v>2</v>
      </c>
      <c r="AH36" s="3424">
        <f t="shared" si="33"/>
        <v>0</v>
      </c>
      <c r="AI36" s="3425">
        <f t="shared" si="34"/>
        <v>1</v>
      </c>
      <c r="AJ36" s="3426">
        <f t="shared" si="35"/>
        <v>0</v>
      </c>
      <c r="AK36" s="3427">
        <f t="shared" si="36"/>
        <v>0</v>
      </c>
      <c r="AL36" s="3428">
        <f t="shared" si="37"/>
        <v>0</v>
      </c>
      <c r="AM36" s="3429">
        <f t="shared" si="38"/>
        <v>0</v>
      </c>
      <c r="AN36" s="3430">
        <f t="shared" si="39"/>
        <v>0</v>
      </c>
      <c r="AO36" s="3431">
        <f t="shared" si="40"/>
        <v>1</v>
      </c>
      <c r="AP36" s="3432">
        <f t="shared" si="41"/>
        <v>0</v>
      </c>
      <c r="AQ36" s="3419">
        <f t="shared" si="42"/>
        <v>0</v>
      </c>
      <c r="AR36" s="3420">
        <f t="shared" si="43"/>
        <v>0</v>
      </c>
      <c r="AS36" s="3421">
        <f t="shared" si="44"/>
        <v>0</v>
      </c>
      <c r="AT36" s="3422">
        <f t="shared" si="45"/>
        <v>0</v>
      </c>
      <c r="AU36" s="3423">
        <f t="shared" si="46"/>
        <v>0</v>
      </c>
      <c r="AV36" s="3424">
        <f t="shared" si="47"/>
        <v>0</v>
      </c>
      <c r="AW36" s="3425">
        <f t="shared" si="48"/>
        <v>0</v>
      </c>
      <c r="AX36" s="3426">
        <f t="shared" si="49"/>
        <v>0</v>
      </c>
      <c r="AY36" s="3427">
        <f t="shared" si="50"/>
        <v>0</v>
      </c>
      <c r="AZ36" s="3428">
        <f t="shared" si="51"/>
        <v>0</v>
      </c>
      <c r="BA36" s="3429">
        <f t="shared" si="52"/>
        <v>0</v>
      </c>
      <c r="BB36" s="3430">
        <f t="shared" si="53"/>
        <v>0</v>
      </c>
      <c r="BC36" s="3431">
        <f t="shared" si="54"/>
        <v>0</v>
      </c>
      <c r="BD36" s="3432">
        <f t="shared" si="55"/>
        <v>0</v>
      </c>
      <c r="BE36" s="3419">
        <f t="shared" si="56"/>
        <v>0</v>
      </c>
      <c r="BF36" s="3420">
        <f t="shared" si="57"/>
        <v>0</v>
      </c>
      <c r="BG36" s="3421">
        <f t="shared" si="58"/>
        <v>0</v>
      </c>
      <c r="BH36" s="3422">
        <f t="shared" si="59"/>
        <v>0</v>
      </c>
      <c r="BI36" s="94"/>
      <c r="BJ36" s="95"/>
      <c r="BK36" s="95"/>
      <c r="BL36" s="96"/>
      <c r="BM36" s="96"/>
      <c r="BN36" s="96"/>
      <c r="BO36" s="96"/>
      <c r="BP36" s="96"/>
      <c r="BQ36" s="96"/>
      <c r="BR36" s="96"/>
      <c r="BS36" s="96"/>
      <c r="BT36" s="98">
        <v>9</v>
      </c>
      <c r="BU36" s="98"/>
      <c r="BV36" s="98"/>
      <c r="BW36" s="98"/>
      <c r="BX36" s="98"/>
      <c r="BY36" s="98">
        <v>2</v>
      </c>
      <c r="BZ36" s="98"/>
      <c r="CA36" s="98"/>
      <c r="CB36" s="99"/>
      <c r="CC36" s="99"/>
      <c r="CD36" s="99"/>
      <c r="CE36" s="99"/>
      <c r="CF36" s="99">
        <v>12</v>
      </c>
      <c r="CG36" s="99"/>
      <c r="CH36" s="99"/>
      <c r="CI36" s="99"/>
      <c r="CJ36" s="99"/>
      <c r="CK36" s="99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>
        <v>6</v>
      </c>
      <c r="DS36" s="102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96"/>
      <c r="EG36" s="96"/>
      <c r="EH36" s="96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367"/>
      <c r="ET36" s="367"/>
      <c r="EU36" s="367"/>
      <c r="EV36" s="367"/>
      <c r="EW36" s="367"/>
      <c r="EX36" s="367"/>
      <c r="EY36" s="515"/>
      <c r="EZ36" s="515"/>
      <c r="FA36" s="515"/>
      <c r="FB36" s="515"/>
      <c r="FC36" s="515"/>
      <c r="FD36" s="515"/>
      <c r="FE36" s="515"/>
      <c r="FF36" s="515"/>
      <c r="FG36" s="634"/>
      <c r="FH36" s="634"/>
      <c r="FI36" s="634"/>
      <c r="FJ36" s="634"/>
      <c r="FK36" s="634"/>
      <c r="FL36" s="634"/>
      <c r="FM36" s="634"/>
      <c r="FN36" s="634"/>
      <c r="FO36" s="634"/>
      <c r="FP36" s="634"/>
      <c r="FQ36" s="634"/>
      <c r="FR36" s="634"/>
      <c r="FS36" s="634"/>
      <c r="FT36" s="634"/>
      <c r="FU36" s="753"/>
      <c r="FV36" s="753"/>
      <c r="FW36" s="753"/>
      <c r="FX36" s="753"/>
      <c r="FY36" s="753"/>
      <c r="FZ36" s="753"/>
      <c r="GA36" s="753"/>
      <c r="GB36" s="753"/>
      <c r="GC36" s="753"/>
      <c r="GD36" s="753"/>
      <c r="GE36" s="753"/>
      <c r="GF36" s="753"/>
      <c r="GG36" s="753"/>
      <c r="GH36" s="753"/>
      <c r="GI36" s="1599"/>
      <c r="GJ36" s="1599"/>
      <c r="GK36" s="1599"/>
      <c r="GL36" s="1599"/>
      <c r="GM36" s="1599"/>
      <c r="GN36" s="1599"/>
      <c r="GO36" s="1599"/>
      <c r="GP36" s="1599"/>
      <c r="GQ36" s="1599"/>
      <c r="GR36" s="1599"/>
      <c r="GS36" s="1599"/>
      <c r="GT36" s="1599"/>
      <c r="GU36" s="1599"/>
      <c r="GV36" s="1599"/>
      <c r="GW36" s="1599"/>
      <c r="GX36" s="3597"/>
      <c r="GY36" s="3597"/>
      <c r="GZ36" s="3597"/>
      <c r="HA36" s="3597"/>
      <c r="HB36" s="3597"/>
      <c r="HC36" s="3597"/>
      <c r="HD36" s="3597"/>
      <c r="HE36" s="3663"/>
      <c r="HF36" s="3597"/>
      <c r="HG36" s="3597"/>
      <c r="HH36" s="3597"/>
      <c r="HI36" s="3731"/>
      <c r="HJ36" s="3731"/>
      <c r="HK36" s="3731"/>
      <c r="HL36" s="3731"/>
      <c r="HM36" s="3731"/>
      <c r="HN36" s="3731"/>
      <c r="HO36" s="3663"/>
      <c r="HP36" s="3731"/>
      <c r="HQ36" s="3731"/>
      <c r="HR36" s="3731"/>
      <c r="HS36" s="3731"/>
      <c r="HT36" s="3731"/>
      <c r="HU36" s="3731"/>
      <c r="HV36" s="104"/>
      <c r="HW36" s="104"/>
      <c r="HX36" s="104"/>
      <c r="HY36" s="104"/>
      <c r="HZ36" s="104"/>
      <c r="IA36" s="3663"/>
      <c r="IB36" s="104"/>
      <c r="IC36" s="104"/>
      <c r="ID36" s="104"/>
      <c r="IE36" s="104"/>
      <c r="IF36" s="104"/>
      <c r="IG36" s="3797"/>
    </row>
    <row r="37" spans="1:241" s="478" customFormat="1" ht="11.1" customHeight="1" x14ac:dyDescent="0.2">
      <c r="A37" s="61" t="s">
        <v>212</v>
      </c>
      <c r="B37" s="61" t="s">
        <v>210</v>
      </c>
      <c r="C37" s="448">
        <f t="shared" si="7"/>
        <v>10</v>
      </c>
      <c r="D37" s="447">
        <f t="shared" si="8"/>
        <v>5.5555555555555552E-2</v>
      </c>
      <c r="E37" s="403">
        <f t="array" ref="E37">MIN(IF(BI37:IG37&gt;=1,$BI$3:$IG$3))</f>
        <v>41754</v>
      </c>
      <c r="F37" s="400">
        <f t="array" ref="F37">MAX(IF(BI37:IG37&gt;=1,$BI$3:$IG$3))</f>
        <v>43756</v>
      </c>
      <c r="G37" s="442">
        <f t="shared" si="9"/>
        <v>1</v>
      </c>
      <c r="H37" s="446">
        <f t="shared" si="10"/>
        <v>0.1</v>
      </c>
      <c r="I37" s="626">
        <f t="shared" si="11"/>
        <v>1</v>
      </c>
      <c r="J37" s="375">
        <f t="array" ref="J37">IF((G37&gt;=1),MAX(IF(BI37:IG37=1,$BI$3:$IG$3)),"-")</f>
        <v>42720</v>
      </c>
      <c r="K37" s="759">
        <f t="array" ref="K37">IF((G37&gt;=1),MAX(IF(BI37:IG37=1,$BI$2:$IG$2)),"-")</f>
        <v>108</v>
      </c>
      <c r="L37" s="384">
        <f t="shared" ca="1" si="12"/>
        <v>2</v>
      </c>
      <c r="M37" s="384">
        <f t="shared" ca="1" si="13"/>
        <v>72</v>
      </c>
      <c r="N37" s="445">
        <f t="shared" si="14"/>
        <v>0</v>
      </c>
      <c r="O37" s="444">
        <f t="shared" si="15"/>
        <v>0</v>
      </c>
      <c r="P37" s="156">
        <f t="shared" si="16"/>
        <v>0</v>
      </c>
      <c r="Q37" s="443">
        <f t="shared" si="17"/>
        <v>0</v>
      </c>
      <c r="R37" s="442">
        <f t="shared" si="18"/>
        <v>1</v>
      </c>
      <c r="S37" s="441">
        <f t="shared" si="19"/>
        <v>0.1</v>
      </c>
      <c r="T37" s="362">
        <f t="shared" si="20"/>
        <v>2</v>
      </c>
      <c r="U37" s="157">
        <f t="shared" si="21"/>
        <v>0.2</v>
      </c>
      <c r="V37" s="363">
        <f t="shared" si="22"/>
        <v>2</v>
      </c>
      <c r="W37" s="158">
        <f t="shared" si="23"/>
        <v>0.2</v>
      </c>
      <c r="X37" s="159">
        <f t="array" ref="X37">SUM(1*(BI$5:IG$5=BI37:IG37))-1</f>
        <v>1</v>
      </c>
      <c r="Y37" s="160">
        <f t="shared" si="24"/>
        <v>0.1</v>
      </c>
      <c r="Z37" s="389">
        <f t="shared" si="25"/>
        <v>10.3</v>
      </c>
      <c r="AA37" s="389">
        <f t="shared" si="26"/>
        <v>16</v>
      </c>
      <c r="AB37" s="397">
        <f t="shared" si="27"/>
        <v>0.64375000000000004</v>
      </c>
      <c r="AC37" s="3419">
        <f t="shared" si="28"/>
        <v>0</v>
      </c>
      <c r="AD37" s="3420">
        <f t="shared" si="29"/>
        <v>0</v>
      </c>
      <c r="AE37" s="3421">
        <f t="shared" si="30"/>
        <v>0</v>
      </c>
      <c r="AF37" s="3422">
        <f t="shared" si="31"/>
        <v>0</v>
      </c>
      <c r="AG37" s="3423">
        <f t="shared" si="32"/>
        <v>0</v>
      </c>
      <c r="AH37" s="3424">
        <f t="shared" si="33"/>
        <v>0</v>
      </c>
      <c r="AI37" s="3425">
        <f t="shared" si="34"/>
        <v>0</v>
      </c>
      <c r="AJ37" s="3426">
        <f t="shared" si="35"/>
        <v>0</v>
      </c>
      <c r="AK37" s="3427">
        <f t="shared" si="36"/>
        <v>0</v>
      </c>
      <c r="AL37" s="3428">
        <f t="shared" si="37"/>
        <v>0</v>
      </c>
      <c r="AM37" s="3429">
        <f t="shared" si="38"/>
        <v>0</v>
      </c>
      <c r="AN37" s="3430">
        <f t="shared" si="39"/>
        <v>0</v>
      </c>
      <c r="AO37" s="3431">
        <f t="shared" si="40"/>
        <v>0</v>
      </c>
      <c r="AP37" s="3432">
        <f t="shared" si="41"/>
        <v>0</v>
      </c>
      <c r="AQ37" s="3419">
        <f t="shared" si="42"/>
        <v>1</v>
      </c>
      <c r="AR37" s="3420">
        <f t="shared" si="43"/>
        <v>0</v>
      </c>
      <c r="AS37" s="3421">
        <f t="shared" si="44"/>
        <v>2</v>
      </c>
      <c r="AT37" s="3422">
        <f t="shared" si="45"/>
        <v>0</v>
      </c>
      <c r="AU37" s="3423">
        <f t="shared" si="46"/>
        <v>4</v>
      </c>
      <c r="AV37" s="3424">
        <f t="shared" si="47"/>
        <v>0</v>
      </c>
      <c r="AW37" s="3425">
        <f t="shared" si="48"/>
        <v>2</v>
      </c>
      <c r="AX37" s="3426">
        <f t="shared" si="49"/>
        <v>1</v>
      </c>
      <c r="AY37" s="3427">
        <f t="shared" si="50"/>
        <v>0</v>
      </c>
      <c r="AZ37" s="3428">
        <f t="shared" si="51"/>
        <v>0</v>
      </c>
      <c r="BA37" s="3429">
        <f t="shared" si="52"/>
        <v>0</v>
      </c>
      <c r="BB37" s="3430">
        <f t="shared" si="53"/>
        <v>0</v>
      </c>
      <c r="BC37" s="3431">
        <f t="shared" si="54"/>
        <v>1</v>
      </c>
      <c r="BD37" s="3432">
        <f t="shared" si="55"/>
        <v>0</v>
      </c>
      <c r="BE37" s="3419">
        <f t="shared" si="56"/>
        <v>0</v>
      </c>
      <c r="BF37" s="3420">
        <f t="shared" si="57"/>
        <v>0</v>
      </c>
      <c r="BG37" s="3421">
        <f t="shared" si="58"/>
        <v>0</v>
      </c>
      <c r="BH37" s="3422">
        <f t="shared" si="59"/>
        <v>0</v>
      </c>
      <c r="BI37" s="94"/>
      <c r="BJ37" s="95"/>
      <c r="BK37" s="95"/>
      <c r="BL37" s="96"/>
      <c r="BM37" s="96"/>
      <c r="BN37" s="96"/>
      <c r="BO37" s="96"/>
      <c r="BP37" s="96"/>
      <c r="BQ37" s="96"/>
      <c r="BR37" s="96"/>
      <c r="BS37" s="96"/>
      <c r="BT37" s="97"/>
      <c r="BU37" s="97"/>
      <c r="BV37" s="97"/>
      <c r="BW37" s="97"/>
      <c r="BX37" s="97"/>
      <c r="BY37" s="97"/>
      <c r="BZ37" s="97"/>
      <c r="CA37" s="98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>
        <v>11</v>
      </c>
      <c r="ED37" s="103"/>
      <c r="EE37" s="103"/>
      <c r="EF37" s="96"/>
      <c r="EG37" s="96"/>
      <c r="EH37" s="96"/>
      <c r="EI37" s="104"/>
      <c r="EJ37" s="104">
        <v>11</v>
      </c>
      <c r="EK37" s="104"/>
      <c r="EL37" s="104"/>
      <c r="EM37" s="104"/>
      <c r="EN37" s="104">
        <v>11</v>
      </c>
      <c r="EO37" s="104"/>
      <c r="EP37" s="104"/>
      <c r="EQ37" s="104"/>
      <c r="ER37" s="104"/>
      <c r="ES37" s="367"/>
      <c r="ET37" s="367">
        <v>14</v>
      </c>
      <c r="EU37" s="367"/>
      <c r="EV37" s="367"/>
      <c r="EW37" s="367"/>
      <c r="EX37" s="367">
        <v>15</v>
      </c>
      <c r="EY37" s="515"/>
      <c r="EZ37" s="515">
        <v>4</v>
      </c>
      <c r="FA37" s="515"/>
      <c r="FB37" s="515"/>
      <c r="FC37" s="515">
        <v>9</v>
      </c>
      <c r="FD37" s="515"/>
      <c r="FE37" s="515"/>
      <c r="FF37" s="515"/>
      <c r="FG37" s="634"/>
      <c r="FH37" s="634"/>
      <c r="FI37" s="634"/>
      <c r="FJ37" s="634"/>
      <c r="FK37" s="634"/>
      <c r="FL37" s="634">
        <v>1</v>
      </c>
      <c r="FM37" s="634"/>
      <c r="FN37" s="634"/>
      <c r="FO37" s="634"/>
      <c r="FP37" s="634">
        <v>17</v>
      </c>
      <c r="FQ37" s="634"/>
      <c r="FR37" s="634"/>
      <c r="FS37" s="634"/>
      <c r="FT37" s="634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1599"/>
      <c r="GJ37" s="1599"/>
      <c r="GK37" s="1599"/>
      <c r="GL37" s="1599"/>
      <c r="GM37" s="1599"/>
      <c r="GN37" s="1599"/>
      <c r="GO37" s="1599"/>
      <c r="GP37" s="1599"/>
      <c r="GQ37" s="1599"/>
      <c r="GR37" s="1599"/>
      <c r="GS37" s="1599"/>
      <c r="GT37" s="1599"/>
      <c r="GU37" s="1599"/>
      <c r="GV37" s="1599"/>
      <c r="GW37" s="1599"/>
      <c r="GX37" s="3597"/>
      <c r="GY37" s="3597"/>
      <c r="GZ37" s="3597"/>
      <c r="HA37" s="3597">
        <v>10</v>
      </c>
      <c r="HB37" s="3597"/>
      <c r="HC37" s="3597"/>
      <c r="HD37" s="3597"/>
      <c r="HE37" s="3663"/>
      <c r="HF37" s="3597"/>
      <c r="HG37" s="3597"/>
      <c r="HH37" s="3597"/>
      <c r="HI37" s="3731"/>
      <c r="HJ37" s="3731"/>
      <c r="HK37" s="3731"/>
      <c r="HL37" s="3731"/>
      <c r="HM37" s="3731"/>
      <c r="HN37" s="3731"/>
      <c r="HO37" s="3663"/>
      <c r="HP37" s="3731"/>
      <c r="HQ37" s="3731"/>
      <c r="HR37" s="3731"/>
      <c r="HS37" s="3731"/>
      <c r="HT37" s="3731"/>
      <c r="HU37" s="3731"/>
      <c r="HV37" s="104"/>
      <c r="HW37" s="104"/>
      <c r="HX37" s="104"/>
      <c r="HY37" s="104"/>
      <c r="HZ37" s="104"/>
      <c r="IA37" s="3663"/>
      <c r="IB37" s="104"/>
      <c r="IC37" s="104"/>
      <c r="ID37" s="104"/>
      <c r="IE37" s="104"/>
      <c r="IF37" s="104"/>
      <c r="IG37" s="3797"/>
    </row>
    <row r="38" spans="1:241" s="478" customFormat="1" ht="11.1" customHeight="1" x14ac:dyDescent="0.2">
      <c r="A38" s="58" t="s">
        <v>5</v>
      </c>
      <c r="B38" s="58" t="s">
        <v>5</v>
      </c>
      <c r="C38" s="448">
        <f t="shared" si="7"/>
        <v>3</v>
      </c>
      <c r="D38" s="447">
        <f t="shared" si="8"/>
        <v>1.6666666666666666E-2</v>
      </c>
      <c r="E38" s="403">
        <f t="array" ref="E38">MIN(IF(BI38:IG38&gt;=1,$BI$3:$IG$3))</f>
        <v>39263</v>
      </c>
      <c r="F38" s="400">
        <f t="array" ref="F38">MAX(IF(BI38:IG38&gt;=1,$BI$3:$IG$3))</f>
        <v>39389</v>
      </c>
      <c r="G38" s="442">
        <f t="shared" si="9"/>
        <v>0</v>
      </c>
      <c r="H38" s="446">
        <f t="shared" si="10"/>
        <v>0</v>
      </c>
      <c r="I38" s="626" t="str">
        <f t="shared" si="11"/>
        <v>-</v>
      </c>
      <c r="J38" s="375" t="str">
        <f t="array" ref="J38">IF((G38&gt;=1),MAX(IF(BI38:IG38=1,$BI$3:$IG$3)),"-")</f>
        <v>-</v>
      </c>
      <c r="K38" s="759" t="str">
        <f t="array" ref="K38">IF((G38&gt;=1),MAX(IF(BI38:IG38=1,$BI$2:$IG$2)),"-")</f>
        <v>-</v>
      </c>
      <c r="L38" s="384">
        <f t="shared" ca="1" si="12"/>
        <v>3</v>
      </c>
      <c r="M38" s="384" t="str">
        <f t="shared" ca="1" si="13"/>
        <v>-</v>
      </c>
      <c r="N38" s="445">
        <f t="shared" si="14"/>
        <v>0</v>
      </c>
      <c r="O38" s="444">
        <f t="shared" si="15"/>
        <v>0</v>
      </c>
      <c r="P38" s="156">
        <f t="shared" si="16"/>
        <v>0</v>
      </c>
      <c r="Q38" s="443">
        <f t="shared" si="17"/>
        <v>0</v>
      </c>
      <c r="R38" s="442">
        <f t="shared" si="18"/>
        <v>0</v>
      </c>
      <c r="S38" s="441">
        <f t="shared" si="19"/>
        <v>0</v>
      </c>
      <c r="T38" s="362">
        <f t="shared" si="20"/>
        <v>0</v>
      </c>
      <c r="U38" s="157">
        <f t="shared" si="21"/>
        <v>0</v>
      </c>
      <c r="V38" s="363">
        <f t="shared" si="22"/>
        <v>1</v>
      </c>
      <c r="W38" s="158">
        <f t="shared" si="23"/>
        <v>0.33333333333333331</v>
      </c>
      <c r="X38" s="159">
        <f t="array" ref="X38">SUM(1*(BI$5:IG$5=BI38:IG38))-1</f>
        <v>2</v>
      </c>
      <c r="Y38" s="160">
        <f t="shared" si="24"/>
        <v>0.66666666666666663</v>
      </c>
      <c r="Z38" s="389">
        <f t="shared" si="25"/>
        <v>10</v>
      </c>
      <c r="AA38" s="389">
        <f t="shared" si="26"/>
        <v>12.666666666666666</v>
      </c>
      <c r="AB38" s="397">
        <f t="shared" si="27"/>
        <v>0.78947368421052633</v>
      </c>
      <c r="AC38" s="3419">
        <f t="shared" si="28"/>
        <v>1</v>
      </c>
      <c r="AD38" s="3420">
        <f t="shared" si="29"/>
        <v>0</v>
      </c>
      <c r="AE38" s="3421">
        <f t="shared" si="30"/>
        <v>2</v>
      </c>
      <c r="AF38" s="3422">
        <f t="shared" si="31"/>
        <v>0</v>
      </c>
      <c r="AG38" s="3423">
        <f t="shared" si="32"/>
        <v>0</v>
      </c>
      <c r="AH38" s="3424">
        <f t="shared" si="33"/>
        <v>0</v>
      </c>
      <c r="AI38" s="3425">
        <f t="shared" si="34"/>
        <v>0</v>
      </c>
      <c r="AJ38" s="3426">
        <f t="shared" si="35"/>
        <v>0</v>
      </c>
      <c r="AK38" s="3427">
        <f t="shared" si="36"/>
        <v>0</v>
      </c>
      <c r="AL38" s="3428">
        <f t="shared" si="37"/>
        <v>0</v>
      </c>
      <c r="AM38" s="3429">
        <f t="shared" si="38"/>
        <v>0</v>
      </c>
      <c r="AN38" s="3430">
        <f t="shared" si="39"/>
        <v>0</v>
      </c>
      <c r="AO38" s="3431">
        <f t="shared" si="40"/>
        <v>0</v>
      </c>
      <c r="AP38" s="3432">
        <f t="shared" si="41"/>
        <v>0</v>
      </c>
      <c r="AQ38" s="3419">
        <f t="shared" si="42"/>
        <v>0</v>
      </c>
      <c r="AR38" s="3420">
        <f t="shared" si="43"/>
        <v>0</v>
      </c>
      <c r="AS38" s="3421">
        <f t="shared" si="44"/>
        <v>0</v>
      </c>
      <c r="AT38" s="3422">
        <f t="shared" si="45"/>
        <v>0</v>
      </c>
      <c r="AU38" s="3423">
        <f t="shared" si="46"/>
        <v>0</v>
      </c>
      <c r="AV38" s="3424">
        <f t="shared" si="47"/>
        <v>0</v>
      </c>
      <c r="AW38" s="3425">
        <f t="shared" si="48"/>
        <v>0</v>
      </c>
      <c r="AX38" s="3426">
        <f t="shared" si="49"/>
        <v>0</v>
      </c>
      <c r="AY38" s="3427">
        <f t="shared" si="50"/>
        <v>0</v>
      </c>
      <c r="AZ38" s="3428">
        <f t="shared" si="51"/>
        <v>0</v>
      </c>
      <c r="BA38" s="3429">
        <f t="shared" si="52"/>
        <v>0</v>
      </c>
      <c r="BB38" s="3430">
        <f t="shared" si="53"/>
        <v>0</v>
      </c>
      <c r="BC38" s="3431">
        <f t="shared" si="54"/>
        <v>0</v>
      </c>
      <c r="BD38" s="3432">
        <f t="shared" si="55"/>
        <v>0</v>
      </c>
      <c r="BE38" s="3419">
        <f t="shared" si="56"/>
        <v>0</v>
      </c>
      <c r="BF38" s="3420">
        <f t="shared" si="57"/>
        <v>0</v>
      </c>
      <c r="BG38" s="3421">
        <f t="shared" si="58"/>
        <v>0</v>
      </c>
      <c r="BH38" s="3422">
        <f t="shared" si="59"/>
        <v>0</v>
      </c>
      <c r="BI38" s="105"/>
      <c r="BJ38" s="103">
        <v>5</v>
      </c>
      <c r="BK38" s="103"/>
      <c r="BL38" s="96">
        <v>12</v>
      </c>
      <c r="BM38" s="96">
        <v>13</v>
      </c>
      <c r="BN38" s="96"/>
      <c r="BO38" s="96"/>
      <c r="BP38" s="96"/>
      <c r="BQ38" s="96"/>
      <c r="BR38" s="96"/>
      <c r="BS38" s="96"/>
      <c r="BT38" s="98"/>
      <c r="BU38" s="98"/>
      <c r="BV38" s="98"/>
      <c r="BW38" s="98"/>
      <c r="BX38" s="98"/>
      <c r="BY38" s="98"/>
      <c r="BZ38" s="98"/>
      <c r="CA38" s="98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96"/>
      <c r="EG38" s="96"/>
      <c r="EH38" s="96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367"/>
      <c r="ET38" s="367"/>
      <c r="EU38" s="367"/>
      <c r="EV38" s="367"/>
      <c r="EW38" s="367"/>
      <c r="EX38" s="367"/>
      <c r="EY38" s="515"/>
      <c r="EZ38" s="515"/>
      <c r="FA38" s="515"/>
      <c r="FB38" s="515"/>
      <c r="FC38" s="515"/>
      <c r="FD38" s="515"/>
      <c r="FE38" s="515"/>
      <c r="FF38" s="515"/>
      <c r="FG38" s="634"/>
      <c r="FH38" s="634"/>
      <c r="FI38" s="634"/>
      <c r="FJ38" s="634"/>
      <c r="FK38" s="634"/>
      <c r="FL38" s="634"/>
      <c r="FM38" s="634"/>
      <c r="FN38" s="634"/>
      <c r="FO38" s="634"/>
      <c r="FP38" s="634"/>
      <c r="FQ38" s="634"/>
      <c r="FR38" s="634"/>
      <c r="FS38" s="634"/>
      <c r="FT38" s="634"/>
      <c r="FU38" s="753"/>
      <c r="FV38" s="753"/>
      <c r="FW38" s="753"/>
      <c r="FX38" s="753"/>
      <c r="FY38" s="753"/>
      <c r="FZ38" s="753"/>
      <c r="GA38" s="753"/>
      <c r="GB38" s="753"/>
      <c r="GC38" s="753"/>
      <c r="GD38" s="753"/>
      <c r="GE38" s="753"/>
      <c r="GF38" s="753"/>
      <c r="GG38" s="753"/>
      <c r="GH38" s="753"/>
      <c r="GI38" s="1599"/>
      <c r="GJ38" s="1599"/>
      <c r="GK38" s="1599"/>
      <c r="GL38" s="1599"/>
      <c r="GM38" s="1599"/>
      <c r="GN38" s="1599"/>
      <c r="GO38" s="1599"/>
      <c r="GP38" s="1599"/>
      <c r="GQ38" s="1599"/>
      <c r="GR38" s="1599"/>
      <c r="GS38" s="1599"/>
      <c r="GT38" s="1599"/>
      <c r="GU38" s="1599"/>
      <c r="GV38" s="1599"/>
      <c r="GW38" s="1599"/>
      <c r="GX38" s="3597"/>
      <c r="GY38" s="3597"/>
      <c r="GZ38" s="3597"/>
      <c r="HA38" s="3597"/>
      <c r="HB38" s="3597"/>
      <c r="HC38" s="3597"/>
      <c r="HD38" s="3597"/>
      <c r="HE38" s="3663"/>
      <c r="HF38" s="3597"/>
      <c r="HG38" s="3597"/>
      <c r="HH38" s="3597"/>
      <c r="HI38" s="3731"/>
      <c r="HJ38" s="3731"/>
      <c r="HK38" s="3731"/>
      <c r="HL38" s="3731"/>
      <c r="HM38" s="3731"/>
      <c r="HN38" s="3731"/>
      <c r="HO38" s="3663"/>
      <c r="HP38" s="3731"/>
      <c r="HQ38" s="3731"/>
      <c r="HR38" s="3731"/>
      <c r="HS38" s="3731"/>
      <c r="HT38" s="3731"/>
      <c r="HU38" s="3731"/>
      <c r="HV38" s="104"/>
      <c r="HW38" s="104"/>
      <c r="HX38" s="104"/>
      <c r="HY38" s="104"/>
      <c r="HZ38" s="104"/>
      <c r="IA38" s="3663"/>
      <c r="IB38" s="104"/>
      <c r="IC38" s="104"/>
      <c r="ID38" s="104"/>
      <c r="IE38" s="104"/>
      <c r="IF38" s="104"/>
      <c r="IG38" s="3797"/>
    </row>
    <row r="39" spans="1:241" s="478" customFormat="1" ht="11.1" customHeight="1" x14ac:dyDescent="0.2">
      <c r="A39" s="60" t="s">
        <v>125</v>
      </c>
      <c r="B39" s="60" t="s">
        <v>194</v>
      </c>
      <c r="C39" s="448">
        <f t="shared" ref="C39:C70" si="60">COUNTIF(BI39:IG39,"&gt;=0")</f>
        <v>100</v>
      </c>
      <c r="D39" s="447">
        <f t="shared" ref="D39:D70" si="61">C39/$C$5</f>
        <v>0.55555555555555558</v>
      </c>
      <c r="E39" s="403">
        <f t="array" ref="E39">MIN(IF(BI39:IG39&gt;=1,$BI$3:$IG$3))</f>
        <v>41152</v>
      </c>
      <c r="F39" s="400">
        <f t="array" ref="F39">MAX(IF(BI39:IG39&gt;=1,$BI$3:$IG$3))</f>
        <v>45002</v>
      </c>
      <c r="G39" s="442">
        <f t="shared" ref="G39:G70" si="62">COUNTIF(BI39:IG39,"=1")</f>
        <v>5</v>
      </c>
      <c r="H39" s="446">
        <f t="shared" ref="H39:H70" si="63">G39/C39</f>
        <v>0.05</v>
      </c>
      <c r="I39" s="626">
        <f t="shared" ref="I39:I70" si="64">IF(G39&gt;=1,G39/(G39+N39),"-")</f>
        <v>0.5</v>
      </c>
      <c r="J39" s="375">
        <f t="array" ref="J39">IF((G39&gt;=1),MAX(IF(BI39:IG39=1,$BI$3:$IG$3)),"-")</f>
        <v>42643</v>
      </c>
      <c r="K39" s="759">
        <f t="array" ref="K39">IF((G39&gt;=1),MAX(IF(BI39:IG39=1,$BI$2:$IG$2)),"-")</f>
        <v>104</v>
      </c>
      <c r="L39" s="384">
        <f t="shared" ref="L39:L70" ca="1" si="65">IF(G39&gt;=1,COUNTIF(OFFSET(BI39,,K39,1,($IG$2-K39)),"&gt;1"),C39)</f>
        <v>63</v>
      </c>
      <c r="M39" s="384">
        <f t="shared" ref="M39:M70" ca="1" si="66">IF(G39&gt;=1,COUNTBLANK(OFFSET(BI39,,K39,1,($IG$2-K39)))+L39-1,"-")</f>
        <v>76</v>
      </c>
      <c r="N39" s="445">
        <f t="shared" ref="N39:N70" si="67">COUNTIF(BI39:IG39,"=2")</f>
        <v>5</v>
      </c>
      <c r="O39" s="444">
        <f t="shared" ref="O39:O70" si="68">N39/C39</f>
        <v>0.05</v>
      </c>
      <c r="P39" s="156">
        <f t="shared" ref="P39:P70" si="69">COUNTIF(BI39:IG39,"=3")</f>
        <v>3</v>
      </c>
      <c r="Q39" s="443">
        <f t="shared" ref="Q39:Q70" si="70">P39/C39</f>
        <v>0.03</v>
      </c>
      <c r="R39" s="442">
        <f t="shared" ref="R39:R70" si="71">COUNTIF(BI39:IG39,"&lt;=3")</f>
        <v>13</v>
      </c>
      <c r="S39" s="441">
        <f t="shared" ref="S39:S70" si="72">R39/C39</f>
        <v>0.13</v>
      </c>
      <c r="T39" s="362">
        <f t="shared" ref="T39:T70" si="73">SUMPRODUCT((((BI$5:IG$5)/3)&gt;=(BI39:IG39))*1)-$C$5+C39-1</f>
        <v>26</v>
      </c>
      <c r="U39" s="157">
        <f t="shared" ref="U39:U70" si="74">T39/C39</f>
        <v>0.26</v>
      </c>
      <c r="V39" s="363">
        <f t="shared" ref="V39:V70" si="75">SUMPRODUCT((((BI$5:IG$5)/2)&gt;=(BI39:IG39))*1)-$C$5+C39-1</f>
        <v>41</v>
      </c>
      <c r="W39" s="158">
        <f t="shared" ref="W39:W70" si="76">V39/C39</f>
        <v>0.41</v>
      </c>
      <c r="X39" s="159">
        <f t="array" ref="X39">SUM(1*(BI$5:IG$5=BI39:IG39))-1</f>
        <v>6</v>
      </c>
      <c r="Y39" s="160">
        <f t="shared" ref="Y39:Y70" si="77">X39/C39</f>
        <v>0.06</v>
      </c>
      <c r="Z39" s="389">
        <f t="shared" ref="Z39:Z70" si="78">AVERAGE(BI39:IG39)</f>
        <v>8.2200000000000006</v>
      </c>
      <c r="AA39" s="389">
        <f t="shared" ref="AA39:AA70" si="79">AVERAGEIFS($BI$5:$IG$5,BI39:IG39,"&gt;0")</f>
        <v>14.62</v>
      </c>
      <c r="AB39" s="397">
        <f t="shared" ref="AB39:AB70" si="80">Z39/AA39</f>
        <v>0.5622435020519837</v>
      </c>
      <c r="AC39" s="3419">
        <f t="shared" ref="AC39:AC70" si="81">COUNTIF(BI39:BK39,"&gt;=0")</f>
        <v>0</v>
      </c>
      <c r="AD39" s="3420">
        <f t="shared" ref="AD39:AD70" si="82">COUNTIF(BI39:BK39,"=1")</f>
        <v>0</v>
      </c>
      <c r="AE39" s="3421">
        <f t="shared" ref="AE39:AE70" si="83">COUNTIF(BL39:BS39,"&gt;=0")</f>
        <v>0</v>
      </c>
      <c r="AF39" s="3422">
        <f t="shared" ref="AF39:AF70" si="84">COUNTIF(BL39:BS39,"=1")</f>
        <v>0</v>
      </c>
      <c r="AG39" s="3423">
        <f t="shared" ref="AG39:AG70" si="85">COUNTIF(BT39:CA39,"&gt;=0")</f>
        <v>0</v>
      </c>
      <c r="AH39" s="3424">
        <f t="shared" ref="AH39:AH70" si="86">COUNTIF(BT39:CA39,"=1")</f>
        <v>0</v>
      </c>
      <c r="AI39" s="3425">
        <f t="shared" ref="AI39:AI70" si="87">COUNTIF(CB39:CK39,"&gt;=0")</f>
        <v>0</v>
      </c>
      <c r="AJ39" s="3426">
        <f t="shared" ref="AJ39:AJ70" si="88">COUNTIF(CB39:CK39,"=1")</f>
        <v>0</v>
      </c>
      <c r="AK39" s="3427">
        <f t="shared" ref="AK39:AK70" si="89">COUNTIF(CL39:CV39,"&gt;=0")</f>
        <v>0</v>
      </c>
      <c r="AL39" s="3428">
        <f t="shared" ref="AL39:AL70" si="90">COUNTIF(CL39:CV39,"=1")</f>
        <v>0</v>
      </c>
      <c r="AM39" s="3429">
        <f t="shared" ref="AM39:AM70" si="91">COUNTIF(CW39:DF39,"&gt;=0")</f>
        <v>0</v>
      </c>
      <c r="AN39" s="3430">
        <f t="shared" ref="AN39:AN70" si="92">COUNTIF(CW39:DF39,"=1")</f>
        <v>0</v>
      </c>
      <c r="AO39" s="3431">
        <f t="shared" ref="AO39:AO70" si="93">COUNTIF(DG39:DS39,"&gt;=0")</f>
        <v>3</v>
      </c>
      <c r="AP39" s="3432">
        <f t="shared" ref="AP39:AP70" si="94">COUNTIF(DG39:DS39,"=1")</f>
        <v>0</v>
      </c>
      <c r="AQ39" s="3419">
        <f t="shared" ref="AQ39:AQ70" si="95">COUNTIF(DT39:EE39,"&gt;=0")</f>
        <v>9</v>
      </c>
      <c r="AR39" s="3420">
        <f t="shared" ref="AR39:AR70" si="96">COUNTIF(DT39:EE39,"=1")</f>
        <v>2</v>
      </c>
      <c r="AS39" s="3421">
        <f t="shared" ref="AS39:AS70" si="97">COUNTIF(EF39:ER39,"&gt;=0")</f>
        <v>11</v>
      </c>
      <c r="AT39" s="3422">
        <f t="shared" ref="AT39:AT70" si="98">COUNTIF(EF39:ER39,"=1")</f>
        <v>0</v>
      </c>
      <c r="AU39" s="3423">
        <f t="shared" ref="AU39:AU70" si="99">COUNTIF(ES39:FF39,"&gt;=0")</f>
        <v>12</v>
      </c>
      <c r="AV39" s="3424">
        <f t="shared" ref="AV39:AV70" si="100">COUNTIF(ES39:FF39,"=1")</f>
        <v>2</v>
      </c>
      <c r="AW39" s="3425">
        <f t="shared" ref="AW39:AW70" si="101">COUNTIF(FG39:FT39,"&gt;=0")</f>
        <v>12</v>
      </c>
      <c r="AX39" s="3426">
        <f t="shared" ref="AX39:AX70" si="102">COUNTIF(FG39:FT39,"=1")</f>
        <v>1</v>
      </c>
      <c r="AY39" s="3427">
        <f t="shared" ref="AY39:AY70" si="103">COUNTIF(FU39:GH39,"&gt;=0")</f>
        <v>13</v>
      </c>
      <c r="AZ39" s="3428">
        <f t="shared" ref="AZ39:AZ70" si="104">COUNTIF(FU39:GH39,"=1")</f>
        <v>0</v>
      </c>
      <c r="BA39" s="3429">
        <f t="shared" ref="BA39:BA70" si="105">COUNTIF(GI39:GW39,"&gt;=0")</f>
        <v>13</v>
      </c>
      <c r="BB39" s="3430">
        <f t="shared" ref="BB39:BB70" si="106">COUNTIF(GI39:GW39,"=1")</f>
        <v>0</v>
      </c>
      <c r="BC39" s="3431">
        <f t="shared" ref="BC39:BC70" si="107">COUNTIF(GX39:HH39,"&gt;=0")</f>
        <v>10</v>
      </c>
      <c r="BD39" s="3432">
        <f t="shared" ref="BD39:BD70" si="108">COUNTIF(GX39:HH39,"=1")</f>
        <v>0</v>
      </c>
      <c r="BE39" s="3419">
        <f t="shared" ref="BE39:BE70" si="109">COUNTIF(HI39:HU39,"&gt;=0")</f>
        <v>10</v>
      </c>
      <c r="BF39" s="3420">
        <f t="shared" ref="BF39:BF70" si="110">COUNTIF(HI39:HU39,"=1")</f>
        <v>0</v>
      </c>
      <c r="BG39" s="3421">
        <f t="shared" ref="BG39:BG70" si="111">COUNTIF(HV39:IG39,"&gt;=0")</f>
        <v>7</v>
      </c>
      <c r="BH39" s="3422">
        <f t="shared" ref="BH39:BH70" si="112">COUNTIF(HV39:IG39,"=1")</f>
        <v>0</v>
      </c>
      <c r="BI39" s="94"/>
      <c r="BJ39" s="95"/>
      <c r="BK39" s="95"/>
      <c r="BL39" s="96"/>
      <c r="BM39" s="96"/>
      <c r="BN39" s="96"/>
      <c r="BO39" s="96"/>
      <c r="BP39" s="96"/>
      <c r="BQ39" s="96"/>
      <c r="BR39" s="96"/>
      <c r="BS39" s="96"/>
      <c r="BT39" s="97"/>
      <c r="BU39" s="97"/>
      <c r="BV39" s="97"/>
      <c r="BW39" s="97"/>
      <c r="BX39" s="97"/>
      <c r="BY39" s="97"/>
      <c r="BZ39" s="97"/>
      <c r="CA39" s="98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2"/>
      <c r="DH39" s="102">
        <v>5</v>
      </c>
      <c r="DI39" s="102"/>
      <c r="DJ39" s="102"/>
      <c r="DK39" s="102"/>
      <c r="DL39" s="102"/>
      <c r="DM39" s="102"/>
      <c r="DN39" s="102"/>
      <c r="DO39" s="102"/>
      <c r="DP39" s="102"/>
      <c r="DQ39" s="102">
        <v>11</v>
      </c>
      <c r="DR39" s="102"/>
      <c r="DS39" s="102">
        <v>7</v>
      </c>
      <c r="DT39" s="103">
        <v>1</v>
      </c>
      <c r="DU39" s="103">
        <v>12</v>
      </c>
      <c r="DV39" s="103">
        <v>9</v>
      </c>
      <c r="DW39" s="103">
        <v>10</v>
      </c>
      <c r="DX39" s="103">
        <v>12</v>
      </c>
      <c r="DY39" s="103">
        <v>8</v>
      </c>
      <c r="DZ39" s="103">
        <v>1</v>
      </c>
      <c r="EA39" s="103"/>
      <c r="EB39" s="103"/>
      <c r="EC39" s="103">
        <v>13</v>
      </c>
      <c r="ED39" s="103"/>
      <c r="EE39" s="103">
        <v>2</v>
      </c>
      <c r="EF39" s="96">
        <v>6</v>
      </c>
      <c r="EG39" s="96">
        <v>4</v>
      </c>
      <c r="EH39" s="96">
        <v>9</v>
      </c>
      <c r="EI39" s="104"/>
      <c r="EJ39" s="104">
        <v>12</v>
      </c>
      <c r="EK39" s="104"/>
      <c r="EL39" s="104">
        <v>5</v>
      </c>
      <c r="EM39" s="104">
        <v>14</v>
      </c>
      <c r="EN39" s="104">
        <v>15</v>
      </c>
      <c r="EO39" s="104">
        <v>7</v>
      </c>
      <c r="EP39" s="104">
        <v>7</v>
      </c>
      <c r="EQ39" s="104">
        <v>13</v>
      </c>
      <c r="ER39" s="104">
        <v>5</v>
      </c>
      <c r="ES39" s="367">
        <v>1</v>
      </c>
      <c r="ET39" s="367">
        <v>7</v>
      </c>
      <c r="EU39" s="367">
        <v>7</v>
      </c>
      <c r="EV39" s="367">
        <v>5</v>
      </c>
      <c r="EW39" s="367"/>
      <c r="EX39" s="367">
        <v>4</v>
      </c>
      <c r="EY39" s="515">
        <v>2</v>
      </c>
      <c r="EZ39" s="515">
        <v>1</v>
      </c>
      <c r="FA39" s="515">
        <v>10</v>
      </c>
      <c r="FB39" s="515">
        <v>11</v>
      </c>
      <c r="FC39" s="515">
        <v>16</v>
      </c>
      <c r="FD39" s="515"/>
      <c r="FE39" s="515">
        <v>7</v>
      </c>
      <c r="FF39" s="515">
        <v>11</v>
      </c>
      <c r="FG39" s="634">
        <v>10</v>
      </c>
      <c r="FH39" s="634">
        <v>1</v>
      </c>
      <c r="FI39" s="634">
        <v>9</v>
      </c>
      <c r="FJ39" s="634">
        <v>17</v>
      </c>
      <c r="FK39" s="634">
        <v>12</v>
      </c>
      <c r="FL39" s="634">
        <v>14</v>
      </c>
      <c r="FM39" s="634">
        <v>5</v>
      </c>
      <c r="FN39" s="634">
        <v>8</v>
      </c>
      <c r="FO39" s="634">
        <v>3</v>
      </c>
      <c r="FP39" s="634">
        <v>16</v>
      </c>
      <c r="FQ39" s="634">
        <v>4</v>
      </c>
      <c r="FR39" s="634">
        <v>7</v>
      </c>
      <c r="FS39" s="634"/>
      <c r="FT39" s="634"/>
      <c r="FU39" s="753">
        <v>8</v>
      </c>
      <c r="FV39" s="753">
        <v>4</v>
      </c>
      <c r="FW39" s="753">
        <v>8</v>
      </c>
      <c r="FX39" s="753"/>
      <c r="FY39" s="753">
        <v>5</v>
      </c>
      <c r="FZ39" s="753">
        <v>9</v>
      </c>
      <c r="GA39" s="753">
        <v>7</v>
      </c>
      <c r="GB39" s="753">
        <v>4</v>
      </c>
      <c r="GC39" s="753">
        <v>8</v>
      </c>
      <c r="GD39" s="753">
        <v>9</v>
      </c>
      <c r="GE39" s="753">
        <v>2</v>
      </c>
      <c r="GF39" s="753">
        <v>3</v>
      </c>
      <c r="GG39" s="753">
        <v>8</v>
      </c>
      <c r="GH39" s="753">
        <v>13</v>
      </c>
      <c r="GI39" s="1599">
        <v>6</v>
      </c>
      <c r="GJ39" s="1599">
        <v>3</v>
      </c>
      <c r="GK39" s="1599">
        <v>11</v>
      </c>
      <c r="GL39" s="1599">
        <v>13</v>
      </c>
      <c r="GM39" s="1599">
        <v>5</v>
      </c>
      <c r="GN39" s="1599">
        <v>14</v>
      </c>
      <c r="GO39" s="1599"/>
      <c r="GP39" s="1599">
        <v>9</v>
      </c>
      <c r="GQ39" s="1599"/>
      <c r="GR39" s="1599">
        <v>13</v>
      </c>
      <c r="GS39" s="1599">
        <v>9</v>
      </c>
      <c r="GT39" s="1599">
        <v>2</v>
      </c>
      <c r="GU39" s="1599">
        <v>11</v>
      </c>
      <c r="GV39" s="1599">
        <v>10</v>
      </c>
      <c r="GW39" s="1599">
        <v>9</v>
      </c>
      <c r="GX39" s="3597">
        <v>6</v>
      </c>
      <c r="GY39" s="3597"/>
      <c r="GZ39" s="3597">
        <v>7</v>
      </c>
      <c r="HA39" s="3597">
        <v>15</v>
      </c>
      <c r="HB39" s="3597">
        <v>8</v>
      </c>
      <c r="HC39" s="3597">
        <v>15</v>
      </c>
      <c r="HD39" s="3597">
        <v>14</v>
      </c>
      <c r="HE39" s="3663">
        <v>10</v>
      </c>
      <c r="HF39" s="3597">
        <v>11</v>
      </c>
      <c r="HG39" s="3597">
        <v>6</v>
      </c>
      <c r="HH39" s="3597">
        <v>7</v>
      </c>
      <c r="HI39" s="3731"/>
      <c r="HJ39" s="3731">
        <v>11</v>
      </c>
      <c r="HK39" s="3731">
        <v>15</v>
      </c>
      <c r="HL39" s="3731">
        <v>11</v>
      </c>
      <c r="HM39" s="3731"/>
      <c r="HN39" s="3731">
        <v>8</v>
      </c>
      <c r="HO39" s="3663">
        <v>7</v>
      </c>
      <c r="HP39" s="3731"/>
      <c r="HQ39" s="3731">
        <v>5</v>
      </c>
      <c r="HR39" s="3731">
        <v>5</v>
      </c>
      <c r="HS39" s="3731">
        <v>5</v>
      </c>
      <c r="HT39" s="3731">
        <v>8</v>
      </c>
      <c r="HU39" s="3731">
        <v>12</v>
      </c>
      <c r="HV39" s="104">
        <v>15</v>
      </c>
      <c r="HW39" s="104"/>
      <c r="HX39" s="104">
        <v>8</v>
      </c>
      <c r="HY39" s="104"/>
      <c r="HZ39" s="104"/>
      <c r="IA39" s="3663">
        <v>5</v>
      </c>
      <c r="IB39" s="104">
        <v>2</v>
      </c>
      <c r="IC39" s="104">
        <v>11</v>
      </c>
      <c r="ID39" s="104">
        <v>6</v>
      </c>
      <c r="IE39" s="104">
        <v>10</v>
      </c>
      <c r="IF39" s="104"/>
      <c r="IG39" s="3797"/>
    </row>
    <row r="40" spans="1:241" s="478" customFormat="1" ht="11.1" customHeight="1" x14ac:dyDescent="0.2">
      <c r="A40" s="58" t="s">
        <v>91</v>
      </c>
      <c r="B40" s="58" t="s">
        <v>43</v>
      </c>
      <c r="C40" s="448">
        <f t="shared" si="60"/>
        <v>15</v>
      </c>
      <c r="D40" s="447">
        <f t="shared" si="61"/>
        <v>8.3333333333333329E-2</v>
      </c>
      <c r="E40" s="403">
        <f t="array" ref="E40">MIN(IF(BI40:IG40&gt;=1,$BI$3:$IG$3))</f>
        <v>39809</v>
      </c>
      <c r="F40" s="400">
        <f t="array" ref="F40">MAX(IF(BI40:IG40&gt;=1,$BI$3:$IG$3))</f>
        <v>40782</v>
      </c>
      <c r="G40" s="442">
        <f t="shared" si="62"/>
        <v>0</v>
      </c>
      <c r="H40" s="446">
        <f t="shared" si="63"/>
        <v>0</v>
      </c>
      <c r="I40" s="626" t="str">
        <f t="shared" si="64"/>
        <v>-</v>
      </c>
      <c r="J40" s="375" t="str">
        <f t="array" ref="J40">IF((G40&gt;=1),MAX(IF(BI40:IG40=1,$BI$3:$IG$3)),"-")</f>
        <v>-</v>
      </c>
      <c r="K40" s="759" t="str">
        <f t="array" ref="K40">IF((G40&gt;=1),MAX(IF(BI40:IG40=1,$BI$2:$IG$2)),"-")</f>
        <v>-</v>
      </c>
      <c r="L40" s="384">
        <f t="shared" ca="1" si="65"/>
        <v>15</v>
      </c>
      <c r="M40" s="384" t="str">
        <f t="shared" ca="1" si="66"/>
        <v>-</v>
      </c>
      <c r="N40" s="445">
        <f t="shared" si="67"/>
        <v>2</v>
      </c>
      <c r="O40" s="444">
        <f t="shared" si="68"/>
        <v>0.13333333333333333</v>
      </c>
      <c r="P40" s="156">
        <f t="shared" si="69"/>
        <v>0</v>
      </c>
      <c r="Q40" s="443">
        <f t="shared" si="70"/>
        <v>0</v>
      </c>
      <c r="R40" s="442">
        <f t="shared" si="71"/>
        <v>2</v>
      </c>
      <c r="S40" s="441">
        <f t="shared" si="72"/>
        <v>0.13333333333333333</v>
      </c>
      <c r="T40" s="362">
        <f t="shared" si="73"/>
        <v>2</v>
      </c>
      <c r="U40" s="157">
        <f t="shared" si="74"/>
        <v>0.13333333333333333</v>
      </c>
      <c r="V40" s="363">
        <f t="shared" si="75"/>
        <v>6</v>
      </c>
      <c r="W40" s="158">
        <f t="shared" si="76"/>
        <v>0.4</v>
      </c>
      <c r="X40" s="159">
        <f t="array" ref="X40">SUM(1*(BI$5:IG$5=BI40:IG40))-1</f>
        <v>1</v>
      </c>
      <c r="Y40" s="160">
        <f t="shared" si="77"/>
        <v>6.6666666666666666E-2</v>
      </c>
      <c r="Z40" s="389">
        <f t="shared" si="78"/>
        <v>6.4666666666666668</v>
      </c>
      <c r="AA40" s="389">
        <f t="shared" si="79"/>
        <v>10.6</v>
      </c>
      <c r="AB40" s="397">
        <f t="shared" si="80"/>
        <v>0.61006289308176109</v>
      </c>
      <c r="AC40" s="3419">
        <f t="shared" si="81"/>
        <v>0</v>
      </c>
      <c r="AD40" s="3420">
        <f t="shared" si="82"/>
        <v>0</v>
      </c>
      <c r="AE40" s="3421">
        <f t="shared" si="83"/>
        <v>0</v>
      </c>
      <c r="AF40" s="3422">
        <f t="shared" si="84"/>
        <v>0</v>
      </c>
      <c r="AG40" s="3423">
        <f t="shared" si="85"/>
        <v>3</v>
      </c>
      <c r="AH40" s="3424">
        <f t="shared" si="86"/>
        <v>0</v>
      </c>
      <c r="AI40" s="3425">
        <f t="shared" si="87"/>
        <v>8</v>
      </c>
      <c r="AJ40" s="3426">
        <f t="shared" si="88"/>
        <v>0</v>
      </c>
      <c r="AK40" s="3427">
        <f t="shared" si="89"/>
        <v>3</v>
      </c>
      <c r="AL40" s="3428">
        <f t="shared" si="90"/>
        <v>0</v>
      </c>
      <c r="AM40" s="3429">
        <f t="shared" si="91"/>
        <v>1</v>
      </c>
      <c r="AN40" s="3430">
        <f t="shared" si="92"/>
        <v>0</v>
      </c>
      <c r="AO40" s="3431">
        <f t="shared" si="93"/>
        <v>0</v>
      </c>
      <c r="AP40" s="3432">
        <f t="shared" si="94"/>
        <v>0</v>
      </c>
      <c r="AQ40" s="3419">
        <f t="shared" si="95"/>
        <v>0</v>
      </c>
      <c r="AR40" s="3420">
        <f t="shared" si="96"/>
        <v>0</v>
      </c>
      <c r="AS40" s="3421">
        <f t="shared" si="97"/>
        <v>0</v>
      </c>
      <c r="AT40" s="3422">
        <f t="shared" si="98"/>
        <v>0</v>
      </c>
      <c r="AU40" s="3423">
        <f t="shared" si="99"/>
        <v>0</v>
      </c>
      <c r="AV40" s="3424">
        <f t="shared" si="100"/>
        <v>0</v>
      </c>
      <c r="AW40" s="3425">
        <f t="shared" si="101"/>
        <v>0</v>
      </c>
      <c r="AX40" s="3426">
        <f t="shared" si="102"/>
        <v>0</v>
      </c>
      <c r="AY40" s="3427">
        <f t="shared" si="103"/>
        <v>0</v>
      </c>
      <c r="AZ40" s="3428">
        <f t="shared" si="104"/>
        <v>0</v>
      </c>
      <c r="BA40" s="3429">
        <f t="shared" si="105"/>
        <v>0</v>
      </c>
      <c r="BB40" s="3430">
        <f t="shared" si="106"/>
        <v>0</v>
      </c>
      <c r="BC40" s="3431">
        <f t="shared" si="107"/>
        <v>0</v>
      </c>
      <c r="BD40" s="3432">
        <f t="shared" si="108"/>
        <v>0</v>
      </c>
      <c r="BE40" s="3419">
        <f t="shared" si="109"/>
        <v>0</v>
      </c>
      <c r="BF40" s="3420">
        <f t="shared" si="110"/>
        <v>0</v>
      </c>
      <c r="BG40" s="3421">
        <f t="shared" si="111"/>
        <v>0</v>
      </c>
      <c r="BH40" s="3422">
        <f t="shared" si="112"/>
        <v>0</v>
      </c>
      <c r="BI40" s="94"/>
      <c r="BJ40" s="95"/>
      <c r="BK40" s="95"/>
      <c r="BL40" s="96"/>
      <c r="BM40" s="96"/>
      <c r="BN40" s="96"/>
      <c r="BO40" s="96"/>
      <c r="BP40" s="96"/>
      <c r="BQ40" s="96"/>
      <c r="BR40" s="96"/>
      <c r="BS40" s="96"/>
      <c r="BT40" s="98"/>
      <c r="BU40" s="98"/>
      <c r="BV40" s="98"/>
      <c r="BW40" s="98">
        <v>5</v>
      </c>
      <c r="BX40" s="98"/>
      <c r="BY40" s="98"/>
      <c r="BZ40" s="98">
        <v>13</v>
      </c>
      <c r="CA40" s="98">
        <v>7</v>
      </c>
      <c r="CB40" s="99">
        <v>6</v>
      </c>
      <c r="CC40" s="99">
        <v>11</v>
      </c>
      <c r="CD40" s="99">
        <v>8</v>
      </c>
      <c r="CE40" s="99">
        <v>5</v>
      </c>
      <c r="CF40" s="99">
        <v>5</v>
      </c>
      <c r="CG40" s="99"/>
      <c r="CH40" s="99">
        <v>6</v>
      </c>
      <c r="CI40" s="99"/>
      <c r="CJ40" s="99">
        <v>6</v>
      </c>
      <c r="CK40" s="99">
        <v>2</v>
      </c>
      <c r="CL40" s="100">
        <v>8</v>
      </c>
      <c r="CM40" s="100">
        <v>2</v>
      </c>
      <c r="CN40" s="100">
        <v>6</v>
      </c>
      <c r="CO40" s="100"/>
      <c r="CP40" s="100"/>
      <c r="CQ40" s="100"/>
      <c r="CR40" s="100"/>
      <c r="CS40" s="100"/>
      <c r="CT40" s="100"/>
      <c r="CU40" s="100"/>
      <c r="CV40" s="100"/>
      <c r="CW40" s="101">
        <v>7</v>
      </c>
      <c r="CX40" s="101"/>
      <c r="CY40" s="101"/>
      <c r="CZ40" s="101"/>
      <c r="DA40" s="101"/>
      <c r="DB40" s="101"/>
      <c r="DC40" s="101"/>
      <c r="DD40" s="101"/>
      <c r="DE40" s="101"/>
      <c r="DF40" s="101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96"/>
      <c r="EG40" s="96"/>
      <c r="EH40" s="96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367"/>
      <c r="ET40" s="367"/>
      <c r="EU40" s="367"/>
      <c r="EV40" s="367"/>
      <c r="EW40" s="367"/>
      <c r="EX40" s="367"/>
      <c r="EY40" s="515"/>
      <c r="EZ40" s="515"/>
      <c r="FA40" s="515"/>
      <c r="FB40" s="515"/>
      <c r="FC40" s="515"/>
      <c r="FD40" s="515"/>
      <c r="FE40" s="515"/>
      <c r="FF40" s="515"/>
      <c r="FG40" s="634"/>
      <c r="FH40" s="634"/>
      <c r="FI40" s="634"/>
      <c r="FJ40" s="634"/>
      <c r="FK40" s="634"/>
      <c r="FL40" s="634"/>
      <c r="FM40" s="634"/>
      <c r="FN40" s="634"/>
      <c r="FO40" s="634"/>
      <c r="FP40" s="634"/>
      <c r="FQ40" s="634"/>
      <c r="FR40" s="634"/>
      <c r="FS40" s="634"/>
      <c r="FT40" s="634"/>
      <c r="FU40" s="753"/>
      <c r="FV40" s="753"/>
      <c r="FW40" s="753"/>
      <c r="FX40" s="753"/>
      <c r="FY40" s="753"/>
      <c r="FZ40" s="753"/>
      <c r="GA40" s="753"/>
      <c r="GB40" s="753"/>
      <c r="GC40" s="753"/>
      <c r="GD40" s="753"/>
      <c r="GE40" s="753"/>
      <c r="GF40" s="753"/>
      <c r="GG40" s="753"/>
      <c r="GH40" s="753"/>
      <c r="GI40" s="1599"/>
      <c r="GJ40" s="1599"/>
      <c r="GK40" s="1599"/>
      <c r="GL40" s="1599"/>
      <c r="GM40" s="1599"/>
      <c r="GN40" s="1599"/>
      <c r="GO40" s="1599"/>
      <c r="GP40" s="1599"/>
      <c r="GQ40" s="1599"/>
      <c r="GR40" s="1599"/>
      <c r="GS40" s="1599"/>
      <c r="GT40" s="1599"/>
      <c r="GU40" s="1599"/>
      <c r="GV40" s="1599"/>
      <c r="GW40" s="1599"/>
      <c r="GX40" s="3597"/>
      <c r="GY40" s="3597"/>
      <c r="GZ40" s="3597"/>
      <c r="HA40" s="3597"/>
      <c r="HB40" s="3597"/>
      <c r="HC40" s="3597"/>
      <c r="HD40" s="3597"/>
      <c r="HE40" s="3663"/>
      <c r="HF40" s="3597"/>
      <c r="HG40" s="3597"/>
      <c r="HH40" s="3597"/>
      <c r="HI40" s="3731"/>
      <c r="HJ40" s="3731"/>
      <c r="HK40" s="3731"/>
      <c r="HL40" s="3731"/>
      <c r="HM40" s="3731"/>
      <c r="HN40" s="3731"/>
      <c r="HO40" s="3663"/>
      <c r="HP40" s="3731"/>
      <c r="HQ40" s="3731"/>
      <c r="HR40" s="3731"/>
      <c r="HS40" s="3731"/>
      <c r="HT40" s="3731"/>
      <c r="HU40" s="3731"/>
      <c r="HV40" s="104"/>
      <c r="HW40" s="104"/>
      <c r="HX40" s="104"/>
      <c r="HY40" s="104"/>
      <c r="HZ40" s="104"/>
      <c r="IA40" s="3663"/>
      <c r="IB40" s="104"/>
      <c r="IC40" s="104"/>
      <c r="ID40" s="104"/>
      <c r="IE40" s="104"/>
      <c r="IF40" s="104"/>
      <c r="IG40" s="3797"/>
    </row>
    <row r="41" spans="1:241" s="478" customFormat="1" ht="11.1" customHeight="1" x14ac:dyDescent="0.2">
      <c r="A41" s="58" t="s">
        <v>607</v>
      </c>
      <c r="B41" s="58" t="s">
        <v>606</v>
      </c>
      <c r="C41" s="448">
        <f t="shared" si="60"/>
        <v>2</v>
      </c>
      <c r="D41" s="447">
        <f t="shared" si="61"/>
        <v>1.1111111111111112E-2</v>
      </c>
      <c r="E41" s="403">
        <f t="array" ref="E41">MIN(IF(BI41:IG41&gt;=1,$BI$3:$IG$3))</f>
        <v>43343</v>
      </c>
      <c r="F41" s="400">
        <f t="array" ref="F41">MAX(IF(BI41:IG41&gt;=1,$BI$3:$IG$3))</f>
        <v>43434</v>
      </c>
      <c r="G41" s="442">
        <f t="shared" si="62"/>
        <v>0</v>
      </c>
      <c r="H41" s="446">
        <f t="shared" si="63"/>
        <v>0</v>
      </c>
      <c r="I41" s="626" t="str">
        <f t="shared" si="64"/>
        <v>-</v>
      </c>
      <c r="J41" s="375" t="str">
        <f t="array" ref="J41">IF((G41&gt;=1),MAX(IF(BI41:IG41=1,$BI$3:$IG$3)),"-")</f>
        <v>-</v>
      </c>
      <c r="K41" s="759" t="str">
        <f t="array" ref="K41">IF((G41&gt;=1),MAX(IF(BI41:IG41=1,$BI$2:$IG$2)),"-")</f>
        <v>-</v>
      </c>
      <c r="L41" s="384">
        <f t="shared" ca="1" si="65"/>
        <v>2</v>
      </c>
      <c r="M41" s="384" t="str">
        <f t="shared" ca="1" si="66"/>
        <v>-</v>
      </c>
      <c r="N41" s="445">
        <f t="shared" si="67"/>
        <v>0</v>
      </c>
      <c r="O41" s="444">
        <f t="shared" si="68"/>
        <v>0</v>
      </c>
      <c r="P41" s="156">
        <f t="shared" si="69"/>
        <v>1</v>
      </c>
      <c r="Q41" s="443">
        <f t="shared" si="70"/>
        <v>0.5</v>
      </c>
      <c r="R41" s="442">
        <f t="shared" si="71"/>
        <v>1</v>
      </c>
      <c r="S41" s="441">
        <f t="shared" si="72"/>
        <v>0.5</v>
      </c>
      <c r="T41" s="362">
        <f t="shared" si="73"/>
        <v>1</v>
      </c>
      <c r="U41" s="157">
        <f t="shared" si="74"/>
        <v>0.5</v>
      </c>
      <c r="V41" s="363">
        <f t="shared" si="75"/>
        <v>1</v>
      </c>
      <c r="W41" s="158">
        <f t="shared" si="76"/>
        <v>0.5</v>
      </c>
      <c r="X41" s="159">
        <f t="array" ref="X41">SUM(1*(BI$5:IG$5=BI41:IG41))-1</f>
        <v>0</v>
      </c>
      <c r="Y41" s="160">
        <f t="shared" si="77"/>
        <v>0</v>
      </c>
      <c r="Z41" s="389">
        <f t="shared" si="78"/>
        <v>5.5</v>
      </c>
      <c r="AA41" s="389">
        <f t="shared" si="79"/>
        <v>14</v>
      </c>
      <c r="AB41" s="397">
        <f t="shared" si="80"/>
        <v>0.39285714285714285</v>
      </c>
      <c r="AC41" s="3419">
        <f t="shared" si="81"/>
        <v>0</v>
      </c>
      <c r="AD41" s="3420">
        <f t="shared" si="82"/>
        <v>0</v>
      </c>
      <c r="AE41" s="3421">
        <f t="shared" si="83"/>
        <v>0</v>
      </c>
      <c r="AF41" s="3422">
        <f t="shared" si="84"/>
        <v>0</v>
      </c>
      <c r="AG41" s="3423">
        <f t="shared" si="85"/>
        <v>0</v>
      </c>
      <c r="AH41" s="3424">
        <f t="shared" si="86"/>
        <v>0</v>
      </c>
      <c r="AI41" s="3425">
        <f t="shared" si="87"/>
        <v>0</v>
      </c>
      <c r="AJ41" s="3426">
        <f t="shared" si="88"/>
        <v>0</v>
      </c>
      <c r="AK41" s="3427">
        <f t="shared" si="89"/>
        <v>0</v>
      </c>
      <c r="AL41" s="3428">
        <f t="shared" si="90"/>
        <v>0</v>
      </c>
      <c r="AM41" s="3429">
        <f t="shared" si="91"/>
        <v>0</v>
      </c>
      <c r="AN41" s="3430">
        <f t="shared" si="92"/>
        <v>0</v>
      </c>
      <c r="AO41" s="3431">
        <f t="shared" si="93"/>
        <v>0</v>
      </c>
      <c r="AP41" s="3432">
        <f t="shared" si="94"/>
        <v>0</v>
      </c>
      <c r="AQ41" s="3419">
        <f t="shared" si="95"/>
        <v>0</v>
      </c>
      <c r="AR41" s="3420">
        <f t="shared" si="96"/>
        <v>0</v>
      </c>
      <c r="AS41" s="3421">
        <f t="shared" si="97"/>
        <v>0</v>
      </c>
      <c r="AT41" s="3422">
        <f t="shared" si="98"/>
        <v>0</v>
      </c>
      <c r="AU41" s="3423">
        <f t="shared" si="99"/>
        <v>0</v>
      </c>
      <c r="AV41" s="3424">
        <f t="shared" si="100"/>
        <v>0</v>
      </c>
      <c r="AW41" s="3425">
        <f t="shared" si="101"/>
        <v>0</v>
      </c>
      <c r="AX41" s="3426">
        <f t="shared" si="102"/>
        <v>0</v>
      </c>
      <c r="AY41" s="3427">
        <f t="shared" si="103"/>
        <v>0</v>
      </c>
      <c r="AZ41" s="3428">
        <f t="shared" si="104"/>
        <v>0</v>
      </c>
      <c r="BA41" s="3429">
        <f t="shared" si="105"/>
        <v>2</v>
      </c>
      <c r="BB41" s="3430">
        <f t="shared" si="106"/>
        <v>0</v>
      </c>
      <c r="BC41" s="3431">
        <f t="shared" si="107"/>
        <v>0</v>
      </c>
      <c r="BD41" s="3432">
        <f t="shared" si="108"/>
        <v>0</v>
      </c>
      <c r="BE41" s="3419">
        <f t="shared" si="109"/>
        <v>0</v>
      </c>
      <c r="BF41" s="3420">
        <f t="shared" si="110"/>
        <v>0</v>
      </c>
      <c r="BG41" s="3421">
        <f t="shared" si="111"/>
        <v>0</v>
      </c>
      <c r="BH41" s="3422">
        <f t="shared" si="112"/>
        <v>0</v>
      </c>
      <c r="BI41" s="94"/>
      <c r="BJ41" s="95"/>
      <c r="BK41" s="95"/>
      <c r="BL41" s="96"/>
      <c r="BM41" s="96"/>
      <c r="BN41" s="96"/>
      <c r="BO41" s="96"/>
      <c r="BP41" s="96"/>
      <c r="BQ41" s="96"/>
      <c r="BR41" s="96"/>
      <c r="BS41" s="96"/>
      <c r="BT41" s="97"/>
      <c r="BU41" s="97"/>
      <c r="BV41" s="97"/>
      <c r="BW41" s="97"/>
      <c r="BX41" s="97"/>
      <c r="BY41" s="97"/>
      <c r="BZ41" s="97"/>
      <c r="CA41" s="98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96"/>
      <c r="EG41" s="96"/>
      <c r="EH41" s="96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367"/>
      <c r="ET41" s="367"/>
      <c r="EU41" s="367"/>
      <c r="EV41" s="367"/>
      <c r="EW41" s="367"/>
      <c r="EX41" s="367"/>
      <c r="EY41" s="515"/>
      <c r="EZ41" s="515"/>
      <c r="FA41" s="515"/>
      <c r="FB41" s="515"/>
      <c r="FC41" s="515"/>
      <c r="FD41" s="515"/>
      <c r="FE41" s="515"/>
      <c r="FF41" s="515"/>
      <c r="FG41" s="634"/>
      <c r="FH41" s="634"/>
      <c r="FI41" s="634"/>
      <c r="FJ41" s="634"/>
      <c r="FK41" s="634"/>
      <c r="FL41" s="634"/>
      <c r="FM41" s="634"/>
      <c r="FN41" s="634"/>
      <c r="FO41" s="634"/>
      <c r="FP41" s="634"/>
      <c r="FQ41" s="634"/>
      <c r="FR41" s="634"/>
      <c r="FS41" s="634"/>
      <c r="FT41" s="634"/>
      <c r="FU41" s="753"/>
      <c r="FV41" s="753"/>
      <c r="FW41" s="753"/>
      <c r="FX41" s="753"/>
      <c r="FY41" s="753"/>
      <c r="FZ41" s="753"/>
      <c r="GA41" s="753"/>
      <c r="GB41" s="753"/>
      <c r="GC41" s="753"/>
      <c r="GD41" s="753"/>
      <c r="GE41" s="753"/>
      <c r="GF41" s="753"/>
      <c r="GG41" s="753"/>
      <c r="GH41" s="753"/>
      <c r="GI41" s="1599">
        <v>8</v>
      </c>
      <c r="GJ41" s="1599"/>
      <c r="GK41" s="1599"/>
      <c r="GL41" s="1599">
        <v>3</v>
      </c>
      <c r="GM41" s="1599"/>
      <c r="GN41" s="1599"/>
      <c r="GO41" s="1599"/>
      <c r="GP41" s="1599"/>
      <c r="GQ41" s="1599"/>
      <c r="GR41" s="1599"/>
      <c r="GS41" s="1599"/>
      <c r="GT41" s="1599"/>
      <c r="GU41" s="1599"/>
      <c r="GV41" s="1599"/>
      <c r="GW41" s="1599"/>
      <c r="GX41" s="3597"/>
      <c r="GY41" s="3597"/>
      <c r="GZ41" s="3597"/>
      <c r="HA41" s="3597"/>
      <c r="HB41" s="3597"/>
      <c r="HC41" s="3597"/>
      <c r="HD41" s="3597"/>
      <c r="HE41" s="3663"/>
      <c r="HF41" s="3597"/>
      <c r="HG41" s="3597"/>
      <c r="HH41" s="3597"/>
      <c r="HI41" s="3731"/>
      <c r="HJ41" s="3731"/>
      <c r="HK41" s="3731"/>
      <c r="HL41" s="3731"/>
      <c r="HM41" s="3731"/>
      <c r="HN41" s="3731"/>
      <c r="HO41" s="3663"/>
      <c r="HP41" s="3731"/>
      <c r="HQ41" s="3731"/>
      <c r="HR41" s="3731"/>
      <c r="HS41" s="3731"/>
      <c r="HT41" s="3731"/>
      <c r="HU41" s="3731"/>
      <c r="HV41" s="104"/>
      <c r="HW41" s="104"/>
      <c r="HX41" s="104"/>
      <c r="HY41" s="104"/>
      <c r="HZ41" s="104"/>
      <c r="IA41" s="3663"/>
      <c r="IB41" s="104"/>
      <c r="IC41" s="104"/>
      <c r="ID41" s="104"/>
      <c r="IE41" s="104"/>
      <c r="IF41" s="104"/>
      <c r="IG41" s="3797"/>
    </row>
    <row r="42" spans="1:241" s="478" customFormat="1" ht="11.1" customHeight="1" x14ac:dyDescent="0.2">
      <c r="A42" s="60" t="s">
        <v>208</v>
      </c>
      <c r="B42" s="60" t="s">
        <v>226</v>
      </c>
      <c r="C42" s="448">
        <f t="shared" si="60"/>
        <v>95</v>
      </c>
      <c r="D42" s="447">
        <f t="shared" si="61"/>
        <v>0.52777777777777779</v>
      </c>
      <c r="E42" s="403">
        <f t="array" ref="E42">MIN(IF(BI42:IG42&gt;=1,$BI$3:$IG$3))</f>
        <v>40222</v>
      </c>
      <c r="F42" s="400">
        <f t="array" ref="F42">MAX(IF(BI42:IG42&gt;=1,$BI$3:$IG$3))</f>
        <v>44862</v>
      </c>
      <c r="G42" s="442">
        <f t="shared" si="62"/>
        <v>2</v>
      </c>
      <c r="H42" s="446">
        <f t="shared" si="63"/>
        <v>2.1052631578947368E-2</v>
      </c>
      <c r="I42" s="626">
        <f t="shared" si="64"/>
        <v>0.22222222222222221</v>
      </c>
      <c r="J42" s="375">
        <f t="array" ref="J42">IF((G42&gt;=1),MAX(IF(BI42:IG42=1,$BI$3:$IG$3)),"-")</f>
        <v>44435</v>
      </c>
      <c r="K42" s="759">
        <f t="array" ref="K42">IF((G42&gt;=1),MAX(IF(BI42:IG42=1,$BI$2:$IG$2)),"-")</f>
        <v>158</v>
      </c>
      <c r="L42" s="384">
        <f t="shared" ca="1" si="65"/>
        <v>3</v>
      </c>
      <c r="M42" s="384">
        <f t="shared" ca="1" si="66"/>
        <v>22</v>
      </c>
      <c r="N42" s="445">
        <f t="shared" si="67"/>
        <v>7</v>
      </c>
      <c r="O42" s="444">
        <f t="shared" si="68"/>
        <v>7.3684210526315783E-2</v>
      </c>
      <c r="P42" s="156">
        <f t="shared" si="69"/>
        <v>8</v>
      </c>
      <c r="Q42" s="443">
        <f t="shared" si="70"/>
        <v>8.4210526315789472E-2</v>
      </c>
      <c r="R42" s="442">
        <f t="shared" si="71"/>
        <v>17</v>
      </c>
      <c r="S42" s="441">
        <f t="shared" si="72"/>
        <v>0.17894736842105263</v>
      </c>
      <c r="T42" s="362">
        <f t="shared" si="73"/>
        <v>25</v>
      </c>
      <c r="U42" s="157">
        <f t="shared" si="74"/>
        <v>0.26315789473684209</v>
      </c>
      <c r="V42" s="363">
        <f t="shared" si="75"/>
        <v>44</v>
      </c>
      <c r="W42" s="158">
        <f t="shared" si="76"/>
        <v>0.4631578947368421</v>
      </c>
      <c r="X42" s="159">
        <f t="array" ref="X42">SUM(1*(BI$5:IG$5=BI42:IG42))-1</f>
        <v>6</v>
      </c>
      <c r="Y42" s="160">
        <f t="shared" si="77"/>
        <v>6.3157894736842107E-2</v>
      </c>
      <c r="Z42" s="389">
        <f t="shared" si="78"/>
        <v>7.4947368421052634</v>
      </c>
      <c r="AA42" s="389">
        <f t="shared" si="79"/>
        <v>13.589473684210526</v>
      </c>
      <c r="AB42" s="397">
        <f t="shared" si="80"/>
        <v>0.55151045701006973</v>
      </c>
      <c r="AC42" s="3419">
        <f t="shared" si="81"/>
        <v>0</v>
      </c>
      <c r="AD42" s="3420">
        <f t="shared" si="82"/>
        <v>0</v>
      </c>
      <c r="AE42" s="3421">
        <f t="shared" si="83"/>
        <v>0</v>
      </c>
      <c r="AF42" s="3422">
        <f t="shared" si="84"/>
        <v>0</v>
      </c>
      <c r="AG42" s="3423">
        <f t="shared" si="85"/>
        <v>0</v>
      </c>
      <c r="AH42" s="3424">
        <f t="shared" si="86"/>
        <v>0</v>
      </c>
      <c r="AI42" s="3425">
        <f t="shared" si="87"/>
        <v>4</v>
      </c>
      <c r="AJ42" s="3426">
        <f t="shared" si="88"/>
        <v>0</v>
      </c>
      <c r="AK42" s="3427">
        <f t="shared" si="89"/>
        <v>9</v>
      </c>
      <c r="AL42" s="3428">
        <f t="shared" si="90"/>
        <v>0</v>
      </c>
      <c r="AM42" s="3429">
        <f t="shared" si="91"/>
        <v>7</v>
      </c>
      <c r="AN42" s="3430">
        <f t="shared" si="92"/>
        <v>1</v>
      </c>
      <c r="AO42" s="3431">
        <f t="shared" si="93"/>
        <v>12</v>
      </c>
      <c r="AP42" s="3432">
        <f t="shared" si="94"/>
        <v>0</v>
      </c>
      <c r="AQ42" s="3419">
        <f t="shared" si="95"/>
        <v>10</v>
      </c>
      <c r="AR42" s="3420">
        <f t="shared" si="96"/>
        <v>0</v>
      </c>
      <c r="AS42" s="3421">
        <f t="shared" si="97"/>
        <v>11</v>
      </c>
      <c r="AT42" s="3422">
        <f t="shared" si="98"/>
        <v>0</v>
      </c>
      <c r="AU42" s="3423">
        <f t="shared" si="99"/>
        <v>11</v>
      </c>
      <c r="AV42" s="3424">
        <f t="shared" si="100"/>
        <v>0</v>
      </c>
      <c r="AW42" s="3425">
        <f t="shared" si="101"/>
        <v>9</v>
      </c>
      <c r="AX42" s="3426">
        <f t="shared" si="102"/>
        <v>0</v>
      </c>
      <c r="AY42" s="3427">
        <f t="shared" si="103"/>
        <v>8</v>
      </c>
      <c r="AZ42" s="3428">
        <f t="shared" si="104"/>
        <v>0</v>
      </c>
      <c r="BA42" s="3429">
        <f t="shared" si="105"/>
        <v>5</v>
      </c>
      <c r="BB42" s="3430">
        <f t="shared" si="106"/>
        <v>0</v>
      </c>
      <c r="BC42" s="3431">
        <f t="shared" si="107"/>
        <v>5</v>
      </c>
      <c r="BD42" s="3432">
        <f t="shared" si="108"/>
        <v>0</v>
      </c>
      <c r="BE42" s="3419">
        <f t="shared" si="109"/>
        <v>2</v>
      </c>
      <c r="BF42" s="3420">
        <f t="shared" si="110"/>
        <v>1</v>
      </c>
      <c r="BG42" s="3421">
        <f t="shared" si="111"/>
        <v>2</v>
      </c>
      <c r="BH42" s="3422">
        <f t="shared" si="112"/>
        <v>0</v>
      </c>
      <c r="BI42" s="105"/>
      <c r="BJ42" s="103"/>
      <c r="BK42" s="103"/>
      <c r="BL42" s="96"/>
      <c r="BM42" s="96"/>
      <c r="BN42" s="96"/>
      <c r="BO42" s="96"/>
      <c r="BP42" s="96"/>
      <c r="BQ42" s="96"/>
      <c r="BR42" s="96"/>
      <c r="BS42" s="96"/>
      <c r="BT42" s="97"/>
      <c r="BU42" s="97"/>
      <c r="BV42" s="97"/>
      <c r="BW42" s="97"/>
      <c r="BX42" s="97"/>
      <c r="BY42" s="97"/>
      <c r="BZ42" s="97"/>
      <c r="CA42" s="98"/>
      <c r="CB42" s="99"/>
      <c r="CC42" s="99"/>
      <c r="CD42" s="99"/>
      <c r="CE42" s="99"/>
      <c r="CF42" s="99"/>
      <c r="CG42" s="99"/>
      <c r="CH42" s="99">
        <v>5</v>
      </c>
      <c r="CI42" s="99">
        <v>3</v>
      </c>
      <c r="CJ42" s="99">
        <v>2</v>
      </c>
      <c r="CK42" s="99">
        <v>8</v>
      </c>
      <c r="CL42" s="100">
        <v>6</v>
      </c>
      <c r="CM42" s="100">
        <v>10</v>
      </c>
      <c r="CN42" s="100">
        <v>7</v>
      </c>
      <c r="CO42" s="100">
        <v>11</v>
      </c>
      <c r="CP42" s="100"/>
      <c r="CQ42" s="100">
        <v>6</v>
      </c>
      <c r="CR42" s="100">
        <v>3</v>
      </c>
      <c r="CS42" s="100">
        <v>8</v>
      </c>
      <c r="CT42" s="100"/>
      <c r="CU42" s="100">
        <v>10</v>
      </c>
      <c r="CV42" s="100">
        <v>3</v>
      </c>
      <c r="CW42" s="101"/>
      <c r="CX42" s="101">
        <v>6</v>
      </c>
      <c r="CY42" s="101"/>
      <c r="CZ42" s="101">
        <v>6</v>
      </c>
      <c r="DA42" s="101">
        <v>6</v>
      </c>
      <c r="DB42" s="101">
        <v>9</v>
      </c>
      <c r="DC42" s="101"/>
      <c r="DD42" s="101">
        <v>2</v>
      </c>
      <c r="DE42" s="101">
        <v>1</v>
      </c>
      <c r="DF42" s="101">
        <v>3</v>
      </c>
      <c r="DG42" s="102">
        <v>5</v>
      </c>
      <c r="DH42" s="102"/>
      <c r="DI42" s="102">
        <v>5</v>
      </c>
      <c r="DJ42" s="102">
        <v>4</v>
      </c>
      <c r="DK42" s="102">
        <v>8</v>
      </c>
      <c r="DL42" s="102">
        <v>5</v>
      </c>
      <c r="DM42" s="102">
        <v>10</v>
      </c>
      <c r="DN42" s="102">
        <v>4</v>
      </c>
      <c r="DO42" s="102">
        <v>3</v>
      </c>
      <c r="DP42" s="102">
        <v>6</v>
      </c>
      <c r="DQ42" s="102">
        <v>5</v>
      </c>
      <c r="DR42" s="102">
        <v>11</v>
      </c>
      <c r="DS42" s="102">
        <v>5</v>
      </c>
      <c r="DT42" s="103"/>
      <c r="DU42" s="103">
        <v>2</v>
      </c>
      <c r="DV42" s="103"/>
      <c r="DW42" s="103">
        <v>7</v>
      </c>
      <c r="DX42" s="103">
        <v>6</v>
      </c>
      <c r="DY42" s="103">
        <v>6</v>
      </c>
      <c r="DZ42" s="103">
        <v>7</v>
      </c>
      <c r="EA42" s="103">
        <v>5</v>
      </c>
      <c r="EB42" s="103">
        <v>14</v>
      </c>
      <c r="EC42" s="103">
        <v>6</v>
      </c>
      <c r="ED42" s="103">
        <v>6</v>
      </c>
      <c r="EE42" s="103">
        <v>10</v>
      </c>
      <c r="EF42" s="96"/>
      <c r="EG42" s="96">
        <v>12</v>
      </c>
      <c r="EH42" s="96">
        <v>2</v>
      </c>
      <c r="EI42" s="104">
        <v>15</v>
      </c>
      <c r="EJ42" s="104">
        <v>10</v>
      </c>
      <c r="EK42" s="104"/>
      <c r="EL42" s="104">
        <v>9</v>
      </c>
      <c r="EM42" s="104">
        <v>2</v>
      </c>
      <c r="EN42" s="104">
        <v>9</v>
      </c>
      <c r="EO42" s="104">
        <v>13</v>
      </c>
      <c r="EP42" s="104">
        <v>10</v>
      </c>
      <c r="EQ42" s="104">
        <v>3</v>
      </c>
      <c r="ER42" s="104">
        <v>7</v>
      </c>
      <c r="ES42" s="367"/>
      <c r="ET42" s="367"/>
      <c r="EU42" s="367">
        <v>9</v>
      </c>
      <c r="EV42" s="367">
        <v>6</v>
      </c>
      <c r="EW42" s="367">
        <v>2</v>
      </c>
      <c r="EX42" s="367">
        <v>12</v>
      </c>
      <c r="EY42" s="515">
        <v>10</v>
      </c>
      <c r="EZ42" s="515">
        <v>7</v>
      </c>
      <c r="FA42" s="515"/>
      <c r="FB42" s="515">
        <v>14</v>
      </c>
      <c r="FC42" s="515">
        <v>4</v>
      </c>
      <c r="FD42" s="515">
        <v>7</v>
      </c>
      <c r="FE42" s="515">
        <v>9</v>
      </c>
      <c r="FF42" s="515">
        <v>8</v>
      </c>
      <c r="FG42" s="634">
        <v>5</v>
      </c>
      <c r="FH42" s="634">
        <v>8</v>
      </c>
      <c r="FI42" s="634"/>
      <c r="FJ42" s="634">
        <v>8</v>
      </c>
      <c r="FK42" s="634"/>
      <c r="FL42" s="634">
        <v>11</v>
      </c>
      <c r="FM42" s="634">
        <v>12</v>
      </c>
      <c r="FN42" s="634"/>
      <c r="FO42" s="634">
        <v>10</v>
      </c>
      <c r="FP42" s="634">
        <v>10</v>
      </c>
      <c r="FQ42" s="634"/>
      <c r="FR42" s="634"/>
      <c r="FS42" s="634">
        <v>5</v>
      </c>
      <c r="FT42" s="634">
        <v>4</v>
      </c>
      <c r="FU42" s="753">
        <v>3</v>
      </c>
      <c r="FV42" s="753">
        <v>17</v>
      </c>
      <c r="FW42" s="753"/>
      <c r="FX42" s="753"/>
      <c r="FY42" s="753">
        <v>17</v>
      </c>
      <c r="FZ42" s="753">
        <v>4</v>
      </c>
      <c r="GA42" s="753"/>
      <c r="GB42" s="753"/>
      <c r="GC42" s="753">
        <v>14</v>
      </c>
      <c r="GD42" s="753"/>
      <c r="GE42" s="753">
        <v>10</v>
      </c>
      <c r="GF42" s="753"/>
      <c r="GG42" s="753">
        <v>9</v>
      </c>
      <c r="GH42" s="753">
        <v>14</v>
      </c>
      <c r="GI42" s="1599">
        <v>12</v>
      </c>
      <c r="GJ42" s="1599">
        <v>15</v>
      </c>
      <c r="GK42" s="1599"/>
      <c r="GL42" s="1599"/>
      <c r="GM42" s="1599">
        <v>7</v>
      </c>
      <c r="GN42" s="1599"/>
      <c r="GO42" s="1599"/>
      <c r="GP42" s="1599">
        <v>5</v>
      </c>
      <c r="GQ42" s="1599"/>
      <c r="GR42" s="1599"/>
      <c r="GS42" s="1599">
        <v>12</v>
      </c>
      <c r="GT42" s="1599"/>
      <c r="GU42" s="1599"/>
      <c r="GV42" s="1599"/>
      <c r="GW42" s="1599"/>
      <c r="GX42" s="3597"/>
      <c r="GY42" s="3597"/>
      <c r="GZ42" s="3597"/>
      <c r="HA42" s="3597">
        <v>7</v>
      </c>
      <c r="HB42" s="3597">
        <v>5</v>
      </c>
      <c r="HC42" s="3597"/>
      <c r="HD42" s="3597">
        <v>2</v>
      </c>
      <c r="HE42" s="3663">
        <v>3</v>
      </c>
      <c r="HF42" s="3597">
        <v>14</v>
      </c>
      <c r="HG42" s="3597"/>
      <c r="HH42" s="3597"/>
      <c r="HI42" s="3731"/>
      <c r="HJ42" s="3731">
        <v>1</v>
      </c>
      <c r="HK42" s="3731"/>
      <c r="HL42" s="3731"/>
      <c r="HM42" s="3731">
        <v>12</v>
      </c>
      <c r="HN42" s="3731"/>
      <c r="HO42" s="3663"/>
      <c r="HP42" s="3731"/>
      <c r="HQ42" s="3731"/>
      <c r="HR42" s="3731"/>
      <c r="HS42" s="3731"/>
      <c r="HT42" s="3731"/>
      <c r="HU42" s="3731"/>
      <c r="HV42" s="104">
        <v>10</v>
      </c>
      <c r="HW42" s="104"/>
      <c r="HX42" s="104"/>
      <c r="HY42" s="104">
        <v>11</v>
      </c>
      <c r="HZ42" s="104"/>
      <c r="IA42" s="3663"/>
      <c r="IB42" s="104"/>
      <c r="IC42" s="104"/>
      <c r="ID42" s="104"/>
      <c r="IE42" s="104"/>
      <c r="IF42" s="104"/>
      <c r="IG42" s="3797"/>
    </row>
    <row r="43" spans="1:241" s="478" customFormat="1" ht="11.1" customHeight="1" x14ac:dyDescent="0.2">
      <c r="A43" s="58" t="s">
        <v>67</v>
      </c>
      <c r="B43" s="58" t="s">
        <v>67</v>
      </c>
      <c r="C43" s="448">
        <f t="shared" si="60"/>
        <v>1</v>
      </c>
      <c r="D43" s="447">
        <f t="shared" si="61"/>
        <v>5.5555555555555558E-3</v>
      </c>
      <c r="E43" s="403">
        <f t="array" ref="E43">MIN(IF(BI43:IG43&gt;=1,$BI$3:$IG$3))</f>
        <v>39227</v>
      </c>
      <c r="F43" s="400">
        <f t="array" ref="F43">MAX(IF(BI43:IG43&gt;=1,$BI$3:$IG$3))</f>
        <v>39227</v>
      </c>
      <c r="G43" s="442">
        <f t="shared" si="62"/>
        <v>0</v>
      </c>
      <c r="H43" s="446">
        <f t="shared" si="63"/>
        <v>0</v>
      </c>
      <c r="I43" s="626" t="str">
        <f t="shared" si="64"/>
        <v>-</v>
      </c>
      <c r="J43" s="375" t="str">
        <f t="array" ref="J43">IF((G43&gt;=1),MAX(IF(BI43:IG43=1,$BI$3:$IG$3)),"-")</f>
        <v>-</v>
      </c>
      <c r="K43" s="759" t="str">
        <f t="array" ref="K43">IF((G43&gt;=1),MAX(IF(BI43:IG43=1,$BI$2:$IG$2)),"-")</f>
        <v>-</v>
      </c>
      <c r="L43" s="384">
        <f t="shared" ca="1" si="65"/>
        <v>1</v>
      </c>
      <c r="M43" s="384" t="str">
        <f t="shared" ca="1" si="66"/>
        <v>-</v>
      </c>
      <c r="N43" s="445">
        <f t="shared" si="67"/>
        <v>0</v>
      </c>
      <c r="O43" s="444">
        <f t="shared" si="68"/>
        <v>0</v>
      </c>
      <c r="P43" s="156">
        <f t="shared" si="69"/>
        <v>0</v>
      </c>
      <c r="Q43" s="443">
        <f t="shared" si="70"/>
        <v>0</v>
      </c>
      <c r="R43" s="442">
        <f t="shared" si="71"/>
        <v>0</v>
      </c>
      <c r="S43" s="441">
        <f t="shared" si="72"/>
        <v>0</v>
      </c>
      <c r="T43" s="362">
        <f t="shared" si="73"/>
        <v>0</v>
      </c>
      <c r="U43" s="157">
        <f t="shared" si="74"/>
        <v>0</v>
      </c>
      <c r="V43" s="363">
        <f t="shared" si="75"/>
        <v>0</v>
      </c>
      <c r="W43" s="158">
        <f t="shared" si="76"/>
        <v>0</v>
      </c>
      <c r="X43" s="159">
        <f t="array" ref="X43">SUM(1*(BI$5:IG$5=BI43:IG43))-1</f>
        <v>0</v>
      </c>
      <c r="Y43" s="160">
        <f t="shared" si="77"/>
        <v>0</v>
      </c>
      <c r="Z43" s="389">
        <f t="shared" si="78"/>
        <v>12</v>
      </c>
      <c r="AA43" s="389">
        <f t="shared" si="79"/>
        <v>13</v>
      </c>
      <c r="AB43" s="397">
        <f t="shared" si="80"/>
        <v>0.92307692307692313</v>
      </c>
      <c r="AC43" s="3419">
        <f t="shared" si="81"/>
        <v>1</v>
      </c>
      <c r="AD43" s="3420">
        <f t="shared" si="82"/>
        <v>0</v>
      </c>
      <c r="AE43" s="3421">
        <f t="shared" si="83"/>
        <v>0</v>
      </c>
      <c r="AF43" s="3422">
        <f t="shared" si="84"/>
        <v>0</v>
      </c>
      <c r="AG43" s="3423">
        <f t="shared" si="85"/>
        <v>0</v>
      </c>
      <c r="AH43" s="3424">
        <f t="shared" si="86"/>
        <v>0</v>
      </c>
      <c r="AI43" s="3425">
        <f t="shared" si="87"/>
        <v>0</v>
      </c>
      <c r="AJ43" s="3426">
        <f t="shared" si="88"/>
        <v>0</v>
      </c>
      <c r="AK43" s="3427">
        <f t="shared" si="89"/>
        <v>0</v>
      </c>
      <c r="AL43" s="3428">
        <f t="shared" si="90"/>
        <v>0</v>
      </c>
      <c r="AM43" s="3429">
        <f t="shared" si="91"/>
        <v>0</v>
      </c>
      <c r="AN43" s="3430">
        <f t="shared" si="92"/>
        <v>0</v>
      </c>
      <c r="AO43" s="3431">
        <f t="shared" si="93"/>
        <v>0</v>
      </c>
      <c r="AP43" s="3432">
        <f t="shared" si="94"/>
        <v>0</v>
      </c>
      <c r="AQ43" s="3419">
        <f t="shared" si="95"/>
        <v>0</v>
      </c>
      <c r="AR43" s="3420">
        <f t="shared" si="96"/>
        <v>0</v>
      </c>
      <c r="AS43" s="3421">
        <f t="shared" si="97"/>
        <v>0</v>
      </c>
      <c r="AT43" s="3422">
        <f t="shared" si="98"/>
        <v>0</v>
      </c>
      <c r="AU43" s="3423">
        <f t="shared" si="99"/>
        <v>0</v>
      </c>
      <c r="AV43" s="3424">
        <f t="shared" si="100"/>
        <v>0</v>
      </c>
      <c r="AW43" s="3425">
        <f t="shared" si="101"/>
        <v>0</v>
      </c>
      <c r="AX43" s="3426">
        <f t="shared" si="102"/>
        <v>0</v>
      </c>
      <c r="AY43" s="3427">
        <f t="shared" si="103"/>
        <v>0</v>
      </c>
      <c r="AZ43" s="3428">
        <f t="shared" si="104"/>
        <v>0</v>
      </c>
      <c r="BA43" s="3429">
        <f t="shared" si="105"/>
        <v>0</v>
      </c>
      <c r="BB43" s="3430">
        <f t="shared" si="106"/>
        <v>0</v>
      </c>
      <c r="BC43" s="3431">
        <f t="shared" si="107"/>
        <v>0</v>
      </c>
      <c r="BD43" s="3432">
        <f t="shared" si="108"/>
        <v>0</v>
      </c>
      <c r="BE43" s="3419">
        <f t="shared" si="109"/>
        <v>0</v>
      </c>
      <c r="BF43" s="3420">
        <f t="shared" si="110"/>
        <v>0</v>
      </c>
      <c r="BG43" s="3421">
        <f t="shared" si="111"/>
        <v>0</v>
      </c>
      <c r="BH43" s="3422">
        <f t="shared" si="112"/>
        <v>0</v>
      </c>
      <c r="BI43" s="105">
        <v>12</v>
      </c>
      <c r="BJ43" s="95"/>
      <c r="BK43" s="95"/>
      <c r="BL43" s="96"/>
      <c r="BM43" s="96"/>
      <c r="BN43" s="96"/>
      <c r="BO43" s="96"/>
      <c r="BP43" s="96"/>
      <c r="BQ43" s="96"/>
      <c r="BR43" s="96"/>
      <c r="BS43" s="96"/>
      <c r="BT43" s="97"/>
      <c r="BU43" s="97"/>
      <c r="BV43" s="97"/>
      <c r="BW43" s="97"/>
      <c r="BX43" s="97"/>
      <c r="BY43" s="97"/>
      <c r="BZ43" s="97"/>
      <c r="CA43" s="98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96"/>
      <c r="EG43" s="96"/>
      <c r="EH43" s="96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367"/>
      <c r="ET43" s="367"/>
      <c r="EU43" s="367"/>
      <c r="EV43" s="367"/>
      <c r="EW43" s="367"/>
      <c r="EX43" s="367"/>
      <c r="EY43" s="515"/>
      <c r="EZ43" s="515"/>
      <c r="FA43" s="515"/>
      <c r="FB43" s="515"/>
      <c r="FC43" s="515"/>
      <c r="FD43" s="515"/>
      <c r="FE43" s="515"/>
      <c r="FF43" s="515"/>
      <c r="FG43" s="634"/>
      <c r="FH43" s="634"/>
      <c r="FI43" s="634"/>
      <c r="FJ43" s="634"/>
      <c r="FK43" s="634"/>
      <c r="FL43" s="634"/>
      <c r="FM43" s="634"/>
      <c r="FN43" s="634"/>
      <c r="FO43" s="634"/>
      <c r="FP43" s="634"/>
      <c r="FQ43" s="634"/>
      <c r="FR43" s="634"/>
      <c r="FS43" s="634"/>
      <c r="FT43" s="634"/>
      <c r="FU43" s="753"/>
      <c r="FV43" s="753"/>
      <c r="FW43" s="753"/>
      <c r="FX43" s="753"/>
      <c r="FY43" s="753"/>
      <c r="FZ43" s="753"/>
      <c r="GA43" s="753"/>
      <c r="GB43" s="753"/>
      <c r="GC43" s="753"/>
      <c r="GD43" s="753"/>
      <c r="GE43" s="753"/>
      <c r="GF43" s="753"/>
      <c r="GG43" s="753"/>
      <c r="GH43" s="753"/>
      <c r="GI43" s="1599"/>
      <c r="GJ43" s="1599"/>
      <c r="GK43" s="1599"/>
      <c r="GL43" s="1599"/>
      <c r="GM43" s="1599"/>
      <c r="GN43" s="1599"/>
      <c r="GO43" s="1599"/>
      <c r="GP43" s="1599"/>
      <c r="GQ43" s="1599"/>
      <c r="GR43" s="1599"/>
      <c r="GS43" s="1599"/>
      <c r="GT43" s="1599"/>
      <c r="GU43" s="1599"/>
      <c r="GV43" s="1599"/>
      <c r="GW43" s="1599"/>
      <c r="GX43" s="3597"/>
      <c r="GY43" s="3597"/>
      <c r="GZ43" s="3597"/>
      <c r="HA43" s="3597"/>
      <c r="HB43" s="3597"/>
      <c r="HC43" s="3597"/>
      <c r="HD43" s="3597"/>
      <c r="HE43" s="3663"/>
      <c r="HF43" s="3597"/>
      <c r="HG43" s="3597"/>
      <c r="HH43" s="3597"/>
      <c r="HI43" s="3731"/>
      <c r="HJ43" s="3731"/>
      <c r="HK43" s="3731"/>
      <c r="HL43" s="3731"/>
      <c r="HM43" s="3731"/>
      <c r="HN43" s="3731"/>
      <c r="HO43" s="3663"/>
      <c r="HP43" s="3731"/>
      <c r="HQ43" s="3731"/>
      <c r="HR43" s="3731"/>
      <c r="HS43" s="3731"/>
      <c r="HT43" s="3731"/>
      <c r="HU43" s="3731"/>
      <c r="HV43" s="104"/>
      <c r="HW43" s="104"/>
      <c r="HX43" s="104"/>
      <c r="HY43" s="104"/>
      <c r="HZ43" s="104"/>
      <c r="IA43" s="3663"/>
      <c r="IB43" s="104"/>
      <c r="IC43" s="104"/>
      <c r="ID43" s="104"/>
      <c r="IE43" s="104"/>
      <c r="IF43" s="104"/>
      <c r="IG43" s="3797"/>
    </row>
    <row r="44" spans="1:241" s="478" customFormat="1" ht="11.1" customHeight="1" x14ac:dyDescent="0.2">
      <c r="A44" s="62" t="s">
        <v>92</v>
      </c>
      <c r="B44" s="62" t="s">
        <v>131</v>
      </c>
      <c r="C44" s="448">
        <f t="shared" si="60"/>
        <v>127</v>
      </c>
      <c r="D44" s="447">
        <f t="shared" si="61"/>
        <v>0.7055555555555556</v>
      </c>
      <c r="E44" s="403">
        <f t="array" ref="E44">MIN(IF(BI44:IG44&gt;=1,$BI$3:$IG$3))</f>
        <v>39913</v>
      </c>
      <c r="F44" s="400">
        <f t="array" ref="F44">MAX(IF(BI44:IG44&gt;=1,$BI$3:$IG$3))</f>
        <v>45016</v>
      </c>
      <c r="G44" s="442">
        <f t="shared" si="62"/>
        <v>29</v>
      </c>
      <c r="H44" s="446">
        <f t="shared" si="63"/>
        <v>0.2283464566929134</v>
      </c>
      <c r="I44" s="626">
        <f t="shared" si="64"/>
        <v>0.70731707317073167</v>
      </c>
      <c r="J44" s="375">
        <f t="array" ref="J44">IF((G44&gt;=1),MAX(IF(BI44:IG44=1,$BI$3:$IG$3)),"-")</f>
        <v>45002</v>
      </c>
      <c r="K44" s="759">
        <f t="array" ref="K44">IF((G44&gt;=1),MAX(IF(BI44:IG44=1,$BI$2:$IG$2)),"-")</f>
        <v>179</v>
      </c>
      <c r="L44" s="384">
        <f t="shared" ca="1" si="65"/>
        <v>1</v>
      </c>
      <c r="M44" s="384">
        <f t="shared" ca="1" si="66"/>
        <v>1</v>
      </c>
      <c r="N44" s="445">
        <f t="shared" si="67"/>
        <v>12</v>
      </c>
      <c r="O44" s="444">
        <f t="shared" si="68"/>
        <v>9.4488188976377951E-2</v>
      </c>
      <c r="P44" s="156">
        <f t="shared" si="69"/>
        <v>11</v>
      </c>
      <c r="Q44" s="443">
        <f t="shared" si="70"/>
        <v>8.6614173228346455E-2</v>
      </c>
      <c r="R44" s="442">
        <f t="shared" si="71"/>
        <v>52</v>
      </c>
      <c r="S44" s="441">
        <f t="shared" si="72"/>
        <v>0.40944881889763779</v>
      </c>
      <c r="T44" s="362">
        <f t="shared" si="73"/>
        <v>64</v>
      </c>
      <c r="U44" s="157">
        <f t="shared" si="74"/>
        <v>0.50393700787401574</v>
      </c>
      <c r="V44" s="363">
        <f t="shared" si="75"/>
        <v>83</v>
      </c>
      <c r="W44" s="158">
        <f t="shared" si="76"/>
        <v>0.65354330708661412</v>
      </c>
      <c r="X44" s="159">
        <f t="array" ref="X44">SUM(1*(BI$5:IG$5=BI44:IG44))-1</f>
        <v>4</v>
      </c>
      <c r="Y44" s="160">
        <f t="shared" si="77"/>
        <v>3.1496062992125984E-2</v>
      </c>
      <c r="Z44" s="389">
        <f t="shared" si="78"/>
        <v>5.7559055118110241</v>
      </c>
      <c r="AA44" s="389">
        <f t="shared" si="79"/>
        <v>13.677165354330709</v>
      </c>
      <c r="AB44" s="397">
        <f t="shared" si="80"/>
        <v>0.42084052964881979</v>
      </c>
      <c r="AC44" s="3419">
        <f t="shared" si="81"/>
        <v>0</v>
      </c>
      <c r="AD44" s="3420">
        <f t="shared" si="82"/>
        <v>0</v>
      </c>
      <c r="AE44" s="3421">
        <f t="shared" si="83"/>
        <v>0</v>
      </c>
      <c r="AF44" s="3422">
        <f t="shared" si="84"/>
        <v>0</v>
      </c>
      <c r="AG44" s="3423">
        <f t="shared" si="85"/>
        <v>3</v>
      </c>
      <c r="AH44" s="3424">
        <f t="shared" si="86"/>
        <v>0</v>
      </c>
      <c r="AI44" s="3425">
        <f t="shared" si="87"/>
        <v>7</v>
      </c>
      <c r="AJ44" s="3426">
        <f t="shared" si="88"/>
        <v>0</v>
      </c>
      <c r="AK44" s="3427">
        <f t="shared" si="89"/>
        <v>10</v>
      </c>
      <c r="AL44" s="3428">
        <f t="shared" si="90"/>
        <v>0</v>
      </c>
      <c r="AM44" s="3429">
        <f t="shared" si="91"/>
        <v>6</v>
      </c>
      <c r="AN44" s="3430">
        <f t="shared" si="92"/>
        <v>1</v>
      </c>
      <c r="AO44" s="3431">
        <f t="shared" si="93"/>
        <v>5</v>
      </c>
      <c r="AP44" s="3432">
        <f t="shared" si="94"/>
        <v>1</v>
      </c>
      <c r="AQ44" s="3419">
        <f t="shared" si="95"/>
        <v>10</v>
      </c>
      <c r="AR44" s="3420">
        <f t="shared" si="96"/>
        <v>3</v>
      </c>
      <c r="AS44" s="3421">
        <f t="shared" si="97"/>
        <v>12</v>
      </c>
      <c r="AT44" s="3422">
        <f t="shared" si="98"/>
        <v>3</v>
      </c>
      <c r="AU44" s="3423">
        <f t="shared" si="99"/>
        <v>12</v>
      </c>
      <c r="AV44" s="3424">
        <f t="shared" si="100"/>
        <v>4</v>
      </c>
      <c r="AW44" s="3425">
        <f t="shared" si="101"/>
        <v>12</v>
      </c>
      <c r="AX44" s="3426">
        <f t="shared" si="102"/>
        <v>4</v>
      </c>
      <c r="AY44" s="3427">
        <f t="shared" si="103"/>
        <v>14</v>
      </c>
      <c r="AZ44" s="3428">
        <f t="shared" si="104"/>
        <v>2</v>
      </c>
      <c r="BA44" s="3429">
        <f t="shared" si="105"/>
        <v>9</v>
      </c>
      <c r="BB44" s="3430">
        <f t="shared" si="106"/>
        <v>1</v>
      </c>
      <c r="BC44" s="3431">
        <f t="shared" si="107"/>
        <v>8</v>
      </c>
      <c r="BD44" s="3432">
        <f t="shared" si="108"/>
        <v>3</v>
      </c>
      <c r="BE44" s="3419">
        <f t="shared" si="109"/>
        <v>11</v>
      </c>
      <c r="BF44" s="3420">
        <f t="shared" si="110"/>
        <v>3</v>
      </c>
      <c r="BG44" s="3421">
        <f t="shared" si="111"/>
        <v>8</v>
      </c>
      <c r="BH44" s="3422">
        <f t="shared" si="112"/>
        <v>4</v>
      </c>
      <c r="BI44" s="94"/>
      <c r="BJ44" s="95"/>
      <c r="BK44" s="95"/>
      <c r="BL44" s="96"/>
      <c r="BM44" s="96"/>
      <c r="BN44" s="96"/>
      <c r="BO44" s="96"/>
      <c r="BP44" s="96"/>
      <c r="BQ44" s="96"/>
      <c r="BR44" s="96"/>
      <c r="BS44" s="96"/>
      <c r="BT44" s="98"/>
      <c r="BU44" s="98"/>
      <c r="BV44" s="98"/>
      <c r="BW44" s="98"/>
      <c r="BX44" s="98"/>
      <c r="BY44" s="98">
        <v>9</v>
      </c>
      <c r="BZ44" s="98">
        <v>8</v>
      </c>
      <c r="CA44" s="98">
        <v>11</v>
      </c>
      <c r="CB44" s="99">
        <v>10</v>
      </c>
      <c r="CC44" s="99">
        <v>6</v>
      </c>
      <c r="CD44" s="99"/>
      <c r="CE44" s="99"/>
      <c r="CF44" s="99"/>
      <c r="CG44" s="99">
        <v>3</v>
      </c>
      <c r="CH44" s="99">
        <v>8</v>
      </c>
      <c r="CI44" s="99">
        <v>6</v>
      </c>
      <c r="CJ44" s="99">
        <v>3</v>
      </c>
      <c r="CK44" s="99">
        <v>4</v>
      </c>
      <c r="CL44" s="100"/>
      <c r="CM44" s="100">
        <v>9</v>
      </c>
      <c r="CN44" s="100">
        <v>4</v>
      </c>
      <c r="CO44" s="100">
        <v>4</v>
      </c>
      <c r="CP44" s="100">
        <v>8</v>
      </c>
      <c r="CQ44" s="100">
        <v>3</v>
      </c>
      <c r="CR44" s="100">
        <v>10</v>
      </c>
      <c r="CS44" s="100">
        <v>6</v>
      </c>
      <c r="CT44" s="100">
        <v>10</v>
      </c>
      <c r="CU44" s="100">
        <v>9</v>
      </c>
      <c r="CV44" s="100">
        <v>5</v>
      </c>
      <c r="CW44" s="101">
        <v>2</v>
      </c>
      <c r="CX44" s="101"/>
      <c r="CY44" s="101">
        <v>4</v>
      </c>
      <c r="CZ44" s="101">
        <v>3</v>
      </c>
      <c r="DA44" s="101"/>
      <c r="DB44" s="101">
        <v>10</v>
      </c>
      <c r="DC44" s="101"/>
      <c r="DD44" s="101">
        <v>1</v>
      </c>
      <c r="DE44" s="101"/>
      <c r="DF44" s="101">
        <v>8</v>
      </c>
      <c r="DG44" s="102">
        <v>6</v>
      </c>
      <c r="DH44" s="102"/>
      <c r="DI44" s="102"/>
      <c r="DJ44" s="102">
        <v>1</v>
      </c>
      <c r="DK44" s="102">
        <v>3</v>
      </c>
      <c r="DL44" s="102"/>
      <c r="DM44" s="102"/>
      <c r="DN44" s="102"/>
      <c r="DO44" s="102"/>
      <c r="DP44" s="102"/>
      <c r="DQ44" s="102"/>
      <c r="DR44" s="102">
        <v>2</v>
      </c>
      <c r="DS44" s="102">
        <v>4</v>
      </c>
      <c r="DT44" s="103"/>
      <c r="DU44" s="103">
        <v>1</v>
      </c>
      <c r="DV44" s="103">
        <v>6</v>
      </c>
      <c r="DW44" s="103">
        <v>1</v>
      </c>
      <c r="DX44" s="103">
        <v>1</v>
      </c>
      <c r="DY44" s="103">
        <v>3</v>
      </c>
      <c r="DZ44" s="103">
        <v>2</v>
      </c>
      <c r="EA44" s="103"/>
      <c r="EB44" s="103">
        <v>3</v>
      </c>
      <c r="EC44" s="103">
        <v>7</v>
      </c>
      <c r="ED44" s="103">
        <v>7</v>
      </c>
      <c r="EE44" s="103">
        <v>14</v>
      </c>
      <c r="EF44" s="96">
        <v>2</v>
      </c>
      <c r="EG44" s="96">
        <v>1</v>
      </c>
      <c r="EH44" s="96">
        <v>11</v>
      </c>
      <c r="EI44" s="104">
        <v>9</v>
      </c>
      <c r="EJ44" s="104">
        <v>2</v>
      </c>
      <c r="EK44" s="104">
        <v>16</v>
      </c>
      <c r="EL44" s="104">
        <v>6</v>
      </c>
      <c r="EM44" s="104">
        <v>3</v>
      </c>
      <c r="EN44" s="104">
        <v>10</v>
      </c>
      <c r="EO44" s="104">
        <v>8</v>
      </c>
      <c r="EP44" s="104">
        <v>1</v>
      </c>
      <c r="EQ44" s="104"/>
      <c r="ER44" s="104">
        <v>1</v>
      </c>
      <c r="ES44" s="367">
        <v>10</v>
      </c>
      <c r="ET44" s="367">
        <v>1</v>
      </c>
      <c r="EU44" s="367">
        <v>1</v>
      </c>
      <c r="EV44" s="367">
        <v>14</v>
      </c>
      <c r="EW44" s="367">
        <v>13</v>
      </c>
      <c r="EX44" s="367">
        <v>18</v>
      </c>
      <c r="EY44" s="515">
        <v>17</v>
      </c>
      <c r="EZ44" s="515"/>
      <c r="FA44" s="515"/>
      <c r="FB44" s="515">
        <v>1</v>
      </c>
      <c r="FC44" s="515">
        <v>6</v>
      </c>
      <c r="FD44" s="515">
        <v>5</v>
      </c>
      <c r="FE44" s="515">
        <v>10</v>
      </c>
      <c r="FF44" s="515">
        <v>1</v>
      </c>
      <c r="FG44" s="634">
        <v>16</v>
      </c>
      <c r="FH44" s="634">
        <v>2</v>
      </c>
      <c r="FI44" s="634">
        <v>10</v>
      </c>
      <c r="FJ44" s="634">
        <v>6</v>
      </c>
      <c r="FK44" s="634">
        <v>1</v>
      </c>
      <c r="FL44" s="634"/>
      <c r="FM44" s="634">
        <v>3</v>
      </c>
      <c r="FN44" s="634">
        <v>7</v>
      </c>
      <c r="FO44" s="634">
        <v>1</v>
      </c>
      <c r="FP44" s="634"/>
      <c r="FQ44" s="634">
        <v>1</v>
      </c>
      <c r="FR44" s="634">
        <v>3</v>
      </c>
      <c r="FS44" s="634">
        <v>6</v>
      </c>
      <c r="FT44" s="634">
        <v>1</v>
      </c>
      <c r="FU44" s="753">
        <v>15</v>
      </c>
      <c r="FV44" s="753">
        <v>18</v>
      </c>
      <c r="FW44" s="753">
        <v>2</v>
      </c>
      <c r="FX44" s="753">
        <v>8</v>
      </c>
      <c r="FY44" s="753">
        <v>2</v>
      </c>
      <c r="FZ44" s="753">
        <v>15</v>
      </c>
      <c r="GA44" s="753">
        <v>4</v>
      </c>
      <c r="GB44" s="753">
        <v>3</v>
      </c>
      <c r="GC44" s="753">
        <v>4</v>
      </c>
      <c r="GD44" s="753">
        <v>1</v>
      </c>
      <c r="GE44" s="753">
        <v>5</v>
      </c>
      <c r="GF44" s="753">
        <v>1</v>
      </c>
      <c r="GG44" s="753">
        <v>5</v>
      </c>
      <c r="GH44" s="753">
        <v>11</v>
      </c>
      <c r="GI44" s="1599">
        <v>7</v>
      </c>
      <c r="GJ44" s="1599">
        <v>5</v>
      </c>
      <c r="GK44" s="1599">
        <v>10</v>
      </c>
      <c r="GL44" s="1599">
        <v>4</v>
      </c>
      <c r="GM44" s="1599">
        <v>11</v>
      </c>
      <c r="GN44" s="1599">
        <v>6</v>
      </c>
      <c r="GO44" s="1599">
        <v>1</v>
      </c>
      <c r="GP44" s="1599">
        <v>13</v>
      </c>
      <c r="GQ44" s="1599"/>
      <c r="GR44" s="1599"/>
      <c r="GS44" s="1599"/>
      <c r="GT44" s="1599"/>
      <c r="GU44" s="1599"/>
      <c r="GV44" s="1599"/>
      <c r="GW44" s="1599">
        <v>12</v>
      </c>
      <c r="GX44" s="3597">
        <v>9</v>
      </c>
      <c r="GY44" s="3597">
        <v>12</v>
      </c>
      <c r="GZ44" s="3597"/>
      <c r="HA44" s="3597"/>
      <c r="HB44" s="3597">
        <v>1</v>
      </c>
      <c r="HC44" s="3597">
        <v>4</v>
      </c>
      <c r="HD44" s="3597"/>
      <c r="HE44" s="3663">
        <v>4</v>
      </c>
      <c r="HF44" s="3597">
        <v>1</v>
      </c>
      <c r="HG44" s="3597">
        <v>1</v>
      </c>
      <c r="HH44" s="3597">
        <v>8</v>
      </c>
      <c r="HI44" s="3731">
        <v>2</v>
      </c>
      <c r="HJ44" s="3731">
        <v>2</v>
      </c>
      <c r="HK44" s="3731">
        <v>9</v>
      </c>
      <c r="HL44" s="3731">
        <v>1</v>
      </c>
      <c r="HM44" s="3731">
        <v>5</v>
      </c>
      <c r="HN44" s="3731">
        <v>15</v>
      </c>
      <c r="HO44" s="3663"/>
      <c r="HP44" s="3731">
        <v>2</v>
      </c>
      <c r="HQ44" s="3731">
        <v>1</v>
      </c>
      <c r="HR44" s="3731">
        <v>6</v>
      </c>
      <c r="HS44" s="3731"/>
      <c r="HT44" s="3731">
        <v>9</v>
      </c>
      <c r="HU44" s="3731">
        <v>1</v>
      </c>
      <c r="HV44" s="104">
        <v>2</v>
      </c>
      <c r="HW44" s="104"/>
      <c r="HX44" s="104">
        <v>5</v>
      </c>
      <c r="HY44" s="104">
        <v>1</v>
      </c>
      <c r="HZ44" s="104">
        <v>1</v>
      </c>
      <c r="IA44" s="3663"/>
      <c r="IB44" s="104">
        <v>11</v>
      </c>
      <c r="IC44" s="104"/>
      <c r="ID44" s="104">
        <v>1</v>
      </c>
      <c r="IE44" s="104">
        <v>1</v>
      </c>
      <c r="IF44" s="104">
        <v>4</v>
      </c>
      <c r="IG44" s="3797"/>
    </row>
    <row r="45" spans="1:241" s="478" customFormat="1" ht="11.1" customHeight="1" x14ac:dyDescent="0.2">
      <c r="A45" s="58" t="s">
        <v>93</v>
      </c>
      <c r="B45" s="58" t="s">
        <v>58</v>
      </c>
      <c r="C45" s="448">
        <f t="shared" si="60"/>
        <v>34</v>
      </c>
      <c r="D45" s="447">
        <f t="shared" si="61"/>
        <v>0.18888888888888888</v>
      </c>
      <c r="E45" s="403">
        <f t="array" ref="E45">MIN(IF(BI45:IG45&gt;=1,$BI$3:$IG$3))</f>
        <v>40145</v>
      </c>
      <c r="F45" s="400">
        <f t="array" ref="F45">MAX(IF(BI45:IG45&gt;=1,$BI$3:$IG$3))</f>
        <v>44820</v>
      </c>
      <c r="G45" s="442">
        <f t="shared" si="62"/>
        <v>0</v>
      </c>
      <c r="H45" s="446">
        <f t="shared" si="63"/>
        <v>0</v>
      </c>
      <c r="I45" s="626" t="str">
        <f t="shared" si="64"/>
        <v>-</v>
      </c>
      <c r="J45" s="375" t="str">
        <f t="array" ref="J45">IF((G45&gt;=1),MAX(IF(BI45:IG45=1,$BI$3:$IG$3)),"-")</f>
        <v>-</v>
      </c>
      <c r="K45" s="759" t="str">
        <f t="array" ref="K45">IF((G45&gt;=1),MAX(IF(BI45:IG45=1,$BI$2:$IG$2)),"-")</f>
        <v>-</v>
      </c>
      <c r="L45" s="384">
        <f t="shared" ca="1" si="65"/>
        <v>34</v>
      </c>
      <c r="M45" s="384" t="str">
        <f t="shared" ca="1" si="66"/>
        <v>-</v>
      </c>
      <c r="N45" s="445">
        <f t="shared" si="67"/>
        <v>2</v>
      </c>
      <c r="O45" s="444">
        <f t="shared" si="68"/>
        <v>5.8823529411764705E-2</v>
      </c>
      <c r="P45" s="156">
        <f t="shared" si="69"/>
        <v>1</v>
      </c>
      <c r="Q45" s="443">
        <f t="shared" si="70"/>
        <v>2.9411764705882353E-2</v>
      </c>
      <c r="R45" s="442">
        <f t="shared" si="71"/>
        <v>3</v>
      </c>
      <c r="S45" s="441">
        <f t="shared" si="72"/>
        <v>8.8235294117647065E-2</v>
      </c>
      <c r="T45" s="362">
        <f t="shared" si="73"/>
        <v>7</v>
      </c>
      <c r="U45" s="157">
        <f t="shared" si="74"/>
        <v>0.20588235294117646</v>
      </c>
      <c r="V45" s="363">
        <f t="shared" si="75"/>
        <v>12</v>
      </c>
      <c r="W45" s="158">
        <f t="shared" si="76"/>
        <v>0.35294117647058826</v>
      </c>
      <c r="X45" s="159">
        <f t="array" ref="X45">SUM(1*(BI$5:IG$5=BI45:IG45))-1</f>
        <v>7</v>
      </c>
      <c r="Y45" s="160">
        <f t="shared" si="77"/>
        <v>0.20588235294117646</v>
      </c>
      <c r="Z45" s="389">
        <f t="shared" si="78"/>
        <v>8.5588235294117645</v>
      </c>
      <c r="AA45" s="389">
        <f t="shared" si="79"/>
        <v>13.382352941176471</v>
      </c>
      <c r="AB45" s="397">
        <f t="shared" si="80"/>
        <v>0.63956043956043951</v>
      </c>
      <c r="AC45" s="3419">
        <f t="shared" si="81"/>
        <v>0</v>
      </c>
      <c r="AD45" s="3420">
        <f t="shared" si="82"/>
        <v>0</v>
      </c>
      <c r="AE45" s="3421">
        <f t="shared" si="83"/>
        <v>0</v>
      </c>
      <c r="AF45" s="3422">
        <f t="shared" si="84"/>
        <v>0</v>
      </c>
      <c r="AG45" s="3423">
        <f t="shared" si="85"/>
        <v>0</v>
      </c>
      <c r="AH45" s="3424">
        <f t="shared" si="86"/>
        <v>0</v>
      </c>
      <c r="AI45" s="3425">
        <f t="shared" si="87"/>
        <v>1</v>
      </c>
      <c r="AJ45" s="3426">
        <f t="shared" si="88"/>
        <v>0</v>
      </c>
      <c r="AK45" s="3427">
        <f t="shared" si="89"/>
        <v>3</v>
      </c>
      <c r="AL45" s="3428">
        <f t="shared" si="90"/>
        <v>0</v>
      </c>
      <c r="AM45" s="3429">
        <f t="shared" si="91"/>
        <v>4</v>
      </c>
      <c r="AN45" s="3430">
        <f t="shared" si="92"/>
        <v>0</v>
      </c>
      <c r="AO45" s="3431">
        <f t="shared" si="93"/>
        <v>4</v>
      </c>
      <c r="AP45" s="3432">
        <f t="shared" si="94"/>
        <v>0</v>
      </c>
      <c r="AQ45" s="3419">
        <f t="shared" si="95"/>
        <v>0</v>
      </c>
      <c r="AR45" s="3420">
        <f t="shared" si="96"/>
        <v>0</v>
      </c>
      <c r="AS45" s="3421">
        <f t="shared" si="97"/>
        <v>2</v>
      </c>
      <c r="AT45" s="3422">
        <f t="shared" si="98"/>
        <v>0</v>
      </c>
      <c r="AU45" s="3423">
        <f t="shared" si="99"/>
        <v>3</v>
      </c>
      <c r="AV45" s="3424">
        <f t="shared" si="100"/>
        <v>0</v>
      </c>
      <c r="AW45" s="3425">
        <f t="shared" si="101"/>
        <v>4</v>
      </c>
      <c r="AX45" s="3426">
        <f t="shared" si="102"/>
        <v>0</v>
      </c>
      <c r="AY45" s="3427">
        <f t="shared" si="103"/>
        <v>2</v>
      </c>
      <c r="AZ45" s="3428">
        <f t="shared" si="104"/>
        <v>0</v>
      </c>
      <c r="BA45" s="3429">
        <f t="shared" si="105"/>
        <v>4</v>
      </c>
      <c r="BB45" s="3430">
        <f t="shared" si="106"/>
        <v>0</v>
      </c>
      <c r="BC45" s="3431">
        <f t="shared" si="107"/>
        <v>1</v>
      </c>
      <c r="BD45" s="3432">
        <f t="shared" si="108"/>
        <v>0</v>
      </c>
      <c r="BE45" s="3419">
        <f t="shared" si="109"/>
        <v>5</v>
      </c>
      <c r="BF45" s="3420">
        <f t="shared" si="110"/>
        <v>0</v>
      </c>
      <c r="BG45" s="3421">
        <f t="shared" si="111"/>
        <v>1</v>
      </c>
      <c r="BH45" s="3422">
        <f t="shared" si="112"/>
        <v>0</v>
      </c>
      <c r="BI45" s="94"/>
      <c r="BJ45" s="95"/>
      <c r="BK45" s="95"/>
      <c r="BL45" s="96"/>
      <c r="BM45" s="96"/>
      <c r="BN45" s="96"/>
      <c r="BO45" s="96"/>
      <c r="BP45" s="96"/>
      <c r="BQ45" s="96"/>
      <c r="BR45" s="96"/>
      <c r="BS45" s="96"/>
      <c r="BT45" s="97"/>
      <c r="BU45" s="97"/>
      <c r="BV45" s="97"/>
      <c r="BW45" s="97"/>
      <c r="BX45" s="97"/>
      <c r="BY45" s="97"/>
      <c r="BZ45" s="97"/>
      <c r="CA45" s="98"/>
      <c r="CB45" s="99"/>
      <c r="CC45" s="99"/>
      <c r="CD45" s="99"/>
      <c r="CE45" s="99">
        <v>10</v>
      </c>
      <c r="CF45" s="99"/>
      <c r="CG45" s="99"/>
      <c r="CH45" s="99"/>
      <c r="CI45" s="99"/>
      <c r="CJ45" s="99"/>
      <c r="CK45" s="99"/>
      <c r="CL45" s="100"/>
      <c r="CM45" s="100"/>
      <c r="CN45" s="100"/>
      <c r="CO45" s="100"/>
      <c r="CP45" s="100"/>
      <c r="CQ45" s="100"/>
      <c r="CR45" s="100">
        <v>11</v>
      </c>
      <c r="CS45" s="100"/>
      <c r="CT45" s="100">
        <v>9</v>
      </c>
      <c r="CU45" s="100">
        <v>11</v>
      </c>
      <c r="CV45" s="100"/>
      <c r="CW45" s="101"/>
      <c r="CX45" s="101"/>
      <c r="CY45" s="101"/>
      <c r="CZ45" s="101"/>
      <c r="DA45" s="101">
        <v>2</v>
      </c>
      <c r="DB45" s="101">
        <v>11</v>
      </c>
      <c r="DC45" s="101">
        <v>8</v>
      </c>
      <c r="DD45" s="101"/>
      <c r="DE45" s="101">
        <v>2</v>
      </c>
      <c r="DF45" s="101"/>
      <c r="DG45" s="102">
        <v>7</v>
      </c>
      <c r="DH45" s="102"/>
      <c r="DI45" s="102">
        <v>11</v>
      </c>
      <c r="DJ45" s="102"/>
      <c r="DK45" s="102"/>
      <c r="DL45" s="102">
        <v>8</v>
      </c>
      <c r="DM45" s="102"/>
      <c r="DN45" s="102"/>
      <c r="DO45" s="102"/>
      <c r="DP45" s="102"/>
      <c r="DQ45" s="102"/>
      <c r="DR45" s="102">
        <v>3</v>
      </c>
      <c r="DS45" s="102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6"/>
      <c r="EG45" s="106"/>
      <c r="EH45" s="106"/>
      <c r="EI45" s="107"/>
      <c r="EJ45" s="107"/>
      <c r="EK45" s="104">
        <v>6</v>
      </c>
      <c r="EL45" s="104"/>
      <c r="EM45" s="104">
        <v>5</v>
      </c>
      <c r="EN45" s="104"/>
      <c r="EO45" s="104"/>
      <c r="EP45" s="104"/>
      <c r="EQ45" s="104"/>
      <c r="ER45" s="104"/>
      <c r="ES45" s="517">
        <v>9</v>
      </c>
      <c r="ET45" s="517"/>
      <c r="EU45" s="517"/>
      <c r="EV45" s="517"/>
      <c r="EW45" s="517"/>
      <c r="EX45" s="517"/>
      <c r="EY45" s="517"/>
      <c r="EZ45" s="517">
        <v>12</v>
      </c>
      <c r="FA45" s="607"/>
      <c r="FB45" s="607"/>
      <c r="FC45" s="607"/>
      <c r="FD45" s="607">
        <v>10</v>
      </c>
      <c r="FE45" s="607"/>
      <c r="FF45" s="607"/>
      <c r="FG45" s="635">
        <v>11</v>
      </c>
      <c r="FH45" s="635"/>
      <c r="FI45" s="635"/>
      <c r="FJ45" s="635"/>
      <c r="FK45" s="635"/>
      <c r="FL45" s="635"/>
      <c r="FM45" s="635"/>
      <c r="FN45" s="635">
        <v>4</v>
      </c>
      <c r="FO45" s="635"/>
      <c r="FP45" s="635"/>
      <c r="FQ45" s="635"/>
      <c r="FR45" s="635"/>
      <c r="FS45" s="635">
        <v>10</v>
      </c>
      <c r="FT45" s="635">
        <v>13</v>
      </c>
      <c r="FU45" s="754"/>
      <c r="FV45" s="754"/>
      <c r="FW45" s="754"/>
      <c r="FX45" s="754"/>
      <c r="FY45" s="754"/>
      <c r="FZ45" s="754"/>
      <c r="GA45" s="754"/>
      <c r="GB45" s="754">
        <v>15</v>
      </c>
      <c r="GC45" s="754"/>
      <c r="GD45" s="754"/>
      <c r="GE45" s="754"/>
      <c r="GF45" s="754"/>
      <c r="GG45" s="754">
        <v>6</v>
      </c>
      <c r="GH45" s="754"/>
      <c r="GI45" s="1600"/>
      <c r="GJ45" s="1600"/>
      <c r="GK45" s="1600">
        <v>7</v>
      </c>
      <c r="GL45" s="1600"/>
      <c r="GM45" s="1600"/>
      <c r="GN45" s="1600"/>
      <c r="GO45" s="1600"/>
      <c r="GP45" s="1600"/>
      <c r="GQ45" s="1600">
        <v>11</v>
      </c>
      <c r="GR45" s="1600">
        <v>8</v>
      </c>
      <c r="GS45" s="1600"/>
      <c r="GT45" s="1600"/>
      <c r="GU45" s="1600"/>
      <c r="GV45" s="1600"/>
      <c r="GW45" s="1600">
        <v>4</v>
      </c>
      <c r="GX45" s="3598"/>
      <c r="GY45" s="3598"/>
      <c r="GZ45" s="3598">
        <v>17</v>
      </c>
      <c r="HA45" s="3598"/>
      <c r="HB45" s="3598"/>
      <c r="HC45" s="3598"/>
      <c r="HD45" s="3598"/>
      <c r="HE45" s="3664"/>
      <c r="HF45" s="3598"/>
      <c r="HG45" s="3598"/>
      <c r="HH45" s="3598"/>
      <c r="HI45" s="3732"/>
      <c r="HJ45" s="3732">
        <v>13</v>
      </c>
      <c r="HK45" s="3732">
        <v>4</v>
      </c>
      <c r="HL45" s="3732">
        <v>7</v>
      </c>
      <c r="HM45" s="3732"/>
      <c r="HN45" s="3732"/>
      <c r="HO45" s="3664"/>
      <c r="HP45" s="3732"/>
      <c r="HQ45" s="3732"/>
      <c r="HR45" s="3732"/>
      <c r="HS45" s="3732">
        <v>10</v>
      </c>
      <c r="HT45" s="3732"/>
      <c r="HU45" s="3732">
        <v>7</v>
      </c>
      <c r="HV45" s="3798"/>
      <c r="HW45" s="3798">
        <v>9</v>
      </c>
      <c r="HX45" s="3798"/>
      <c r="HY45" s="3798"/>
      <c r="HZ45" s="3798"/>
      <c r="IA45" s="3664"/>
      <c r="IB45" s="3798"/>
      <c r="IC45" s="3798"/>
      <c r="ID45" s="3798"/>
      <c r="IE45" s="3798"/>
      <c r="IF45" s="3798"/>
      <c r="IG45" s="3799"/>
    </row>
    <row r="46" spans="1:241" s="478" customFormat="1" ht="11.1" customHeight="1" x14ac:dyDescent="0.2">
      <c r="A46" s="3857" t="s">
        <v>94</v>
      </c>
      <c r="B46" s="3857" t="s">
        <v>140</v>
      </c>
      <c r="C46" s="448">
        <f t="shared" si="60"/>
        <v>157</v>
      </c>
      <c r="D46" s="447">
        <f t="shared" si="61"/>
        <v>0.87222222222222223</v>
      </c>
      <c r="E46" s="403">
        <f t="array" ref="E46">MIN(IF(BI46:IG46&gt;=1,$BI$3:$IG$3))</f>
        <v>39913</v>
      </c>
      <c r="F46" s="400">
        <f t="array" ref="F46">MAX(IF(BI46:IG46&gt;=1,$BI$3:$IG$3))</f>
        <v>45016</v>
      </c>
      <c r="G46" s="442">
        <f t="shared" si="62"/>
        <v>12</v>
      </c>
      <c r="H46" s="446">
        <f t="shared" si="63"/>
        <v>7.6433121019108277E-2</v>
      </c>
      <c r="I46" s="626">
        <f t="shared" si="64"/>
        <v>0.42857142857142855</v>
      </c>
      <c r="J46" s="375">
        <f t="array" ref="J46">IF((G46&gt;=1),MAX(IF(BI46:IG46=1,$BI$3:$IG$3)),"-")</f>
        <v>44694</v>
      </c>
      <c r="K46" s="759">
        <f t="array" ref="K46">IF((G46&gt;=1),MAX(IF(BI46:IG46=1,$BI$2:$IG$2)),"-")</f>
        <v>168</v>
      </c>
      <c r="L46" s="384">
        <f t="shared" ca="1" si="65"/>
        <v>12</v>
      </c>
      <c r="M46" s="384">
        <f t="shared" ca="1" si="66"/>
        <v>12</v>
      </c>
      <c r="N46" s="445">
        <f t="shared" si="67"/>
        <v>16</v>
      </c>
      <c r="O46" s="444">
        <f t="shared" si="68"/>
        <v>0.10191082802547771</v>
      </c>
      <c r="P46" s="156">
        <f t="shared" si="69"/>
        <v>16</v>
      </c>
      <c r="Q46" s="443">
        <f t="shared" si="70"/>
        <v>0.10191082802547771</v>
      </c>
      <c r="R46" s="442">
        <f t="shared" si="71"/>
        <v>44</v>
      </c>
      <c r="S46" s="441">
        <f t="shared" si="72"/>
        <v>0.28025477707006369</v>
      </c>
      <c r="T46" s="362">
        <f t="shared" si="73"/>
        <v>55</v>
      </c>
      <c r="U46" s="157">
        <f t="shared" si="74"/>
        <v>0.3503184713375796</v>
      </c>
      <c r="V46" s="363">
        <f t="shared" si="75"/>
        <v>86</v>
      </c>
      <c r="W46" s="158">
        <f t="shared" si="76"/>
        <v>0.54777070063694266</v>
      </c>
      <c r="X46" s="159">
        <f t="array" ref="X46">SUM(1*(BI$5:IG$5=BI46:IG46))-1</f>
        <v>8</v>
      </c>
      <c r="Y46" s="160">
        <f t="shared" si="77"/>
        <v>5.0955414012738856E-2</v>
      </c>
      <c r="Z46" s="389">
        <f t="shared" si="78"/>
        <v>6.8853503184713372</v>
      </c>
      <c r="AA46" s="389">
        <f t="shared" si="79"/>
        <v>13.445859872611464</v>
      </c>
      <c r="AB46" s="397">
        <f t="shared" si="80"/>
        <v>0.51207958313595447</v>
      </c>
      <c r="AC46" s="3419">
        <f t="shared" si="81"/>
        <v>0</v>
      </c>
      <c r="AD46" s="3420">
        <f t="shared" si="82"/>
        <v>0</v>
      </c>
      <c r="AE46" s="3421">
        <f t="shared" si="83"/>
        <v>0</v>
      </c>
      <c r="AF46" s="3422">
        <f t="shared" si="84"/>
        <v>0</v>
      </c>
      <c r="AG46" s="3423">
        <f t="shared" si="85"/>
        <v>3</v>
      </c>
      <c r="AH46" s="3424">
        <f t="shared" si="86"/>
        <v>1</v>
      </c>
      <c r="AI46" s="3425">
        <f t="shared" si="87"/>
        <v>9</v>
      </c>
      <c r="AJ46" s="3426">
        <f t="shared" si="88"/>
        <v>3</v>
      </c>
      <c r="AK46" s="3427">
        <f t="shared" si="89"/>
        <v>11</v>
      </c>
      <c r="AL46" s="3428">
        <f t="shared" si="90"/>
        <v>2</v>
      </c>
      <c r="AM46" s="3429">
        <f t="shared" si="91"/>
        <v>9</v>
      </c>
      <c r="AN46" s="3430">
        <f t="shared" si="92"/>
        <v>0</v>
      </c>
      <c r="AO46" s="3431">
        <f t="shared" si="93"/>
        <v>11</v>
      </c>
      <c r="AP46" s="3432">
        <f t="shared" si="94"/>
        <v>0</v>
      </c>
      <c r="AQ46" s="3419">
        <f t="shared" si="95"/>
        <v>10</v>
      </c>
      <c r="AR46" s="3420">
        <f t="shared" si="96"/>
        <v>0</v>
      </c>
      <c r="AS46" s="3421">
        <f t="shared" si="97"/>
        <v>12</v>
      </c>
      <c r="AT46" s="3422">
        <f t="shared" si="98"/>
        <v>0</v>
      </c>
      <c r="AU46" s="3423">
        <f t="shared" si="99"/>
        <v>14</v>
      </c>
      <c r="AV46" s="3424">
        <f t="shared" si="100"/>
        <v>0</v>
      </c>
      <c r="AW46" s="3425">
        <f t="shared" si="101"/>
        <v>14</v>
      </c>
      <c r="AX46" s="3426">
        <f t="shared" si="102"/>
        <v>0</v>
      </c>
      <c r="AY46" s="3427">
        <f t="shared" si="103"/>
        <v>14</v>
      </c>
      <c r="AZ46" s="3428">
        <f t="shared" si="104"/>
        <v>1</v>
      </c>
      <c r="BA46" s="3429">
        <f t="shared" si="105"/>
        <v>15</v>
      </c>
      <c r="BB46" s="3430">
        <f t="shared" si="106"/>
        <v>2</v>
      </c>
      <c r="BC46" s="3431">
        <f t="shared" si="107"/>
        <v>11</v>
      </c>
      <c r="BD46" s="3432">
        <f t="shared" si="108"/>
        <v>0</v>
      </c>
      <c r="BE46" s="3419">
        <f t="shared" si="109"/>
        <v>13</v>
      </c>
      <c r="BF46" s="3420">
        <f t="shared" si="110"/>
        <v>3</v>
      </c>
      <c r="BG46" s="3421">
        <f t="shared" si="111"/>
        <v>11</v>
      </c>
      <c r="BH46" s="3422">
        <f t="shared" si="112"/>
        <v>0</v>
      </c>
      <c r="BI46" s="94"/>
      <c r="BJ46" s="95"/>
      <c r="BK46" s="95"/>
      <c r="BL46" s="96"/>
      <c r="BM46" s="96"/>
      <c r="BN46" s="96"/>
      <c r="BO46" s="96"/>
      <c r="BP46" s="96"/>
      <c r="BQ46" s="96"/>
      <c r="BR46" s="96"/>
      <c r="BS46" s="96"/>
      <c r="BT46" s="98"/>
      <c r="BU46" s="98"/>
      <c r="BV46" s="98"/>
      <c r="BW46" s="98"/>
      <c r="BX46" s="98"/>
      <c r="BY46" s="98">
        <v>6</v>
      </c>
      <c r="BZ46" s="98">
        <v>1</v>
      </c>
      <c r="CA46" s="98">
        <v>4</v>
      </c>
      <c r="CB46" s="99">
        <v>7</v>
      </c>
      <c r="CC46" s="99">
        <v>1</v>
      </c>
      <c r="CD46" s="99">
        <v>1</v>
      </c>
      <c r="CE46" s="99">
        <v>1</v>
      </c>
      <c r="CF46" s="99">
        <v>2</v>
      </c>
      <c r="CG46" s="99">
        <v>8</v>
      </c>
      <c r="CH46" s="99">
        <v>3</v>
      </c>
      <c r="CI46" s="99">
        <v>8</v>
      </c>
      <c r="CJ46" s="99"/>
      <c r="CK46" s="99">
        <v>7</v>
      </c>
      <c r="CL46" s="100">
        <v>2</v>
      </c>
      <c r="CM46" s="100">
        <v>7</v>
      </c>
      <c r="CN46" s="100">
        <v>1</v>
      </c>
      <c r="CO46" s="100">
        <v>14</v>
      </c>
      <c r="CP46" s="100">
        <v>2</v>
      </c>
      <c r="CQ46" s="100">
        <v>1</v>
      </c>
      <c r="CR46" s="100">
        <v>9</v>
      </c>
      <c r="CS46" s="100">
        <v>7</v>
      </c>
      <c r="CT46" s="100">
        <v>3</v>
      </c>
      <c r="CU46" s="100">
        <v>6</v>
      </c>
      <c r="CV46" s="100">
        <v>10</v>
      </c>
      <c r="CW46" s="101">
        <v>9</v>
      </c>
      <c r="CX46" s="101">
        <v>3</v>
      </c>
      <c r="CY46" s="101">
        <v>8</v>
      </c>
      <c r="CZ46" s="101">
        <v>5</v>
      </c>
      <c r="DA46" s="101">
        <v>3</v>
      </c>
      <c r="DB46" s="101"/>
      <c r="DC46" s="101">
        <v>2</v>
      </c>
      <c r="DD46" s="101">
        <v>3</v>
      </c>
      <c r="DE46" s="101">
        <v>6</v>
      </c>
      <c r="DF46" s="101">
        <v>5</v>
      </c>
      <c r="DG46" s="102">
        <v>2</v>
      </c>
      <c r="DH46" s="102">
        <v>7</v>
      </c>
      <c r="DI46" s="102"/>
      <c r="DJ46" s="102">
        <v>7</v>
      </c>
      <c r="DK46" s="102">
        <v>2</v>
      </c>
      <c r="DL46" s="102">
        <v>10</v>
      </c>
      <c r="DM46" s="102">
        <v>6</v>
      </c>
      <c r="DN46" s="102">
        <v>8</v>
      </c>
      <c r="DO46" s="102"/>
      <c r="DP46" s="102">
        <v>7</v>
      </c>
      <c r="DQ46" s="102">
        <v>13</v>
      </c>
      <c r="DR46" s="102">
        <v>16</v>
      </c>
      <c r="DS46" s="102">
        <v>3</v>
      </c>
      <c r="DT46" s="103">
        <v>2</v>
      </c>
      <c r="DU46" s="103">
        <v>3</v>
      </c>
      <c r="DV46" s="103">
        <v>8</v>
      </c>
      <c r="DW46" s="103">
        <v>8</v>
      </c>
      <c r="DX46" s="103">
        <v>9</v>
      </c>
      <c r="DY46" s="103"/>
      <c r="DZ46" s="103">
        <v>13</v>
      </c>
      <c r="EA46" s="103">
        <v>12</v>
      </c>
      <c r="EB46" s="103">
        <v>7</v>
      </c>
      <c r="EC46" s="103">
        <v>9</v>
      </c>
      <c r="ED46" s="103"/>
      <c r="EE46" s="103">
        <v>15</v>
      </c>
      <c r="EF46" s="96">
        <v>12</v>
      </c>
      <c r="EG46" s="96">
        <v>6</v>
      </c>
      <c r="EH46" s="96">
        <v>7</v>
      </c>
      <c r="EI46" s="104">
        <v>4</v>
      </c>
      <c r="EJ46" s="104">
        <v>6</v>
      </c>
      <c r="EK46" s="104">
        <v>13</v>
      </c>
      <c r="EL46" s="104"/>
      <c r="EM46" s="104">
        <v>6</v>
      </c>
      <c r="EN46" s="104">
        <v>14</v>
      </c>
      <c r="EO46" s="104">
        <v>15</v>
      </c>
      <c r="EP46" s="104">
        <v>12</v>
      </c>
      <c r="EQ46" s="104">
        <v>12</v>
      </c>
      <c r="ER46" s="104">
        <v>10</v>
      </c>
      <c r="ES46" s="367">
        <v>3</v>
      </c>
      <c r="ET46" s="367">
        <v>3</v>
      </c>
      <c r="EU46" s="367">
        <v>4</v>
      </c>
      <c r="EV46" s="367">
        <v>3</v>
      </c>
      <c r="EW46" s="367">
        <v>5</v>
      </c>
      <c r="EX46" s="367">
        <v>2</v>
      </c>
      <c r="EY46" s="515">
        <v>3</v>
      </c>
      <c r="EZ46" s="515">
        <v>14</v>
      </c>
      <c r="FA46" s="515">
        <v>7</v>
      </c>
      <c r="FB46" s="515">
        <v>5</v>
      </c>
      <c r="FC46" s="515">
        <v>15</v>
      </c>
      <c r="FD46" s="515">
        <v>8</v>
      </c>
      <c r="FE46" s="515">
        <v>5</v>
      </c>
      <c r="FF46" s="515">
        <v>3</v>
      </c>
      <c r="FG46" s="634">
        <v>6</v>
      </c>
      <c r="FH46" s="634">
        <v>3</v>
      </c>
      <c r="FI46" s="634">
        <v>7</v>
      </c>
      <c r="FJ46" s="634">
        <v>14</v>
      </c>
      <c r="FK46" s="634">
        <v>10</v>
      </c>
      <c r="FL46" s="634">
        <v>2</v>
      </c>
      <c r="FM46" s="634">
        <v>6</v>
      </c>
      <c r="FN46" s="634">
        <v>11</v>
      </c>
      <c r="FO46" s="634">
        <v>6</v>
      </c>
      <c r="FP46" s="634">
        <v>12</v>
      </c>
      <c r="FQ46" s="634">
        <v>5</v>
      </c>
      <c r="FR46" s="634">
        <v>10</v>
      </c>
      <c r="FS46" s="634">
        <v>12</v>
      </c>
      <c r="FT46" s="634">
        <v>10</v>
      </c>
      <c r="FU46" s="753">
        <v>6</v>
      </c>
      <c r="FV46" s="753">
        <v>8</v>
      </c>
      <c r="FW46" s="753">
        <v>4</v>
      </c>
      <c r="FX46" s="753">
        <v>7</v>
      </c>
      <c r="FY46" s="753">
        <v>1</v>
      </c>
      <c r="FZ46" s="753">
        <v>6</v>
      </c>
      <c r="GA46" s="753">
        <v>13</v>
      </c>
      <c r="GB46" s="753">
        <v>14</v>
      </c>
      <c r="GC46" s="753">
        <v>3</v>
      </c>
      <c r="GD46" s="753">
        <v>8</v>
      </c>
      <c r="GE46" s="753">
        <v>9</v>
      </c>
      <c r="GF46" s="753">
        <v>5</v>
      </c>
      <c r="GG46" s="753">
        <v>2</v>
      </c>
      <c r="GH46" s="753">
        <v>7</v>
      </c>
      <c r="GI46" s="1599">
        <v>2</v>
      </c>
      <c r="GJ46" s="1599">
        <v>2</v>
      </c>
      <c r="GK46" s="1599">
        <v>1</v>
      </c>
      <c r="GL46" s="1599">
        <v>8</v>
      </c>
      <c r="GM46" s="1599">
        <v>2</v>
      </c>
      <c r="GN46" s="1599">
        <v>4</v>
      </c>
      <c r="GO46" s="1599">
        <v>7</v>
      </c>
      <c r="GP46" s="1599">
        <v>7</v>
      </c>
      <c r="GQ46" s="1599">
        <v>1</v>
      </c>
      <c r="GR46" s="1599">
        <v>14</v>
      </c>
      <c r="GS46" s="1599">
        <v>5</v>
      </c>
      <c r="GT46" s="1599">
        <v>3</v>
      </c>
      <c r="GU46" s="1599">
        <v>2</v>
      </c>
      <c r="GV46" s="1599">
        <v>9</v>
      </c>
      <c r="GW46" s="1599">
        <v>13</v>
      </c>
      <c r="GX46" s="3597">
        <v>11</v>
      </c>
      <c r="GY46" s="3597">
        <v>5</v>
      </c>
      <c r="GZ46" s="3597">
        <v>6</v>
      </c>
      <c r="HA46" s="3597">
        <v>9</v>
      </c>
      <c r="HB46" s="3597">
        <v>15</v>
      </c>
      <c r="HC46" s="3597">
        <v>2</v>
      </c>
      <c r="HD46" s="3597">
        <v>15</v>
      </c>
      <c r="HE46" s="3663">
        <v>14</v>
      </c>
      <c r="HF46" s="3597">
        <v>5</v>
      </c>
      <c r="HG46" s="3597">
        <v>10</v>
      </c>
      <c r="HH46" s="3597">
        <v>4</v>
      </c>
      <c r="HI46" s="3731">
        <v>10</v>
      </c>
      <c r="HJ46" s="3731">
        <v>5</v>
      </c>
      <c r="HK46" s="3731">
        <v>14</v>
      </c>
      <c r="HL46" s="3731">
        <v>6</v>
      </c>
      <c r="HM46" s="3731">
        <v>4</v>
      </c>
      <c r="HN46" s="3731">
        <v>1</v>
      </c>
      <c r="HO46" s="3663">
        <v>1</v>
      </c>
      <c r="HP46" s="3731">
        <v>9</v>
      </c>
      <c r="HQ46" s="3731">
        <v>10</v>
      </c>
      <c r="HR46" s="3731">
        <v>15</v>
      </c>
      <c r="HS46" s="3731">
        <v>12</v>
      </c>
      <c r="HT46" s="3731">
        <v>1</v>
      </c>
      <c r="HU46" s="3731">
        <v>8</v>
      </c>
      <c r="HV46" s="104">
        <v>8</v>
      </c>
      <c r="HW46" s="104">
        <v>10</v>
      </c>
      <c r="HX46" s="104">
        <v>10</v>
      </c>
      <c r="HY46" s="104">
        <v>13</v>
      </c>
      <c r="HZ46" s="104">
        <v>4</v>
      </c>
      <c r="IA46" s="3663">
        <v>3</v>
      </c>
      <c r="IB46" s="104">
        <v>7</v>
      </c>
      <c r="IC46" s="104">
        <v>2</v>
      </c>
      <c r="ID46" s="104">
        <v>9</v>
      </c>
      <c r="IE46" s="104">
        <v>6</v>
      </c>
      <c r="IF46" s="104">
        <v>11</v>
      </c>
      <c r="IG46" s="3797"/>
    </row>
    <row r="47" spans="1:241" s="478" customFormat="1" ht="11.1" customHeight="1" x14ac:dyDescent="0.2">
      <c r="A47" s="59" t="s">
        <v>129</v>
      </c>
      <c r="B47" s="59" t="s">
        <v>193</v>
      </c>
      <c r="C47" s="448">
        <f t="shared" si="60"/>
        <v>68</v>
      </c>
      <c r="D47" s="447">
        <f t="shared" si="61"/>
        <v>0.37777777777777777</v>
      </c>
      <c r="E47" s="403">
        <f t="array" ref="E47">MIN(IF(BI47:IG47&gt;=1,$BI$3:$IG$3))</f>
        <v>41208</v>
      </c>
      <c r="F47" s="400">
        <f t="array" ref="F47">MAX(IF(BI47:IG47&gt;=1,$BI$3:$IG$3))</f>
        <v>44631</v>
      </c>
      <c r="G47" s="442">
        <f t="shared" si="62"/>
        <v>6</v>
      </c>
      <c r="H47" s="446">
        <f t="shared" si="63"/>
        <v>8.8235294117647065E-2</v>
      </c>
      <c r="I47" s="626">
        <f t="shared" si="64"/>
        <v>0.6</v>
      </c>
      <c r="J47" s="375">
        <f t="array" ref="J47">IF((G47&gt;=1),MAX(IF(BI47:IG47=1,$BI$3:$IG$3)),"-")</f>
        <v>43560</v>
      </c>
      <c r="K47" s="759">
        <f t="array" ref="K47">IF((G47&gt;=1),MAX(IF(BI47:IG47=1,$BI$2:$IG$2)),"-")</f>
        <v>141</v>
      </c>
      <c r="L47" s="384">
        <f t="shared" ca="1" si="65"/>
        <v>8</v>
      </c>
      <c r="M47" s="384">
        <f t="shared" ca="1" si="66"/>
        <v>39</v>
      </c>
      <c r="N47" s="445">
        <f t="shared" si="67"/>
        <v>4</v>
      </c>
      <c r="O47" s="444">
        <f t="shared" si="68"/>
        <v>5.8823529411764705E-2</v>
      </c>
      <c r="P47" s="156">
        <f t="shared" si="69"/>
        <v>6</v>
      </c>
      <c r="Q47" s="443">
        <f t="shared" si="70"/>
        <v>8.8235294117647065E-2</v>
      </c>
      <c r="R47" s="442">
        <f t="shared" si="71"/>
        <v>16</v>
      </c>
      <c r="S47" s="441">
        <f t="shared" si="72"/>
        <v>0.23529411764705882</v>
      </c>
      <c r="T47" s="362">
        <f t="shared" si="73"/>
        <v>23</v>
      </c>
      <c r="U47" s="157">
        <f t="shared" si="74"/>
        <v>0.33823529411764708</v>
      </c>
      <c r="V47" s="363">
        <f t="shared" si="75"/>
        <v>32</v>
      </c>
      <c r="W47" s="158">
        <f t="shared" si="76"/>
        <v>0.47058823529411764</v>
      </c>
      <c r="X47" s="159">
        <f t="array" ref="X47">SUM(1*(BI$5:IG$5=BI47:IG47))-1</f>
        <v>6</v>
      </c>
      <c r="Y47" s="160">
        <f t="shared" si="77"/>
        <v>8.8235294117647065E-2</v>
      </c>
      <c r="Z47" s="389">
        <f t="shared" si="78"/>
        <v>7.9264705882352944</v>
      </c>
      <c r="AA47" s="389">
        <f t="shared" si="79"/>
        <v>14.985294117647058</v>
      </c>
      <c r="AB47" s="397">
        <f t="shared" si="80"/>
        <v>0.52894995093228658</v>
      </c>
      <c r="AC47" s="3419">
        <f t="shared" si="81"/>
        <v>0</v>
      </c>
      <c r="AD47" s="3420">
        <f t="shared" si="82"/>
        <v>0</v>
      </c>
      <c r="AE47" s="3421">
        <f t="shared" si="83"/>
        <v>0</v>
      </c>
      <c r="AF47" s="3422">
        <f t="shared" si="84"/>
        <v>0</v>
      </c>
      <c r="AG47" s="3423">
        <f t="shared" si="85"/>
        <v>0</v>
      </c>
      <c r="AH47" s="3424">
        <f t="shared" si="86"/>
        <v>0</v>
      </c>
      <c r="AI47" s="3425">
        <f t="shared" si="87"/>
        <v>0</v>
      </c>
      <c r="AJ47" s="3426">
        <f t="shared" si="88"/>
        <v>0</v>
      </c>
      <c r="AK47" s="3427">
        <f t="shared" si="89"/>
        <v>0</v>
      </c>
      <c r="AL47" s="3428">
        <f t="shared" si="90"/>
        <v>0</v>
      </c>
      <c r="AM47" s="3429">
        <f t="shared" si="91"/>
        <v>0</v>
      </c>
      <c r="AN47" s="3430">
        <f t="shared" si="92"/>
        <v>0</v>
      </c>
      <c r="AO47" s="3431">
        <f t="shared" si="93"/>
        <v>6</v>
      </c>
      <c r="AP47" s="3432">
        <f t="shared" si="94"/>
        <v>1</v>
      </c>
      <c r="AQ47" s="3419">
        <f t="shared" si="95"/>
        <v>9</v>
      </c>
      <c r="AR47" s="3420">
        <f t="shared" si="96"/>
        <v>0</v>
      </c>
      <c r="AS47" s="3421">
        <f t="shared" si="97"/>
        <v>12</v>
      </c>
      <c r="AT47" s="3422">
        <f t="shared" si="98"/>
        <v>1</v>
      </c>
      <c r="AU47" s="3423">
        <f t="shared" si="99"/>
        <v>11</v>
      </c>
      <c r="AV47" s="3424">
        <f t="shared" si="100"/>
        <v>2</v>
      </c>
      <c r="AW47" s="3425">
        <f t="shared" si="101"/>
        <v>7</v>
      </c>
      <c r="AX47" s="3426">
        <f t="shared" si="102"/>
        <v>0</v>
      </c>
      <c r="AY47" s="3427">
        <f t="shared" si="103"/>
        <v>11</v>
      </c>
      <c r="AZ47" s="3428">
        <f t="shared" si="104"/>
        <v>1</v>
      </c>
      <c r="BA47" s="3429">
        <f t="shared" si="105"/>
        <v>6</v>
      </c>
      <c r="BB47" s="3430">
        <f t="shared" si="106"/>
        <v>1</v>
      </c>
      <c r="BC47" s="3431">
        <f t="shared" si="107"/>
        <v>5</v>
      </c>
      <c r="BD47" s="3432">
        <f t="shared" si="108"/>
        <v>0</v>
      </c>
      <c r="BE47" s="3419">
        <f t="shared" si="109"/>
        <v>1</v>
      </c>
      <c r="BF47" s="3420">
        <f t="shared" si="110"/>
        <v>0</v>
      </c>
      <c r="BG47" s="3421">
        <f t="shared" si="111"/>
        <v>0</v>
      </c>
      <c r="BH47" s="3422">
        <f t="shared" si="112"/>
        <v>0</v>
      </c>
      <c r="BI47" s="94"/>
      <c r="BJ47" s="95"/>
      <c r="BK47" s="95"/>
      <c r="BL47" s="96"/>
      <c r="BM47" s="96"/>
      <c r="BN47" s="96"/>
      <c r="BO47" s="96"/>
      <c r="BP47" s="96"/>
      <c r="BQ47" s="96"/>
      <c r="BR47" s="96"/>
      <c r="BS47" s="96"/>
      <c r="BT47" s="97"/>
      <c r="BU47" s="97"/>
      <c r="BV47" s="97"/>
      <c r="BW47" s="97"/>
      <c r="BX47" s="97"/>
      <c r="BY47" s="97"/>
      <c r="BZ47" s="97"/>
      <c r="CA47" s="98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2"/>
      <c r="DH47" s="102"/>
      <c r="DI47" s="102"/>
      <c r="DJ47" s="102">
        <v>8</v>
      </c>
      <c r="DK47" s="102"/>
      <c r="DL47" s="102">
        <v>2</v>
      </c>
      <c r="DM47" s="102"/>
      <c r="DN47" s="102"/>
      <c r="DO47" s="102">
        <v>9</v>
      </c>
      <c r="DP47" s="102">
        <v>4</v>
      </c>
      <c r="DQ47" s="102">
        <v>14</v>
      </c>
      <c r="DR47" s="102">
        <v>1</v>
      </c>
      <c r="DS47" s="102"/>
      <c r="DT47" s="103"/>
      <c r="DU47" s="103">
        <v>5</v>
      </c>
      <c r="DV47" s="103">
        <v>4</v>
      </c>
      <c r="DW47" s="103">
        <v>2</v>
      </c>
      <c r="DX47" s="103"/>
      <c r="DY47" s="103">
        <v>11</v>
      </c>
      <c r="DZ47" s="103">
        <v>3</v>
      </c>
      <c r="EA47" s="103">
        <v>3</v>
      </c>
      <c r="EB47" s="103">
        <v>9</v>
      </c>
      <c r="EC47" s="103">
        <v>16</v>
      </c>
      <c r="ED47" s="103"/>
      <c r="EE47" s="103">
        <v>9</v>
      </c>
      <c r="EF47" s="96">
        <v>1</v>
      </c>
      <c r="EG47" s="96">
        <v>11</v>
      </c>
      <c r="EH47" s="96">
        <v>5</v>
      </c>
      <c r="EI47" s="104">
        <v>11</v>
      </c>
      <c r="EJ47" s="104"/>
      <c r="EK47" s="104">
        <v>17</v>
      </c>
      <c r="EL47" s="104">
        <v>12</v>
      </c>
      <c r="EM47" s="104">
        <v>4</v>
      </c>
      <c r="EN47" s="104">
        <v>2</v>
      </c>
      <c r="EO47" s="104">
        <v>10</v>
      </c>
      <c r="EP47" s="104">
        <v>3</v>
      </c>
      <c r="EQ47" s="104">
        <v>8</v>
      </c>
      <c r="ER47" s="104">
        <v>6</v>
      </c>
      <c r="ES47" s="367">
        <v>12</v>
      </c>
      <c r="ET47" s="367">
        <v>12</v>
      </c>
      <c r="EU47" s="367"/>
      <c r="EV47" s="367">
        <v>2</v>
      </c>
      <c r="EW47" s="367">
        <v>4</v>
      </c>
      <c r="EX47" s="367">
        <v>1</v>
      </c>
      <c r="EY47" s="515">
        <v>8</v>
      </c>
      <c r="EZ47" s="515"/>
      <c r="FA47" s="515">
        <v>8</v>
      </c>
      <c r="FB47" s="515">
        <v>6</v>
      </c>
      <c r="FC47" s="515">
        <v>3</v>
      </c>
      <c r="FD47" s="515">
        <v>1</v>
      </c>
      <c r="FE47" s="515">
        <v>12</v>
      </c>
      <c r="FF47" s="515"/>
      <c r="FG47" s="634"/>
      <c r="FH47" s="634">
        <v>10</v>
      </c>
      <c r="FI47" s="634">
        <v>12</v>
      </c>
      <c r="FJ47" s="634">
        <v>15</v>
      </c>
      <c r="FK47" s="634"/>
      <c r="FL47" s="634">
        <v>9</v>
      </c>
      <c r="FM47" s="634"/>
      <c r="FN47" s="634"/>
      <c r="FO47" s="634"/>
      <c r="FP47" s="634">
        <v>7</v>
      </c>
      <c r="FQ47" s="634"/>
      <c r="FR47" s="634"/>
      <c r="FS47" s="634">
        <v>8</v>
      </c>
      <c r="FT47" s="634">
        <v>3</v>
      </c>
      <c r="FU47" s="753">
        <v>1</v>
      </c>
      <c r="FV47" s="753">
        <v>16</v>
      </c>
      <c r="FW47" s="753"/>
      <c r="FX47" s="753"/>
      <c r="FY47" s="753">
        <v>3</v>
      </c>
      <c r="FZ47" s="753">
        <v>8</v>
      </c>
      <c r="GA47" s="753">
        <v>8</v>
      </c>
      <c r="GB47" s="753">
        <v>13</v>
      </c>
      <c r="GC47" s="753">
        <v>12</v>
      </c>
      <c r="GD47" s="753">
        <v>5</v>
      </c>
      <c r="GE47" s="753"/>
      <c r="GF47" s="753">
        <v>10</v>
      </c>
      <c r="GG47" s="753">
        <v>10</v>
      </c>
      <c r="GH47" s="753">
        <v>16</v>
      </c>
      <c r="GI47" s="1599"/>
      <c r="GJ47" s="1599">
        <v>8</v>
      </c>
      <c r="GK47" s="1599"/>
      <c r="GL47" s="1599"/>
      <c r="GM47" s="1599">
        <v>16</v>
      </c>
      <c r="GN47" s="1599"/>
      <c r="GO47" s="1599"/>
      <c r="GP47" s="1599"/>
      <c r="GQ47" s="1599"/>
      <c r="GR47" s="1599">
        <v>6</v>
      </c>
      <c r="GS47" s="1599">
        <v>1</v>
      </c>
      <c r="GT47" s="1599">
        <v>8</v>
      </c>
      <c r="GU47" s="1599"/>
      <c r="GV47" s="1599"/>
      <c r="GW47" s="1599">
        <v>15</v>
      </c>
      <c r="GX47" s="3597">
        <v>15</v>
      </c>
      <c r="GY47" s="3597">
        <v>9</v>
      </c>
      <c r="GZ47" s="3597"/>
      <c r="HA47" s="3597">
        <v>5</v>
      </c>
      <c r="HB47" s="3597">
        <v>16</v>
      </c>
      <c r="HC47" s="3597"/>
      <c r="HD47" s="3597"/>
      <c r="HE47" s="3663"/>
      <c r="HF47" s="3597"/>
      <c r="HG47" s="3597">
        <v>4</v>
      </c>
      <c r="HH47" s="3597"/>
      <c r="HI47" s="3731"/>
      <c r="HJ47" s="3731"/>
      <c r="HK47" s="3731"/>
      <c r="HL47" s="3731"/>
      <c r="HM47" s="3731"/>
      <c r="HN47" s="3731"/>
      <c r="HO47" s="3663"/>
      <c r="HP47" s="3731"/>
      <c r="HQ47" s="3731"/>
      <c r="HR47" s="3731">
        <v>11</v>
      </c>
      <c r="HS47" s="3731"/>
      <c r="HT47" s="3731"/>
      <c r="HU47" s="3731"/>
      <c r="HV47" s="104"/>
      <c r="HW47" s="104"/>
      <c r="HX47" s="104"/>
      <c r="HY47" s="104"/>
      <c r="HZ47" s="104"/>
      <c r="IA47" s="3663"/>
      <c r="IB47" s="104"/>
      <c r="IC47" s="104"/>
      <c r="ID47" s="104"/>
      <c r="IE47" s="104"/>
      <c r="IF47" s="104"/>
      <c r="IG47" s="3797"/>
    </row>
    <row r="48" spans="1:241" s="478" customFormat="1" ht="11.1" customHeight="1" x14ac:dyDescent="0.2">
      <c r="A48" s="61" t="s">
        <v>112</v>
      </c>
      <c r="B48" s="61" t="s">
        <v>137</v>
      </c>
      <c r="C48" s="448">
        <f t="shared" si="60"/>
        <v>4</v>
      </c>
      <c r="D48" s="447">
        <f t="shared" si="61"/>
        <v>2.2222222222222223E-2</v>
      </c>
      <c r="E48" s="403">
        <f t="array" ref="E48">MIN(IF(BI48:IG48&gt;=1,$BI$3:$IG$3))</f>
        <v>40145</v>
      </c>
      <c r="F48" s="400">
        <f t="array" ref="F48">MAX(IF(BI48:IG48&gt;=1,$BI$3:$IG$3))</f>
        <v>41607</v>
      </c>
      <c r="G48" s="442">
        <f t="shared" si="62"/>
        <v>1</v>
      </c>
      <c r="H48" s="446">
        <f t="shared" si="63"/>
        <v>0.25</v>
      </c>
      <c r="I48" s="626">
        <f t="shared" si="64"/>
        <v>1</v>
      </c>
      <c r="J48" s="375">
        <f t="array" ref="J48">IF((G48&gt;=1),MAX(IF(BI48:IG48=1,$BI$3:$IG$3)),"-")</f>
        <v>40942</v>
      </c>
      <c r="K48" s="759">
        <f t="array" ref="K48">IF((G48&gt;=1),MAX(IF(BI48:IG48=1,$BI$2:$IG$2)),"-")</f>
        <v>46</v>
      </c>
      <c r="L48" s="384">
        <f t="shared" ca="1" si="65"/>
        <v>1</v>
      </c>
      <c r="M48" s="384">
        <f t="shared" ca="1" si="66"/>
        <v>134</v>
      </c>
      <c r="N48" s="445">
        <f t="shared" si="67"/>
        <v>0</v>
      </c>
      <c r="O48" s="444">
        <f t="shared" si="68"/>
        <v>0</v>
      </c>
      <c r="P48" s="156">
        <f t="shared" si="69"/>
        <v>0</v>
      </c>
      <c r="Q48" s="443">
        <f t="shared" si="70"/>
        <v>0</v>
      </c>
      <c r="R48" s="442">
        <f t="shared" si="71"/>
        <v>1</v>
      </c>
      <c r="S48" s="441">
        <f t="shared" si="72"/>
        <v>0.25</v>
      </c>
      <c r="T48" s="362">
        <f t="shared" si="73"/>
        <v>1</v>
      </c>
      <c r="U48" s="157">
        <f t="shared" si="74"/>
        <v>0.25</v>
      </c>
      <c r="V48" s="363">
        <f t="shared" si="75"/>
        <v>1</v>
      </c>
      <c r="W48" s="158">
        <f t="shared" si="76"/>
        <v>0.25</v>
      </c>
      <c r="X48" s="159">
        <f t="array" ref="X48">SUM(1*(BI$5:IG$5=BI48:IG48))-1</f>
        <v>0</v>
      </c>
      <c r="Y48" s="160">
        <f t="shared" si="77"/>
        <v>0</v>
      </c>
      <c r="Z48" s="389">
        <f t="shared" si="78"/>
        <v>7</v>
      </c>
      <c r="AA48" s="389">
        <f t="shared" si="79"/>
        <v>12</v>
      </c>
      <c r="AB48" s="397">
        <f t="shared" si="80"/>
        <v>0.58333333333333337</v>
      </c>
      <c r="AC48" s="3419">
        <f t="shared" si="81"/>
        <v>0</v>
      </c>
      <c r="AD48" s="3420">
        <f t="shared" si="82"/>
        <v>0</v>
      </c>
      <c r="AE48" s="3421">
        <f t="shared" si="83"/>
        <v>0</v>
      </c>
      <c r="AF48" s="3422">
        <f t="shared" si="84"/>
        <v>0</v>
      </c>
      <c r="AG48" s="3423">
        <f t="shared" si="85"/>
        <v>0</v>
      </c>
      <c r="AH48" s="3424">
        <f t="shared" si="86"/>
        <v>0</v>
      </c>
      <c r="AI48" s="3425">
        <f t="shared" si="87"/>
        <v>2</v>
      </c>
      <c r="AJ48" s="3426">
        <f t="shared" si="88"/>
        <v>0</v>
      </c>
      <c r="AK48" s="3427">
        <f t="shared" si="89"/>
        <v>0</v>
      </c>
      <c r="AL48" s="3428">
        <f t="shared" si="90"/>
        <v>0</v>
      </c>
      <c r="AM48" s="3429">
        <f t="shared" si="91"/>
        <v>1</v>
      </c>
      <c r="AN48" s="3430">
        <f t="shared" si="92"/>
        <v>1</v>
      </c>
      <c r="AO48" s="3431">
        <f t="shared" si="93"/>
        <v>0</v>
      </c>
      <c r="AP48" s="3432">
        <f t="shared" si="94"/>
        <v>0</v>
      </c>
      <c r="AQ48" s="3419">
        <f t="shared" si="95"/>
        <v>1</v>
      </c>
      <c r="AR48" s="3420">
        <f t="shared" si="96"/>
        <v>0</v>
      </c>
      <c r="AS48" s="3421">
        <f t="shared" si="97"/>
        <v>0</v>
      </c>
      <c r="AT48" s="3422">
        <f t="shared" si="98"/>
        <v>0</v>
      </c>
      <c r="AU48" s="3423">
        <f t="shared" si="99"/>
        <v>0</v>
      </c>
      <c r="AV48" s="3424">
        <f t="shared" si="100"/>
        <v>0</v>
      </c>
      <c r="AW48" s="3425">
        <f t="shared" si="101"/>
        <v>0</v>
      </c>
      <c r="AX48" s="3426">
        <f t="shared" si="102"/>
        <v>0</v>
      </c>
      <c r="AY48" s="3427">
        <f t="shared" si="103"/>
        <v>0</v>
      </c>
      <c r="AZ48" s="3428">
        <f t="shared" si="104"/>
        <v>0</v>
      </c>
      <c r="BA48" s="3429">
        <f t="shared" si="105"/>
        <v>0</v>
      </c>
      <c r="BB48" s="3430">
        <f t="shared" si="106"/>
        <v>0</v>
      </c>
      <c r="BC48" s="3431">
        <f t="shared" si="107"/>
        <v>0</v>
      </c>
      <c r="BD48" s="3432">
        <f t="shared" si="108"/>
        <v>0</v>
      </c>
      <c r="BE48" s="3419">
        <f t="shared" si="109"/>
        <v>0</v>
      </c>
      <c r="BF48" s="3420">
        <f t="shared" si="110"/>
        <v>0</v>
      </c>
      <c r="BG48" s="3421">
        <f t="shared" si="111"/>
        <v>0</v>
      </c>
      <c r="BH48" s="3422">
        <f t="shared" si="112"/>
        <v>0</v>
      </c>
      <c r="BI48" s="94"/>
      <c r="BJ48" s="95"/>
      <c r="BK48" s="95"/>
      <c r="BL48" s="96"/>
      <c r="BM48" s="96"/>
      <c r="BN48" s="96"/>
      <c r="BO48" s="96"/>
      <c r="BP48" s="96"/>
      <c r="BQ48" s="96"/>
      <c r="BR48" s="96"/>
      <c r="BS48" s="96"/>
      <c r="BT48" s="97"/>
      <c r="BU48" s="97"/>
      <c r="BV48" s="97"/>
      <c r="BW48" s="97"/>
      <c r="BX48" s="97"/>
      <c r="BY48" s="97"/>
      <c r="BZ48" s="97"/>
      <c r="CA48" s="98"/>
      <c r="CB48" s="99"/>
      <c r="CC48" s="99"/>
      <c r="CD48" s="99"/>
      <c r="CE48" s="99">
        <v>7</v>
      </c>
      <c r="CF48" s="99"/>
      <c r="CG48" s="99"/>
      <c r="CH48" s="99"/>
      <c r="CI48" s="99"/>
      <c r="CJ48" s="99">
        <v>5</v>
      </c>
      <c r="CK48" s="99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1"/>
      <c r="CX48" s="101"/>
      <c r="CY48" s="101"/>
      <c r="CZ48" s="101"/>
      <c r="DA48" s="101"/>
      <c r="DB48" s="101">
        <v>1</v>
      </c>
      <c r="DC48" s="101"/>
      <c r="DD48" s="101"/>
      <c r="DE48" s="101"/>
      <c r="DF48" s="101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3"/>
      <c r="DU48" s="103"/>
      <c r="DV48" s="103"/>
      <c r="DW48" s="103"/>
      <c r="DX48" s="103">
        <v>15</v>
      </c>
      <c r="DY48" s="103"/>
      <c r="DZ48" s="103"/>
      <c r="EA48" s="103"/>
      <c r="EB48" s="103"/>
      <c r="EC48" s="103"/>
      <c r="ED48" s="103"/>
      <c r="EE48" s="103"/>
      <c r="EF48" s="96"/>
      <c r="EG48" s="96"/>
      <c r="EH48" s="96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367"/>
      <c r="ET48" s="367"/>
      <c r="EU48" s="367"/>
      <c r="EV48" s="367"/>
      <c r="EW48" s="367"/>
      <c r="EX48" s="367"/>
      <c r="EY48" s="515"/>
      <c r="EZ48" s="515"/>
      <c r="FA48" s="515"/>
      <c r="FB48" s="515"/>
      <c r="FC48" s="515"/>
      <c r="FD48" s="515"/>
      <c r="FE48" s="515"/>
      <c r="FF48" s="515"/>
      <c r="FG48" s="634"/>
      <c r="FH48" s="634"/>
      <c r="FI48" s="634"/>
      <c r="FJ48" s="634"/>
      <c r="FK48" s="634"/>
      <c r="FL48" s="634"/>
      <c r="FM48" s="634"/>
      <c r="FN48" s="634"/>
      <c r="FO48" s="634"/>
      <c r="FP48" s="634"/>
      <c r="FQ48" s="634"/>
      <c r="FR48" s="634"/>
      <c r="FS48" s="634"/>
      <c r="FT48" s="634"/>
      <c r="FU48" s="753"/>
      <c r="FV48" s="753"/>
      <c r="FW48" s="753"/>
      <c r="FX48" s="753"/>
      <c r="FY48" s="753"/>
      <c r="FZ48" s="753"/>
      <c r="GA48" s="753"/>
      <c r="GB48" s="753"/>
      <c r="GC48" s="753"/>
      <c r="GD48" s="753"/>
      <c r="GE48" s="753"/>
      <c r="GF48" s="753"/>
      <c r="GG48" s="753"/>
      <c r="GH48" s="753"/>
      <c r="GI48" s="1599"/>
      <c r="GJ48" s="1599"/>
      <c r="GK48" s="1599"/>
      <c r="GL48" s="1599"/>
      <c r="GM48" s="1599"/>
      <c r="GN48" s="1599"/>
      <c r="GO48" s="1599"/>
      <c r="GP48" s="1599"/>
      <c r="GQ48" s="1599"/>
      <c r="GR48" s="1599"/>
      <c r="GS48" s="1599"/>
      <c r="GT48" s="1599"/>
      <c r="GU48" s="1599"/>
      <c r="GV48" s="1599"/>
      <c r="GW48" s="1599"/>
      <c r="GX48" s="3597"/>
      <c r="GY48" s="3597"/>
      <c r="GZ48" s="3597"/>
      <c r="HA48" s="3597"/>
      <c r="HB48" s="3597"/>
      <c r="HC48" s="3597"/>
      <c r="HD48" s="3597"/>
      <c r="HE48" s="3663"/>
      <c r="HF48" s="3597"/>
      <c r="HG48" s="3597"/>
      <c r="HH48" s="3597"/>
      <c r="HI48" s="3731"/>
      <c r="HJ48" s="3731"/>
      <c r="HK48" s="3731"/>
      <c r="HL48" s="3731"/>
      <c r="HM48" s="3731"/>
      <c r="HN48" s="3731"/>
      <c r="HO48" s="3663"/>
      <c r="HP48" s="3731"/>
      <c r="HQ48" s="3731"/>
      <c r="HR48" s="3731"/>
      <c r="HS48" s="3731"/>
      <c r="HT48" s="3731"/>
      <c r="HU48" s="3731"/>
      <c r="HV48" s="104"/>
      <c r="HW48" s="104"/>
      <c r="HX48" s="104"/>
      <c r="HY48" s="104"/>
      <c r="HZ48" s="104"/>
      <c r="IA48" s="3663"/>
      <c r="IB48" s="104"/>
      <c r="IC48" s="104"/>
      <c r="ID48" s="104"/>
      <c r="IE48" s="104"/>
      <c r="IF48" s="104"/>
      <c r="IG48" s="3797"/>
    </row>
    <row r="49" spans="1:241" s="478" customFormat="1" ht="11.1" customHeight="1" x14ac:dyDescent="0.2">
      <c r="A49" s="58" t="s">
        <v>115</v>
      </c>
      <c r="B49" s="58" t="s">
        <v>117</v>
      </c>
      <c r="C49" s="448">
        <f t="shared" si="60"/>
        <v>1</v>
      </c>
      <c r="D49" s="447">
        <f t="shared" si="61"/>
        <v>5.5555555555555558E-3</v>
      </c>
      <c r="E49" s="403">
        <f t="array" ref="E49">MIN(IF(BI49:IG49&gt;=1,$BI$3:$IG$3))</f>
        <v>41040</v>
      </c>
      <c r="F49" s="400">
        <f t="array" ref="F49">MAX(IF(BI49:IG49&gt;=1,$BI$3:$IG$3))</f>
        <v>41040</v>
      </c>
      <c r="G49" s="442">
        <f t="shared" si="62"/>
        <v>0</v>
      </c>
      <c r="H49" s="446">
        <f t="shared" si="63"/>
        <v>0</v>
      </c>
      <c r="I49" s="626" t="str">
        <f t="shared" si="64"/>
        <v>-</v>
      </c>
      <c r="J49" s="375" t="str">
        <f t="array" ref="J49">IF((G49&gt;=1),MAX(IF(BI49:IG49=1,$BI$3:$IG$3)),"-")</f>
        <v>-</v>
      </c>
      <c r="K49" s="759" t="str">
        <f t="array" ref="K49">IF((G49&gt;=1),MAX(IF(BI49:IG49=1,$BI$2:$IG$2)),"-")</f>
        <v>-</v>
      </c>
      <c r="L49" s="384">
        <f t="shared" ca="1" si="65"/>
        <v>1</v>
      </c>
      <c r="M49" s="384" t="str">
        <f t="shared" ca="1" si="66"/>
        <v>-</v>
      </c>
      <c r="N49" s="445">
        <f t="shared" si="67"/>
        <v>0</v>
      </c>
      <c r="O49" s="444">
        <f t="shared" si="68"/>
        <v>0</v>
      </c>
      <c r="P49" s="156">
        <f t="shared" si="69"/>
        <v>0</v>
      </c>
      <c r="Q49" s="443">
        <f t="shared" si="70"/>
        <v>0</v>
      </c>
      <c r="R49" s="442">
        <f t="shared" si="71"/>
        <v>0</v>
      </c>
      <c r="S49" s="441">
        <f t="shared" si="72"/>
        <v>0</v>
      </c>
      <c r="T49" s="362">
        <f t="shared" si="73"/>
        <v>0</v>
      </c>
      <c r="U49" s="157">
        <f t="shared" si="74"/>
        <v>0</v>
      </c>
      <c r="V49" s="363">
        <f t="shared" si="75"/>
        <v>0</v>
      </c>
      <c r="W49" s="158">
        <f t="shared" si="76"/>
        <v>0</v>
      </c>
      <c r="X49" s="159">
        <f t="array" ref="X49">SUM(1*(BI$5:IG$5=BI49:IG49))-1</f>
        <v>0</v>
      </c>
      <c r="Y49" s="160">
        <f t="shared" si="77"/>
        <v>0</v>
      </c>
      <c r="Z49" s="389">
        <f t="shared" si="78"/>
        <v>12</v>
      </c>
      <c r="AA49" s="389">
        <f t="shared" si="79"/>
        <v>14</v>
      </c>
      <c r="AB49" s="397">
        <f t="shared" si="80"/>
        <v>0.8571428571428571</v>
      </c>
      <c r="AC49" s="3419">
        <f t="shared" si="81"/>
        <v>0</v>
      </c>
      <c r="AD49" s="3420">
        <f t="shared" si="82"/>
        <v>0</v>
      </c>
      <c r="AE49" s="3421">
        <f t="shared" si="83"/>
        <v>0</v>
      </c>
      <c r="AF49" s="3422">
        <f t="shared" si="84"/>
        <v>0</v>
      </c>
      <c r="AG49" s="3423">
        <f t="shared" si="85"/>
        <v>0</v>
      </c>
      <c r="AH49" s="3424">
        <f t="shared" si="86"/>
        <v>0</v>
      </c>
      <c r="AI49" s="3425">
        <f t="shared" si="87"/>
        <v>0</v>
      </c>
      <c r="AJ49" s="3426">
        <f t="shared" si="88"/>
        <v>0</v>
      </c>
      <c r="AK49" s="3427">
        <f t="shared" si="89"/>
        <v>0</v>
      </c>
      <c r="AL49" s="3428">
        <f t="shared" si="90"/>
        <v>0</v>
      </c>
      <c r="AM49" s="3429">
        <f t="shared" si="91"/>
        <v>1</v>
      </c>
      <c r="AN49" s="3430">
        <f t="shared" si="92"/>
        <v>0</v>
      </c>
      <c r="AO49" s="3431">
        <f t="shared" si="93"/>
        <v>0</v>
      </c>
      <c r="AP49" s="3432">
        <f t="shared" si="94"/>
        <v>0</v>
      </c>
      <c r="AQ49" s="3419">
        <f t="shared" si="95"/>
        <v>0</v>
      </c>
      <c r="AR49" s="3420">
        <f t="shared" si="96"/>
        <v>0</v>
      </c>
      <c r="AS49" s="3421">
        <f t="shared" si="97"/>
        <v>0</v>
      </c>
      <c r="AT49" s="3422">
        <f t="shared" si="98"/>
        <v>0</v>
      </c>
      <c r="AU49" s="3423">
        <f t="shared" si="99"/>
        <v>0</v>
      </c>
      <c r="AV49" s="3424">
        <f t="shared" si="100"/>
        <v>0</v>
      </c>
      <c r="AW49" s="3425">
        <f t="shared" si="101"/>
        <v>0</v>
      </c>
      <c r="AX49" s="3426">
        <f t="shared" si="102"/>
        <v>0</v>
      </c>
      <c r="AY49" s="3427">
        <f t="shared" si="103"/>
        <v>0</v>
      </c>
      <c r="AZ49" s="3428">
        <f t="shared" si="104"/>
        <v>0</v>
      </c>
      <c r="BA49" s="3429">
        <f t="shared" si="105"/>
        <v>0</v>
      </c>
      <c r="BB49" s="3430">
        <f t="shared" si="106"/>
        <v>0</v>
      </c>
      <c r="BC49" s="3431">
        <f t="shared" si="107"/>
        <v>0</v>
      </c>
      <c r="BD49" s="3432">
        <f t="shared" si="108"/>
        <v>0</v>
      </c>
      <c r="BE49" s="3419">
        <f t="shared" si="109"/>
        <v>0</v>
      </c>
      <c r="BF49" s="3420">
        <f t="shared" si="110"/>
        <v>0</v>
      </c>
      <c r="BG49" s="3421">
        <f t="shared" si="111"/>
        <v>0</v>
      </c>
      <c r="BH49" s="3422">
        <f t="shared" si="112"/>
        <v>0</v>
      </c>
      <c r="BI49" s="94"/>
      <c r="BJ49" s="95"/>
      <c r="BK49" s="95"/>
      <c r="BL49" s="96"/>
      <c r="BM49" s="96"/>
      <c r="BN49" s="96"/>
      <c r="BO49" s="96"/>
      <c r="BP49" s="96"/>
      <c r="BQ49" s="96"/>
      <c r="BR49" s="96"/>
      <c r="BS49" s="96"/>
      <c r="BT49" s="97"/>
      <c r="BU49" s="97"/>
      <c r="BV49" s="97"/>
      <c r="BW49" s="97"/>
      <c r="BX49" s="97"/>
      <c r="BY49" s="97"/>
      <c r="BZ49" s="97"/>
      <c r="CA49" s="98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>
        <v>12</v>
      </c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96"/>
      <c r="EG49" s="96"/>
      <c r="EH49" s="96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367"/>
      <c r="ET49" s="367"/>
      <c r="EU49" s="367"/>
      <c r="EV49" s="367"/>
      <c r="EW49" s="367"/>
      <c r="EX49" s="367"/>
      <c r="EY49" s="515"/>
      <c r="EZ49" s="515"/>
      <c r="FA49" s="515"/>
      <c r="FB49" s="515"/>
      <c r="FC49" s="515"/>
      <c r="FD49" s="515"/>
      <c r="FE49" s="515"/>
      <c r="FF49" s="515"/>
      <c r="FG49" s="634"/>
      <c r="FH49" s="634"/>
      <c r="FI49" s="634"/>
      <c r="FJ49" s="634"/>
      <c r="FK49" s="634"/>
      <c r="FL49" s="634"/>
      <c r="FM49" s="634"/>
      <c r="FN49" s="634"/>
      <c r="FO49" s="634"/>
      <c r="FP49" s="634"/>
      <c r="FQ49" s="634"/>
      <c r="FR49" s="634"/>
      <c r="FS49" s="634"/>
      <c r="FT49" s="634"/>
      <c r="FU49" s="753"/>
      <c r="FV49" s="753"/>
      <c r="FW49" s="753"/>
      <c r="FX49" s="753"/>
      <c r="FY49" s="753"/>
      <c r="FZ49" s="753"/>
      <c r="GA49" s="753"/>
      <c r="GB49" s="753"/>
      <c r="GC49" s="753"/>
      <c r="GD49" s="753"/>
      <c r="GE49" s="753"/>
      <c r="GF49" s="753"/>
      <c r="GG49" s="753"/>
      <c r="GH49" s="753"/>
      <c r="GI49" s="1599"/>
      <c r="GJ49" s="1599"/>
      <c r="GK49" s="1599"/>
      <c r="GL49" s="1599"/>
      <c r="GM49" s="1599"/>
      <c r="GN49" s="1599"/>
      <c r="GO49" s="1599"/>
      <c r="GP49" s="1599"/>
      <c r="GQ49" s="1599"/>
      <c r="GR49" s="1599"/>
      <c r="GS49" s="1599"/>
      <c r="GT49" s="1599"/>
      <c r="GU49" s="1599"/>
      <c r="GV49" s="1599"/>
      <c r="GW49" s="1599"/>
      <c r="GX49" s="3597"/>
      <c r="GY49" s="3597"/>
      <c r="GZ49" s="3597"/>
      <c r="HA49" s="3597"/>
      <c r="HB49" s="3597"/>
      <c r="HC49" s="3597"/>
      <c r="HD49" s="3597"/>
      <c r="HE49" s="3663"/>
      <c r="HF49" s="3597"/>
      <c r="HG49" s="3597"/>
      <c r="HH49" s="3597"/>
      <c r="HI49" s="3731"/>
      <c r="HJ49" s="3731"/>
      <c r="HK49" s="3731"/>
      <c r="HL49" s="3731"/>
      <c r="HM49" s="3731"/>
      <c r="HN49" s="3731"/>
      <c r="HO49" s="3663"/>
      <c r="HP49" s="3731"/>
      <c r="HQ49" s="3731"/>
      <c r="HR49" s="3731"/>
      <c r="HS49" s="3731"/>
      <c r="HT49" s="3731"/>
      <c r="HU49" s="3731"/>
      <c r="HV49" s="104"/>
      <c r="HW49" s="104"/>
      <c r="HX49" s="104"/>
      <c r="HY49" s="104"/>
      <c r="HZ49" s="104"/>
      <c r="IA49" s="3663"/>
      <c r="IB49" s="104"/>
      <c r="IC49" s="104"/>
      <c r="ID49" s="104"/>
      <c r="IE49" s="104"/>
      <c r="IF49" s="104"/>
      <c r="IG49" s="3797"/>
    </row>
    <row r="50" spans="1:241" s="478" customFormat="1" ht="11.1" customHeight="1" x14ac:dyDescent="0.2">
      <c r="A50" s="61" t="s">
        <v>151</v>
      </c>
      <c r="B50" s="61" t="s">
        <v>153</v>
      </c>
      <c r="C50" s="448">
        <f t="shared" si="60"/>
        <v>15</v>
      </c>
      <c r="D50" s="447">
        <f t="shared" si="61"/>
        <v>8.3333333333333329E-2</v>
      </c>
      <c r="E50" s="403">
        <f t="array" ref="E50">MIN(IF(BI50:IG50&gt;=1,$BI$3:$IG$3))</f>
        <v>41334</v>
      </c>
      <c r="F50" s="400">
        <f t="array" ref="F50">MAX(IF(BI50:IG50&gt;=1,$BI$3:$IG$3))</f>
        <v>42034</v>
      </c>
      <c r="G50" s="442">
        <f t="shared" si="62"/>
        <v>1</v>
      </c>
      <c r="H50" s="446">
        <f t="shared" si="63"/>
        <v>6.6666666666666666E-2</v>
      </c>
      <c r="I50" s="626">
        <f t="shared" si="64"/>
        <v>1</v>
      </c>
      <c r="J50" s="375">
        <f t="array" ref="J50">IF((G50&gt;=1),MAX(IF(BI50:IG50=1,$BI$3:$IG$3)),"-")</f>
        <v>41978</v>
      </c>
      <c r="K50" s="759">
        <f t="array" ref="K50">IF((G50&gt;=1),MAX(IF(BI50:IG50=1,$BI$2:$IG$2)),"-")</f>
        <v>79</v>
      </c>
      <c r="L50" s="384">
        <f t="shared" ca="1" si="65"/>
        <v>1</v>
      </c>
      <c r="M50" s="384">
        <f t="shared" ca="1" si="66"/>
        <v>101</v>
      </c>
      <c r="N50" s="445">
        <f t="shared" si="67"/>
        <v>0</v>
      </c>
      <c r="O50" s="444">
        <f t="shared" si="68"/>
        <v>0</v>
      </c>
      <c r="P50" s="156">
        <f t="shared" si="69"/>
        <v>1</v>
      </c>
      <c r="Q50" s="443">
        <f t="shared" si="70"/>
        <v>6.6666666666666666E-2</v>
      </c>
      <c r="R50" s="442">
        <f t="shared" si="71"/>
        <v>2</v>
      </c>
      <c r="S50" s="441">
        <f t="shared" si="72"/>
        <v>0.13333333333333333</v>
      </c>
      <c r="T50" s="362">
        <f t="shared" si="73"/>
        <v>2</v>
      </c>
      <c r="U50" s="157">
        <f t="shared" si="74"/>
        <v>0.13333333333333333</v>
      </c>
      <c r="V50" s="363">
        <f t="shared" si="75"/>
        <v>7</v>
      </c>
      <c r="W50" s="158">
        <f t="shared" si="76"/>
        <v>0.46666666666666667</v>
      </c>
      <c r="X50" s="159">
        <f t="array" ref="X50">SUM(1*(BI$5:IG$5=BI50:IG50))-1</f>
        <v>2</v>
      </c>
      <c r="Y50" s="160">
        <f t="shared" si="77"/>
        <v>0.13333333333333333</v>
      </c>
      <c r="Z50" s="389">
        <f t="shared" si="78"/>
        <v>9.5333333333333332</v>
      </c>
      <c r="AA50" s="389">
        <f t="shared" si="79"/>
        <v>15</v>
      </c>
      <c r="AB50" s="397">
        <f t="shared" si="80"/>
        <v>0.63555555555555554</v>
      </c>
      <c r="AC50" s="3419">
        <f t="shared" si="81"/>
        <v>0</v>
      </c>
      <c r="AD50" s="3420">
        <f t="shared" si="82"/>
        <v>0</v>
      </c>
      <c r="AE50" s="3421">
        <f t="shared" si="83"/>
        <v>0</v>
      </c>
      <c r="AF50" s="3422">
        <f t="shared" si="84"/>
        <v>0</v>
      </c>
      <c r="AG50" s="3423">
        <f t="shared" si="85"/>
        <v>0</v>
      </c>
      <c r="AH50" s="3424">
        <f t="shared" si="86"/>
        <v>0</v>
      </c>
      <c r="AI50" s="3425">
        <f t="shared" si="87"/>
        <v>0</v>
      </c>
      <c r="AJ50" s="3426">
        <f t="shared" si="88"/>
        <v>0</v>
      </c>
      <c r="AK50" s="3427">
        <f t="shared" si="89"/>
        <v>0</v>
      </c>
      <c r="AL50" s="3428">
        <f t="shared" si="90"/>
        <v>0</v>
      </c>
      <c r="AM50" s="3429">
        <f t="shared" si="91"/>
        <v>0</v>
      </c>
      <c r="AN50" s="3430">
        <f t="shared" si="92"/>
        <v>0</v>
      </c>
      <c r="AO50" s="3431">
        <f t="shared" si="93"/>
        <v>3</v>
      </c>
      <c r="AP50" s="3432">
        <f t="shared" si="94"/>
        <v>0</v>
      </c>
      <c r="AQ50" s="3419">
        <f t="shared" si="95"/>
        <v>9</v>
      </c>
      <c r="AR50" s="3420">
        <f t="shared" si="96"/>
        <v>0</v>
      </c>
      <c r="AS50" s="3421">
        <f t="shared" si="97"/>
        <v>3</v>
      </c>
      <c r="AT50" s="3422">
        <f t="shared" si="98"/>
        <v>1</v>
      </c>
      <c r="AU50" s="3423">
        <f t="shared" si="99"/>
        <v>0</v>
      </c>
      <c r="AV50" s="3424">
        <f t="shared" si="100"/>
        <v>0</v>
      </c>
      <c r="AW50" s="3425">
        <f t="shared" si="101"/>
        <v>0</v>
      </c>
      <c r="AX50" s="3426">
        <f t="shared" si="102"/>
        <v>0</v>
      </c>
      <c r="AY50" s="3427">
        <f t="shared" si="103"/>
        <v>0</v>
      </c>
      <c r="AZ50" s="3428">
        <f t="shared" si="104"/>
        <v>0</v>
      </c>
      <c r="BA50" s="3429">
        <f t="shared" si="105"/>
        <v>0</v>
      </c>
      <c r="BB50" s="3430">
        <f t="shared" si="106"/>
        <v>0</v>
      </c>
      <c r="BC50" s="3431">
        <f t="shared" si="107"/>
        <v>0</v>
      </c>
      <c r="BD50" s="3432">
        <f t="shared" si="108"/>
        <v>0</v>
      </c>
      <c r="BE50" s="3419">
        <f t="shared" si="109"/>
        <v>0</v>
      </c>
      <c r="BF50" s="3420">
        <f t="shared" si="110"/>
        <v>0</v>
      </c>
      <c r="BG50" s="3421">
        <f t="shared" si="111"/>
        <v>0</v>
      </c>
      <c r="BH50" s="3422">
        <f t="shared" si="112"/>
        <v>0</v>
      </c>
      <c r="BI50" s="94"/>
      <c r="BJ50" s="95"/>
      <c r="BK50" s="95"/>
      <c r="BL50" s="96"/>
      <c r="BM50" s="96"/>
      <c r="BN50" s="96"/>
      <c r="BO50" s="96"/>
      <c r="BP50" s="96"/>
      <c r="BQ50" s="96"/>
      <c r="BR50" s="96"/>
      <c r="BS50" s="96"/>
      <c r="BT50" s="97"/>
      <c r="BU50" s="97"/>
      <c r="BV50" s="97"/>
      <c r="BW50" s="97"/>
      <c r="BX50" s="97"/>
      <c r="BY50" s="97"/>
      <c r="BZ50" s="97"/>
      <c r="CA50" s="98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2"/>
      <c r="DH50" s="102"/>
      <c r="DI50" s="102"/>
      <c r="DJ50" s="102"/>
      <c r="DK50" s="102"/>
      <c r="DL50" s="102"/>
      <c r="DM50" s="102"/>
      <c r="DN50" s="102"/>
      <c r="DO50" s="102">
        <v>5</v>
      </c>
      <c r="DP50" s="102"/>
      <c r="DQ50" s="102">
        <v>9</v>
      </c>
      <c r="DR50" s="102"/>
      <c r="DS50" s="102">
        <v>11</v>
      </c>
      <c r="DT50" s="103"/>
      <c r="DU50" s="103">
        <v>8</v>
      </c>
      <c r="DV50" s="103"/>
      <c r="DW50" s="103">
        <v>3</v>
      </c>
      <c r="DX50" s="103">
        <v>16</v>
      </c>
      <c r="DY50" s="103">
        <v>7</v>
      </c>
      <c r="DZ50" s="103">
        <v>8</v>
      </c>
      <c r="EA50" s="103">
        <v>13</v>
      </c>
      <c r="EB50" s="103">
        <v>6</v>
      </c>
      <c r="EC50" s="103">
        <v>8</v>
      </c>
      <c r="ED50" s="103"/>
      <c r="EE50" s="103">
        <v>16</v>
      </c>
      <c r="EF50" s="96">
        <v>16</v>
      </c>
      <c r="EG50" s="96"/>
      <c r="EH50" s="96"/>
      <c r="EI50" s="104">
        <v>1</v>
      </c>
      <c r="EJ50" s="104"/>
      <c r="EK50" s="104"/>
      <c r="EL50" s="104">
        <v>16</v>
      </c>
      <c r="EM50" s="104"/>
      <c r="EN50" s="104"/>
      <c r="EO50" s="104"/>
      <c r="EP50" s="104"/>
      <c r="EQ50" s="104"/>
      <c r="ER50" s="104"/>
      <c r="ES50" s="367"/>
      <c r="ET50" s="367"/>
      <c r="EU50" s="367"/>
      <c r="EV50" s="367"/>
      <c r="EW50" s="367"/>
      <c r="EX50" s="367"/>
      <c r="EY50" s="515"/>
      <c r="EZ50" s="515"/>
      <c r="FA50" s="515"/>
      <c r="FB50" s="515"/>
      <c r="FC50" s="515"/>
      <c r="FD50" s="515"/>
      <c r="FE50" s="515"/>
      <c r="FF50" s="515"/>
      <c r="FG50" s="634"/>
      <c r="FH50" s="634"/>
      <c r="FI50" s="634"/>
      <c r="FJ50" s="634"/>
      <c r="FK50" s="634"/>
      <c r="FL50" s="634"/>
      <c r="FM50" s="634"/>
      <c r="FN50" s="634"/>
      <c r="FO50" s="634"/>
      <c r="FP50" s="634"/>
      <c r="FQ50" s="634"/>
      <c r="FR50" s="634"/>
      <c r="FS50" s="634"/>
      <c r="FT50" s="634"/>
      <c r="FU50" s="753"/>
      <c r="FV50" s="753"/>
      <c r="FW50" s="753"/>
      <c r="FX50" s="753"/>
      <c r="FY50" s="753"/>
      <c r="FZ50" s="753"/>
      <c r="GA50" s="753"/>
      <c r="GB50" s="753"/>
      <c r="GC50" s="753"/>
      <c r="GD50" s="753"/>
      <c r="GE50" s="753"/>
      <c r="GF50" s="753"/>
      <c r="GG50" s="753"/>
      <c r="GH50" s="753"/>
      <c r="GI50" s="1599"/>
      <c r="GJ50" s="1599"/>
      <c r="GK50" s="1599"/>
      <c r="GL50" s="1599"/>
      <c r="GM50" s="1599"/>
      <c r="GN50" s="1599"/>
      <c r="GO50" s="1599"/>
      <c r="GP50" s="1599"/>
      <c r="GQ50" s="1599"/>
      <c r="GR50" s="1599"/>
      <c r="GS50" s="1599"/>
      <c r="GT50" s="1599"/>
      <c r="GU50" s="1599"/>
      <c r="GV50" s="1599"/>
      <c r="GW50" s="1599"/>
      <c r="GX50" s="3597"/>
      <c r="GY50" s="3597"/>
      <c r="GZ50" s="3597"/>
      <c r="HA50" s="3597"/>
      <c r="HB50" s="3597"/>
      <c r="HC50" s="3597"/>
      <c r="HD50" s="3597"/>
      <c r="HE50" s="3663"/>
      <c r="HF50" s="3597"/>
      <c r="HG50" s="3597"/>
      <c r="HH50" s="3597"/>
      <c r="HI50" s="3731"/>
      <c r="HJ50" s="3731"/>
      <c r="HK50" s="3731"/>
      <c r="HL50" s="3731"/>
      <c r="HM50" s="3731"/>
      <c r="HN50" s="3731"/>
      <c r="HO50" s="3663"/>
      <c r="HP50" s="3731"/>
      <c r="HQ50" s="3731"/>
      <c r="HR50" s="3731"/>
      <c r="HS50" s="3731"/>
      <c r="HT50" s="3731"/>
      <c r="HU50" s="3731"/>
      <c r="HV50" s="104"/>
      <c r="HW50" s="104"/>
      <c r="HX50" s="104"/>
      <c r="HY50" s="104"/>
      <c r="HZ50" s="104"/>
      <c r="IA50" s="3663"/>
      <c r="IB50" s="104"/>
      <c r="IC50" s="104"/>
      <c r="ID50" s="104"/>
      <c r="IE50" s="104"/>
      <c r="IF50" s="104"/>
      <c r="IG50" s="3797"/>
    </row>
    <row r="51" spans="1:241" s="478" customFormat="1" ht="11.1" customHeight="1" x14ac:dyDescent="0.2">
      <c r="A51" s="60" t="s">
        <v>95</v>
      </c>
      <c r="B51" s="60" t="s">
        <v>134</v>
      </c>
      <c r="C51" s="448">
        <f t="shared" si="60"/>
        <v>9</v>
      </c>
      <c r="D51" s="447">
        <f t="shared" si="61"/>
        <v>0.05</v>
      </c>
      <c r="E51" s="403">
        <f t="array" ref="E51">MIN(IF(BI51:IG51&gt;=1,$BI$3:$IG$3))</f>
        <v>40782</v>
      </c>
      <c r="F51" s="400">
        <f t="array" ref="F51">MAX(IF(BI51:IG51&gt;=1,$BI$3:$IG$3))</f>
        <v>43756</v>
      </c>
      <c r="G51" s="442">
        <f t="shared" si="62"/>
        <v>2</v>
      </c>
      <c r="H51" s="446">
        <f t="shared" si="63"/>
        <v>0.22222222222222221</v>
      </c>
      <c r="I51" s="626">
        <f t="shared" si="64"/>
        <v>1</v>
      </c>
      <c r="J51" s="375">
        <f t="array" ref="J51">IF((G51&gt;=1),MAX(IF(BI51:IG51=1,$BI$3:$IG$3)),"-")</f>
        <v>40844</v>
      </c>
      <c r="K51" s="759">
        <f t="array" ref="K51">IF((G51&gt;=1),MAX(IF(BI51:IG51=1,$BI$2:$IG$2)),"-")</f>
        <v>43</v>
      </c>
      <c r="L51" s="384">
        <f t="shared" ca="1" si="65"/>
        <v>6</v>
      </c>
      <c r="M51" s="384">
        <f t="shared" ca="1" si="66"/>
        <v>137</v>
      </c>
      <c r="N51" s="445">
        <f t="shared" si="67"/>
        <v>0</v>
      </c>
      <c r="O51" s="444">
        <f t="shared" si="68"/>
        <v>0</v>
      </c>
      <c r="P51" s="156">
        <f t="shared" si="69"/>
        <v>0</v>
      </c>
      <c r="Q51" s="443">
        <f t="shared" si="70"/>
        <v>0</v>
      </c>
      <c r="R51" s="442">
        <f t="shared" si="71"/>
        <v>2</v>
      </c>
      <c r="S51" s="441">
        <f t="shared" si="72"/>
        <v>0.22222222222222221</v>
      </c>
      <c r="T51" s="362">
        <f t="shared" si="73"/>
        <v>2</v>
      </c>
      <c r="U51" s="157">
        <f t="shared" si="74"/>
        <v>0.22222222222222221</v>
      </c>
      <c r="V51" s="363">
        <f t="shared" si="75"/>
        <v>3</v>
      </c>
      <c r="W51" s="158">
        <f t="shared" si="76"/>
        <v>0.33333333333333331</v>
      </c>
      <c r="X51" s="159">
        <f t="array" ref="X51">SUM(1*(BI$5:IG$5=BI51:IG51))-1</f>
        <v>2</v>
      </c>
      <c r="Y51" s="160">
        <f t="shared" si="77"/>
        <v>0.22222222222222221</v>
      </c>
      <c r="Z51" s="389">
        <f t="shared" si="78"/>
        <v>9.3333333333333339</v>
      </c>
      <c r="AA51" s="389">
        <f t="shared" si="79"/>
        <v>13.444444444444445</v>
      </c>
      <c r="AB51" s="397">
        <f t="shared" si="80"/>
        <v>0.69421487603305787</v>
      </c>
      <c r="AC51" s="3419">
        <f t="shared" si="81"/>
        <v>0</v>
      </c>
      <c r="AD51" s="3420">
        <f t="shared" si="82"/>
        <v>0</v>
      </c>
      <c r="AE51" s="3421">
        <f t="shared" si="83"/>
        <v>0</v>
      </c>
      <c r="AF51" s="3422">
        <f t="shared" si="84"/>
        <v>0</v>
      </c>
      <c r="AG51" s="3423">
        <f t="shared" si="85"/>
        <v>0</v>
      </c>
      <c r="AH51" s="3424">
        <f t="shared" si="86"/>
        <v>0</v>
      </c>
      <c r="AI51" s="3425">
        <f t="shared" si="87"/>
        <v>0</v>
      </c>
      <c r="AJ51" s="3426">
        <f t="shared" si="88"/>
        <v>0</v>
      </c>
      <c r="AK51" s="3427">
        <f t="shared" si="89"/>
        <v>0</v>
      </c>
      <c r="AL51" s="3428">
        <f t="shared" si="90"/>
        <v>0</v>
      </c>
      <c r="AM51" s="3429">
        <f t="shared" si="91"/>
        <v>4</v>
      </c>
      <c r="AN51" s="3430">
        <f t="shared" si="92"/>
        <v>2</v>
      </c>
      <c r="AO51" s="3431">
        <f t="shared" si="93"/>
        <v>1</v>
      </c>
      <c r="AP51" s="3432">
        <f t="shared" si="94"/>
        <v>0</v>
      </c>
      <c r="AQ51" s="3419">
        <f t="shared" si="95"/>
        <v>1</v>
      </c>
      <c r="AR51" s="3420">
        <f t="shared" si="96"/>
        <v>0</v>
      </c>
      <c r="AS51" s="3421">
        <f t="shared" si="97"/>
        <v>1</v>
      </c>
      <c r="AT51" s="3422">
        <f t="shared" si="98"/>
        <v>0</v>
      </c>
      <c r="AU51" s="3423">
        <f t="shared" si="99"/>
        <v>0</v>
      </c>
      <c r="AV51" s="3424">
        <f t="shared" si="100"/>
        <v>0</v>
      </c>
      <c r="AW51" s="3425">
        <f t="shared" si="101"/>
        <v>0</v>
      </c>
      <c r="AX51" s="3426">
        <f t="shared" si="102"/>
        <v>0</v>
      </c>
      <c r="AY51" s="3427">
        <f t="shared" si="103"/>
        <v>0</v>
      </c>
      <c r="AZ51" s="3428">
        <f t="shared" si="104"/>
        <v>0</v>
      </c>
      <c r="BA51" s="3429">
        <f t="shared" si="105"/>
        <v>0</v>
      </c>
      <c r="BB51" s="3430">
        <f t="shared" si="106"/>
        <v>0</v>
      </c>
      <c r="BC51" s="3431">
        <f t="shared" si="107"/>
        <v>2</v>
      </c>
      <c r="BD51" s="3432">
        <f t="shared" si="108"/>
        <v>0</v>
      </c>
      <c r="BE51" s="3419">
        <f t="shared" si="109"/>
        <v>0</v>
      </c>
      <c r="BF51" s="3420">
        <f t="shared" si="110"/>
        <v>0</v>
      </c>
      <c r="BG51" s="3421">
        <f t="shared" si="111"/>
        <v>0</v>
      </c>
      <c r="BH51" s="3422">
        <f t="shared" si="112"/>
        <v>0</v>
      </c>
      <c r="BI51" s="94"/>
      <c r="BJ51" s="95"/>
      <c r="BK51" s="95"/>
      <c r="BL51" s="96"/>
      <c r="BM51" s="96"/>
      <c r="BN51" s="96"/>
      <c r="BO51" s="96"/>
      <c r="BP51" s="96"/>
      <c r="BQ51" s="96"/>
      <c r="BR51" s="96"/>
      <c r="BS51" s="96"/>
      <c r="BT51" s="97"/>
      <c r="BU51" s="97"/>
      <c r="BV51" s="97"/>
      <c r="BW51" s="97"/>
      <c r="BX51" s="97"/>
      <c r="BY51" s="97"/>
      <c r="BZ51" s="97"/>
      <c r="CA51" s="98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1">
        <v>1</v>
      </c>
      <c r="CX51" s="101">
        <v>10</v>
      </c>
      <c r="CY51" s="101">
        <v>1</v>
      </c>
      <c r="CZ51" s="101"/>
      <c r="DA51" s="101">
        <v>5</v>
      </c>
      <c r="DB51" s="101"/>
      <c r="DC51" s="101"/>
      <c r="DD51" s="101"/>
      <c r="DE51" s="101"/>
      <c r="DF51" s="101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>
        <v>17</v>
      </c>
      <c r="DS51" s="102"/>
      <c r="DT51" s="103">
        <v>5</v>
      </c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96">
        <v>14</v>
      </c>
      <c r="EG51" s="96"/>
      <c r="EH51" s="96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367"/>
      <c r="ET51" s="367"/>
      <c r="EU51" s="367"/>
      <c r="EV51" s="367"/>
      <c r="EW51" s="367"/>
      <c r="EX51" s="367"/>
      <c r="EY51" s="515"/>
      <c r="EZ51" s="515"/>
      <c r="FA51" s="515"/>
      <c r="FB51" s="515"/>
      <c r="FC51" s="515"/>
      <c r="FD51" s="515"/>
      <c r="FE51" s="515"/>
      <c r="FF51" s="515"/>
      <c r="FG51" s="634"/>
      <c r="FH51" s="634"/>
      <c r="FI51" s="634"/>
      <c r="FJ51" s="634"/>
      <c r="FK51" s="634"/>
      <c r="FL51" s="634"/>
      <c r="FM51" s="634"/>
      <c r="FN51" s="634"/>
      <c r="FO51" s="634"/>
      <c r="FP51" s="634"/>
      <c r="FQ51" s="634"/>
      <c r="FR51" s="634"/>
      <c r="FS51" s="634"/>
      <c r="FT51" s="634"/>
      <c r="FU51" s="753"/>
      <c r="FV51" s="753"/>
      <c r="FW51" s="753"/>
      <c r="FX51" s="753"/>
      <c r="FY51" s="753"/>
      <c r="FZ51" s="753"/>
      <c r="GA51" s="753"/>
      <c r="GB51" s="753"/>
      <c r="GC51" s="753"/>
      <c r="GD51" s="753"/>
      <c r="GE51" s="753"/>
      <c r="GF51" s="753"/>
      <c r="GG51" s="753"/>
      <c r="GH51" s="753"/>
      <c r="GI51" s="1599"/>
      <c r="GJ51" s="1599"/>
      <c r="GK51" s="1599"/>
      <c r="GL51" s="1599"/>
      <c r="GM51" s="1599"/>
      <c r="GN51" s="1599"/>
      <c r="GO51" s="1599"/>
      <c r="GP51" s="1599"/>
      <c r="GQ51" s="1599"/>
      <c r="GR51" s="1599"/>
      <c r="GS51" s="1599"/>
      <c r="GT51" s="1599"/>
      <c r="GU51" s="1599"/>
      <c r="GV51" s="1599"/>
      <c r="GW51" s="1599"/>
      <c r="GX51" s="3597">
        <v>14</v>
      </c>
      <c r="GY51" s="3597"/>
      <c r="GZ51" s="3597"/>
      <c r="HA51" s="3597">
        <v>17</v>
      </c>
      <c r="HB51" s="3597"/>
      <c r="HC51" s="3597"/>
      <c r="HD51" s="3597"/>
      <c r="HE51" s="3663"/>
      <c r="HF51" s="3597"/>
      <c r="HG51" s="3597"/>
      <c r="HH51" s="3597"/>
      <c r="HI51" s="3731"/>
      <c r="HJ51" s="3731"/>
      <c r="HK51" s="3731"/>
      <c r="HL51" s="3731"/>
      <c r="HM51" s="3731"/>
      <c r="HN51" s="3731"/>
      <c r="HO51" s="3663"/>
      <c r="HP51" s="3731"/>
      <c r="HQ51" s="3731"/>
      <c r="HR51" s="3731"/>
      <c r="HS51" s="3731"/>
      <c r="HT51" s="3731"/>
      <c r="HU51" s="3731"/>
      <c r="HV51" s="104"/>
      <c r="HW51" s="104"/>
      <c r="HX51" s="104"/>
      <c r="HY51" s="104"/>
      <c r="HZ51" s="104"/>
      <c r="IA51" s="3663"/>
      <c r="IB51" s="104"/>
      <c r="IC51" s="104"/>
      <c r="ID51" s="104"/>
      <c r="IE51" s="104"/>
      <c r="IF51" s="104"/>
      <c r="IG51" s="3797"/>
    </row>
    <row r="52" spans="1:241" s="478" customFormat="1" ht="11.1" customHeight="1" x14ac:dyDescent="0.2">
      <c r="A52" s="58" t="s">
        <v>96</v>
      </c>
      <c r="B52" s="58" t="s">
        <v>57</v>
      </c>
      <c r="C52" s="448">
        <f t="shared" si="60"/>
        <v>10</v>
      </c>
      <c r="D52" s="447">
        <f t="shared" si="61"/>
        <v>5.5555555555555552E-2</v>
      </c>
      <c r="E52" s="403">
        <f t="array" ref="E52">MIN(IF(BI52:IG52&gt;=1,$BI$3:$IG$3))</f>
        <v>40145</v>
      </c>
      <c r="F52" s="400">
        <f t="array" ref="F52">MAX(IF(BI52:IG52&gt;=1,$BI$3:$IG$3))</f>
        <v>44456</v>
      </c>
      <c r="G52" s="442">
        <f t="shared" si="62"/>
        <v>0</v>
      </c>
      <c r="H52" s="446">
        <f t="shared" si="63"/>
        <v>0</v>
      </c>
      <c r="I52" s="626" t="str">
        <f t="shared" si="64"/>
        <v>-</v>
      </c>
      <c r="J52" s="375" t="str">
        <f t="array" ref="J52">IF((G52&gt;=1),MAX(IF(BI52:IG52=1,$BI$3:$IG$3)),"-")</f>
        <v>-</v>
      </c>
      <c r="K52" s="759" t="str">
        <f t="array" ref="K52">IF((G52&gt;=1),MAX(IF(BI52:IG52=1,$BI$2:$IG$2)),"-")</f>
        <v>-</v>
      </c>
      <c r="L52" s="384">
        <f t="shared" ca="1" si="65"/>
        <v>10</v>
      </c>
      <c r="M52" s="384" t="str">
        <f t="shared" ca="1" si="66"/>
        <v>-</v>
      </c>
      <c r="N52" s="445">
        <f t="shared" si="67"/>
        <v>0</v>
      </c>
      <c r="O52" s="444">
        <f t="shared" si="68"/>
        <v>0</v>
      </c>
      <c r="P52" s="156">
        <f t="shared" si="69"/>
        <v>2</v>
      </c>
      <c r="Q52" s="443">
        <f t="shared" si="70"/>
        <v>0.2</v>
      </c>
      <c r="R52" s="442">
        <f t="shared" si="71"/>
        <v>2</v>
      </c>
      <c r="S52" s="441">
        <f t="shared" si="72"/>
        <v>0.2</v>
      </c>
      <c r="T52" s="362">
        <f t="shared" si="73"/>
        <v>2</v>
      </c>
      <c r="U52" s="157">
        <f t="shared" si="74"/>
        <v>0.2</v>
      </c>
      <c r="V52" s="363">
        <f t="shared" si="75"/>
        <v>3</v>
      </c>
      <c r="W52" s="158">
        <f t="shared" si="76"/>
        <v>0.3</v>
      </c>
      <c r="X52" s="159">
        <f t="array" ref="X52">SUM(1*(BI$5:IG$5=BI52:IG52))-1</f>
        <v>1</v>
      </c>
      <c r="Y52" s="160">
        <f t="shared" si="77"/>
        <v>0.1</v>
      </c>
      <c r="Z52" s="389">
        <f t="shared" si="78"/>
        <v>9.1999999999999993</v>
      </c>
      <c r="AA52" s="389">
        <f t="shared" si="79"/>
        <v>14.5</v>
      </c>
      <c r="AB52" s="397">
        <f t="shared" si="80"/>
        <v>0.63448275862068959</v>
      </c>
      <c r="AC52" s="3419">
        <f t="shared" si="81"/>
        <v>0</v>
      </c>
      <c r="AD52" s="3420">
        <f t="shared" si="82"/>
        <v>0</v>
      </c>
      <c r="AE52" s="3421">
        <f t="shared" si="83"/>
        <v>0</v>
      </c>
      <c r="AF52" s="3422">
        <f t="shared" si="84"/>
        <v>0</v>
      </c>
      <c r="AG52" s="3423">
        <f t="shared" si="85"/>
        <v>0</v>
      </c>
      <c r="AH52" s="3424">
        <f t="shared" si="86"/>
        <v>0</v>
      </c>
      <c r="AI52" s="3425">
        <f t="shared" si="87"/>
        <v>2</v>
      </c>
      <c r="AJ52" s="3426">
        <f t="shared" si="88"/>
        <v>0</v>
      </c>
      <c r="AK52" s="3427">
        <f t="shared" si="89"/>
        <v>1</v>
      </c>
      <c r="AL52" s="3428">
        <f t="shared" si="90"/>
        <v>0</v>
      </c>
      <c r="AM52" s="3429">
        <f t="shared" si="91"/>
        <v>1</v>
      </c>
      <c r="AN52" s="3430">
        <f t="shared" si="92"/>
        <v>0</v>
      </c>
      <c r="AO52" s="3431">
        <f t="shared" si="93"/>
        <v>0</v>
      </c>
      <c r="AP52" s="3432">
        <f t="shared" si="94"/>
        <v>0</v>
      </c>
      <c r="AQ52" s="3419">
        <f t="shared" si="95"/>
        <v>2</v>
      </c>
      <c r="AR52" s="3420">
        <f t="shared" si="96"/>
        <v>0</v>
      </c>
      <c r="AS52" s="3421">
        <f t="shared" si="97"/>
        <v>1</v>
      </c>
      <c r="AT52" s="3422">
        <f t="shared" si="98"/>
        <v>0</v>
      </c>
      <c r="AU52" s="3423">
        <f t="shared" si="99"/>
        <v>1</v>
      </c>
      <c r="AV52" s="3424">
        <f t="shared" si="100"/>
        <v>0</v>
      </c>
      <c r="AW52" s="3425">
        <f t="shared" si="101"/>
        <v>1</v>
      </c>
      <c r="AX52" s="3426">
        <f t="shared" si="102"/>
        <v>0</v>
      </c>
      <c r="AY52" s="3427">
        <f t="shared" si="103"/>
        <v>0</v>
      </c>
      <c r="AZ52" s="3428">
        <f t="shared" si="104"/>
        <v>0</v>
      </c>
      <c r="BA52" s="3429">
        <f t="shared" si="105"/>
        <v>0</v>
      </c>
      <c r="BB52" s="3430">
        <f t="shared" si="106"/>
        <v>0</v>
      </c>
      <c r="BC52" s="3431">
        <f t="shared" si="107"/>
        <v>0</v>
      </c>
      <c r="BD52" s="3432">
        <f t="shared" si="108"/>
        <v>0</v>
      </c>
      <c r="BE52" s="3419">
        <f t="shared" si="109"/>
        <v>1</v>
      </c>
      <c r="BF52" s="3420">
        <f t="shared" si="110"/>
        <v>0</v>
      </c>
      <c r="BG52" s="3421">
        <f t="shared" si="111"/>
        <v>0</v>
      </c>
      <c r="BH52" s="3422">
        <f t="shared" si="112"/>
        <v>0</v>
      </c>
      <c r="BI52" s="94"/>
      <c r="BJ52" s="95"/>
      <c r="BK52" s="95"/>
      <c r="BL52" s="96"/>
      <c r="BM52" s="96"/>
      <c r="BN52" s="96"/>
      <c r="BO52" s="96"/>
      <c r="BP52" s="96"/>
      <c r="BQ52" s="96"/>
      <c r="BR52" s="96"/>
      <c r="BS52" s="96"/>
      <c r="BT52" s="97"/>
      <c r="BU52" s="97"/>
      <c r="BV52" s="97"/>
      <c r="BW52" s="97"/>
      <c r="BX52" s="97"/>
      <c r="BY52" s="97"/>
      <c r="BZ52" s="97"/>
      <c r="CA52" s="98"/>
      <c r="CB52" s="99"/>
      <c r="CC52" s="99"/>
      <c r="CD52" s="99"/>
      <c r="CE52" s="99">
        <v>8</v>
      </c>
      <c r="CF52" s="99">
        <v>10</v>
      </c>
      <c r="CG52" s="99"/>
      <c r="CH52" s="99"/>
      <c r="CI52" s="99"/>
      <c r="CJ52" s="99"/>
      <c r="CK52" s="99"/>
      <c r="CL52" s="100"/>
      <c r="CM52" s="100"/>
      <c r="CN52" s="100"/>
      <c r="CO52" s="100"/>
      <c r="CP52" s="100"/>
      <c r="CQ52" s="100"/>
      <c r="CR52" s="100"/>
      <c r="CS52" s="100">
        <v>4</v>
      </c>
      <c r="CT52" s="100"/>
      <c r="CU52" s="100"/>
      <c r="CV52" s="100"/>
      <c r="CW52" s="101"/>
      <c r="CX52" s="101">
        <v>9</v>
      </c>
      <c r="CY52" s="101"/>
      <c r="CZ52" s="101"/>
      <c r="DA52" s="101"/>
      <c r="DB52" s="101"/>
      <c r="DC52" s="101"/>
      <c r="DD52" s="101"/>
      <c r="DE52" s="101"/>
      <c r="DF52" s="101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3"/>
      <c r="DU52" s="103">
        <v>17</v>
      </c>
      <c r="DV52" s="103"/>
      <c r="DW52" s="103"/>
      <c r="DX52" s="103"/>
      <c r="DY52" s="103"/>
      <c r="DZ52" s="103"/>
      <c r="EA52" s="103"/>
      <c r="EB52" s="103"/>
      <c r="EC52" s="103">
        <v>14</v>
      </c>
      <c r="ED52" s="103"/>
      <c r="EE52" s="103"/>
      <c r="EF52" s="96"/>
      <c r="EG52" s="96">
        <v>3</v>
      </c>
      <c r="EH52" s="96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367"/>
      <c r="ET52" s="367"/>
      <c r="EU52" s="367"/>
      <c r="EV52" s="367"/>
      <c r="EW52" s="367"/>
      <c r="EX52" s="367">
        <v>10</v>
      </c>
      <c r="EY52" s="515"/>
      <c r="EZ52" s="515"/>
      <c r="FA52" s="515"/>
      <c r="FB52" s="515"/>
      <c r="FC52" s="515"/>
      <c r="FD52" s="515"/>
      <c r="FE52" s="515"/>
      <c r="FF52" s="515"/>
      <c r="FG52" s="634"/>
      <c r="FH52" s="634"/>
      <c r="FI52" s="634"/>
      <c r="FJ52" s="634"/>
      <c r="FK52" s="634"/>
      <c r="FL52" s="634"/>
      <c r="FM52" s="634"/>
      <c r="FN52" s="634"/>
      <c r="FO52" s="634"/>
      <c r="FP52" s="634">
        <v>14</v>
      </c>
      <c r="FQ52" s="634"/>
      <c r="FR52" s="634"/>
      <c r="FS52" s="634"/>
      <c r="FT52" s="634"/>
      <c r="FU52" s="753"/>
      <c r="FV52" s="753"/>
      <c r="FW52" s="753"/>
      <c r="FX52" s="753"/>
      <c r="FY52" s="753"/>
      <c r="FZ52" s="753"/>
      <c r="GA52" s="753"/>
      <c r="GB52" s="753"/>
      <c r="GC52" s="753"/>
      <c r="GD52" s="753"/>
      <c r="GE52" s="753"/>
      <c r="GF52" s="753"/>
      <c r="GG52" s="753"/>
      <c r="GH52" s="753"/>
      <c r="GI52" s="1599"/>
      <c r="GJ52" s="1599"/>
      <c r="GK52" s="1599"/>
      <c r="GL52" s="1599"/>
      <c r="GM52" s="1599"/>
      <c r="GN52" s="1599"/>
      <c r="GO52" s="1599"/>
      <c r="GP52" s="1599"/>
      <c r="GQ52" s="1599"/>
      <c r="GR52" s="1599"/>
      <c r="GS52" s="1599"/>
      <c r="GT52" s="1599"/>
      <c r="GU52" s="1599"/>
      <c r="GV52" s="1599"/>
      <c r="GW52" s="1599"/>
      <c r="GX52" s="3597"/>
      <c r="GY52" s="3597"/>
      <c r="GZ52" s="3597"/>
      <c r="HA52" s="3597"/>
      <c r="HB52" s="3597"/>
      <c r="HC52" s="3597"/>
      <c r="HD52" s="3597"/>
      <c r="HE52" s="3663"/>
      <c r="HF52" s="3597"/>
      <c r="HG52" s="3597"/>
      <c r="HH52" s="3597"/>
      <c r="HI52" s="3731"/>
      <c r="HJ52" s="3731"/>
      <c r="HK52" s="3731">
        <v>3</v>
      </c>
      <c r="HL52" s="3731"/>
      <c r="HM52" s="3731"/>
      <c r="HN52" s="3731"/>
      <c r="HO52" s="3663"/>
      <c r="HP52" s="3731"/>
      <c r="HQ52" s="3731"/>
      <c r="HR52" s="3731"/>
      <c r="HS52" s="3731"/>
      <c r="HT52" s="3731"/>
      <c r="HU52" s="3731"/>
      <c r="HV52" s="104"/>
      <c r="HW52" s="104"/>
      <c r="HX52" s="104"/>
      <c r="HY52" s="104"/>
      <c r="HZ52" s="104"/>
      <c r="IA52" s="3663"/>
      <c r="IB52" s="104"/>
      <c r="IC52" s="104"/>
      <c r="ID52" s="104"/>
      <c r="IE52" s="104"/>
      <c r="IF52" s="104"/>
      <c r="IG52" s="3797"/>
    </row>
    <row r="53" spans="1:241" s="478" customFormat="1" ht="11.1" customHeight="1" x14ac:dyDescent="0.2">
      <c r="A53" s="58" t="s">
        <v>2</v>
      </c>
      <c r="B53" s="58" t="s">
        <v>2</v>
      </c>
      <c r="C53" s="448">
        <f t="shared" si="60"/>
        <v>12</v>
      </c>
      <c r="D53" s="447">
        <f t="shared" si="61"/>
        <v>6.6666666666666666E-2</v>
      </c>
      <c r="E53" s="403">
        <f t="array" ref="E53">MIN(IF(BI53:IG53&gt;=1,$BI$3:$IG$3))</f>
        <v>39227</v>
      </c>
      <c r="F53" s="400">
        <f t="array" ref="F53">MAX(IF(BI53:IG53&gt;=1,$BI$3:$IG$3))</f>
        <v>40480</v>
      </c>
      <c r="G53" s="442">
        <f t="shared" si="62"/>
        <v>0</v>
      </c>
      <c r="H53" s="446">
        <f t="shared" si="63"/>
        <v>0</v>
      </c>
      <c r="I53" s="626" t="str">
        <f t="shared" si="64"/>
        <v>-</v>
      </c>
      <c r="J53" s="375" t="str">
        <f t="array" ref="J53">IF((G53&gt;=1),MAX(IF(BI53:IG53=1,$BI$3:$IG$3)),"-")</f>
        <v>-</v>
      </c>
      <c r="K53" s="759" t="str">
        <f t="array" ref="K53">IF((G53&gt;=1),MAX(IF(BI53:IG53=1,$BI$2:$IG$2)),"-")</f>
        <v>-</v>
      </c>
      <c r="L53" s="384">
        <f t="shared" ca="1" si="65"/>
        <v>12</v>
      </c>
      <c r="M53" s="384" t="str">
        <f t="shared" ca="1" si="66"/>
        <v>-</v>
      </c>
      <c r="N53" s="445">
        <f t="shared" si="67"/>
        <v>0</v>
      </c>
      <c r="O53" s="444">
        <f t="shared" si="68"/>
        <v>0</v>
      </c>
      <c r="P53" s="156">
        <f t="shared" si="69"/>
        <v>1</v>
      </c>
      <c r="Q53" s="443">
        <f t="shared" si="70"/>
        <v>8.3333333333333329E-2</v>
      </c>
      <c r="R53" s="442">
        <f t="shared" si="71"/>
        <v>1</v>
      </c>
      <c r="S53" s="441">
        <f t="shared" si="72"/>
        <v>8.3333333333333329E-2</v>
      </c>
      <c r="T53" s="362">
        <f t="shared" si="73"/>
        <v>1</v>
      </c>
      <c r="U53" s="157">
        <f t="shared" si="74"/>
        <v>8.3333333333333329E-2</v>
      </c>
      <c r="V53" s="363">
        <f t="shared" si="75"/>
        <v>1</v>
      </c>
      <c r="W53" s="158">
        <f t="shared" si="76"/>
        <v>8.3333333333333329E-2</v>
      </c>
      <c r="X53" s="159">
        <f t="array" ref="X53">SUM(1*(BI$5:IG$5=BI53:IG53))-1</f>
        <v>2</v>
      </c>
      <c r="Y53" s="160">
        <f t="shared" si="77"/>
        <v>0.16666666666666666</v>
      </c>
      <c r="Z53" s="389">
        <f t="shared" si="78"/>
        <v>10</v>
      </c>
      <c r="AA53" s="389">
        <f t="shared" si="79"/>
        <v>12.333333333333334</v>
      </c>
      <c r="AB53" s="397">
        <f t="shared" si="80"/>
        <v>0.81081081081081074</v>
      </c>
      <c r="AC53" s="3419">
        <f t="shared" si="81"/>
        <v>2</v>
      </c>
      <c r="AD53" s="3420">
        <f t="shared" si="82"/>
        <v>0</v>
      </c>
      <c r="AE53" s="3421">
        <f t="shared" si="83"/>
        <v>4</v>
      </c>
      <c r="AF53" s="3422">
        <f t="shared" si="84"/>
        <v>0</v>
      </c>
      <c r="AG53" s="3423">
        <f t="shared" si="85"/>
        <v>5</v>
      </c>
      <c r="AH53" s="3424">
        <f t="shared" si="86"/>
        <v>0</v>
      </c>
      <c r="AI53" s="3425">
        <f t="shared" si="87"/>
        <v>0</v>
      </c>
      <c r="AJ53" s="3426">
        <f t="shared" si="88"/>
        <v>0</v>
      </c>
      <c r="AK53" s="3427">
        <f t="shared" si="89"/>
        <v>1</v>
      </c>
      <c r="AL53" s="3428">
        <f t="shared" si="90"/>
        <v>0</v>
      </c>
      <c r="AM53" s="3429">
        <f t="shared" si="91"/>
        <v>0</v>
      </c>
      <c r="AN53" s="3430">
        <f t="shared" si="92"/>
        <v>0</v>
      </c>
      <c r="AO53" s="3431">
        <f t="shared" si="93"/>
        <v>0</v>
      </c>
      <c r="AP53" s="3432">
        <f t="shared" si="94"/>
        <v>0</v>
      </c>
      <c r="AQ53" s="3419">
        <f t="shared" si="95"/>
        <v>0</v>
      </c>
      <c r="AR53" s="3420">
        <f t="shared" si="96"/>
        <v>0</v>
      </c>
      <c r="AS53" s="3421">
        <f t="shared" si="97"/>
        <v>0</v>
      </c>
      <c r="AT53" s="3422">
        <f t="shared" si="98"/>
        <v>0</v>
      </c>
      <c r="AU53" s="3423">
        <f t="shared" si="99"/>
        <v>0</v>
      </c>
      <c r="AV53" s="3424">
        <f t="shared" si="100"/>
        <v>0</v>
      </c>
      <c r="AW53" s="3425">
        <f t="shared" si="101"/>
        <v>0</v>
      </c>
      <c r="AX53" s="3426">
        <f t="shared" si="102"/>
        <v>0</v>
      </c>
      <c r="AY53" s="3427">
        <f t="shared" si="103"/>
        <v>0</v>
      </c>
      <c r="AZ53" s="3428">
        <f t="shared" si="104"/>
        <v>0</v>
      </c>
      <c r="BA53" s="3429">
        <f t="shared" si="105"/>
        <v>0</v>
      </c>
      <c r="BB53" s="3430">
        <f t="shared" si="106"/>
        <v>0</v>
      </c>
      <c r="BC53" s="3431">
        <f t="shared" si="107"/>
        <v>0</v>
      </c>
      <c r="BD53" s="3432">
        <f t="shared" si="108"/>
        <v>0</v>
      </c>
      <c r="BE53" s="3419">
        <f t="shared" si="109"/>
        <v>0</v>
      </c>
      <c r="BF53" s="3420">
        <f t="shared" si="110"/>
        <v>0</v>
      </c>
      <c r="BG53" s="3421">
        <f t="shared" si="111"/>
        <v>0</v>
      </c>
      <c r="BH53" s="3422">
        <f t="shared" si="112"/>
        <v>0</v>
      </c>
      <c r="BI53" s="105">
        <v>11</v>
      </c>
      <c r="BJ53" s="103">
        <v>12</v>
      </c>
      <c r="BK53" s="103"/>
      <c r="BL53" s="96">
        <v>11</v>
      </c>
      <c r="BM53" s="96">
        <v>11</v>
      </c>
      <c r="BN53" s="96"/>
      <c r="BO53" s="96">
        <v>14</v>
      </c>
      <c r="BP53" s="96">
        <v>11</v>
      </c>
      <c r="BQ53" s="96"/>
      <c r="BR53" s="96"/>
      <c r="BS53" s="96"/>
      <c r="BT53" s="98"/>
      <c r="BU53" s="98">
        <v>5</v>
      </c>
      <c r="BV53" s="98"/>
      <c r="BW53" s="98"/>
      <c r="BX53" s="98">
        <v>3</v>
      </c>
      <c r="BY53" s="98">
        <v>12</v>
      </c>
      <c r="BZ53" s="98">
        <v>10</v>
      </c>
      <c r="CA53" s="98">
        <v>9</v>
      </c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100"/>
      <c r="CM53" s="100"/>
      <c r="CN53" s="100">
        <v>11</v>
      </c>
      <c r="CO53" s="100"/>
      <c r="CP53" s="100"/>
      <c r="CQ53" s="100"/>
      <c r="CR53" s="100"/>
      <c r="CS53" s="100"/>
      <c r="CT53" s="100"/>
      <c r="CU53" s="100"/>
      <c r="CV53" s="100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96"/>
      <c r="EG53" s="96"/>
      <c r="EH53" s="96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367"/>
      <c r="ET53" s="367"/>
      <c r="EU53" s="367"/>
      <c r="EV53" s="367"/>
      <c r="EW53" s="367"/>
      <c r="EX53" s="367"/>
      <c r="EY53" s="515"/>
      <c r="EZ53" s="515"/>
      <c r="FA53" s="515"/>
      <c r="FB53" s="515"/>
      <c r="FC53" s="515"/>
      <c r="FD53" s="515"/>
      <c r="FE53" s="515"/>
      <c r="FF53" s="515"/>
      <c r="FG53" s="634"/>
      <c r="FH53" s="634"/>
      <c r="FI53" s="634"/>
      <c r="FJ53" s="634"/>
      <c r="FK53" s="634"/>
      <c r="FL53" s="634"/>
      <c r="FM53" s="634"/>
      <c r="FN53" s="634"/>
      <c r="FO53" s="634"/>
      <c r="FP53" s="634"/>
      <c r="FQ53" s="634"/>
      <c r="FR53" s="634"/>
      <c r="FS53" s="634"/>
      <c r="FT53" s="634"/>
      <c r="FU53" s="753"/>
      <c r="FV53" s="753"/>
      <c r="FW53" s="753"/>
      <c r="FX53" s="753"/>
      <c r="FY53" s="753"/>
      <c r="FZ53" s="753"/>
      <c r="GA53" s="753"/>
      <c r="GB53" s="753"/>
      <c r="GC53" s="753"/>
      <c r="GD53" s="753"/>
      <c r="GE53" s="753"/>
      <c r="GF53" s="753"/>
      <c r="GG53" s="753"/>
      <c r="GH53" s="753"/>
      <c r="GI53" s="1599"/>
      <c r="GJ53" s="1599"/>
      <c r="GK53" s="1599"/>
      <c r="GL53" s="1599"/>
      <c r="GM53" s="1599"/>
      <c r="GN53" s="1599"/>
      <c r="GO53" s="1599"/>
      <c r="GP53" s="1599"/>
      <c r="GQ53" s="1599"/>
      <c r="GR53" s="1599"/>
      <c r="GS53" s="1599"/>
      <c r="GT53" s="1599"/>
      <c r="GU53" s="1599"/>
      <c r="GV53" s="1599"/>
      <c r="GW53" s="1599"/>
      <c r="GX53" s="3597"/>
      <c r="GY53" s="3597"/>
      <c r="GZ53" s="3597"/>
      <c r="HA53" s="3597"/>
      <c r="HB53" s="3597"/>
      <c r="HC53" s="3597"/>
      <c r="HD53" s="3597"/>
      <c r="HE53" s="3663"/>
      <c r="HF53" s="3597"/>
      <c r="HG53" s="3597"/>
      <c r="HH53" s="3597"/>
      <c r="HI53" s="3731"/>
      <c r="HJ53" s="3731"/>
      <c r="HK53" s="3731"/>
      <c r="HL53" s="3731"/>
      <c r="HM53" s="3731"/>
      <c r="HN53" s="3731"/>
      <c r="HO53" s="3663"/>
      <c r="HP53" s="3731"/>
      <c r="HQ53" s="3731"/>
      <c r="HR53" s="3731"/>
      <c r="HS53" s="3731"/>
      <c r="HT53" s="3731"/>
      <c r="HU53" s="3731"/>
      <c r="HV53" s="104"/>
      <c r="HW53" s="104"/>
      <c r="HX53" s="104"/>
      <c r="HY53" s="104"/>
      <c r="HZ53" s="104"/>
      <c r="IA53" s="3663"/>
      <c r="IB53" s="104"/>
      <c r="IC53" s="104"/>
      <c r="ID53" s="104"/>
      <c r="IE53" s="104"/>
      <c r="IF53" s="104"/>
      <c r="IG53" s="3797"/>
    </row>
    <row r="54" spans="1:241" s="478" customFormat="1" ht="11.1" customHeight="1" x14ac:dyDescent="0.2">
      <c r="A54" s="58" t="s">
        <v>294</v>
      </c>
      <c r="B54" s="58" t="s">
        <v>293</v>
      </c>
      <c r="C54" s="448">
        <f t="shared" si="60"/>
        <v>1</v>
      </c>
      <c r="D54" s="447">
        <f t="shared" si="61"/>
        <v>5.5555555555555558E-3</v>
      </c>
      <c r="E54" s="403">
        <f t="array" ref="E54">MIN(IF(BI54:IG54&gt;=1,$BI$3:$IG$3))</f>
        <v>42367</v>
      </c>
      <c r="F54" s="400">
        <f t="array" ref="F54">MAX(IF(BI54:IG54&gt;=1,$BI$3:$IG$3))</f>
        <v>42367</v>
      </c>
      <c r="G54" s="442">
        <f t="shared" si="62"/>
        <v>0</v>
      </c>
      <c r="H54" s="446">
        <f t="shared" si="63"/>
        <v>0</v>
      </c>
      <c r="I54" s="626" t="str">
        <f t="shared" si="64"/>
        <v>-</v>
      </c>
      <c r="J54" s="375" t="str">
        <f t="array" ref="J54">IF((G54&gt;=1),MAX(IF(BI54:IG54=1,$BI$3:$IG$3)),"-")</f>
        <v>-</v>
      </c>
      <c r="K54" s="759" t="str">
        <f t="array" ref="K54">IF((G54&gt;=1),MAX(IF(BI54:IG54=1,$BI$2:$IG$2)),"-")</f>
        <v>-</v>
      </c>
      <c r="L54" s="384">
        <f t="shared" ca="1" si="65"/>
        <v>1</v>
      </c>
      <c r="M54" s="384" t="str">
        <f t="shared" ca="1" si="66"/>
        <v>-</v>
      </c>
      <c r="N54" s="445">
        <f t="shared" si="67"/>
        <v>0</v>
      </c>
      <c r="O54" s="444">
        <f t="shared" si="68"/>
        <v>0</v>
      </c>
      <c r="P54" s="156">
        <f t="shared" si="69"/>
        <v>0</v>
      </c>
      <c r="Q54" s="443">
        <f t="shared" si="70"/>
        <v>0</v>
      </c>
      <c r="R54" s="442">
        <f t="shared" si="71"/>
        <v>0</v>
      </c>
      <c r="S54" s="441">
        <f t="shared" si="72"/>
        <v>0</v>
      </c>
      <c r="T54" s="362">
        <f t="shared" si="73"/>
        <v>0</v>
      </c>
      <c r="U54" s="157">
        <f t="shared" si="74"/>
        <v>0</v>
      </c>
      <c r="V54" s="363">
        <f t="shared" si="75"/>
        <v>0</v>
      </c>
      <c r="W54" s="158">
        <f t="shared" si="76"/>
        <v>0</v>
      </c>
      <c r="X54" s="159">
        <f t="array" ref="X54">SUM(1*(BI$5:IG$5=BI54:IG54))-1</f>
        <v>0</v>
      </c>
      <c r="Y54" s="160">
        <f t="shared" si="77"/>
        <v>0</v>
      </c>
      <c r="Z54" s="389">
        <f t="shared" si="78"/>
        <v>15</v>
      </c>
      <c r="AA54" s="389">
        <f t="shared" si="79"/>
        <v>18</v>
      </c>
      <c r="AB54" s="397">
        <f t="shared" si="80"/>
        <v>0.83333333333333337</v>
      </c>
      <c r="AC54" s="3419">
        <f t="shared" si="81"/>
        <v>0</v>
      </c>
      <c r="AD54" s="3420">
        <f t="shared" si="82"/>
        <v>0</v>
      </c>
      <c r="AE54" s="3421">
        <f t="shared" si="83"/>
        <v>0</v>
      </c>
      <c r="AF54" s="3422">
        <f t="shared" si="84"/>
        <v>0</v>
      </c>
      <c r="AG54" s="3423">
        <f t="shared" si="85"/>
        <v>0</v>
      </c>
      <c r="AH54" s="3424">
        <f t="shared" si="86"/>
        <v>0</v>
      </c>
      <c r="AI54" s="3425">
        <f t="shared" si="87"/>
        <v>0</v>
      </c>
      <c r="AJ54" s="3426">
        <f t="shared" si="88"/>
        <v>0</v>
      </c>
      <c r="AK54" s="3427">
        <f t="shared" si="89"/>
        <v>0</v>
      </c>
      <c r="AL54" s="3428">
        <f t="shared" si="90"/>
        <v>0</v>
      </c>
      <c r="AM54" s="3429">
        <f t="shared" si="91"/>
        <v>0</v>
      </c>
      <c r="AN54" s="3430">
        <f t="shared" si="92"/>
        <v>0</v>
      </c>
      <c r="AO54" s="3431">
        <f t="shared" si="93"/>
        <v>0</v>
      </c>
      <c r="AP54" s="3432">
        <f t="shared" si="94"/>
        <v>0</v>
      </c>
      <c r="AQ54" s="3419">
        <f t="shared" si="95"/>
        <v>0</v>
      </c>
      <c r="AR54" s="3420">
        <f t="shared" si="96"/>
        <v>0</v>
      </c>
      <c r="AS54" s="3421">
        <f t="shared" si="97"/>
        <v>0</v>
      </c>
      <c r="AT54" s="3422">
        <f t="shared" si="98"/>
        <v>0</v>
      </c>
      <c r="AU54" s="3423">
        <f t="shared" si="99"/>
        <v>1</v>
      </c>
      <c r="AV54" s="3424">
        <f t="shared" si="100"/>
        <v>0</v>
      </c>
      <c r="AW54" s="3425">
        <f t="shared" si="101"/>
        <v>0</v>
      </c>
      <c r="AX54" s="3426">
        <f t="shared" si="102"/>
        <v>0</v>
      </c>
      <c r="AY54" s="3427">
        <f t="shared" si="103"/>
        <v>0</v>
      </c>
      <c r="AZ54" s="3428">
        <f t="shared" si="104"/>
        <v>0</v>
      </c>
      <c r="BA54" s="3429">
        <f t="shared" si="105"/>
        <v>0</v>
      </c>
      <c r="BB54" s="3430">
        <f t="shared" si="106"/>
        <v>0</v>
      </c>
      <c r="BC54" s="3431">
        <f t="shared" si="107"/>
        <v>0</v>
      </c>
      <c r="BD54" s="3432">
        <f t="shared" si="108"/>
        <v>0</v>
      </c>
      <c r="BE54" s="3419">
        <f t="shared" si="109"/>
        <v>0</v>
      </c>
      <c r="BF54" s="3420">
        <f t="shared" si="110"/>
        <v>0</v>
      </c>
      <c r="BG54" s="3421">
        <f t="shared" si="111"/>
        <v>0</v>
      </c>
      <c r="BH54" s="3422">
        <f t="shared" si="112"/>
        <v>0</v>
      </c>
      <c r="BI54" s="105"/>
      <c r="BJ54" s="103"/>
      <c r="BK54" s="103"/>
      <c r="BL54" s="96"/>
      <c r="BM54" s="96"/>
      <c r="BN54" s="96"/>
      <c r="BO54" s="96"/>
      <c r="BP54" s="96"/>
      <c r="BQ54" s="96"/>
      <c r="BR54" s="96"/>
      <c r="BS54" s="96"/>
      <c r="BT54" s="98"/>
      <c r="BU54" s="98"/>
      <c r="BV54" s="98"/>
      <c r="BW54" s="98"/>
      <c r="BX54" s="98"/>
      <c r="BY54" s="98"/>
      <c r="BZ54" s="98"/>
      <c r="CA54" s="98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96"/>
      <c r="EG54" s="96"/>
      <c r="EH54" s="96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367"/>
      <c r="ET54" s="367"/>
      <c r="EU54" s="367"/>
      <c r="EV54" s="367"/>
      <c r="EW54" s="367"/>
      <c r="EX54" s="367"/>
      <c r="EY54" s="515">
        <v>15</v>
      </c>
      <c r="EZ54" s="515"/>
      <c r="FA54" s="515"/>
      <c r="FB54" s="515"/>
      <c r="FC54" s="515"/>
      <c r="FD54" s="515"/>
      <c r="FE54" s="515"/>
      <c r="FF54" s="515"/>
      <c r="FG54" s="634"/>
      <c r="FH54" s="634"/>
      <c r="FI54" s="634"/>
      <c r="FJ54" s="634"/>
      <c r="FK54" s="634"/>
      <c r="FL54" s="634"/>
      <c r="FM54" s="634"/>
      <c r="FN54" s="634"/>
      <c r="FO54" s="634"/>
      <c r="FP54" s="634"/>
      <c r="FQ54" s="634"/>
      <c r="FR54" s="634"/>
      <c r="FS54" s="634"/>
      <c r="FT54" s="634"/>
      <c r="FU54" s="753"/>
      <c r="FV54" s="753"/>
      <c r="FW54" s="753"/>
      <c r="FX54" s="753"/>
      <c r="FY54" s="753"/>
      <c r="FZ54" s="753"/>
      <c r="GA54" s="753"/>
      <c r="GB54" s="753"/>
      <c r="GC54" s="753"/>
      <c r="GD54" s="753"/>
      <c r="GE54" s="753"/>
      <c r="GF54" s="753"/>
      <c r="GG54" s="753"/>
      <c r="GH54" s="753"/>
      <c r="GI54" s="1599"/>
      <c r="GJ54" s="1599"/>
      <c r="GK54" s="1599"/>
      <c r="GL54" s="1599"/>
      <c r="GM54" s="1599"/>
      <c r="GN54" s="1599"/>
      <c r="GO54" s="1599"/>
      <c r="GP54" s="1599"/>
      <c r="GQ54" s="1599"/>
      <c r="GR54" s="1599"/>
      <c r="GS54" s="1599"/>
      <c r="GT54" s="1599"/>
      <c r="GU54" s="1599"/>
      <c r="GV54" s="1599"/>
      <c r="GW54" s="1599"/>
      <c r="GX54" s="3597"/>
      <c r="GY54" s="3597"/>
      <c r="GZ54" s="3597"/>
      <c r="HA54" s="3597"/>
      <c r="HB54" s="3597"/>
      <c r="HC54" s="3597"/>
      <c r="HD54" s="3597"/>
      <c r="HE54" s="3663"/>
      <c r="HF54" s="3597"/>
      <c r="HG54" s="3597"/>
      <c r="HH54" s="3597"/>
      <c r="HI54" s="3731"/>
      <c r="HJ54" s="3731"/>
      <c r="HK54" s="3731"/>
      <c r="HL54" s="3731"/>
      <c r="HM54" s="3731"/>
      <c r="HN54" s="3731"/>
      <c r="HO54" s="3663"/>
      <c r="HP54" s="3731"/>
      <c r="HQ54" s="3731"/>
      <c r="HR54" s="3731"/>
      <c r="HS54" s="3731"/>
      <c r="HT54" s="3731"/>
      <c r="HU54" s="3731"/>
      <c r="HV54" s="104"/>
      <c r="HW54" s="104"/>
      <c r="HX54" s="104"/>
      <c r="HY54" s="104"/>
      <c r="HZ54" s="104"/>
      <c r="IA54" s="3663"/>
      <c r="IB54" s="104"/>
      <c r="IC54" s="104"/>
      <c r="ID54" s="104"/>
      <c r="IE54" s="104"/>
      <c r="IF54" s="104"/>
      <c r="IG54" s="3797"/>
    </row>
    <row r="55" spans="1:241" s="478" customFormat="1" ht="11.1" customHeight="1" x14ac:dyDescent="0.2">
      <c r="A55" s="58" t="s">
        <v>204</v>
      </c>
      <c r="B55" s="58" t="s">
        <v>205</v>
      </c>
      <c r="C55" s="448">
        <f t="shared" si="60"/>
        <v>1</v>
      </c>
      <c r="D55" s="447">
        <f t="shared" si="61"/>
        <v>5.5555555555555558E-3</v>
      </c>
      <c r="E55" s="403">
        <f t="array" ref="E55">MIN(IF(BI55:IG55&gt;=1,$BI$3:$IG$3))</f>
        <v>41607</v>
      </c>
      <c r="F55" s="400">
        <f t="array" ref="F55">MAX(IF(BI55:IG55&gt;=1,$BI$3:$IG$3))</f>
        <v>41607</v>
      </c>
      <c r="G55" s="442">
        <f t="shared" si="62"/>
        <v>0</v>
      </c>
      <c r="H55" s="446">
        <f t="shared" si="63"/>
        <v>0</v>
      </c>
      <c r="I55" s="626" t="str">
        <f t="shared" si="64"/>
        <v>-</v>
      </c>
      <c r="J55" s="375" t="str">
        <f t="array" ref="J55">IF((G55&gt;=1),MAX(IF(BI55:IG55=1,$BI$3:$IG$3)),"-")</f>
        <v>-</v>
      </c>
      <c r="K55" s="759" t="str">
        <f t="array" ref="K55">IF((G55&gt;=1),MAX(IF(BI55:IG55=1,$BI$2:$IG$2)),"-")</f>
        <v>-</v>
      </c>
      <c r="L55" s="384">
        <f t="shared" ca="1" si="65"/>
        <v>1</v>
      </c>
      <c r="M55" s="384" t="str">
        <f t="shared" ca="1" si="66"/>
        <v>-</v>
      </c>
      <c r="N55" s="445">
        <f t="shared" si="67"/>
        <v>0</v>
      </c>
      <c r="O55" s="444">
        <f t="shared" si="68"/>
        <v>0</v>
      </c>
      <c r="P55" s="156">
        <f t="shared" si="69"/>
        <v>0</v>
      </c>
      <c r="Q55" s="443">
        <f t="shared" si="70"/>
        <v>0</v>
      </c>
      <c r="R55" s="442">
        <f t="shared" si="71"/>
        <v>0</v>
      </c>
      <c r="S55" s="441">
        <f t="shared" si="72"/>
        <v>0</v>
      </c>
      <c r="T55" s="362">
        <f t="shared" si="73"/>
        <v>0</v>
      </c>
      <c r="U55" s="157">
        <f t="shared" si="74"/>
        <v>0</v>
      </c>
      <c r="V55" s="363">
        <f t="shared" si="75"/>
        <v>0</v>
      </c>
      <c r="W55" s="158">
        <f t="shared" si="76"/>
        <v>0</v>
      </c>
      <c r="X55" s="159">
        <f t="array" ref="X55">SUM(1*(BI$5:IG$5=BI55:IG55))-1</f>
        <v>0</v>
      </c>
      <c r="Y55" s="160">
        <f t="shared" si="77"/>
        <v>0</v>
      </c>
      <c r="Z55" s="389">
        <f t="shared" si="78"/>
        <v>13</v>
      </c>
      <c r="AA55" s="389">
        <f t="shared" si="79"/>
        <v>18</v>
      </c>
      <c r="AB55" s="397">
        <f t="shared" si="80"/>
        <v>0.72222222222222221</v>
      </c>
      <c r="AC55" s="3419">
        <f t="shared" si="81"/>
        <v>0</v>
      </c>
      <c r="AD55" s="3420">
        <f t="shared" si="82"/>
        <v>0</v>
      </c>
      <c r="AE55" s="3421">
        <f t="shared" si="83"/>
        <v>0</v>
      </c>
      <c r="AF55" s="3422">
        <f t="shared" si="84"/>
        <v>0</v>
      </c>
      <c r="AG55" s="3423">
        <f t="shared" si="85"/>
        <v>0</v>
      </c>
      <c r="AH55" s="3424">
        <f t="shared" si="86"/>
        <v>0</v>
      </c>
      <c r="AI55" s="3425">
        <f t="shared" si="87"/>
        <v>0</v>
      </c>
      <c r="AJ55" s="3426">
        <f t="shared" si="88"/>
        <v>0</v>
      </c>
      <c r="AK55" s="3427">
        <f t="shared" si="89"/>
        <v>0</v>
      </c>
      <c r="AL55" s="3428">
        <f t="shared" si="90"/>
        <v>0</v>
      </c>
      <c r="AM55" s="3429">
        <f t="shared" si="91"/>
        <v>0</v>
      </c>
      <c r="AN55" s="3430">
        <f t="shared" si="92"/>
        <v>0</v>
      </c>
      <c r="AO55" s="3431">
        <f t="shared" si="93"/>
        <v>0</v>
      </c>
      <c r="AP55" s="3432">
        <f t="shared" si="94"/>
        <v>0</v>
      </c>
      <c r="AQ55" s="3419">
        <f t="shared" si="95"/>
        <v>1</v>
      </c>
      <c r="AR55" s="3420">
        <f t="shared" si="96"/>
        <v>0</v>
      </c>
      <c r="AS55" s="3421">
        <f t="shared" si="97"/>
        <v>0</v>
      </c>
      <c r="AT55" s="3422">
        <f t="shared" si="98"/>
        <v>0</v>
      </c>
      <c r="AU55" s="3423">
        <f t="shared" si="99"/>
        <v>0</v>
      </c>
      <c r="AV55" s="3424">
        <f t="shared" si="100"/>
        <v>0</v>
      </c>
      <c r="AW55" s="3425">
        <f t="shared" si="101"/>
        <v>0</v>
      </c>
      <c r="AX55" s="3426">
        <f t="shared" si="102"/>
        <v>0</v>
      </c>
      <c r="AY55" s="3427">
        <f t="shared" si="103"/>
        <v>0</v>
      </c>
      <c r="AZ55" s="3428">
        <f t="shared" si="104"/>
        <v>0</v>
      </c>
      <c r="BA55" s="3429">
        <f t="shared" si="105"/>
        <v>0</v>
      </c>
      <c r="BB55" s="3430">
        <f t="shared" si="106"/>
        <v>0</v>
      </c>
      <c r="BC55" s="3431">
        <f t="shared" si="107"/>
        <v>0</v>
      </c>
      <c r="BD55" s="3432">
        <f t="shared" si="108"/>
        <v>0</v>
      </c>
      <c r="BE55" s="3419">
        <f t="shared" si="109"/>
        <v>0</v>
      </c>
      <c r="BF55" s="3420">
        <f t="shared" si="110"/>
        <v>0</v>
      </c>
      <c r="BG55" s="3421">
        <f t="shared" si="111"/>
        <v>0</v>
      </c>
      <c r="BH55" s="3422">
        <f t="shared" si="112"/>
        <v>0</v>
      </c>
      <c r="BI55" s="94"/>
      <c r="BJ55" s="95"/>
      <c r="BK55" s="95"/>
      <c r="BL55" s="96"/>
      <c r="BM55" s="96"/>
      <c r="BN55" s="96"/>
      <c r="BO55" s="96"/>
      <c r="BP55" s="96"/>
      <c r="BQ55" s="96"/>
      <c r="BR55" s="96"/>
      <c r="BS55" s="96"/>
      <c r="BT55" s="97"/>
      <c r="BU55" s="97"/>
      <c r="BV55" s="97"/>
      <c r="BW55" s="97"/>
      <c r="BX55" s="97"/>
      <c r="BY55" s="97"/>
      <c r="BZ55" s="97"/>
      <c r="CA55" s="98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3"/>
      <c r="DU55" s="103"/>
      <c r="DV55" s="103"/>
      <c r="DW55" s="103"/>
      <c r="DX55" s="103">
        <v>13</v>
      </c>
      <c r="DY55" s="103"/>
      <c r="DZ55" s="103"/>
      <c r="EA55" s="103"/>
      <c r="EB55" s="103"/>
      <c r="EC55" s="103"/>
      <c r="ED55" s="103"/>
      <c r="EE55" s="103"/>
      <c r="EF55" s="96"/>
      <c r="EG55" s="96"/>
      <c r="EH55" s="96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367"/>
      <c r="ET55" s="367"/>
      <c r="EU55" s="367"/>
      <c r="EV55" s="367"/>
      <c r="EW55" s="367"/>
      <c r="EX55" s="367"/>
      <c r="EY55" s="515"/>
      <c r="EZ55" s="515"/>
      <c r="FA55" s="515"/>
      <c r="FB55" s="515"/>
      <c r="FC55" s="515"/>
      <c r="FD55" s="515"/>
      <c r="FE55" s="515"/>
      <c r="FF55" s="515"/>
      <c r="FG55" s="634"/>
      <c r="FH55" s="634"/>
      <c r="FI55" s="634"/>
      <c r="FJ55" s="634"/>
      <c r="FK55" s="634"/>
      <c r="FL55" s="634"/>
      <c r="FM55" s="634"/>
      <c r="FN55" s="634"/>
      <c r="FO55" s="634"/>
      <c r="FP55" s="634"/>
      <c r="FQ55" s="634"/>
      <c r="FR55" s="634"/>
      <c r="FS55" s="634"/>
      <c r="FT55" s="634"/>
      <c r="FU55" s="753"/>
      <c r="FV55" s="753"/>
      <c r="FW55" s="753"/>
      <c r="FX55" s="753"/>
      <c r="FY55" s="753"/>
      <c r="FZ55" s="753"/>
      <c r="GA55" s="753"/>
      <c r="GB55" s="753"/>
      <c r="GC55" s="753"/>
      <c r="GD55" s="753"/>
      <c r="GE55" s="753"/>
      <c r="GF55" s="753"/>
      <c r="GG55" s="753"/>
      <c r="GH55" s="753"/>
      <c r="GI55" s="1599"/>
      <c r="GJ55" s="1599"/>
      <c r="GK55" s="1599"/>
      <c r="GL55" s="1599"/>
      <c r="GM55" s="1599"/>
      <c r="GN55" s="1599"/>
      <c r="GO55" s="1599"/>
      <c r="GP55" s="1599"/>
      <c r="GQ55" s="1599"/>
      <c r="GR55" s="1599"/>
      <c r="GS55" s="1599"/>
      <c r="GT55" s="1599"/>
      <c r="GU55" s="1599"/>
      <c r="GV55" s="1599"/>
      <c r="GW55" s="1599"/>
      <c r="GX55" s="3597"/>
      <c r="GY55" s="3597"/>
      <c r="GZ55" s="3597"/>
      <c r="HA55" s="3597"/>
      <c r="HB55" s="3597"/>
      <c r="HC55" s="3597"/>
      <c r="HD55" s="3597"/>
      <c r="HE55" s="3663"/>
      <c r="HF55" s="3597"/>
      <c r="HG55" s="3597"/>
      <c r="HH55" s="3597"/>
      <c r="HI55" s="3731"/>
      <c r="HJ55" s="3731"/>
      <c r="HK55" s="3731"/>
      <c r="HL55" s="3731"/>
      <c r="HM55" s="3731"/>
      <c r="HN55" s="3731"/>
      <c r="HO55" s="3663"/>
      <c r="HP55" s="3731"/>
      <c r="HQ55" s="3731"/>
      <c r="HR55" s="3731"/>
      <c r="HS55" s="3731"/>
      <c r="HT55" s="3731"/>
      <c r="HU55" s="3731"/>
      <c r="HV55" s="104"/>
      <c r="HW55" s="104"/>
      <c r="HX55" s="104"/>
      <c r="HY55" s="104"/>
      <c r="HZ55" s="104"/>
      <c r="IA55" s="3663"/>
      <c r="IB55" s="104"/>
      <c r="IC55" s="104"/>
      <c r="ID55" s="104"/>
      <c r="IE55" s="104"/>
      <c r="IF55" s="104"/>
      <c r="IG55" s="3797"/>
    </row>
    <row r="56" spans="1:241" s="478" customFormat="1" ht="11.1" customHeight="1" x14ac:dyDescent="0.2">
      <c r="A56" s="58" t="s">
        <v>31</v>
      </c>
      <c r="B56" s="58" t="s">
        <v>31</v>
      </c>
      <c r="C56" s="448">
        <f t="shared" si="60"/>
        <v>3</v>
      </c>
      <c r="D56" s="447">
        <f t="shared" si="61"/>
        <v>1.6666666666666666E-2</v>
      </c>
      <c r="E56" s="403">
        <f t="array" ref="E56">MIN(IF(BI56:IG56&gt;=1,$BI$3:$IG$3))</f>
        <v>39445</v>
      </c>
      <c r="F56" s="400">
        <f t="array" ref="F56">MAX(IF(BI56:IG56&gt;=1,$BI$3:$IG$3))</f>
        <v>40620</v>
      </c>
      <c r="G56" s="442">
        <f t="shared" si="62"/>
        <v>0</v>
      </c>
      <c r="H56" s="446">
        <f t="shared" si="63"/>
        <v>0</v>
      </c>
      <c r="I56" s="626" t="str">
        <f t="shared" si="64"/>
        <v>-</v>
      </c>
      <c r="J56" s="375" t="str">
        <f t="array" ref="J56">IF((G56&gt;=1),MAX(IF(BI56:IG56=1,$BI$3:$IG$3)),"-")</f>
        <v>-</v>
      </c>
      <c r="K56" s="759" t="str">
        <f t="array" ref="K56">IF((G56&gt;=1),MAX(IF(BI56:IG56=1,$BI$2:$IG$2)),"-")</f>
        <v>-</v>
      </c>
      <c r="L56" s="384">
        <f t="shared" ca="1" si="65"/>
        <v>3</v>
      </c>
      <c r="M56" s="384" t="str">
        <f t="shared" ca="1" si="66"/>
        <v>-</v>
      </c>
      <c r="N56" s="445">
        <f t="shared" si="67"/>
        <v>0</v>
      </c>
      <c r="O56" s="444">
        <f t="shared" si="68"/>
        <v>0</v>
      </c>
      <c r="P56" s="156">
        <f t="shared" si="69"/>
        <v>0</v>
      </c>
      <c r="Q56" s="443">
        <f t="shared" si="70"/>
        <v>0</v>
      </c>
      <c r="R56" s="442">
        <f t="shared" si="71"/>
        <v>0</v>
      </c>
      <c r="S56" s="441">
        <f t="shared" si="72"/>
        <v>0</v>
      </c>
      <c r="T56" s="362">
        <f t="shared" si="73"/>
        <v>0</v>
      </c>
      <c r="U56" s="157">
        <f t="shared" si="74"/>
        <v>0</v>
      </c>
      <c r="V56" s="363">
        <f t="shared" si="75"/>
        <v>2</v>
      </c>
      <c r="W56" s="158">
        <f t="shared" si="76"/>
        <v>0.66666666666666663</v>
      </c>
      <c r="X56" s="159">
        <f t="array" ref="X56">SUM(1*(BI$5:IG$5=BI56:IG56))-1</f>
        <v>1</v>
      </c>
      <c r="Y56" s="160">
        <f t="shared" si="77"/>
        <v>0.33333333333333331</v>
      </c>
      <c r="Z56" s="389">
        <f t="shared" si="78"/>
        <v>7.666666666666667</v>
      </c>
      <c r="AA56" s="389">
        <f t="shared" si="79"/>
        <v>13</v>
      </c>
      <c r="AB56" s="397">
        <f t="shared" si="80"/>
        <v>0.58974358974358976</v>
      </c>
      <c r="AC56" s="3419">
        <f t="shared" si="81"/>
        <v>0</v>
      </c>
      <c r="AD56" s="3420">
        <f t="shared" si="82"/>
        <v>0</v>
      </c>
      <c r="AE56" s="3421">
        <f t="shared" si="83"/>
        <v>2</v>
      </c>
      <c r="AF56" s="3422">
        <f t="shared" si="84"/>
        <v>0</v>
      </c>
      <c r="AG56" s="3423">
        <f t="shared" si="85"/>
        <v>0</v>
      </c>
      <c r="AH56" s="3424">
        <f t="shared" si="86"/>
        <v>0</v>
      </c>
      <c r="AI56" s="3425">
        <f t="shared" si="87"/>
        <v>0</v>
      </c>
      <c r="AJ56" s="3426">
        <f t="shared" si="88"/>
        <v>0</v>
      </c>
      <c r="AK56" s="3427">
        <f t="shared" si="89"/>
        <v>1</v>
      </c>
      <c r="AL56" s="3428">
        <f t="shared" si="90"/>
        <v>0</v>
      </c>
      <c r="AM56" s="3429">
        <f t="shared" si="91"/>
        <v>0</v>
      </c>
      <c r="AN56" s="3430">
        <f t="shared" si="92"/>
        <v>0</v>
      </c>
      <c r="AO56" s="3431">
        <f t="shared" si="93"/>
        <v>0</v>
      </c>
      <c r="AP56" s="3432">
        <f t="shared" si="94"/>
        <v>0</v>
      </c>
      <c r="AQ56" s="3419">
        <f t="shared" si="95"/>
        <v>0</v>
      </c>
      <c r="AR56" s="3420">
        <f t="shared" si="96"/>
        <v>0</v>
      </c>
      <c r="AS56" s="3421">
        <f t="shared" si="97"/>
        <v>0</v>
      </c>
      <c r="AT56" s="3422">
        <f t="shared" si="98"/>
        <v>0</v>
      </c>
      <c r="AU56" s="3423">
        <f t="shared" si="99"/>
        <v>0</v>
      </c>
      <c r="AV56" s="3424">
        <f t="shared" si="100"/>
        <v>0</v>
      </c>
      <c r="AW56" s="3425">
        <f t="shared" si="101"/>
        <v>0</v>
      </c>
      <c r="AX56" s="3426">
        <f t="shared" si="102"/>
        <v>0</v>
      </c>
      <c r="AY56" s="3427">
        <f t="shared" si="103"/>
        <v>0</v>
      </c>
      <c r="AZ56" s="3428">
        <f t="shared" si="104"/>
        <v>0</v>
      </c>
      <c r="BA56" s="3429">
        <f t="shared" si="105"/>
        <v>0</v>
      </c>
      <c r="BB56" s="3430">
        <f t="shared" si="106"/>
        <v>0</v>
      </c>
      <c r="BC56" s="3431">
        <f t="shared" si="107"/>
        <v>0</v>
      </c>
      <c r="BD56" s="3432">
        <f t="shared" si="108"/>
        <v>0</v>
      </c>
      <c r="BE56" s="3419">
        <f t="shared" si="109"/>
        <v>0</v>
      </c>
      <c r="BF56" s="3420">
        <f t="shared" si="110"/>
        <v>0</v>
      </c>
      <c r="BG56" s="3421">
        <f t="shared" si="111"/>
        <v>0</v>
      </c>
      <c r="BH56" s="3422">
        <f t="shared" si="112"/>
        <v>0</v>
      </c>
      <c r="BI56" s="94"/>
      <c r="BJ56" s="95"/>
      <c r="BK56" s="95"/>
      <c r="BL56" s="96"/>
      <c r="BM56" s="96"/>
      <c r="BN56" s="96"/>
      <c r="BO56" s="96">
        <v>5</v>
      </c>
      <c r="BP56" s="96"/>
      <c r="BQ56" s="96"/>
      <c r="BR56" s="96"/>
      <c r="BS56" s="96">
        <v>14</v>
      </c>
      <c r="BT56" s="98"/>
      <c r="BU56" s="98"/>
      <c r="BV56" s="98"/>
      <c r="BW56" s="98"/>
      <c r="BX56" s="98"/>
      <c r="BY56" s="98"/>
      <c r="BZ56" s="98"/>
      <c r="CA56" s="98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100"/>
      <c r="CM56" s="100"/>
      <c r="CN56" s="100"/>
      <c r="CO56" s="100"/>
      <c r="CP56" s="100"/>
      <c r="CQ56" s="100"/>
      <c r="CR56" s="100">
        <v>4</v>
      </c>
      <c r="CS56" s="100"/>
      <c r="CT56" s="100"/>
      <c r="CU56" s="100"/>
      <c r="CV56" s="100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96"/>
      <c r="EG56" s="96"/>
      <c r="EH56" s="96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367"/>
      <c r="ET56" s="367"/>
      <c r="EU56" s="367"/>
      <c r="EV56" s="367"/>
      <c r="EW56" s="367"/>
      <c r="EX56" s="367"/>
      <c r="EY56" s="515"/>
      <c r="EZ56" s="515"/>
      <c r="FA56" s="515"/>
      <c r="FB56" s="515"/>
      <c r="FC56" s="515"/>
      <c r="FD56" s="515"/>
      <c r="FE56" s="515"/>
      <c r="FF56" s="515"/>
      <c r="FG56" s="634"/>
      <c r="FH56" s="634"/>
      <c r="FI56" s="634"/>
      <c r="FJ56" s="634"/>
      <c r="FK56" s="634"/>
      <c r="FL56" s="634"/>
      <c r="FM56" s="634"/>
      <c r="FN56" s="634"/>
      <c r="FO56" s="634"/>
      <c r="FP56" s="634"/>
      <c r="FQ56" s="634"/>
      <c r="FR56" s="634"/>
      <c r="FS56" s="634"/>
      <c r="FT56" s="634"/>
      <c r="FU56" s="753"/>
      <c r="FV56" s="753"/>
      <c r="FW56" s="753"/>
      <c r="FX56" s="753"/>
      <c r="FY56" s="753"/>
      <c r="FZ56" s="753"/>
      <c r="GA56" s="753"/>
      <c r="GB56" s="753"/>
      <c r="GC56" s="753"/>
      <c r="GD56" s="753"/>
      <c r="GE56" s="753"/>
      <c r="GF56" s="753"/>
      <c r="GG56" s="753"/>
      <c r="GH56" s="753"/>
      <c r="GI56" s="1599"/>
      <c r="GJ56" s="1599"/>
      <c r="GK56" s="1599"/>
      <c r="GL56" s="1599"/>
      <c r="GM56" s="1599"/>
      <c r="GN56" s="1599"/>
      <c r="GO56" s="1599"/>
      <c r="GP56" s="1599"/>
      <c r="GQ56" s="1599"/>
      <c r="GR56" s="1599"/>
      <c r="GS56" s="1599"/>
      <c r="GT56" s="1599"/>
      <c r="GU56" s="1599"/>
      <c r="GV56" s="1599"/>
      <c r="GW56" s="1599"/>
      <c r="GX56" s="3597"/>
      <c r="GY56" s="3597"/>
      <c r="GZ56" s="3597"/>
      <c r="HA56" s="3597"/>
      <c r="HB56" s="3597"/>
      <c r="HC56" s="3597"/>
      <c r="HD56" s="3597"/>
      <c r="HE56" s="3663"/>
      <c r="HF56" s="3597"/>
      <c r="HG56" s="3597"/>
      <c r="HH56" s="3597"/>
      <c r="HI56" s="3731"/>
      <c r="HJ56" s="3731"/>
      <c r="HK56" s="3731"/>
      <c r="HL56" s="3731"/>
      <c r="HM56" s="3731"/>
      <c r="HN56" s="3731"/>
      <c r="HO56" s="3663"/>
      <c r="HP56" s="3731"/>
      <c r="HQ56" s="3731"/>
      <c r="HR56" s="3731"/>
      <c r="HS56" s="3731"/>
      <c r="HT56" s="3731"/>
      <c r="HU56" s="3731"/>
      <c r="HV56" s="104"/>
      <c r="HW56" s="104"/>
      <c r="HX56" s="104"/>
      <c r="HY56" s="104"/>
      <c r="HZ56" s="104"/>
      <c r="IA56" s="3663"/>
      <c r="IB56" s="104"/>
      <c r="IC56" s="104"/>
      <c r="ID56" s="104"/>
      <c r="IE56" s="104"/>
      <c r="IF56" s="104"/>
      <c r="IG56" s="3797"/>
    </row>
    <row r="57" spans="1:241" s="478" customFormat="1" ht="11.1" customHeight="1" x14ac:dyDescent="0.2">
      <c r="A57" s="60" t="s">
        <v>338</v>
      </c>
      <c r="B57" s="60" t="s">
        <v>337</v>
      </c>
      <c r="C57" s="448">
        <f t="shared" si="60"/>
        <v>37</v>
      </c>
      <c r="D57" s="447">
        <f t="shared" si="61"/>
        <v>0.20555555555555555</v>
      </c>
      <c r="E57" s="403">
        <f t="array" ref="E57">MIN(IF(BI57:IG57&gt;=1,$BI$3:$IG$3))</f>
        <v>43077</v>
      </c>
      <c r="F57" s="400">
        <f t="array" ref="F57">MAX(IF(BI57:IG57&gt;=1,$BI$3:$IG$3))</f>
        <v>45016</v>
      </c>
      <c r="G57" s="442">
        <f t="shared" si="62"/>
        <v>3</v>
      </c>
      <c r="H57" s="446">
        <f t="shared" si="63"/>
        <v>8.1081081081081086E-2</v>
      </c>
      <c r="I57" s="626">
        <f t="shared" si="64"/>
        <v>0.5</v>
      </c>
      <c r="J57" s="375">
        <f t="array" ref="J57">IF((G57&gt;=1),MAX(IF(BI57:IG57=1,$BI$3:$IG$3)),"-")</f>
        <v>44631</v>
      </c>
      <c r="K57" s="759">
        <f t="array" ref="K57">IF((G57&gt;=1),MAX(IF(BI57:IG57=1,$BI$2:$IG$2)),"-")</f>
        <v>166</v>
      </c>
      <c r="L57" s="384">
        <f t="shared" ca="1" si="65"/>
        <v>13</v>
      </c>
      <c r="M57" s="384">
        <f t="shared" ca="1" si="66"/>
        <v>14</v>
      </c>
      <c r="N57" s="445">
        <f t="shared" si="67"/>
        <v>3</v>
      </c>
      <c r="O57" s="444">
        <f t="shared" si="68"/>
        <v>8.1081081081081086E-2</v>
      </c>
      <c r="P57" s="156">
        <f t="shared" si="69"/>
        <v>3</v>
      </c>
      <c r="Q57" s="443">
        <f t="shared" si="70"/>
        <v>8.1081081081081086E-2</v>
      </c>
      <c r="R57" s="442">
        <f t="shared" si="71"/>
        <v>9</v>
      </c>
      <c r="S57" s="441">
        <f t="shared" si="72"/>
        <v>0.24324324324324326</v>
      </c>
      <c r="T57" s="362">
        <f t="shared" si="73"/>
        <v>12</v>
      </c>
      <c r="U57" s="157">
        <f t="shared" si="74"/>
        <v>0.32432432432432434</v>
      </c>
      <c r="V57" s="363">
        <f t="shared" si="75"/>
        <v>17</v>
      </c>
      <c r="W57" s="158">
        <f t="shared" si="76"/>
        <v>0.45945945945945948</v>
      </c>
      <c r="X57" s="159">
        <f t="array" ref="X57">SUM(1*(BI$5:IG$5=BI57:IG57))-1</f>
        <v>5</v>
      </c>
      <c r="Y57" s="160">
        <f t="shared" si="77"/>
        <v>0.13513513513513514</v>
      </c>
      <c r="Z57" s="389">
        <f t="shared" si="78"/>
        <v>8.1351351351351351</v>
      </c>
      <c r="AA57" s="389">
        <f t="shared" si="79"/>
        <v>14.243243243243244</v>
      </c>
      <c r="AB57" s="397">
        <f t="shared" si="80"/>
        <v>0.57115749525616699</v>
      </c>
      <c r="AC57" s="3419">
        <f t="shared" si="81"/>
        <v>0</v>
      </c>
      <c r="AD57" s="3420">
        <f t="shared" si="82"/>
        <v>0</v>
      </c>
      <c r="AE57" s="3421">
        <f t="shared" si="83"/>
        <v>0</v>
      </c>
      <c r="AF57" s="3422">
        <f t="shared" si="84"/>
        <v>0</v>
      </c>
      <c r="AG57" s="3423">
        <f t="shared" si="85"/>
        <v>0</v>
      </c>
      <c r="AH57" s="3424">
        <f t="shared" si="86"/>
        <v>0</v>
      </c>
      <c r="AI57" s="3425">
        <f t="shared" si="87"/>
        <v>0</v>
      </c>
      <c r="AJ57" s="3426">
        <f t="shared" si="88"/>
        <v>0</v>
      </c>
      <c r="AK57" s="3427">
        <f t="shared" si="89"/>
        <v>0</v>
      </c>
      <c r="AL57" s="3428">
        <f t="shared" si="90"/>
        <v>0</v>
      </c>
      <c r="AM57" s="3429">
        <f t="shared" si="91"/>
        <v>0</v>
      </c>
      <c r="AN57" s="3430">
        <f t="shared" si="92"/>
        <v>0</v>
      </c>
      <c r="AO57" s="3431">
        <f t="shared" si="93"/>
        <v>0</v>
      </c>
      <c r="AP57" s="3432">
        <f t="shared" si="94"/>
        <v>0</v>
      </c>
      <c r="AQ57" s="3419">
        <f t="shared" si="95"/>
        <v>0</v>
      </c>
      <c r="AR57" s="3420">
        <f t="shared" si="96"/>
        <v>0</v>
      </c>
      <c r="AS57" s="3421">
        <f t="shared" si="97"/>
        <v>0</v>
      </c>
      <c r="AT57" s="3422">
        <f t="shared" si="98"/>
        <v>0</v>
      </c>
      <c r="AU57" s="3423">
        <f t="shared" si="99"/>
        <v>0</v>
      </c>
      <c r="AV57" s="3424">
        <f t="shared" si="100"/>
        <v>0</v>
      </c>
      <c r="AW57" s="3425">
        <f t="shared" si="101"/>
        <v>0</v>
      </c>
      <c r="AX57" s="3426">
        <f t="shared" si="102"/>
        <v>0</v>
      </c>
      <c r="AY57" s="3427">
        <f t="shared" si="103"/>
        <v>3</v>
      </c>
      <c r="AZ57" s="3428">
        <f t="shared" si="104"/>
        <v>1</v>
      </c>
      <c r="BA57" s="3429">
        <f t="shared" si="105"/>
        <v>6</v>
      </c>
      <c r="BB57" s="3430">
        <f t="shared" si="106"/>
        <v>1</v>
      </c>
      <c r="BC57" s="3431">
        <f t="shared" si="107"/>
        <v>6</v>
      </c>
      <c r="BD57" s="3432">
        <f t="shared" si="108"/>
        <v>0</v>
      </c>
      <c r="BE57" s="3419">
        <f t="shared" si="109"/>
        <v>11</v>
      </c>
      <c r="BF57" s="3420">
        <f t="shared" si="110"/>
        <v>1</v>
      </c>
      <c r="BG57" s="3421">
        <f t="shared" si="111"/>
        <v>11</v>
      </c>
      <c r="BH57" s="3422">
        <f t="shared" si="112"/>
        <v>0</v>
      </c>
      <c r="BI57" s="94"/>
      <c r="BJ57" s="95"/>
      <c r="BK57" s="95"/>
      <c r="BL57" s="96"/>
      <c r="BM57" s="96"/>
      <c r="BN57" s="96"/>
      <c r="BO57" s="96"/>
      <c r="BP57" s="96"/>
      <c r="BQ57" s="96"/>
      <c r="BR57" s="96"/>
      <c r="BS57" s="96"/>
      <c r="BT57" s="98"/>
      <c r="BU57" s="98"/>
      <c r="BV57" s="98"/>
      <c r="BW57" s="98"/>
      <c r="BX57" s="98"/>
      <c r="BY57" s="98"/>
      <c r="BZ57" s="98"/>
      <c r="CA57" s="98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96"/>
      <c r="EG57" s="96"/>
      <c r="EH57" s="96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367"/>
      <c r="ET57" s="367"/>
      <c r="EU57" s="367"/>
      <c r="EV57" s="367"/>
      <c r="EW57" s="367"/>
      <c r="EX57" s="367"/>
      <c r="EY57" s="515"/>
      <c r="EZ57" s="515"/>
      <c r="FA57" s="515"/>
      <c r="FB57" s="515"/>
      <c r="FC57" s="515"/>
      <c r="FD57" s="515"/>
      <c r="FE57" s="515"/>
      <c r="FF57" s="515"/>
      <c r="FG57" s="634"/>
      <c r="FH57" s="634"/>
      <c r="FI57" s="634"/>
      <c r="FJ57" s="634"/>
      <c r="FK57" s="634"/>
      <c r="FL57" s="634"/>
      <c r="FM57" s="634"/>
      <c r="FN57" s="634"/>
      <c r="FO57" s="634"/>
      <c r="FP57" s="634"/>
      <c r="FQ57" s="634"/>
      <c r="FR57" s="634"/>
      <c r="FS57" s="634"/>
      <c r="FT57" s="634"/>
      <c r="FU57" s="753"/>
      <c r="FV57" s="753"/>
      <c r="FW57" s="753"/>
      <c r="FX57" s="753">
        <v>5</v>
      </c>
      <c r="FY57" s="753"/>
      <c r="FZ57" s="753"/>
      <c r="GA57" s="753"/>
      <c r="GB57" s="753"/>
      <c r="GC57" s="753"/>
      <c r="GD57" s="753">
        <v>11</v>
      </c>
      <c r="GE57" s="753"/>
      <c r="GF57" s="753"/>
      <c r="GG57" s="753">
        <v>1</v>
      </c>
      <c r="GH57" s="753"/>
      <c r="GI57" s="1599"/>
      <c r="GJ57" s="1599"/>
      <c r="GK57" s="1599"/>
      <c r="GL57" s="1599">
        <v>12</v>
      </c>
      <c r="GM57" s="1599">
        <v>4</v>
      </c>
      <c r="GN57" s="1599">
        <v>10</v>
      </c>
      <c r="GO57" s="1599"/>
      <c r="GP57" s="1599"/>
      <c r="GQ57" s="1599">
        <v>3</v>
      </c>
      <c r="GR57" s="1599">
        <v>1</v>
      </c>
      <c r="GS57" s="1599"/>
      <c r="GT57" s="1599"/>
      <c r="GU57" s="1599">
        <v>7</v>
      </c>
      <c r="GV57" s="1599"/>
      <c r="GW57" s="1599"/>
      <c r="GX57" s="3597">
        <v>18</v>
      </c>
      <c r="GY57" s="3597"/>
      <c r="GZ57" s="3597">
        <v>9</v>
      </c>
      <c r="HA57" s="3597"/>
      <c r="HB57" s="3597"/>
      <c r="HC57" s="3597"/>
      <c r="HD57" s="3597">
        <v>5</v>
      </c>
      <c r="HE57" s="3663">
        <v>15</v>
      </c>
      <c r="HF57" s="3597">
        <v>9</v>
      </c>
      <c r="HG57" s="3597"/>
      <c r="HH57" s="3597">
        <v>12</v>
      </c>
      <c r="HI57" s="3731">
        <v>3</v>
      </c>
      <c r="HJ57" s="3731">
        <v>10</v>
      </c>
      <c r="HK57" s="3731">
        <v>6</v>
      </c>
      <c r="HL57" s="3731">
        <v>12</v>
      </c>
      <c r="HM57" s="3731">
        <v>2</v>
      </c>
      <c r="HN57" s="3731">
        <v>5</v>
      </c>
      <c r="HO57" s="3663">
        <v>8</v>
      </c>
      <c r="HP57" s="3731">
        <v>14</v>
      </c>
      <c r="HQ57" s="3731"/>
      <c r="HR57" s="3731">
        <v>1</v>
      </c>
      <c r="HS57" s="3731"/>
      <c r="HT57" s="3731">
        <v>10</v>
      </c>
      <c r="HU57" s="3731">
        <v>14</v>
      </c>
      <c r="HV57" s="104">
        <v>12</v>
      </c>
      <c r="HW57" s="104">
        <v>2</v>
      </c>
      <c r="HX57" s="104">
        <v>12</v>
      </c>
      <c r="HY57" s="104">
        <v>2</v>
      </c>
      <c r="HZ57" s="104">
        <v>8</v>
      </c>
      <c r="IA57" s="3663">
        <v>10</v>
      </c>
      <c r="IB57" s="104">
        <v>12</v>
      </c>
      <c r="IC57" s="104">
        <v>3</v>
      </c>
      <c r="ID57" s="104">
        <v>8</v>
      </c>
      <c r="IE57" s="104">
        <v>13</v>
      </c>
      <c r="IF57" s="104">
        <v>12</v>
      </c>
      <c r="IG57" s="3797"/>
    </row>
    <row r="58" spans="1:241" s="478" customFormat="1" ht="11.1" customHeight="1" x14ac:dyDescent="0.2">
      <c r="A58" s="58" t="s">
        <v>347</v>
      </c>
      <c r="B58" s="58" t="s">
        <v>345</v>
      </c>
      <c r="C58" s="448">
        <f t="shared" si="60"/>
        <v>10</v>
      </c>
      <c r="D58" s="447">
        <f t="shared" si="61"/>
        <v>5.5555555555555552E-2</v>
      </c>
      <c r="E58" s="403">
        <f t="array" ref="E58">MIN(IF(BI58:IG58&gt;=1,$BI$3:$IG$3))</f>
        <v>43245</v>
      </c>
      <c r="F58" s="400">
        <f t="array" ref="F58">MAX(IF(BI58:IG58&gt;=1,$BI$3:$IG$3))</f>
        <v>44631</v>
      </c>
      <c r="G58" s="442">
        <f t="shared" si="62"/>
        <v>0</v>
      </c>
      <c r="H58" s="446">
        <f t="shared" si="63"/>
        <v>0</v>
      </c>
      <c r="I58" s="626" t="str">
        <f t="shared" si="64"/>
        <v>-</v>
      </c>
      <c r="J58" s="375" t="str">
        <f t="array" ref="J58">IF((G58&gt;=1),MAX(IF(BI58:IG58=1,$BI$3:$IG$3)),"-")</f>
        <v>-</v>
      </c>
      <c r="K58" s="759" t="str">
        <f t="array" ref="K58">IF((G58&gt;=1),MAX(IF(BI58:IG58=1,$BI$2:$IG$2)),"-")</f>
        <v>-</v>
      </c>
      <c r="L58" s="384">
        <f t="shared" ca="1" si="65"/>
        <v>10</v>
      </c>
      <c r="M58" s="384" t="str">
        <f t="shared" ca="1" si="66"/>
        <v>-</v>
      </c>
      <c r="N58" s="445">
        <f t="shared" si="67"/>
        <v>1</v>
      </c>
      <c r="O58" s="444">
        <f t="shared" si="68"/>
        <v>0.1</v>
      </c>
      <c r="P58" s="156">
        <f t="shared" si="69"/>
        <v>0</v>
      </c>
      <c r="Q58" s="443">
        <f t="shared" si="70"/>
        <v>0</v>
      </c>
      <c r="R58" s="442">
        <f t="shared" si="71"/>
        <v>1</v>
      </c>
      <c r="S58" s="441">
        <f t="shared" si="72"/>
        <v>0.1</v>
      </c>
      <c r="T58" s="362">
        <f t="shared" si="73"/>
        <v>1</v>
      </c>
      <c r="U58" s="157">
        <f t="shared" si="74"/>
        <v>0.1</v>
      </c>
      <c r="V58" s="363">
        <f t="shared" si="75"/>
        <v>2</v>
      </c>
      <c r="W58" s="158">
        <f t="shared" si="76"/>
        <v>0.2</v>
      </c>
      <c r="X58" s="159">
        <f t="array" ref="X58">SUM(1*(BI$5:IG$5=BI58:IG58))-1</f>
        <v>1</v>
      </c>
      <c r="Y58" s="160">
        <f t="shared" si="77"/>
        <v>0.1</v>
      </c>
      <c r="Z58" s="389">
        <f t="shared" si="78"/>
        <v>9.8000000000000007</v>
      </c>
      <c r="AA58" s="389">
        <f t="shared" si="79"/>
        <v>15</v>
      </c>
      <c r="AB58" s="397">
        <f t="shared" si="80"/>
        <v>0.65333333333333343</v>
      </c>
      <c r="AC58" s="3419">
        <f t="shared" si="81"/>
        <v>0</v>
      </c>
      <c r="AD58" s="3420">
        <f t="shared" si="82"/>
        <v>0</v>
      </c>
      <c r="AE58" s="3421">
        <f t="shared" si="83"/>
        <v>0</v>
      </c>
      <c r="AF58" s="3422">
        <f t="shared" si="84"/>
        <v>0</v>
      </c>
      <c r="AG58" s="3423">
        <f t="shared" si="85"/>
        <v>0</v>
      </c>
      <c r="AH58" s="3424">
        <f t="shared" si="86"/>
        <v>0</v>
      </c>
      <c r="AI58" s="3425">
        <f t="shared" si="87"/>
        <v>0</v>
      </c>
      <c r="AJ58" s="3426">
        <f t="shared" si="88"/>
        <v>0</v>
      </c>
      <c r="AK58" s="3427">
        <f t="shared" si="89"/>
        <v>0</v>
      </c>
      <c r="AL58" s="3428">
        <f t="shared" si="90"/>
        <v>0</v>
      </c>
      <c r="AM58" s="3429">
        <f t="shared" si="91"/>
        <v>0</v>
      </c>
      <c r="AN58" s="3430">
        <f t="shared" si="92"/>
        <v>0</v>
      </c>
      <c r="AO58" s="3431">
        <f t="shared" si="93"/>
        <v>0</v>
      </c>
      <c r="AP58" s="3432">
        <f t="shared" si="94"/>
        <v>0</v>
      </c>
      <c r="AQ58" s="3419">
        <f t="shared" si="95"/>
        <v>0</v>
      </c>
      <c r="AR58" s="3420">
        <f t="shared" si="96"/>
        <v>0</v>
      </c>
      <c r="AS58" s="3421">
        <f t="shared" si="97"/>
        <v>0</v>
      </c>
      <c r="AT58" s="3422">
        <f t="shared" si="98"/>
        <v>0</v>
      </c>
      <c r="AU58" s="3423">
        <f t="shared" si="99"/>
        <v>0</v>
      </c>
      <c r="AV58" s="3424">
        <f t="shared" si="100"/>
        <v>0</v>
      </c>
      <c r="AW58" s="3425">
        <f t="shared" si="101"/>
        <v>0</v>
      </c>
      <c r="AX58" s="3426">
        <f t="shared" si="102"/>
        <v>0</v>
      </c>
      <c r="AY58" s="3427">
        <f t="shared" si="103"/>
        <v>2</v>
      </c>
      <c r="AZ58" s="3428">
        <f t="shared" si="104"/>
        <v>0</v>
      </c>
      <c r="BA58" s="3429">
        <f t="shared" si="105"/>
        <v>4</v>
      </c>
      <c r="BB58" s="3430">
        <f t="shared" si="106"/>
        <v>0</v>
      </c>
      <c r="BC58" s="3431">
        <f t="shared" si="107"/>
        <v>3</v>
      </c>
      <c r="BD58" s="3432">
        <f t="shared" si="108"/>
        <v>0</v>
      </c>
      <c r="BE58" s="3419">
        <f t="shared" si="109"/>
        <v>1</v>
      </c>
      <c r="BF58" s="3420">
        <f t="shared" si="110"/>
        <v>0</v>
      </c>
      <c r="BG58" s="3421">
        <f t="shared" si="111"/>
        <v>0</v>
      </c>
      <c r="BH58" s="3422">
        <f t="shared" si="112"/>
        <v>0</v>
      </c>
      <c r="BI58" s="94"/>
      <c r="BJ58" s="95"/>
      <c r="BK58" s="95"/>
      <c r="BL58" s="96"/>
      <c r="BM58" s="96"/>
      <c r="BN58" s="96"/>
      <c r="BO58" s="96"/>
      <c r="BP58" s="96"/>
      <c r="BQ58" s="96"/>
      <c r="BR58" s="96"/>
      <c r="BS58" s="96"/>
      <c r="BT58" s="98"/>
      <c r="BU58" s="98"/>
      <c r="BV58" s="98"/>
      <c r="BW58" s="98"/>
      <c r="BX58" s="98"/>
      <c r="BY58" s="98"/>
      <c r="BZ58" s="98"/>
      <c r="CA58" s="98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96"/>
      <c r="EG58" s="96"/>
      <c r="EH58" s="96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367"/>
      <c r="ET58" s="367"/>
      <c r="EU58" s="367"/>
      <c r="EV58" s="367"/>
      <c r="EW58" s="367"/>
      <c r="EX58" s="367"/>
      <c r="EY58" s="515"/>
      <c r="EZ58" s="515"/>
      <c r="FA58" s="515"/>
      <c r="FB58" s="515"/>
      <c r="FC58" s="515"/>
      <c r="FD58" s="515"/>
      <c r="FE58" s="515"/>
      <c r="FF58" s="515"/>
      <c r="FG58" s="634"/>
      <c r="FH58" s="634"/>
      <c r="FI58" s="634"/>
      <c r="FJ58" s="634"/>
      <c r="FK58" s="634"/>
      <c r="FL58" s="634"/>
      <c r="FM58" s="634"/>
      <c r="FN58" s="634"/>
      <c r="FO58" s="634"/>
      <c r="FP58" s="634"/>
      <c r="FQ58" s="634"/>
      <c r="FR58" s="634"/>
      <c r="FS58" s="634"/>
      <c r="FT58" s="634"/>
      <c r="FU58" s="753"/>
      <c r="FV58" s="753"/>
      <c r="FW58" s="753"/>
      <c r="FX58" s="753"/>
      <c r="FY58" s="753"/>
      <c r="FZ58" s="753"/>
      <c r="GA58" s="753"/>
      <c r="GB58" s="753"/>
      <c r="GC58" s="753"/>
      <c r="GD58" s="753"/>
      <c r="GE58" s="753"/>
      <c r="GF58" s="753">
        <v>8</v>
      </c>
      <c r="GG58" s="753">
        <v>15</v>
      </c>
      <c r="GH58" s="753"/>
      <c r="GI58" s="1599"/>
      <c r="GJ58" s="1599"/>
      <c r="GK58" s="1599"/>
      <c r="GL58" s="1599"/>
      <c r="GM58" s="1599">
        <v>8</v>
      </c>
      <c r="GN58" s="1599"/>
      <c r="GO58" s="1599">
        <v>10</v>
      </c>
      <c r="GP58" s="1599">
        <v>12</v>
      </c>
      <c r="GQ58" s="1599"/>
      <c r="GR58" s="1599">
        <v>10</v>
      </c>
      <c r="GS58" s="1599"/>
      <c r="GT58" s="1599"/>
      <c r="GU58" s="1599"/>
      <c r="GV58" s="1599"/>
      <c r="GW58" s="1599"/>
      <c r="GX58" s="3597"/>
      <c r="GY58" s="3597">
        <v>2</v>
      </c>
      <c r="GZ58" s="3597"/>
      <c r="HA58" s="3597">
        <v>14</v>
      </c>
      <c r="HB58" s="3597"/>
      <c r="HC58" s="3597"/>
      <c r="HD58" s="3597"/>
      <c r="HE58" s="3663"/>
      <c r="HF58" s="3597"/>
      <c r="HG58" s="3597">
        <v>11</v>
      </c>
      <c r="HH58" s="3597"/>
      <c r="HI58" s="3731"/>
      <c r="HJ58" s="3731"/>
      <c r="HK58" s="3731"/>
      <c r="HL58" s="3731"/>
      <c r="HM58" s="3731"/>
      <c r="HN58" s="3731"/>
      <c r="HO58" s="3663"/>
      <c r="HP58" s="3731"/>
      <c r="HQ58" s="3731"/>
      <c r="HR58" s="3731">
        <v>8</v>
      </c>
      <c r="HS58" s="3731"/>
      <c r="HT58" s="3731"/>
      <c r="HU58" s="3731"/>
      <c r="HV58" s="104"/>
      <c r="HW58" s="104"/>
      <c r="HX58" s="104"/>
      <c r="HY58" s="104"/>
      <c r="HZ58" s="104"/>
      <c r="IA58" s="3663"/>
      <c r="IB58" s="104"/>
      <c r="IC58" s="104"/>
      <c r="ID58" s="104"/>
      <c r="IE58" s="104"/>
      <c r="IF58" s="104"/>
      <c r="IG58" s="3797"/>
    </row>
    <row r="59" spans="1:241" s="478" customFormat="1" ht="11.1" customHeight="1" x14ac:dyDescent="0.2">
      <c r="A59" s="58" t="s">
        <v>52</v>
      </c>
      <c r="B59" s="58" t="s">
        <v>52</v>
      </c>
      <c r="C59" s="448">
        <f t="shared" si="60"/>
        <v>1</v>
      </c>
      <c r="D59" s="447">
        <f t="shared" si="61"/>
        <v>5.5555555555555558E-3</v>
      </c>
      <c r="E59" s="403">
        <f t="array" ref="E59">MIN(IF(BI59:IG59&gt;=1,$BI$3:$IG$3))</f>
        <v>39227</v>
      </c>
      <c r="F59" s="400">
        <f t="array" ref="F59">MAX(IF(BI59:IG59&gt;=1,$BI$3:$IG$3))</f>
        <v>39227</v>
      </c>
      <c r="G59" s="442">
        <f t="shared" si="62"/>
        <v>0</v>
      </c>
      <c r="H59" s="446">
        <f t="shared" si="63"/>
        <v>0</v>
      </c>
      <c r="I59" s="626" t="str">
        <f t="shared" si="64"/>
        <v>-</v>
      </c>
      <c r="J59" s="375" t="str">
        <f t="array" ref="J59">IF((G59&gt;=1),MAX(IF(BI59:IG59=1,$BI$3:$IG$3)),"-")</f>
        <v>-</v>
      </c>
      <c r="K59" s="759" t="str">
        <f t="array" ref="K59">IF((G59&gt;=1),MAX(IF(BI59:IG59=1,$BI$2:$IG$2)),"-")</f>
        <v>-</v>
      </c>
      <c r="L59" s="384">
        <f t="shared" ca="1" si="65"/>
        <v>1</v>
      </c>
      <c r="M59" s="384" t="str">
        <f t="shared" ca="1" si="66"/>
        <v>-</v>
      </c>
      <c r="N59" s="445">
        <f t="shared" si="67"/>
        <v>0</v>
      </c>
      <c r="O59" s="444">
        <f t="shared" si="68"/>
        <v>0</v>
      </c>
      <c r="P59" s="156">
        <f t="shared" si="69"/>
        <v>0</v>
      </c>
      <c r="Q59" s="443">
        <f t="shared" si="70"/>
        <v>0</v>
      </c>
      <c r="R59" s="442">
        <f t="shared" si="71"/>
        <v>0</v>
      </c>
      <c r="S59" s="441">
        <f t="shared" si="72"/>
        <v>0</v>
      </c>
      <c r="T59" s="362">
        <f t="shared" si="73"/>
        <v>0</v>
      </c>
      <c r="U59" s="157">
        <f t="shared" si="74"/>
        <v>0</v>
      </c>
      <c r="V59" s="363">
        <f t="shared" si="75"/>
        <v>0</v>
      </c>
      <c r="W59" s="158">
        <f t="shared" si="76"/>
        <v>0</v>
      </c>
      <c r="X59" s="159">
        <f t="array" ref="X59">SUM(1*(BI$5:IG$5=BI59:IG59))-1</f>
        <v>1</v>
      </c>
      <c r="Y59" s="160">
        <f t="shared" si="77"/>
        <v>1</v>
      </c>
      <c r="Z59" s="389">
        <f t="shared" si="78"/>
        <v>13</v>
      </c>
      <c r="AA59" s="389">
        <f t="shared" si="79"/>
        <v>13</v>
      </c>
      <c r="AB59" s="397">
        <f t="shared" si="80"/>
        <v>1</v>
      </c>
      <c r="AC59" s="3419">
        <f t="shared" si="81"/>
        <v>1</v>
      </c>
      <c r="AD59" s="3420">
        <f t="shared" si="82"/>
        <v>0</v>
      </c>
      <c r="AE59" s="3421">
        <f t="shared" si="83"/>
        <v>0</v>
      </c>
      <c r="AF59" s="3422">
        <f t="shared" si="84"/>
        <v>0</v>
      </c>
      <c r="AG59" s="3423">
        <f t="shared" si="85"/>
        <v>0</v>
      </c>
      <c r="AH59" s="3424">
        <f t="shared" si="86"/>
        <v>0</v>
      </c>
      <c r="AI59" s="3425">
        <f t="shared" si="87"/>
        <v>0</v>
      </c>
      <c r="AJ59" s="3426">
        <f t="shared" si="88"/>
        <v>0</v>
      </c>
      <c r="AK59" s="3427">
        <f t="shared" si="89"/>
        <v>0</v>
      </c>
      <c r="AL59" s="3428">
        <f t="shared" si="90"/>
        <v>0</v>
      </c>
      <c r="AM59" s="3429">
        <f t="shared" si="91"/>
        <v>0</v>
      </c>
      <c r="AN59" s="3430">
        <f t="shared" si="92"/>
        <v>0</v>
      </c>
      <c r="AO59" s="3431">
        <f t="shared" si="93"/>
        <v>0</v>
      </c>
      <c r="AP59" s="3432">
        <f t="shared" si="94"/>
        <v>0</v>
      </c>
      <c r="AQ59" s="3419">
        <f t="shared" si="95"/>
        <v>0</v>
      </c>
      <c r="AR59" s="3420">
        <f t="shared" si="96"/>
        <v>0</v>
      </c>
      <c r="AS59" s="3421">
        <f t="shared" si="97"/>
        <v>0</v>
      </c>
      <c r="AT59" s="3422">
        <f t="shared" si="98"/>
        <v>0</v>
      </c>
      <c r="AU59" s="3423">
        <f t="shared" si="99"/>
        <v>0</v>
      </c>
      <c r="AV59" s="3424">
        <f t="shared" si="100"/>
        <v>0</v>
      </c>
      <c r="AW59" s="3425">
        <f t="shared" si="101"/>
        <v>0</v>
      </c>
      <c r="AX59" s="3426">
        <f t="shared" si="102"/>
        <v>0</v>
      </c>
      <c r="AY59" s="3427">
        <f t="shared" si="103"/>
        <v>0</v>
      </c>
      <c r="AZ59" s="3428">
        <f t="shared" si="104"/>
        <v>0</v>
      </c>
      <c r="BA59" s="3429">
        <f t="shared" si="105"/>
        <v>0</v>
      </c>
      <c r="BB59" s="3430">
        <f t="shared" si="106"/>
        <v>0</v>
      </c>
      <c r="BC59" s="3431">
        <f t="shared" si="107"/>
        <v>0</v>
      </c>
      <c r="BD59" s="3432">
        <f t="shared" si="108"/>
        <v>0</v>
      </c>
      <c r="BE59" s="3419">
        <f t="shared" si="109"/>
        <v>0</v>
      </c>
      <c r="BF59" s="3420">
        <f t="shared" si="110"/>
        <v>0</v>
      </c>
      <c r="BG59" s="3421">
        <f t="shared" si="111"/>
        <v>0</v>
      </c>
      <c r="BH59" s="3422">
        <f t="shared" si="112"/>
        <v>0</v>
      </c>
      <c r="BI59" s="105">
        <v>13</v>
      </c>
      <c r="BJ59" s="103"/>
      <c r="BK59" s="103"/>
      <c r="BL59" s="96"/>
      <c r="BM59" s="96"/>
      <c r="BN59" s="96"/>
      <c r="BO59" s="96"/>
      <c r="BP59" s="96"/>
      <c r="BQ59" s="96"/>
      <c r="BR59" s="96"/>
      <c r="BS59" s="96"/>
      <c r="BT59" s="97"/>
      <c r="BU59" s="97"/>
      <c r="BV59" s="97"/>
      <c r="BW59" s="97"/>
      <c r="BX59" s="97"/>
      <c r="BY59" s="97"/>
      <c r="BZ59" s="97"/>
      <c r="CA59" s="98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96"/>
      <c r="EG59" s="96"/>
      <c r="EH59" s="96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367"/>
      <c r="ET59" s="367"/>
      <c r="EU59" s="367"/>
      <c r="EV59" s="367"/>
      <c r="EW59" s="367"/>
      <c r="EX59" s="367"/>
      <c r="EY59" s="515"/>
      <c r="EZ59" s="515"/>
      <c r="FA59" s="515"/>
      <c r="FB59" s="515"/>
      <c r="FC59" s="515"/>
      <c r="FD59" s="515"/>
      <c r="FE59" s="515"/>
      <c r="FF59" s="515"/>
      <c r="FG59" s="634"/>
      <c r="FH59" s="634"/>
      <c r="FI59" s="634"/>
      <c r="FJ59" s="634"/>
      <c r="FK59" s="634"/>
      <c r="FL59" s="634"/>
      <c r="FM59" s="634"/>
      <c r="FN59" s="634"/>
      <c r="FO59" s="634"/>
      <c r="FP59" s="634"/>
      <c r="FQ59" s="634"/>
      <c r="FR59" s="634"/>
      <c r="FS59" s="634"/>
      <c r="FT59" s="634"/>
      <c r="FU59" s="753"/>
      <c r="FV59" s="753"/>
      <c r="FW59" s="753"/>
      <c r="FX59" s="753"/>
      <c r="FY59" s="753"/>
      <c r="FZ59" s="753"/>
      <c r="GA59" s="753"/>
      <c r="GB59" s="753"/>
      <c r="GC59" s="753"/>
      <c r="GD59" s="753"/>
      <c r="GE59" s="753"/>
      <c r="GF59" s="753"/>
      <c r="GG59" s="753"/>
      <c r="GH59" s="753"/>
      <c r="GI59" s="1599"/>
      <c r="GJ59" s="1599"/>
      <c r="GK59" s="1599"/>
      <c r="GL59" s="1599"/>
      <c r="GM59" s="1599"/>
      <c r="GN59" s="1599"/>
      <c r="GO59" s="1599"/>
      <c r="GP59" s="1599"/>
      <c r="GQ59" s="1599"/>
      <c r="GR59" s="1599"/>
      <c r="GS59" s="1599"/>
      <c r="GT59" s="1599"/>
      <c r="GU59" s="1599"/>
      <c r="GV59" s="1599"/>
      <c r="GW59" s="1599"/>
      <c r="GX59" s="3597"/>
      <c r="GY59" s="3597"/>
      <c r="GZ59" s="3597"/>
      <c r="HA59" s="3597"/>
      <c r="HB59" s="3597"/>
      <c r="HC59" s="3597"/>
      <c r="HD59" s="3597"/>
      <c r="HE59" s="3663"/>
      <c r="HF59" s="3597"/>
      <c r="HG59" s="3597"/>
      <c r="HH59" s="3597"/>
      <c r="HI59" s="3731"/>
      <c r="HJ59" s="3731"/>
      <c r="HK59" s="3731"/>
      <c r="HL59" s="3731"/>
      <c r="HM59" s="3731"/>
      <c r="HN59" s="3731"/>
      <c r="HO59" s="3663"/>
      <c r="HP59" s="3731"/>
      <c r="HQ59" s="3731"/>
      <c r="HR59" s="3731"/>
      <c r="HS59" s="3731"/>
      <c r="HT59" s="3731"/>
      <c r="HU59" s="3731"/>
      <c r="HV59" s="104"/>
      <c r="HW59" s="104"/>
      <c r="HX59" s="104"/>
      <c r="HY59" s="104"/>
      <c r="HZ59" s="104"/>
      <c r="IA59" s="3663"/>
      <c r="IB59" s="104"/>
      <c r="IC59" s="104"/>
      <c r="ID59" s="104"/>
      <c r="IE59" s="104"/>
      <c r="IF59" s="104"/>
      <c r="IG59" s="3797"/>
    </row>
    <row r="60" spans="1:241" s="478" customFormat="1" ht="11.1" customHeight="1" x14ac:dyDescent="0.2">
      <c r="A60" s="58" t="s">
        <v>280</v>
      </c>
      <c r="B60" s="58" t="s">
        <v>279</v>
      </c>
      <c r="C60" s="448">
        <f t="shared" si="60"/>
        <v>13</v>
      </c>
      <c r="D60" s="447">
        <f t="shared" si="61"/>
        <v>7.2222222222222215E-2</v>
      </c>
      <c r="E60" s="403">
        <f t="array" ref="E60">MIN(IF(BI60:IG60&gt;=1,$BI$3:$IG$3))</f>
        <v>42307</v>
      </c>
      <c r="F60" s="400">
        <f t="array" ref="F60">MAX(IF(BI60:IG60&gt;=1,$BI$3:$IG$3))</f>
        <v>43007</v>
      </c>
      <c r="G60" s="442">
        <f t="shared" si="62"/>
        <v>0</v>
      </c>
      <c r="H60" s="446">
        <f t="shared" si="63"/>
        <v>0</v>
      </c>
      <c r="I60" s="626" t="str">
        <f t="shared" si="64"/>
        <v>-</v>
      </c>
      <c r="J60" s="375" t="str">
        <f t="array" ref="J60">IF((G60&gt;=1),MAX(IF(BI60:IG60=1,$BI$3:$IG$3)),"-")</f>
        <v>-</v>
      </c>
      <c r="K60" s="759" t="str">
        <f t="array" ref="K60">IF((G60&gt;=1),MAX(IF(BI60:IG60=1,$BI$2:$IG$2)),"-")</f>
        <v>-</v>
      </c>
      <c r="L60" s="384">
        <f t="shared" ca="1" si="65"/>
        <v>13</v>
      </c>
      <c r="M60" s="384" t="str">
        <f t="shared" ca="1" si="66"/>
        <v>-</v>
      </c>
      <c r="N60" s="445">
        <f t="shared" si="67"/>
        <v>3</v>
      </c>
      <c r="O60" s="444">
        <f t="shared" si="68"/>
        <v>0.23076923076923078</v>
      </c>
      <c r="P60" s="156">
        <f t="shared" si="69"/>
        <v>2</v>
      </c>
      <c r="Q60" s="443">
        <f t="shared" si="70"/>
        <v>0.15384615384615385</v>
      </c>
      <c r="R60" s="442">
        <f t="shared" si="71"/>
        <v>5</v>
      </c>
      <c r="S60" s="441">
        <f t="shared" si="72"/>
        <v>0.38461538461538464</v>
      </c>
      <c r="T60" s="362">
        <f t="shared" si="73"/>
        <v>5</v>
      </c>
      <c r="U60" s="157">
        <f t="shared" si="74"/>
        <v>0.38461538461538464</v>
      </c>
      <c r="V60" s="363">
        <f t="shared" si="75"/>
        <v>7</v>
      </c>
      <c r="W60" s="158">
        <f t="shared" si="76"/>
        <v>0.53846153846153844</v>
      </c>
      <c r="X60" s="159">
        <f t="array" ref="X60">SUM(1*(BI$5:IG$5=BI60:IG60))-1</f>
        <v>2</v>
      </c>
      <c r="Y60" s="160">
        <f t="shared" si="77"/>
        <v>0.15384615384615385</v>
      </c>
      <c r="Z60" s="389">
        <f t="shared" si="78"/>
        <v>8.3076923076923084</v>
      </c>
      <c r="AA60" s="389">
        <f t="shared" si="79"/>
        <v>15.692307692307692</v>
      </c>
      <c r="AB60" s="397">
        <f t="shared" si="80"/>
        <v>0.52941176470588247</v>
      </c>
      <c r="AC60" s="3419">
        <f t="shared" si="81"/>
        <v>0</v>
      </c>
      <c r="AD60" s="3420">
        <f t="shared" si="82"/>
        <v>0</v>
      </c>
      <c r="AE60" s="3421">
        <f t="shared" si="83"/>
        <v>0</v>
      </c>
      <c r="AF60" s="3422">
        <f t="shared" si="84"/>
        <v>0</v>
      </c>
      <c r="AG60" s="3423">
        <f t="shared" si="85"/>
        <v>0</v>
      </c>
      <c r="AH60" s="3424">
        <f t="shared" si="86"/>
        <v>0</v>
      </c>
      <c r="AI60" s="3425">
        <f t="shared" si="87"/>
        <v>0</v>
      </c>
      <c r="AJ60" s="3426">
        <f t="shared" si="88"/>
        <v>0</v>
      </c>
      <c r="AK60" s="3427">
        <f t="shared" si="89"/>
        <v>0</v>
      </c>
      <c r="AL60" s="3428">
        <f t="shared" si="90"/>
        <v>0</v>
      </c>
      <c r="AM60" s="3429">
        <f t="shared" si="91"/>
        <v>0</v>
      </c>
      <c r="AN60" s="3430">
        <f t="shared" si="92"/>
        <v>0</v>
      </c>
      <c r="AO60" s="3431">
        <f t="shared" si="93"/>
        <v>0</v>
      </c>
      <c r="AP60" s="3432">
        <f t="shared" si="94"/>
        <v>0</v>
      </c>
      <c r="AQ60" s="3419">
        <f t="shared" si="95"/>
        <v>0</v>
      </c>
      <c r="AR60" s="3420">
        <f t="shared" si="96"/>
        <v>0</v>
      </c>
      <c r="AS60" s="3421">
        <f t="shared" si="97"/>
        <v>0</v>
      </c>
      <c r="AT60" s="3422">
        <f t="shared" si="98"/>
        <v>0</v>
      </c>
      <c r="AU60" s="3423">
        <f t="shared" si="99"/>
        <v>7</v>
      </c>
      <c r="AV60" s="3424">
        <f t="shared" si="100"/>
        <v>0</v>
      </c>
      <c r="AW60" s="3425">
        <f t="shared" si="101"/>
        <v>5</v>
      </c>
      <c r="AX60" s="3426">
        <f t="shared" si="102"/>
        <v>0</v>
      </c>
      <c r="AY60" s="3427">
        <f t="shared" si="103"/>
        <v>1</v>
      </c>
      <c r="AZ60" s="3428">
        <f t="shared" si="104"/>
        <v>0</v>
      </c>
      <c r="BA60" s="3429">
        <f t="shared" si="105"/>
        <v>0</v>
      </c>
      <c r="BB60" s="3430">
        <f t="shared" si="106"/>
        <v>0</v>
      </c>
      <c r="BC60" s="3431">
        <f t="shared" si="107"/>
        <v>0</v>
      </c>
      <c r="BD60" s="3432">
        <f t="shared" si="108"/>
        <v>0</v>
      </c>
      <c r="BE60" s="3419">
        <f t="shared" si="109"/>
        <v>0</v>
      </c>
      <c r="BF60" s="3420">
        <f t="shared" si="110"/>
        <v>0</v>
      </c>
      <c r="BG60" s="3421">
        <f t="shared" si="111"/>
        <v>0</v>
      </c>
      <c r="BH60" s="3422">
        <f t="shared" si="112"/>
        <v>0</v>
      </c>
      <c r="BI60" s="105"/>
      <c r="BJ60" s="103"/>
      <c r="BK60" s="103"/>
      <c r="BL60" s="96"/>
      <c r="BM60" s="96"/>
      <c r="BN60" s="96"/>
      <c r="BO60" s="96"/>
      <c r="BP60" s="96"/>
      <c r="BQ60" s="96"/>
      <c r="BR60" s="96"/>
      <c r="BS60" s="96"/>
      <c r="BT60" s="97"/>
      <c r="BU60" s="97"/>
      <c r="BV60" s="97"/>
      <c r="BW60" s="97"/>
      <c r="BX60" s="97"/>
      <c r="BY60" s="97"/>
      <c r="BZ60" s="97"/>
      <c r="CA60" s="98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96"/>
      <c r="EG60" s="96"/>
      <c r="EH60" s="96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367"/>
      <c r="ET60" s="367"/>
      <c r="EU60" s="367"/>
      <c r="EV60" s="367">
        <v>15</v>
      </c>
      <c r="EW60" s="367"/>
      <c r="EX60" s="367"/>
      <c r="EY60" s="515">
        <v>18</v>
      </c>
      <c r="EZ60" s="515"/>
      <c r="FA60" s="515">
        <v>9</v>
      </c>
      <c r="FB60" s="515">
        <v>3</v>
      </c>
      <c r="FC60" s="515">
        <v>13</v>
      </c>
      <c r="FD60" s="515">
        <v>15</v>
      </c>
      <c r="FE60" s="515">
        <v>2</v>
      </c>
      <c r="FF60" s="515"/>
      <c r="FG60" s="634"/>
      <c r="FH60" s="634"/>
      <c r="FI60" s="634">
        <v>2</v>
      </c>
      <c r="FJ60" s="634">
        <v>3</v>
      </c>
      <c r="FK60" s="634"/>
      <c r="FL60" s="634">
        <v>6</v>
      </c>
      <c r="FM60" s="634"/>
      <c r="FN60" s="634"/>
      <c r="FO60" s="634"/>
      <c r="FP60" s="634">
        <v>2</v>
      </c>
      <c r="FQ60" s="634"/>
      <c r="FR60" s="634"/>
      <c r="FS60" s="634">
        <v>11</v>
      </c>
      <c r="FT60" s="634"/>
      <c r="FU60" s="753"/>
      <c r="FV60" s="753">
        <v>9</v>
      </c>
      <c r="FW60" s="753"/>
      <c r="FX60" s="753"/>
      <c r="FY60" s="753"/>
      <c r="FZ60" s="753"/>
      <c r="GA60" s="753"/>
      <c r="GB60" s="753"/>
      <c r="GC60" s="753"/>
      <c r="GD60" s="753"/>
      <c r="GE60" s="753"/>
      <c r="GF60" s="753"/>
      <c r="GG60" s="753"/>
      <c r="GH60" s="753"/>
      <c r="GI60" s="1599"/>
      <c r="GJ60" s="1599"/>
      <c r="GK60" s="1599"/>
      <c r="GL60" s="1599"/>
      <c r="GM60" s="1599"/>
      <c r="GN60" s="1599"/>
      <c r="GO60" s="1599"/>
      <c r="GP60" s="1599"/>
      <c r="GQ60" s="1599"/>
      <c r="GR60" s="1599"/>
      <c r="GS60" s="1599"/>
      <c r="GT60" s="1599"/>
      <c r="GU60" s="1599"/>
      <c r="GV60" s="1599"/>
      <c r="GW60" s="1599"/>
      <c r="GX60" s="3597"/>
      <c r="GY60" s="3597"/>
      <c r="GZ60" s="3597"/>
      <c r="HA60" s="3597"/>
      <c r="HB60" s="3597"/>
      <c r="HC60" s="3597"/>
      <c r="HD60" s="3597"/>
      <c r="HE60" s="3663"/>
      <c r="HF60" s="3597"/>
      <c r="HG60" s="3597"/>
      <c r="HH60" s="3597"/>
      <c r="HI60" s="3731"/>
      <c r="HJ60" s="3731"/>
      <c r="HK60" s="3731"/>
      <c r="HL60" s="3731"/>
      <c r="HM60" s="3731"/>
      <c r="HN60" s="3731"/>
      <c r="HO60" s="3663"/>
      <c r="HP60" s="3731"/>
      <c r="HQ60" s="3731"/>
      <c r="HR60" s="3731"/>
      <c r="HS60" s="3731"/>
      <c r="HT60" s="3731"/>
      <c r="HU60" s="3731"/>
      <c r="HV60" s="104"/>
      <c r="HW60" s="104"/>
      <c r="HX60" s="104"/>
      <c r="HY60" s="104"/>
      <c r="HZ60" s="104"/>
      <c r="IA60" s="3663"/>
      <c r="IB60" s="104"/>
      <c r="IC60" s="104"/>
      <c r="ID60" s="104"/>
      <c r="IE60" s="104"/>
      <c r="IF60" s="104"/>
      <c r="IG60" s="3797"/>
    </row>
    <row r="61" spans="1:241" s="478" customFormat="1" ht="11.1" customHeight="1" x14ac:dyDescent="0.2">
      <c r="A61" s="3856" t="s">
        <v>97</v>
      </c>
      <c r="B61" s="3856" t="s">
        <v>138</v>
      </c>
      <c r="C61" s="448">
        <f t="shared" si="60"/>
        <v>114</v>
      </c>
      <c r="D61" s="447">
        <f t="shared" si="61"/>
        <v>0.6333333333333333</v>
      </c>
      <c r="E61" s="403">
        <f t="array" ref="E61">MIN(IF(BI61:IG61&gt;=1,$BI$3:$IG$3))</f>
        <v>40809</v>
      </c>
      <c r="F61" s="400">
        <f t="array" ref="F61">MAX(IF(BI61:IG61&gt;=1,$BI$3:$IG$3))</f>
        <v>45016</v>
      </c>
      <c r="G61" s="442">
        <f t="shared" si="62"/>
        <v>5</v>
      </c>
      <c r="H61" s="446">
        <f t="shared" si="63"/>
        <v>4.3859649122807015E-2</v>
      </c>
      <c r="I61" s="626">
        <f t="shared" si="64"/>
        <v>0.45454545454545453</v>
      </c>
      <c r="J61" s="375">
        <f t="array" ref="J61">IF((G61&gt;=1),MAX(IF(BI61:IG61=1,$BI$3:$IG$3)),"-")</f>
        <v>45016</v>
      </c>
      <c r="K61" s="759">
        <f t="array" ref="K61">IF((G61&gt;=1),MAX(IF(BI61:IG61=1,$BI$2:$IG$2)),"-")</f>
        <v>180</v>
      </c>
      <c r="L61" s="384">
        <f t="shared" ca="1" si="65"/>
        <v>0</v>
      </c>
      <c r="M61" s="384">
        <f t="shared" ca="1" si="66"/>
        <v>0</v>
      </c>
      <c r="N61" s="445">
        <f t="shared" si="67"/>
        <v>6</v>
      </c>
      <c r="O61" s="444">
        <f t="shared" si="68"/>
        <v>5.2631578947368418E-2</v>
      </c>
      <c r="P61" s="156">
        <f t="shared" si="69"/>
        <v>6</v>
      </c>
      <c r="Q61" s="443">
        <f t="shared" si="70"/>
        <v>5.2631578947368418E-2</v>
      </c>
      <c r="R61" s="442">
        <f t="shared" si="71"/>
        <v>17</v>
      </c>
      <c r="S61" s="441">
        <f t="shared" si="72"/>
        <v>0.14912280701754385</v>
      </c>
      <c r="T61" s="362">
        <f t="shared" si="73"/>
        <v>27</v>
      </c>
      <c r="U61" s="157">
        <f t="shared" si="74"/>
        <v>0.23684210526315788</v>
      </c>
      <c r="V61" s="363">
        <f t="shared" si="75"/>
        <v>50</v>
      </c>
      <c r="W61" s="158">
        <f t="shared" si="76"/>
        <v>0.43859649122807015</v>
      </c>
      <c r="X61" s="159">
        <f t="array" ref="X61">SUM(1*(BI$5:IG$5=BI61:IG61))-1</f>
        <v>4</v>
      </c>
      <c r="Y61" s="160">
        <f t="shared" si="77"/>
        <v>3.5087719298245612E-2</v>
      </c>
      <c r="Z61" s="389">
        <f t="shared" si="78"/>
        <v>8.0350877192982448</v>
      </c>
      <c r="AA61" s="389">
        <f t="shared" si="79"/>
        <v>14.114035087719298</v>
      </c>
      <c r="AB61" s="397">
        <f t="shared" si="80"/>
        <v>0.56929770043505279</v>
      </c>
      <c r="AC61" s="3419">
        <f t="shared" si="81"/>
        <v>0</v>
      </c>
      <c r="AD61" s="3420">
        <f t="shared" si="82"/>
        <v>0</v>
      </c>
      <c r="AE61" s="3421">
        <f t="shared" si="83"/>
        <v>0</v>
      </c>
      <c r="AF61" s="3422">
        <f t="shared" si="84"/>
        <v>0</v>
      </c>
      <c r="AG61" s="3423">
        <f t="shared" si="85"/>
        <v>0</v>
      </c>
      <c r="AH61" s="3424">
        <f t="shared" si="86"/>
        <v>0</v>
      </c>
      <c r="AI61" s="3425">
        <f t="shared" si="87"/>
        <v>0</v>
      </c>
      <c r="AJ61" s="3426">
        <f t="shared" si="88"/>
        <v>0</v>
      </c>
      <c r="AK61" s="3427">
        <f t="shared" si="89"/>
        <v>0</v>
      </c>
      <c r="AL61" s="3428">
        <f t="shared" si="90"/>
        <v>0</v>
      </c>
      <c r="AM61" s="3429">
        <f t="shared" si="91"/>
        <v>6</v>
      </c>
      <c r="AN61" s="3430">
        <f t="shared" si="92"/>
        <v>1</v>
      </c>
      <c r="AO61" s="3431">
        <f t="shared" si="93"/>
        <v>9</v>
      </c>
      <c r="AP61" s="3432">
        <f t="shared" si="94"/>
        <v>0</v>
      </c>
      <c r="AQ61" s="3419">
        <f t="shared" si="95"/>
        <v>2</v>
      </c>
      <c r="AR61" s="3420">
        <f t="shared" si="96"/>
        <v>0</v>
      </c>
      <c r="AS61" s="3421">
        <f t="shared" si="97"/>
        <v>12</v>
      </c>
      <c r="AT61" s="3422">
        <f t="shared" si="98"/>
        <v>0</v>
      </c>
      <c r="AU61" s="3423">
        <f t="shared" si="99"/>
        <v>14</v>
      </c>
      <c r="AV61" s="3424">
        <f t="shared" si="100"/>
        <v>0</v>
      </c>
      <c r="AW61" s="3425">
        <f t="shared" si="101"/>
        <v>11</v>
      </c>
      <c r="AX61" s="3426">
        <f t="shared" si="102"/>
        <v>1</v>
      </c>
      <c r="AY61" s="3427">
        <f t="shared" si="103"/>
        <v>13</v>
      </c>
      <c r="AZ61" s="3428">
        <f t="shared" si="104"/>
        <v>0</v>
      </c>
      <c r="BA61" s="3429">
        <f t="shared" si="105"/>
        <v>14</v>
      </c>
      <c r="BB61" s="3430">
        <f t="shared" si="106"/>
        <v>0</v>
      </c>
      <c r="BC61" s="3431">
        <f t="shared" si="107"/>
        <v>10</v>
      </c>
      <c r="BD61" s="3432">
        <f t="shared" si="108"/>
        <v>0</v>
      </c>
      <c r="BE61" s="3419">
        <f t="shared" si="109"/>
        <v>12</v>
      </c>
      <c r="BF61" s="3420">
        <f t="shared" si="110"/>
        <v>0</v>
      </c>
      <c r="BG61" s="3421">
        <f t="shared" si="111"/>
        <v>11</v>
      </c>
      <c r="BH61" s="3422">
        <f t="shared" si="112"/>
        <v>3</v>
      </c>
      <c r="BI61" s="94"/>
      <c r="BJ61" s="95"/>
      <c r="BK61" s="95"/>
      <c r="BL61" s="106"/>
      <c r="BM61" s="106"/>
      <c r="BN61" s="106"/>
      <c r="BO61" s="106"/>
      <c r="BP61" s="106"/>
      <c r="BQ61" s="106"/>
      <c r="BR61" s="106"/>
      <c r="BS61" s="106"/>
      <c r="BT61" s="97"/>
      <c r="BU61" s="97"/>
      <c r="BV61" s="97"/>
      <c r="BW61" s="97"/>
      <c r="BX61" s="97"/>
      <c r="BY61" s="97"/>
      <c r="BZ61" s="97"/>
      <c r="CA61" s="98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1"/>
      <c r="CX61" s="101">
        <v>8</v>
      </c>
      <c r="CY61" s="101">
        <v>6</v>
      </c>
      <c r="CZ61" s="101">
        <v>8</v>
      </c>
      <c r="DA61" s="101"/>
      <c r="DB61" s="101">
        <v>8</v>
      </c>
      <c r="DC61" s="101">
        <v>1</v>
      </c>
      <c r="DD61" s="101"/>
      <c r="DE61" s="101"/>
      <c r="DF61" s="101">
        <v>13</v>
      </c>
      <c r="DG61" s="102">
        <v>4</v>
      </c>
      <c r="DH61" s="102">
        <v>2</v>
      </c>
      <c r="DI61" s="102">
        <v>10</v>
      </c>
      <c r="DJ61" s="102">
        <v>5</v>
      </c>
      <c r="DK61" s="102"/>
      <c r="DL61" s="102"/>
      <c r="DM61" s="102"/>
      <c r="DN61" s="102"/>
      <c r="DO61" s="102">
        <v>8</v>
      </c>
      <c r="DP61" s="102">
        <v>2</v>
      </c>
      <c r="DQ61" s="102">
        <v>6</v>
      </c>
      <c r="DR61" s="102">
        <v>5</v>
      </c>
      <c r="DS61" s="102">
        <v>9</v>
      </c>
      <c r="DT61" s="103"/>
      <c r="DU61" s="103"/>
      <c r="DV61" s="103">
        <v>13</v>
      </c>
      <c r="DW61" s="103"/>
      <c r="DX61" s="103"/>
      <c r="DY61" s="103">
        <v>9</v>
      </c>
      <c r="DZ61" s="103"/>
      <c r="EA61" s="103"/>
      <c r="EB61" s="103"/>
      <c r="EC61" s="103"/>
      <c r="ED61" s="103"/>
      <c r="EE61" s="103"/>
      <c r="EF61" s="96">
        <v>11</v>
      </c>
      <c r="EG61" s="96">
        <v>14</v>
      </c>
      <c r="EH61" s="96">
        <v>6</v>
      </c>
      <c r="EI61" s="104">
        <v>7</v>
      </c>
      <c r="EJ61" s="104">
        <v>9</v>
      </c>
      <c r="EK61" s="104">
        <v>12</v>
      </c>
      <c r="EL61" s="104">
        <v>14</v>
      </c>
      <c r="EM61" s="104">
        <v>7</v>
      </c>
      <c r="EN61" s="104"/>
      <c r="EO61" s="104">
        <v>12</v>
      </c>
      <c r="EP61" s="104">
        <v>11</v>
      </c>
      <c r="EQ61" s="104">
        <v>4</v>
      </c>
      <c r="ER61" s="104">
        <v>2</v>
      </c>
      <c r="ES61" s="367">
        <v>5</v>
      </c>
      <c r="ET61" s="367">
        <v>8</v>
      </c>
      <c r="EU61" s="367">
        <v>6</v>
      </c>
      <c r="EV61" s="367">
        <v>11</v>
      </c>
      <c r="EW61" s="367">
        <v>3</v>
      </c>
      <c r="EX61" s="367">
        <v>14</v>
      </c>
      <c r="EY61" s="515">
        <v>7</v>
      </c>
      <c r="EZ61" s="515">
        <v>15</v>
      </c>
      <c r="FA61" s="515">
        <v>6</v>
      </c>
      <c r="FB61" s="515">
        <v>10</v>
      </c>
      <c r="FC61" s="515">
        <v>10</v>
      </c>
      <c r="FD61" s="515">
        <v>6</v>
      </c>
      <c r="FE61" s="515">
        <v>11</v>
      </c>
      <c r="FF61" s="515">
        <v>10</v>
      </c>
      <c r="FG61" s="634">
        <v>9</v>
      </c>
      <c r="FH61" s="634"/>
      <c r="FI61" s="634">
        <v>15</v>
      </c>
      <c r="FJ61" s="634">
        <v>5</v>
      </c>
      <c r="FK61" s="634">
        <v>11</v>
      </c>
      <c r="FL61" s="634">
        <v>7</v>
      </c>
      <c r="FM61" s="634">
        <v>1</v>
      </c>
      <c r="FN61" s="634">
        <v>6</v>
      </c>
      <c r="FO61" s="634">
        <v>7</v>
      </c>
      <c r="FP61" s="634">
        <v>9</v>
      </c>
      <c r="FQ61" s="634">
        <v>10</v>
      </c>
      <c r="FR61" s="634"/>
      <c r="FS61" s="634"/>
      <c r="FT61" s="634">
        <v>12</v>
      </c>
      <c r="FU61" s="753">
        <v>11</v>
      </c>
      <c r="FV61" s="753"/>
      <c r="FW61" s="753">
        <v>5</v>
      </c>
      <c r="FX61" s="753">
        <v>10</v>
      </c>
      <c r="FY61" s="753">
        <v>8</v>
      </c>
      <c r="FZ61" s="753">
        <v>11</v>
      </c>
      <c r="GA61" s="753">
        <v>3</v>
      </c>
      <c r="GB61" s="753">
        <v>12</v>
      </c>
      <c r="GC61" s="753">
        <v>6</v>
      </c>
      <c r="GD61" s="753">
        <v>4</v>
      </c>
      <c r="GE61" s="753">
        <v>4</v>
      </c>
      <c r="GF61" s="753">
        <v>12</v>
      </c>
      <c r="GG61" s="753">
        <v>3</v>
      </c>
      <c r="GH61" s="753">
        <v>12</v>
      </c>
      <c r="GI61" s="1599">
        <v>13</v>
      </c>
      <c r="GJ61" s="1599">
        <v>14</v>
      </c>
      <c r="GK61" s="1599">
        <v>4</v>
      </c>
      <c r="GL61" s="1599">
        <v>10</v>
      </c>
      <c r="GM61" s="1599">
        <v>17</v>
      </c>
      <c r="GN61" s="1599">
        <v>5</v>
      </c>
      <c r="GO61" s="1599">
        <v>6</v>
      </c>
      <c r="GP61" s="1599">
        <v>8</v>
      </c>
      <c r="GQ61" s="1599"/>
      <c r="GR61" s="1599">
        <v>11</v>
      </c>
      <c r="GS61" s="1599">
        <v>7</v>
      </c>
      <c r="GT61" s="1599">
        <v>6</v>
      </c>
      <c r="GU61" s="1599">
        <v>5</v>
      </c>
      <c r="GV61" s="1599">
        <v>5</v>
      </c>
      <c r="GW61" s="1599">
        <v>8</v>
      </c>
      <c r="GX61" s="3597">
        <v>8</v>
      </c>
      <c r="GY61" s="3597">
        <v>8</v>
      </c>
      <c r="GZ61" s="3597">
        <v>15</v>
      </c>
      <c r="HA61" s="3597">
        <v>13</v>
      </c>
      <c r="HB61" s="3597">
        <v>13</v>
      </c>
      <c r="HC61" s="3597">
        <v>14</v>
      </c>
      <c r="HD61" s="3597">
        <v>4</v>
      </c>
      <c r="HE61" s="3663">
        <v>2</v>
      </c>
      <c r="HF61" s="3597">
        <v>6</v>
      </c>
      <c r="HG61" s="3597"/>
      <c r="HH61" s="3597">
        <v>11</v>
      </c>
      <c r="HI61" s="3731">
        <v>5</v>
      </c>
      <c r="HJ61" s="3731">
        <v>3</v>
      </c>
      <c r="HK61" s="3731">
        <v>7</v>
      </c>
      <c r="HL61" s="3731">
        <v>15</v>
      </c>
      <c r="HM61" s="3731">
        <v>13</v>
      </c>
      <c r="HN61" s="3731">
        <v>3</v>
      </c>
      <c r="HO61" s="3663"/>
      <c r="HP61" s="3731">
        <v>3</v>
      </c>
      <c r="HQ61" s="3731">
        <v>8</v>
      </c>
      <c r="HR61" s="3731">
        <v>12</v>
      </c>
      <c r="HS61" s="3731">
        <v>4</v>
      </c>
      <c r="HT61" s="3731">
        <v>5</v>
      </c>
      <c r="HU61" s="3731">
        <v>2</v>
      </c>
      <c r="HV61" s="104">
        <v>1</v>
      </c>
      <c r="HW61" s="104">
        <v>11</v>
      </c>
      <c r="HX61" s="104">
        <v>11</v>
      </c>
      <c r="HY61" s="104">
        <v>14</v>
      </c>
      <c r="HZ61" s="104">
        <v>2</v>
      </c>
      <c r="IA61" s="3663">
        <v>1</v>
      </c>
      <c r="IB61" s="104">
        <v>8</v>
      </c>
      <c r="IC61" s="104">
        <v>14</v>
      </c>
      <c r="ID61" s="104">
        <v>12</v>
      </c>
      <c r="IE61" s="104">
        <v>7</v>
      </c>
      <c r="IF61" s="104">
        <v>1</v>
      </c>
      <c r="IG61" s="3797"/>
    </row>
    <row r="62" spans="1:241" s="478" customFormat="1" ht="11.1" customHeight="1" x14ac:dyDescent="0.2">
      <c r="A62" s="58" t="s">
        <v>335</v>
      </c>
      <c r="B62" s="58" t="s">
        <v>333</v>
      </c>
      <c r="C62" s="448">
        <f t="shared" si="60"/>
        <v>2</v>
      </c>
      <c r="D62" s="447">
        <f t="shared" si="61"/>
        <v>1.1111111111111112E-2</v>
      </c>
      <c r="E62" s="403">
        <f t="array" ref="E62">MIN(IF(BI62:IG62&gt;=1,$BI$3:$IG$3))</f>
        <v>42979</v>
      </c>
      <c r="F62" s="400">
        <f t="array" ref="F62">MAX(IF(BI62:IG62&gt;=1,$BI$3:$IG$3))</f>
        <v>43007</v>
      </c>
      <c r="G62" s="442">
        <f t="shared" si="62"/>
        <v>0</v>
      </c>
      <c r="H62" s="446">
        <f t="shared" si="63"/>
        <v>0</v>
      </c>
      <c r="I62" s="626" t="str">
        <f t="shared" si="64"/>
        <v>-</v>
      </c>
      <c r="J62" s="375" t="str">
        <f t="array" ref="J62">IF((G62&gt;=1),MAX(IF(BI62:IG62=1,$BI$3:$IG$3)),"-")</f>
        <v>-</v>
      </c>
      <c r="K62" s="759" t="str">
        <f t="array" ref="K62">IF((G62&gt;=1),MAX(IF(BI62:IG62=1,$BI$2:$IG$2)),"-")</f>
        <v>-</v>
      </c>
      <c r="L62" s="384">
        <f t="shared" ca="1" si="65"/>
        <v>2</v>
      </c>
      <c r="M62" s="384" t="str">
        <f t="shared" ca="1" si="66"/>
        <v>-</v>
      </c>
      <c r="N62" s="445">
        <f t="shared" si="67"/>
        <v>0</v>
      </c>
      <c r="O62" s="444">
        <f t="shared" si="68"/>
        <v>0</v>
      </c>
      <c r="P62" s="156">
        <f t="shared" si="69"/>
        <v>0</v>
      </c>
      <c r="Q62" s="443">
        <f t="shared" si="70"/>
        <v>0</v>
      </c>
      <c r="R62" s="442">
        <f t="shared" si="71"/>
        <v>0</v>
      </c>
      <c r="S62" s="441">
        <f t="shared" si="72"/>
        <v>0</v>
      </c>
      <c r="T62" s="362">
        <f t="shared" si="73"/>
        <v>0</v>
      </c>
      <c r="U62" s="157">
        <f t="shared" si="74"/>
        <v>0</v>
      </c>
      <c r="V62" s="363">
        <f t="shared" si="75"/>
        <v>1</v>
      </c>
      <c r="W62" s="158">
        <f t="shared" si="76"/>
        <v>0.5</v>
      </c>
      <c r="X62" s="159">
        <f t="array" ref="X62">SUM(1*(BI$5:IG$5=BI62:IG62))-1</f>
        <v>1</v>
      </c>
      <c r="Y62" s="160">
        <f t="shared" si="77"/>
        <v>0.5</v>
      </c>
      <c r="Z62" s="389">
        <f t="shared" si="78"/>
        <v>11.5</v>
      </c>
      <c r="AA62" s="389">
        <f t="shared" si="79"/>
        <v>17.5</v>
      </c>
      <c r="AB62" s="397">
        <f t="shared" si="80"/>
        <v>0.65714285714285714</v>
      </c>
      <c r="AC62" s="3419">
        <f t="shared" si="81"/>
        <v>0</v>
      </c>
      <c r="AD62" s="3420">
        <f t="shared" si="82"/>
        <v>0</v>
      </c>
      <c r="AE62" s="3421">
        <f t="shared" si="83"/>
        <v>0</v>
      </c>
      <c r="AF62" s="3422">
        <f t="shared" si="84"/>
        <v>0</v>
      </c>
      <c r="AG62" s="3423">
        <f t="shared" si="85"/>
        <v>0</v>
      </c>
      <c r="AH62" s="3424">
        <f t="shared" si="86"/>
        <v>0</v>
      </c>
      <c r="AI62" s="3425">
        <f t="shared" si="87"/>
        <v>0</v>
      </c>
      <c r="AJ62" s="3426">
        <f t="shared" si="88"/>
        <v>0</v>
      </c>
      <c r="AK62" s="3427">
        <f t="shared" si="89"/>
        <v>0</v>
      </c>
      <c r="AL62" s="3428">
        <f t="shared" si="90"/>
        <v>0</v>
      </c>
      <c r="AM62" s="3429">
        <f t="shared" si="91"/>
        <v>0</v>
      </c>
      <c r="AN62" s="3430">
        <f t="shared" si="92"/>
        <v>0</v>
      </c>
      <c r="AO62" s="3431">
        <f t="shared" si="93"/>
        <v>0</v>
      </c>
      <c r="AP62" s="3432">
        <f t="shared" si="94"/>
        <v>0</v>
      </c>
      <c r="AQ62" s="3419">
        <f t="shared" si="95"/>
        <v>0</v>
      </c>
      <c r="AR62" s="3420">
        <f t="shared" si="96"/>
        <v>0</v>
      </c>
      <c r="AS62" s="3421">
        <f t="shared" si="97"/>
        <v>0</v>
      </c>
      <c r="AT62" s="3422">
        <f t="shared" si="98"/>
        <v>0</v>
      </c>
      <c r="AU62" s="3423">
        <f t="shared" si="99"/>
        <v>0</v>
      </c>
      <c r="AV62" s="3424">
        <f t="shared" si="100"/>
        <v>0</v>
      </c>
      <c r="AW62" s="3425">
        <f t="shared" si="101"/>
        <v>0</v>
      </c>
      <c r="AX62" s="3426">
        <f t="shared" si="102"/>
        <v>0</v>
      </c>
      <c r="AY62" s="3427">
        <f t="shared" si="103"/>
        <v>2</v>
      </c>
      <c r="AZ62" s="3428">
        <f t="shared" si="104"/>
        <v>0</v>
      </c>
      <c r="BA62" s="3429">
        <f t="shared" si="105"/>
        <v>0</v>
      </c>
      <c r="BB62" s="3430">
        <f t="shared" si="106"/>
        <v>0</v>
      </c>
      <c r="BC62" s="3431">
        <f t="shared" si="107"/>
        <v>0</v>
      </c>
      <c r="BD62" s="3432">
        <f t="shared" si="108"/>
        <v>0</v>
      </c>
      <c r="BE62" s="3419">
        <f t="shared" si="109"/>
        <v>0</v>
      </c>
      <c r="BF62" s="3420">
        <f t="shared" si="110"/>
        <v>0</v>
      </c>
      <c r="BG62" s="3421">
        <f t="shared" si="111"/>
        <v>0</v>
      </c>
      <c r="BH62" s="3422">
        <f t="shared" si="112"/>
        <v>0</v>
      </c>
      <c r="BI62" s="94"/>
      <c r="BJ62" s="95"/>
      <c r="BK62" s="95"/>
      <c r="BL62" s="106"/>
      <c r="BM62" s="106"/>
      <c r="BN62" s="106"/>
      <c r="BO62" s="106"/>
      <c r="BP62" s="106"/>
      <c r="BQ62" s="106"/>
      <c r="BR62" s="106"/>
      <c r="BS62" s="106"/>
      <c r="BT62" s="97"/>
      <c r="BU62" s="97"/>
      <c r="BV62" s="97"/>
      <c r="BW62" s="97"/>
      <c r="BX62" s="97"/>
      <c r="BY62" s="97"/>
      <c r="BZ62" s="97"/>
      <c r="CA62" s="98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96"/>
      <c r="EG62" s="96"/>
      <c r="EH62" s="96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367"/>
      <c r="ET62" s="367"/>
      <c r="EU62" s="367"/>
      <c r="EV62" s="367"/>
      <c r="EW62" s="367"/>
      <c r="EX62" s="367"/>
      <c r="EY62" s="515"/>
      <c r="EZ62" s="515"/>
      <c r="FA62" s="515"/>
      <c r="FB62" s="515"/>
      <c r="FC62" s="515"/>
      <c r="FD62" s="515"/>
      <c r="FE62" s="515"/>
      <c r="FF62" s="515"/>
      <c r="FG62" s="634"/>
      <c r="FH62" s="634"/>
      <c r="FI62" s="634"/>
      <c r="FJ62" s="634"/>
      <c r="FK62" s="634"/>
      <c r="FL62" s="634"/>
      <c r="FM62" s="634"/>
      <c r="FN62" s="634"/>
      <c r="FO62" s="634"/>
      <c r="FP62" s="634"/>
      <c r="FQ62" s="634"/>
      <c r="FR62" s="634"/>
      <c r="FS62" s="634"/>
      <c r="FT62" s="634"/>
      <c r="FU62" s="753">
        <v>16</v>
      </c>
      <c r="FV62" s="753">
        <v>7</v>
      </c>
      <c r="FW62" s="753"/>
      <c r="FX62" s="753"/>
      <c r="FY62" s="753"/>
      <c r="FZ62" s="753"/>
      <c r="GA62" s="753"/>
      <c r="GB62" s="753"/>
      <c r="GC62" s="753"/>
      <c r="GD62" s="753"/>
      <c r="GE62" s="753"/>
      <c r="GF62" s="753"/>
      <c r="GG62" s="753"/>
      <c r="GH62" s="753"/>
      <c r="GI62" s="1599"/>
      <c r="GJ62" s="1599"/>
      <c r="GK62" s="1599"/>
      <c r="GL62" s="1599"/>
      <c r="GM62" s="1599"/>
      <c r="GN62" s="1599"/>
      <c r="GO62" s="1599"/>
      <c r="GP62" s="1599"/>
      <c r="GQ62" s="1599"/>
      <c r="GR62" s="1599"/>
      <c r="GS62" s="1599"/>
      <c r="GT62" s="1599"/>
      <c r="GU62" s="1599"/>
      <c r="GV62" s="1599"/>
      <c r="GW62" s="1599"/>
      <c r="GX62" s="3597"/>
      <c r="GY62" s="3597"/>
      <c r="GZ62" s="3597"/>
      <c r="HA62" s="3597"/>
      <c r="HB62" s="3597"/>
      <c r="HC62" s="3597"/>
      <c r="HD62" s="3597"/>
      <c r="HE62" s="3663"/>
      <c r="HF62" s="3597"/>
      <c r="HG62" s="3597"/>
      <c r="HH62" s="3597"/>
      <c r="HI62" s="3731"/>
      <c r="HJ62" s="3731"/>
      <c r="HK62" s="3731"/>
      <c r="HL62" s="3731"/>
      <c r="HM62" s="3731"/>
      <c r="HN62" s="3731"/>
      <c r="HO62" s="3663"/>
      <c r="HP62" s="3731"/>
      <c r="HQ62" s="3731"/>
      <c r="HR62" s="3731"/>
      <c r="HS62" s="3731"/>
      <c r="HT62" s="3731"/>
      <c r="HU62" s="3731"/>
      <c r="HV62" s="104"/>
      <c r="HW62" s="104"/>
      <c r="HX62" s="104"/>
      <c r="HY62" s="104"/>
      <c r="HZ62" s="104"/>
      <c r="IA62" s="3663"/>
      <c r="IB62" s="104"/>
      <c r="IC62" s="104"/>
      <c r="ID62" s="104"/>
      <c r="IE62" s="104"/>
      <c r="IF62" s="104"/>
      <c r="IG62" s="3797"/>
    </row>
    <row r="63" spans="1:241" s="478" customFormat="1" ht="11.1" customHeight="1" x14ac:dyDescent="0.2">
      <c r="A63" s="63" t="s">
        <v>128</v>
      </c>
      <c r="B63" s="63" t="s">
        <v>227</v>
      </c>
      <c r="C63" s="448">
        <f t="shared" si="60"/>
        <v>29</v>
      </c>
      <c r="D63" s="447">
        <f t="shared" si="61"/>
        <v>0.16111111111111112</v>
      </c>
      <c r="E63" s="403">
        <f t="array" ref="E63">MIN(IF(BI63:IG63&gt;=1,$BI$3:$IG$3))</f>
        <v>39227</v>
      </c>
      <c r="F63" s="400">
        <f t="array" ref="F63">MAX(IF(BI63:IG63&gt;=1,$BI$3:$IG$3))</f>
        <v>41698</v>
      </c>
      <c r="G63" s="442">
        <f t="shared" si="62"/>
        <v>1</v>
      </c>
      <c r="H63" s="446">
        <f t="shared" si="63"/>
        <v>3.4482758620689655E-2</v>
      </c>
      <c r="I63" s="626">
        <f t="shared" si="64"/>
        <v>0.25</v>
      </c>
      <c r="J63" s="375">
        <f t="array" ref="J63">IF((G63&gt;=1),MAX(IF(BI63:IG63=1,$BI$3:$IG$3)),"-")</f>
        <v>40243</v>
      </c>
      <c r="K63" s="759">
        <f t="array" ref="K63">IF((G63&gt;=1),MAX(IF(BI63:IG63=1,$BI$2:$IG$2)),"-")</f>
        <v>27</v>
      </c>
      <c r="L63" s="384">
        <f t="shared" ca="1" si="65"/>
        <v>9</v>
      </c>
      <c r="M63" s="384">
        <f t="shared" ca="1" si="66"/>
        <v>153</v>
      </c>
      <c r="N63" s="445">
        <f t="shared" si="67"/>
        <v>3</v>
      </c>
      <c r="O63" s="444">
        <f t="shared" si="68"/>
        <v>0.10344827586206896</v>
      </c>
      <c r="P63" s="156">
        <f t="shared" si="69"/>
        <v>3</v>
      </c>
      <c r="Q63" s="443">
        <f t="shared" si="70"/>
        <v>0.10344827586206896</v>
      </c>
      <c r="R63" s="442">
        <f t="shared" si="71"/>
        <v>7</v>
      </c>
      <c r="S63" s="441">
        <f t="shared" si="72"/>
        <v>0.2413793103448276</v>
      </c>
      <c r="T63" s="362">
        <f t="shared" si="73"/>
        <v>7</v>
      </c>
      <c r="U63" s="157">
        <f t="shared" si="74"/>
        <v>0.2413793103448276</v>
      </c>
      <c r="V63" s="363">
        <f t="shared" si="75"/>
        <v>13</v>
      </c>
      <c r="W63" s="158">
        <f t="shared" si="76"/>
        <v>0.44827586206896552</v>
      </c>
      <c r="X63" s="159">
        <f t="array" ref="X63">SUM(1*(BI$5:IG$5=BI63:IG63))-1</f>
        <v>3</v>
      </c>
      <c r="Y63" s="160">
        <f t="shared" si="77"/>
        <v>0.10344827586206896</v>
      </c>
      <c r="Z63" s="389">
        <f t="shared" si="78"/>
        <v>6.6896551724137927</v>
      </c>
      <c r="AA63" s="389">
        <f t="shared" si="79"/>
        <v>11.862068965517242</v>
      </c>
      <c r="AB63" s="397">
        <f t="shared" si="80"/>
        <v>0.56395348837209291</v>
      </c>
      <c r="AC63" s="3419">
        <f t="shared" si="81"/>
        <v>3</v>
      </c>
      <c r="AD63" s="3420">
        <f t="shared" si="82"/>
        <v>0</v>
      </c>
      <c r="AE63" s="3421">
        <f t="shared" si="83"/>
        <v>6</v>
      </c>
      <c r="AF63" s="3422">
        <f t="shared" si="84"/>
        <v>0</v>
      </c>
      <c r="AG63" s="3423">
        <f t="shared" si="85"/>
        <v>6</v>
      </c>
      <c r="AH63" s="3424">
        <f t="shared" si="86"/>
        <v>0</v>
      </c>
      <c r="AI63" s="3425">
        <f t="shared" si="87"/>
        <v>6</v>
      </c>
      <c r="AJ63" s="3426">
        <f t="shared" si="88"/>
        <v>1</v>
      </c>
      <c r="AK63" s="3427">
        <f t="shared" si="89"/>
        <v>2</v>
      </c>
      <c r="AL63" s="3428">
        <f t="shared" si="90"/>
        <v>0</v>
      </c>
      <c r="AM63" s="3429">
        <f t="shared" si="91"/>
        <v>0</v>
      </c>
      <c r="AN63" s="3430">
        <f t="shared" si="92"/>
        <v>0</v>
      </c>
      <c r="AO63" s="3431">
        <f t="shared" si="93"/>
        <v>3</v>
      </c>
      <c r="AP63" s="3432">
        <f t="shared" si="94"/>
        <v>0</v>
      </c>
      <c r="AQ63" s="3419">
        <f t="shared" si="95"/>
        <v>3</v>
      </c>
      <c r="AR63" s="3420">
        <f t="shared" si="96"/>
        <v>0</v>
      </c>
      <c r="AS63" s="3421">
        <f t="shared" si="97"/>
        <v>0</v>
      </c>
      <c r="AT63" s="3422">
        <f t="shared" si="98"/>
        <v>0</v>
      </c>
      <c r="AU63" s="3423">
        <f t="shared" si="99"/>
        <v>0</v>
      </c>
      <c r="AV63" s="3424">
        <f t="shared" si="100"/>
        <v>0</v>
      </c>
      <c r="AW63" s="3425">
        <f t="shared" si="101"/>
        <v>0</v>
      </c>
      <c r="AX63" s="3426">
        <f t="shared" si="102"/>
        <v>0</v>
      </c>
      <c r="AY63" s="3427">
        <f t="shared" si="103"/>
        <v>0</v>
      </c>
      <c r="AZ63" s="3428">
        <f t="shared" si="104"/>
        <v>0</v>
      </c>
      <c r="BA63" s="3429">
        <f t="shared" si="105"/>
        <v>0</v>
      </c>
      <c r="BB63" s="3430">
        <f t="shared" si="106"/>
        <v>0</v>
      </c>
      <c r="BC63" s="3431">
        <f t="shared" si="107"/>
        <v>0</v>
      </c>
      <c r="BD63" s="3432">
        <f t="shared" si="108"/>
        <v>0</v>
      </c>
      <c r="BE63" s="3419">
        <f t="shared" si="109"/>
        <v>0</v>
      </c>
      <c r="BF63" s="3420">
        <f t="shared" si="110"/>
        <v>0</v>
      </c>
      <c r="BG63" s="3421">
        <f t="shared" si="111"/>
        <v>0</v>
      </c>
      <c r="BH63" s="3422">
        <f t="shared" si="112"/>
        <v>0</v>
      </c>
      <c r="BI63" s="105">
        <v>9</v>
      </c>
      <c r="BJ63" s="103">
        <v>9</v>
      </c>
      <c r="BK63" s="103">
        <v>3</v>
      </c>
      <c r="BL63" s="96">
        <v>10</v>
      </c>
      <c r="BM63" s="96">
        <v>8</v>
      </c>
      <c r="BN63" s="96">
        <v>5</v>
      </c>
      <c r="BO63" s="96">
        <v>6</v>
      </c>
      <c r="BP63" s="96">
        <v>9</v>
      </c>
      <c r="BQ63" s="96"/>
      <c r="BR63" s="96">
        <v>3</v>
      </c>
      <c r="BS63" s="96"/>
      <c r="BT63" s="98"/>
      <c r="BU63" s="98">
        <v>4</v>
      </c>
      <c r="BV63" s="98"/>
      <c r="BW63" s="98">
        <v>4</v>
      </c>
      <c r="BX63" s="98">
        <v>10</v>
      </c>
      <c r="BY63" s="98">
        <v>8</v>
      </c>
      <c r="BZ63" s="98">
        <v>2</v>
      </c>
      <c r="CA63" s="98">
        <v>2</v>
      </c>
      <c r="CB63" s="99"/>
      <c r="CC63" s="99">
        <v>10</v>
      </c>
      <c r="CD63" s="99">
        <v>2</v>
      </c>
      <c r="CE63" s="99"/>
      <c r="CF63" s="99">
        <v>9</v>
      </c>
      <c r="CG63" s="99"/>
      <c r="CH63" s="99">
        <v>9</v>
      </c>
      <c r="CI63" s="99">
        <v>1</v>
      </c>
      <c r="CJ63" s="99">
        <v>7</v>
      </c>
      <c r="CK63" s="99"/>
      <c r="CL63" s="100"/>
      <c r="CM63" s="100"/>
      <c r="CN63" s="100">
        <v>10</v>
      </c>
      <c r="CO63" s="100"/>
      <c r="CP63" s="100"/>
      <c r="CQ63" s="100"/>
      <c r="CR63" s="100"/>
      <c r="CS63" s="100"/>
      <c r="CT63" s="100">
        <v>6</v>
      </c>
      <c r="CU63" s="100"/>
      <c r="CV63" s="100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2"/>
      <c r="DH63" s="102"/>
      <c r="DI63" s="102">
        <v>3</v>
      </c>
      <c r="DJ63" s="102"/>
      <c r="DK63" s="102">
        <v>9</v>
      </c>
      <c r="DL63" s="102">
        <v>4</v>
      </c>
      <c r="DM63" s="102"/>
      <c r="DN63" s="102"/>
      <c r="DO63" s="102"/>
      <c r="DP63" s="102"/>
      <c r="DQ63" s="102"/>
      <c r="DR63" s="102"/>
      <c r="DS63" s="102"/>
      <c r="DT63" s="103"/>
      <c r="DU63" s="103"/>
      <c r="DV63" s="103">
        <v>7</v>
      </c>
      <c r="DW63" s="103"/>
      <c r="DX63" s="103">
        <v>18</v>
      </c>
      <c r="DY63" s="103"/>
      <c r="DZ63" s="103"/>
      <c r="EA63" s="103">
        <v>7</v>
      </c>
      <c r="EB63" s="103"/>
      <c r="EC63" s="103"/>
      <c r="ED63" s="103"/>
      <c r="EE63" s="103"/>
      <c r="EF63" s="96"/>
      <c r="EG63" s="96"/>
      <c r="EH63" s="96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367"/>
      <c r="ET63" s="367"/>
      <c r="EU63" s="367"/>
      <c r="EV63" s="367"/>
      <c r="EW63" s="367"/>
      <c r="EX63" s="367"/>
      <c r="EY63" s="515"/>
      <c r="EZ63" s="515"/>
      <c r="FA63" s="515"/>
      <c r="FB63" s="515"/>
      <c r="FC63" s="515"/>
      <c r="FD63" s="515"/>
      <c r="FE63" s="515"/>
      <c r="FF63" s="515"/>
      <c r="FG63" s="634"/>
      <c r="FH63" s="634"/>
      <c r="FI63" s="634"/>
      <c r="FJ63" s="634"/>
      <c r="FK63" s="634"/>
      <c r="FL63" s="634"/>
      <c r="FM63" s="634"/>
      <c r="FN63" s="634"/>
      <c r="FO63" s="634"/>
      <c r="FP63" s="634"/>
      <c r="FQ63" s="634"/>
      <c r="FR63" s="634"/>
      <c r="FS63" s="634"/>
      <c r="FT63" s="634"/>
      <c r="FU63" s="753"/>
      <c r="FV63" s="753"/>
      <c r="FW63" s="753"/>
      <c r="FX63" s="753"/>
      <c r="FY63" s="753"/>
      <c r="FZ63" s="753"/>
      <c r="GA63" s="753"/>
      <c r="GB63" s="753"/>
      <c r="GC63" s="753"/>
      <c r="GD63" s="753"/>
      <c r="GE63" s="753"/>
      <c r="GF63" s="753"/>
      <c r="GG63" s="753"/>
      <c r="GH63" s="753"/>
      <c r="GI63" s="1599"/>
      <c r="GJ63" s="1599"/>
      <c r="GK63" s="1599"/>
      <c r="GL63" s="1599"/>
      <c r="GM63" s="1599"/>
      <c r="GN63" s="1599"/>
      <c r="GO63" s="1599"/>
      <c r="GP63" s="1599"/>
      <c r="GQ63" s="1599"/>
      <c r="GR63" s="1599"/>
      <c r="GS63" s="1599"/>
      <c r="GT63" s="1599"/>
      <c r="GU63" s="1599"/>
      <c r="GV63" s="1599"/>
      <c r="GW63" s="1599"/>
      <c r="GX63" s="3597"/>
      <c r="GY63" s="3597"/>
      <c r="GZ63" s="3597"/>
      <c r="HA63" s="3597"/>
      <c r="HB63" s="3597"/>
      <c r="HC63" s="3597"/>
      <c r="HD63" s="3597"/>
      <c r="HE63" s="3663"/>
      <c r="HF63" s="3597"/>
      <c r="HG63" s="3597"/>
      <c r="HH63" s="3597"/>
      <c r="HI63" s="3731"/>
      <c r="HJ63" s="3731"/>
      <c r="HK63" s="3731"/>
      <c r="HL63" s="3731"/>
      <c r="HM63" s="3731"/>
      <c r="HN63" s="3731"/>
      <c r="HO63" s="3663"/>
      <c r="HP63" s="3731"/>
      <c r="HQ63" s="3731"/>
      <c r="HR63" s="3731"/>
      <c r="HS63" s="3731"/>
      <c r="HT63" s="3731"/>
      <c r="HU63" s="3731"/>
      <c r="HV63" s="104"/>
      <c r="HW63" s="104"/>
      <c r="HX63" s="104"/>
      <c r="HY63" s="104"/>
      <c r="HZ63" s="104"/>
      <c r="IA63" s="3663"/>
      <c r="IB63" s="104"/>
      <c r="IC63" s="104"/>
      <c r="ID63" s="104"/>
      <c r="IE63" s="104"/>
      <c r="IF63" s="104"/>
      <c r="IG63" s="3797"/>
    </row>
    <row r="64" spans="1:241" s="478" customFormat="1" ht="11.1" customHeight="1" x14ac:dyDescent="0.2">
      <c r="A64" s="60" t="s">
        <v>148</v>
      </c>
      <c r="B64" s="60" t="s">
        <v>191</v>
      </c>
      <c r="C64" s="448">
        <f t="shared" si="60"/>
        <v>18</v>
      </c>
      <c r="D64" s="447">
        <f t="shared" si="61"/>
        <v>0.1</v>
      </c>
      <c r="E64" s="403">
        <f t="array" ref="E64">MIN(IF(BI64:IG64&gt;=1,$BI$3:$IG$3))</f>
        <v>39263</v>
      </c>
      <c r="F64" s="400">
        <f t="array" ref="F64">MAX(IF(BI64:IG64&gt;=1,$BI$3:$IG$3))</f>
        <v>43770</v>
      </c>
      <c r="G64" s="442">
        <f t="shared" si="62"/>
        <v>3</v>
      </c>
      <c r="H64" s="446">
        <f t="shared" si="63"/>
        <v>0.16666666666666666</v>
      </c>
      <c r="I64" s="626">
        <f t="shared" si="64"/>
        <v>0.75</v>
      </c>
      <c r="J64" s="375">
        <f t="array" ref="J64">IF((G64&gt;=1),MAX(IF(BI64:IG64=1,$BI$3:$IG$3)),"-")</f>
        <v>41635</v>
      </c>
      <c r="K64" s="759">
        <f t="array" ref="K64">IF((G64&gt;=1),MAX(IF(BI64:IG64=1,$BI$2:$IG$2)),"-")</f>
        <v>69</v>
      </c>
      <c r="L64" s="384">
        <f t="shared" ca="1" si="65"/>
        <v>5</v>
      </c>
      <c r="M64" s="384">
        <f t="shared" ca="1" si="66"/>
        <v>111</v>
      </c>
      <c r="N64" s="445">
        <f t="shared" si="67"/>
        <v>1</v>
      </c>
      <c r="O64" s="444">
        <f t="shared" si="68"/>
        <v>5.5555555555555552E-2</v>
      </c>
      <c r="P64" s="156">
        <f t="shared" si="69"/>
        <v>0</v>
      </c>
      <c r="Q64" s="443">
        <f t="shared" si="70"/>
        <v>0</v>
      </c>
      <c r="R64" s="442">
        <f t="shared" si="71"/>
        <v>4</v>
      </c>
      <c r="S64" s="441">
        <f t="shared" si="72"/>
        <v>0.22222222222222221</v>
      </c>
      <c r="T64" s="362">
        <f t="shared" si="73"/>
        <v>6</v>
      </c>
      <c r="U64" s="157">
        <f t="shared" si="74"/>
        <v>0.33333333333333331</v>
      </c>
      <c r="V64" s="363">
        <f t="shared" si="75"/>
        <v>11</v>
      </c>
      <c r="W64" s="158">
        <f t="shared" si="76"/>
        <v>0.61111111111111116</v>
      </c>
      <c r="X64" s="159">
        <f t="array" ref="X64">SUM(1*(BI$5:IG$5=BI64:IG64))-1</f>
        <v>2</v>
      </c>
      <c r="Y64" s="160">
        <f t="shared" si="77"/>
        <v>0.1111111111111111</v>
      </c>
      <c r="Z64" s="389">
        <f t="shared" si="78"/>
        <v>6.7222222222222223</v>
      </c>
      <c r="AA64" s="389">
        <f t="shared" si="79"/>
        <v>13.444444444444445</v>
      </c>
      <c r="AB64" s="397">
        <f t="shared" si="80"/>
        <v>0.5</v>
      </c>
      <c r="AC64" s="3419">
        <f t="shared" si="81"/>
        <v>1</v>
      </c>
      <c r="AD64" s="3420">
        <f t="shared" si="82"/>
        <v>0</v>
      </c>
      <c r="AE64" s="3421">
        <f t="shared" si="83"/>
        <v>7</v>
      </c>
      <c r="AF64" s="3422">
        <f t="shared" si="84"/>
        <v>1</v>
      </c>
      <c r="AG64" s="3423">
        <f t="shared" si="85"/>
        <v>3</v>
      </c>
      <c r="AH64" s="3424">
        <f t="shared" si="86"/>
        <v>0</v>
      </c>
      <c r="AI64" s="3425">
        <f t="shared" si="87"/>
        <v>0</v>
      </c>
      <c r="AJ64" s="3426">
        <f t="shared" si="88"/>
        <v>0</v>
      </c>
      <c r="AK64" s="3427">
        <f t="shared" si="89"/>
        <v>0</v>
      </c>
      <c r="AL64" s="3428">
        <f t="shared" si="90"/>
        <v>0</v>
      </c>
      <c r="AM64" s="3429">
        <f t="shared" si="91"/>
        <v>0</v>
      </c>
      <c r="AN64" s="3430">
        <f t="shared" si="92"/>
        <v>0</v>
      </c>
      <c r="AO64" s="3431">
        <f t="shared" si="93"/>
        <v>1</v>
      </c>
      <c r="AP64" s="3432">
        <f t="shared" si="94"/>
        <v>1</v>
      </c>
      <c r="AQ64" s="3419">
        <f t="shared" si="95"/>
        <v>1</v>
      </c>
      <c r="AR64" s="3420">
        <f t="shared" si="96"/>
        <v>1</v>
      </c>
      <c r="AS64" s="3421">
        <f t="shared" si="97"/>
        <v>1</v>
      </c>
      <c r="AT64" s="3422">
        <f t="shared" si="98"/>
        <v>0</v>
      </c>
      <c r="AU64" s="3423">
        <f t="shared" si="99"/>
        <v>1</v>
      </c>
      <c r="AV64" s="3424">
        <f t="shared" si="100"/>
        <v>0</v>
      </c>
      <c r="AW64" s="3425">
        <f t="shared" si="101"/>
        <v>1</v>
      </c>
      <c r="AX64" s="3426">
        <f t="shared" si="102"/>
        <v>0</v>
      </c>
      <c r="AY64" s="3427">
        <f t="shared" si="103"/>
        <v>1</v>
      </c>
      <c r="AZ64" s="3428">
        <f t="shared" si="104"/>
        <v>0</v>
      </c>
      <c r="BA64" s="3429">
        <f t="shared" si="105"/>
        <v>0</v>
      </c>
      <c r="BB64" s="3430">
        <f t="shared" si="106"/>
        <v>0</v>
      </c>
      <c r="BC64" s="3431">
        <f t="shared" si="107"/>
        <v>1</v>
      </c>
      <c r="BD64" s="3432">
        <f t="shared" si="108"/>
        <v>0</v>
      </c>
      <c r="BE64" s="3419">
        <f t="shared" si="109"/>
        <v>0</v>
      </c>
      <c r="BF64" s="3420">
        <f t="shared" si="110"/>
        <v>0</v>
      </c>
      <c r="BG64" s="3421">
        <f t="shared" si="111"/>
        <v>0</v>
      </c>
      <c r="BH64" s="3422">
        <f t="shared" si="112"/>
        <v>0</v>
      </c>
      <c r="BI64" s="105"/>
      <c r="BJ64" s="103">
        <v>13</v>
      </c>
      <c r="BK64" s="103"/>
      <c r="BL64" s="96">
        <v>5</v>
      </c>
      <c r="BM64" s="96">
        <v>6</v>
      </c>
      <c r="BN64" s="96">
        <v>13</v>
      </c>
      <c r="BO64" s="96">
        <v>13</v>
      </c>
      <c r="BP64" s="96">
        <v>4</v>
      </c>
      <c r="BQ64" s="96">
        <v>5</v>
      </c>
      <c r="BR64" s="96"/>
      <c r="BS64" s="96">
        <v>1</v>
      </c>
      <c r="BT64" s="98">
        <v>6</v>
      </c>
      <c r="BU64" s="98"/>
      <c r="BV64" s="98">
        <v>7</v>
      </c>
      <c r="BW64" s="98">
        <v>9</v>
      </c>
      <c r="BX64" s="98"/>
      <c r="BY64" s="98"/>
      <c r="BZ64" s="98"/>
      <c r="CA64" s="98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2"/>
      <c r="DH64" s="102"/>
      <c r="DI64" s="102"/>
      <c r="DJ64" s="102"/>
      <c r="DK64" s="102"/>
      <c r="DL64" s="102">
        <v>1</v>
      </c>
      <c r="DM64" s="102"/>
      <c r="DN64" s="102"/>
      <c r="DO64" s="102"/>
      <c r="DP64" s="102"/>
      <c r="DQ64" s="102"/>
      <c r="DR64" s="102"/>
      <c r="DS64" s="102"/>
      <c r="DT64" s="103"/>
      <c r="DU64" s="103"/>
      <c r="DV64" s="103"/>
      <c r="DW64" s="103"/>
      <c r="DX64" s="103"/>
      <c r="DY64" s="103">
        <v>1</v>
      </c>
      <c r="DZ64" s="103"/>
      <c r="EA64" s="103"/>
      <c r="EB64" s="103"/>
      <c r="EC64" s="103"/>
      <c r="ED64" s="103"/>
      <c r="EE64" s="103"/>
      <c r="EF64" s="96"/>
      <c r="EG64" s="96"/>
      <c r="EH64" s="96"/>
      <c r="EI64" s="104"/>
      <c r="EJ64" s="104"/>
      <c r="EK64" s="104">
        <v>7</v>
      </c>
      <c r="EL64" s="104"/>
      <c r="EM64" s="104"/>
      <c r="EN64" s="104"/>
      <c r="EO64" s="104"/>
      <c r="EP64" s="104"/>
      <c r="EQ64" s="104"/>
      <c r="ER64" s="104"/>
      <c r="ES64" s="367"/>
      <c r="ET64" s="367"/>
      <c r="EU64" s="367"/>
      <c r="EV64" s="367"/>
      <c r="EW64" s="367"/>
      <c r="EX64" s="367"/>
      <c r="EY64" s="515">
        <v>14</v>
      </c>
      <c r="EZ64" s="515"/>
      <c r="FA64" s="515"/>
      <c r="FB64" s="515"/>
      <c r="FC64" s="515"/>
      <c r="FD64" s="515"/>
      <c r="FE64" s="515"/>
      <c r="FF64" s="515"/>
      <c r="FG64" s="634"/>
      <c r="FH64" s="634"/>
      <c r="FI64" s="634"/>
      <c r="FJ64" s="634"/>
      <c r="FK64" s="634"/>
      <c r="FL64" s="634"/>
      <c r="FM64" s="634"/>
      <c r="FN64" s="634"/>
      <c r="FO64" s="634"/>
      <c r="FP64" s="634"/>
      <c r="FQ64" s="634"/>
      <c r="FR64" s="634"/>
      <c r="FS64" s="634">
        <v>2</v>
      </c>
      <c r="FT64" s="634"/>
      <c r="FU64" s="753"/>
      <c r="FV64" s="753"/>
      <c r="FW64" s="753"/>
      <c r="FX64" s="753"/>
      <c r="FY64" s="753">
        <v>10</v>
      </c>
      <c r="FZ64" s="753"/>
      <c r="GA64" s="753"/>
      <c r="GB64" s="753"/>
      <c r="GC64" s="753"/>
      <c r="GD64" s="753"/>
      <c r="GE64" s="753"/>
      <c r="GF64" s="753"/>
      <c r="GG64" s="753"/>
      <c r="GH64" s="753"/>
      <c r="GI64" s="1599"/>
      <c r="GJ64" s="1599"/>
      <c r="GK64" s="1599"/>
      <c r="GL64" s="1599"/>
      <c r="GM64" s="1599"/>
      <c r="GN64" s="1599"/>
      <c r="GO64" s="1599"/>
      <c r="GP64" s="1599"/>
      <c r="GQ64" s="1599"/>
      <c r="GR64" s="1599"/>
      <c r="GS64" s="1599"/>
      <c r="GT64" s="1599"/>
      <c r="GU64" s="1599"/>
      <c r="GV64" s="1599"/>
      <c r="GW64" s="1599"/>
      <c r="GX64" s="3597"/>
      <c r="GY64" s="3597"/>
      <c r="GZ64" s="3597"/>
      <c r="HA64" s="3597"/>
      <c r="HB64" s="3597">
        <v>4</v>
      </c>
      <c r="HC64" s="3597"/>
      <c r="HD64" s="3597"/>
      <c r="HE64" s="3663"/>
      <c r="HF64" s="3597"/>
      <c r="HG64" s="3597"/>
      <c r="HH64" s="3597"/>
      <c r="HI64" s="3731"/>
      <c r="HJ64" s="3731"/>
      <c r="HK64" s="3731"/>
      <c r="HL64" s="3731"/>
      <c r="HM64" s="3731"/>
      <c r="HN64" s="3731"/>
      <c r="HO64" s="3663"/>
      <c r="HP64" s="3731"/>
      <c r="HQ64" s="3731"/>
      <c r="HR64" s="3731"/>
      <c r="HS64" s="3731"/>
      <c r="HT64" s="3731"/>
      <c r="HU64" s="3731"/>
      <c r="HV64" s="104"/>
      <c r="HW64" s="104"/>
      <c r="HX64" s="104"/>
      <c r="HY64" s="104"/>
      <c r="HZ64" s="104"/>
      <c r="IA64" s="3663"/>
      <c r="IB64" s="104"/>
      <c r="IC64" s="104"/>
      <c r="ID64" s="104"/>
      <c r="IE64" s="104"/>
      <c r="IF64" s="104"/>
      <c r="IG64" s="3797"/>
    </row>
    <row r="65" spans="1:241" s="478" customFormat="1" ht="11.1" customHeight="1" x14ac:dyDescent="0.2">
      <c r="A65" s="58" t="s">
        <v>98</v>
      </c>
      <c r="B65" s="58" t="s">
        <v>61</v>
      </c>
      <c r="C65" s="448">
        <f t="shared" si="60"/>
        <v>22</v>
      </c>
      <c r="D65" s="447">
        <f t="shared" si="61"/>
        <v>0.12222222222222222</v>
      </c>
      <c r="E65" s="403">
        <f t="array" ref="E65">MIN(IF(BI65:IG65&gt;=1,$BI$3:$IG$3))</f>
        <v>40222</v>
      </c>
      <c r="F65" s="400">
        <f t="array" ref="F65">MAX(IF(BI65:IG65&gt;=1,$BI$3:$IG$3))</f>
        <v>43791</v>
      </c>
      <c r="G65" s="442">
        <f t="shared" si="62"/>
        <v>0</v>
      </c>
      <c r="H65" s="446">
        <f t="shared" si="63"/>
        <v>0</v>
      </c>
      <c r="I65" s="626" t="str">
        <f t="shared" si="64"/>
        <v>-</v>
      </c>
      <c r="J65" s="375" t="str">
        <f t="array" ref="J65">IF((G65&gt;=1),MAX(IF(BI65:IG65=1,$BI$3:$IG$3)),"-")</f>
        <v>-</v>
      </c>
      <c r="K65" s="759" t="str">
        <f t="array" ref="K65">IF((G65&gt;=1),MAX(IF(BI65:IG65=1,$BI$2:$IG$2)),"-")</f>
        <v>-</v>
      </c>
      <c r="L65" s="384">
        <f t="shared" ca="1" si="65"/>
        <v>22</v>
      </c>
      <c r="M65" s="384" t="str">
        <f t="shared" ca="1" si="66"/>
        <v>-</v>
      </c>
      <c r="N65" s="445">
        <f t="shared" si="67"/>
        <v>1</v>
      </c>
      <c r="O65" s="444">
        <f t="shared" si="68"/>
        <v>4.5454545454545456E-2</v>
      </c>
      <c r="P65" s="156">
        <f t="shared" si="69"/>
        <v>3</v>
      </c>
      <c r="Q65" s="443">
        <f t="shared" si="70"/>
        <v>0.13636363636363635</v>
      </c>
      <c r="R65" s="442">
        <f t="shared" si="71"/>
        <v>4</v>
      </c>
      <c r="S65" s="441">
        <f t="shared" si="72"/>
        <v>0.18181818181818182</v>
      </c>
      <c r="T65" s="362">
        <f t="shared" si="73"/>
        <v>5</v>
      </c>
      <c r="U65" s="157">
        <f t="shared" si="74"/>
        <v>0.22727272727272727</v>
      </c>
      <c r="V65" s="363">
        <f t="shared" si="75"/>
        <v>9</v>
      </c>
      <c r="W65" s="158">
        <f t="shared" si="76"/>
        <v>0.40909090909090912</v>
      </c>
      <c r="X65" s="159">
        <f t="array" ref="X65">SUM(1*(BI$5:IG$5=BI65:IG65))-1</f>
        <v>1</v>
      </c>
      <c r="Y65" s="160">
        <f t="shared" si="77"/>
        <v>4.5454545454545456E-2</v>
      </c>
      <c r="Z65" s="389">
        <f t="shared" si="78"/>
        <v>7.9090909090909092</v>
      </c>
      <c r="AA65" s="389">
        <f t="shared" si="79"/>
        <v>12.909090909090908</v>
      </c>
      <c r="AB65" s="397">
        <f t="shared" si="80"/>
        <v>0.61267605633802824</v>
      </c>
      <c r="AC65" s="3419">
        <f t="shared" si="81"/>
        <v>0</v>
      </c>
      <c r="AD65" s="3420">
        <f t="shared" si="82"/>
        <v>0</v>
      </c>
      <c r="AE65" s="3421">
        <f t="shared" si="83"/>
        <v>0</v>
      </c>
      <c r="AF65" s="3422">
        <f t="shared" si="84"/>
        <v>0</v>
      </c>
      <c r="AG65" s="3423">
        <f t="shared" si="85"/>
        <v>0</v>
      </c>
      <c r="AH65" s="3424">
        <f t="shared" si="86"/>
        <v>0</v>
      </c>
      <c r="AI65" s="3425">
        <f t="shared" si="87"/>
        <v>1</v>
      </c>
      <c r="AJ65" s="3426">
        <f t="shared" si="88"/>
        <v>0</v>
      </c>
      <c r="AK65" s="3427">
        <f t="shared" si="89"/>
        <v>6</v>
      </c>
      <c r="AL65" s="3428">
        <f t="shared" si="90"/>
        <v>0</v>
      </c>
      <c r="AM65" s="3429">
        <f t="shared" si="91"/>
        <v>3</v>
      </c>
      <c r="AN65" s="3430">
        <f t="shared" si="92"/>
        <v>0</v>
      </c>
      <c r="AO65" s="3431">
        <f t="shared" si="93"/>
        <v>4</v>
      </c>
      <c r="AP65" s="3432">
        <f t="shared" si="94"/>
        <v>0</v>
      </c>
      <c r="AQ65" s="3419">
        <f t="shared" si="95"/>
        <v>3</v>
      </c>
      <c r="AR65" s="3420">
        <f t="shared" si="96"/>
        <v>0</v>
      </c>
      <c r="AS65" s="3421">
        <f t="shared" si="97"/>
        <v>1</v>
      </c>
      <c r="AT65" s="3422">
        <f t="shared" si="98"/>
        <v>0</v>
      </c>
      <c r="AU65" s="3423">
        <f t="shared" si="99"/>
        <v>0</v>
      </c>
      <c r="AV65" s="3424">
        <f t="shared" si="100"/>
        <v>0</v>
      </c>
      <c r="AW65" s="3425">
        <f t="shared" si="101"/>
        <v>0</v>
      </c>
      <c r="AX65" s="3426">
        <f t="shared" si="102"/>
        <v>0</v>
      </c>
      <c r="AY65" s="3427">
        <f t="shared" si="103"/>
        <v>0</v>
      </c>
      <c r="AZ65" s="3428">
        <f t="shared" si="104"/>
        <v>0</v>
      </c>
      <c r="BA65" s="3429">
        <f t="shared" si="105"/>
        <v>3</v>
      </c>
      <c r="BB65" s="3430">
        <f t="shared" si="106"/>
        <v>0</v>
      </c>
      <c r="BC65" s="3431">
        <f t="shared" si="107"/>
        <v>1</v>
      </c>
      <c r="BD65" s="3432">
        <f t="shared" si="108"/>
        <v>0</v>
      </c>
      <c r="BE65" s="3419">
        <f t="shared" si="109"/>
        <v>0</v>
      </c>
      <c r="BF65" s="3420">
        <f t="shared" si="110"/>
        <v>0</v>
      </c>
      <c r="BG65" s="3421">
        <f t="shared" si="111"/>
        <v>0</v>
      </c>
      <c r="BH65" s="3422">
        <f t="shared" si="112"/>
        <v>0</v>
      </c>
      <c r="BI65" s="94"/>
      <c r="BJ65" s="95"/>
      <c r="BK65" s="95"/>
      <c r="BL65" s="106"/>
      <c r="BM65" s="106"/>
      <c r="BN65" s="106"/>
      <c r="BO65" s="106"/>
      <c r="BP65" s="106"/>
      <c r="BQ65" s="106"/>
      <c r="BR65" s="106"/>
      <c r="BS65" s="106"/>
      <c r="BT65" s="98"/>
      <c r="BU65" s="98"/>
      <c r="BV65" s="98"/>
      <c r="BW65" s="98"/>
      <c r="BX65" s="98"/>
      <c r="BY65" s="98"/>
      <c r="BZ65" s="98"/>
      <c r="CA65" s="98"/>
      <c r="CB65" s="99"/>
      <c r="CC65" s="99"/>
      <c r="CD65" s="99"/>
      <c r="CE65" s="99"/>
      <c r="CF65" s="99"/>
      <c r="CG65" s="99"/>
      <c r="CH65" s="99">
        <v>2</v>
      </c>
      <c r="CI65" s="99"/>
      <c r="CJ65" s="99"/>
      <c r="CK65" s="99"/>
      <c r="CL65" s="100"/>
      <c r="CM65" s="100">
        <v>11</v>
      </c>
      <c r="CN65" s="100">
        <v>8</v>
      </c>
      <c r="CO65" s="100">
        <v>3</v>
      </c>
      <c r="CP65" s="100">
        <v>3</v>
      </c>
      <c r="CQ65" s="100"/>
      <c r="CR65" s="100">
        <v>7</v>
      </c>
      <c r="CS65" s="100"/>
      <c r="CT65" s="100"/>
      <c r="CU65" s="100">
        <v>8</v>
      </c>
      <c r="CV65" s="100"/>
      <c r="CW65" s="101"/>
      <c r="CX65" s="101"/>
      <c r="CY65" s="101"/>
      <c r="CZ65" s="101"/>
      <c r="DA65" s="101">
        <v>9</v>
      </c>
      <c r="DB65" s="101"/>
      <c r="DC65" s="101"/>
      <c r="DD65" s="101">
        <v>4</v>
      </c>
      <c r="DE65" s="101"/>
      <c r="DF65" s="101">
        <v>4</v>
      </c>
      <c r="DG65" s="102"/>
      <c r="DH65" s="102">
        <v>4</v>
      </c>
      <c r="DI65" s="102">
        <v>6</v>
      </c>
      <c r="DJ65" s="102"/>
      <c r="DK65" s="102"/>
      <c r="DL65" s="102"/>
      <c r="DM65" s="102"/>
      <c r="DN65" s="102"/>
      <c r="DO65" s="102"/>
      <c r="DP65" s="102">
        <v>10</v>
      </c>
      <c r="DQ65" s="102">
        <v>3</v>
      </c>
      <c r="DR65" s="102"/>
      <c r="DS65" s="102"/>
      <c r="DT65" s="103"/>
      <c r="DU65" s="103">
        <v>13</v>
      </c>
      <c r="DV65" s="103"/>
      <c r="DW65" s="103">
        <v>6</v>
      </c>
      <c r="DX65" s="103">
        <v>11</v>
      </c>
      <c r="DY65" s="103"/>
      <c r="DZ65" s="103"/>
      <c r="EA65" s="103"/>
      <c r="EB65" s="103"/>
      <c r="EC65" s="103"/>
      <c r="ED65" s="103"/>
      <c r="EE65" s="103"/>
      <c r="EF65" s="96"/>
      <c r="EG65" s="96"/>
      <c r="EH65" s="96"/>
      <c r="EI65" s="104"/>
      <c r="EJ65" s="104"/>
      <c r="EK65" s="104">
        <v>14</v>
      </c>
      <c r="EL65" s="104"/>
      <c r="EM65" s="104"/>
      <c r="EN65" s="104"/>
      <c r="EO65" s="104"/>
      <c r="EP65" s="104"/>
      <c r="EQ65" s="104"/>
      <c r="ER65" s="104"/>
      <c r="ES65" s="367"/>
      <c r="ET65" s="367"/>
      <c r="EU65" s="367"/>
      <c r="EV65" s="367"/>
      <c r="EW65" s="367"/>
      <c r="EX65" s="367"/>
      <c r="EY65" s="515"/>
      <c r="EZ65" s="515"/>
      <c r="FA65" s="515"/>
      <c r="FB65" s="515"/>
      <c r="FC65" s="515"/>
      <c r="FD65" s="515"/>
      <c r="FE65" s="515"/>
      <c r="FF65" s="515"/>
      <c r="FG65" s="634"/>
      <c r="FH65" s="634"/>
      <c r="FI65" s="634"/>
      <c r="FJ65" s="634"/>
      <c r="FK65" s="634"/>
      <c r="FL65" s="634"/>
      <c r="FM65" s="634"/>
      <c r="FN65" s="634"/>
      <c r="FO65" s="634"/>
      <c r="FP65" s="634"/>
      <c r="FQ65" s="634"/>
      <c r="FR65" s="634"/>
      <c r="FS65" s="634"/>
      <c r="FT65" s="634"/>
      <c r="FU65" s="753"/>
      <c r="FV65" s="753"/>
      <c r="FW65" s="753"/>
      <c r="FX65" s="753"/>
      <c r="FY65" s="753"/>
      <c r="FZ65" s="753"/>
      <c r="GA65" s="753"/>
      <c r="GB65" s="753"/>
      <c r="GC65" s="753"/>
      <c r="GD65" s="753"/>
      <c r="GE65" s="753"/>
      <c r="GF65" s="753"/>
      <c r="GG65" s="753"/>
      <c r="GH65" s="753"/>
      <c r="GI65" s="1599">
        <v>11</v>
      </c>
      <c r="GJ65" s="1599"/>
      <c r="GK65" s="1599"/>
      <c r="GL65" s="1599">
        <v>9</v>
      </c>
      <c r="GM65" s="1599">
        <v>15</v>
      </c>
      <c r="GN65" s="1599"/>
      <c r="GO65" s="1599"/>
      <c r="GP65" s="1599"/>
      <c r="GQ65" s="1599"/>
      <c r="GR65" s="1599"/>
      <c r="GS65" s="1599"/>
      <c r="GT65" s="1599"/>
      <c r="GU65" s="1599"/>
      <c r="GV65" s="1599"/>
      <c r="GW65" s="1599"/>
      <c r="GX65" s="3597"/>
      <c r="GY65" s="3597"/>
      <c r="GZ65" s="3597"/>
      <c r="HA65" s="3597"/>
      <c r="HB65" s="3597"/>
      <c r="HC65" s="3597">
        <v>13</v>
      </c>
      <c r="HD65" s="3597"/>
      <c r="HE65" s="3663"/>
      <c r="HF65" s="3597"/>
      <c r="HG65" s="3597"/>
      <c r="HH65" s="3597"/>
      <c r="HI65" s="3731"/>
      <c r="HJ65" s="3731"/>
      <c r="HK65" s="3731"/>
      <c r="HL65" s="3731"/>
      <c r="HM65" s="3731"/>
      <c r="HN65" s="3731"/>
      <c r="HO65" s="3663"/>
      <c r="HP65" s="3731"/>
      <c r="HQ65" s="3731"/>
      <c r="HR65" s="3731"/>
      <c r="HS65" s="3731"/>
      <c r="HT65" s="3731"/>
      <c r="HU65" s="3731"/>
      <c r="HV65" s="104"/>
      <c r="HW65" s="104"/>
      <c r="HX65" s="104"/>
      <c r="HY65" s="104"/>
      <c r="HZ65" s="104"/>
      <c r="IA65" s="3663"/>
      <c r="IB65" s="104"/>
      <c r="IC65" s="104"/>
      <c r="ID65" s="104"/>
      <c r="IE65" s="104"/>
      <c r="IF65" s="104"/>
      <c r="IG65" s="3797"/>
    </row>
    <row r="66" spans="1:241" s="478" customFormat="1" ht="11.1" customHeight="1" x14ac:dyDescent="0.2">
      <c r="A66" s="61" t="s">
        <v>224</v>
      </c>
      <c r="B66" s="61" t="s">
        <v>224</v>
      </c>
      <c r="C66" s="448">
        <f t="shared" si="60"/>
        <v>6</v>
      </c>
      <c r="D66" s="447">
        <f t="shared" si="61"/>
        <v>3.3333333333333333E-2</v>
      </c>
      <c r="E66" s="403">
        <f t="array" ref="E66">MIN(IF(BI66:IG66&gt;=1,$BI$3:$IG$3))</f>
        <v>39718</v>
      </c>
      <c r="F66" s="400">
        <f t="array" ref="F66">MAX(IF(BI66:IG66&gt;=1,$BI$3:$IG$3))</f>
        <v>40215</v>
      </c>
      <c r="G66" s="442">
        <f t="shared" si="62"/>
        <v>1</v>
      </c>
      <c r="H66" s="446">
        <f t="shared" si="63"/>
        <v>0.16666666666666666</v>
      </c>
      <c r="I66" s="626">
        <f t="shared" si="64"/>
        <v>0.5</v>
      </c>
      <c r="J66" s="375">
        <f t="array" ref="J66">IF((G66&gt;=1),MAX(IF(BI66:IG66=1,$BI$3:$IG$3)),"-")</f>
        <v>40166</v>
      </c>
      <c r="K66" s="759">
        <f t="array" ref="K66">IF((G66&gt;=1),MAX(IF(BI66:IG66=1,$BI$2:$IG$2)),"-")</f>
        <v>24</v>
      </c>
      <c r="L66" s="384">
        <f t="shared" ca="1" si="65"/>
        <v>1</v>
      </c>
      <c r="M66" s="384">
        <f t="shared" ca="1" si="66"/>
        <v>156</v>
      </c>
      <c r="N66" s="445">
        <f t="shared" si="67"/>
        <v>1</v>
      </c>
      <c r="O66" s="444">
        <f t="shared" si="68"/>
        <v>0.16666666666666666</v>
      </c>
      <c r="P66" s="156">
        <f t="shared" si="69"/>
        <v>0</v>
      </c>
      <c r="Q66" s="443">
        <f t="shared" si="70"/>
        <v>0</v>
      </c>
      <c r="R66" s="442">
        <f t="shared" si="71"/>
        <v>2</v>
      </c>
      <c r="S66" s="441">
        <f t="shared" si="72"/>
        <v>0.33333333333333331</v>
      </c>
      <c r="T66" s="362">
        <f t="shared" si="73"/>
        <v>3</v>
      </c>
      <c r="U66" s="157">
        <f t="shared" si="74"/>
        <v>0.5</v>
      </c>
      <c r="V66" s="363">
        <f t="shared" si="75"/>
        <v>3</v>
      </c>
      <c r="W66" s="158">
        <f t="shared" si="76"/>
        <v>0.5</v>
      </c>
      <c r="X66" s="159">
        <f t="array" ref="X66">SUM(1*(BI$5:IG$5=BI66:IG66))-1</f>
        <v>0</v>
      </c>
      <c r="Y66" s="160">
        <f t="shared" si="77"/>
        <v>0</v>
      </c>
      <c r="Z66" s="389">
        <f t="shared" si="78"/>
        <v>5.666666666666667</v>
      </c>
      <c r="AA66" s="389">
        <f t="shared" si="79"/>
        <v>11.5</v>
      </c>
      <c r="AB66" s="397">
        <f t="shared" si="80"/>
        <v>0.49275362318840582</v>
      </c>
      <c r="AC66" s="3419">
        <f t="shared" si="81"/>
        <v>0</v>
      </c>
      <c r="AD66" s="3420">
        <f t="shared" si="82"/>
        <v>0</v>
      </c>
      <c r="AE66" s="3421">
        <f t="shared" si="83"/>
        <v>0</v>
      </c>
      <c r="AF66" s="3422">
        <f t="shared" si="84"/>
        <v>0</v>
      </c>
      <c r="AG66" s="3423">
        <f t="shared" si="85"/>
        <v>2</v>
      </c>
      <c r="AH66" s="3424">
        <f t="shared" si="86"/>
        <v>0</v>
      </c>
      <c r="AI66" s="3425">
        <f t="shared" si="87"/>
        <v>4</v>
      </c>
      <c r="AJ66" s="3426">
        <f t="shared" si="88"/>
        <v>1</v>
      </c>
      <c r="AK66" s="3427">
        <f t="shared" si="89"/>
        <v>0</v>
      </c>
      <c r="AL66" s="3428">
        <f t="shared" si="90"/>
        <v>0</v>
      </c>
      <c r="AM66" s="3429">
        <f t="shared" si="91"/>
        <v>0</v>
      </c>
      <c r="AN66" s="3430">
        <f t="shared" si="92"/>
        <v>0</v>
      </c>
      <c r="AO66" s="3431">
        <f t="shared" si="93"/>
        <v>0</v>
      </c>
      <c r="AP66" s="3432">
        <f t="shared" si="94"/>
        <v>0</v>
      </c>
      <c r="AQ66" s="3419">
        <f t="shared" si="95"/>
        <v>0</v>
      </c>
      <c r="AR66" s="3420">
        <f t="shared" si="96"/>
        <v>0</v>
      </c>
      <c r="AS66" s="3421">
        <f t="shared" si="97"/>
        <v>0</v>
      </c>
      <c r="AT66" s="3422">
        <f t="shared" si="98"/>
        <v>0</v>
      </c>
      <c r="AU66" s="3423">
        <f t="shared" si="99"/>
        <v>0</v>
      </c>
      <c r="AV66" s="3424">
        <f t="shared" si="100"/>
        <v>0</v>
      </c>
      <c r="AW66" s="3425">
        <f t="shared" si="101"/>
        <v>0</v>
      </c>
      <c r="AX66" s="3426">
        <f t="shared" si="102"/>
        <v>0</v>
      </c>
      <c r="AY66" s="3427">
        <f t="shared" si="103"/>
        <v>0</v>
      </c>
      <c r="AZ66" s="3428">
        <f t="shared" si="104"/>
        <v>0</v>
      </c>
      <c r="BA66" s="3429">
        <f t="shared" si="105"/>
        <v>0</v>
      </c>
      <c r="BB66" s="3430">
        <f t="shared" si="106"/>
        <v>0</v>
      </c>
      <c r="BC66" s="3431">
        <f t="shared" si="107"/>
        <v>0</v>
      </c>
      <c r="BD66" s="3432">
        <f t="shared" si="108"/>
        <v>0</v>
      </c>
      <c r="BE66" s="3419">
        <f t="shared" si="109"/>
        <v>0</v>
      </c>
      <c r="BF66" s="3420">
        <f t="shared" si="110"/>
        <v>0</v>
      </c>
      <c r="BG66" s="3421">
        <f t="shared" si="111"/>
        <v>0</v>
      </c>
      <c r="BH66" s="3422">
        <f t="shared" si="112"/>
        <v>0</v>
      </c>
      <c r="BI66" s="94"/>
      <c r="BJ66" s="95"/>
      <c r="BK66" s="95"/>
      <c r="BL66" s="106"/>
      <c r="BM66" s="106"/>
      <c r="BN66" s="106"/>
      <c r="BO66" s="106"/>
      <c r="BP66" s="106"/>
      <c r="BQ66" s="106"/>
      <c r="BR66" s="106"/>
      <c r="BS66" s="106"/>
      <c r="BT66" s="98">
        <v>11</v>
      </c>
      <c r="BU66" s="98">
        <v>7</v>
      </c>
      <c r="BV66" s="98"/>
      <c r="BW66" s="98"/>
      <c r="BX66" s="98"/>
      <c r="BY66" s="98"/>
      <c r="BZ66" s="98"/>
      <c r="CA66" s="98"/>
      <c r="CB66" s="99"/>
      <c r="CC66" s="99">
        <v>4</v>
      </c>
      <c r="CD66" s="99">
        <v>9</v>
      </c>
      <c r="CE66" s="99"/>
      <c r="CF66" s="99">
        <v>1</v>
      </c>
      <c r="CG66" s="99">
        <v>2</v>
      </c>
      <c r="CH66" s="99"/>
      <c r="CI66" s="99"/>
      <c r="CJ66" s="99"/>
      <c r="CK66" s="99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96"/>
      <c r="EG66" s="96"/>
      <c r="EH66" s="96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367"/>
      <c r="ET66" s="367"/>
      <c r="EU66" s="367"/>
      <c r="EV66" s="367"/>
      <c r="EW66" s="367"/>
      <c r="EX66" s="367"/>
      <c r="EY66" s="515"/>
      <c r="EZ66" s="515"/>
      <c r="FA66" s="515"/>
      <c r="FB66" s="515"/>
      <c r="FC66" s="515"/>
      <c r="FD66" s="515"/>
      <c r="FE66" s="515"/>
      <c r="FF66" s="515"/>
      <c r="FG66" s="634"/>
      <c r="FH66" s="634"/>
      <c r="FI66" s="634"/>
      <c r="FJ66" s="634"/>
      <c r="FK66" s="634"/>
      <c r="FL66" s="634"/>
      <c r="FM66" s="634"/>
      <c r="FN66" s="634"/>
      <c r="FO66" s="634"/>
      <c r="FP66" s="634"/>
      <c r="FQ66" s="634"/>
      <c r="FR66" s="634"/>
      <c r="FS66" s="634"/>
      <c r="FT66" s="634"/>
      <c r="FU66" s="753"/>
      <c r="FV66" s="753"/>
      <c r="FW66" s="753"/>
      <c r="FX66" s="753"/>
      <c r="FY66" s="753"/>
      <c r="FZ66" s="753"/>
      <c r="GA66" s="753"/>
      <c r="GB66" s="753"/>
      <c r="GC66" s="753"/>
      <c r="GD66" s="753"/>
      <c r="GE66" s="753"/>
      <c r="GF66" s="753"/>
      <c r="GG66" s="753"/>
      <c r="GH66" s="753"/>
      <c r="GI66" s="1599"/>
      <c r="GJ66" s="1599"/>
      <c r="GK66" s="1599"/>
      <c r="GL66" s="1599"/>
      <c r="GM66" s="1599"/>
      <c r="GN66" s="1599"/>
      <c r="GO66" s="1599"/>
      <c r="GP66" s="1599"/>
      <c r="GQ66" s="1599"/>
      <c r="GR66" s="1599"/>
      <c r="GS66" s="1599"/>
      <c r="GT66" s="1599"/>
      <c r="GU66" s="1599"/>
      <c r="GV66" s="1599"/>
      <c r="GW66" s="1599"/>
      <c r="GX66" s="3597"/>
      <c r="GY66" s="3597"/>
      <c r="GZ66" s="3597"/>
      <c r="HA66" s="3597"/>
      <c r="HB66" s="3597"/>
      <c r="HC66" s="3597"/>
      <c r="HD66" s="3597"/>
      <c r="HE66" s="3663"/>
      <c r="HF66" s="3597"/>
      <c r="HG66" s="3597"/>
      <c r="HH66" s="3597"/>
      <c r="HI66" s="3731"/>
      <c r="HJ66" s="3731"/>
      <c r="HK66" s="3731"/>
      <c r="HL66" s="3731"/>
      <c r="HM66" s="3731"/>
      <c r="HN66" s="3731"/>
      <c r="HO66" s="3663"/>
      <c r="HP66" s="3731"/>
      <c r="HQ66" s="3731"/>
      <c r="HR66" s="3731"/>
      <c r="HS66" s="3731"/>
      <c r="HT66" s="3731"/>
      <c r="HU66" s="3731"/>
      <c r="HV66" s="104"/>
      <c r="HW66" s="104"/>
      <c r="HX66" s="104"/>
      <c r="HY66" s="104"/>
      <c r="HZ66" s="104"/>
      <c r="IA66" s="3663"/>
      <c r="IB66" s="104"/>
      <c r="IC66" s="104"/>
      <c r="ID66" s="104"/>
      <c r="IE66" s="104"/>
      <c r="IF66" s="104"/>
      <c r="IG66" s="3797"/>
    </row>
    <row r="67" spans="1:241" s="478" customFormat="1" ht="11.1" customHeight="1" x14ac:dyDescent="0.2">
      <c r="A67" s="63" t="s">
        <v>147</v>
      </c>
      <c r="B67" s="63" t="s">
        <v>147</v>
      </c>
      <c r="C67" s="448">
        <f t="shared" si="60"/>
        <v>1</v>
      </c>
      <c r="D67" s="447">
        <f t="shared" si="61"/>
        <v>5.5555555555555558E-3</v>
      </c>
      <c r="E67" s="403">
        <f t="array" ref="E67">MIN(IF(BI67:IG67&gt;=1,$BI$3:$IG$3))</f>
        <v>39879</v>
      </c>
      <c r="F67" s="400">
        <f t="array" ref="F67">MAX(IF(BI67:IG67&gt;=1,$BI$3:$IG$3))</f>
        <v>39879</v>
      </c>
      <c r="G67" s="442">
        <f t="shared" si="62"/>
        <v>1</v>
      </c>
      <c r="H67" s="446">
        <f t="shared" si="63"/>
        <v>1</v>
      </c>
      <c r="I67" s="626">
        <f t="shared" si="64"/>
        <v>1</v>
      </c>
      <c r="J67" s="375">
        <f t="array" ref="J67">IF((G67&gt;=1),MAX(IF(BI67:IG67=1,$BI$3:$IG$3)),"-")</f>
        <v>39879</v>
      </c>
      <c r="K67" s="759">
        <f t="array" ref="K67">IF((G67&gt;=1),MAX(IF(BI67:IG67=1,$BI$2:$IG$2)),"-")</f>
        <v>16</v>
      </c>
      <c r="L67" s="384">
        <f t="shared" ca="1" si="65"/>
        <v>0</v>
      </c>
      <c r="M67" s="384">
        <f t="shared" ca="1" si="66"/>
        <v>164</v>
      </c>
      <c r="N67" s="445">
        <f t="shared" si="67"/>
        <v>0</v>
      </c>
      <c r="O67" s="444">
        <f t="shared" si="68"/>
        <v>0</v>
      </c>
      <c r="P67" s="156">
        <f t="shared" si="69"/>
        <v>0</v>
      </c>
      <c r="Q67" s="443">
        <f t="shared" si="70"/>
        <v>0</v>
      </c>
      <c r="R67" s="442">
        <f t="shared" si="71"/>
        <v>1</v>
      </c>
      <c r="S67" s="441">
        <f t="shared" si="72"/>
        <v>1</v>
      </c>
      <c r="T67" s="362">
        <f t="shared" si="73"/>
        <v>1</v>
      </c>
      <c r="U67" s="157">
        <f t="shared" si="74"/>
        <v>1</v>
      </c>
      <c r="V67" s="363">
        <f t="shared" si="75"/>
        <v>1</v>
      </c>
      <c r="W67" s="158">
        <f t="shared" si="76"/>
        <v>1</v>
      </c>
      <c r="X67" s="159">
        <f t="array" ref="X67">SUM(1*(BI$5:IG$5=BI67:IG67))-1</f>
        <v>0</v>
      </c>
      <c r="Y67" s="160">
        <f t="shared" si="77"/>
        <v>0</v>
      </c>
      <c r="Z67" s="389">
        <f t="shared" si="78"/>
        <v>1</v>
      </c>
      <c r="AA67" s="389">
        <f t="shared" si="79"/>
        <v>10</v>
      </c>
      <c r="AB67" s="397">
        <f t="shared" si="80"/>
        <v>0.1</v>
      </c>
      <c r="AC67" s="3419">
        <f t="shared" si="81"/>
        <v>0</v>
      </c>
      <c r="AD67" s="3420">
        <f t="shared" si="82"/>
        <v>0</v>
      </c>
      <c r="AE67" s="3421">
        <f t="shared" si="83"/>
        <v>0</v>
      </c>
      <c r="AF67" s="3422">
        <f t="shared" si="84"/>
        <v>0</v>
      </c>
      <c r="AG67" s="3423">
        <f t="shared" si="85"/>
        <v>1</v>
      </c>
      <c r="AH67" s="3424">
        <f t="shared" si="86"/>
        <v>1</v>
      </c>
      <c r="AI67" s="3425">
        <f t="shared" si="87"/>
        <v>0</v>
      </c>
      <c r="AJ67" s="3426">
        <f t="shared" si="88"/>
        <v>0</v>
      </c>
      <c r="AK67" s="3427">
        <f t="shared" si="89"/>
        <v>0</v>
      </c>
      <c r="AL67" s="3428">
        <f t="shared" si="90"/>
        <v>0</v>
      </c>
      <c r="AM67" s="3429">
        <f t="shared" si="91"/>
        <v>0</v>
      </c>
      <c r="AN67" s="3430">
        <f t="shared" si="92"/>
        <v>0</v>
      </c>
      <c r="AO67" s="3431">
        <f t="shared" si="93"/>
        <v>0</v>
      </c>
      <c r="AP67" s="3432">
        <f t="shared" si="94"/>
        <v>0</v>
      </c>
      <c r="AQ67" s="3419">
        <f t="shared" si="95"/>
        <v>0</v>
      </c>
      <c r="AR67" s="3420">
        <f t="shared" si="96"/>
        <v>0</v>
      </c>
      <c r="AS67" s="3421">
        <f t="shared" si="97"/>
        <v>0</v>
      </c>
      <c r="AT67" s="3422">
        <f t="shared" si="98"/>
        <v>0</v>
      </c>
      <c r="AU67" s="3423">
        <f t="shared" si="99"/>
        <v>0</v>
      </c>
      <c r="AV67" s="3424">
        <f t="shared" si="100"/>
        <v>0</v>
      </c>
      <c r="AW67" s="3425">
        <f t="shared" si="101"/>
        <v>0</v>
      </c>
      <c r="AX67" s="3426">
        <f t="shared" si="102"/>
        <v>0</v>
      </c>
      <c r="AY67" s="3427">
        <f t="shared" si="103"/>
        <v>0</v>
      </c>
      <c r="AZ67" s="3428">
        <f t="shared" si="104"/>
        <v>0</v>
      </c>
      <c r="BA67" s="3429">
        <f t="shared" si="105"/>
        <v>0</v>
      </c>
      <c r="BB67" s="3430">
        <f t="shared" si="106"/>
        <v>0</v>
      </c>
      <c r="BC67" s="3431">
        <f t="shared" si="107"/>
        <v>0</v>
      </c>
      <c r="BD67" s="3432">
        <f t="shared" si="108"/>
        <v>0</v>
      </c>
      <c r="BE67" s="3419">
        <f t="shared" si="109"/>
        <v>0</v>
      </c>
      <c r="BF67" s="3420">
        <f t="shared" si="110"/>
        <v>0</v>
      </c>
      <c r="BG67" s="3421">
        <f t="shared" si="111"/>
        <v>0</v>
      </c>
      <c r="BH67" s="3422">
        <f t="shared" si="112"/>
        <v>0</v>
      </c>
      <c r="BI67" s="94"/>
      <c r="BJ67" s="95"/>
      <c r="BK67" s="95"/>
      <c r="BL67" s="106"/>
      <c r="BM67" s="106"/>
      <c r="BN67" s="106"/>
      <c r="BO67" s="106"/>
      <c r="BP67" s="106"/>
      <c r="BQ67" s="106"/>
      <c r="BR67" s="106"/>
      <c r="BS67" s="106"/>
      <c r="BT67" s="98"/>
      <c r="BU67" s="98"/>
      <c r="BV67" s="98"/>
      <c r="BW67" s="98"/>
      <c r="BX67" s="98">
        <v>1</v>
      </c>
      <c r="BY67" s="98"/>
      <c r="BZ67" s="98"/>
      <c r="CA67" s="98"/>
      <c r="CB67" s="99"/>
      <c r="CC67" s="99"/>
      <c r="CD67" s="99"/>
      <c r="CE67" s="99"/>
      <c r="CF67" s="99"/>
      <c r="CG67" s="99"/>
      <c r="CH67" s="99"/>
      <c r="CI67" s="99"/>
      <c r="CJ67" s="99"/>
      <c r="CK67" s="99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96"/>
      <c r="EG67" s="96"/>
      <c r="EH67" s="96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367"/>
      <c r="ET67" s="367"/>
      <c r="EU67" s="367"/>
      <c r="EV67" s="367"/>
      <c r="EW67" s="367"/>
      <c r="EX67" s="367"/>
      <c r="EY67" s="515"/>
      <c r="EZ67" s="515"/>
      <c r="FA67" s="515"/>
      <c r="FB67" s="515"/>
      <c r="FC67" s="515"/>
      <c r="FD67" s="515"/>
      <c r="FE67" s="515"/>
      <c r="FF67" s="515"/>
      <c r="FG67" s="634"/>
      <c r="FH67" s="634"/>
      <c r="FI67" s="634"/>
      <c r="FJ67" s="634"/>
      <c r="FK67" s="634"/>
      <c r="FL67" s="634"/>
      <c r="FM67" s="634"/>
      <c r="FN67" s="634"/>
      <c r="FO67" s="634"/>
      <c r="FP67" s="634"/>
      <c r="FQ67" s="634"/>
      <c r="FR67" s="634"/>
      <c r="FS67" s="634"/>
      <c r="FT67" s="634"/>
      <c r="FU67" s="753"/>
      <c r="FV67" s="753"/>
      <c r="FW67" s="753"/>
      <c r="FX67" s="753"/>
      <c r="FY67" s="753"/>
      <c r="FZ67" s="753"/>
      <c r="GA67" s="753"/>
      <c r="GB67" s="753"/>
      <c r="GC67" s="753"/>
      <c r="GD67" s="753"/>
      <c r="GE67" s="753"/>
      <c r="GF67" s="753"/>
      <c r="GG67" s="753"/>
      <c r="GH67" s="753"/>
      <c r="GI67" s="1599"/>
      <c r="GJ67" s="1599"/>
      <c r="GK67" s="1599"/>
      <c r="GL67" s="1599"/>
      <c r="GM67" s="1599"/>
      <c r="GN67" s="1599"/>
      <c r="GO67" s="1599"/>
      <c r="GP67" s="1599"/>
      <c r="GQ67" s="1599"/>
      <c r="GR67" s="1599"/>
      <c r="GS67" s="1599"/>
      <c r="GT67" s="1599"/>
      <c r="GU67" s="1599"/>
      <c r="GV67" s="1599"/>
      <c r="GW67" s="1599"/>
      <c r="GX67" s="3597"/>
      <c r="GY67" s="3597"/>
      <c r="GZ67" s="3597"/>
      <c r="HA67" s="3597"/>
      <c r="HB67" s="3597"/>
      <c r="HC67" s="3597"/>
      <c r="HD67" s="3597"/>
      <c r="HE67" s="3663"/>
      <c r="HF67" s="3597"/>
      <c r="HG67" s="3597"/>
      <c r="HH67" s="3597"/>
      <c r="HI67" s="3731"/>
      <c r="HJ67" s="3731"/>
      <c r="HK67" s="3731"/>
      <c r="HL67" s="3731"/>
      <c r="HM67" s="3731"/>
      <c r="HN67" s="3731"/>
      <c r="HO67" s="3663"/>
      <c r="HP67" s="3731"/>
      <c r="HQ67" s="3731"/>
      <c r="HR67" s="3731"/>
      <c r="HS67" s="3731"/>
      <c r="HT67" s="3731"/>
      <c r="HU67" s="3731"/>
      <c r="HV67" s="104"/>
      <c r="HW67" s="104"/>
      <c r="HX67" s="104"/>
      <c r="HY67" s="104"/>
      <c r="HZ67" s="104"/>
      <c r="IA67" s="3663"/>
      <c r="IB67" s="104"/>
      <c r="IC67" s="104"/>
      <c r="ID67" s="104"/>
      <c r="IE67" s="104"/>
      <c r="IF67" s="104"/>
      <c r="IG67" s="3797"/>
    </row>
    <row r="68" spans="1:241" s="478" customFormat="1" ht="11.1" customHeight="1" x14ac:dyDescent="0.2">
      <c r="A68" s="58" t="s">
        <v>185</v>
      </c>
      <c r="B68" s="58" t="s">
        <v>182</v>
      </c>
      <c r="C68" s="448">
        <f t="shared" si="60"/>
        <v>101</v>
      </c>
      <c r="D68" s="447">
        <f t="shared" si="61"/>
        <v>0.56111111111111112</v>
      </c>
      <c r="E68" s="403">
        <f t="array" ref="E68">MIN(IF(BI68:IG68&gt;=1,$BI$3:$IG$3))</f>
        <v>41516</v>
      </c>
      <c r="F68" s="400">
        <f t="array" ref="F68">MAX(IF(BI68:IG68&gt;=1,$BI$3:$IG$3))</f>
        <v>45016</v>
      </c>
      <c r="G68" s="442">
        <f t="shared" si="62"/>
        <v>0</v>
      </c>
      <c r="H68" s="446">
        <f t="shared" si="63"/>
        <v>0</v>
      </c>
      <c r="I68" s="626" t="str">
        <f t="shared" si="64"/>
        <v>-</v>
      </c>
      <c r="J68" s="375" t="str">
        <f t="array" ref="J68">IF((G68&gt;=1),MAX(IF(BI68:IG68=1,$BI$3:$IG$3)),"-")</f>
        <v>-</v>
      </c>
      <c r="K68" s="759" t="str">
        <f t="array" ref="K68">IF((G68&gt;=1),MAX(IF(BI68:IG68=1,$BI$2:$IG$2)),"-")</f>
        <v>-</v>
      </c>
      <c r="L68" s="384">
        <f t="shared" ca="1" si="65"/>
        <v>101</v>
      </c>
      <c r="M68" s="384" t="str">
        <f t="shared" ca="1" si="66"/>
        <v>-</v>
      </c>
      <c r="N68" s="445">
        <f t="shared" si="67"/>
        <v>4</v>
      </c>
      <c r="O68" s="444">
        <f t="shared" si="68"/>
        <v>3.9603960396039604E-2</v>
      </c>
      <c r="P68" s="156">
        <f t="shared" si="69"/>
        <v>7</v>
      </c>
      <c r="Q68" s="443">
        <f t="shared" si="70"/>
        <v>6.9306930693069313E-2</v>
      </c>
      <c r="R68" s="442">
        <f t="shared" si="71"/>
        <v>11</v>
      </c>
      <c r="S68" s="441">
        <f t="shared" si="72"/>
        <v>0.10891089108910891</v>
      </c>
      <c r="T68" s="362">
        <f t="shared" si="73"/>
        <v>20</v>
      </c>
      <c r="U68" s="157">
        <f t="shared" si="74"/>
        <v>0.19801980198019803</v>
      </c>
      <c r="V68" s="363">
        <f t="shared" si="75"/>
        <v>43</v>
      </c>
      <c r="W68" s="158">
        <f t="shared" si="76"/>
        <v>0.42574257425742573</v>
      </c>
      <c r="X68" s="159">
        <f t="array" ref="X68">SUM(1*(BI$5:IG$5=BI68:IG68))-1</f>
        <v>7</v>
      </c>
      <c r="Y68" s="160">
        <f t="shared" si="77"/>
        <v>6.9306930693069313E-2</v>
      </c>
      <c r="Z68" s="389">
        <f t="shared" si="78"/>
        <v>8.9801980198019802</v>
      </c>
      <c r="AA68" s="389">
        <f t="shared" si="79"/>
        <v>14.663366336633663</v>
      </c>
      <c r="AB68" s="397">
        <f t="shared" si="80"/>
        <v>0.61242403781228905</v>
      </c>
      <c r="AC68" s="3419">
        <f t="shared" si="81"/>
        <v>0</v>
      </c>
      <c r="AD68" s="3420">
        <f t="shared" si="82"/>
        <v>0</v>
      </c>
      <c r="AE68" s="3421">
        <f t="shared" si="83"/>
        <v>0</v>
      </c>
      <c r="AF68" s="3422">
        <f t="shared" si="84"/>
        <v>0</v>
      </c>
      <c r="AG68" s="3423">
        <f t="shared" si="85"/>
        <v>0</v>
      </c>
      <c r="AH68" s="3424">
        <f t="shared" si="86"/>
        <v>0</v>
      </c>
      <c r="AI68" s="3425">
        <f t="shared" si="87"/>
        <v>0</v>
      </c>
      <c r="AJ68" s="3426">
        <f t="shared" si="88"/>
        <v>0</v>
      </c>
      <c r="AK68" s="3427">
        <f t="shared" si="89"/>
        <v>0</v>
      </c>
      <c r="AL68" s="3428">
        <f t="shared" si="90"/>
        <v>0</v>
      </c>
      <c r="AM68" s="3429">
        <f t="shared" si="91"/>
        <v>0</v>
      </c>
      <c r="AN68" s="3430">
        <f t="shared" si="92"/>
        <v>0</v>
      </c>
      <c r="AO68" s="3431">
        <f t="shared" si="93"/>
        <v>0</v>
      </c>
      <c r="AP68" s="3432">
        <f t="shared" si="94"/>
        <v>0</v>
      </c>
      <c r="AQ68" s="3419">
        <f t="shared" si="95"/>
        <v>11</v>
      </c>
      <c r="AR68" s="3420">
        <f t="shared" si="96"/>
        <v>0</v>
      </c>
      <c r="AS68" s="3421">
        <f t="shared" si="97"/>
        <v>13</v>
      </c>
      <c r="AT68" s="3422">
        <f t="shared" si="98"/>
        <v>0</v>
      </c>
      <c r="AU68" s="3423">
        <f t="shared" si="99"/>
        <v>11</v>
      </c>
      <c r="AV68" s="3424">
        <f t="shared" si="100"/>
        <v>0</v>
      </c>
      <c r="AW68" s="3425">
        <f t="shared" si="101"/>
        <v>12</v>
      </c>
      <c r="AX68" s="3426">
        <f t="shared" si="102"/>
        <v>0</v>
      </c>
      <c r="AY68" s="3427">
        <f t="shared" si="103"/>
        <v>12</v>
      </c>
      <c r="AZ68" s="3428">
        <f t="shared" si="104"/>
        <v>0</v>
      </c>
      <c r="BA68" s="3429">
        <f t="shared" si="105"/>
        <v>13</v>
      </c>
      <c r="BB68" s="3430">
        <f t="shared" si="106"/>
        <v>0</v>
      </c>
      <c r="BC68" s="3431">
        <f t="shared" si="107"/>
        <v>10</v>
      </c>
      <c r="BD68" s="3432">
        <f t="shared" si="108"/>
        <v>0</v>
      </c>
      <c r="BE68" s="3419">
        <f t="shared" si="109"/>
        <v>11</v>
      </c>
      <c r="BF68" s="3420">
        <f t="shared" si="110"/>
        <v>0</v>
      </c>
      <c r="BG68" s="3421">
        <f t="shared" si="111"/>
        <v>8</v>
      </c>
      <c r="BH68" s="3422">
        <f t="shared" si="112"/>
        <v>0</v>
      </c>
      <c r="BI68" s="94"/>
      <c r="BJ68" s="95"/>
      <c r="BK68" s="95"/>
      <c r="BL68" s="106"/>
      <c r="BM68" s="106"/>
      <c r="BN68" s="106"/>
      <c r="BO68" s="106"/>
      <c r="BP68" s="106"/>
      <c r="BQ68" s="106"/>
      <c r="BR68" s="106"/>
      <c r="BS68" s="106"/>
      <c r="BT68" s="97"/>
      <c r="BU68" s="97"/>
      <c r="BV68" s="97"/>
      <c r="BW68" s="97"/>
      <c r="BX68" s="97"/>
      <c r="BY68" s="97"/>
      <c r="BZ68" s="97"/>
      <c r="CA68" s="98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3">
        <v>6</v>
      </c>
      <c r="DU68" s="103">
        <v>7</v>
      </c>
      <c r="DV68" s="103">
        <v>5</v>
      </c>
      <c r="DW68" s="103"/>
      <c r="DX68" s="103">
        <v>2</v>
      </c>
      <c r="DY68" s="103">
        <v>2</v>
      </c>
      <c r="DZ68" s="103">
        <v>15</v>
      </c>
      <c r="EA68" s="103">
        <v>9</v>
      </c>
      <c r="EB68" s="103">
        <v>13</v>
      </c>
      <c r="EC68" s="103">
        <v>2</v>
      </c>
      <c r="ED68" s="103">
        <v>8</v>
      </c>
      <c r="EE68" s="103">
        <v>4</v>
      </c>
      <c r="EF68" s="96">
        <v>17</v>
      </c>
      <c r="EG68" s="96">
        <v>7</v>
      </c>
      <c r="EH68" s="96">
        <v>8</v>
      </c>
      <c r="EI68" s="104">
        <v>8</v>
      </c>
      <c r="EJ68" s="104">
        <v>7</v>
      </c>
      <c r="EK68" s="104">
        <v>5</v>
      </c>
      <c r="EL68" s="104">
        <v>11</v>
      </c>
      <c r="EM68" s="104">
        <v>15</v>
      </c>
      <c r="EN68" s="104">
        <v>3</v>
      </c>
      <c r="EO68" s="104">
        <v>14</v>
      </c>
      <c r="EP68" s="104">
        <v>4</v>
      </c>
      <c r="EQ68" s="104">
        <v>9</v>
      </c>
      <c r="ER68" s="104">
        <v>12</v>
      </c>
      <c r="ES68" s="367">
        <v>8</v>
      </c>
      <c r="ET68" s="367">
        <v>6</v>
      </c>
      <c r="EU68" s="367"/>
      <c r="EV68" s="367">
        <v>8</v>
      </c>
      <c r="EW68" s="367">
        <v>9</v>
      </c>
      <c r="EX68" s="367">
        <v>9</v>
      </c>
      <c r="EY68" s="515">
        <v>11</v>
      </c>
      <c r="EZ68" s="515">
        <v>6</v>
      </c>
      <c r="FA68" s="515"/>
      <c r="FB68" s="515">
        <v>7</v>
      </c>
      <c r="FC68" s="515">
        <v>7</v>
      </c>
      <c r="FD68" s="515">
        <v>12</v>
      </c>
      <c r="FE68" s="515">
        <v>13</v>
      </c>
      <c r="FF68" s="515"/>
      <c r="FG68" s="634">
        <v>14</v>
      </c>
      <c r="FH68" s="634">
        <v>4</v>
      </c>
      <c r="FI68" s="634">
        <v>13</v>
      </c>
      <c r="FJ68" s="634">
        <v>16</v>
      </c>
      <c r="FK68" s="634">
        <v>8</v>
      </c>
      <c r="FL68" s="634"/>
      <c r="FM68" s="634">
        <v>7</v>
      </c>
      <c r="FN68" s="634">
        <v>3</v>
      </c>
      <c r="FO68" s="634"/>
      <c r="FP68" s="634">
        <v>18</v>
      </c>
      <c r="FQ68" s="634">
        <v>9</v>
      </c>
      <c r="FR68" s="634">
        <v>8</v>
      </c>
      <c r="FS68" s="634">
        <v>9</v>
      </c>
      <c r="FT68" s="634">
        <v>6</v>
      </c>
      <c r="FU68" s="753">
        <v>5</v>
      </c>
      <c r="FV68" s="753"/>
      <c r="FW68" s="753">
        <v>3</v>
      </c>
      <c r="FX68" s="753">
        <v>4</v>
      </c>
      <c r="FY68" s="753">
        <v>16</v>
      </c>
      <c r="FZ68" s="753">
        <v>5</v>
      </c>
      <c r="GA68" s="753">
        <v>11</v>
      </c>
      <c r="GB68" s="753">
        <v>7</v>
      </c>
      <c r="GC68" s="753">
        <v>7</v>
      </c>
      <c r="GD68" s="753">
        <v>12</v>
      </c>
      <c r="GE68" s="753"/>
      <c r="GF68" s="753">
        <v>13</v>
      </c>
      <c r="GG68" s="753">
        <v>12</v>
      </c>
      <c r="GH68" s="753">
        <v>8</v>
      </c>
      <c r="GI68" s="1599">
        <v>9</v>
      </c>
      <c r="GJ68" s="1599">
        <v>16</v>
      </c>
      <c r="GK68" s="1599">
        <v>6</v>
      </c>
      <c r="GL68" s="1599">
        <v>11</v>
      </c>
      <c r="GM68" s="1599">
        <v>9</v>
      </c>
      <c r="GN68" s="1599"/>
      <c r="GO68" s="1599">
        <v>3</v>
      </c>
      <c r="GP68" s="1599">
        <v>3</v>
      </c>
      <c r="GQ68" s="1599">
        <v>6</v>
      </c>
      <c r="GR68" s="1599">
        <v>7</v>
      </c>
      <c r="GS68" s="1599">
        <v>10</v>
      </c>
      <c r="GT68" s="1599"/>
      <c r="GU68" s="1599">
        <v>12</v>
      </c>
      <c r="GV68" s="1599">
        <v>13</v>
      </c>
      <c r="GW68" s="1599">
        <v>5</v>
      </c>
      <c r="GX68" s="3597">
        <v>17</v>
      </c>
      <c r="GY68" s="3597">
        <v>7</v>
      </c>
      <c r="GZ68" s="3597"/>
      <c r="HA68" s="3597">
        <v>18</v>
      </c>
      <c r="HB68" s="3597">
        <v>17</v>
      </c>
      <c r="HC68" s="3597">
        <v>7</v>
      </c>
      <c r="HD68" s="3597">
        <v>3</v>
      </c>
      <c r="HE68" s="3663">
        <v>7</v>
      </c>
      <c r="HF68" s="3597">
        <v>13</v>
      </c>
      <c r="HG68" s="3597">
        <v>15</v>
      </c>
      <c r="HH68" s="3597">
        <v>10</v>
      </c>
      <c r="HI68" s="3731">
        <v>7</v>
      </c>
      <c r="HJ68" s="3731">
        <v>9</v>
      </c>
      <c r="HK68" s="3731">
        <v>16</v>
      </c>
      <c r="HL68" s="3731">
        <v>9</v>
      </c>
      <c r="HM68" s="3731"/>
      <c r="HN68" s="3731">
        <v>11</v>
      </c>
      <c r="HO68" s="3663">
        <v>6</v>
      </c>
      <c r="HP68" s="3731">
        <v>4</v>
      </c>
      <c r="HQ68" s="3731">
        <v>3</v>
      </c>
      <c r="HR68" s="3731">
        <v>14</v>
      </c>
      <c r="HS68" s="3731">
        <v>13</v>
      </c>
      <c r="HT68" s="3731"/>
      <c r="HU68" s="3731">
        <v>6</v>
      </c>
      <c r="HV68" s="104">
        <v>14</v>
      </c>
      <c r="HW68" s="104">
        <v>12</v>
      </c>
      <c r="HX68" s="104"/>
      <c r="HY68" s="104"/>
      <c r="HZ68" s="104"/>
      <c r="IA68" s="3663">
        <v>4</v>
      </c>
      <c r="IB68" s="104">
        <v>14</v>
      </c>
      <c r="IC68" s="104">
        <v>13</v>
      </c>
      <c r="ID68" s="104">
        <v>2</v>
      </c>
      <c r="IE68" s="104">
        <v>11</v>
      </c>
      <c r="IF68" s="104">
        <v>8</v>
      </c>
      <c r="IG68" s="3797"/>
    </row>
    <row r="69" spans="1:241" s="478" customFormat="1" ht="11.1" customHeight="1" x14ac:dyDescent="0.2">
      <c r="A69" s="58" t="s">
        <v>341</v>
      </c>
      <c r="B69" s="58" t="s">
        <v>340</v>
      </c>
      <c r="C69" s="448">
        <f t="shared" si="60"/>
        <v>1</v>
      </c>
      <c r="D69" s="447">
        <f t="shared" si="61"/>
        <v>5.5555555555555558E-3</v>
      </c>
      <c r="E69" s="403">
        <f t="array" ref="E69">MIN(IF(BI69:IG69&gt;=1,$BI$3:$IG$3))</f>
        <v>43147</v>
      </c>
      <c r="F69" s="400">
        <f t="array" ref="F69">MAX(IF(BI69:IG69&gt;=1,$BI$3:$IG$3))</f>
        <v>43147</v>
      </c>
      <c r="G69" s="442">
        <f t="shared" si="62"/>
        <v>0</v>
      </c>
      <c r="H69" s="446">
        <f t="shared" si="63"/>
        <v>0</v>
      </c>
      <c r="I69" s="626" t="str">
        <f t="shared" si="64"/>
        <v>-</v>
      </c>
      <c r="J69" s="375" t="str">
        <f t="array" ref="J69">IF((G69&gt;=1),MAX(IF(BI69:IG69=1,$BI$3:$IG$3)),"-")</f>
        <v>-</v>
      </c>
      <c r="K69" s="759" t="str">
        <f t="array" ref="K69">IF((G69&gt;=1),MAX(IF(BI69:IG69=1,$BI$2:$IG$2)),"-")</f>
        <v>-</v>
      </c>
      <c r="L69" s="384">
        <f t="shared" ca="1" si="65"/>
        <v>1</v>
      </c>
      <c r="M69" s="384" t="str">
        <f t="shared" ca="1" si="66"/>
        <v>-</v>
      </c>
      <c r="N69" s="445">
        <f t="shared" si="67"/>
        <v>0</v>
      </c>
      <c r="O69" s="444">
        <f t="shared" si="68"/>
        <v>0</v>
      </c>
      <c r="P69" s="156">
        <f t="shared" si="69"/>
        <v>0</v>
      </c>
      <c r="Q69" s="443">
        <f t="shared" si="70"/>
        <v>0</v>
      </c>
      <c r="R69" s="442">
        <f t="shared" si="71"/>
        <v>0</v>
      </c>
      <c r="S69" s="441">
        <f t="shared" si="72"/>
        <v>0</v>
      </c>
      <c r="T69" s="362">
        <f t="shared" si="73"/>
        <v>1</v>
      </c>
      <c r="U69" s="157">
        <f t="shared" si="74"/>
        <v>1</v>
      </c>
      <c r="V69" s="363">
        <f t="shared" si="75"/>
        <v>1</v>
      </c>
      <c r="W69" s="158">
        <f t="shared" si="76"/>
        <v>1</v>
      </c>
      <c r="X69" s="159">
        <f t="array" ref="X69">SUM(1*(BI$5:IG$5=BI69:IG69))-1</f>
        <v>0</v>
      </c>
      <c r="Y69" s="160">
        <f t="shared" si="77"/>
        <v>0</v>
      </c>
      <c r="Z69" s="389">
        <f t="shared" si="78"/>
        <v>5</v>
      </c>
      <c r="AA69" s="389">
        <f t="shared" si="79"/>
        <v>16</v>
      </c>
      <c r="AB69" s="397">
        <f t="shared" si="80"/>
        <v>0.3125</v>
      </c>
      <c r="AC69" s="3419">
        <f t="shared" si="81"/>
        <v>0</v>
      </c>
      <c r="AD69" s="3420">
        <f t="shared" si="82"/>
        <v>0</v>
      </c>
      <c r="AE69" s="3421">
        <f t="shared" si="83"/>
        <v>0</v>
      </c>
      <c r="AF69" s="3422">
        <f t="shared" si="84"/>
        <v>0</v>
      </c>
      <c r="AG69" s="3423">
        <f t="shared" si="85"/>
        <v>0</v>
      </c>
      <c r="AH69" s="3424">
        <f t="shared" si="86"/>
        <v>0</v>
      </c>
      <c r="AI69" s="3425">
        <f t="shared" si="87"/>
        <v>0</v>
      </c>
      <c r="AJ69" s="3426">
        <f t="shared" si="88"/>
        <v>0</v>
      </c>
      <c r="AK69" s="3427">
        <f t="shared" si="89"/>
        <v>0</v>
      </c>
      <c r="AL69" s="3428">
        <f t="shared" si="90"/>
        <v>0</v>
      </c>
      <c r="AM69" s="3429">
        <f t="shared" si="91"/>
        <v>0</v>
      </c>
      <c r="AN69" s="3430">
        <f t="shared" si="92"/>
        <v>0</v>
      </c>
      <c r="AO69" s="3431">
        <f t="shared" si="93"/>
        <v>0</v>
      </c>
      <c r="AP69" s="3432">
        <f t="shared" si="94"/>
        <v>0</v>
      </c>
      <c r="AQ69" s="3419">
        <f t="shared" si="95"/>
        <v>0</v>
      </c>
      <c r="AR69" s="3420">
        <f t="shared" si="96"/>
        <v>0</v>
      </c>
      <c r="AS69" s="3421">
        <f t="shared" si="97"/>
        <v>0</v>
      </c>
      <c r="AT69" s="3422">
        <f t="shared" si="98"/>
        <v>0</v>
      </c>
      <c r="AU69" s="3423">
        <f t="shared" si="99"/>
        <v>0</v>
      </c>
      <c r="AV69" s="3424">
        <f t="shared" si="100"/>
        <v>0</v>
      </c>
      <c r="AW69" s="3425">
        <f t="shared" si="101"/>
        <v>0</v>
      </c>
      <c r="AX69" s="3426">
        <f t="shared" si="102"/>
        <v>0</v>
      </c>
      <c r="AY69" s="3427">
        <f t="shared" si="103"/>
        <v>1</v>
      </c>
      <c r="AZ69" s="3428">
        <f t="shared" si="104"/>
        <v>0</v>
      </c>
      <c r="BA69" s="3429">
        <f t="shared" si="105"/>
        <v>0</v>
      </c>
      <c r="BB69" s="3430">
        <f t="shared" si="106"/>
        <v>0</v>
      </c>
      <c r="BC69" s="3431">
        <f t="shared" si="107"/>
        <v>0</v>
      </c>
      <c r="BD69" s="3432">
        <f t="shared" si="108"/>
        <v>0</v>
      </c>
      <c r="BE69" s="3419">
        <f t="shared" si="109"/>
        <v>0</v>
      </c>
      <c r="BF69" s="3420">
        <f t="shared" si="110"/>
        <v>0</v>
      </c>
      <c r="BG69" s="3421">
        <f t="shared" si="111"/>
        <v>0</v>
      </c>
      <c r="BH69" s="3422">
        <f t="shared" si="112"/>
        <v>0</v>
      </c>
      <c r="BI69" s="94"/>
      <c r="BJ69" s="95"/>
      <c r="BK69" s="95"/>
      <c r="BL69" s="106"/>
      <c r="BM69" s="106"/>
      <c r="BN69" s="106"/>
      <c r="BO69" s="106"/>
      <c r="BP69" s="106"/>
      <c r="BQ69" s="106"/>
      <c r="BR69" s="106"/>
      <c r="BS69" s="106"/>
      <c r="BT69" s="97"/>
      <c r="BU69" s="97"/>
      <c r="BV69" s="97"/>
      <c r="BW69" s="97"/>
      <c r="BX69" s="97"/>
      <c r="BY69" s="97"/>
      <c r="BZ69" s="97"/>
      <c r="CA69" s="98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96"/>
      <c r="EG69" s="96"/>
      <c r="EH69" s="96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367"/>
      <c r="ET69" s="367"/>
      <c r="EU69" s="367"/>
      <c r="EV69" s="367"/>
      <c r="EW69" s="367"/>
      <c r="EX69" s="367"/>
      <c r="EY69" s="515"/>
      <c r="EZ69" s="515"/>
      <c r="FA69" s="515"/>
      <c r="FB69" s="515"/>
      <c r="FC69" s="515"/>
      <c r="FD69" s="515"/>
      <c r="FE69" s="515"/>
      <c r="FF69" s="515"/>
      <c r="FG69" s="634"/>
      <c r="FH69" s="634"/>
      <c r="FI69" s="634"/>
      <c r="FJ69" s="634"/>
      <c r="FK69" s="634"/>
      <c r="FL69" s="634"/>
      <c r="FM69" s="634"/>
      <c r="FN69" s="634"/>
      <c r="FO69" s="634"/>
      <c r="FP69" s="634"/>
      <c r="FQ69" s="634"/>
      <c r="FR69" s="634"/>
      <c r="FS69" s="634"/>
      <c r="FT69" s="634"/>
      <c r="FU69" s="753"/>
      <c r="FV69" s="753"/>
      <c r="FW69" s="753"/>
      <c r="FX69" s="753"/>
      <c r="FY69" s="753"/>
      <c r="FZ69" s="753"/>
      <c r="GA69" s="753"/>
      <c r="GB69" s="753">
        <v>5</v>
      </c>
      <c r="GC69" s="753"/>
      <c r="GD69" s="753"/>
      <c r="GE69" s="753"/>
      <c r="GF69" s="753"/>
      <c r="GG69" s="753"/>
      <c r="GH69" s="753"/>
      <c r="GI69" s="1599"/>
      <c r="GJ69" s="1599"/>
      <c r="GK69" s="1599"/>
      <c r="GL69" s="1599"/>
      <c r="GM69" s="1599"/>
      <c r="GN69" s="1599"/>
      <c r="GO69" s="1599"/>
      <c r="GP69" s="1599"/>
      <c r="GQ69" s="1599"/>
      <c r="GR69" s="1599"/>
      <c r="GS69" s="1599"/>
      <c r="GT69" s="1599"/>
      <c r="GU69" s="1599"/>
      <c r="GV69" s="1599"/>
      <c r="GW69" s="1599"/>
      <c r="GX69" s="3597"/>
      <c r="GY69" s="3597"/>
      <c r="GZ69" s="3597"/>
      <c r="HA69" s="3597"/>
      <c r="HB69" s="3597"/>
      <c r="HC69" s="3597"/>
      <c r="HD69" s="3597"/>
      <c r="HE69" s="3663"/>
      <c r="HF69" s="3597"/>
      <c r="HG69" s="3597"/>
      <c r="HH69" s="3597"/>
      <c r="HI69" s="3731"/>
      <c r="HJ69" s="3731"/>
      <c r="HK69" s="3731"/>
      <c r="HL69" s="3731"/>
      <c r="HM69" s="3731"/>
      <c r="HN69" s="3731"/>
      <c r="HO69" s="3663"/>
      <c r="HP69" s="3731"/>
      <c r="HQ69" s="3731"/>
      <c r="HR69" s="3731"/>
      <c r="HS69" s="3731"/>
      <c r="HT69" s="3731"/>
      <c r="HU69" s="3731"/>
      <c r="HV69" s="104"/>
      <c r="HW69" s="104"/>
      <c r="HX69" s="104"/>
      <c r="HY69" s="104"/>
      <c r="HZ69" s="104"/>
      <c r="IA69" s="3663"/>
      <c r="IB69" s="104"/>
      <c r="IC69" s="104"/>
      <c r="ID69" s="104"/>
      <c r="IE69" s="104"/>
      <c r="IF69" s="104"/>
      <c r="IG69" s="3797"/>
    </row>
    <row r="70" spans="1:241" s="478" customFormat="1" ht="11.1" customHeight="1" x14ac:dyDescent="0.2">
      <c r="A70" s="60" t="s">
        <v>213</v>
      </c>
      <c r="B70" s="60" t="s">
        <v>211</v>
      </c>
      <c r="C70" s="448">
        <f t="shared" si="60"/>
        <v>44</v>
      </c>
      <c r="D70" s="447">
        <f t="shared" si="61"/>
        <v>0.24444444444444444</v>
      </c>
      <c r="E70" s="403">
        <f t="array" ref="E70">MIN(IF(BI70:IG70&gt;=1,$BI$3:$IG$3))</f>
        <v>41754</v>
      </c>
      <c r="F70" s="400">
        <f t="array" ref="F70">MAX(IF(BI70:IG70&gt;=1,$BI$3:$IG$3))</f>
        <v>43770</v>
      </c>
      <c r="G70" s="442">
        <f t="shared" si="62"/>
        <v>2</v>
      </c>
      <c r="H70" s="446">
        <f t="shared" si="63"/>
        <v>4.5454545454545456E-2</v>
      </c>
      <c r="I70" s="626">
        <f t="shared" si="64"/>
        <v>0.5</v>
      </c>
      <c r="J70" s="375">
        <f t="array" ref="J70">IF((G70&gt;=1),MAX(IF(BI70:IG70=1,$BI$3:$IG$3)),"-")</f>
        <v>43371</v>
      </c>
      <c r="K70" s="759">
        <f t="array" ref="K70">IF((G70&gt;=1),MAX(IF(BI70:IG70=1,$BI$2:$IG$2)),"-")</f>
        <v>132</v>
      </c>
      <c r="L70" s="384">
        <f t="shared" ca="1" si="65"/>
        <v>10</v>
      </c>
      <c r="M70" s="384">
        <f t="shared" ca="1" si="66"/>
        <v>48</v>
      </c>
      <c r="N70" s="445">
        <f t="shared" si="67"/>
        <v>2</v>
      </c>
      <c r="O70" s="444">
        <f t="shared" si="68"/>
        <v>4.5454545454545456E-2</v>
      </c>
      <c r="P70" s="156">
        <f t="shared" si="69"/>
        <v>4</v>
      </c>
      <c r="Q70" s="443">
        <f t="shared" si="70"/>
        <v>9.0909090909090912E-2</v>
      </c>
      <c r="R70" s="442">
        <f t="shared" si="71"/>
        <v>8</v>
      </c>
      <c r="S70" s="441">
        <f t="shared" si="72"/>
        <v>0.18181818181818182</v>
      </c>
      <c r="T70" s="362">
        <f t="shared" si="73"/>
        <v>16</v>
      </c>
      <c r="U70" s="157">
        <f t="shared" si="74"/>
        <v>0.36363636363636365</v>
      </c>
      <c r="V70" s="363">
        <f t="shared" si="75"/>
        <v>23</v>
      </c>
      <c r="W70" s="158">
        <f t="shared" si="76"/>
        <v>0.52272727272727271</v>
      </c>
      <c r="X70" s="159">
        <f t="array" ref="X70">SUM(1*(BI$5:IG$5=BI70:IG70))-1</f>
        <v>7</v>
      </c>
      <c r="Y70" s="160">
        <f t="shared" si="77"/>
        <v>0.15909090909090909</v>
      </c>
      <c r="Z70" s="389">
        <f t="shared" si="78"/>
        <v>8.545454545454545</v>
      </c>
      <c r="AA70" s="389">
        <f t="shared" si="79"/>
        <v>15.795454545454545</v>
      </c>
      <c r="AB70" s="397">
        <f t="shared" si="80"/>
        <v>0.54100719424460431</v>
      </c>
      <c r="AC70" s="3419">
        <f t="shared" si="81"/>
        <v>0</v>
      </c>
      <c r="AD70" s="3420">
        <f t="shared" si="82"/>
        <v>0</v>
      </c>
      <c r="AE70" s="3421">
        <f t="shared" si="83"/>
        <v>0</v>
      </c>
      <c r="AF70" s="3422">
        <f t="shared" si="84"/>
        <v>0</v>
      </c>
      <c r="AG70" s="3423">
        <f t="shared" si="85"/>
        <v>0</v>
      </c>
      <c r="AH70" s="3424">
        <f t="shared" si="86"/>
        <v>0</v>
      </c>
      <c r="AI70" s="3425">
        <f t="shared" si="87"/>
        <v>0</v>
      </c>
      <c r="AJ70" s="3426">
        <f t="shared" si="88"/>
        <v>0</v>
      </c>
      <c r="AK70" s="3427">
        <f t="shared" si="89"/>
        <v>0</v>
      </c>
      <c r="AL70" s="3428">
        <f t="shared" si="90"/>
        <v>0</v>
      </c>
      <c r="AM70" s="3429">
        <f t="shared" si="91"/>
        <v>0</v>
      </c>
      <c r="AN70" s="3430">
        <f t="shared" si="92"/>
        <v>0</v>
      </c>
      <c r="AO70" s="3431">
        <f t="shared" si="93"/>
        <v>0</v>
      </c>
      <c r="AP70" s="3432">
        <f t="shared" si="94"/>
        <v>0</v>
      </c>
      <c r="AQ70" s="3419">
        <f t="shared" si="95"/>
        <v>1</v>
      </c>
      <c r="AR70" s="3420">
        <f t="shared" si="96"/>
        <v>0</v>
      </c>
      <c r="AS70" s="3421">
        <f t="shared" si="97"/>
        <v>10</v>
      </c>
      <c r="AT70" s="3422">
        <f t="shared" si="98"/>
        <v>1</v>
      </c>
      <c r="AU70" s="3423">
        <f t="shared" si="99"/>
        <v>10</v>
      </c>
      <c r="AV70" s="3424">
        <f t="shared" si="100"/>
        <v>0</v>
      </c>
      <c r="AW70" s="3425">
        <f t="shared" si="101"/>
        <v>5</v>
      </c>
      <c r="AX70" s="3426">
        <f t="shared" si="102"/>
        <v>0</v>
      </c>
      <c r="AY70" s="3427">
        <f t="shared" si="103"/>
        <v>7</v>
      </c>
      <c r="AZ70" s="3428">
        <f t="shared" si="104"/>
        <v>0</v>
      </c>
      <c r="BA70" s="3429">
        <f t="shared" si="105"/>
        <v>6</v>
      </c>
      <c r="BB70" s="3430">
        <f t="shared" si="106"/>
        <v>1</v>
      </c>
      <c r="BC70" s="3431">
        <f t="shared" si="107"/>
        <v>5</v>
      </c>
      <c r="BD70" s="3432">
        <f t="shared" si="108"/>
        <v>0</v>
      </c>
      <c r="BE70" s="3419">
        <f t="shared" si="109"/>
        <v>0</v>
      </c>
      <c r="BF70" s="3420">
        <f t="shared" si="110"/>
        <v>0</v>
      </c>
      <c r="BG70" s="3421">
        <f t="shared" si="111"/>
        <v>0</v>
      </c>
      <c r="BH70" s="3422">
        <f t="shared" si="112"/>
        <v>0</v>
      </c>
      <c r="BI70" s="94"/>
      <c r="BJ70" s="95"/>
      <c r="BK70" s="95"/>
      <c r="BL70" s="106"/>
      <c r="BM70" s="106"/>
      <c r="BN70" s="106"/>
      <c r="BO70" s="106"/>
      <c r="BP70" s="106"/>
      <c r="BQ70" s="106"/>
      <c r="BR70" s="106"/>
      <c r="BS70" s="106"/>
      <c r="BT70" s="97"/>
      <c r="BU70" s="97"/>
      <c r="BV70" s="97"/>
      <c r="BW70" s="97"/>
      <c r="BX70" s="97"/>
      <c r="BY70" s="97"/>
      <c r="BZ70" s="97"/>
      <c r="CA70" s="98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>
        <v>3</v>
      </c>
      <c r="ED70" s="103"/>
      <c r="EE70" s="103"/>
      <c r="EF70" s="96">
        <v>13</v>
      </c>
      <c r="EG70" s="96">
        <v>13</v>
      </c>
      <c r="EH70" s="96">
        <v>16</v>
      </c>
      <c r="EI70" s="104">
        <v>6</v>
      </c>
      <c r="EJ70" s="104"/>
      <c r="EK70" s="104">
        <v>11</v>
      </c>
      <c r="EL70" s="104">
        <v>4</v>
      </c>
      <c r="EM70" s="104">
        <v>1</v>
      </c>
      <c r="EN70" s="104">
        <v>12</v>
      </c>
      <c r="EO70" s="104">
        <v>5</v>
      </c>
      <c r="EP70" s="104"/>
      <c r="EQ70" s="104">
        <v>5</v>
      </c>
      <c r="ER70" s="104"/>
      <c r="ES70" s="367">
        <v>6</v>
      </c>
      <c r="ET70" s="367">
        <v>13</v>
      </c>
      <c r="EU70" s="367"/>
      <c r="EV70" s="367">
        <v>13</v>
      </c>
      <c r="EW70" s="367">
        <v>14</v>
      </c>
      <c r="EX70" s="367">
        <v>8</v>
      </c>
      <c r="EY70" s="515">
        <v>16</v>
      </c>
      <c r="EZ70" s="515"/>
      <c r="FA70" s="515">
        <v>12</v>
      </c>
      <c r="FB70" s="515">
        <v>4</v>
      </c>
      <c r="FC70" s="515">
        <v>11</v>
      </c>
      <c r="FD70" s="515">
        <v>16</v>
      </c>
      <c r="FE70" s="515"/>
      <c r="FF70" s="515"/>
      <c r="FG70" s="634">
        <v>13</v>
      </c>
      <c r="FH70" s="634">
        <v>5</v>
      </c>
      <c r="FI70" s="634"/>
      <c r="FJ70" s="634">
        <v>4</v>
      </c>
      <c r="FK70" s="634"/>
      <c r="FL70" s="634">
        <v>13</v>
      </c>
      <c r="FM70" s="634"/>
      <c r="FN70" s="634"/>
      <c r="FO70" s="634"/>
      <c r="FP70" s="634">
        <v>15</v>
      </c>
      <c r="FQ70" s="634"/>
      <c r="FR70" s="634"/>
      <c r="FS70" s="634"/>
      <c r="FT70" s="634"/>
      <c r="FU70" s="753">
        <v>7</v>
      </c>
      <c r="FV70" s="753">
        <v>3</v>
      </c>
      <c r="FW70" s="753"/>
      <c r="FX70" s="753"/>
      <c r="FY70" s="753"/>
      <c r="FZ70" s="753">
        <v>3</v>
      </c>
      <c r="GA70" s="753"/>
      <c r="GB70" s="753">
        <v>8</v>
      </c>
      <c r="GC70" s="753">
        <v>11</v>
      </c>
      <c r="GD70" s="753"/>
      <c r="GE70" s="753"/>
      <c r="GF70" s="753">
        <v>9</v>
      </c>
      <c r="GG70" s="753">
        <v>4</v>
      </c>
      <c r="GH70" s="753"/>
      <c r="GI70" s="1599"/>
      <c r="GJ70" s="1599">
        <v>1</v>
      </c>
      <c r="GK70" s="1599"/>
      <c r="GL70" s="1599"/>
      <c r="GM70" s="1599"/>
      <c r="GN70" s="1599"/>
      <c r="GO70" s="1599">
        <v>2</v>
      </c>
      <c r="GP70" s="1599">
        <v>4</v>
      </c>
      <c r="GQ70" s="1599"/>
      <c r="GR70" s="1599">
        <v>4</v>
      </c>
      <c r="GS70" s="1599">
        <v>13</v>
      </c>
      <c r="GT70" s="1599"/>
      <c r="GU70" s="1599"/>
      <c r="GV70" s="1599"/>
      <c r="GW70" s="1599">
        <v>3</v>
      </c>
      <c r="GX70" s="3597">
        <v>4</v>
      </c>
      <c r="GY70" s="3597">
        <v>14</v>
      </c>
      <c r="GZ70" s="3597">
        <v>14</v>
      </c>
      <c r="HA70" s="3597">
        <v>2</v>
      </c>
      <c r="HB70" s="3597">
        <v>18</v>
      </c>
      <c r="HC70" s="3597"/>
      <c r="HD70" s="3597"/>
      <c r="HE70" s="3663"/>
      <c r="HF70" s="3597"/>
      <c r="HG70" s="3597"/>
      <c r="HH70" s="3597"/>
      <c r="HI70" s="3731"/>
      <c r="HJ70" s="3731"/>
      <c r="HK70" s="3731"/>
      <c r="HL70" s="3731"/>
      <c r="HM70" s="3731"/>
      <c r="HN70" s="3731"/>
      <c r="HO70" s="3663"/>
      <c r="HP70" s="3731"/>
      <c r="HQ70" s="3731"/>
      <c r="HR70" s="3731"/>
      <c r="HS70" s="3731"/>
      <c r="HT70" s="3731"/>
      <c r="HU70" s="3731"/>
      <c r="HV70" s="104"/>
      <c r="HW70" s="104"/>
      <c r="HX70" s="104"/>
      <c r="HY70" s="104"/>
      <c r="HZ70" s="104"/>
      <c r="IA70" s="3663"/>
      <c r="IB70" s="104"/>
      <c r="IC70" s="104"/>
      <c r="ID70" s="104"/>
      <c r="IE70" s="104"/>
      <c r="IF70" s="104"/>
      <c r="IG70" s="3797"/>
    </row>
    <row r="71" spans="1:241" s="478" customFormat="1" ht="11.1" customHeight="1" x14ac:dyDescent="0.2">
      <c r="A71" s="58" t="s">
        <v>1</v>
      </c>
      <c r="B71" s="58" t="s">
        <v>1</v>
      </c>
      <c r="C71" s="448">
        <f t="shared" ref="C71:C102" si="113">COUNTIF(BI71:IG71,"&gt;=0")</f>
        <v>9</v>
      </c>
      <c r="D71" s="447">
        <f t="shared" ref="D71:D102" si="114">C71/$C$5</f>
        <v>0.05</v>
      </c>
      <c r="E71" s="403">
        <f t="array" ref="E71">MIN(IF(BI71:IG71&gt;=1,$BI$3:$IG$3))</f>
        <v>39227</v>
      </c>
      <c r="F71" s="400">
        <f t="array" ref="F71">MAX(IF(BI71:IG71&gt;=1,$BI$3:$IG$3))</f>
        <v>40466</v>
      </c>
      <c r="G71" s="442">
        <f t="shared" ref="G71:G102" si="115">COUNTIF(BI71:IG71,"=1")</f>
        <v>0</v>
      </c>
      <c r="H71" s="446">
        <f t="shared" ref="H71:H102" si="116">G71/C71</f>
        <v>0</v>
      </c>
      <c r="I71" s="626" t="str">
        <f t="shared" ref="I71:I102" si="117">IF(G71&gt;=1,G71/(G71+N71),"-")</f>
        <v>-</v>
      </c>
      <c r="J71" s="375" t="str">
        <f t="array" ref="J71">IF((G71&gt;=1),MAX(IF(BI71:IG71=1,$BI$3:$IG$3)),"-")</f>
        <v>-</v>
      </c>
      <c r="K71" s="759" t="str">
        <f t="array" ref="K71">IF((G71&gt;=1),MAX(IF(BI71:IG71=1,$BI$2:$IG$2)),"-")</f>
        <v>-</v>
      </c>
      <c r="L71" s="384">
        <f t="shared" ref="L71:L102" ca="1" si="118">IF(G71&gt;=1,COUNTIF(OFFSET(BI71,,K71,1,($IG$2-K71)),"&gt;1"),C71)</f>
        <v>9</v>
      </c>
      <c r="M71" s="384" t="str">
        <f t="shared" ref="M71:M102" ca="1" si="119">IF(G71&gt;=1,COUNTBLANK(OFFSET(BI71,,K71,1,($IG$2-K71)))+L71-1,"-")</f>
        <v>-</v>
      </c>
      <c r="N71" s="445">
        <f t="shared" ref="N71:N102" si="120">COUNTIF(BI71:IG71,"=2")</f>
        <v>0</v>
      </c>
      <c r="O71" s="444">
        <f t="shared" ref="O71:O102" si="121">N71/C71</f>
        <v>0</v>
      </c>
      <c r="P71" s="156">
        <f t="shared" ref="P71:P102" si="122">COUNTIF(BI71:IG71,"=3")</f>
        <v>1</v>
      </c>
      <c r="Q71" s="443">
        <f t="shared" ref="Q71:Q102" si="123">P71/C71</f>
        <v>0.1111111111111111</v>
      </c>
      <c r="R71" s="442">
        <f t="shared" ref="R71:R102" si="124">COUNTIF(BI71:IG71,"&lt;=3")</f>
        <v>1</v>
      </c>
      <c r="S71" s="441">
        <f t="shared" ref="S71:S102" si="125">R71/C71</f>
        <v>0.1111111111111111</v>
      </c>
      <c r="T71" s="362">
        <f t="shared" ref="T71:T102" si="126">SUMPRODUCT((((BI$5:IG$5)/3)&gt;=(BI71:IG71))*1)-$C$5+C71-1</f>
        <v>1</v>
      </c>
      <c r="U71" s="157">
        <f t="shared" ref="U71:U102" si="127">T71/C71</f>
        <v>0.1111111111111111</v>
      </c>
      <c r="V71" s="363">
        <f t="shared" ref="V71:V102" si="128">SUMPRODUCT((((BI$5:IG$5)/2)&gt;=(BI71:IG71))*1)-$C$5+C71-1</f>
        <v>3</v>
      </c>
      <c r="W71" s="158">
        <f t="shared" ref="W71:W102" si="129">V71/C71</f>
        <v>0.33333333333333331</v>
      </c>
      <c r="X71" s="159">
        <f t="array" ref="X71">SUM(1*(BI$5:IG$5=BI71:IG71))-1</f>
        <v>0</v>
      </c>
      <c r="Y71" s="160">
        <f t="shared" ref="Y71:Y102" si="130">X71/C71</f>
        <v>0</v>
      </c>
      <c r="Z71" s="389">
        <f t="shared" ref="Z71:Z102" si="131">AVERAGE(BI71:IG71)</f>
        <v>7.7777777777777777</v>
      </c>
      <c r="AA71" s="389">
        <f t="shared" ref="AA71:AA102" si="132">AVERAGEIFS($BI$5:$IG$5,BI71:IG71,"&gt;0")</f>
        <v>12.666666666666666</v>
      </c>
      <c r="AB71" s="397">
        <f t="shared" ref="AB71:AB102" si="133">Z71/AA71</f>
        <v>0.61403508771929827</v>
      </c>
      <c r="AC71" s="3419">
        <f t="shared" ref="AC71:AC102" si="134">COUNTIF(BI71:BK71,"&gt;=0")</f>
        <v>2</v>
      </c>
      <c r="AD71" s="3420">
        <f t="shared" ref="AD71:AD102" si="135">COUNTIF(BI71:BK71,"=1")</f>
        <v>0</v>
      </c>
      <c r="AE71" s="3421">
        <f t="shared" ref="AE71:AE102" si="136">COUNTIF(BL71:BS71,"&gt;=0")</f>
        <v>6</v>
      </c>
      <c r="AF71" s="3422">
        <f t="shared" ref="AF71:AF102" si="137">COUNTIF(BL71:BS71,"=1")</f>
        <v>0</v>
      </c>
      <c r="AG71" s="3423">
        <f t="shared" ref="AG71:AG102" si="138">COUNTIF(BT71:CA71,"&gt;=0")</f>
        <v>0</v>
      </c>
      <c r="AH71" s="3424">
        <f t="shared" ref="AH71:AH102" si="139">COUNTIF(BT71:CA71,"=1")</f>
        <v>0</v>
      </c>
      <c r="AI71" s="3425">
        <f t="shared" ref="AI71:AI102" si="140">COUNTIF(CB71:CK71,"&gt;=0")</f>
        <v>0</v>
      </c>
      <c r="AJ71" s="3426">
        <f t="shared" ref="AJ71:AJ102" si="141">COUNTIF(CB71:CK71,"=1")</f>
        <v>0</v>
      </c>
      <c r="AK71" s="3427">
        <f t="shared" ref="AK71:AK102" si="142">COUNTIF(CL71:CV71,"&gt;=0")</f>
        <v>1</v>
      </c>
      <c r="AL71" s="3428">
        <f t="shared" ref="AL71:AL102" si="143">COUNTIF(CL71:CV71,"=1")</f>
        <v>0</v>
      </c>
      <c r="AM71" s="3429">
        <f t="shared" ref="AM71:AM102" si="144">COUNTIF(CW71:DF71,"&gt;=0")</f>
        <v>0</v>
      </c>
      <c r="AN71" s="3430">
        <f t="shared" ref="AN71:AN102" si="145">COUNTIF(CW71:DF71,"=1")</f>
        <v>0</v>
      </c>
      <c r="AO71" s="3431">
        <f t="shared" ref="AO71:AO102" si="146">COUNTIF(DG71:DS71,"&gt;=0")</f>
        <v>0</v>
      </c>
      <c r="AP71" s="3432">
        <f t="shared" ref="AP71:AP102" si="147">COUNTIF(DG71:DS71,"=1")</f>
        <v>0</v>
      </c>
      <c r="AQ71" s="3419">
        <f t="shared" ref="AQ71:AQ102" si="148">COUNTIF(DT71:EE71,"&gt;=0")</f>
        <v>0</v>
      </c>
      <c r="AR71" s="3420">
        <f t="shared" ref="AR71:AR102" si="149">COUNTIF(DT71:EE71,"=1")</f>
        <v>0</v>
      </c>
      <c r="AS71" s="3421">
        <f t="shared" ref="AS71:AS102" si="150">COUNTIF(EF71:ER71,"&gt;=0")</f>
        <v>0</v>
      </c>
      <c r="AT71" s="3422">
        <f t="shared" ref="AT71:AT102" si="151">COUNTIF(EF71:ER71,"=1")</f>
        <v>0</v>
      </c>
      <c r="AU71" s="3423">
        <f t="shared" ref="AU71:AU102" si="152">COUNTIF(ES71:FF71,"&gt;=0")</f>
        <v>0</v>
      </c>
      <c r="AV71" s="3424">
        <f t="shared" ref="AV71:AV102" si="153">COUNTIF(ES71:FF71,"=1")</f>
        <v>0</v>
      </c>
      <c r="AW71" s="3425">
        <f t="shared" ref="AW71:AW102" si="154">COUNTIF(FG71:FT71,"&gt;=0")</f>
        <v>0</v>
      </c>
      <c r="AX71" s="3426">
        <f t="shared" ref="AX71:AX102" si="155">COUNTIF(FG71:FT71,"=1")</f>
        <v>0</v>
      </c>
      <c r="AY71" s="3427">
        <f t="shared" ref="AY71:AY102" si="156">COUNTIF(FU71:GH71,"&gt;=0")</f>
        <v>0</v>
      </c>
      <c r="AZ71" s="3428">
        <f t="shared" ref="AZ71:AZ102" si="157">COUNTIF(FU71:GH71,"=1")</f>
        <v>0</v>
      </c>
      <c r="BA71" s="3429">
        <f t="shared" ref="BA71:BA102" si="158">COUNTIF(GI71:GW71,"&gt;=0")</f>
        <v>0</v>
      </c>
      <c r="BB71" s="3430">
        <f t="shared" ref="BB71:BB102" si="159">COUNTIF(GI71:GW71,"=1")</f>
        <v>0</v>
      </c>
      <c r="BC71" s="3431">
        <f t="shared" ref="BC71:BC102" si="160">COUNTIF(GX71:HH71,"&gt;=0")</f>
        <v>0</v>
      </c>
      <c r="BD71" s="3432">
        <f t="shared" ref="BD71:BD102" si="161">COUNTIF(GX71:HH71,"=1")</f>
        <v>0</v>
      </c>
      <c r="BE71" s="3419">
        <f t="shared" ref="BE71:BE102" si="162">COUNTIF(HI71:HU71,"&gt;=0")</f>
        <v>0</v>
      </c>
      <c r="BF71" s="3420">
        <f t="shared" ref="BF71:BF102" si="163">COUNTIF(HI71:HU71,"=1")</f>
        <v>0</v>
      </c>
      <c r="BG71" s="3421">
        <f t="shared" ref="BG71:BG102" si="164">COUNTIF(HV71:IG71,"&gt;=0")</f>
        <v>0</v>
      </c>
      <c r="BH71" s="3422">
        <f t="shared" ref="BH71:BH102" si="165">COUNTIF(HV71:IG71,"=1")</f>
        <v>0</v>
      </c>
      <c r="BI71" s="105">
        <v>6</v>
      </c>
      <c r="BJ71" s="103"/>
      <c r="BK71" s="103">
        <v>8</v>
      </c>
      <c r="BL71" s="96">
        <v>8</v>
      </c>
      <c r="BM71" s="96">
        <v>9</v>
      </c>
      <c r="BN71" s="96"/>
      <c r="BO71" s="96">
        <v>9</v>
      </c>
      <c r="BP71" s="96">
        <v>7</v>
      </c>
      <c r="BQ71" s="96">
        <v>7</v>
      </c>
      <c r="BR71" s="96"/>
      <c r="BS71" s="96">
        <v>13</v>
      </c>
      <c r="BT71" s="98"/>
      <c r="BU71" s="98"/>
      <c r="BV71" s="98"/>
      <c r="BW71" s="98"/>
      <c r="BX71" s="98"/>
      <c r="BY71" s="98"/>
      <c r="BZ71" s="98"/>
      <c r="CA71" s="98"/>
      <c r="CB71" s="99"/>
      <c r="CC71" s="99"/>
      <c r="CD71" s="99"/>
      <c r="CE71" s="99"/>
      <c r="CF71" s="99"/>
      <c r="CG71" s="99"/>
      <c r="CH71" s="99"/>
      <c r="CI71" s="99"/>
      <c r="CJ71" s="99"/>
      <c r="CK71" s="99"/>
      <c r="CL71" s="100"/>
      <c r="CM71" s="100">
        <v>3</v>
      </c>
      <c r="CN71" s="100"/>
      <c r="CO71" s="100"/>
      <c r="CP71" s="100"/>
      <c r="CQ71" s="100"/>
      <c r="CR71" s="100"/>
      <c r="CS71" s="100"/>
      <c r="CT71" s="100"/>
      <c r="CU71" s="100"/>
      <c r="CV71" s="100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96"/>
      <c r="EG71" s="96"/>
      <c r="EH71" s="96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367"/>
      <c r="ET71" s="367"/>
      <c r="EU71" s="367"/>
      <c r="EV71" s="367"/>
      <c r="EW71" s="367"/>
      <c r="EX71" s="367"/>
      <c r="EY71" s="515"/>
      <c r="EZ71" s="515"/>
      <c r="FA71" s="515"/>
      <c r="FB71" s="515"/>
      <c r="FC71" s="515"/>
      <c r="FD71" s="515"/>
      <c r="FE71" s="515"/>
      <c r="FF71" s="515"/>
      <c r="FG71" s="634"/>
      <c r="FH71" s="634"/>
      <c r="FI71" s="634"/>
      <c r="FJ71" s="634"/>
      <c r="FK71" s="634"/>
      <c r="FL71" s="634"/>
      <c r="FM71" s="634"/>
      <c r="FN71" s="634"/>
      <c r="FO71" s="634"/>
      <c r="FP71" s="634"/>
      <c r="FQ71" s="634"/>
      <c r="FR71" s="634"/>
      <c r="FS71" s="634"/>
      <c r="FT71" s="634"/>
      <c r="FU71" s="753"/>
      <c r="FV71" s="753"/>
      <c r="FW71" s="753"/>
      <c r="FX71" s="753"/>
      <c r="FY71" s="753"/>
      <c r="FZ71" s="753"/>
      <c r="GA71" s="753"/>
      <c r="GB71" s="753"/>
      <c r="GC71" s="753"/>
      <c r="GD71" s="753"/>
      <c r="GE71" s="753"/>
      <c r="GF71" s="753"/>
      <c r="GG71" s="753"/>
      <c r="GH71" s="753"/>
      <c r="GI71" s="1599"/>
      <c r="GJ71" s="1599"/>
      <c r="GK71" s="1599"/>
      <c r="GL71" s="1599"/>
      <c r="GM71" s="1599"/>
      <c r="GN71" s="1599"/>
      <c r="GO71" s="1599"/>
      <c r="GP71" s="1599"/>
      <c r="GQ71" s="1599"/>
      <c r="GR71" s="1599"/>
      <c r="GS71" s="1599"/>
      <c r="GT71" s="1599"/>
      <c r="GU71" s="1599"/>
      <c r="GV71" s="1599"/>
      <c r="GW71" s="1599"/>
      <c r="GX71" s="3597"/>
      <c r="GY71" s="3597"/>
      <c r="GZ71" s="3597"/>
      <c r="HA71" s="3597"/>
      <c r="HB71" s="3597"/>
      <c r="HC71" s="3597"/>
      <c r="HD71" s="3597"/>
      <c r="HE71" s="3663"/>
      <c r="HF71" s="3597"/>
      <c r="HG71" s="3597"/>
      <c r="HH71" s="3597"/>
      <c r="HI71" s="3731"/>
      <c r="HJ71" s="3731"/>
      <c r="HK71" s="3731"/>
      <c r="HL71" s="3731"/>
      <c r="HM71" s="3731"/>
      <c r="HN71" s="3731"/>
      <c r="HO71" s="3663"/>
      <c r="HP71" s="3731"/>
      <c r="HQ71" s="3731"/>
      <c r="HR71" s="3731"/>
      <c r="HS71" s="3731"/>
      <c r="HT71" s="3731"/>
      <c r="HU71" s="3731"/>
      <c r="HV71" s="104"/>
      <c r="HW71" s="104"/>
      <c r="HX71" s="104"/>
      <c r="HY71" s="104"/>
      <c r="HZ71" s="104"/>
      <c r="IA71" s="3663"/>
      <c r="IB71" s="104"/>
      <c r="IC71" s="104"/>
      <c r="ID71" s="104"/>
      <c r="IE71" s="104"/>
      <c r="IF71" s="104"/>
      <c r="IG71" s="3797"/>
    </row>
    <row r="72" spans="1:241" s="478" customFormat="1" ht="11.1" customHeight="1" x14ac:dyDescent="0.2">
      <c r="A72" s="58" t="s">
        <v>312</v>
      </c>
      <c r="B72" s="58" t="s">
        <v>313</v>
      </c>
      <c r="C72" s="448">
        <f t="shared" si="113"/>
        <v>5</v>
      </c>
      <c r="D72" s="447">
        <f t="shared" si="114"/>
        <v>2.7777777777777776E-2</v>
      </c>
      <c r="E72" s="403">
        <f t="array" ref="E72">MIN(IF(BI72:IG72&gt;=1,$BI$3:$IG$3))</f>
        <v>40606</v>
      </c>
      <c r="F72" s="400">
        <f t="array" ref="F72">MAX(IF(BI72:IG72&gt;=1,$BI$3:$IG$3))</f>
        <v>43105</v>
      </c>
      <c r="G72" s="442">
        <f t="shared" si="115"/>
        <v>0</v>
      </c>
      <c r="H72" s="446">
        <f t="shared" si="116"/>
        <v>0</v>
      </c>
      <c r="I72" s="626" t="str">
        <f t="shared" si="117"/>
        <v>-</v>
      </c>
      <c r="J72" s="375" t="str">
        <f t="array" ref="J72">IF((G72&gt;=1),MAX(IF(BI72:IG72=1,$BI$3:$IG$3)),"-")</f>
        <v>-</v>
      </c>
      <c r="K72" s="759" t="str">
        <f t="array" ref="K72">IF((G72&gt;=1),MAX(IF(BI72:IG72=1,$BI$2:$IG$2)),"-")</f>
        <v>-</v>
      </c>
      <c r="L72" s="384">
        <f t="shared" ca="1" si="118"/>
        <v>5</v>
      </c>
      <c r="M72" s="384" t="str">
        <f t="shared" ca="1" si="119"/>
        <v>-</v>
      </c>
      <c r="N72" s="445">
        <f t="shared" si="120"/>
        <v>0</v>
      </c>
      <c r="O72" s="444">
        <f t="shared" si="121"/>
        <v>0</v>
      </c>
      <c r="P72" s="156">
        <f t="shared" si="122"/>
        <v>0</v>
      </c>
      <c r="Q72" s="443">
        <f t="shared" si="123"/>
        <v>0</v>
      </c>
      <c r="R72" s="442">
        <f t="shared" si="124"/>
        <v>0</v>
      </c>
      <c r="S72" s="441">
        <f t="shared" si="125"/>
        <v>0</v>
      </c>
      <c r="T72" s="362">
        <f t="shared" si="126"/>
        <v>0</v>
      </c>
      <c r="U72" s="157">
        <f t="shared" si="127"/>
        <v>0</v>
      </c>
      <c r="V72" s="363">
        <f t="shared" si="128"/>
        <v>2</v>
      </c>
      <c r="W72" s="158">
        <f t="shared" si="129"/>
        <v>0.4</v>
      </c>
      <c r="X72" s="159">
        <f t="array" ref="X72">SUM(1*(BI$5:IG$5=BI72:IG72))-1</f>
        <v>0</v>
      </c>
      <c r="Y72" s="160">
        <f t="shared" si="130"/>
        <v>0</v>
      </c>
      <c r="Z72" s="389">
        <f t="shared" si="131"/>
        <v>8.8000000000000007</v>
      </c>
      <c r="AA72" s="389">
        <f t="shared" si="132"/>
        <v>13.8</v>
      </c>
      <c r="AB72" s="397">
        <f t="shared" si="133"/>
        <v>0.63768115942028991</v>
      </c>
      <c r="AC72" s="3419">
        <f t="shared" si="134"/>
        <v>0</v>
      </c>
      <c r="AD72" s="3420">
        <f t="shared" si="135"/>
        <v>0</v>
      </c>
      <c r="AE72" s="3421">
        <f t="shared" si="136"/>
        <v>0</v>
      </c>
      <c r="AF72" s="3422">
        <f t="shared" si="137"/>
        <v>0</v>
      </c>
      <c r="AG72" s="3423">
        <f t="shared" si="138"/>
        <v>0</v>
      </c>
      <c r="AH72" s="3424">
        <f t="shared" si="139"/>
        <v>0</v>
      </c>
      <c r="AI72" s="3425">
        <f t="shared" si="140"/>
        <v>0</v>
      </c>
      <c r="AJ72" s="3426">
        <f t="shared" si="141"/>
        <v>0</v>
      </c>
      <c r="AK72" s="3427">
        <f t="shared" si="142"/>
        <v>1</v>
      </c>
      <c r="AL72" s="3428">
        <f t="shared" si="143"/>
        <v>0</v>
      </c>
      <c r="AM72" s="3429">
        <f t="shared" si="144"/>
        <v>0</v>
      </c>
      <c r="AN72" s="3430">
        <f t="shared" si="145"/>
        <v>0</v>
      </c>
      <c r="AO72" s="3431">
        <f t="shared" si="146"/>
        <v>0</v>
      </c>
      <c r="AP72" s="3432">
        <f t="shared" si="147"/>
        <v>0</v>
      </c>
      <c r="AQ72" s="3419">
        <f t="shared" si="148"/>
        <v>0</v>
      </c>
      <c r="AR72" s="3420">
        <f t="shared" si="149"/>
        <v>0</v>
      </c>
      <c r="AS72" s="3421">
        <f t="shared" si="150"/>
        <v>0</v>
      </c>
      <c r="AT72" s="3422">
        <f t="shared" si="151"/>
        <v>0</v>
      </c>
      <c r="AU72" s="3423">
        <f t="shared" si="152"/>
        <v>0</v>
      </c>
      <c r="AV72" s="3424">
        <f t="shared" si="153"/>
        <v>0</v>
      </c>
      <c r="AW72" s="3425">
        <f t="shared" si="154"/>
        <v>2</v>
      </c>
      <c r="AX72" s="3426">
        <f t="shared" si="155"/>
        <v>0</v>
      </c>
      <c r="AY72" s="3427">
        <f t="shared" si="156"/>
        <v>2</v>
      </c>
      <c r="AZ72" s="3428">
        <f t="shared" si="157"/>
        <v>0</v>
      </c>
      <c r="BA72" s="3429">
        <f t="shared" si="158"/>
        <v>0</v>
      </c>
      <c r="BB72" s="3430">
        <f t="shared" si="159"/>
        <v>0</v>
      </c>
      <c r="BC72" s="3431">
        <f t="shared" si="160"/>
        <v>0</v>
      </c>
      <c r="BD72" s="3432">
        <f t="shared" si="161"/>
        <v>0</v>
      </c>
      <c r="BE72" s="3419">
        <f t="shared" si="162"/>
        <v>0</v>
      </c>
      <c r="BF72" s="3420">
        <f t="shared" si="163"/>
        <v>0</v>
      </c>
      <c r="BG72" s="3421">
        <f t="shared" si="164"/>
        <v>0</v>
      </c>
      <c r="BH72" s="3422">
        <f t="shared" si="165"/>
        <v>0</v>
      </c>
      <c r="BI72" s="105"/>
      <c r="BJ72" s="103"/>
      <c r="BK72" s="103"/>
      <c r="BL72" s="106"/>
      <c r="BM72" s="106"/>
      <c r="BN72" s="106"/>
      <c r="BO72" s="106"/>
      <c r="BP72" s="106"/>
      <c r="BQ72" s="106"/>
      <c r="BR72" s="106"/>
      <c r="BS72" s="106"/>
      <c r="BT72" s="97"/>
      <c r="BU72" s="97"/>
      <c r="BV72" s="97"/>
      <c r="BW72" s="97"/>
      <c r="BX72" s="97"/>
      <c r="BY72" s="97"/>
      <c r="BZ72" s="97"/>
      <c r="CA72" s="98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100"/>
      <c r="CM72" s="100"/>
      <c r="CN72" s="100"/>
      <c r="CO72" s="100"/>
      <c r="CP72" s="100"/>
      <c r="CQ72" s="100">
        <v>7</v>
      </c>
      <c r="CR72" s="100"/>
      <c r="CS72" s="100"/>
      <c r="CT72" s="100"/>
      <c r="CU72" s="100"/>
      <c r="CV72" s="100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96"/>
      <c r="EG72" s="96"/>
      <c r="EH72" s="96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367"/>
      <c r="ET72" s="367"/>
      <c r="EU72" s="367"/>
      <c r="EV72" s="367"/>
      <c r="EW72" s="367"/>
      <c r="EX72" s="367"/>
      <c r="EY72" s="515"/>
      <c r="EZ72" s="515"/>
      <c r="FA72" s="515"/>
      <c r="FB72" s="515"/>
      <c r="FC72" s="515"/>
      <c r="FD72" s="515"/>
      <c r="FE72" s="515"/>
      <c r="FF72" s="515"/>
      <c r="FG72" s="634"/>
      <c r="FH72" s="634"/>
      <c r="FI72" s="634"/>
      <c r="FJ72" s="634"/>
      <c r="FK72" s="634"/>
      <c r="FL72" s="634"/>
      <c r="FM72" s="634"/>
      <c r="FN72" s="634">
        <v>5</v>
      </c>
      <c r="FO72" s="634"/>
      <c r="FP72" s="634"/>
      <c r="FQ72" s="634">
        <v>11</v>
      </c>
      <c r="FR72" s="634"/>
      <c r="FS72" s="634"/>
      <c r="FT72" s="634"/>
      <c r="FU72" s="753"/>
      <c r="FV72" s="753"/>
      <c r="FW72" s="753"/>
      <c r="FX72" s="753"/>
      <c r="FY72" s="753">
        <v>7</v>
      </c>
      <c r="FZ72" s="753">
        <v>14</v>
      </c>
      <c r="GA72" s="753"/>
      <c r="GB72" s="753"/>
      <c r="GC72" s="753"/>
      <c r="GD72" s="753"/>
      <c r="GE72" s="753"/>
      <c r="GF72" s="753"/>
      <c r="GG72" s="753"/>
      <c r="GH72" s="753"/>
      <c r="GI72" s="1599"/>
      <c r="GJ72" s="1599"/>
      <c r="GK72" s="1599"/>
      <c r="GL72" s="1599"/>
      <c r="GM72" s="1599"/>
      <c r="GN72" s="1599"/>
      <c r="GO72" s="1599"/>
      <c r="GP72" s="1599"/>
      <c r="GQ72" s="1599"/>
      <c r="GR72" s="1599"/>
      <c r="GS72" s="1599"/>
      <c r="GT72" s="1599"/>
      <c r="GU72" s="1599"/>
      <c r="GV72" s="1599"/>
      <c r="GW72" s="1599"/>
      <c r="GX72" s="3597"/>
      <c r="GY72" s="3597"/>
      <c r="GZ72" s="3597"/>
      <c r="HA72" s="3597"/>
      <c r="HB72" s="3597"/>
      <c r="HC72" s="3597"/>
      <c r="HD72" s="3597"/>
      <c r="HE72" s="3663"/>
      <c r="HF72" s="3597"/>
      <c r="HG72" s="3597"/>
      <c r="HH72" s="3597"/>
      <c r="HI72" s="3731"/>
      <c r="HJ72" s="3731"/>
      <c r="HK72" s="3731"/>
      <c r="HL72" s="3731"/>
      <c r="HM72" s="3731"/>
      <c r="HN72" s="3731"/>
      <c r="HO72" s="3663"/>
      <c r="HP72" s="3731"/>
      <c r="HQ72" s="3731"/>
      <c r="HR72" s="3731"/>
      <c r="HS72" s="3731"/>
      <c r="HT72" s="3731"/>
      <c r="HU72" s="3731"/>
      <c r="HV72" s="104"/>
      <c r="HW72" s="104"/>
      <c r="HX72" s="104"/>
      <c r="HY72" s="104"/>
      <c r="HZ72" s="104"/>
      <c r="IA72" s="3663"/>
      <c r="IB72" s="104"/>
      <c r="IC72" s="104"/>
      <c r="ID72" s="104"/>
      <c r="IE72" s="104"/>
      <c r="IF72" s="104"/>
      <c r="IG72" s="3797"/>
    </row>
    <row r="73" spans="1:241" s="478" customFormat="1" ht="11.1" customHeight="1" x14ac:dyDescent="0.2">
      <c r="A73" s="58" t="s">
        <v>175</v>
      </c>
      <c r="B73" s="58" t="s">
        <v>169</v>
      </c>
      <c r="C73" s="448">
        <f t="shared" si="113"/>
        <v>1</v>
      </c>
      <c r="D73" s="447">
        <f t="shared" si="114"/>
        <v>5.5555555555555558E-3</v>
      </c>
      <c r="E73" s="403">
        <f t="array" ref="E73">MIN(IF(BI73:IG73&gt;=1,$BI$3:$IG$3))</f>
        <v>41432</v>
      </c>
      <c r="F73" s="400">
        <f t="array" ref="F73">MAX(IF(BI73:IG73&gt;=1,$BI$3:$IG$3))</f>
        <v>41432</v>
      </c>
      <c r="G73" s="442">
        <f t="shared" si="115"/>
        <v>0</v>
      </c>
      <c r="H73" s="446">
        <f t="shared" si="116"/>
        <v>0</v>
      </c>
      <c r="I73" s="626" t="str">
        <f t="shared" si="117"/>
        <v>-</v>
      </c>
      <c r="J73" s="375" t="str">
        <f t="array" ref="J73">IF((G73&gt;=1),MAX(IF(BI73:IG73=1,$BI$3:$IG$3)),"-")</f>
        <v>-</v>
      </c>
      <c r="K73" s="759" t="str">
        <f t="array" ref="K73">IF((G73&gt;=1),MAX(IF(BI73:IG73=1,$BI$2:$IG$2)),"-")</f>
        <v>-</v>
      </c>
      <c r="L73" s="384">
        <f t="shared" ca="1" si="118"/>
        <v>1</v>
      </c>
      <c r="M73" s="384" t="str">
        <f t="shared" ca="1" si="119"/>
        <v>-</v>
      </c>
      <c r="N73" s="445">
        <f t="shared" si="120"/>
        <v>0</v>
      </c>
      <c r="O73" s="444">
        <f t="shared" si="121"/>
        <v>0</v>
      </c>
      <c r="P73" s="156">
        <f t="shared" si="122"/>
        <v>0</v>
      </c>
      <c r="Q73" s="443">
        <f t="shared" si="123"/>
        <v>0</v>
      </c>
      <c r="R73" s="442">
        <f t="shared" si="124"/>
        <v>0</v>
      </c>
      <c r="S73" s="441">
        <f t="shared" si="125"/>
        <v>0</v>
      </c>
      <c r="T73" s="362">
        <f t="shared" si="126"/>
        <v>0</v>
      </c>
      <c r="U73" s="157">
        <f t="shared" si="127"/>
        <v>0</v>
      </c>
      <c r="V73" s="363">
        <f t="shared" si="128"/>
        <v>0</v>
      </c>
      <c r="W73" s="158">
        <f t="shared" si="129"/>
        <v>0</v>
      </c>
      <c r="X73" s="159">
        <f t="array" ref="X73">SUM(1*(BI$5:IG$5=BI73:IG73))-1</f>
        <v>0</v>
      </c>
      <c r="Y73" s="160">
        <f t="shared" si="130"/>
        <v>0</v>
      </c>
      <c r="Z73" s="389">
        <f t="shared" si="131"/>
        <v>10</v>
      </c>
      <c r="AA73" s="389">
        <f t="shared" si="132"/>
        <v>14</v>
      </c>
      <c r="AB73" s="397">
        <f t="shared" si="133"/>
        <v>0.7142857142857143</v>
      </c>
      <c r="AC73" s="3419">
        <f t="shared" si="134"/>
        <v>0</v>
      </c>
      <c r="AD73" s="3420">
        <f t="shared" si="135"/>
        <v>0</v>
      </c>
      <c r="AE73" s="3421">
        <f t="shared" si="136"/>
        <v>0</v>
      </c>
      <c r="AF73" s="3422">
        <f t="shared" si="137"/>
        <v>0</v>
      </c>
      <c r="AG73" s="3423">
        <f t="shared" si="138"/>
        <v>0</v>
      </c>
      <c r="AH73" s="3424">
        <f t="shared" si="139"/>
        <v>0</v>
      </c>
      <c r="AI73" s="3425">
        <f t="shared" si="140"/>
        <v>0</v>
      </c>
      <c r="AJ73" s="3426">
        <f t="shared" si="141"/>
        <v>0</v>
      </c>
      <c r="AK73" s="3427">
        <f t="shared" si="142"/>
        <v>0</v>
      </c>
      <c r="AL73" s="3428">
        <f t="shared" si="143"/>
        <v>0</v>
      </c>
      <c r="AM73" s="3429">
        <f t="shared" si="144"/>
        <v>0</v>
      </c>
      <c r="AN73" s="3430">
        <f t="shared" si="145"/>
        <v>0</v>
      </c>
      <c r="AO73" s="3431">
        <f t="shared" si="146"/>
        <v>1</v>
      </c>
      <c r="AP73" s="3432">
        <f t="shared" si="147"/>
        <v>0</v>
      </c>
      <c r="AQ73" s="3419">
        <f t="shared" si="148"/>
        <v>0</v>
      </c>
      <c r="AR73" s="3420">
        <f t="shared" si="149"/>
        <v>0</v>
      </c>
      <c r="AS73" s="3421">
        <f t="shared" si="150"/>
        <v>0</v>
      </c>
      <c r="AT73" s="3422">
        <f t="shared" si="151"/>
        <v>0</v>
      </c>
      <c r="AU73" s="3423">
        <f t="shared" si="152"/>
        <v>0</v>
      </c>
      <c r="AV73" s="3424">
        <f t="shared" si="153"/>
        <v>0</v>
      </c>
      <c r="AW73" s="3425">
        <f t="shared" si="154"/>
        <v>0</v>
      </c>
      <c r="AX73" s="3426">
        <f t="shared" si="155"/>
        <v>0</v>
      </c>
      <c r="AY73" s="3427">
        <f t="shared" si="156"/>
        <v>0</v>
      </c>
      <c r="AZ73" s="3428">
        <f t="shared" si="157"/>
        <v>0</v>
      </c>
      <c r="BA73" s="3429">
        <f t="shared" si="158"/>
        <v>0</v>
      </c>
      <c r="BB73" s="3430">
        <f t="shared" si="159"/>
        <v>0</v>
      </c>
      <c r="BC73" s="3431">
        <f t="shared" si="160"/>
        <v>0</v>
      </c>
      <c r="BD73" s="3432">
        <f t="shared" si="161"/>
        <v>0</v>
      </c>
      <c r="BE73" s="3419">
        <f t="shared" si="162"/>
        <v>0</v>
      </c>
      <c r="BF73" s="3420">
        <f t="shared" si="163"/>
        <v>0</v>
      </c>
      <c r="BG73" s="3421">
        <f t="shared" si="164"/>
        <v>0</v>
      </c>
      <c r="BH73" s="3422">
        <f t="shared" si="165"/>
        <v>0</v>
      </c>
      <c r="BI73" s="94"/>
      <c r="BJ73" s="95"/>
      <c r="BK73" s="95"/>
      <c r="BL73" s="106"/>
      <c r="BM73" s="106"/>
      <c r="BN73" s="106"/>
      <c r="BO73" s="106"/>
      <c r="BP73" s="106"/>
      <c r="BQ73" s="106"/>
      <c r="BR73" s="106"/>
      <c r="BS73" s="106"/>
      <c r="BT73" s="97"/>
      <c r="BU73" s="97"/>
      <c r="BV73" s="97"/>
      <c r="BW73" s="97"/>
      <c r="BX73" s="97"/>
      <c r="BY73" s="97"/>
      <c r="BZ73" s="97"/>
      <c r="CA73" s="98"/>
      <c r="CB73" s="99"/>
      <c r="CC73" s="99"/>
      <c r="CD73" s="99"/>
      <c r="CE73" s="99"/>
      <c r="CF73" s="99"/>
      <c r="CG73" s="99"/>
      <c r="CH73" s="99"/>
      <c r="CI73" s="99"/>
      <c r="CJ73" s="99"/>
      <c r="CK73" s="99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>
        <v>10</v>
      </c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96"/>
      <c r="EG73" s="96"/>
      <c r="EH73" s="96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367"/>
      <c r="ET73" s="367"/>
      <c r="EU73" s="367"/>
      <c r="EV73" s="367"/>
      <c r="EW73" s="367"/>
      <c r="EX73" s="367"/>
      <c r="EY73" s="515"/>
      <c r="EZ73" s="515"/>
      <c r="FA73" s="515"/>
      <c r="FB73" s="515"/>
      <c r="FC73" s="515"/>
      <c r="FD73" s="515"/>
      <c r="FE73" s="515"/>
      <c r="FF73" s="515"/>
      <c r="FG73" s="634"/>
      <c r="FH73" s="634"/>
      <c r="FI73" s="634"/>
      <c r="FJ73" s="634"/>
      <c r="FK73" s="634"/>
      <c r="FL73" s="634"/>
      <c r="FM73" s="634"/>
      <c r="FN73" s="634"/>
      <c r="FO73" s="634"/>
      <c r="FP73" s="634"/>
      <c r="FQ73" s="634"/>
      <c r="FR73" s="634"/>
      <c r="FS73" s="634"/>
      <c r="FT73" s="634"/>
      <c r="FU73" s="753"/>
      <c r="FV73" s="753"/>
      <c r="FW73" s="753"/>
      <c r="FX73" s="753"/>
      <c r="FY73" s="753"/>
      <c r="FZ73" s="753"/>
      <c r="GA73" s="753"/>
      <c r="GB73" s="753"/>
      <c r="GC73" s="753"/>
      <c r="GD73" s="753"/>
      <c r="GE73" s="753"/>
      <c r="GF73" s="753"/>
      <c r="GG73" s="753"/>
      <c r="GH73" s="753"/>
      <c r="GI73" s="1599"/>
      <c r="GJ73" s="1599"/>
      <c r="GK73" s="1599"/>
      <c r="GL73" s="1599"/>
      <c r="GM73" s="1599"/>
      <c r="GN73" s="1599"/>
      <c r="GO73" s="1599"/>
      <c r="GP73" s="1599"/>
      <c r="GQ73" s="1599"/>
      <c r="GR73" s="1599"/>
      <c r="GS73" s="1599"/>
      <c r="GT73" s="1599"/>
      <c r="GU73" s="1599"/>
      <c r="GV73" s="1599"/>
      <c r="GW73" s="1599"/>
      <c r="GX73" s="3597"/>
      <c r="GY73" s="3597"/>
      <c r="GZ73" s="3597"/>
      <c r="HA73" s="3597"/>
      <c r="HB73" s="3597"/>
      <c r="HC73" s="3597"/>
      <c r="HD73" s="3597"/>
      <c r="HE73" s="3663"/>
      <c r="HF73" s="3597"/>
      <c r="HG73" s="3597"/>
      <c r="HH73" s="3597"/>
      <c r="HI73" s="3731"/>
      <c r="HJ73" s="3731"/>
      <c r="HK73" s="3731"/>
      <c r="HL73" s="3731"/>
      <c r="HM73" s="3731"/>
      <c r="HN73" s="3731"/>
      <c r="HO73" s="3663"/>
      <c r="HP73" s="3731"/>
      <c r="HQ73" s="3731"/>
      <c r="HR73" s="3731"/>
      <c r="HS73" s="3731"/>
      <c r="HT73" s="3731"/>
      <c r="HU73" s="3731"/>
      <c r="HV73" s="104"/>
      <c r="HW73" s="104"/>
      <c r="HX73" s="104"/>
      <c r="HY73" s="104"/>
      <c r="HZ73" s="104"/>
      <c r="IA73" s="3663"/>
      <c r="IB73" s="104"/>
      <c r="IC73" s="104"/>
      <c r="ID73" s="104"/>
      <c r="IE73" s="104"/>
      <c r="IF73" s="104"/>
      <c r="IG73" s="3797"/>
    </row>
    <row r="74" spans="1:241" s="478" customFormat="1" ht="11.1" customHeight="1" x14ac:dyDescent="0.2">
      <c r="A74" s="60" t="s">
        <v>848</v>
      </c>
      <c r="B74" s="60" t="s">
        <v>847</v>
      </c>
      <c r="C74" s="448">
        <f t="shared" si="113"/>
        <v>40</v>
      </c>
      <c r="D74" s="447">
        <f t="shared" si="114"/>
        <v>0.22222222222222221</v>
      </c>
      <c r="E74" s="403">
        <f t="array" ref="E74">MIN(IF(BI74:IG74&gt;=1,$BI$3:$IG$3))</f>
        <v>43525</v>
      </c>
      <c r="F74" s="400">
        <f t="array" ref="F74">MAX(IF(BI74:IG74&gt;=1,$BI$3:$IG$3))</f>
        <v>45016</v>
      </c>
      <c r="G74" s="442">
        <f t="shared" si="115"/>
        <v>2</v>
      </c>
      <c r="H74" s="446">
        <f t="shared" si="116"/>
        <v>0.05</v>
      </c>
      <c r="I74" s="626">
        <f t="shared" si="117"/>
        <v>0.4</v>
      </c>
      <c r="J74" s="375">
        <f t="array" ref="J74">IF((G74&gt;=1),MAX(IF(BI74:IG74=1,$BI$3:$IG$3)),"-")</f>
        <v>44610</v>
      </c>
      <c r="K74" s="759">
        <f t="array" ref="K74">IF((G74&gt;=1),MAX(IF(BI74:IG74=1,$BI$2:$IG$2)),"-")</f>
        <v>164</v>
      </c>
      <c r="L74" s="384">
        <f t="shared" ca="1" si="118"/>
        <v>16</v>
      </c>
      <c r="M74" s="384">
        <f t="shared" ca="1" si="119"/>
        <v>16</v>
      </c>
      <c r="N74" s="445">
        <f t="shared" si="120"/>
        <v>3</v>
      </c>
      <c r="O74" s="444">
        <f t="shared" si="121"/>
        <v>7.4999999999999997E-2</v>
      </c>
      <c r="P74" s="156">
        <f t="shared" si="122"/>
        <v>5</v>
      </c>
      <c r="Q74" s="443">
        <f t="shared" si="123"/>
        <v>0.125</v>
      </c>
      <c r="R74" s="442">
        <f t="shared" si="124"/>
        <v>10</v>
      </c>
      <c r="S74" s="441">
        <f t="shared" si="125"/>
        <v>0.25</v>
      </c>
      <c r="T74" s="362">
        <f t="shared" si="126"/>
        <v>11</v>
      </c>
      <c r="U74" s="157">
        <f t="shared" si="127"/>
        <v>0.27500000000000002</v>
      </c>
      <c r="V74" s="363">
        <f t="shared" si="128"/>
        <v>15</v>
      </c>
      <c r="W74" s="158">
        <f t="shared" si="129"/>
        <v>0.375</v>
      </c>
      <c r="X74" s="159">
        <f t="array" ref="X74">SUM(1*(BI$5:IG$5=BI74:IG74))-1</f>
        <v>5</v>
      </c>
      <c r="Y74" s="160">
        <f t="shared" si="130"/>
        <v>0.125</v>
      </c>
      <c r="Z74" s="389">
        <f t="shared" si="131"/>
        <v>7.85</v>
      </c>
      <c r="AA74" s="389">
        <f t="shared" si="132"/>
        <v>14.3</v>
      </c>
      <c r="AB74" s="397">
        <f t="shared" si="133"/>
        <v>0.54895104895104885</v>
      </c>
      <c r="AC74" s="3419">
        <f t="shared" si="134"/>
        <v>0</v>
      </c>
      <c r="AD74" s="3420">
        <f t="shared" si="135"/>
        <v>0</v>
      </c>
      <c r="AE74" s="3421">
        <f t="shared" si="136"/>
        <v>0</v>
      </c>
      <c r="AF74" s="3422">
        <f t="shared" si="137"/>
        <v>0</v>
      </c>
      <c r="AG74" s="3423">
        <f t="shared" si="138"/>
        <v>0</v>
      </c>
      <c r="AH74" s="3424">
        <f t="shared" si="139"/>
        <v>0</v>
      </c>
      <c r="AI74" s="3425">
        <f t="shared" si="140"/>
        <v>0</v>
      </c>
      <c r="AJ74" s="3426">
        <f t="shared" si="141"/>
        <v>0</v>
      </c>
      <c r="AK74" s="3427">
        <f t="shared" si="142"/>
        <v>0</v>
      </c>
      <c r="AL74" s="3428">
        <f t="shared" si="143"/>
        <v>0</v>
      </c>
      <c r="AM74" s="3429">
        <f t="shared" si="144"/>
        <v>0</v>
      </c>
      <c r="AN74" s="3430">
        <f t="shared" si="145"/>
        <v>0</v>
      </c>
      <c r="AO74" s="3431">
        <f t="shared" si="146"/>
        <v>0</v>
      </c>
      <c r="AP74" s="3432">
        <f t="shared" si="147"/>
        <v>0</v>
      </c>
      <c r="AQ74" s="3419">
        <f t="shared" si="148"/>
        <v>0</v>
      </c>
      <c r="AR74" s="3420">
        <f t="shared" si="149"/>
        <v>0</v>
      </c>
      <c r="AS74" s="3421">
        <f t="shared" si="150"/>
        <v>0</v>
      </c>
      <c r="AT74" s="3422">
        <f t="shared" si="151"/>
        <v>0</v>
      </c>
      <c r="AU74" s="3423">
        <f t="shared" si="152"/>
        <v>0</v>
      </c>
      <c r="AV74" s="3424">
        <f t="shared" si="153"/>
        <v>0</v>
      </c>
      <c r="AW74" s="3425">
        <f t="shared" si="154"/>
        <v>0</v>
      </c>
      <c r="AX74" s="3426">
        <f t="shared" si="155"/>
        <v>0</v>
      </c>
      <c r="AY74" s="3427">
        <f t="shared" si="156"/>
        <v>0</v>
      </c>
      <c r="AZ74" s="3428">
        <f t="shared" si="157"/>
        <v>0</v>
      </c>
      <c r="BA74" s="3429">
        <f t="shared" si="158"/>
        <v>6</v>
      </c>
      <c r="BB74" s="3430">
        <f t="shared" si="159"/>
        <v>0</v>
      </c>
      <c r="BC74" s="3431">
        <f t="shared" si="160"/>
        <v>10</v>
      </c>
      <c r="BD74" s="3432">
        <f t="shared" si="161"/>
        <v>1</v>
      </c>
      <c r="BE74" s="3419">
        <f t="shared" si="162"/>
        <v>13</v>
      </c>
      <c r="BF74" s="3420">
        <f t="shared" si="163"/>
        <v>1</v>
      </c>
      <c r="BG74" s="3421">
        <f t="shared" si="164"/>
        <v>11</v>
      </c>
      <c r="BH74" s="3422">
        <f t="shared" si="165"/>
        <v>0</v>
      </c>
      <c r="BI74" s="94"/>
      <c r="BJ74" s="95"/>
      <c r="BK74" s="95"/>
      <c r="BL74" s="106"/>
      <c r="BM74" s="106"/>
      <c r="BN74" s="106"/>
      <c r="BO74" s="106"/>
      <c r="BP74" s="106"/>
      <c r="BQ74" s="106"/>
      <c r="BR74" s="106"/>
      <c r="BS74" s="106"/>
      <c r="BT74" s="97"/>
      <c r="BU74" s="97"/>
      <c r="BV74" s="97"/>
      <c r="BW74" s="97"/>
      <c r="BX74" s="97"/>
      <c r="BY74" s="97"/>
      <c r="BZ74" s="97"/>
      <c r="CA74" s="98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96"/>
      <c r="EG74" s="96"/>
      <c r="EH74" s="96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367"/>
      <c r="ET74" s="367"/>
      <c r="EU74" s="367"/>
      <c r="EV74" s="367"/>
      <c r="EW74" s="367"/>
      <c r="EX74" s="367"/>
      <c r="EY74" s="515"/>
      <c r="EZ74" s="515"/>
      <c r="FA74" s="515"/>
      <c r="FB74" s="515"/>
      <c r="FC74" s="515"/>
      <c r="FD74" s="515"/>
      <c r="FE74" s="515"/>
      <c r="FF74" s="515"/>
      <c r="FG74" s="634"/>
      <c r="FH74" s="634"/>
      <c r="FI74" s="634"/>
      <c r="FJ74" s="634"/>
      <c r="FK74" s="634"/>
      <c r="FL74" s="634"/>
      <c r="FM74" s="634"/>
      <c r="FN74" s="634"/>
      <c r="FO74" s="634"/>
      <c r="FP74" s="634"/>
      <c r="FQ74" s="634"/>
      <c r="FR74" s="634"/>
      <c r="FS74" s="634"/>
      <c r="FT74" s="634"/>
      <c r="FU74" s="753"/>
      <c r="FV74" s="753"/>
      <c r="FW74" s="753"/>
      <c r="FX74" s="753"/>
      <c r="FY74" s="753"/>
      <c r="FZ74" s="753"/>
      <c r="GA74" s="753"/>
      <c r="GB74" s="753"/>
      <c r="GC74" s="753"/>
      <c r="GD74" s="753"/>
      <c r="GE74" s="753"/>
      <c r="GF74" s="753"/>
      <c r="GG74" s="753"/>
      <c r="GH74" s="753"/>
      <c r="GI74" s="1599"/>
      <c r="GJ74" s="1599"/>
      <c r="GK74" s="1599"/>
      <c r="GL74" s="1599"/>
      <c r="GM74" s="1599"/>
      <c r="GN74" s="1599"/>
      <c r="GO74" s="1599"/>
      <c r="GP74" s="1599"/>
      <c r="GQ74" s="1599">
        <v>7</v>
      </c>
      <c r="GR74" s="1599">
        <v>5</v>
      </c>
      <c r="GS74" s="1599">
        <v>3</v>
      </c>
      <c r="GT74" s="1599">
        <v>9</v>
      </c>
      <c r="GU74" s="1599">
        <v>14</v>
      </c>
      <c r="GV74" s="1599">
        <v>2</v>
      </c>
      <c r="GW74" s="1599"/>
      <c r="GX74" s="3597">
        <v>10</v>
      </c>
      <c r="GY74" s="3597">
        <v>3</v>
      </c>
      <c r="GZ74" s="3597">
        <v>8</v>
      </c>
      <c r="HA74" s="3597">
        <v>1</v>
      </c>
      <c r="HB74" s="3597">
        <v>9</v>
      </c>
      <c r="HC74" s="3597">
        <v>10</v>
      </c>
      <c r="HD74" s="3597">
        <v>17</v>
      </c>
      <c r="HE74" s="3663">
        <v>8</v>
      </c>
      <c r="HF74" s="3597">
        <v>16</v>
      </c>
      <c r="HG74" s="3597">
        <v>7</v>
      </c>
      <c r="HH74" s="3597"/>
      <c r="HI74" s="3731">
        <v>6</v>
      </c>
      <c r="HJ74" s="3731">
        <v>8</v>
      </c>
      <c r="HK74" s="3731">
        <v>10</v>
      </c>
      <c r="HL74" s="3731">
        <v>3</v>
      </c>
      <c r="HM74" s="3731">
        <v>8</v>
      </c>
      <c r="HN74" s="3731">
        <v>7</v>
      </c>
      <c r="HO74" s="3663">
        <v>2</v>
      </c>
      <c r="HP74" s="3731">
        <v>1</v>
      </c>
      <c r="HQ74" s="3731">
        <v>9</v>
      </c>
      <c r="HR74" s="3731">
        <v>9</v>
      </c>
      <c r="HS74" s="3731">
        <v>8</v>
      </c>
      <c r="HT74" s="3731">
        <v>11</v>
      </c>
      <c r="HU74" s="3731">
        <v>10</v>
      </c>
      <c r="HV74" s="104">
        <v>3</v>
      </c>
      <c r="HW74" s="104">
        <v>8</v>
      </c>
      <c r="HX74" s="104">
        <v>9</v>
      </c>
      <c r="HY74" s="104">
        <v>15</v>
      </c>
      <c r="HZ74" s="104">
        <v>13</v>
      </c>
      <c r="IA74" s="3663">
        <v>6</v>
      </c>
      <c r="IB74" s="104">
        <v>9</v>
      </c>
      <c r="IC74" s="104">
        <v>15</v>
      </c>
      <c r="ID74" s="104">
        <v>10</v>
      </c>
      <c r="IE74" s="104">
        <v>3</v>
      </c>
      <c r="IF74" s="104">
        <v>2</v>
      </c>
      <c r="IG74" s="3797"/>
    </row>
    <row r="75" spans="1:241" s="478" customFormat="1" ht="11.1" customHeight="1" x14ac:dyDescent="0.2">
      <c r="A75" s="58" t="s">
        <v>8</v>
      </c>
      <c r="B75" s="58" t="s">
        <v>8</v>
      </c>
      <c r="C75" s="448">
        <f t="shared" si="113"/>
        <v>7</v>
      </c>
      <c r="D75" s="447">
        <f t="shared" si="114"/>
        <v>3.888888888888889E-2</v>
      </c>
      <c r="E75" s="403">
        <f t="array" ref="E75">MIN(IF(BI75:IG75&gt;=1,$BI$3:$IG$3))</f>
        <v>39354</v>
      </c>
      <c r="F75" s="400">
        <f t="array" ref="F75">MAX(IF(BI75:IG75&gt;=1,$BI$3:$IG$3))</f>
        <v>40522</v>
      </c>
      <c r="G75" s="442">
        <f t="shared" si="115"/>
        <v>0</v>
      </c>
      <c r="H75" s="446">
        <f t="shared" si="116"/>
        <v>0</v>
      </c>
      <c r="I75" s="626" t="str">
        <f t="shared" si="117"/>
        <v>-</v>
      </c>
      <c r="J75" s="375" t="str">
        <f t="array" ref="J75">IF((G75&gt;=1),MAX(IF(BI75:IG75=1,$BI$3:$IG$3)),"-")</f>
        <v>-</v>
      </c>
      <c r="K75" s="759" t="str">
        <f t="array" ref="K75">IF((G75&gt;=1),MAX(IF(BI75:IG75=1,$BI$2:$IG$2)),"-")</f>
        <v>-</v>
      </c>
      <c r="L75" s="384">
        <f t="shared" ca="1" si="118"/>
        <v>7</v>
      </c>
      <c r="M75" s="384" t="str">
        <f t="shared" ca="1" si="119"/>
        <v>-</v>
      </c>
      <c r="N75" s="445">
        <f t="shared" si="120"/>
        <v>1</v>
      </c>
      <c r="O75" s="444">
        <f t="shared" si="121"/>
        <v>0.14285714285714285</v>
      </c>
      <c r="P75" s="156">
        <f t="shared" si="122"/>
        <v>0</v>
      </c>
      <c r="Q75" s="443">
        <f t="shared" si="123"/>
        <v>0</v>
      </c>
      <c r="R75" s="442">
        <f t="shared" si="124"/>
        <v>1</v>
      </c>
      <c r="S75" s="441">
        <f t="shared" si="125"/>
        <v>0.14285714285714285</v>
      </c>
      <c r="T75" s="362">
        <f t="shared" si="126"/>
        <v>1</v>
      </c>
      <c r="U75" s="157">
        <f t="shared" si="127"/>
        <v>0.14285714285714285</v>
      </c>
      <c r="V75" s="363">
        <f t="shared" si="128"/>
        <v>2</v>
      </c>
      <c r="W75" s="158">
        <f t="shared" si="129"/>
        <v>0.2857142857142857</v>
      </c>
      <c r="X75" s="159">
        <f t="array" ref="X75">SUM(1*(BI$5:IG$5=BI75:IG75))-1</f>
        <v>2</v>
      </c>
      <c r="Y75" s="160">
        <f t="shared" si="130"/>
        <v>0.2857142857142857</v>
      </c>
      <c r="Z75" s="389">
        <f t="shared" si="131"/>
        <v>8.5714285714285712</v>
      </c>
      <c r="AA75" s="389">
        <f t="shared" si="132"/>
        <v>13.142857142857142</v>
      </c>
      <c r="AB75" s="397">
        <f t="shared" si="133"/>
        <v>0.65217391304347827</v>
      </c>
      <c r="AC75" s="3419">
        <f t="shared" si="134"/>
        <v>0</v>
      </c>
      <c r="AD75" s="3420">
        <f t="shared" si="135"/>
        <v>0</v>
      </c>
      <c r="AE75" s="3421">
        <f t="shared" si="136"/>
        <v>5</v>
      </c>
      <c r="AF75" s="3422">
        <f t="shared" si="137"/>
        <v>0</v>
      </c>
      <c r="AG75" s="3423">
        <f t="shared" si="138"/>
        <v>0</v>
      </c>
      <c r="AH75" s="3424">
        <f t="shared" si="139"/>
        <v>0</v>
      </c>
      <c r="AI75" s="3425">
        <f t="shared" si="140"/>
        <v>1</v>
      </c>
      <c r="AJ75" s="3426">
        <f t="shared" si="141"/>
        <v>0</v>
      </c>
      <c r="AK75" s="3427">
        <f t="shared" si="142"/>
        <v>1</v>
      </c>
      <c r="AL75" s="3428">
        <f t="shared" si="143"/>
        <v>0</v>
      </c>
      <c r="AM75" s="3429">
        <f t="shared" si="144"/>
        <v>0</v>
      </c>
      <c r="AN75" s="3430">
        <f t="shared" si="145"/>
        <v>0</v>
      </c>
      <c r="AO75" s="3431">
        <f t="shared" si="146"/>
        <v>0</v>
      </c>
      <c r="AP75" s="3432">
        <f t="shared" si="147"/>
        <v>0</v>
      </c>
      <c r="AQ75" s="3419">
        <f t="shared" si="148"/>
        <v>0</v>
      </c>
      <c r="AR75" s="3420">
        <f t="shared" si="149"/>
        <v>0</v>
      </c>
      <c r="AS75" s="3421">
        <f t="shared" si="150"/>
        <v>0</v>
      </c>
      <c r="AT75" s="3422">
        <f t="shared" si="151"/>
        <v>0</v>
      </c>
      <c r="AU75" s="3423">
        <f t="shared" si="152"/>
        <v>0</v>
      </c>
      <c r="AV75" s="3424">
        <f t="shared" si="153"/>
        <v>0</v>
      </c>
      <c r="AW75" s="3425">
        <f t="shared" si="154"/>
        <v>0</v>
      </c>
      <c r="AX75" s="3426">
        <f t="shared" si="155"/>
        <v>0</v>
      </c>
      <c r="AY75" s="3427">
        <f t="shared" si="156"/>
        <v>0</v>
      </c>
      <c r="AZ75" s="3428">
        <f t="shared" si="157"/>
        <v>0</v>
      </c>
      <c r="BA75" s="3429">
        <f t="shared" si="158"/>
        <v>0</v>
      </c>
      <c r="BB75" s="3430">
        <f t="shared" si="159"/>
        <v>0</v>
      </c>
      <c r="BC75" s="3431">
        <f t="shared" si="160"/>
        <v>0</v>
      </c>
      <c r="BD75" s="3432">
        <f t="shared" si="161"/>
        <v>0</v>
      </c>
      <c r="BE75" s="3419">
        <f t="shared" si="162"/>
        <v>0</v>
      </c>
      <c r="BF75" s="3420">
        <f t="shared" si="163"/>
        <v>0</v>
      </c>
      <c r="BG75" s="3421">
        <f t="shared" si="164"/>
        <v>0</v>
      </c>
      <c r="BH75" s="3422">
        <f t="shared" si="165"/>
        <v>0</v>
      </c>
      <c r="BI75" s="94"/>
      <c r="BJ75" s="95"/>
      <c r="BK75" s="95"/>
      <c r="BL75" s="96">
        <v>7</v>
      </c>
      <c r="BM75" s="96"/>
      <c r="BN75" s="96">
        <v>11</v>
      </c>
      <c r="BO75" s="96"/>
      <c r="BP75" s="96"/>
      <c r="BQ75" s="96">
        <v>8</v>
      </c>
      <c r="BR75" s="96">
        <v>12</v>
      </c>
      <c r="BS75" s="96">
        <v>7</v>
      </c>
      <c r="BT75" s="98"/>
      <c r="BU75" s="98"/>
      <c r="BV75" s="98"/>
      <c r="BW75" s="98"/>
      <c r="BX75" s="98"/>
      <c r="BY75" s="98"/>
      <c r="BZ75" s="98"/>
      <c r="CA75" s="98"/>
      <c r="CB75" s="99"/>
      <c r="CC75" s="99"/>
      <c r="CD75" s="99"/>
      <c r="CE75" s="99"/>
      <c r="CF75" s="99">
        <v>13</v>
      </c>
      <c r="CG75" s="99"/>
      <c r="CH75" s="99"/>
      <c r="CI75" s="99"/>
      <c r="CJ75" s="99"/>
      <c r="CK75" s="99"/>
      <c r="CL75" s="100"/>
      <c r="CM75" s="100"/>
      <c r="CN75" s="100"/>
      <c r="CO75" s="100">
        <v>2</v>
      </c>
      <c r="CP75" s="100"/>
      <c r="CQ75" s="100"/>
      <c r="CR75" s="100"/>
      <c r="CS75" s="100"/>
      <c r="CT75" s="100"/>
      <c r="CU75" s="100"/>
      <c r="CV75" s="100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96"/>
      <c r="EG75" s="96"/>
      <c r="EH75" s="96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367"/>
      <c r="ET75" s="367"/>
      <c r="EU75" s="367"/>
      <c r="EV75" s="367"/>
      <c r="EW75" s="367"/>
      <c r="EX75" s="367"/>
      <c r="EY75" s="515"/>
      <c r="EZ75" s="515"/>
      <c r="FA75" s="515"/>
      <c r="FB75" s="515"/>
      <c r="FC75" s="515"/>
      <c r="FD75" s="515"/>
      <c r="FE75" s="515"/>
      <c r="FF75" s="515"/>
      <c r="FG75" s="634"/>
      <c r="FH75" s="634"/>
      <c r="FI75" s="634"/>
      <c r="FJ75" s="634"/>
      <c r="FK75" s="634"/>
      <c r="FL75" s="634"/>
      <c r="FM75" s="634"/>
      <c r="FN75" s="634"/>
      <c r="FO75" s="634"/>
      <c r="FP75" s="634"/>
      <c r="FQ75" s="634"/>
      <c r="FR75" s="634"/>
      <c r="FS75" s="634"/>
      <c r="FT75" s="634"/>
      <c r="FU75" s="753"/>
      <c r="FV75" s="753"/>
      <c r="FW75" s="753"/>
      <c r="FX75" s="753"/>
      <c r="FY75" s="753"/>
      <c r="FZ75" s="753"/>
      <c r="GA75" s="753"/>
      <c r="GB75" s="753"/>
      <c r="GC75" s="753"/>
      <c r="GD75" s="753"/>
      <c r="GE75" s="753"/>
      <c r="GF75" s="753"/>
      <c r="GG75" s="753"/>
      <c r="GH75" s="753"/>
      <c r="GI75" s="1599"/>
      <c r="GJ75" s="1599"/>
      <c r="GK75" s="1599"/>
      <c r="GL75" s="1599"/>
      <c r="GM75" s="1599"/>
      <c r="GN75" s="1599"/>
      <c r="GO75" s="1599"/>
      <c r="GP75" s="1599"/>
      <c r="GQ75" s="1599"/>
      <c r="GR75" s="1599"/>
      <c r="GS75" s="1599"/>
      <c r="GT75" s="1599"/>
      <c r="GU75" s="1599"/>
      <c r="GV75" s="1599"/>
      <c r="GW75" s="1599"/>
      <c r="GX75" s="3597"/>
      <c r="GY75" s="3597"/>
      <c r="GZ75" s="3597"/>
      <c r="HA75" s="3597"/>
      <c r="HB75" s="3597"/>
      <c r="HC75" s="3597"/>
      <c r="HD75" s="3597"/>
      <c r="HE75" s="3663"/>
      <c r="HF75" s="3597"/>
      <c r="HG75" s="3597"/>
      <c r="HH75" s="3597"/>
      <c r="HI75" s="3731"/>
      <c r="HJ75" s="3731"/>
      <c r="HK75" s="3731"/>
      <c r="HL75" s="3731"/>
      <c r="HM75" s="3731"/>
      <c r="HN75" s="3731"/>
      <c r="HO75" s="3663"/>
      <c r="HP75" s="3731"/>
      <c r="HQ75" s="3731"/>
      <c r="HR75" s="3731"/>
      <c r="HS75" s="3731"/>
      <c r="HT75" s="3731"/>
      <c r="HU75" s="3731"/>
      <c r="HV75" s="104"/>
      <c r="HW75" s="104"/>
      <c r="HX75" s="104"/>
      <c r="HY75" s="104"/>
      <c r="HZ75" s="104"/>
      <c r="IA75" s="3663"/>
      <c r="IB75" s="104"/>
      <c r="IC75" s="104"/>
      <c r="ID75" s="104"/>
      <c r="IE75" s="104"/>
      <c r="IF75" s="104"/>
      <c r="IG75" s="3797"/>
    </row>
    <row r="76" spans="1:241" s="478" customFormat="1" ht="11.1" customHeight="1" x14ac:dyDescent="0.2">
      <c r="A76" s="58" t="s">
        <v>55</v>
      </c>
      <c r="B76" s="58" t="s">
        <v>55</v>
      </c>
      <c r="C76" s="448">
        <f t="shared" si="113"/>
        <v>2</v>
      </c>
      <c r="D76" s="447">
        <f t="shared" si="114"/>
        <v>1.1111111111111112E-2</v>
      </c>
      <c r="E76" s="403">
        <f t="array" ref="E76">MIN(IF(BI76:IG76&gt;=1,$BI$3:$IG$3))</f>
        <v>40082</v>
      </c>
      <c r="F76" s="400">
        <f t="array" ref="F76">MAX(IF(BI76:IG76&gt;=1,$BI$3:$IG$3))</f>
        <v>40138</v>
      </c>
      <c r="G76" s="442">
        <f t="shared" si="115"/>
        <v>0</v>
      </c>
      <c r="H76" s="446">
        <f t="shared" si="116"/>
        <v>0</v>
      </c>
      <c r="I76" s="626" t="str">
        <f t="shared" si="117"/>
        <v>-</v>
      </c>
      <c r="J76" s="375" t="str">
        <f t="array" ref="J76">IF((G76&gt;=1),MAX(IF(BI76:IG76=1,$BI$3:$IG$3)),"-")</f>
        <v>-</v>
      </c>
      <c r="K76" s="759" t="str">
        <f t="array" ref="K76">IF((G76&gt;=1),MAX(IF(BI76:IG76=1,$BI$2:$IG$2)),"-")</f>
        <v>-</v>
      </c>
      <c r="L76" s="384">
        <f t="shared" ca="1" si="118"/>
        <v>2</v>
      </c>
      <c r="M76" s="384" t="str">
        <f t="shared" ca="1" si="119"/>
        <v>-</v>
      </c>
      <c r="N76" s="445">
        <f t="shared" si="120"/>
        <v>0</v>
      </c>
      <c r="O76" s="444">
        <f t="shared" si="121"/>
        <v>0</v>
      </c>
      <c r="P76" s="156">
        <f t="shared" si="122"/>
        <v>0</v>
      </c>
      <c r="Q76" s="443">
        <f t="shared" si="123"/>
        <v>0</v>
      </c>
      <c r="R76" s="442">
        <f t="shared" si="124"/>
        <v>0</v>
      </c>
      <c r="S76" s="441">
        <f t="shared" si="125"/>
        <v>0</v>
      </c>
      <c r="T76" s="362">
        <f t="shared" si="126"/>
        <v>0</v>
      </c>
      <c r="U76" s="157">
        <f t="shared" si="127"/>
        <v>0</v>
      </c>
      <c r="V76" s="363">
        <f t="shared" si="128"/>
        <v>0</v>
      </c>
      <c r="W76" s="158">
        <f t="shared" si="129"/>
        <v>0</v>
      </c>
      <c r="X76" s="159">
        <f t="array" ref="X76">SUM(1*(BI$5:IG$5=BI76:IG76))-1</f>
        <v>0</v>
      </c>
      <c r="Y76" s="160">
        <f t="shared" si="130"/>
        <v>0</v>
      </c>
      <c r="Z76" s="389">
        <f t="shared" si="131"/>
        <v>7</v>
      </c>
      <c r="AA76" s="389">
        <f t="shared" si="132"/>
        <v>11</v>
      </c>
      <c r="AB76" s="397">
        <f t="shared" si="133"/>
        <v>0.63636363636363635</v>
      </c>
      <c r="AC76" s="3419">
        <f t="shared" si="134"/>
        <v>0</v>
      </c>
      <c r="AD76" s="3420">
        <f t="shared" si="135"/>
        <v>0</v>
      </c>
      <c r="AE76" s="3421">
        <f t="shared" si="136"/>
        <v>0</v>
      </c>
      <c r="AF76" s="3422">
        <f t="shared" si="137"/>
        <v>0</v>
      </c>
      <c r="AG76" s="3423">
        <f t="shared" si="138"/>
        <v>0</v>
      </c>
      <c r="AH76" s="3424">
        <f t="shared" si="139"/>
        <v>0</v>
      </c>
      <c r="AI76" s="3425">
        <f t="shared" si="140"/>
        <v>2</v>
      </c>
      <c r="AJ76" s="3426">
        <f t="shared" si="141"/>
        <v>0</v>
      </c>
      <c r="AK76" s="3427">
        <f t="shared" si="142"/>
        <v>0</v>
      </c>
      <c r="AL76" s="3428">
        <f t="shared" si="143"/>
        <v>0</v>
      </c>
      <c r="AM76" s="3429">
        <f t="shared" si="144"/>
        <v>0</v>
      </c>
      <c r="AN76" s="3430">
        <f t="shared" si="145"/>
        <v>0</v>
      </c>
      <c r="AO76" s="3431">
        <f t="shared" si="146"/>
        <v>0</v>
      </c>
      <c r="AP76" s="3432">
        <f t="shared" si="147"/>
        <v>0</v>
      </c>
      <c r="AQ76" s="3419">
        <f t="shared" si="148"/>
        <v>0</v>
      </c>
      <c r="AR76" s="3420">
        <f t="shared" si="149"/>
        <v>0</v>
      </c>
      <c r="AS76" s="3421">
        <f t="shared" si="150"/>
        <v>0</v>
      </c>
      <c r="AT76" s="3422">
        <f t="shared" si="151"/>
        <v>0</v>
      </c>
      <c r="AU76" s="3423">
        <f t="shared" si="152"/>
        <v>0</v>
      </c>
      <c r="AV76" s="3424">
        <f t="shared" si="153"/>
        <v>0</v>
      </c>
      <c r="AW76" s="3425">
        <f t="shared" si="154"/>
        <v>0</v>
      </c>
      <c r="AX76" s="3426">
        <f t="shared" si="155"/>
        <v>0</v>
      </c>
      <c r="AY76" s="3427">
        <f t="shared" si="156"/>
        <v>0</v>
      </c>
      <c r="AZ76" s="3428">
        <f t="shared" si="157"/>
        <v>0</v>
      </c>
      <c r="BA76" s="3429">
        <f t="shared" si="158"/>
        <v>0</v>
      </c>
      <c r="BB76" s="3430">
        <f t="shared" si="159"/>
        <v>0</v>
      </c>
      <c r="BC76" s="3431">
        <f t="shared" si="160"/>
        <v>0</v>
      </c>
      <c r="BD76" s="3432">
        <f t="shared" si="161"/>
        <v>0</v>
      </c>
      <c r="BE76" s="3419">
        <f t="shared" si="162"/>
        <v>0</v>
      </c>
      <c r="BF76" s="3420">
        <f t="shared" si="163"/>
        <v>0</v>
      </c>
      <c r="BG76" s="3421">
        <f t="shared" si="164"/>
        <v>0</v>
      </c>
      <c r="BH76" s="3422">
        <f t="shared" si="165"/>
        <v>0</v>
      </c>
      <c r="BI76" s="94"/>
      <c r="BJ76" s="95"/>
      <c r="BK76" s="95"/>
      <c r="BL76" s="106"/>
      <c r="BM76" s="106"/>
      <c r="BN76" s="106"/>
      <c r="BO76" s="106"/>
      <c r="BP76" s="106"/>
      <c r="BQ76" s="106"/>
      <c r="BR76" s="106"/>
      <c r="BS76" s="106"/>
      <c r="BT76" s="97"/>
      <c r="BU76" s="97"/>
      <c r="BV76" s="97"/>
      <c r="BW76" s="97"/>
      <c r="BX76" s="97"/>
      <c r="BY76" s="97"/>
      <c r="BZ76" s="97"/>
      <c r="CA76" s="98"/>
      <c r="CB76" s="99"/>
      <c r="CC76" s="99">
        <v>7</v>
      </c>
      <c r="CD76" s="99">
        <v>7</v>
      </c>
      <c r="CE76" s="99"/>
      <c r="CF76" s="99"/>
      <c r="CG76" s="99"/>
      <c r="CH76" s="99"/>
      <c r="CI76" s="99"/>
      <c r="CJ76" s="99"/>
      <c r="CK76" s="99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96"/>
      <c r="EG76" s="96"/>
      <c r="EH76" s="96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367"/>
      <c r="ET76" s="367"/>
      <c r="EU76" s="367"/>
      <c r="EV76" s="367"/>
      <c r="EW76" s="367"/>
      <c r="EX76" s="367"/>
      <c r="EY76" s="515"/>
      <c r="EZ76" s="515"/>
      <c r="FA76" s="515"/>
      <c r="FB76" s="515"/>
      <c r="FC76" s="515"/>
      <c r="FD76" s="515"/>
      <c r="FE76" s="515"/>
      <c r="FF76" s="515"/>
      <c r="FG76" s="634"/>
      <c r="FH76" s="634"/>
      <c r="FI76" s="634"/>
      <c r="FJ76" s="634"/>
      <c r="FK76" s="634"/>
      <c r="FL76" s="634"/>
      <c r="FM76" s="634"/>
      <c r="FN76" s="634"/>
      <c r="FO76" s="634"/>
      <c r="FP76" s="634"/>
      <c r="FQ76" s="634"/>
      <c r="FR76" s="634"/>
      <c r="FS76" s="634"/>
      <c r="FT76" s="634"/>
      <c r="FU76" s="753"/>
      <c r="FV76" s="753"/>
      <c r="FW76" s="753"/>
      <c r="FX76" s="753"/>
      <c r="FY76" s="753"/>
      <c r="FZ76" s="753"/>
      <c r="GA76" s="753"/>
      <c r="GB76" s="753"/>
      <c r="GC76" s="753"/>
      <c r="GD76" s="753"/>
      <c r="GE76" s="753"/>
      <c r="GF76" s="753"/>
      <c r="GG76" s="753"/>
      <c r="GH76" s="753"/>
      <c r="GI76" s="1599"/>
      <c r="GJ76" s="1599"/>
      <c r="GK76" s="1599"/>
      <c r="GL76" s="1599"/>
      <c r="GM76" s="1599"/>
      <c r="GN76" s="1599"/>
      <c r="GO76" s="1599"/>
      <c r="GP76" s="1599"/>
      <c r="GQ76" s="1599"/>
      <c r="GR76" s="1599"/>
      <c r="GS76" s="1599"/>
      <c r="GT76" s="1599"/>
      <c r="GU76" s="1599"/>
      <c r="GV76" s="1599"/>
      <c r="GW76" s="1599"/>
      <c r="GX76" s="3597"/>
      <c r="GY76" s="3597"/>
      <c r="GZ76" s="3597"/>
      <c r="HA76" s="3597"/>
      <c r="HB76" s="3597"/>
      <c r="HC76" s="3597"/>
      <c r="HD76" s="3597"/>
      <c r="HE76" s="3663"/>
      <c r="HF76" s="3597"/>
      <c r="HG76" s="3597"/>
      <c r="HH76" s="3597"/>
      <c r="HI76" s="3731"/>
      <c r="HJ76" s="3731"/>
      <c r="HK76" s="3731"/>
      <c r="HL76" s="3731"/>
      <c r="HM76" s="3731"/>
      <c r="HN76" s="3731"/>
      <c r="HO76" s="3663"/>
      <c r="HP76" s="3731"/>
      <c r="HQ76" s="3731"/>
      <c r="HR76" s="3731"/>
      <c r="HS76" s="3731"/>
      <c r="HT76" s="3731"/>
      <c r="HU76" s="3731"/>
      <c r="HV76" s="104"/>
      <c r="HW76" s="104"/>
      <c r="HX76" s="104"/>
      <c r="HY76" s="104"/>
      <c r="HZ76" s="104"/>
      <c r="IA76" s="3663"/>
      <c r="IB76" s="104"/>
      <c r="IC76" s="104"/>
      <c r="ID76" s="104"/>
      <c r="IE76" s="104"/>
      <c r="IF76" s="104"/>
      <c r="IG76" s="3797"/>
    </row>
    <row r="77" spans="1:241" s="478" customFormat="1" ht="11.1" customHeight="1" x14ac:dyDescent="0.2">
      <c r="A77" s="58" t="s">
        <v>7</v>
      </c>
      <c r="B77" s="58" t="s">
        <v>7</v>
      </c>
      <c r="C77" s="448">
        <f t="shared" si="113"/>
        <v>10</v>
      </c>
      <c r="D77" s="447">
        <f t="shared" si="114"/>
        <v>5.5555555555555552E-2</v>
      </c>
      <c r="E77" s="403">
        <f t="array" ref="E77">MIN(IF(BI77:IG77&gt;=1,$BI$3:$IG$3))</f>
        <v>39354</v>
      </c>
      <c r="F77" s="400">
        <f t="array" ref="F77">MAX(IF(BI77:IG77&gt;=1,$BI$3:$IG$3))</f>
        <v>39879</v>
      </c>
      <c r="G77" s="442">
        <f t="shared" si="115"/>
        <v>0</v>
      </c>
      <c r="H77" s="446">
        <f t="shared" si="116"/>
        <v>0</v>
      </c>
      <c r="I77" s="626" t="str">
        <f t="shared" si="117"/>
        <v>-</v>
      </c>
      <c r="J77" s="375" t="str">
        <f t="array" ref="J77">IF((G77&gt;=1),MAX(IF(BI77:IG77=1,$BI$3:$IG$3)),"-")</f>
        <v>-</v>
      </c>
      <c r="K77" s="759" t="str">
        <f t="array" ref="K77">IF((G77&gt;=1),MAX(IF(BI77:IG77=1,$BI$2:$IG$2)),"-")</f>
        <v>-</v>
      </c>
      <c r="L77" s="384">
        <f t="shared" ca="1" si="118"/>
        <v>10</v>
      </c>
      <c r="M77" s="384" t="str">
        <f t="shared" ca="1" si="119"/>
        <v>-</v>
      </c>
      <c r="N77" s="445">
        <f t="shared" si="120"/>
        <v>2</v>
      </c>
      <c r="O77" s="444">
        <f t="shared" si="121"/>
        <v>0.2</v>
      </c>
      <c r="P77" s="156">
        <f t="shared" si="122"/>
        <v>0</v>
      </c>
      <c r="Q77" s="443">
        <f t="shared" si="123"/>
        <v>0</v>
      </c>
      <c r="R77" s="442">
        <f t="shared" si="124"/>
        <v>2</v>
      </c>
      <c r="S77" s="441">
        <f t="shared" si="125"/>
        <v>0.2</v>
      </c>
      <c r="T77" s="362">
        <f t="shared" si="126"/>
        <v>2</v>
      </c>
      <c r="U77" s="157">
        <f t="shared" si="127"/>
        <v>0.2</v>
      </c>
      <c r="V77" s="363">
        <f t="shared" si="128"/>
        <v>3</v>
      </c>
      <c r="W77" s="158">
        <f t="shared" si="129"/>
        <v>0.3</v>
      </c>
      <c r="X77" s="159">
        <f t="array" ref="X77">SUM(1*(BI$5:IG$5=BI77:IG77))-1</f>
        <v>0</v>
      </c>
      <c r="Y77" s="160">
        <f t="shared" si="130"/>
        <v>0</v>
      </c>
      <c r="Z77" s="389">
        <f t="shared" si="131"/>
        <v>7.5</v>
      </c>
      <c r="AA77" s="389">
        <f t="shared" si="132"/>
        <v>12.5</v>
      </c>
      <c r="AB77" s="397">
        <f t="shared" si="133"/>
        <v>0.6</v>
      </c>
      <c r="AC77" s="3419">
        <f t="shared" si="134"/>
        <v>0</v>
      </c>
      <c r="AD77" s="3420">
        <f t="shared" si="135"/>
        <v>0</v>
      </c>
      <c r="AE77" s="3421">
        <f t="shared" si="136"/>
        <v>7</v>
      </c>
      <c r="AF77" s="3422">
        <f t="shared" si="137"/>
        <v>0</v>
      </c>
      <c r="AG77" s="3423">
        <f t="shared" si="138"/>
        <v>3</v>
      </c>
      <c r="AH77" s="3424">
        <f t="shared" si="139"/>
        <v>0</v>
      </c>
      <c r="AI77" s="3425">
        <f t="shared" si="140"/>
        <v>0</v>
      </c>
      <c r="AJ77" s="3426">
        <f t="shared" si="141"/>
        <v>0</v>
      </c>
      <c r="AK77" s="3427">
        <f t="shared" si="142"/>
        <v>0</v>
      </c>
      <c r="AL77" s="3428">
        <f t="shared" si="143"/>
        <v>0</v>
      </c>
      <c r="AM77" s="3429">
        <f t="shared" si="144"/>
        <v>0</v>
      </c>
      <c r="AN77" s="3430">
        <f t="shared" si="145"/>
        <v>0</v>
      </c>
      <c r="AO77" s="3431">
        <f t="shared" si="146"/>
        <v>0</v>
      </c>
      <c r="AP77" s="3432">
        <f t="shared" si="147"/>
        <v>0</v>
      </c>
      <c r="AQ77" s="3419">
        <f t="shared" si="148"/>
        <v>0</v>
      </c>
      <c r="AR77" s="3420">
        <f t="shared" si="149"/>
        <v>0</v>
      </c>
      <c r="AS77" s="3421">
        <f t="shared" si="150"/>
        <v>0</v>
      </c>
      <c r="AT77" s="3422">
        <f t="shared" si="151"/>
        <v>0</v>
      </c>
      <c r="AU77" s="3423">
        <f t="shared" si="152"/>
        <v>0</v>
      </c>
      <c r="AV77" s="3424">
        <f t="shared" si="153"/>
        <v>0</v>
      </c>
      <c r="AW77" s="3425">
        <f t="shared" si="154"/>
        <v>0</v>
      </c>
      <c r="AX77" s="3426">
        <f t="shared" si="155"/>
        <v>0</v>
      </c>
      <c r="AY77" s="3427">
        <f t="shared" si="156"/>
        <v>0</v>
      </c>
      <c r="AZ77" s="3428">
        <f t="shared" si="157"/>
        <v>0</v>
      </c>
      <c r="BA77" s="3429">
        <f t="shared" si="158"/>
        <v>0</v>
      </c>
      <c r="BB77" s="3430">
        <f t="shared" si="159"/>
        <v>0</v>
      </c>
      <c r="BC77" s="3431">
        <f t="shared" si="160"/>
        <v>0</v>
      </c>
      <c r="BD77" s="3432">
        <f t="shared" si="161"/>
        <v>0</v>
      </c>
      <c r="BE77" s="3419">
        <f t="shared" si="162"/>
        <v>0</v>
      </c>
      <c r="BF77" s="3420">
        <f t="shared" si="163"/>
        <v>0</v>
      </c>
      <c r="BG77" s="3421">
        <f t="shared" si="164"/>
        <v>0</v>
      </c>
      <c r="BH77" s="3422">
        <f t="shared" si="165"/>
        <v>0</v>
      </c>
      <c r="BI77" s="94"/>
      <c r="BJ77" s="95"/>
      <c r="BK77" s="95"/>
      <c r="BL77" s="96">
        <v>2</v>
      </c>
      <c r="BM77" s="96">
        <v>2</v>
      </c>
      <c r="BN77" s="96">
        <v>7</v>
      </c>
      <c r="BO77" s="96">
        <v>12</v>
      </c>
      <c r="BP77" s="96">
        <v>10</v>
      </c>
      <c r="BQ77" s="96">
        <v>13</v>
      </c>
      <c r="BR77" s="96"/>
      <c r="BS77" s="96">
        <v>5</v>
      </c>
      <c r="BT77" s="98">
        <v>10</v>
      </c>
      <c r="BU77" s="98"/>
      <c r="BV77" s="98">
        <v>8</v>
      </c>
      <c r="BW77" s="98"/>
      <c r="BX77" s="98">
        <v>6</v>
      </c>
      <c r="BY77" s="98"/>
      <c r="BZ77" s="98"/>
      <c r="CA77" s="98"/>
      <c r="CB77" s="99"/>
      <c r="CC77" s="99"/>
      <c r="CD77" s="99"/>
      <c r="CE77" s="99"/>
      <c r="CF77" s="99"/>
      <c r="CG77" s="99"/>
      <c r="CH77" s="99"/>
      <c r="CI77" s="99"/>
      <c r="CJ77" s="99"/>
      <c r="CK77" s="99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96"/>
      <c r="EG77" s="96"/>
      <c r="EH77" s="96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367"/>
      <c r="ET77" s="367"/>
      <c r="EU77" s="367"/>
      <c r="EV77" s="367"/>
      <c r="EW77" s="367"/>
      <c r="EX77" s="367"/>
      <c r="EY77" s="515"/>
      <c r="EZ77" s="515"/>
      <c r="FA77" s="515"/>
      <c r="FB77" s="515"/>
      <c r="FC77" s="515"/>
      <c r="FD77" s="515"/>
      <c r="FE77" s="515"/>
      <c r="FF77" s="515"/>
      <c r="FG77" s="634"/>
      <c r="FH77" s="634"/>
      <c r="FI77" s="634"/>
      <c r="FJ77" s="634"/>
      <c r="FK77" s="634"/>
      <c r="FL77" s="634"/>
      <c r="FM77" s="634"/>
      <c r="FN77" s="634"/>
      <c r="FO77" s="634"/>
      <c r="FP77" s="634"/>
      <c r="FQ77" s="634"/>
      <c r="FR77" s="634"/>
      <c r="FS77" s="634"/>
      <c r="FT77" s="634"/>
      <c r="FU77" s="753"/>
      <c r="FV77" s="753"/>
      <c r="FW77" s="753"/>
      <c r="FX77" s="753"/>
      <c r="FY77" s="753"/>
      <c r="FZ77" s="753"/>
      <c r="GA77" s="753"/>
      <c r="GB77" s="753"/>
      <c r="GC77" s="753"/>
      <c r="GD77" s="753"/>
      <c r="GE77" s="753"/>
      <c r="GF77" s="753"/>
      <c r="GG77" s="753"/>
      <c r="GH77" s="753"/>
      <c r="GI77" s="1599"/>
      <c r="GJ77" s="1599"/>
      <c r="GK77" s="1599"/>
      <c r="GL77" s="1599"/>
      <c r="GM77" s="1599"/>
      <c r="GN77" s="1599"/>
      <c r="GO77" s="1599"/>
      <c r="GP77" s="1599"/>
      <c r="GQ77" s="1599"/>
      <c r="GR77" s="1599"/>
      <c r="GS77" s="1599"/>
      <c r="GT77" s="1599"/>
      <c r="GU77" s="1599"/>
      <c r="GV77" s="1599"/>
      <c r="GW77" s="1599"/>
      <c r="GX77" s="3597"/>
      <c r="GY77" s="3597"/>
      <c r="GZ77" s="3597"/>
      <c r="HA77" s="3597"/>
      <c r="HB77" s="3597"/>
      <c r="HC77" s="3597"/>
      <c r="HD77" s="3597"/>
      <c r="HE77" s="3663"/>
      <c r="HF77" s="3597"/>
      <c r="HG77" s="3597"/>
      <c r="HH77" s="3597"/>
      <c r="HI77" s="3731"/>
      <c r="HJ77" s="3731"/>
      <c r="HK77" s="3731"/>
      <c r="HL77" s="3731"/>
      <c r="HM77" s="3731"/>
      <c r="HN77" s="3731"/>
      <c r="HO77" s="3663"/>
      <c r="HP77" s="3731"/>
      <c r="HQ77" s="3731"/>
      <c r="HR77" s="3731"/>
      <c r="HS77" s="3731"/>
      <c r="HT77" s="3731"/>
      <c r="HU77" s="3731"/>
      <c r="HV77" s="104"/>
      <c r="HW77" s="104"/>
      <c r="HX77" s="104"/>
      <c r="HY77" s="104"/>
      <c r="HZ77" s="104"/>
      <c r="IA77" s="3663"/>
      <c r="IB77" s="104"/>
      <c r="IC77" s="104"/>
      <c r="ID77" s="104"/>
      <c r="IE77" s="104"/>
      <c r="IF77" s="104"/>
      <c r="IG77" s="3797"/>
    </row>
    <row r="78" spans="1:241" s="478" customFormat="1" ht="11.1" customHeight="1" x14ac:dyDescent="0.2">
      <c r="A78" s="58" t="s">
        <v>99</v>
      </c>
      <c r="B78" s="58" t="s">
        <v>36</v>
      </c>
      <c r="C78" s="448">
        <f t="shared" si="113"/>
        <v>6</v>
      </c>
      <c r="D78" s="447">
        <f t="shared" si="114"/>
        <v>3.3333333333333333E-2</v>
      </c>
      <c r="E78" s="403">
        <f t="array" ref="E78">MIN(IF(BI78:IG78&gt;=1,$BI$3:$IG$3))</f>
        <v>39718</v>
      </c>
      <c r="F78" s="400">
        <f t="array" ref="F78">MAX(IF(BI78:IG78&gt;=1,$BI$3:$IG$3))</f>
        <v>40879</v>
      </c>
      <c r="G78" s="442">
        <f t="shared" si="115"/>
        <v>0</v>
      </c>
      <c r="H78" s="446">
        <f t="shared" si="116"/>
        <v>0</v>
      </c>
      <c r="I78" s="626" t="str">
        <f t="shared" si="117"/>
        <v>-</v>
      </c>
      <c r="J78" s="375" t="str">
        <f t="array" ref="J78">IF((G78&gt;=1),MAX(IF(BI78:IG78=1,$BI$3:$IG$3)),"-")</f>
        <v>-</v>
      </c>
      <c r="K78" s="759" t="str">
        <f t="array" ref="K78">IF((G78&gt;=1),MAX(IF(BI78:IG78=1,$BI$2:$IG$2)),"-")</f>
        <v>-</v>
      </c>
      <c r="L78" s="384">
        <f t="shared" ca="1" si="118"/>
        <v>6</v>
      </c>
      <c r="M78" s="384" t="str">
        <f t="shared" ca="1" si="119"/>
        <v>-</v>
      </c>
      <c r="N78" s="445">
        <f t="shared" si="120"/>
        <v>0</v>
      </c>
      <c r="O78" s="444">
        <f t="shared" si="121"/>
        <v>0</v>
      </c>
      <c r="P78" s="156">
        <f t="shared" si="122"/>
        <v>1</v>
      </c>
      <c r="Q78" s="443">
        <f t="shared" si="123"/>
        <v>0.16666666666666666</v>
      </c>
      <c r="R78" s="442">
        <f t="shared" si="124"/>
        <v>1</v>
      </c>
      <c r="S78" s="441">
        <f t="shared" si="125"/>
        <v>0.16666666666666666</v>
      </c>
      <c r="T78" s="362">
        <f t="shared" si="126"/>
        <v>1</v>
      </c>
      <c r="U78" s="157">
        <f t="shared" si="127"/>
        <v>0.16666666666666666</v>
      </c>
      <c r="V78" s="363">
        <f t="shared" si="128"/>
        <v>2</v>
      </c>
      <c r="W78" s="158">
        <f t="shared" si="129"/>
        <v>0.33333333333333331</v>
      </c>
      <c r="X78" s="159">
        <f t="array" ref="X78">SUM(1*(BI$5:IG$5=BI78:IG78))-1</f>
        <v>0</v>
      </c>
      <c r="Y78" s="160">
        <f t="shared" si="130"/>
        <v>0</v>
      </c>
      <c r="Z78" s="389">
        <f t="shared" si="131"/>
        <v>6.333333333333333</v>
      </c>
      <c r="AA78" s="389">
        <f t="shared" si="132"/>
        <v>11</v>
      </c>
      <c r="AB78" s="397">
        <f t="shared" si="133"/>
        <v>0.57575757575757569</v>
      </c>
      <c r="AC78" s="3419">
        <f t="shared" si="134"/>
        <v>0</v>
      </c>
      <c r="AD78" s="3420">
        <f t="shared" si="135"/>
        <v>0</v>
      </c>
      <c r="AE78" s="3421">
        <f t="shared" si="136"/>
        <v>0</v>
      </c>
      <c r="AF78" s="3422">
        <f t="shared" si="137"/>
        <v>0</v>
      </c>
      <c r="AG78" s="3423">
        <f t="shared" si="138"/>
        <v>1</v>
      </c>
      <c r="AH78" s="3424">
        <f t="shared" si="139"/>
        <v>0</v>
      </c>
      <c r="AI78" s="3425">
        <f t="shared" si="140"/>
        <v>0</v>
      </c>
      <c r="AJ78" s="3426">
        <f t="shared" si="141"/>
        <v>0</v>
      </c>
      <c r="AK78" s="3427">
        <f t="shared" si="142"/>
        <v>3</v>
      </c>
      <c r="AL78" s="3428">
        <f t="shared" si="143"/>
        <v>0</v>
      </c>
      <c r="AM78" s="3429">
        <f t="shared" si="144"/>
        <v>2</v>
      </c>
      <c r="AN78" s="3430">
        <f t="shared" si="145"/>
        <v>0</v>
      </c>
      <c r="AO78" s="3431">
        <f t="shared" si="146"/>
        <v>0</v>
      </c>
      <c r="AP78" s="3432">
        <f t="shared" si="147"/>
        <v>0</v>
      </c>
      <c r="AQ78" s="3419">
        <f t="shared" si="148"/>
        <v>0</v>
      </c>
      <c r="AR78" s="3420">
        <f t="shared" si="149"/>
        <v>0</v>
      </c>
      <c r="AS78" s="3421">
        <f t="shared" si="150"/>
        <v>0</v>
      </c>
      <c r="AT78" s="3422">
        <f t="shared" si="151"/>
        <v>0</v>
      </c>
      <c r="AU78" s="3423">
        <f t="shared" si="152"/>
        <v>0</v>
      </c>
      <c r="AV78" s="3424">
        <f t="shared" si="153"/>
        <v>0</v>
      </c>
      <c r="AW78" s="3425">
        <f t="shared" si="154"/>
        <v>0</v>
      </c>
      <c r="AX78" s="3426">
        <f t="shared" si="155"/>
        <v>0</v>
      </c>
      <c r="AY78" s="3427">
        <f t="shared" si="156"/>
        <v>0</v>
      </c>
      <c r="AZ78" s="3428">
        <f t="shared" si="157"/>
        <v>0</v>
      </c>
      <c r="BA78" s="3429">
        <f t="shared" si="158"/>
        <v>0</v>
      </c>
      <c r="BB78" s="3430">
        <f t="shared" si="159"/>
        <v>0</v>
      </c>
      <c r="BC78" s="3431">
        <f t="shared" si="160"/>
        <v>0</v>
      </c>
      <c r="BD78" s="3432">
        <f t="shared" si="161"/>
        <v>0</v>
      </c>
      <c r="BE78" s="3419">
        <f t="shared" si="162"/>
        <v>0</v>
      </c>
      <c r="BF78" s="3420">
        <f t="shared" si="163"/>
        <v>0</v>
      </c>
      <c r="BG78" s="3421">
        <f t="shared" si="164"/>
        <v>0</v>
      </c>
      <c r="BH78" s="3422">
        <f t="shared" si="165"/>
        <v>0</v>
      </c>
      <c r="BI78" s="94"/>
      <c r="BJ78" s="95"/>
      <c r="BK78" s="95"/>
      <c r="BL78" s="106"/>
      <c r="BM78" s="106"/>
      <c r="BN78" s="106"/>
      <c r="BO78" s="106"/>
      <c r="BP78" s="106"/>
      <c r="BQ78" s="106"/>
      <c r="BR78" s="106"/>
      <c r="BS78" s="106"/>
      <c r="BT78" s="98">
        <v>7</v>
      </c>
      <c r="BU78" s="98"/>
      <c r="BV78" s="98"/>
      <c r="BW78" s="98"/>
      <c r="BX78" s="98"/>
      <c r="BY78" s="98"/>
      <c r="BZ78" s="98"/>
      <c r="CA78" s="98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100"/>
      <c r="CM78" s="100"/>
      <c r="CN78" s="100"/>
      <c r="CO78" s="100">
        <v>8</v>
      </c>
      <c r="CP78" s="100">
        <v>4</v>
      </c>
      <c r="CQ78" s="100"/>
      <c r="CR78" s="100"/>
      <c r="CS78" s="100">
        <v>3</v>
      </c>
      <c r="CT78" s="100"/>
      <c r="CU78" s="100"/>
      <c r="CV78" s="100"/>
      <c r="CW78" s="101"/>
      <c r="CX78" s="101">
        <v>7</v>
      </c>
      <c r="CY78" s="101"/>
      <c r="CZ78" s="101">
        <v>9</v>
      </c>
      <c r="DA78" s="101"/>
      <c r="DB78" s="101"/>
      <c r="DC78" s="101"/>
      <c r="DD78" s="101"/>
      <c r="DE78" s="101"/>
      <c r="DF78" s="101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96"/>
      <c r="EG78" s="96"/>
      <c r="EH78" s="96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367"/>
      <c r="ET78" s="367"/>
      <c r="EU78" s="367"/>
      <c r="EV78" s="367"/>
      <c r="EW78" s="367"/>
      <c r="EX78" s="367"/>
      <c r="EY78" s="515"/>
      <c r="EZ78" s="515"/>
      <c r="FA78" s="515"/>
      <c r="FB78" s="515"/>
      <c r="FC78" s="515"/>
      <c r="FD78" s="515"/>
      <c r="FE78" s="515"/>
      <c r="FF78" s="515"/>
      <c r="FG78" s="634"/>
      <c r="FH78" s="634"/>
      <c r="FI78" s="634"/>
      <c r="FJ78" s="634"/>
      <c r="FK78" s="634"/>
      <c r="FL78" s="634"/>
      <c r="FM78" s="634"/>
      <c r="FN78" s="634"/>
      <c r="FO78" s="634"/>
      <c r="FP78" s="634"/>
      <c r="FQ78" s="634"/>
      <c r="FR78" s="634"/>
      <c r="FS78" s="634"/>
      <c r="FT78" s="634"/>
      <c r="FU78" s="753"/>
      <c r="FV78" s="753"/>
      <c r="FW78" s="753"/>
      <c r="FX78" s="753"/>
      <c r="FY78" s="753"/>
      <c r="FZ78" s="753"/>
      <c r="GA78" s="753"/>
      <c r="GB78" s="753"/>
      <c r="GC78" s="753"/>
      <c r="GD78" s="753"/>
      <c r="GE78" s="753"/>
      <c r="GF78" s="753"/>
      <c r="GG78" s="753"/>
      <c r="GH78" s="753"/>
      <c r="GI78" s="1599"/>
      <c r="GJ78" s="1599"/>
      <c r="GK78" s="1599"/>
      <c r="GL78" s="1599"/>
      <c r="GM78" s="1599"/>
      <c r="GN78" s="1599"/>
      <c r="GO78" s="1599"/>
      <c r="GP78" s="1599"/>
      <c r="GQ78" s="1599"/>
      <c r="GR78" s="1599"/>
      <c r="GS78" s="1599"/>
      <c r="GT78" s="1599"/>
      <c r="GU78" s="1599"/>
      <c r="GV78" s="1599"/>
      <c r="GW78" s="1599"/>
      <c r="GX78" s="3597"/>
      <c r="GY78" s="3597"/>
      <c r="GZ78" s="3597"/>
      <c r="HA78" s="3597"/>
      <c r="HB78" s="3597"/>
      <c r="HC78" s="3597"/>
      <c r="HD78" s="3597"/>
      <c r="HE78" s="3663"/>
      <c r="HF78" s="3597"/>
      <c r="HG78" s="3597"/>
      <c r="HH78" s="3597"/>
      <c r="HI78" s="3731"/>
      <c r="HJ78" s="3731"/>
      <c r="HK78" s="3731"/>
      <c r="HL78" s="3731"/>
      <c r="HM78" s="3731"/>
      <c r="HN78" s="3731"/>
      <c r="HO78" s="3663"/>
      <c r="HP78" s="3731"/>
      <c r="HQ78" s="3731"/>
      <c r="HR78" s="3731"/>
      <c r="HS78" s="3731"/>
      <c r="HT78" s="3731"/>
      <c r="HU78" s="3731"/>
      <c r="HV78" s="104"/>
      <c r="HW78" s="104"/>
      <c r="HX78" s="104"/>
      <c r="HY78" s="104"/>
      <c r="HZ78" s="104"/>
      <c r="IA78" s="3663"/>
      <c r="IB78" s="104"/>
      <c r="IC78" s="104"/>
      <c r="ID78" s="104"/>
      <c r="IE78" s="104"/>
      <c r="IF78" s="104"/>
      <c r="IG78" s="3797"/>
    </row>
    <row r="79" spans="1:241" s="478" customFormat="1" ht="11.1" customHeight="1" x14ac:dyDescent="0.2">
      <c r="A79" s="63" t="s">
        <v>114</v>
      </c>
      <c r="B79" s="63" t="s">
        <v>144</v>
      </c>
      <c r="C79" s="448">
        <f t="shared" si="113"/>
        <v>3</v>
      </c>
      <c r="D79" s="447">
        <f t="shared" si="114"/>
        <v>1.6666666666666666E-2</v>
      </c>
      <c r="E79" s="403">
        <f t="array" ref="E79">MIN(IF(BI79:IG79&gt;=1,$BI$3:$IG$3))</f>
        <v>40222</v>
      </c>
      <c r="F79" s="400">
        <f t="array" ref="F79">MAX(IF(BI79:IG79&gt;=1,$BI$3:$IG$3))</f>
        <v>41040</v>
      </c>
      <c r="G79" s="442">
        <f t="shared" si="115"/>
        <v>1</v>
      </c>
      <c r="H79" s="446">
        <f t="shared" si="116"/>
        <v>0.33333333333333331</v>
      </c>
      <c r="I79" s="626">
        <f t="shared" si="117"/>
        <v>1</v>
      </c>
      <c r="J79" s="375">
        <f t="array" ref="J79">IF((G79&gt;=1),MAX(IF(BI79:IG79=1,$BI$3:$IG$3)),"-")</f>
        <v>40222</v>
      </c>
      <c r="K79" s="759">
        <f t="array" ref="K79">IF((G79&gt;=1),MAX(IF(BI79:IG79=1,$BI$2:$IG$2)),"-")</f>
        <v>26</v>
      </c>
      <c r="L79" s="384">
        <f t="shared" ca="1" si="118"/>
        <v>2</v>
      </c>
      <c r="M79" s="384">
        <f t="shared" ca="1" si="119"/>
        <v>154</v>
      </c>
      <c r="N79" s="445">
        <f t="shared" si="120"/>
        <v>0</v>
      </c>
      <c r="O79" s="444">
        <f t="shared" si="121"/>
        <v>0</v>
      </c>
      <c r="P79" s="156">
        <f t="shared" si="122"/>
        <v>0</v>
      </c>
      <c r="Q79" s="443">
        <f t="shared" si="123"/>
        <v>0</v>
      </c>
      <c r="R79" s="442">
        <f t="shared" si="124"/>
        <v>1</v>
      </c>
      <c r="S79" s="441">
        <f t="shared" si="125"/>
        <v>0.33333333333333331</v>
      </c>
      <c r="T79" s="362">
        <f t="shared" si="126"/>
        <v>1</v>
      </c>
      <c r="U79" s="157">
        <f t="shared" si="127"/>
        <v>0.33333333333333331</v>
      </c>
      <c r="V79" s="363">
        <f t="shared" si="128"/>
        <v>2</v>
      </c>
      <c r="W79" s="158">
        <f t="shared" si="129"/>
        <v>0.66666666666666663</v>
      </c>
      <c r="X79" s="159">
        <f t="array" ref="X79">SUM(1*(BI$5:IG$5=BI79:IG79))-1</f>
        <v>1</v>
      </c>
      <c r="Y79" s="160">
        <f t="shared" si="130"/>
        <v>0.33333333333333331</v>
      </c>
      <c r="Z79" s="389">
        <f t="shared" si="131"/>
        <v>7.333333333333333</v>
      </c>
      <c r="AA79" s="389">
        <f t="shared" si="132"/>
        <v>12.333333333333334</v>
      </c>
      <c r="AB79" s="397">
        <f t="shared" si="133"/>
        <v>0.59459459459459452</v>
      </c>
      <c r="AC79" s="3419">
        <f t="shared" si="134"/>
        <v>0</v>
      </c>
      <c r="AD79" s="3420">
        <f t="shared" si="135"/>
        <v>0</v>
      </c>
      <c r="AE79" s="3421">
        <f t="shared" si="136"/>
        <v>0</v>
      </c>
      <c r="AF79" s="3422">
        <f t="shared" si="137"/>
        <v>0</v>
      </c>
      <c r="AG79" s="3423">
        <f t="shared" si="138"/>
        <v>0</v>
      </c>
      <c r="AH79" s="3424">
        <f t="shared" si="139"/>
        <v>0</v>
      </c>
      <c r="AI79" s="3425">
        <f t="shared" si="140"/>
        <v>1</v>
      </c>
      <c r="AJ79" s="3426">
        <f t="shared" si="141"/>
        <v>1</v>
      </c>
      <c r="AK79" s="3427">
        <f t="shared" si="142"/>
        <v>1</v>
      </c>
      <c r="AL79" s="3428">
        <f t="shared" si="143"/>
        <v>0</v>
      </c>
      <c r="AM79" s="3429">
        <f t="shared" si="144"/>
        <v>1</v>
      </c>
      <c r="AN79" s="3430">
        <f t="shared" si="145"/>
        <v>0</v>
      </c>
      <c r="AO79" s="3431">
        <f t="shared" si="146"/>
        <v>0</v>
      </c>
      <c r="AP79" s="3432">
        <f t="shared" si="147"/>
        <v>0</v>
      </c>
      <c r="AQ79" s="3419">
        <f t="shared" si="148"/>
        <v>0</v>
      </c>
      <c r="AR79" s="3420">
        <f t="shared" si="149"/>
        <v>0</v>
      </c>
      <c r="AS79" s="3421">
        <f t="shared" si="150"/>
        <v>0</v>
      </c>
      <c r="AT79" s="3422">
        <f t="shared" si="151"/>
        <v>0</v>
      </c>
      <c r="AU79" s="3423">
        <f t="shared" si="152"/>
        <v>0</v>
      </c>
      <c r="AV79" s="3424">
        <f t="shared" si="153"/>
        <v>0</v>
      </c>
      <c r="AW79" s="3425">
        <f t="shared" si="154"/>
        <v>0</v>
      </c>
      <c r="AX79" s="3426">
        <f t="shared" si="155"/>
        <v>0</v>
      </c>
      <c r="AY79" s="3427">
        <f t="shared" si="156"/>
        <v>0</v>
      </c>
      <c r="AZ79" s="3428">
        <f t="shared" si="157"/>
        <v>0</v>
      </c>
      <c r="BA79" s="3429">
        <f t="shared" si="158"/>
        <v>0</v>
      </c>
      <c r="BB79" s="3430">
        <f t="shared" si="159"/>
        <v>0</v>
      </c>
      <c r="BC79" s="3431">
        <f t="shared" si="160"/>
        <v>0</v>
      </c>
      <c r="BD79" s="3432">
        <f t="shared" si="161"/>
        <v>0</v>
      </c>
      <c r="BE79" s="3419">
        <f t="shared" si="162"/>
        <v>0</v>
      </c>
      <c r="BF79" s="3420">
        <f t="shared" si="163"/>
        <v>0</v>
      </c>
      <c r="BG79" s="3421">
        <f t="shared" si="164"/>
        <v>0</v>
      </c>
      <c r="BH79" s="3422">
        <f t="shared" si="165"/>
        <v>0</v>
      </c>
      <c r="BI79" s="94"/>
      <c r="BJ79" s="95"/>
      <c r="BK79" s="95"/>
      <c r="BL79" s="106"/>
      <c r="BM79" s="106"/>
      <c r="BN79" s="106"/>
      <c r="BO79" s="106"/>
      <c r="BP79" s="106"/>
      <c r="BQ79" s="106"/>
      <c r="BR79" s="106"/>
      <c r="BS79" s="106"/>
      <c r="BT79" s="97"/>
      <c r="BU79" s="97"/>
      <c r="BV79" s="97"/>
      <c r="BW79" s="97"/>
      <c r="BX79" s="97"/>
      <c r="BY79" s="97"/>
      <c r="BZ79" s="97"/>
      <c r="CA79" s="98"/>
      <c r="CB79" s="99"/>
      <c r="CC79" s="99"/>
      <c r="CD79" s="99"/>
      <c r="CE79" s="99"/>
      <c r="CF79" s="99"/>
      <c r="CG79" s="99"/>
      <c r="CH79" s="99">
        <v>1</v>
      </c>
      <c r="CI79" s="99"/>
      <c r="CJ79" s="99"/>
      <c r="CK79" s="99"/>
      <c r="CL79" s="100"/>
      <c r="CM79" s="100"/>
      <c r="CN79" s="100"/>
      <c r="CO79" s="100">
        <v>7</v>
      </c>
      <c r="CP79" s="100"/>
      <c r="CQ79" s="100"/>
      <c r="CR79" s="100"/>
      <c r="CS79" s="100"/>
      <c r="CT79" s="100"/>
      <c r="CU79" s="100"/>
      <c r="CV79" s="100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>
        <v>14</v>
      </c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96"/>
      <c r="EG79" s="96"/>
      <c r="EH79" s="96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367"/>
      <c r="ET79" s="367"/>
      <c r="EU79" s="367"/>
      <c r="EV79" s="367"/>
      <c r="EW79" s="367"/>
      <c r="EX79" s="367"/>
      <c r="EY79" s="515"/>
      <c r="EZ79" s="515"/>
      <c r="FA79" s="515"/>
      <c r="FB79" s="515"/>
      <c r="FC79" s="515"/>
      <c r="FD79" s="515"/>
      <c r="FE79" s="515"/>
      <c r="FF79" s="515"/>
      <c r="FG79" s="634"/>
      <c r="FH79" s="634"/>
      <c r="FI79" s="634"/>
      <c r="FJ79" s="634"/>
      <c r="FK79" s="634"/>
      <c r="FL79" s="634"/>
      <c r="FM79" s="634"/>
      <c r="FN79" s="634"/>
      <c r="FO79" s="634"/>
      <c r="FP79" s="634"/>
      <c r="FQ79" s="634"/>
      <c r="FR79" s="634"/>
      <c r="FS79" s="634"/>
      <c r="FT79" s="634"/>
      <c r="FU79" s="753"/>
      <c r="FV79" s="753"/>
      <c r="FW79" s="753"/>
      <c r="FX79" s="753"/>
      <c r="FY79" s="753"/>
      <c r="FZ79" s="753"/>
      <c r="GA79" s="753"/>
      <c r="GB79" s="753"/>
      <c r="GC79" s="753"/>
      <c r="GD79" s="753"/>
      <c r="GE79" s="753"/>
      <c r="GF79" s="753"/>
      <c r="GG79" s="753"/>
      <c r="GH79" s="753"/>
      <c r="GI79" s="1599"/>
      <c r="GJ79" s="1599"/>
      <c r="GK79" s="1599"/>
      <c r="GL79" s="1599"/>
      <c r="GM79" s="1599"/>
      <c r="GN79" s="1599"/>
      <c r="GO79" s="1599"/>
      <c r="GP79" s="1599"/>
      <c r="GQ79" s="1599"/>
      <c r="GR79" s="1599"/>
      <c r="GS79" s="1599"/>
      <c r="GT79" s="1599"/>
      <c r="GU79" s="1599"/>
      <c r="GV79" s="1599"/>
      <c r="GW79" s="1599"/>
      <c r="GX79" s="3597"/>
      <c r="GY79" s="3597"/>
      <c r="GZ79" s="3597"/>
      <c r="HA79" s="3597"/>
      <c r="HB79" s="3597"/>
      <c r="HC79" s="3597"/>
      <c r="HD79" s="3597"/>
      <c r="HE79" s="3663"/>
      <c r="HF79" s="3597"/>
      <c r="HG79" s="3597"/>
      <c r="HH79" s="3597"/>
      <c r="HI79" s="3731"/>
      <c r="HJ79" s="3731"/>
      <c r="HK79" s="3731"/>
      <c r="HL79" s="3731"/>
      <c r="HM79" s="3731"/>
      <c r="HN79" s="3731"/>
      <c r="HO79" s="3663"/>
      <c r="HP79" s="3731"/>
      <c r="HQ79" s="3731"/>
      <c r="HR79" s="3731"/>
      <c r="HS79" s="3731"/>
      <c r="HT79" s="3731"/>
      <c r="HU79" s="3731"/>
      <c r="HV79" s="104"/>
      <c r="HW79" s="104"/>
      <c r="HX79" s="104"/>
      <c r="HY79" s="104"/>
      <c r="HZ79" s="104"/>
      <c r="IA79" s="3663"/>
      <c r="IB79" s="104"/>
      <c r="IC79" s="104"/>
      <c r="ID79" s="104"/>
      <c r="IE79" s="104"/>
      <c r="IF79" s="104"/>
      <c r="IG79" s="3797"/>
    </row>
    <row r="80" spans="1:241" s="478" customFormat="1" ht="11.1" customHeight="1" x14ac:dyDescent="0.2">
      <c r="A80" s="58" t="s">
        <v>200</v>
      </c>
      <c r="B80" s="58" t="s">
        <v>201</v>
      </c>
      <c r="C80" s="448">
        <f t="shared" si="113"/>
        <v>34</v>
      </c>
      <c r="D80" s="447">
        <f t="shared" si="114"/>
        <v>0.18888888888888888</v>
      </c>
      <c r="E80" s="403">
        <f t="array" ref="E80">MIN(IF(BI80:IG80&gt;=1,$BI$3:$IG$3))</f>
        <v>41558</v>
      </c>
      <c r="F80" s="400">
        <f t="array" ref="F80">MAX(IF(BI80:IG80&gt;=1,$BI$3:$IG$3))</f>
        <v>43756</v>
      </c>
      <c r="G80" s="442">
        <f t="shared" si="115"/>
        <v>0</v>
      </c>
      <c r="H80" s="446">
        <f t="shared" si="116"/>
        <v>0</v>
      </c>
      <c r="I80" s="626" t="str">
        <f t="shared" si="117"/>
        <v>-</v>
      </c>
      <c r="J80" s="375" t="str">
        <f t="array" ref="J80">IF((G80&gt;=1),MAX(IF(BI80:IG80=1,$BI$3:$IG$3)),"-")</f>
        <v>-</v>
      </c>
      <c r="K80" s="759" t="str">
        <f t="array" ref="K80">IF((G80&gt;=1),MAX(IF(BI80:IG80=1,$BI$2:$IG$2)),"-")</f>
        <v>-</v>
      </c>
      <c r="L80" s="384">
        <f t="shared" ca="1" si="118"/>
        <v>34</v>
      </c>
      <c r="M80" s="384" t="str">
        <f t="shared" ca="1" si="119"/>
        <v>-</v>
      </c>
      <c r="N80" s="445">
        <f t="shared" si="120"/>
        <v>1</v>
      </c>
      <c r="O80" s="444">
        <f t="shared" si="121"/>
        <v>2.9411764705882353E-2</v>
      </c>
      <c r="P80" s="156">
        <f t="shared" si="122"/>
        <v>2</v>
      </c>
      <c r="Q80" s="443">
        <f t="shared" si="123"/>
        <v>5.8823529411764705E-2</v>
      </c>
      <c r="R80" s="442">
        <f t="shared" si="124"/>
        <v>3</v>
      </c>
      <c r="S80" s="441">
        <f t="shared" si="125"/>
        <v>8.8235294117647065E-2</v>
      </c>
      <c r="T80" s="362">
        <f t="shared" si="126"/>
        <v>7</v>
      </c>
      <c r="U80" s="157">
        <f t="shared" si="127"/>
        <v>0.20588235294117646</v>
      </c>
      <c r="V80" s="363">
        <f t="shared" si="128"/>
        <v>11</v>
      </c>
      <c r="W80" s="158">
        <f t="shared" si="129"/>
        <v>0.3235294117647059</v>
      </c>
      <c r="X80" s="159">
        <f t="array" ref="X80">SUM(1*(BI$5:IG$5=BI80:IG80))-1</f>
        <v>1</v>
      </c>
      <c r="Y80" s="160">
        <f t="shared" si="130"/>
        <v>2.9411764705882353E-2</v>
      </c>
      <c r="Z80" s="389">
        <f t="shared" si="131"/>
        <v>9.235294117647058</v>
      </c>
      <c r="AA80" s="389">
        <f t="shared" si="132"/>
        <v>15.852941176470589</v>
      </c>
      <c r="AB80" s="397">
        <f t="shared" si="133"/>
        <v>0.58256029684601107</v>
      </c>
      <c r="AC80" s="3419">
        <f t="shared" si="134"/>
        <v>0</v>
      </c>
      <c r="AD80" s="3420">
        <f t="shared" si="135"/>
        <v>0</v>
      </c>
      <c r="AE80" s="3421">
        <f t="shared" si="136"/>
        <v>0</v>
      </c>
      <c r="AF80" s="3422">
        <f t="shared" si="137"/>
        <v>0</v>
      </c>
      <c r="AG80" s="3423">
        <f t="shared" si="138"/>
        <v>0</v>
      </c>
      <c r="AH80" s="3424">
        <f t="shared" si="139"/>
        <v>0</v>
      </c>
      <c r="AI80" s="3425">
        <f t="shared" si="140"/>
        <v>0</v>
      </c>
      <c r="AJ80" s="3426">
        <f t="shared" si="141"/>
        <v>0</v>
      </c>
      <c r="AK80" s="3427">
        <f t="shared" si="142"/>
        <v>0</v>
      </c>
      <c r="AL80" s="3428">
        <f t="shared" si="143"/>
        <v>0</v>
      </c>
      <c r="AM80" s="3429">
        <f t="shared" si="144"/>
        <v>0</v>
      </c>
      <c r="AN80" s="3430">
        <f t="shared" si="145"/>
        <v>0</v>
      </c>
      <c r="AO80" s="3431">
        <f t="shared" si="146"/>
        <v>0</v>
      </c>
      <c r="AP80" s="3432">
        <f t="shared" si="147"/>
        <v>0</v>
      </c>
      <c r="AQ80" s="3419">
        <f t="shared" si="148"/>
        <v>5</v>
      </c>
      <c r="AR80" s="3420">
        <f t="shared" si="149"/>
        <v>0</v>
      </c>
      <c r="AS80" s="3421">
        <f t="shared" si="150"/>
        <v>9</v>
      </c>
      <c r="AT80" s="3422">
        <f t="shared" si="151"/>
        <v>0</v>
      </c>
      <c r="AU80" s="3423">
        <f t="shared" si="152"/>
        <v>8</v>
      </c>
      <c r="AV80" s="3424">
        <f t="shared" si="153"/>
        <v>0</v>
      </c>
      <c r="AW80" s="3425">
        <f t="shared" si="154"/>
        <v>3</v>
      </c>
      <c r="AX80" s="3426">
        <f t="shared" si="155"/>
        <v>0</v>
      </c>
      <c r="AY80" s="3427">
        <f t="shared" si="156"/>
        <v>5</v>
      </c>
      <c r="AZ80" s="3428">
        <f t="shared" si="157"/>
        <v>0</v>
      </c>
      <c r="BA80" s="3429">
        <f t="shared" si="158"/>
        <v>2</v>
      </c>
      <c r="BB80" s="3430">
        <f t="shared" si="159"/>
        <v>0</v>
      </c>
      <c r="BC80" s="3431">
        <f t="shared" si="160"/>
        <v>2</v>
      </c>
      <c r="BD80" s="3432">
        <f t="shared" si="161"/>
        <v>0</v>
      </c>
      <c r="BE80" s="3419">
        <f t="shared" si="162"/>
        <v>0</v>
      </c>
      <c r="BF80" s="3420">
        <f t="shared" si="163"/>
        <v>0</v>
      </c>
      <c r="BG80" s="3421">
        <f t="shared" si="164"/>
        <v>0</v>
      </c>
      <c r="BH80" s="3422">
        <f t="shared" si="165"/>
        <v>0</v>
      </c>
      <c r="BI80" s="94"/>
      <c r="BJ80" s="95"/>
      <c r="BK80" s="95"/>
      <c r="BL80" s="106"/>
      <c r="BM80" s="106"/>
      <c r="BN80" s="106"/>
      <c r="BO80" s="106"/>
      <c r="BP80" s="106"/>
      <c r="BQ80" s="106"/>
      <c r="BR80" s="106"/>
      <c r="BS80" s="106"/>
      <c r="BT80" s="97"/>
      <c r="BU80" s="97"/>
      <c r="BV80" s="97"/>
      <c r="BW80" s="97"/>
      <c r="BX80" s="97"/>
      <c r="BY80" s="97"/>
      <c r="BZ80" s="97"/>
      <c r="CA80" s="98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3"/>
      <c r="DU80" s="103"/>
      <c r="DV80" s="103">
        <v>11</v>
      </c>
      <c r="DW80" s="103"/>
      <c r="DX80" s="103"/>
      <c r="DY80" s="103"/>
      <c r="DZ80" s="103"/>
      <c r="EA80" s="103">
        <v>4</v>
      </c>
      <c r="EB80" s="103">
        <v>5</v>
      </c>
      <c r="EC80" s="103">
        <v>12</v>
      </c>
      <c r="ED80" s="103"/>
      <c r="EE80" s="103">
        <v>12</v>
      </c>
      <c r="EF80" s="96">
        <v>9</v>
      </c>
      <c r="EG80" s="96">
        <v>15</v>
      </c>
      <c r="EH80" s="96">
        <v>15</v>
      </c>
      <c r="EI80" s="104"/>
      <c r="EJ80" s="104"/>
      <c r="EK80" s="104"/>
      <c r="EL80" s="104"/>
      <c r="EM80" s="104">
        <v>9</v>
      </c>
      <c r="EN80" s="104">
        <v>6</v>
      </c>
      <c r="EO80" s="104">
        <v>4</v>
      </c>
      <c r="EP80" s="104">
        <v>6</v>
      </c>
      <c r="EQ80" s="104">
        <v>2</v>
      </c>
      <c r="ER80" s="104">
        <v>8</v>
      </c>
      <c r="ES80" s="367">
        <v>7</v>
      </c>
      <c r="ET80" s="367"/>
      <c r="EU80" s="367"/>
      <c r="EV80" s="367">
        <v>7</v>
      </c>
      <c r="EW80" s="367">
        <v>11</v>
      </c>
      <c r="EX80" s="367">
        <v>3</v>
      </c>
      <c r="EY80" s="515">
        <v>12</v>
      </c>
      <c r="EZ80" s="515"/>
      <c r="FA80" s="515"/>
      <c r="FB80" s="515">
        <v>15</v>
      </c>
      <c r="FC80" s="515">
        <v>12</v>
      </c>
      <c r="FD80" s="515">
        <v>4</v>
      </c>
      <c r="FE80" s="515"/>
      <c r="FF80" s="515"/>
      <c r="FG80" s="634">
        <v>4</v>
      </c>
      <c r="FH80" s="634"/>
      <c r="FI80" s="634">
        <v>8</v>
      </c>
      <c r="FJ80" s="634"/>
      <c r="FK80" s="634"/>
      <c r="FL80" s="634"/>
      <c r="FM80" s="634"/>
      <c r="FN80" s="634"/>
      <c r="FO80" s="634"/>
      <c r="FP80" s="634"/>
      <c r="FQ80" s="634"/>
      <c r="FR80" s="634"/>
      <c r="FS80" s="634"/>
      <c r="FT80" s="634">
        <v>7</v>
      </c>
      <c r="FU80" s="753">
        <v>10</v>
      </c>
      <c r="FV80" s="753">
        <v>14</v>
      </c>
      <c r="FW80" s="753"/>
      <c r="FX80" s="753"/>
      <c r="FY80" s="753">
        <v>15</v>
      </c>
      <c r="FZ80" s="753">
        <v>12</v>
      </c>
      <c r="GA80" s="753"/>
      <c r="GB80" s="753"/>
      <c r="GC80" s="753"/>
      <c r="GD80" s="753"/>
      <c r="GE80" s="753"/>
      <c r="GF80" s="753"/>
      <c r="GG80" s="753"/>
      <c r="GH80" s="753">
        <v>15</v>
      </c>
      <c r="GI80" s="1599"/>
      <c r="GJ80" s="1599">
        <v>10</v>
      </c>
      <c r="GK80" s="1599"/>
      <c r="GL80" s="1599"/>
      <c r="GM80" s="1599">
        <v>14</v>
      </c>
      <c r="GN80" s="1599"/>
      <c r="GO80" s="1599"/>
      <c r="GP80" s="1599"/>
      <c r="GQ80" s="1599"/>
      <c r="GR80" s="1599"/>
      <c r="GS80" s="1599"/>
      <c r="GT80" s="1599"/>
      <c r="GU80" s="1599"/>
      <c r="GV80" s="1599"/>
      <c r="GW80" s="1599"/>
      <c r="GX80" s="3597"/>
      <c r="GY80" s="3597">
        <v>13</v>
      </c>
      <c r="GZ80" s="3597"/>
      <c r="HA80" s="3597">
        <v>3</v>
      </c>
      <c r="HB80" s="3597"/>
      <c r="HC80" s="3597"/>
      <c r="HD80" s="3597"/>
      <c r="HE80" s="3663"/>
      <c r="HF80" s="3597"/>
      <c r="HG80" s="3597"/>
      <c r="HH80" s="3597"/>
      <c r="HI80" s="3731"/>
      <c r="HJ80" s="3731"/>
      <c r="HK80" s="3731"/>
      <c r="HL80" s="3731"/>
      <c r="HM80" s="3731"/>
      <c r="HN80" s="3731"/>
      <c r="HO80" s="3663"/>
      <c r="HP80" s="3731"/>
      <c r="HQ80" s="3731"/>
      <c r="HR80" s="3731"/>
      <c r="HS80" s="3731"/>
      <c r="HT80" s="3731"/>
      <c r="HU80" s="3731"/>
      <c r="HV80" s="104"/>
      <c r="HW80" s="104"/>
      <c r="HX80" s="104"/>
      <c r="HY80" s="104"/>
      <c r="HZ80" s="104"/>
      <c r="IA80" s="3663"/>
      <c r="IB80" s="104"/>
      <c r="IC80" s="104"/>
      <c r="ID80" s="104"/>
      <c r="IE80" s="104"/>
      <c r="IF80" s="104"/>
      <c r="IG80" s="3797"/>
    </row>
    <row r="81" spans="1:241" s="478" customFormat="1" ht="11.1" customHeight="1" x14ac:dyDescent="0.2">
      <c r="A81" s="60" t="s">
        <v>214</v>
      </c>
      <c r="B81" s="60" t="s">
        <v>221</v>
      </c>
      <c r="C81" s="448">
        <f t="shared" si="113"/>
        <v>69</v>
      </c>
      <c r="D81" s="447">
        <f t="shared" si="114"/>
        <v>0.38333333333333336</v>
      </c>
      <c r="E81" s="403">
        <f t="array" ref="E81">MIN(IF(BI81:IG81&gt;=1,$BI$3:$IG$3))</f>
        <v>41754</v>
      </c>
      <c r="F81" s="400">
        <f t="array" ref="F81">MAX(IF(BI81:IG81&gt;=1,$BI$3:$IG$3))</f>
        <v>45016</v>
      </c>
      <c r="G81" s="442">
        <f t="shared" si="115"/>
        <v>7</v>
      </c>
      <c r="H81" s="446">
        <f t="shared" si="116"/>
        <v>0.10144927536231885</v>
      </c>
      <c r="I81" s="626">
        <f t="shared" si="117"/>
        <v>0.53846153846153844</v>
      </c>
      <c r="J81" s="375">
        <f t="array" ref="J81">IF((G81&gt;=1),MAX(IF(BI81:IG81=1,$BI$3:$IG$3)),"-")</f>
        <v>43504</v>
      </c>
      <c r="K81" s="759">
        <f t="array" ref="K81">IF((G81&gt;=1),MAX(IF(BI81:IG81=1,$BI$2:$IG$2)),"-")</f>
        <v>138</v>
      </c>
      <c r="L81" s="384">
        <f t="shared" ca="1" si="118"/>
        <v>30</v>
      </c>
      <c r="M81" s="384">
        <f t="shared" ca="1" si="119"/>
        <v>42</v>
      </c>
      <c r="N81" s="445">
        <f t="shared" si="120"/>
        <v>6</v>
      </c>
      <c r="O81" s="444">
        <f t="shared" si="121"/>
        <v>8.6956521739130432E-2</v>
      </c>
      <c r="P81" s="156">
        <f t="shared" si="122"/>
        <v>4</v>
      </c>
      <c r="Q81" s="443">
        <f t="shared" si="123"/>
        <v>5.7971014492753624E-2</v>
      </c>
      <c r="R81" s="442">
        <f t="shared" si="124"/>
        <v>17</v>
      </c>
      <c r="S81" s="441">
        <f t="shared" si="125"/>
        <v>0.24637681159420291</v>
      </c>
      <c r="T81" s="362">
        <f t="shared" si="126"/>
        <v>26</v>
      </c>
      <c r="U81" s="157">
        <f t="shared" si="127"/>
        <v>0.37681159420289856</v>
      </c>
      <c r="V81" s="363">
        <f t="shared" si="128"/>
        <v>35</v>
      </c>
      <c r="W81" s="158">
        <f t="shared" si="129"/>
        <v>0.50724637681159424</v>
      </c>
      <c r="X81" s="159">
        <f t="array" ref="X81">SUM(1*(BI$5:IG$5=BI81:IG81))-1</f>
        <v>6</v>
      </c>
      <c r="Y81" s="160">
        <f t="shared" si="130"/>
        <v>8.6956521739130432E-2</v>
      </c>
      <c r="Z81" s="389">
        <f t="shared" si="131"/>
        <v>7.4202898550724639</v>
      </c>
      <c r="AA81" s="389">
        <f t="shared" si="132"/>
        <v>15.057971014492754</v>
      </c>
      <c r="AB81" s="397">
        <f t="shared" si="133"/>
        <v>0.49278152069297398</v>
      </c>
      <c r="AC81" s="3419">
        <f t="shared" si="134"/>
        <v>0</v>
      </c>
      <c r="AD81" s="3420">
        <f t="shared" si="135"/>
        <v>0</v>
      </c>
      <c r="AE81" s="3421">
        <f t="shared" si="136"/>
        <v>0</v>
      </c>
      <c r="AF81" s="3422">
        <f t="shared" si="137"/>
        <v>0</v>
      </c>
      <c r="AG81" s="3423">
        <f t="shared" si="138"/>
        <v>0</v>
      </c>
      <c r="AH81" s="3424">
        <f t="shared" si="139"/>
        <v>0</v>
      </c>
      <c r="AI81" s="3425">
        <f t="shared" si="140"/>
        <v>0</v>
      </c>
      <c r="AJ81" s="3426">
        <f t="shared" si="141"/>
        <v>0</v>
      </c>
      <c r="AK81" s="3427">
        <f t="shared" si="142"/>
        <v>0</v>
      </c>
      <c r="AL81" s="3428">
        <f t="shared" si="143"/>
        <v>0</v>
      </c>
      <c r="AM81" s="3429">
        <f t="shared" si="144"/>
        <v>0</v>
      </c>
      <c r="AN81" s="3430">
        <f t="shared" si="145"/>
        <v>0</v>
      </c>
      <c r="AO81" s="3431">
        <f t="shared" si="146"/>
        <v>0</v>
      </c>
      <c r="AP81" s="3432">
        <f t="shared" si="147"/>
        <v>0</v>
      </c>
      <c r="AQ81" s="3419">
        <f t="shared" si="148"/>
        <v>3</v>
      </c>
      <c r="AR81" s="3420">
        <f t="shared" si="149"/>
        <v>1</v>
      </c>
      <c r="AS81" s="3421">
        <f t="shared" si="150"/>
        <v>9</v>
      </c>
      <c r="AT81" s="3422">
        <f t="shared" si="151"/>
        <v>0</v>
      </c>
      <c r="AU81" s="3423">
        <f t="shared" si="152"/>
        <v>4</v>
      </c>
      <c r="AV81" s="3424">
        <f t="shared" si="153"/>
        <v>1</v>
      </c>
      <c r="AW81" s="3425">
        <f t="shared" si="154"/>
        <v>5</v>
      </c>
      <c r="AX81" s="3426">
        <f t="shared" si="155"/>
        <v>0</v>
      </c>
      <c r="AY81" s="3427">
        <f t="shared" si="156"/>
        <v>11</v>
      </c>
      <c r="AZ81" s="3428">
        <f t="shared" si="157"/>
        <v>3</v>
      </c>
      <c r="BA81" s="3429">
        <f t="shared" si="158"/>
        <v>11</v>
      </c>
      <c r="BB81" s="3430">
        <f t="shared" si="159"/>
        <v>2</v>
      </c>
      <c r="BC81" s="3431">
        <f t="shared" si="160"/>
        <v>9</v>
      </c>
      <c r="BD81" s="3432">
        <f t="shared" si="161"/>
        <v>0</v>
      </c>
      <c r="BE81" s="3419">
        <f t="shared" si="162"/>
        <v>8</v>
      </c>
      <c r="BF81" s="3420">
        <f t="shared" si="163"/>
        <v>0</v>
      </c>
      <c r="BG81" s="3421">
        <f t="shared" si="164"/>
        <v>9</v>
      </c>
      <c r="BH81" s="3422">
        <f t="shared" si="165"/>
        <v>0</v>
      </c>
      <c r="BI81" s="94"/>
      <c r="BJ81" s="95"/>
      <c r="BK81" s="95"/>
      <c r="BL81" s="106"/>
      <c r="BM81" s="106"/>
      <c r="BN81" s="106"/>
      <c r="BO81" s="106"/>
      <c r="BP81" s="106"/>
      <c r="BQ81" s="106"/>
      <c r="BR81" s="106"/>
      <c r="BS81" s="106"/>
      <c r="BT81" s="97"/>
      <c r="BU81" s="97"/>
      <c r="BV81" s="97"/>
      <c r="BW81" s="97"/>
      <c r="BX81" s="97"/>
      <c r="BY81" s="97"/>
      <c r="BZ81" s="97"/>
      <c r="CA81" s="98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>
        <v>1</v>
      </c>
      <c r="ED81" s="103">
        <v>9</v>
      </c>
      <c r="EE81" s="103">
        <v>13</v>
      </c>
      <c r="EF81" s="96">
        <v>4</v>
      </c>
      <c r="EG81" s="96"/>
      <c r="EH81" s="96">
        <v>14</v>
      </c>
      <c r="EI81" s="104">
        <v>5</v>
      </c>
      <c r="EJ81" s="104">
        <v>3</v>
      </c>
      <c r="EK81" s="104">
        <v>10</v>
      </c>
      <c r="EL81" s="104">
        <v>10</v>
      </c>
      <c r="EM81" s="104"/>
      <c r="EN81" s="104">
        <v>13</v>
      </c>
      <c r="EO81" s="104">
        <v>16</v>
      </c>
      <c r="EP81" s="104"/>
      <c r="EQ81" s="104"/>
      <c r="ER81" s="104">
        <v>15</v>
      </c>
      <c r="ES81" s="367"/>
      <c r="ET81" s="367"/>
      <c r="EU81" s="367"/>
      <c r="EV81" s="367">
        <v>1</v>
      </c>
      <c r="EW81" s="367"/>
      <c r="EX81" s="367"/>
      <c r="EY81" s="515">
        <v>5</v>
      </c>
      <c r="EZ81" s="515"/>
      <c r="FA81" s="515"/>
      <c r="FB81" s="515"/>
      <c r="FC81" s="515">
        <v>2</v>
      </c>
      <c r="FD81" s="515"/>
      <c r="FE81" s="515"/>
      <c r="FF81" s="515">
        <v>9</v>
      </c>
      <c r="FG81" s="634">
        <v>17</v>
      </c>
      <c r="FH81" s="634"/>
      <c r="FI81" s="634">
        <v>6</v>
      </c>
      <c r="FJ81" s="634">
        <v>12</v>
      </c>
      <c r="FK81" s="634">
        <v>9</v>
      </c>
      <c r="FL81" s="634"/>
      <c r="FM81" s="634"/>
      <c r="FN81" s="634"/>
      <c r="FO81" s="634"/>
      <c r="FP81" s="634">
        <v>5</v>
      </c>
      <c r="FQ81" s="634"/>
      <c r="FR81" s="634"/>
      <c r="FS81" s="634"/>
      <c r="FT81" s="634"/>
      <c r="FU81" s="753"/>
      <c r="FV81" s="753">
        <v>1</v>
      </c>
      <c r="FW81" s="753">
        <v>9</v>
      </c>
      <c r="FX81" s="753">
        <v>9</v>
      </c>
      <c r="FY81" s="753">
        <v>14</v>
      </c>
      <c r="FZ81" s="753">
        <v>18</v>
      </c>
      <c r="GA81" s="753">
        <v>1</v>
      </c>
      <c r="GB81" s="753">
        <v>1</v>
      </c>
      <c r="GC81" s="753">
        <v>9</v>
      </c>
      <c r="GD81" s="753">
        <v>3</v>
      </c>
      <c r="GE81" s="753"/>
      <c r="GF81" s="753"/>
      <c r="GG81" s="753">
        <v>13</v>
      </c>
      <c r="GH81" s="753">
        <v>2</v>
      </c>
      <c r="GI81" s="1599"/>
      <c r="GJ81" s="1599">
        <v>6</v>
      </c>
      <c r="GK81" s="1599">
        <v>2</v>
      </c>
      <c r="GL81" s="1599">
        <v>5</v>
      </c>
      <c r="GM81" s="1599">
        <v>18</v>
      </c>
      <c r="GN81" s="1599">
        <v>1</v>
      </c>
      <c r="GO81" s="1599">
        <v>8</v>
      </c>
      <c r="GP81" s="1599">
        <v>1</v>
      </c>
      <c r="GQ81" s="1599">
        <v>4</v>
      </c>
      <c r="GR81" s="1599"/>
      <c r="GS81" s="1599">
        <v>8</v>
      </c>
      <c r="GT81" s="1599"/>
      <c r="GU81" s="1599">
        <v>13</v>
      </c>
      <c r="GV81" s="1599">
        <v>4</v>
      </c>
      <c r="GW81" s="1599"/>
      <c r="GX81" s="3597"/>
      <c r="GY81" s="3597"/>
      <c r="GZ81" s="3597">
        <v>3</v>
      </c>
      <c r="HA81" s="3597">
        <v>4</v>
      </c>
      <c r="HB81" s="3597">
        <v>2</v>
      </c>
      <c r="HC81" s="3597">
        <v>6</v>
      </c>
      <c r="HD81" s="3597">
        <v>8</v>
      </c>
      <c r="HE81" s="3663">
        <v>12</v>
      </c>
      <c r="HF81" s="3597">
        <v>4</v>
      </c>
      <c r="HG81" s="3597">
        <v>2</v>
      </c>
      <c r="HH81" s="3597">
        <v>6</v>
      </c>
      <c r="HI81" s="3731"/>
      <c r="HJ81" s="3731"/>
      <c r="HK81" s="3731">
        <v>17</v>
      </c>
      <c r="HL81" s="3731">
        <v>8</v>
      </c>
      <c r="HM81" s="3731">
        <v>10</v>
      </c>
      <c r="HN81" s="3731">
        <v>6</v>
      </c>
      <c r="HO81" s="3663">
        <v>10</v>
      </c>
      <c r="HP81" s="3731">
        <v>5</v>
      </c>
      <c r="HQ81" s="3731">
        <v>7</v>
      </c>
      <c r="HR81" s="3731">
        <v>13</v>
      </c>
      <c r="HS81" s="3731"/>
      <c r="HT81" s="3731"/>
      <c r="HU81" s="3731"/>
      <c r="HV81" s="104">
        <v>13</v>
      </c>
      <c r="HW81" s="104">
        <v>4</v>
      </c>
      <c r="HX81" s="104">
        <v>2</v>
      </c>
      <c r="HY81" s="104">
        <v>10</v>
      </c>
      <c r="HZ81" s="104">
        <v>7</v>
      </c>
      <c r="IA81" s="3663"/>
      <c r="IB81" s="104">
        <v>3</v>
      </c>
      <c r="IC81" s="104">
        <v>8</v>
      </c>
      <c r="ID81" s="104"/>
      <c r="IE81" s="104">
        <v>8</v>
      </c>
      <c r="IF81" s="104">
        <v>5</v>
      </c>
      <c r="IG81" s="3797"/>
    </row>
    <row r="82" spans="1:241" s="478" customFormat="1" ht="11.1" customHeight="1" x14ac:dyDescent="0.2">
      <c r="A82" s="58" t="s">
        <v>263</v>
      </c>
      <c r="B82" s="58" t="s">
        <v>262</v>
      </c>
      <c r="C82" s="448">
        <f t="shared" si="113"/>
        <v>1</v>
      </c>
      <c r="D82" s="447">
        <f t="shared" si="114"/>
        <v>5.5555555555555558E-3</v>
      </c>
      <c r="E82" s="403">
        <f t="array" ref="E82">MIN(IF(BI82:IG82&gt;=1,$BI$3:$IG$3))</f>
        <v>41996</v>
      </c>
      <c r="F82" s="400">
        <f t="array" ref="F82">MAX(IF(BI82:IG82&gt;=1,$BI$3:$IG$3))</f>
        <v>41996</v>
      </c>
      <c r="G82" s="442">
        <f t="shared" si="115"/>
        <v>0</v>
      </c>
      <c r="H82" s="446">
        <f t="shared" si="116"/>
        <v>0</v>
      </c>
      <c r="I82" s="626" t="str">
        <f t="shared" si="117"/>
        <v>-</v>
      </c>
      <c r="J82" s="375" t="str">
        <f t="array" ref="J82">IF((G82&gt;=1),MAX(IF(BI82:IG82=1,$BI$3:$IG$3)),"-")</f>
        <v>-</v>
      </c>
      <c r="K82" s="759" t="str">
        <f t="array" ref="K82">IF((G82&gt;=1),MAX(IF(BI82:IG82=1,$BI$2:$IG$2)),"-")</f>
        <v>-</v>
      </c>
      <c r="L82" s="384">
        <f t="shared" ca="1" si="118"/>
        <v>1</v>
      </c>
      <c r="M82" s="384" t="str">
        <f t="shared" ca="1" si="119"/>
        <v>-</v>
      </c>
      <c r="N82" s="445">
        <f t="shared" si="120"/>
        <v>0</v>
      </c>
      <c r="O82" s="444">
        <f t="shared" si="121"/>
        <v>0</v>
      </c>
      <c r="P82" s="156">
        <f t="shared" si="122"/>
        <v>0</v>
      </c>
      <c r="Q82" s="443">
        <f t="shared" si="123"/>
        <v>0</v>
      </c>
      <c r="R82" s="442">
        <f t="shared" si="124"/>
        <v>0</v>
      </c>
      <c r="S82" s="441">
        <f t="shared" si="125"/>
        <v>0</v>
      </c>
      <c r="T82" s="362">
        <f t="shared" si="126"/>
        <v>0</v>
      </c>
      <c r="U82" s="157">
        <f t="shared" si="127"/>
        <v>0</v>
      </c>
      <c r="V82" s="363">
        <f t="shared" si="128"/>
        <v>0</v>
      </c>
      <c r="W82" s="158">
        <f t="shared" si="129"/>
        <v>0</v>
      </c>
      <c r="X82" s="159">
        <f t="array" ref="X82">SUM(1*(BI$5:IG$5=BI82:IG82))-1</f>
        <v>0</v>
      </c>
      <c r="Y82" s="160">
        <f t="shared" si="130"/>
        <v>0</v>
      </c>
      <c r="Z82" s="389">
        <f t="shared" si="131"/>
        <v>15</v>
      </c>
      <c r="AA82" s="389">
        <f t="shared" si="132"/>
        <v>17</v>
      </c>
      <c r="AB82" s="397">
        <f t="shared" si="133"/>
        <v>0.88235294117647056</v>
      </c>
      <c r="AC82" s="3419">
        <f t="shared" si="134"/>
        <v>0</v>
      </c>
      <c r="AD82" s="3420">
        <f t="shared" si="135"/>
        <v>0</v>
      </c>
      <c r="AE82" s="3421">
        <f t="shared" si="136"/>
        <v>0</v>
      </c>
      <c r="AF82" s="3422">
        <f t="shared" si="137"/>
        <v>0</v>
      </c>
      <c r="AG82" s="3423">
        <f t="shared" si="138"/>
        <v>0</v>
      </c>
      <c r="AH82" s="3424">
        <f t="shared" si="139"/>
        <v>0</v>
      </c>
      <c r="AI82" s="3425">
        <f t="shared" si="140"/>
        <v>0</v>
      </c>
      <c r="AJ82" s="3426">
        <f t="shared" si="141"/>
        <v>0</v>
      </c>
      <c r="AK82" s="3427">
        <f t="shared" si="142"/>
        <v>0</v>
      </c>
      <c r="AL82" s="3428">
        <f t="shared" si="143"/>
        <v>0</v>
      </c>
      <c r="AM82" s="3429">
        <f t="shared" si="144"/>
        <v>0</v>
      </c>
      <c r="AN82" s="3430">
        <f t="shared" si="145"/>
        <v>0</v>
      </c>
      <c r="AO82" s="3431">
        <f t="shared" si="146"/>
        <v>0</v>
      </c>
      <c r="AP82" s="3432">
        <f t="shared" si="147"/>
        <v>0</v>
      </c>
      <c r="AQ82" s="3419">
        <f t="shared" si="148"/>
        <v>0</v>
      </c>
      <c r="AR82" s="3420">
        <f t="shared" si="149"/>
        <v>0</v>
      </c>
      <c r="AS82" s="3421">
        <f t="shared" si="150"/>
        <v>1</v>
      </c>
      <c r="AT82" s="3422">
        <f t="shared" si="151"/>
        <v>0</v>
      </c>
      <c r="AU82" s="3423">
        <f t="shared" si="152"/>
        <v>0</v>
      </c>
      <c r="AV82" s="3424">
        <f t="shared" si="153"/>
        <v>0</v>
      </c>
      <c r="AW82" s="3425">
        <f t="shared" si="154"/>
        <v>0</v>
      </c>
      <c r="AX82" s="3426">
        <f t="shared" si="155"/>
        <v>0</v>
      </c>
      <c r="AY82" s="3427">
        <f t="shared" si="156"/>
        <v>0</v>
      </c>
      <c r="AZ82" s="3428">
        <f t="shared" si="157"/>
        <v>0</v>
      </c>
      <c r="BA82" s="3429">
        <f t="shared" si="158"/>
        <v>0</v>
      </c>
      <c r="BB82" s="3430">
        <f t="shared" si="159"/>
        <v>0</v>
      </c>
      <c r="BC82" s="3431">
        <f t="shared" si="160"/>
        <v>0</v>
      </c>
      <c r="BD82" s="3432">
        <f t="shared" si="161"/>
        <v>0</v>
      </c>
      <c r="BE82" s="3419">
        <f t="shared" si="162"/>
        <v>0</v>
      </c>
      <c r="BF82" s="3420">
        <f t="shared" si="163"/>
        <v>0</v>
      </c>
      <c r="BG82" s="3421">
        <f t="shared" si="164"/>
        <v>0</v>
      </c>
      <c r="BH82" s="3422">
        <f t="shared" si="165"/>
        <v>0</v>
      </c>
      <c r="BI82" s="94"/>
      <c r="BJ82" s="95"/>
      <c r="BK82" s="95"/>
      <c r="BL82" s="106"/>
      <c r="BM82" s="106"/>
      <c r="BN82" s="106"/>
      <c r="BO82" s="106"/>
      <c r="BP82" s="106"/>
      <c r="BQ82" s="106"/>
      <c r="BR82" s="106"/>
      <c r="BS82" s="106"/>
      <c r="BT82" s="97"/>
      <c r="BU82" s="97"/>
      <c r="BV82" s="97"/>
      <c r="BW82" s="97"/>
      <c r="BX82" s="97"/>
      <c r="BY82" s="97"/>
      <c r="BZ82" s="97"/>
      <c r="CA82" s="98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96"/>
      <c r="EG82" s="96"/>
      <c r="EH82" s="96"/>
      <c r="EI82" s="104"/>
      <c r="EJ82" s="104"/>
      <c r="EK82" s="104">
        <v>15</v>
      </c>
      <c r="EL82" s="104"/>
      <c r="EM82" s="104"/>
      <c r="EN82" s="104"/>
      <c r="EO82" s="104"/>
      <c r="EP82" s="104"/>
      <c r="EQ82" s="104"/>
      <c r="ER82" s="104"/>
      <c r="ES82" s="367"/>
      <c r="ET82" s="367"/>
      <c r="EU82" s="367"/>
      <c r="EV82" s="367"/>
      <c r="EW82" s="367"/>
      <c r="EX82" s="367"/>
      <c r="EY82" s="515"/>
      <c r="EZ82" s="515"/>
      <c r="FA82" s="515"/>
      <c r="FB82" s="515"/>
      <c r="FC82" s="515"/>
      <c r="FD82" s="515"/>
      <c r="FE82" s="515"/>
      <c r="FF82" s="515"/>
      <c r="FG82" s="634"/>
      <c r="FH82" s="634"/>
      <c r="FI82" s="634"/>
      <c r="FJ82" s="634"/>
      <c r="FK82" s="634"/>
      <c r="FL82" s="634"/>
      <c r="FM82" s="634"/>
      <c r="FN82" s="634"/>
      <c r="FO82" s="634"/>
      <c r="FP82" s="634"/>
      <c r="FQ82" s="634"/>
      <c r="FR82" s="634"/>
      <c r="FS82" s="634"/>
      <c r="FT82" s="634"/>
      <c r="FU82" s="753"/>
      <c r="FV82" s="753"/>
      <c r="FW82" s="753"/>
      <c r="FX82" s="753"/>
      <c r="FY82" s="753"/>
      <c r="FZ82" s="753"/>
      <c r="GA82" s="753"/>
      <c r="GB82" s="753"/>
      <c r="GC82" s="753"/>
      <c r="GD82" s="753"/>
      <c r="GE82" s="753"/>
      <c r="GF82" s="753"/>
      <c r="GG82" s="753"/>
      <c r="GH82" s="753"/>
      <c r="GI82" s="1599"/>
      <c r="GJ82" s="1599"/>
      <c r="GK82" s="1599"/>
      <c r="GL82" s="1599"/>
      <c r="GM82" s="1599"/>
      <c r="GN82" s="1599"/>
      <c r="GO82" s="1599"/>
      <c r="GP82" s="1599"/>
      <c r="GQ82" s="1599"/>
      <c r="GR82" s="1599"/>
      <c r="GS82" s="1599"/>
      <c r="GT82" s="1599"/>
      <c r="GU82" s="1599"/>
      <c r="GV82" s="1599"/>
      <c r="GW82" s="1599"/>
      <c r="GX82" s="3597"/>
      <c r="GY82" s="3597"/>
      <c r="GZ82" s="3597"/>
      <c r="HA82" s="3597"/>
      <c r="HB82" s="3597"/>
      <c r="HC82" s="3597"/>
      <c r="HD82" s="3597"/>
      <c r="HE82" s="3663"/>
      <c r="HF82" s="3597"/>
      <c r="HG82" s="3597"/>
      <c r="HH82" s="3597"/>
      <c r="HI82" s="3731"/>
      <c r="HJ82" s="3731"/>
      <c r="HK82" s="3731"/>
      <c r="HL82" s="3731"/>
      <c r="HM82" s="3731"/>
      <c r="HN82" s="3731"/>
      <c r="HO82" s="3663"/>
      <c r="HP82" s="3731"/>
      <c r="HQ82" s="3731"/>
      <c r="HR82" s="3731"/>
      <c r="HS82" s="3731"/>
      <c r="HT82" s="3731"/>
      <c r="HU82" s="3731"/>
      <c r="HV82" s="104"/>
      <c r="HW82" s="104"/>
      <c r="HX82" s="104"/>
      <c r="HY82" s="104"/>
      <c r="HZ82" s="104"/>
      <c r="IA82" s="3663"/>
      <c r="IB82" s="104"/>
      <c r="IC82" s="104"/>
      <c r="ID82" s="104"/>
      <c r="IE82" s="104"/>
      <c r="IF82" s="104"/>
      <c r="IG82" s="3797"/>
    </row>
    <row r="83" spans="1:241" s="478" customFormat="1" ht="11.1" customHeight="1" x14ac:dyDescent="0.2">
      <c r="A83" s="58" t="s">
        <v>172</v>
      </c>
      <c r="B83" s="58" t="s">
        <v>167</v>
      </c>
      <c r="C83" s="448">
        <f t="shared" si="113"/>
        <v>1</v>
      </c>
      <c r="D83" s="447">
        <f t="shared" si="114"/>
        <v>5.5555555555555558E-3</v>
      </c>
      <c r="E83" s="403">
        <f t="array" ref="E83">MIN(IF(BI83:IG83&gt;=1,$BI$3:$IG$3))</f>
        <v>41397</v>
      </c>
      <c r="F83" s="400">
        <f t="array" ref="F83">MAX(IF(BI83:IG83&gt;=1,$BI$3:$IG$3))</f>
        <v>41397</v>
      </c>
      <c r="G83" s="442">
        <f t="shared" si="115"/>
        <v>0</v>
      </c>
      <c r="H83" s="446">
        <f t="shared" si="116"/>
        <v>0</v>
      </c>
      <c r="I83" s="626" t="str">
        <f t="shared" si="117"/>
        <v>-</v>
      </c>
      <c r="J83" s="375" t="str">
        <f t="array" ref="J83">IF((G83&gt;=1),MAX(IF(BI83:IG83=1,$BI$3:$IG$3)),"-")</f>
        <v>-</v>
      </c>
      <c r="K83" s="759" t="str">
        <f t="array" ref="K83">IF((G83&gt;=1),MAX(IF(BI83:IG83=1,$BI$2:$IG$2)),"-")</f>
        <v>-</v>
      </c>
      <c r="L83" s="384">
        <f t="shared" ca="1" si="118"/>
        <v>1</v>
      </c>
      <c r="M83" s="384" t="str">
        <f t="shared" ca="1" si="119"/>
        <v>-</v>
      </c>
      <c r="N83" s="445">
        <f t="shared" si="120"/>
        <v>0</v>
      </c>
      <c r="O83" s="444">
        <f t="shared" si="121"/>
        <v>0</v>
      </c>
      <c r="P83" s="156">
        <f t="shared" si="122"/>
        <v>0</v>
      </c>
      <c r="Q83" s="443">
        <f t="shared" si="123"/>
        <v>0</v>
      </c>
      <c r="R83" s="442">
        <f t="shared" si="124"/>
        <v>0</v>
      </c>
      <c r="S83" s="441">
        <f t="shared" si="125"/>
        <v>0</v>
      </c>
      <c r="T83" s="362">
        <f t="shared" si="126"/>
        <v>0</v>
      </c>
      <c r="U83" s="157">
        <f t="shared" si="127"/>
        <v>0</v>
      </c>
      <c r="V83" s="363">
        <f t="shared" si="128"/>
        <v>1</v>
      </c>
      <c r="W83" s="158">
        <f t="shared" si="129"/>
        <v>1</v>
      </c>
      <c r="X83" s="159">
        <f t="array" ref="X83">SUM(1*(BI$5:IG$5=BI83:IG83))-1</f>
        <v>0</v>
      </c>
      <c r="Y83" s="160">
        <f t="shared" si="130"/>
        <v>0</v>
      </c>
      <c r="Z83" s="389">
        <f t="shared" si="131"/>
        <v>7</v>
      </c>
      <c r="AA83" s="389">
        <f t="shared" si="132"/>
        <v>17</v>
      </c>
      <c r="AB83" s="397">
        <f t="shared" si="133"/>
        <v>0.41176470588235292</v>
      </c>
      <c r="AC83" s="3419">
        <f t="shared" si="134"/>
        <v>0</v>
      </c>
      <c r="AD83" s="3420">
        <f t="shared" si="135"/>
        <v>0</v>
      </c>
      <c r="AE83" s="3421">
        <f t="shared" si="136"/>
        <v>0</v>
      </c>
      <c r="AF83" s="3422">
        <f t="shared" si="137"/>
        <v>0</v>
      </c>
      <c r="AG83" s="3423">
        <f t="shared" si="138"/>
        <v>0</v>
      </c>
      <c r="AH83" s="3424">
        <f t="shared" si="139"/>
        <v>0</v>
      </c>
      <c r="AI83" s="3425">
        <f t="shared" si="140"/>
        <v>0</v>
      </c>
      <c r="AJ83" s="3426">
        <f t="shared" si="141"/>
        <v>0</v>
      </c>
      <c r="AK83" s="3427">
        <f t="shared" si="142"/>
        <v>0</v>
      </c>
      <c r="AL83" s="3428">
        <f t="shared" si="143"/>
        <v>0</v>
      </c>
      <c r="AM83" s="3429">
        <f t="shared" si="144"/>
        <v>0</v>
      </c>
      <c r="AN83" s="3430">
        <f t="shared" si="145"/>
        <v>0</v>
      </c>
      <c r="AO83" s="3431">
        <f t="shared" si="146"/>
        <v>1</v>
      </c>
      <c r="AP83" s="3432">
        <f t="shared" si="147"/>
        <v>0</v>
      </c>
      <c r="AQ83" s="3419">
        <f t="shared" si="148"/>
        <v>0</v>
      </c>
      <c r="AR83" s="3420">
        <f t="shared" si="149"/>
        <v>0</v>
      </c>
      <c r="AS83" s="3421">
        <f t="shared" si="150"/>
        <v>0</v>
      </c>
      <c r="AT83" s="3422">
        <f t="shared" si="151"/>
        <v>0</v>
      </c>
      <c r="AU83" s="3423">
        <f t="shared" si="152"/>
        <v>0</v>
      </c>
      <c r="AV83" s="3424">
        <f t="shared" si="153"/>
        <v>0</v>
      </c>
      <c r="AW83" s="3425">
        <f t="shared" si="154"/>
        <v>0</v>
      </c>
      <c r="AX83" s="3426">
        <f t="shared" si="155"/>
        <v>0</v>
      </c>
      <c r="AY83" s="3427">
        <f t="shared" si="156"/>
        <v>0</v>
      </c>
      <c r="AZ83" s="3428">
        <f t="shared" si="157"/>
        <v>0</v>
      </c>
      <c r="BA83" s="3429">
        <f t="shared" si="158"/>
        <v>0</v>
      </c>
      <c r="BB83" s="3430">
        <f t="shared" si="159"/>
        <v>0</v>
      </c>
      <c r="BC83" s="3431">
        <f t="shared" si="160"/>
        <v>0</v>
      </c>
      <c r="BD83" s="3432">
        <f t="shared" si="161"/>
        <v>0</v>
      </c>
      <c r="BE83" s="3419">
        <f t="shared" si="162"/>
        <v>0</v>
      </c>
      <c r="BF83" s="3420">
        <f t="shared" si="163"/>
        <v>0</v>
      </c>
      <c r="BG83" s="3421">
        <f t="shared" si="164"/>
        <v>0</v>
      </c>
      <c r="BH83" s="3422">
        <f t="shared" si="165"/>
        <v>0</v>
      </c>
      <c r="BI83" s="94"/>
      <c r="BJ83" s="95"/>
      <c r="BK83" s="95"/>
      <c r="BL83" s="106"/>
      <c r="BM83" s="106"/>
      <c r="BN83" s="106"/>
      <c r="BO83" s="106"/>
      <c r="BP83" s="106"/>
      <c r="BQ83" s="106"/>
      <c r="BR83" s="106"/>
      <c r="BS83" s="106"/>
      <c r="BT83" s="97"/>
      <c r="BU83" s="97"/>
      <c r="BV83" s="97"/>
      <c r="BW83" s="97"/>
      <c r="BX83" s="97"/>
      <c r="BY83" s="97"/>
      <c r="BZ83" s="97"/>
      <c r="CA83" s="98"/>
      <c r="CB83" s="99"/>
      <c r="CC83" s="99"/>
      <c r="CD83" s="99"/>
      <c r="CE83" s="99"/>
      <c r="CF83" s="99"/>
      <c r="CG83" s="99"/>
      <c r="CH83" s="99"/>
      <c r="CI83" s="99"/>
      <c r="CJ83" s="99"/>
      <c r="CK83" s="99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>
        <v>7</v>
      </c>
      <c r="DS83" s="102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96"/>
      <c r="EG83" s="96"/>
      <c r="EH83" s="96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367"/>
      <c r="ET83" s="367"/>
      <c r="EU83" s="367"/>
      <c r="EV83" s="367"/>
      <c r="EW83" s="367"/>
      <c r="EX83" s="367"/>
      <c r="EY83" s="515"/>
      <c r="EZ83" s="515"/>
      <c r="FA83" s="515"/>
      <c r="FB83" s="515"/>
      <c r="FC83" s="515"/>
      <c r="FD83" s="515"/>
      <c r="FE83" s="515"/>
      <c r="FF83" s="515"/>
      <c r="FG83" s="634"/>
      <c r="FH83" s="634"/>
      <c r="FI83" s="634"/>
      <c r="FJ83" s="634"/>
      <c r="FK83" s="634"/>
      <c r="FL83" s="634"/>
      <c r="FM83" s="634"/>
      <c r="FN83" s="634"/>
      <c r="FO83" s="634"/>
      <c r="FP83" s="634"/>
      <c r="FQ83" s="634"/>
      <c r="FR83" s="634"/>
      <c r="FS83" s="634"/>
      <c r="FT83" s="634"/>
      <c r="FU83" s="753"/>
      <c r="FV83" s="753"/>
      <c r="FW83" s="753"/>
      <c r="FX83" s="753"/>
      <c r="FY83" s="753"/>
      <c r="FZ83" s="753"/>
      <c r="GA83" s="753"/>
      <c r="GB83" s="753"/>
      <c r="GC83" s="753"/>
      <c r="GD83" s="753"/>
      <c r="GE83" s="753"/>
      <c r="GF83" s="753"/>
      <c r="GG83" s="753"/>
      <c r="GH83" s="753"/>
      <c r="GI83" s="1599"/>
      <c r="GJ83" s="1599"/>
      <c r="GK83" s="1599"/>
      <c r="GL83" s="1599"/>
      <c r="GM83" s="1599"/>
      <c r="GN83" s="1599"/>
      <c r="GO83" s="1599"/>
      <c r="GP83" s="1599"/>
      <c r="GQ83" s="1599"/>
      <c r="GR83" s="1599"/>
      <c r="GS83" s="1599"/>
      <c r="GT83" s="1599"/>
      <c r="GU83" s="1599"/>
      <c r="GV83" s="1599"/>
      <c r="GW83" s="1599"/>
      <c r="GX83" s="3597"/>
      <c r="GY83" s="3597"/>
      <c r="GZ83" s="3597"/>
      <c r="HA83" s="3597"/>
      <c r="HB83" s="3597"/>
      <c r="HC83" s="3597"/>
      <c r="HD83" s="3597"/>
      <c r="HE83" s="3663"/>
      <c r="HF83" s="3597"/>
      <c r="HG83" s="3597"/>
      <c r="HH83" s="3597"/>
      <c r="HI83" s="3731"/>
      <c r="HJ83" s="3731"/>
      <c r="HK83" s="3731"/>
      <c r="HL83" s="3731"/>
      <c r="HM83" s="3731"/>
      <c r="HN83" s="3731"/>
      <c r="HO83" s="3663"/>
      <c r="HP83" s="3731"/>
      <c r="HQ83" s="3731"/>
      <c r="HR83" s="3731"/>
      <c r="HS83" s="3731"/>
      <c r="HT83" s="3731"/>
      <c r="HU83" s="3731"/>
      <c r="HV83" s="104"/>
      <c r="HW83" s="104"/>
      <c r="HX83" s="104"/>
      <c r="HY83" s="104"/>
      <c r="HZ83" s="104"/>
      <c r="IA83" s="3663"/>
      <c r="IB83" s="104"/>
      <c r="IC83" s="104"/>
      <c r="ID83" s="104"/>
      <c r="IE83" s="104"/>
      <c r="IF83" s="104"/>
      <c r="IG83" s="3797"/>
    </row>
    <row r="84" spans="1:241" s="478" customFormat="1" ht="11.1" customHeight="1" x14ac:dyDescent="0.2">
      <c r="A84" s="58" t="s">
        <v>6</v>
      </c>
      <c r="B84" s="58" t="s">
        <v>6</v>
      </c>
      <c r="C84" s="448">
        <f t="shared" si="113"/>
        <v>5</v>
      </c>
      <c r="D84" s="447">
        <f t="shared" si="114"/>
        <v>2.7777777777777776E-2</v>
      </c>
      <c r="E84" s="403">
        <f t="array" ref="E84">MIN(IF(BI84:IG84&gt;=1,$BI$3:$IG$3))</f>
        <v>39389</v>
      </c>
      <c r="F84" s="400">
        <f t="array" ref="F84">MAX(IF(BI84:IG84&gt;=1,$BI$3:$IG$3))</f>
        <v>39536</v>
      </c>
      <c r="G84" s="442">
        <f t="shared" si="115"/>
        <v>0</v>
      </c>
      <c r="H84" s="446">
        <f t="shared" si="116"/>
        <v>0</v>
      </c>
      <c r="I84" s="626" t="str">
        <f t="shared" si="117"/>
        <v>-</v>
      </c>
      <c r="J84" s="375" t="str">
        <f t="array" ref="J84">IF((G84&gt;=1),MAX(IF(BI84:IG84=1,$BI$3:$IG$3)),"-")</f>
        <v>-</v>
      </c>
      <c r="K84" s="759" t="str">
        <f t="array" ref="K84">IF((G84&gt;=1),MAX(IF(BI84:IG84=1,$BI$2:$IG$2)),"-")</f>
        <v>-</v>
      </c>
      <c r="L84" s="384">
        <f t="shared" ca="1" si="118"/>
        <v>5</v>
      </c>
      <c r="M84" s="384" t="str">
        <f t="shared" ca="1" si="119"/>
        <v>-</v>
      </c>
      <c r="N84" s="445">
        <f t="shared" si="120"/>
        <v>0</v>
      </c>
      <c r="O84" s="444">
        <f t="shared" si="121"/>
        <v>0</v>
      </c>
      <c r="P84" s="156">
        <f t="shared" si="122"/>
        <v>0</v>
      </c>
      <c r="Q84" s="443">
        <f t="shared" si="123"/>
        <v>0</v>
      </c>
      <c r="R84" s="442">
        <f t="shared" si="124"/>
        <v>0</v>
      </c>
      <c r="S84" s="441">
        <f t="shared" si="125"/>
        <v>0</v>
      </c>
      <c r="T84" s="362">
        <f t="shared" si="126"/>
        <v>0</v>
      </c>
      <c r="U84" s="157">
        <f t="shared" si="127"/>
        <v>0</v>
      </c>
      <c r="V84" s="363">
        <f t="shared" si="128"/>
        <v>0</v>
      </c>
      <c r="W84" s="158">
        <f t="shared" si="129"/>
        <v>0</v>
      </c>
      <c r="X84" s="159">
        <f t="array" ref="X84">SUM(1*(BI$5:IG$5=BI84:IG84))-1</f>
        <v>1</v>
      </c>
      <c r="Y84" s="160">
        <f t="shared" si="130"/>
        <v>0.2</v>
      </c>
      <c r="Z84" s="389">
        <f t="shared" si="131"/>
        <v>10.6</v>
      </c>
      <c r="AA84" s="389">
        <f t="shared" si="132"/>
        <v>13.4</v>
      </c>
      <c r="AB84" s="397">
        <f t="shared" si="133"/>
        <v>0.79104477611940294</v>
      </c>
      <c r="AC84" s="3419">
        <f t="shared" si="134"/>
        <v>0</v>
      </c>
      <c r="AD84" s="3420">
        <f t="shared" si="135"/>
        <v>0</v>
      </c>
      <c r="AE84" s="3421">
        <f t="shared" si="136"/>
        <v>5</v>
      </c>
      <c r="AF84" s="3422">
        <f t="shared" si="137"/>
        <v>0</v>
      </c>
      <c r="AG84" s="3423">
        <f t="shared" si="138"/>
        <v>0</v>
      </c>
      <c r="AH84" s="3424">
        <f t="shared" si="139"/>
        <v>0</v>
      </c>
      <c r="AI84" s="3425">
        <f t="shared" si="140"/>
        <v>0</v>
      </c>
      <c r="AJ84" s="3426">
        <f t="shared" si="141"/>
        <v>0</v>
      </c>
      <c r="AK84" s="3427">
        <f t="shared" si="142"/>
        <v>0</v>
      </c>
      <c r="AL84" s="3428">
        <f t="shared" si="143"/>
        <v>0</v>
      </c>
      <c r="AM84" s="3429">
        <f t="shared" si="144"/>
        <v>0</v>
      </c>
      <c r="AN84" s="3430">
        <f t="shared" si="145"/>
        <v>0</v>
      </c>
      <c r="AO84" s="3431">
        <f t="shared" si="146"/>
        <v>0</v>
      </c>
      <c r="AP84" s="3432">
        <f t="shared" si="147"/>
        <v>0</v>
      </c>
      <c r="AQ84" s="3419">
        <f t="shared" si="148"/>
        <v>0</v>
      </c>
      <c r="AR84" s="3420">
        <f t="shared" si="149"/>
        <v>0</v>
      </c>
      <c r="AS84" s="3421">
        <f t="shared" si="150"/>
        <v>0</v>
      </c>
      <c r="AT84" s="3422">
        <f t="shared" si="151"/>
        <v>0</v>
      </c>
      <c r="AU84" s="3423">
        <f t="shared" si="152"/>
        <v>0</v>
      </c>
      <c r="AV84" s="3424">
        <f t="shared" si="153"/>
        <v>0</v>
      </c>
      <c r="AW84" s="3425">
        <f t="shared" si="154"/>
        <v>0</v>
      </c>
      <c r="AX84" s="3426">
        <f t="shared" si="155"/>
        <v>0</v>
      </c>
      <c r="AY84" s="3427">
        <f t="shared" si="156"/>
        <v>0</v>
      </c>
      <c r="AZ84" s="3428">
        <f t="shared" si="157"/>
        <v>0</v>
      </c>
      <c r="BA84" s="3429">
        <f t="shared" si="158"/>
        <v>0</v>
      </c>
      <c r="BB84" s="3430">
        <f t="shared" si="159"/>
        <v>0</v>
      </c>
      <c r="BC84" s="3431">
        <f t="shared" si="160"/>
        <v>0</v>
      </c>
      <c r="BD84" s="3432">
        <f t="shared" si="161"/>
        <v>0</v>
      </c>
      <c r="BE84" s="3419">
        <f t="shared" si="162"/>
        <v>0</v>
      </c>
      <c r="BF84" s="3420">
        <f t="shared" si="163"/>
        <v>0</v>
      </c>
      <c r="BG84" s="3421">
        <f t="shared" si="164"/>
        <v>0</v>
      </c>
      <c r="BH84" s="3422">
        <f t="shared" si="165"/>
        <v>0</v>
      </c>
      <c r="BI84" s="94"/>
      <c r="BJ84" s="95"/>
      <c r="BK84" s="95"/>
      <c r="BL84" s="96"/>
      <c r="BM84" s="96">
        <v>10</v>
      </c>
      <c r="BN84" s="96">
        <v>10</v>
      </c>
      <c r="BO84" s="96">
        <v>11</v>
      </c>
      <c r="BP84" s="96">
        <v>8</v>
      </c>
      <c r="BQ84" s="96">
        <v>14</v>
      </c>
      <c r="BR84" s="96"/>
      <c r="BS84" s="96"/>
      <c r="BT84" s="98"/>
      <c r="BU84" s="98"/>
      <c r="BV84" s="98"/>
      <c r="BW84" s="98"/>
      <c r="BX84" s="98"/>
      <c r="BY84" s="98"/>
      <c r="BZ84" s="98"/>
      <c r="CA84" s="98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96"/>
      <c r="EG84" s="96"/>
      <c r="EH84" s="96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367"/>
      <c r="ET84" s="367"/>
      <c r="EU84" s="367"/>
      <c r="EV84" s="367"/>
      <c r="EW84" s="367"/>
      <c r="EX84" s="367"/>
      <c r="EY84" s="515"/>
      <c r="EZ84" s="515"/>
      <c r="FA84" s="515"/>
      <c r="FB84" s="515"/>
      <c r="FC84" s="515"/>
      <c r="FD84" s="515"/>
      <c r="FE84" s="515"/>
      <c r="FF84" s="515"/>
      <c r="FG84" s="634"/>
      <c r="FH84" s="634"/>
      <c r="FI84" s="634"/>
      <c r="FJ84" s="634"/>
      <c r="FK84" s="634"/>
      <c r="FL84" s="634"/>
      <c r="FM84" s="634"/>
      <c r="FN84" s="634"/>
      <c r="FO84" s="634"/>
      <c r="FP84" s="634"/>
      <c r="FQ84" s="634"/>
      <c r="FR84" s="634"/>
      <c r="FS84" s="634"/>
      <c r="FT84" s="634"/>
      <c r="FU84" s="753"/>
      <c r="FV84" s="753"/>
      <c r="FW84" s="753"/>
      <c r="FX84" s="753"/>
      <c r="FY84" s="753"/>
      <c r="FZ84" s="753"/>
      <c r="GA84" s="753"/>
      <c r="GB84" s="753"/>
      <c r="GC84" s="753"/>
      <c r="GD84" s="753"/>
      <c r="GE84" s="753"/>
      <c r="GF84" s="753"/>
      <c r="GG84" s="753"/>
      <c r="GH84" s="753"/>
      <c r="GI84" s="1599"/>
      <c r="GJ84" s="1599"/>
      <c r="GK84" s="1599"/>
      <c r="GL84" s="1599"/>
      <c r="GM84" s="1599"/>
      <c r="GN84" s="1599"/>
      <c r="GO84" s="1599"/>
      <c r="GP84" s="1599"/>
      <c r="GQ84" s="1599"/>
      <c r="GR84" s="1599"/>
      <c r="GS84" s="1599"/>
      <c r="GT84" s="1599"/>
      <c r="GU84" s="1599"/>
      <c r="GV84" s="1599"/>
      <c r="GW84" s="1599"/>
      <c r="GX84" s="3597"/>
      <c r="GY84" s="3597"/>
      <c r="GZ84" s="3597"/>
      <c r="HA84" s="3597"/>
      <c r="HB84" s="3597"/>
      <c r="HC84" s="3597"/>
      <c r="HD84" s="3597"/>
      <c r="HE84" s="3663"/>
      <c r="HF84" s="3597"/>
      <c r="HG84" s="3597"/>
      <c r="HH84" s="3597"/>
      <c r="HI84" s="3731"/>
      <c r="HJ84" s="3731"/>
      <c r="HK84" s="3731"/>
      <c r="HL84" s="3731"/>
      <c r="HM84" s="3731"/>
      <c r="HN84" s="3731"/>
      <c r="HO84" s="3663"/>
      <c r="HP84" s="3731"/>
      <c r="HQ84" s="3731"/>
      <c r="HR84" s="3731"/>
      <c r="HS84" s="3731"/>
      <c r="HT84" s="3731"/>
      <c r="HU84" s="3731"/>
      <c r="HV84" s="104"/>
      <c r="HW84" s="104"/>
      <c r="HX84" s="104"/>
      <c r="HY84" s="104"/>
      <c r="HZ84" s="104"/>
      <c r="IA84" s="3663"/>
      <c r="IB84" s="104"/>
      <c r="IC84" s="104"/>
      <c r="ID84" s="104"/>
      <c r="IE84" s="104"/>
      <c r="IF84" s="104"/>
      <c r="IG84" s="3797"/>
    </row>
    <row r="85" spans="1:241" s="478" customFormat="1" ht="11.1" customHeight="1" x14ac:dyDescent="0.2">
      <c r="A85" s="61" t="s">
        <v>127</v>
      </c>
      <c r="B85" s="61" t="s">
        <v>223</v>
      </c>
      <c r="C85" s="448">
        <f t="shared" si="113"/>
        <v>41</v>
      </c>
      <c r="D85" s="447">
        <f t="shared" si="114"/>
        <v>0.22777777777777777</v>
      </c>
      <c r="E85" s="403">
        <f t="array" ref="E85">MIN(IF(BI85:IG85&gt;=1,$BI$3:$IG$3))</f>
        <v>41180</v>
      </c>
      <c r="F85" s="400">
        <f t="array" ref="F85">MAX(IF(BI85:IG85&gt;=1,$BI$3:$IG$3))</f>
        <v>44477</v>
      </c>
      <c r="G85" s="442">
        <f t="shared" si="115"/>
        <v>1</v>
      </c>
      <c r="H85" s="446">
        <f t="shared" si="116"/>
        <v>2.4390243902439025E-2</v>
      </c>
      <c r="I85" s="626">
        <f t="shared" si="117"/>
        <v>0.25</v>
      </c>
      <c r="J85" s="375">
        <f t="array" ref="J85">IF((G85&gt;=1),MAX(IF(BI85:IG85=1,$BI$3:$IG$3)),"-")</f>
        <v>41803</v>
      </c>
      <c r="K85" s="759">
        <f t="array" ref="K85">IF((G85&gt;=1),MAX(IF(BI85:IG85=1,$BI$2:$IG$2)),"-")</f>
        <v>75</v>
      </c>
      <c r="L85" s="384">
        <f t="shared" ca="1" si="118"/>
        <v>26</v>
      </c>
      <c r="M85" s="384">
        <f t="shared" ca="1" si="119"/>
        <v>105</v>
      </c>
      <c r="N85" s="445">
        <f t="shared" si="120"/>
        <v>3</v>
      </c>
      <c r="O85" s="444">
        <f t="shared" si="121"/>
        <v>7.3170731707317069E-2</v>
      </c>
      <c r="P85" s="156">
        <f t="shared" si="122"/>
        <v>2</v>
      </c>
      <c r="Q85" s="443">
        <f t="shared" si="123"/>
        <v>4.878048780487805E-2</v>
      </c>
      <c r="R85" s="442">
        <f t="shared" si="124"/>
        <v>6</v>
      </c>
      <c r="S85" s="441">
        <f t="shared" si="125"/>
        <v>0.14634146341463414</v>
      </c>
      <c r="T85" s="362">
        <f t="shared" si="126"/>
        <v>8</v>
      </c>
      <c r="U85" s="157">
        <f t="shared" si="127"/>
        <v>0.1951219512195122</v>
      </c>
      <c r="V85" s="363">
        <f t="shared" si="128"/>
        <v>16</v>
      </c>
      <c r="W85" s="158">
        <f t="shared" si="129"/>
        <v>0.3902439024390244</v>
      </c>
      <c r="X85" s="159">
        <f t="array" ref="X85">SUM(1*(BI$5:IG$5=BI85:IG85))-1</f>
        <v>3</v>
      </c>
      <c r="Y85" s="160">
        <f t="shared" si="130"/>
        <v>7.3170731707317069E-2</v>
      </c>
      <c r="Z85" s="389">
        <f t="shared" si="131"/>
        <v>8.3902439024390247</v>
      </c>
      <c r="AA85" s="389">
        <f t="shared" si="132"/>
        <v>14.878048780487806</v>
      </c>
      <c r="AB85" s="397">
        <f t="shared" si="133"/>
        <v>0.56393442622950818</v>
      </c>
      <c r="AC85" s="3419">
        <f t="shared" si="134"/>
        <v>0</v>
      </c>
      <c r="AD85" s="3420">
        <f t="shared" si="135"/>
        <v>0</v>
      </c>
      <c r="AE85" s="3421">
        <f t="shared" si="136"/>
        <v>0</v>
      </c>
      <c r="AF85" s="3422">
        <f t="shared" si="137"/>
        <v>0</v>
      </c>
      <c r="AG85" s="3423">
        <f t="shared" si="138"/>
        <v>0</v>
      </c>
      <c r="AH85" s="3424">
        <f t="shared" si="139"/>
        <v>0</v>
      </c>
      <c r="AI85" s="3425">
        <f t="shared" si="140"/>
        <v>0</v>
      </c>
      <c r="AJ85" s="3426">
        <f t="shared" si="141"/>
        <v>0</v>
      </c>
      <c r="AK85" s="3427">
        <f t="shared" si="142"/>
        <v>0</v>
      </c>
      <c r="AL85" s="3428">
        <f t="shared" si="143"/>
        <v>0</v>
      </c>
      <c r="AM85" s="3429">
        <f t="shared" si="144"/>
        <v>0</v>
      </c>
      <c r="AN85" s="3430">
        <f t="shared" si="145"/>
        <v>0</v>
      </c>
      <c r="AO85" s="3431">
        <f t="shared" si="146"/>
        <v>6</v>
      </c>
      <c r="AP85" s="3432">
        <f t="shared" si="147"/>
        <v>0</v>
      </c>
      <c r="AQ85" s="3419">
        <f t="shared" si="148"/>
        <v>9</v>
      </c>
      <c r="AR85" s="3420">
        <f t="shared" si="149"/>
        <v>1</v>
      </c>
      <c r="AS85" s="3421">
        <f t="shared" si="150"/>
        <v>6</v>
      </c>
      <c r="AT85" s="3422">
        <f t="shared" si="151"/>
        <v>0</v>
      </c>
      <c r="AU85" s="3423">
        <f t="shared" si="152"/>
        <v>5</v>
      </c>
      <c r="AV85" s="3424">
        <f t="shared" si="153"/>
        <v>0</v>
      </c>
      <c r="AW85" s="3425">
        <f t="shared" si="154"/>
        <v>0</v>
      </c>
      <c r="AX85" s="3426">
        <f t="shared" si="155"/>
        <v>0</v>
      </c>
      <c r="AY85" s="3427">
        <f t="shared" si="156"/>
        <v>4</v>
      </c>
      <c r="AZ85" s="3428">
        <f t="shared" si="157"/>
        <v>0</v>
      </c>
      <c r="BA85" s="3429">
        <f t="shared" si="158"/>
        <v>2</v>
      </c>
      <c r="BB85" s="3430">
        <f t="shared" si="159"/>
        <v>0</v>
      </c>
      <c r="BC85" s="3431">
        <f t="shared" si="160"/>
        <v>7</v>
      </c>
      <c r="BD85" s="3432">
        <f t="shared" si="161"/>
        <v>0</v>
      </c>
      <c r="BE85" s="3419">
        <f t="shared" si="162"/>
        <v>2</v>
      </c>
      <c r="BF85" s="3420">
        <f t="shared" si="163"/>
        <v>0</v>
      </c>
      <c r="BG85" s="3421">
        <f t="shared" si="164"/>
        <v>0</v>
      </c>
      <c r="BH85" s="3422">
        <f t="shared" si="165"/>
        <v>0</v>
      </c>
      <c r="BI85" s="94"/>
      <c r="BJ85" s="95"/>
      <c r="BK85" s="95"/>
      <c r="BL85" s="106"/>
      <c r="BM85" s="106"/>
      <c r="BN85" s="106"/>
      <c r="BO85" s="106"/>
      <c r="BP85" s="106"/>
      <c r="BQ85" s="106"/>
      <c r="BR85" s="106"/>
      <c r="BS85" s="106"/>
      <c r="BT85" s="97"/>
      <c r="BU85" s="97"/>
      <c r="BV85" s="97"/>
      <c r="BW85" s="97"/>
      <c r="BX85" s="97"/>
      <c r="BY85" s="97"/>
      <c r="BZ85" s="97"/>
      <c r="CA85" s="98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2"/>
      <c r="DH85" s="102"/>
      <c r="DI85" s="102">
        <v>7</v>
      </c>
      <c r="DJ85" s="102">
        <v>6</v>
      </c>
      <c r="DK85" s="102">
        <v>10</v>
      </c>
      <c r="DL85" s="102">
        <v>3</v>
      </c>
      <c r="DM85" s="102"/>
      <c r="DN85" s="102"/>
      <c r="DO85" s="102">
        <v>11</v>
      </c>
      <c r="DP85" s="102"/>
      <c r="DQ85" s="102">
        <v>4</v>
      </c>
      <c r="DR85" s="102"/>
      <c r="DS85" s="102"/>
      <c r="DT85" s="103"/>
      <c r="DU85" s="103">
        <v>11</v>
      </c>
      <c r="DV85" s="103"/>
      <c r="DW85" s="103">
        <v>5</v>
      </c>
      <c r="DX85" s="103">
        <v>17</v>
      </c>
      <c r="DY85" s="103">
        <v>12</v>
      </c>
      <c r="DZ85" s="103">
        <v>6</v>
      </c>
      <c r="EA85" s="103">
        <v>11</v>
      </c>
      <c r="EB85" s="103">
        <v>10</v>
      </c>
      <c r="EC85" s="103">
        <v>18</v>
      </c>
      <c r="ED85" s="103"/>
      <c r="EE85" s="103">
        <v>1</v>
      </c>
      <c r="EF85" s="96">
        <v>7</v>
      </c>
      <c r="EG85" s="96">
        <v>8</v>
      </c>
      <c r="EH85" s="96"/>
      <c r="EI85" s="104">
        <v>3</v>
      </c>
      <c r="EJ85" s="104"/>
      <c r="EK85" s="104"/>
      <c r="EL85" s="104">
        <v>13</v>
      </c>
      <c r="EM85" s="104"/>
      <c r="EN85" s="104">
        <v>8</v>
      </c>
      <c r="EO85" s="104"/>
      <c r="EP85" s="104"/>
      <c r="EQ85" s="104"/>
      <c r="ER85" s="104">
        <v>13</v>
      </c>
      <c r="ES85" s="367">
        <v>2</v>
      </c>
      <c r="ET85" s="367">
        <v>2</v>
      </c>
      <c r="EU85" s="367"/>
      <c r="EV85" s="367"/>
      <c r="EW85" s="367"/>
      <c r="EX85" s="367"/>
      <c r="EY85" s="515"/>
      <c r="EZ85" s="515">
        <v>9</v>
      </c>
      <c r="FA85" s="515">
        <v>5</v>
      </c>
      <c r="FB85" s="515"/>
      <c r="FC85" s="515"/>
      <c r="FD85" s="515">
        <v>14</v>
      </c>
      <c r="FE85" s="515"/>
      <c r="FF85" s="515"/>
      <c r="FG85" s="634"/>
      <c r="FH85" s="634"/>
      <c r="FI85" s="634"/>
      <c r="FJ85" s="634"/>
      <c r="FK85" s="634"/>
      <c r="FL85" s="634"/>
      <c r="FM85" s="634"/>
      <c r="FN85" s="634"/>
      <c r="FO85" s="634"/>
      <c r="FP85" s="634"/>
      <c r="FQ85" s="634"/>
      <c r="FR85" s="634"/>
      <c r="FS85" s="634"/>
      <c r="FT85" s="634"/>
      <c r="FU85" s="753"/>
      <c r="FV85" s="753">
        <v>5</v>
      </c>
      <c r="FW85" s="753">
        <v>7</v>
      </c>
      <c r="FX85" s="753">
        <v>11</v>
      </c>
      <c r="FY85" s="753">
        <v>6</v>
      </c>
      <c r="FZ85" s="753"/>
      <c r="GA85" s="753"/>
      <c r="GB85" s="753"/>
      <c r="GC85" s="753"/>
      <c r="GD85" s="753"/>
      <c r="GE85" s="753"/>
      <c r="GF85" s="753"/>
      <c r="GG85" s="753"/>
      <c r="GH85" s="753"/>
      <c r="GI85" s="1599"/>
      <c r="GJ85" s="1599"/>
      <c r="GK85" s="1599"/>
      <c r="GL85" s="1599"/>
      <c r="GM85" s="1599"/>
      <c r="GN85" s="1599"/>
      <c r="GO85" s="1599"/>
      <c r="GP85" s="1599"/>
      <c r="GQ85" s="1599"/>
      <c r="GR85" s="1599"/>
      <c r="GS85" s="1599"/>
      <c r="GT85" s="1599"/>
      <c r="GU85" s="1599"/>
      <c r="GV85" s="1599">
        <v>6</v>
      </c>
      <c r="GW85" s="1599">
        <v>11</v>
      </c>
      <c r="GX85" s="3597">
        <v>12</v>
      </c>
      <c r="GY85" s="3597">
        <v>10</v>
      </c>
      <c r="GZ85" s="3597">
        <v>11</v>
      </c>
      <c r="HA85" s="3597"/>
      <c r="HB85" s="3597">
        <v>12</v>
      </c>
      <c r="HC85" s="3597">
        <v>8</v>
      </c>
      <c r="HD85" s="3597">
        <v>6</v>
      </c>
      <c r="HE85" s="3663"/>
      <c r="HF85" s="3597">
        <v>2</v>
      </c>
      <c r="HG85" s="3597"/>
      <c r="HH85" s="3597"/>
      <c r="HI85" s="3731"/>
      <c r="HJ85" s="3731"/>
      <c r="HK85" s="3731">
        <v>11</v>
      </c>
      <c r="HL85" s="3731">
        <v>10</v>
      </c>
      <c r="HM85" s="3731"/>
      <c r="HN85" s="3731"/>
      <c r="HO85" s="3663"/>
      <c r="HP85" s="3731"/>
      <c r="HQ85" s="3731"/>
      <c r="HR85" s="3731"/>
      <c r="HS85" s="3731"/>
      <c r="HT85" s="3731"/>
      <c r="HU85" s="3731"/>
      <c r="HV85" s="104"/>
      <c r="HW85" s="104"/>
      <c r="HX85" s="104"/>
      <c r="HY85" s="104"/>
      <c r="HZ85" s="104"/>
      <c r="IA85" s="3663"/>
      <c r="IB85" s="104"/>
      <c r="IC85" s="104"/>
      <c r="ID85" s="104"/>
      <c r="IE85" s="104"/>
      <c r="IF85" s="104"/>
      <c r="IG85" s="3797"/>
    </row>
    <row r="86" spans="1:241" s="478" customFormat="1" ht="11.1" customHeight="1" x14ac:dyDescent="0.2">
      <c r="A86" s="58" t="s">
        <v>237</v>
      </c>
      <c r="B86" s="58" t="s">
        <v>236</v>
      </c>
      <c r="C86" s="448">
        <f t="shared" si="113"/>
        <v>1</v>
      </c>
      <c r="D86" s="447">
        <f t="shared" si="114"/>
        <v>5.5555555555555558E-3</v>
      </c>
      <c r="E86" s="403">
        <f t="array" ref="E86">MIN(IF(BI86:IG86&gt;=1,$BI$3:$IG$3))</f>
        <v>41943</v>
      </c>
      <c r="F86" s="400">
        <f t="array" ref="F86">MAX(IF(BI86:IG86&gt;=1,$BI$3:$IG$3))</f>
        <v>41943</v>
      </c>
      <c r="G86" s="442">
        <f t="shared" si="115"/>
        <v>0</v>
      </c>
      <c r="H86" s="446">
        <f t="shared" si="116"/>
        <v>0</v>
      </c>
      <c r="I86" s="626" t="str">
        <f t="shared" si="117"/>
        <v>-</v>
      </c>
      <c r="J86" s="375" t="str">
        <f t="array" ref="J86">IF((G86&gt;=1),MAX(IF(BI86:IG86=1,$BI$3:$IG$3)),"-")</f>
        <v>-</v>
      </c>
      <c r="K86" s="759" t="str">
        <f t="array" ref="K86">IF((G86&gt;=1),MAX(IF(BI86:IG86=1,$BI$2:$IG$2)),"-")</f>
        <v>-</v>
      </c>
      <c r="L86" s="384">
        <f t="shared" ca="1" si="118"/>
        <v>1</v>
      </c>
      <c r="M86" s="384" t="str">
        <f t="shared" ca="1" si="119"/>
        <v>-</v>
      </c>
      <c r="N86" s="445">
        <f t="shared" si="120"/>
        <v>0</v>
      </c>
      <c r="O86" s="444">
        <f t="shared" si="121"/>
        <v>0</v>
      </c>
      <c r="P86" s="156">
        <f t="shared" si="122"/>
        <v>0</v>
      </c>
      <c r="Q86" s="443">
        <f t="shared" si="123"/>
        <v>0</v>
      </c>
      <c r="R86" s="442">
        <f t="shared" si="124"/>
        <v>0</v>
      </c>
      <c r="S86" s="441">
        <f t="shared" si="125"/>
        <v>0</v>
      </c>
      <c r="T86" s="362">
        <f t="shared" si="126"/>
        <v>1</v>
      </c>
      <c r="U86" s="157">
        <f t="shared" si="127"/>
        <v>1</v>
      </c>
      <c r="V86" s="363">
        <f t="shared" si="128"/>
        <v>1</v>
      </c>
      <c r="W86" s="158">
        <f t="shared" si="129"/>
        <v>1</v>
      </c>
      <c r="X86" s="159">
        <f t="array" ref="X86">SUM(1*(BI$5:IG$5=BI86:IG86))-1</f>
        <v>0</v>
      </c>
      <c r="Y86" s="160">
        <f t="shared" si="130"/>
        <v>0</v>
      </c>
      <c r="Z86" s="389">
        <f t="shared" si="131"/>
        <v>4</v>
      </c>
      <c r="AA86" s="389">
        <f t="shared" si="132"/>
        <v>16</v>
      </c>
      <c r="AB86" s="397">
        <f t="shared" si="133"/>
        <v>0.25</v>
      </c>
      <c r="AC86" s="3419">
        <f t="shared" si="134"/>
        <v>0</v>
      </c>
      <c r="AD86" s="3420">
        <f t="shared" si="135"/>
        <v>0</v>
      </c>
      <c r="AE86" s="3421">
        <f t="shared" si="136"/>
        <v>0</v>
      </c>
      <c r="AF86" s="3422">
        <f t="shared" si="137"/>
        <v>0</v>
      </c>
      <c r="AG86" s="3423">
        <f t="shared" si="138"/>
        <v>0</v>
      </c>
      <c r="AH86" s="3424">
        <f t="shared" si="139"/>
        <v>0</v>
      </c>
      <c r="AI86" s="3425">
        <f t="shared" si="140"/>
        <v>0</v>
      </c>
      <c r="AJ86" s="3426">
        <f t="shared" si="141"/>
        <v>0</v>
      </c>
      <c r="AK86" s="3427">
        <f t="shared" si="142"/>
        <v>0</v>
      </c>
      <c r="AL86" s="3428">
        <f t="shared" si="143"/>
        <v>0</v>
      </c>
      <c r="AM86" s="3429">
        <f t="shared" si="144"/>
        <v>0</v>
      </c>
      <c r="AN86" s="3430">
        <f t="shared" si="145"/>
        <v>0</v>
      </c>
      <c r="AO86" s="3431">
        <f t="shared" si="146"/>
        <v>0</v>
      </c>
      <c r="AP86" s="3432">
        <f t="shared" si="147"/>
        <v>0</v>
      </c>
      <c r="AQ86" s="3419">
        <f t="shared" si="148"/>
        <v>0</v>
      </c>
      <c r="AR86" s="3420">
        <f t="shared" si="149"/>
        <v>0</v>
      </c>
      <c r="AS86" s="3421">
        <f t="shared" si="150"/>
        <v>1</v>
      </c>
      <c r="AT86" s="3422">
        <f t="shared" si="151"/>
        <v>0</v>
      </c>
      <c r="AU86" s="3423">
        <f t="shared" si="152"/>
        <v>0</v>
      </c>
      <c r="AV86" s="3424">
        <f t="shared" si="153"/>
        <v>0</v>
      </c>
      <c r="AW86" s="3425">
        <f t="shared" si="154"/>
        <v>0</v>
      </c>
      <c r="AX86" s="3426">
        <f t="shared" si="155"/>
        <v>0</v>
      </c>
      <c r="AY86" s="3427">
        <f t="shared" si="156"/>
        <v>0</v>
      </c>
      <c r="AZ86" s="3428">
        <f t="shared" si="157"/>
        <v>0</v>
      </c>
      <c r="BA86" s="3429">
        <f t="shared" si="158"/>
        <v>0</v>
      </c>
      <c r="BB86" s="3430">
        <f t="shared" si="159"/>
        <v>0</v>
      </c>
      <c r="BC86" s="3431">
        <f t="shared" si="160"/>
        <v>0</v>
      </c>
      <c r="BD86" s="3432">
        <f t="shared" si="161"/>
        <v>0</v>
      </c>
      <c r="BE86" s="3419">
        <f t="shared" si="162"/>
        <v>0</v>
      </c>
      <c r="BF86" s="3420">
        <f t="shared" si="163"/>
        <v>0</v>
      </c>
      <c r="BG86" s="3421">
        <f t="shared" si="164"/>
        <v>0</v>
      </c>
      <c r="BH86" s="3422">
        <f t="shared" si="165"/>
        <v>0</v>
      </c>
      <c r="BI86" s="94"/>
      <c r="BJ86" s="95"/>
      <c r="BK86" s="95"/>
      <c r="BL86" s="106"/>
      <c r="BM86" s="106"/>
      <c r="BN86" s="106"/>
      <c r="BO86" s="106"/>
      <c r="BP86" s="106"/>
      <c r="BQ86" s="106"/>
      <c r="BR86" s="106"/>
      <c r="BS86" s="106"/>
      <c r="BT86" s="97"/>
      <c r="BU86" s="97"/>
      <c r="BV86" s="97"/>
      <c r="BW86" s="97"/>
      <c r="BX86" s="97"/>
      <c r="BY86" s="97"/>
      <c r="BZ86" s="97"/>
      <c r="CA86" s="98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96"/>
      <c r="EG86" s="96"/>
      <c r="EH86" s="96">
        <v>4</v>
      </c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367"/>
      <c r="ET86" s="367"/>
      <c r="EU86" s="367"/>
      <c r="EV86" s="367"/>
      <c r="EW86" s="367"/>
      <c r="EX86" s="367"/>
      <c r="EY86" s="515"/>
      <c r="EZ86" s="515"/>
      <c r="FA86" s="515"/>
      <c r="FB86" s="515"/>
      <c r="FC86" s="515"/>
      <c r="FD86" s="515"/>
      <c r="FE86" s="515"/>
      <c r="FF86" s="515"/>
      <c r="FG86" s="634"/>
      <c r="FH86" s="634"/>
      <c r="FI86" s="634"/>
      <c r="FJ86" s="634"/>
      <c r="FK86" s="634"/>
      <c r="FL86" s="634"/>
      <c r="FM86" s="634"/>
      <c r="FN86" s="634"/>
      <c r="FO86" s="634"/>
      <c r="FP86" s="634"/>
      <c r="FQ86" s="634"/>
      <c r="FR86" s="634"/>
      <c r="FS86" s="634"/>
      <c r="FT86" s="634"/>
      <c r="FU86" s="753"/>
      <c r="FV86" s="753"/>
      <c r="FW86" s="753"/>
      <c r="FX86" s="753"/>
      <c r="FY86" s="753"/>
      <c r="FZ86" s="753"/>
      <c r="GA86" s="753"/>
      <c r="GB86" s="753"/>
      <c r="GC86" s="753"/>
      <c r="GD86" s="753"/>
      <c r="GE86" s="753"/>
      <c r="GF86" s="753"/>
      <c r="GG86" s="753"/>
      <c r="GH86" s="753"/>
      <c r="GI86" s="1599"/>
      <c r="GJ86" s="1599"/>
      <c r="GK86" s="1599"/>
      <c r="GL86" s="1599"/>
      <c r="GM86" s="1599"/>
      <c r="GN86" s="1599"/>
      <c r="GO86" s="1599"/>
      <c r="GP86" s="1599"/>
      <c r="GQ86" s="1599"/>
      <c r="GR86" s="1599"/>
      <c r="GS86" s="1599"/>
      <c r="GT86" s="1599"/>
      <c r="GU86" s="1599"/>
      <c r="GV86" s="1599"/>
      <c r="GW86" s="1599"/>
      <c r="GX86" s="3597"/>
      <c r="GY86" s="3597"/>
      <c r="GZ86" s="3597"/>
      <c r="HA86" s="3597"/>
      <c r="HB86" s="3597"/>
      <c r="HC86" s="3597"/>
      <c r="HD86" s="3597"/>
      <c r="HE86" s="3663"/>
      <c r="HF86" s="3597"/>
      <c r="HG86" s="3597"/>
      <c r="HH86" s="3597"/>
      <c r="HI86" s="3731"/>
      <c r="HJ86" s="3731"/>
      <c r="HK86" s="3731"/>
      <c r="HL86" s="3731"/>
      <c r="HM86" s="3731"/>
      <c r="HN86" s="3731"/>
      <c r="HO86" s="3663"/>
      <c r="HP86" s="3731"/>
      <c r="HQ86" s="3731"/>
      <c r="HR86" s="3731"/>
      <c r="HS86" s="3731"/>
      <c r="HT86" s="3731"/>
      <c r="HU86" s="3731"/>
      <c r="HV86" s="104"/>
      <c r="HW86" s="104"/>
      <c r="HX86" s="104"/>
      <c r="HY86" s="104"/>
      <c r="HZ86" s="104"/>
      <c r="IA86" s="3663"/>
      <c r="IB86" s="104"/>
      <c r="IC86" s="104"/>
      <c r="ID86" s="104"/>
      <c r="IE86" s="104"/>
      <c r="IF86" s="104"/>
      <c r="IG86" s="3797"/>
    </row>
    <row r="87" spans="1:241" s="478" customFormat="1" ht="11.1" customHeight="1" x14ac:dyDescent="0.2">
      <c r="A87" s="58" t="s">
        <v>308</v>
      </c>
      <c r="B87" s="58" t="s">
        <v>311</v>
      </c>
      <c r="C87" s="448">
        <f t="shared" si="113"/>
        <v>1</v>
      </c>
      <c r="D87" s="447">
        <f t="shared" si="114"/>
        <v>5.5555555555555558E-3</v>
      </c>
      <c r="E87" s="403">
        <f t="array" ref="E87">MIN(IF(BI87:IG87&gt;=1,$BI$3:$IG$3))</f>
        <v>42643</v>
      </c>
      <c r="F87" s="400">
        <f t="array" ref="F87">MAX(IF(BI87:IG87&gt;=1,$BI$3:$IG$3))</f>
        <v>42643</v>
      </c>
      <c r="G87" s="442">
        <f t="shared" si="115"/>
        <v>0</v>
      </c>
      <c r="H87" s="446">
        <f t="shared" si="116"/>
        <v>0</v>
      </c>
      <c r="I87" s="626" t="str">
        <f t="shared" si="117"/>
        <v>-</v>
      </c>
      <c r="J87" s="375" t="str">
        <f t="array" ref="J87">IF((G87&gt;=1),MAX(IF(BI87:IG87=1,$BI$3:$IG$3)),"-")</f>
        <v>-</v>
      </c>
      <c r="K87" s="759" t="str">
        <f t="array" ref="K87">IF((G87&gt;=1),MAX(IF(BI87:IG87=1,$BI$2:$IG$2)),"-")</f>
        <v>-</v>
      </c>
      <c r="L87" s="384">
        <f t="shared" ca="1" si="118"/>
        <v>1</v>
      </c>
      <c r="M87" s="384" t="str">
        <f t="shared" ca="1" si="119"/>
        <v>-</v>
      </c>
      <c r="N87" s="445">
        <f t="shared" si="120"/>
        <v>0</v>
      </c>
      <c r="O87" s="444">
        <f t="shared" si="121"/>
        <v>0</v>
      </c>
      <c r="P87" s="156">
        <f t="shared" si="122"/>
        <v>0</v>
      </c>
      <c r="Q87" s="443">
        <f t="shared" si="123"/>
        <v>0</v>
      </c>
      <c r="R87" s="442">
        <f t="shared" si="124"/>
        <v>0</v>
      </c>
      <c r="S87" s="441">
        <f t="shared" si="125"/>
        <v>0</v>
      </c>
      <c r="T87" s="362">
        <f t="shared" si="126"/>
        <v>0</v>
      </c>
      <c r="U87" s="157">
        <f t="shared" si="127"/>
        <v>0</v>
      </c>
      <c r="V87" s="363">
        <f t="shared" si="128"/>
        <v>0</v>
      </c>
      <c r="W87" s="158">
        <f t="shared" si="129"/>
        <v>0</v>
      </c>
      <c r="X87" s="159">
        <f t="array" ref="X87">SUM(1*(BI$5:IG$5=BI87:IG87))-1</f>
        <v>1</v>
      </c>
      <c r="Y87" s="160">
        <f t="shared" si="130"/>
        <v>1</v>
      </c>
      <c r="Z87" s="389">
        <f t="shared" si="131"/>
        <v>12</v>
      </c>
      <c r="AA87" s="389">
        <f t="shared" si="132"/>
        <v>12</v>
      </c>
      <c r="AB87" s="397">
        <f t="shared" si="133"/>
        <v>1</v>
      </c>
      <c r="AC87" s="3419">
        <f t="shared" si="134"/>
        <v>0</v>
      </c>
      <c r="AD87" s="3420">
        <f t="shared" si="135"/>
        <v>0</v>
      </c>
      <c r="AE87" s="3421">
        <f t="shared" si="136"/>
        <v>0</v>
      </c>
      <c r="AF87" s="3422">
        <f t="shared" si="137"/>
        <v>0</v>
      </c>
      <c r="AG87" s="3423">
        <f t="shared" si="138"/>
        <v>0</v>
      </c>
      <c r="AH87" s="3424">
        <f t="shared" si="139"/>
        <v>0</v>
      </c>
      <c r="AI87" s="3425">
        <f t="shared" si="140"/>
        <v>0</v>
      </c>
      <c r="AJ87" s="3426">
        <f t="shared" si="141"/>
        <v>0</v>
      </c>
      <c r="AK87" s="3427">
        <f t="shared" si="142"/>
        <v>0</v>
      </c>
      <c r="AL87" s="3428">
        <f t="shared" si="143"/>
        <v>0</v>
      </c>
      <c r="AM87" s="3429">
        <f t="shared" si="144"/>
        <v>0</v>
      </c>
      <c r="AN87" s="3430">
        <f t="shared" si="145"/>
        <v>0</v>
      </c>
      <c r="AO87" s="3431">
        <f t="shared" si="146"/>
        <v>0</v>
      </c>
      <c r="AP87" s="3432">
        <f t="shared" si="147"/>
        <v>0</v>
      </c>
      <c r="AQ87" s="3419">
        <f t="shared" si="148"/>
        <v>0</v>
      </c>
      <c r="AR87" s="3420">
        <f t="shared" si="149"/>
        <v>0</v>
      </c>
      <c r="AS87" s="3421">
        <f t="shared" si="150"/>
        <v>0</v>
      </c>
      <c r="AT87" s="3422">
        <f t="shared" si="151"/>
        <v>0</v>
      </c>
      <c r="AU87" s="3423">
        <f t="shared" si="152"/>
        <v>0</v>
      </c>
      <c r="AV87" s="3424">
        <f t="shared" si="153"/>
        <v>0</v>
      </c>
      <c r="AW87" s="3425">
        <f t="shared" si="154"/>
        <v>1</v>
      </c>
      <c r="AX87" s="3426">
        <f t="shared" si="155"/>
        <v>0</v>
      </c>
      <c r="AY87" s="3427">
        <f t="shared" si="156"/>
        <v>0</v>
      </c>
      <c r="AZ87" s="3428">
        <f t="shared" si="157"/>
        <v>0</v>
      </c>
      <c r="BA87" s="3429">
        <f t="shared" si="158"/>
        <v>0</v>
      </c>
      <c r="BB87" s="3430">
        <f t="shared" si="159"/>
        <v>0</v>
      </c>
      <c r="BC87" s="3431">
        <f t="shared" si="160"/>
        <v>0</v>
      </c>
      <c r="BD87" s="3432">
        <f t="shared" si="161"/>
        <v>0</v>
      </c>
      <c r="BE87" s="3419">
        <f t="shared" si="162"/>
        <v>0</v>
      </c>
      <c r="BF87" s="3420">
        <f t="shared" si="163"/>
        <v>0</v>
      </c>
      <c r="BG87" s="3421">
        <f t="shared" si="164"/>
        <v>0</v>
      </c>
      <c r="BH87" s="3422">
        <f t="shared" si="165"/>
        <v>0</v>
      </c>
      <c r="BI87" s="94"/>
      <c r="BJ87" s="95"/>
      <c r="BK87" s="95"/>
      <c r="BL87" s="106"/>
      <c r="BM87" s="106"/>
      <c r="BN87" s="106"/>
      <c r="BO87" s="106"/>
      <c r="BP87" s="106"/>
      <c r="BQ87" s="106"/>
      <c r="BR87" s="106"/>
      <c r="BS87" s="106"/>
      <c r="BT87" s="97"/>
      <c r="BU87" s="97"/>
      <c r="BV87" s="97"/>
      <c r="BW87" s="97"/>
      <c r="BX87" s="97"/>
      <c r="BY87" s="97"/>
      <c r="BZ87" s="97"/>
      <c r="CA87" s="98"/>
      <c r="CB87" s="99"/>
      <c r="CC87" s="99"/>
      <c r="CD87" s="99"/>
      <c r="CE87" s="99"/>
      <c r="CF87" s="99"/>
      <c r="CG87" s="99"/>
      <c r="CH87" s="99"/>
      <c r="CI87" s="99"/>
      <c r="CJ87" s="99"/>
      <c r="CK87" s="99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96"/>
      <c r="EG87" s="96"/>
      <c r="EH87" s="96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367"/>
      <c r="ET87" s="367"/>
      <c r="EU87" s="367"/>
      <c r="EV87" s="367"/>
      <c r="EW87" s="367"/>
      <c r="EX87" s="367"/>
      <c r="EY87" s="515"/>
      <c r="EZ87" s="515"/>
      <c r="FA87" s="515"/>
      <c r="FB87" s="515"/>
      <c r="FC87" s="515"/>
      <c r="FD87" s="515"/>
      <c r="FE87" s="515"/>
      <c r="FF87" s="515"/>
      <c r="FG87" s="634"/>
      <c r="FH87" s="634">
        <v>12</v>
      </c>
      <c r="FI87" s="634"/>
      <c r="FJ87" s="634"/>
      <c r="FK87" s="634"/>
      <c r="FL87" s="634"/>
      <c r="FM87" s="634"/>
      <c r="FN87" s="634"/>
      <c r="FO87" s="634"/>
      <c r="FP87" s="634"/>
      <c r="FQ87" s="634"/>
      <c r="FR87" s="634"/>
      <c r="FS87" s="634"/>
      <c r="FT87" s="634"/>
      <c r="FU87" s="753"/>
      <c r="FV87" s="753"/>
      <c r="FW87" s="753"/>
      <c r="FX87" s="753"/>
      <c r="FY87" s="753"/>
      <c r="FZ87" s="753"/>
      <c r="GA87" s="753"/>
      <c r="GB87" s="753"/>
      <c r="GC87" s="753"/>
      <c r="GD87" s="753"/>
      <c r="GE87" s="753"/>
      <c r="GF87" s="753"/>
      <c r="GG87" s="753"/>
      <c r="GH87" s="753"/>
      <c r="GI87" s="1599"/>
      <c r="GJ87" s="1599"/>
      <c r="GK87" s="1599"/>
      <c r="GL87" s="1599"/>
      <c r="GM87" s="1599"/>
      <c r="GN87" s="1599"/>
      <c r="GO87" s="1599"/>
      <c r="GP87" s="1599"/>
      <c r="GQ87" s="1599"/>
      <c r="GR87" s="1599"/>
      <c r="GS87" s="1599"/>
      <c r="GT87" s="1599"/>
      <c r="GU87" s="1599"/>
      <c r="GV87" s="1599"/>
      <c r="GW87" s="1599"/>
      <c r="GX87" s="3597"/>
      <c r="GY87" s="3597"/>
      <c r="GZ87" s="3597"/>
      <c r="HA87" s="3597"/>
      <c r="HB87" s="3597"/>
      <c r="HC87" s="3597"/>
      <c r="HD87" s="3597"/>
      <c r="HE87" s="3663"/>
      <c r="HF87" s="3597"/>
      <c r="HG87" s="3597"/>
      <c r="HH87" s="3597"/>
      <c r="HI87" s="3731"/>
      <c r="HJ87" s="3731"/>
      <c r="HK87" s="3731"/>
      <c r="HL87" s="3731"/>
      <c r="HM87" s="3731"/>
      <c r="HN87" s="3731"/>
      <c r="HO87" s="3663"/>
      <c r="HP87" s="3731"/>
      <c r="HQ87" s="3731"/>
      <c r="HR87" s="3731"/>
      <c r="HS87" s="3731"/>
      <c r="HT87" s="3731"/>
      <c r="HU87" s="3731"/>
      <c r="HV87" s="104"/>
      <c r="HW87" s="104"/>
      <c r="HX87" s="104"/>
      <c r="HY87" s="104"/>
      <c r="HZ87" s="104"/>
      <c r="IA87" s="3663"/>
      <c r="IB87" s="104"/>
      <c r="IC87" s="104"/>
      <c r="ID87" s="104"/>
      <c r="IE87" s="104"/>
      <c r="IF87" s="104"/>
      <c r="IG87" s="3797"/>
    </row>
    <row r="88" spans="1:241" s="478" customFormat="1" ht="11.1" customHeight="1" x14ac:dyDescent="0.2">
      <c r="A88" s="58" t="s">
        <v>220</v>
      </c>
      <c r="B88" s="58" t="s">
        <v>218</v>
      </c>
      <c r="C88" s="448">
        <f t="shared" si="113"/>
        <v>1</v>
      </c>
      <c r="D88" s="447">
        <f t="shared" si="114"/>
        <v>5.5555555555555558E-3</v>
      </c>
      <c r="E88" s="403">
        <f t="array" ref="E88">MIN(IF(BI88:IG88&gt;=1,$BI$3:$IG$3))</f>
        <v>41880</v>
      </c>
      <c r="F88" s="400">
        <f t="array" ref="F88">MAX(IF(BI88:IG88&gt;=1,$BI$3:$IG$3))</f>
        <v>41880</v>
      </c>
      <c r="G88" s="442">
        <f t="shared" si="115"/>
        <v>0</v>
      </c>
      <c r="H88" s="446">
        <f t="shared" si="116"/>
        <v>0</v>
      </c>
      <c r="I88" s="626" t="str">
        <f t="shared" si="117"/>
        <v>-</v>
      </c>
      <c r="J88" s="375" t="str">
        <f t="array" ref="J88">IF((G88&gt;=1),MAX(IF(BI88:IG88=1,$BI$3:$IG$3)),"-")</f>
        <v>-</v>
      </c>
      <c r="K88" s="759" t="str">
        <f t="array" ref="K88">IF((G88&gt;=1),MAX(IF(BI88:IG88=1,$BI$2:$IG$2)),"-")</f>
        <v>-</v>
      </c>
      <c r="L88" s="384">
        <f t="shared" ca="1" si="118"/>
        <v>1</v>
      </c>
      <c r="M88" s="384" t="str">
        <f t="shared" ca="1" si="119"/>
        <v>-</v>
      </c>
      <c r="N88" s="445">
        <f t="shared" si="120"/>
        <v>0</v>
      </c>
      <c r="O88" s="444">
        <f t="shared" si="121"/>
        <v>0</v>
      </c>
      <c r="P88" s="156">
        <f t="shared" si="122"/>
        <v>0</v>
      </c>
      <c r="Q88" s="443">
        <f t="shared" si="123"/>
        <v>0</v>
      </c>
      <c r="R88" s="442">
        <f t="shared" si="124"/>
        <v>0</v>
      </c>
      <c r="S88" s="441">
        <f t="shared" si="125"/>
        <v>0</v>
      </c>
      <c r="T88" s="362">
        <f t="shared" si="126"/>
        <v>0</v>
      </c>
      <c r="U88" s="157">
        <f t="shared" si="127"/>
        <v>0</v>
      </c>
      <c r="V88" s="363">
        <f t="shared" si="128"/>
        <v>0</v>
      </c>
      <c r="W88" s="158">
        <f t="shared" si="129"/>
        <v>0</v>
      </c>
      <c r="X88" s="159">
        <f t="array" ref="X88">SUM(1*(BI$5:IG$5=BI88:IG88))-1</f>
        <v>0</v>
      </c>
      <c r="Y88" s="160">
        <f t="shared" si="130"/>
        <v>0</v>
      </c>
      <c r="Z88" s="389">
        <f t="shared" si="131"/>
        <v>15</v>
      </c>
      <c r="AA88" s="389">
        <f t="shared" si="132"/>
        <v>17</v>
      </c>
      <c r="AB88" s="397">
        <f t="shared" si="133"/>
        <v>0.88235294117647056</v>
      </c>
      <c r="AC88" s="3419">
        <f t="shared" si="134"/>
        <v>0</v>
      </c>
      <c r="AD88" s="3420">
        <f t="shared" si="135"/>
        <v>0</v>
      </c>
      <c r="AE88" s="3421">
        <f t="shared" si="136"/>
        <v>0</v>
      </c>
      <c r="AF88" s="3422">
        <f t="shared" si="137"/>
        <v>0</v>
      </c>
      <c r="AG88" s="3423">
        <f t="shared" si="138"/>
        <v>0</v>
      </c>
      <c r="AH88" s="3424">
        <f t="shared" si="139"/>
        <v>0</v>
      </c>
      <c r="AI88" s="3425">
        <f t="shared" si="140"/>
        <v>0</v>
      </c>
      <c r="AJ88" s="3426">
        <f t="shared" si="141"/>
        <v>0</v>
      </c>
      <c r="AK88" s="3427">
        <f t="shared" si="142"/>
        <v>0</v>
      </c>
      <c r="AL88" s="3428">
        <f t="shared" si="143"/>
        <v>0</v>
      </c>
      <c r="AM88" s="3429">
        <f t="shared" si="144"/>
        <v>0</v>
      </c>
      <c r="AN88" s="3430">
        <f t="shared" si="145"/>
        <v>0</v>
      </c>
      <c r="AO88" s="3431">
        <f t="shared" si="146"/>
        <v>0</v>
      </c>
      <c r="AP88" s="3432">
        <f t="shared" si="147"/>
        <v>0</v>
      </c>
      <c r="AQ88" s="3419">
        <f t="shared" si="148"/>
        <v>0</v>
      </c>
      <c r="AR88" s="3420">
        <f t="shared" si="149"/>
        <v>0</v>
      </c>
      <c r="AS88" s="3421">
        <f t="shared" si="150"/>
        <v>1</v>
      </c>
      <c r="AT88" s="3422">
        <f t="shared" si="151"/>
        <v>0</v>
      </c>
      <c r="AU88" s="3423">
        <f t="shared" si="152"/>
        <v>0</v>
      </c>
      <c r="AV88" s="3424">
        <f t="shared" si="153"/>
        <v>0</v>
      </c>
      <c r="AW88" s="3425">
        <f t="shared" si="154"/>
        <v>0</v>
      </c>
      <c r="AX88" s="3426">
        <f t="shared" si="155"/>
        <v>0</v>
      </c>
      <c r="AY88" s="3427">
        <f t="shared" si="156"/>
        <v>0</v>
      </c>
      <c r="AZ88" s="3428">
        <f t="shared" si="157"/>
        <v>0</v>
      </c>
      <c r="BA88" s="3429">
        <f t="shared" si="158"/>
        <v>0</v>
      </c>
      <c r="BB88" s="3430">
        <f t="shared" si="159"/>
        <v>0</v>
      </c>
      <c r="BC88" s="3431">
        <f t="shared" si="160"/>
        <v>0</v>
      </c>
      <c r="BD88" s="3432">
        <f t="shared" si="161"/>
        <v>0</v>
      </c>
      <c r="BE88" s="3419">
        <f t="shared" si="162"/>
        <v>0</v>
      </c>
      <c r="BF88" s="3420">
        <f t="shared" si="163"/>
        <v>0</v>
      </c>
      <c r="BG88" s="3421">
        <f t="shared" si="164"/>
        <v>0</v>
      </c>
      <c r="BH88" s="3422">
        <f t="shared" si="165"/>
        <v>0</v>
      </c>
      <c r="BI88" s="94"/>
      <c r="BJ88" s="95"/>
      <c r="BK88" s="95"/>
      <c r="BL88" s="106"/>
      <c r="BM88" s="106"/>
      <c r="BN88" s="106"/>
      <c r="BO88" s="106"/>
      <c r="BP88" s="106"/>
      <c r="BQ88" s="106"/>
      <c r="BR88" s="106"/>
      <c r="BS88" s="106"/>
      <c r="BT88" s="98"/>
      <c r="BU88" s="98"/>
      <c r="BV88" s="98"/>
      <c r="BW88" s="98"/>
      <c r="BX88" s="98"/>
      <c r="BY88" s="98"/>
      <c r="BZ88" s="98"/>
      <c r="CA88" s="98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96">
        <v>15</v>
      </c>
      <c r="EG88" s="96"/>
      <c r="EH88" s="96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367"/>
      <c r="ET88" s="367"/>
      <c r="EU88" s="367"/>
      <c r="EV88" s="367"/>
      <c r="EW88" s="367"/>
      <c r="EX88" s="367"/>
      <c r="EY88" s="515"/>
      <c r="EZ88" s="515"/>
      <c r="FA88" s="515"/>
      <c r="FB88" s="515"/>
      <c r="FC88" s="515"/>
      <c r="FD88" s="515"/>
      <c r="FE88" s="515"/>
      <c r="FF88" s="515"/>
      <c r="FG88" s="634"/>
      <c r="FH88" s="634"/>
      <c r="FI88" s="634"/>
      <c r="FJ88" s="634"/>
      <c r="FK88" s="634"/>
      <c r="FL88" s="634"/>
      <c r="FM88" s="634"/>
      <c r="FN88" s="634"/>
      <c r="FO88" s="634"/>
      <c r="FP88" s="634"/>
      <c r="FQ88" s="634"/>
      <c r="FR88" s="634"/>
      <c r="FS88" s="634"/>
      <c r="FT88" s="634"/>
      <c r="FU88" s="753"/>
      <c r="FV88" s="753"/>
      <c r="FW88" s="753"/>
      <c r="FX88" s="753"/>
      <c r="FY88" s="753"/>
      <c r="FZ88" s="753"/>
      <c r="GA88" s="753"/>
      <c r="GB88" s="753"/>
      <c r="GC88" s="753"/>
      <c r="GD88" s="753"/>
      <c r="GE88" s="753"/>
      <c r="GF88" s="753"/>
      <c r="GG88" s="753"/>
      <c r="GH88" s="753"/>
      <c r="GI88" s="1599"/>
      <c r="GJ88" s="1599"/>
      <c r="GK88" s="1599"/>
      <c r="GL88" s="1599"/>
      <c r="GM88" s="1599"/>
      <c r="GN88" s="1599"/>
      <c r="GO88" s="1599"/>
      <c r="GP88" s="1599"/>
      <c r="GQ88" s="1599"/>
      <c r="GR88" s="1599"/>
      <c r="GS88" s="1599"/>
      <c r="GT88" s="1599"/>
      <c r="GU88" s="1599"/>
      <c r="GV88" s="1599"/>
      <c r="GW88" s="1599"/>
      <c r="GX88" s="3597"/>
      <c r="GY88" s="3597"/>
      <c r="GZ88" s="3597"/>
      <c r="HA88" s="3597"/>
      <c r="HB88" s="3597"/>
      <c r="HC88" s="3597"/>
      <c r="HD88" s="3597"/>
      <c r="HE88" s="3663"/>
      <c r="HF88" s="3597"/>
      <c r="HG88" s="3597"/>
      <c r="HH88" s="3597"/>
      <c r="HI88" s="3731"/>
      <c r="HJ88" s="3731"/>
      <c r="HK88" s="3731"/>
      <c r="HL88" s="3731"/>
      <c r="HM88" s="3731"/>
      <c r="HN88" s="3731"/>
      <c r="HO88" s="3663"/>
      <c r="HP88" s="3731"/>
      <c r="HQ88" s="3731"/>
      <c r="HR88" s="3731"/>
      <c r="HS88" s="3731"/>
      <c r="HT88" s="3731"/>
      <c r="HU88" s="3731"/>
      <c r="HV88" s="104"/>
      <c r="HW88" s="104"/>
      <c r="HX88" s="104"/>
      <c r="HY88" s="104"/>
      <c r="HZ88" s="104"/>
      <c r="IA88" s="3663"/>
      <c r="IB88" s="104"/>
      <c r="IC88" s="104"/>
      <c r="ID88" s="104"/>
      <c r="IE88" s="104"/>
      <c r="IF88" s="104"/>
      <c r="IG88" s="3797"/>
    </row>
    <row r="89" spans="1:241" s="478" customFormat="1" ht="11.1" customHeight="1" x14ac:dyDescent="0.2">
      <c r="A89" s="59" t="s">
        <v>207</v>
      </c>
      <c r="B89" s="59" t="s">
        <v>206</v>
      </c>
      <c r="C89" s="448">
        <f t="shared" si="113"/>
        <v>58</v>
      </c>
      <c r="D89" s="447">
        <f t="shared" si="114"/>
        <v>0.32222222222222224</v>
      </c>
      <c r="E89" s="403">
        <f t="array" ref="E89">MIN(IF(BI89:IG89&gt;=1,$BI$3:$IG$3))</f>
        <v>41670</v>
      </c>
      <c r="F89" s="400">
        <f t="array" ref="F89">MAX(IF(BI89:IG89&gt;=1,$BI$3:$IG$3))</f>
        <v>44981</v>
      </c>
      <c r="G89" s="442">
        <f t="shared" si="115"/>
        <v>2</v>
      </c>
      <c r="H89" s="446">
        <f t="shared" si="116"/>
        <v>3.4482758620689655E-2</v>
      </c>
      <c r="I89" s="626">
        <f t="shared" si="117"/>
        <v>0.33333333333333331</v>
      </c>
      <c r="J89" s="375">
        <f t="array" ref="J89">IF((G89&gt;=1),MAX(IF(BI89:IG89=1,$BI$3:$IG$3)),"-")</f>
        <v>44960</v>
      </c>
      <c r="K89" s="759">
        <f t="array" ref="K89">IF((G89&gt;=1),MAX(IF(BI89:IG89=1,$BI$2:$IG$2)),"-")</f>
        <v>177</v>
      </c>
      <c r="L89" s="384">
        <f t="shared" ca="1" si="118"/>
        <v>1</v>
      </c>
      <c r="M89" s="384">
        <f t="shared" ca="1" si="119"/>
        <v>3</v>
      </c>
      <c r="N89" s="445">
        <f t="shared" si="120"/>
        <v>4</v>
      </c>
      <c r="O89" s="444">
        <f t="shared" si="121"/>
        <v>6.8965517241379309E-2</v>
      </c>
      <c r="P89" s="156">
        <f t="shared" si="122"/>
        <v>1</v>
      </c>
      <c r="Q89" s="443">
        <f t="shared" si="123"/>
        <v>1.7241379310344827E-2</v>
      </c>
      <c r="R89" s="442">
        <f t="shared" si="124"/>
        <v>7</v>
      </c>
      <c r="S89" s="441">
        <f t="shared" si="125"/>
        <v>0.1206896551724138</v>
      </c>
      <c r="T89" s="362">
        <f t="shared" si="126"/>
        <v>14</v>
      </c>
      <c r="U89" s="157">
        <f t="shared" si="127"/>
        <v>0.2413793103448276</v>
      </c>
      <c r="V89" s="363">
        <f t="shared" si="128"/>
        <v>26</v>
      </c>
      <c r="W89" s="158">
        <f t="shared" si="129"/>
        <v>0.44827586206896552</v>
      </c>
      <c r="X89" s="159">
        <f t="array" ref="X89">SUM(1*(BI$5:IG$5=BI89:IG89))-1</f>
        <v>3</v>
      </c>
      <c r="Y89" s="160">
        <f t="shared" si="130"/>
        <v>5.1724137931034482E-2</v>
      </c>
      <c r="Z89" s="389">
        <f t="shared" si="131"/>
        <v>8.431034482758621</v>
      </c>
      <c r="AA89" s="389">
        <f t="shared" si="132"/>
        <v>14.896551724137931</v>
      </c>
      <c r="AB89" s="397">
        <f t="shared" si="133"/>
        <v>0.56597222222222221</v>
      </c>
      <c r="AC89" s="3419">
        <f t="shared" si="134"/>
        <v>0</v>
      </c>
      <c r="AD89" s="3420">
        <f t="shared" si="135"/>
        <v>0</v>
      </c>
      <c r="AE89" s="3421">
        <f t="shared" si="136"/>
        <v>0</v>
      </c>
      <c r="AF89" s="3422">
        <f t="shared" si="137"/>
        <v>0</v>
      </c>
      <c r="AG89" s="3423">
        <f t="shared" si="138"/>
        <v>0</v>
      </c>
      <c r="AH89" s="3424">
        <f t="shared" si="139"/>
        <v>0</v>
      </c>
      <c r="AI89" s="3425">
        <f t="shared" si="140"/>
        <v>0</v>
      </c>
      <c r="AJ89" s="3426">
        <f t="shared" si="141"/>
        <v>0</v>
      </c>
      <c r="AK89" s="3427">
        <f t="shared" si="142"/>
        <v>0</v>
      </c>
      <c r="AL89" s="3428">
        <f t="shared" si="143"/>
        <v>0</v>
      </c>
      <c r="AM89" s="3429">
        <f t="shared" si="144"/>
        <v>0</v>
      </c>
      <c r="AN89" s="3430">
        <f t="shared" si="145"/>
        <v>0</v>
      </c>
      <c r="AO89" s="3431">
        <f t="shared" si="146"/>
        <v>0</v>
      </c>
      <c r="AP89" s="3432">
        <f t="shared" si="147"/>
        <v>0</v>
      </c>
      <c r="AQ89" s="3419">
        <f t="shared" si="148"/>
        <v>1</v>
      </c>
      <c r="AR89" s="3420">
        <f t="shared" si="149"/>
        <v>0</v>
      </c>
      <c r="AS89" s="3421">
        <f t="shared" si="150"/>
        <v>1</v>
      </c>
      <c r="AT89" s="3422">
        <f t="shared" si="151"/>
        <v>0</v>
      </c>
      <c r="AU89" s="3423">
        <f t="shared" si="152"/>
        <v>10</v>
      </c>
      <c r="AV89" s="3424">
        <f t="shared" si="153"/>
        <v>0</v>
      </c>
      <c r="AW89" s="3425">
        <f t="shared" si="154"/>
        <v>8</v>
      </c>
      <c r="AX89" s="3426">
        <f t="shared" si="155"/>
        <v>0</v>
      </c>
      <c r="AY89" s="3427">
        <f t="shared" si="156"/>
        <v>6</v>
      </c>
      <c r="AZ89" s="3428">
        <f t="shared" si="157"/>
        <v>0</v>
      </c>
      <c r="BA89" s="3429">
        <f t="shared" si="158"/>
        <v>8</v>
      </c>
      <c r="BB89" s="3430">
        <f t="shared" si="159"/>
        <v>1</v>
      </c>
      <c r="BC89" s="3431">
        <f t="shared" si="160"/>
        <v>8</v>
      </c>
      <c r="BD89" s="3432">
        <f t="shared" si="161"/>
        <v>0</v>
      </c>
      <c r="BE89" s="3419">
        <f t="shared" si="162"/>
        <v>8</v>
      </c>
      <c r="BF89" s="3420">
        <f t="shared" si="163"/>
        <v>0</v>
      </c>
      <c r="BG89" s="3421">
        <f t="shared" si="164"/>
        <v>8</v>
      </c>
      <c r="BH89" s="3422">
        <f t="shared" si="165"/>
        <v>1</v>
      </c>
      <c r="BI89" s="94"/>
      <c r="BJ89" s="95"/>
      <c r="BK89" s="95"/>
      <c r="BL89" s="106"/>
      <c r="BM89" s="106"/>
      <c r="BN89" s="106"/>
      <c r="BO89" s="106"/>
      <c r="BP89" s="106"/>
      <c r="BQ89" s="106"/>
      <c r="BR89" s="106"/>
      <c r="BS89" s="106"/>
      <c r="BT89" s="97"/>
      <c r="BU89" s="97"/>
      <c r="BV89" s="97"/>
      <c r="BW89" s="97"/>
      <c r="BX89" s="97"/>
      <c r="BY89" s="97"/>
      <c r="BZ89" s="97"/>
      <c r="CA89" s="98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3"/>
      <c r="DU89" s="103"/>
      <c r="DV89" s="103"/>
      <c r="DW89" s="103"/>
      <c r="DX89" s="103"/>
      <c r="DY89" s="103"/>
      <c r="DZ89" s="103">
        <v>16</v>
      </c>
      <c r="EA89" s="103"/>
      <c r="EB89" s="103"/>
      <c r="EC89" s="103"/>
      <c r="ED89" s="103"/>
      <c r="EE89" s="103"/>
      <c r="EF89" s="96"/>
      <c r="EG89" s="96"/>
      <c r="EH89" s="96"/>
      <c r="EI89" s="104"/>
      <c r="EJ89" s="104"/>
      <c r="EK89" s="104"/>
      <c r="EL89" s="104"/>
      <c r="EM89" s="104"/>
      <c r="EN89" s="104"/>
      <c r="EO89" s="104">
        <v>9</v>
      </c>
      <c r="EP89" s="104"/>
      <c r="EQ89" s="104"/>
      <c r="ER89" s="104"/>
      <c r="ES89" s="367"/>
      <c r="ET89" s="367">
        <v>5</v>
      </c>
      <c r="EU89" s="367">
        <v>3</v>
      </c>
      <c r="EV89" s="367">
        <v>9</v>
      </c>
      <c r="EW89" s="367">
        <v>10</v>
      </c>
      <c r="EX89" s="367">
        <v>16</v>
      </c>
      <c r="EY89" s="515">
        <v>4</v>
      </c>
      <c r="EZ89" s="515">
        <v>5</v>
      </c>
      <c r="FA89" s="515"/>
      <c r="FB89" s="515">
        <v>13</v>
      </c>
      <c r="FC89" s="515">
        <v>14</v>
      </c>
      <c r="FD89" s="515"/>
      <c r="FE89" s="515"/>
      <c r="FF89" s="515">
        <v>6</v>
      </c>
      <c r="FG89" s="634">
        <v>12</v>
      </c>
      <c r="FH89" s="634"/>
      <c r="FI89" s="634">
        <v>14</v>
      </c>
      <c r="FJ89" s="634">
        <v>11</v>
      </c>
      <c r="FK89" s="634"/>
      <c r="FL89" s="634"/>
      <c r="FM89" s="634">
        <v>10</v>
      </c>
      <c r="FN89" s="634">
        <v>9</v>
      </c>
      <c r="FO89" s="634">
        <v>5</v>
      </c>
      <c r="FP89" s="634">
        <v>11</v>
      </c>
      <c r="FQ89" s="634"/>
      <c r="FR89" s="634">
        <v>2</v>
      </c>
      <c r="FS89" s="634"/>
      <c r="FT89" s="634"/>
      <c r="FU89" s="753">
        <v>9</v>
      </c>
      <c r="FV89" s="753">
        <v>15</v>
      </c>
      <c r="FW89" s="753">
        <v>15</v>
      </c>
      <c r="FX89" s="753"/>
      <c r="FY89" s="753"/>
      <c r="FZ89" s="753">
        <v>2</v>
      </c>
      <c r="GA89" s="753">
        <v>12</v>
      </c>
      <c r="GB89" s="753"/>
      <c r="GC89" s="753"/>
      <c r="GD89" s="753"/>
      <c r="GE89" s="753">
        <v>8</v>
      </c>
      <c r="GF89" s="753"/>
      <c r="GG89" s="753"/>
      <c r="GH89" s="753"/>
      <c r="GI89" s="1599">
        <v>5</v>
      </c>
      <c r="GJ89" s="1599">
        <v>12</v>
      </c>
      <c r="GK89" s="1599"/>
      <c r="GL89" s="1599">
        <v>14</v>
      </c>
      <c r="GM89" s="1599"/>
      <c r="GN89" s="1599">
        <v>7</v>
      </c>
      <c r="GO89" s="1599"/>
      <c r="GP89" s="1599">
        <v>6</v>
      </c>
      <c r="GQ89" s="1599"/>
      <c r="GR89" s="1599"/>
      <c r="GS89" s="1599">
        <v>11</v>
      </c>
      <c r="GT89" s="1599"/>
      <c r="GU89" s="1599"/>
      <c r="GV89" s="1599">
        <v>1</v>
      </c>
      <c r="GW89" s="1599">
        <v>2</v>
      </c>
      <c r="GX89" s="3597">
        <v>2</v>
      </c>
      <c r="GY89" s="3597"/>
      <c r="GZ89" s="3597">
        <v>10</v>
      </c>
      <c r="HA89" s="3597"/>
      <c r="HB89" s="3597">
        <v>14</v>
      </c>
      <c r="HC89" s="3597">
        <v>5</v>
      </c>
      <c r="HD89" s="3597">
        <v>16</v>
      </c>
      <c r="HE89" s="3663"/>
      <c r="HF89" s="3597">
        <v>8</v>
      </c>
      <c r="HG89" s="3597">
        <v>8</v>
      </c>
      <c r="HH89" s="3597">
        <v>9</v>
      </c>
      <c r="HI89" s="3731"/>
      <c r="HJ89" s="3731">
        <v>4</v>
      </c>
      <c r="HK89" s="3731">
        <v>13</v>
      </c>
      <c r="HL89" s="3731"/>
      <c r="HM89" s="3731">
        <v>11</v>
      </c>
      <c r="HN89" s="3731">
        <v>14</v>
      </c>
      <c r="HO89" s="3663">
        <v>4</v>
      </c>
      <c r="HP89" s="3731">
        <v>7</v>
      </c>
      <c r="HQ89" s="3731"/>
      <c r="HR89" s="3731"/>
      <c r="HS89" s="3731">
        <v>9</v>
      </c>
      <c r="HT89" s="3731">
        <v>4</v>
      </c>
      <c r="HU89" s="3731"/>
      <c r="HV89" s="104">
        <v>4</v>
      </c>
      <c r="HW89" s="104">
        <v>6</v>
      </c>
      <c r="HX89" s="104">
        <v>7</v>
      </c>
      <c r="HY89" s="104">
        <v>4</v>
      </c>
      <c r="HZ89" s="104"/>
      <c r="IA89" s="3663">
        <v>9</v>
      </c>
      <c r="IB89" s="104">
        <v>6</v>
      </c>
      <c r="IC89" s="104">
        <v>1</v>
      </c>
      <c r="ID89" s="104">
        <v>11</v>
      </c>
      <c r="IE89" s="104"/>
      <c r="IF89" s="104"/>
      <c r="IG89" s="3797"/>
    </row>
    <row r="90" spans="1:241" s="478" customFormat="1" ht="11.1" customHeight="1" x14ac:dyDescent="0.2">
      <c r="A90" s="60" t="s">
        <v>100</v>
      </c>
      <c r="B90" s="60" t="s">
        <v>45</v>
      </c>
      <c r="C90" s="448">
        <f t="shared" si="113"/>
        <v>102</v>
      </c>
      <c r="D90" s="447">
        <f t="shared" si="114"/>
        <v>0.56666666666666665</v>
      </c>
      <c r="E90" s="403">
        <f t="array" ref="E90">MIN(IF(BI90:IG90&gt;=1,$BI$3:$IG$3))</f>
        <v>39913</v>
      </c>
      <c r="F90" s="400">
        <f t="array" ref="F90">MAX(IF(BI90:IG90&gt;=1,$BI$3:$IG$3))</f>
        <v>45016</v>
      </c>
      <c r="G90" s="442">
        <f t="shared" si="115"/>
        <v>3</v>
      </c>
      <c r="H90" s="446">
        <f t="shared" si="116"/>
        <v>2.9411764705882353E-2</v>
      </c>
      <c r="I90" s="626">
        <f t="shared" si="117"/>
        <v>0.21428571428571427</v>
      </c>
      <c r="J90" s="375">
        <f t="array" ref="J90">IF((G90&gt;=1),MAX(IF(BI90:IG90=1,$BI$3:$IG$3)),"-")</f>
        <v>43812</v>
      </c>
      <c r="K90" s="759">
        <f t="array" ref="K90">IF((G90&gt;=1),MAX(IF(BI90:IG90=1,$BI$2:$IG$2)),"-")</f>
        <v>152</v>
      </c>
      <c r="L90" s="384">
        <f t="shared" ca="1" si="118"/>
        <v>19</v>
      </c>
      <c r="M90" s="384">
        <f t="shared" ca="1" si="119"/>
        <v>28</v>
      </c>
      <c r="N90" s="445">
        <f t="shared" si="120"/>
        <v>11</v>
      </c>
      <c r="O90" s="444">
        <f t="shared" si="121"/>
        <v>0.10784313725490197</v>
      </c>
      <c r="P90" s="156">
        <f t="shared" si="122"/>
        <v>9</v>
      </c>
      <c r="Q90" s="443">
        <f t="shared" si="123"/>
        <v>8.8235294117647065E-2</v>
      </c>
      <c r="R90" s="442">
        <f t="shared" si="124"/>
        <v>23</v>
      </c>
      <c r="S90" s="441">
        <f t="shared" si="125"/>
        <v>0.22549019607843138</v>
      </c>
      <c r="T90" s="362">
        <f t="shared" si="126"/>
        <v>29</v>
      </c>
      <c r="U90" s="157">
        <f t="shared" si="127"/>
        <v>0.28431372549019607</v>
      </c>
      <c r="V90" s="363">
        <f t="shared" si="128"/>
        <v>50</v>
      </c>
      <c r="W90" s="158">
        <f t="shared" si="129"/>
        <v>0.49019607843137253</v>
      </c>
      <c r="X90" s="159">
        <f t="array" ref="X90">SUM(1*(BI$5:IG$5=BI90:IG90))-1</f>
        <v>10</v>
      </c>
      <c r="Y90" s="160">
        <f t="shared" si="130"/>
        <v>9.8039215686274508E-2</v>
      </c>
      <c r="Z90" s="389">
        <f t="shared" si="131"/>
        <v>7.4019607843137258</v>
      </c>
      <c r="AA90" s="389">
        <f t="shared" si="132"/>
        <v>13.970588235294118</v>
      </c>
      <c r="AB90" s="397">
        <f t="shared" si="133"/>
        <v>0.52982456140350875</v>
      </c>
      <c r="AC90" s="3419">
        <f t="shared" si="134"/>
        <v>0</v>
      </c>
      <c r="AD90" s="3420">
        <f t="shared" si="135"/>
        <v>0</v>
      </c>
      <c r="AE90" s="3421">
        <f t="shared" si="136"/>
        <v>0</v>
      </c>
      <c r="AF90" s="3422">
        <f t="shared" si="137"/>
        <v>0</v>
      </c>
      <c r="AG90" s="3423">
        <f t="shared" si="138"/>
        <v>2</v>
      </c>
      <c r="AH90" s="3424">
        <f t="shared" si="139"/>
        <v>0</v>
      </c>
      <c r="AI90" s="3425">
        <f t="shared" si="140"/>
        <v>4</v>
      </c>
      <c r="AJ90" s="3426">
        <f t="shared" si="141"/>
        <v>0</v>
      </c>
      <c r="AK90" s="3427">
        <f t="shared" si="142"/>
        <v>3</v>
      </c>
      <c r="AL90" s="3428">
        <f t="shared" si="143"/>
        <v>0</v>
      </c>
      <c r="AM90" s="3429">
        <f t="shared" si="144"/>
        <v>4</v>
      </c>
      <c r="AN90" s="3430">
        <f t="shared" si="145"/>
        <v>0</v>
      </c>
      <c r="AO90" s="3431">
        <f t="shared" si="146"/>
        <v>7</v>
      </c>
      <c r="AP90" s="3432">
        <f t="shared" si="147"/>
        <v>0</v>
      </c>
      <c r="AQ90" s="3419">
        <f t="shared" si="148"/>
        <v>9</v>
      </c>
      <c r="AR90" s="3420">
        <f t="shared" si="149"/>
        <v>0</v>
      </c>
      <c r="AS90" s="3421">
        <f t="shared" si="150"/>
        <v>6</v>
      </c>
      <c r="AT90" s="3422">
        <f t="shared" si="151"/>
        <v>0</v>
      </c>
      <c r="AU90" s="3423">
        <f t="shared" si="152"/>
        <v>8</v>
      </c>
      <c r="AV90" s="3424">
        <f t="shared" si="153"/>
        <v>0</v>
      </c>
      <c r="AW90" s="3425">
        <f t="shared" si="154"/>
        <v>11</v>
      </c>
      <c r="AX90" s="3426">
        <f t="shared" si="155"/>
        <v>1</v>
      </c>
      <c r="AY90" s="3427">
        <f t="shared" si="156"/>
        <v>11</v>
      </c>
      <c r="AZ90" s="3428">
        <f t="shared" si="157"/>
        <v>1</v>
      </c>
      <c r="BA90" s="3429">
        <f t="shared" si="158"/>
        <v>13</v>
      </c>
      <c r="BB90" s="3430">
        <f t="shared" si="159"/>
        <v>0</v>
      </c>
      <c r="BC90" s="3431">
        <f t="shared" si="160"/>
        <v>9</v>
      </c>
      <c r="BD90" s="3432">
        <f t="shared" si="161"/>
        <v>1</v>
      </c>
      <c r="BE90" s="3419">
        <f t="shared" si="162"/>
        <v>7</v>
      </c>
      <c r="BF90" s="3420">
        <f t="shared" si="163"/>
        <v>0</v>
      </c>
      <c r="BG90" s="3421">
        <f t="shared" si="164"/>
        <v>8</v>
      </c>
      <c r="BH90" s="3422">
        <f t="shared" si="165"/>
        <v>0</v>
      </c>
      <c r="BI90" s="94"/>
      <c r="BJ90" s="95"/>
      <c r="BK90" s="95"/>
      <c r="BL90" s="106"/>
      <c r="BM90" s="106"/>
      <c r="BN90" s="106"/>
      <c r="BO90" s="106"/>
      <c r="BP90" s="106"/>
      <c r="BQ90" s="106"/>
      <c r="BR90" s="106"/>
      <c r="BS90" s="106"/>
      <c r="BT90" s="98"/>
      <c r="BU90" s="98"/>
      <c r="BV90" s="98"/>
      <c r="BW90" s="98"/>
      <c r="BX90" s="98"/>
      <c r="BY90" s="98">
        <v>10</v>
      </c>
      <c r="BZ90" s="98">
        <v>7</v>
      </c>
      <c r="CA90" s="98"/>
      <c r="CB90" s="99">
        <v>8</v>
      </c>
      <c r="CC90" s="99"/>
      <c r="CD90" s="99"/>
      <c r="CE90" s="99"/>
      <c r="CF90" s="99"/>
      <c r="CG90" s="99">
        <v>7</v>
      </c>
      <c r="CH90" s="99"/>
      <c r="CI90" s="99">
        <v>4</v>
      </c>
      <c r="CJ90" s="99"/>
      <c r="CK90" s="99">
        <v>6</v>
      </c>
      <c r="CL90" s="100"/>
      <c r="CM90" s="100"/>
      <c r="CN90" s="100"/>
      <c r="CO90" s="100"/>
      <c r="CP90" s="100"/>
      <c r="CQ90" s="100"/>
      <c r="CR90" s="100"/>
      <c r="CS90" s="100"/>
      <c r="CT90" s="100">
        <v>5</v>
      </c>
      <c r="CU90" s="100">
        <v>2</v>
      </c>
      <c r="CV90" s="100">
        <v>7</v>
      </c>
      <c r="CW90" s="101"/>
      <c r="CX90" s="101"/>
      <c r="CY90" s="101">
        <v>7</v>
      </c>
      <c r="CZ90" s="101"/>
      <c r="DA90" s="101">
        <v>13</v>
      </c>
      <c r="DB90" s="101">
        <v>7</v>
      </c>
      <c r="DC90" s="101">
        <v>4</v>
      </c>
      <c r="DD90" s="101"/>
      <c r="DE90" s="101"/>
      <c r="DF90" s="101"/>
      <c r="DG90" s="102"/>
      <c r="DH90" s="102"/>
      <c r="DI90" s="102"/>
      <c r="DJ90" s="102"/>
      <c r="DK90" s="102">
        <v>5</v>
      </c>
      <c r="DL90" s="102"/>
      <c r="DM90" s="102">
        <v>8</v>
      </c>
      <c r="DN90" s="102">
        <v>2</v>
      </c>
      <c r="DO90" s="102">
        <v>2</v>
      </c>
      <c r="DP90" s="102">
        <v>5</v>
      </c>
      <c r="DQ90" s="102">
        <v>2</v>
      </c>
      <c r="DR90" s="102"/>
      <c r="DS90" s="102">
        <v>8</v>
      </c>
      <c r="DT90" s="103"/>
      <c r="DU90" s="103">
        <v>10</v>
      </c>
      <c r="DV90" s="103">
        <v>3</v>
      </c>
      <c r="DW90" s="103">
        <v>4</v>
      </c>
      <c r="DX90" s="103"/>
      <c r="DY90" s="103">
        <v>4</v>
      </c>
      <c r="DZ90" s="103">
        <v>5</v>
      </c>
      <c r="EA90" s="103">
        <v>8</v>
      </c>
      <c r="EB90" s="103">
        <v>8</v>
      </c>
      <c r="EC90" s="103">
        <v>5</v>
      </c>
      <c r="ED90" s="103">
        <v>5</v>
      </c>
      <c r="EE90" s="103"/>
      <c r="EF90" s="96"/>
      <c r="EG90" s="96"/>
      <c r="EH90" s="96">
        <v>12</v>
      </c>
      <c r="EI90" s="104">
        <v>10</v>
      </c>
      <c r="EJ90" s="104"/>
      <c r="EK90" s="104"/>
      <c r="EL90" s="104">
        <v>7</v>
      </c>
      <c r="EM90" s="104">
        <v>12</v>
      </c>
      <c r="EN90" s="104"/>
      <c r="EO90" s="104">
        <v>11</v>
      </c>
      <c r="EP90" s="104"/>
      <c r="EQ90" s="104"/>
      <c r="ER90" s="104">
        <v>3</v>
      </c>
      <c r="ES90" s="367"/>
      <c r="ET90" s="367">
        <v>11</v>
      </c>
      <c r="EU90" s="367">
        <v>11</v>
      </c>
      <c r="EV90" s="367"/>
      <c r="EW90" s="367">
        <v>12</v>
      </c>
      <c r="EX90" s="367">
        <v>11</v>
      </c>
      <c r="EY90" s="515"/>
      <c r="EZ90" s="515">
        <v>3</v>
      </c>
      <c r="FA90" s="515"/>
      <c r="FB90" s="515">
        <v>2</v>
      </c>
      <c r="FC90" s="515"/>
      <c r="FD90" s="515">
        <v>11</v>
      </c>
      <c r="FE90" s="515"/>
      <c r="FF90" s="515">
        <v>12</v>
      </c>
      <c r="FG90" s="634">
        <v>8</v>
      </c>
      <c r="FH90" s="634">
        <v>11</v>
      </c>
      <c r="FI90" s="634">
        <v>3</v>
      </c>
      <c r="FJ90" s="634">
        <v>1</v>
      </c>
      <c r="FK90" s="634">
        <v>3</v>
      </c>
      <c r="FL90" s="634"/>
      <c r="FM90" s="634">
        <v>2</v>
      </c>
      <c r="FN90" s="634"/>
      <c r="FO90" s="634">
        <v>9</v>
      </c>
      <c r="FP90" s="634">
        <v>13</v>
      </c>
      <c r="FQ90" s="634">
        <v>3</v>
      </c>
      <c r="FR90" s="634">
        <v>12</v>
      </c>
      <c r="FS90" s="634">
        <v>4</v>
      </c>
      <c r="FT90" s="634"/>
      <c r="FU90" s="753">
        <v>14</v>
      </c>
      <c r="FV90" s="753">
        <v>2</v>
      </c>
      <c r="FW90" s="753">
        <v>14</v>
      </c>
      <c r="FX90" s="753"/>
      <c r="FY90" s="753">
        <v>11</v>
      </c>
      <c r="FZ90" s="753"/>
      <c r="GA90" s="753">
        <v>2</v>
      </c>
      <c r="GB90" s="753">
        <v>6</v>
      </c>
      <c r="GC90" s="753">
        <v>1</v>
      </c>
      <c r="GD90" s="753">
        <v>14</v>
      </c>
      <c r="GE90" s="753"/>
      <c r="GF90" s="753">
        <v>2</v>
      </c>
      <c r="GG90" s="753">
        <v>7</v>
      </c>
      <c r="GH90" s="753">
        <v>9</v>
      </c>
      <c r="GI90" s="1599">
        <v>3</v>
      </c>
      <c r="GJ90" s="1599">
        <v>4</v>
      </c>
      <c r="GK90" s="1599">
        <v>13</v>
      </c>
      <c r="GL90" s="1599"/>
      <c r="GM90" s="1599">
        <v>13</v>
      </c>
      <c r="GN90" s="1599">
        <v>11</v>
      </c>
      <c r="GO90" s="1599">
        <v>5</v>
      </c>
      <c r="GP90" s="1599">
        <v>14</v>
      </c>
      <c r="GQ90" s="1599">
        <v>12</v>
      </c>
      <c r="GR90" s="1599">
        <v>2</v>
      </c>
      <c r="GS90" s="1599"/>
      <c r="GT90" s="1599">
        <v>4</v>
      </c>
      <c r="GU90" s="1599">
        <v>8</v>
      </c>
      <c r="GV90" s="1599">
        <v>15</v>
      </c>
      <c r="GW90" s="1599">
        <v>7</v>
      </c>
      <c r="GX90" s="3597">
        <v>13</v>
      </c>
      <c r="GY90" s="3597"/>
      <c r="GZ90" s="3597">
        <v>2</v>
      </c>
      <c r="HA90" s="3597">
        <v>16</v>
      </c>
      <c r="HB90" s="3597">
        <v>11</v>
      </c>
      <c r="HC90" s="3597"/>
      <c r="HD90" s="3597">
        <v>1</v>
      </c>
      <c r="HE90" s="3663">
        <v>6</v>
      </c>
      <c r="HF90" s="3597">
        <v>7</v>
      </c>
      <c r="HG90" s="3597">
        <v>9</v>
      </c>
      <c r="HH90" s="3597">
        <v>5</v>
      </c>
      <c r="HI90" s="3731"/>
      <c r="HJ90" s="3731"/>
      <c r="HK90" s="3731">
        <v>8</v>
      </c>
      <c r="HL90" s="3731"/>
      <c r="HM90" s="3731"/>
      <c r="HN90" s="3731">
        <v>9</v>
      </c>
      <c r="HO90" s="3663">
        <v>3</v>
      </c>
      <c r="HP90" s="3731">
        <v>11</v>
      </c>
      <c r="HQ90" s="3731"/>
      <c r="HR90" s="3731"/>
      <c r="HS90" s="3731">
        <v>6</v>
      </c>
      <c r="HT90" s="3731">
        <v>13</v>
      </c>
      <c r="HU90" s="3731">
        <v>9</v>
      </c>
      <c r="HV90" s="104">
        <v>7</v>
      </c>
      <c r="HW90" s="104">
        <v>13</v>
      </c>
      <c r="HX90" s="104"/>
      <c r="HY90" s="104">
        <v>12</v>
      </c>
      <c r="HZ90" s="104">
        <v>6</v>
      </c>
      <c r="IA90" s="3663"/>
      <c r="IB90" s="104"/>
      <c r="IC90" s="104">
        <v>10</v>
      </c>
      <c r="ID90" s="104">
        <v>3</v>
      </c>
      <c r="IE90" s="104">
        <v>5</v>
      </c>
      <c r="IF90" s="104">
        <v>9</v>
      </c>
      <c r="IG90" s="3797"/>
    </row>
    <row r="91" spans="1:241" s="478" customFormat="1" ht="11.1" customHeight="1" x14ac:dyDescent="0.2">
      <c r="A91" s="58" t="s">
        <v>119</v>
      </c>
      <c r="B91" s="58" t="s">
        <v>63</v>
      </c>
      <c r="C91" s="448">
        <f t="shared" si="113"/>
        <v>4</v>
      </c>
      <c r="D91" s="447">
        <f t="shared" si="114"/>
        <v>2.2222222222222223E-2</v>
      </c>
      <c r="E91" s="403">
        <f t="array" ref="E91">MIN(IF(BI91:IG91&gt;=1,$BI$3:$IG$3))</f>
        <v>40243</v>
      </c>
      <c r="F91" s="400">
        <f t="array" ref="F91">MAX(IF(BI91:IG91&gt;=1,$BI$3:$IG$3))</f>
        <v>41117</v>
      </c>
      <c r="G91" s="442">
        <f t="shared" si="115"/>
        <v>0</v>
      </c>
      <c r="H91" s="446">
        <f t="shared" si="116"/>
        <v>0</v>
      </c>
      <c r="I91" s="626" t="str">
        <f t="shared" si="117"/>
        <v>-</v>
      </c>
      <c r="J91" s="375" t="str">
        <f t="array" ref="J91">IF((G91&gt;=1),MAX(IF(BI91:IG91=1,$BI$3:$IG$3)),"-")</f>
        <v>-</v>
      </c>
      <c r="K91" s="759" t="str">
        <f t="array" ref="K91">IF((G91&gt;=1),MAX(IF(BI91:IG91=1,$BI$2:$IG$2)),"-")</f>
        <v>-</v>
      </c>
      <c r="L91" s="384">
        <f t="shared" ca="1" si="118"/>
        <v>4</v>
      </c>
      <c r="M91" s="384" t="str">
        <f t="shared" ca="1" si="119"/>
        <v>-</v>
      </c>
      <c r="N91" s="445">
        <f t="shared" si="120"/>
        <v>0</v>
      </c>
      <c r="O91" s="444">
        <f t="shared" si="121"/>
        <v>0</v>
      </c>
      <c r="P91" s="156">
        <f t="shared" si="122"/>
        <v>0</v>
      </c>
      <c r="Q91" s="443">
        <f t="shared" si="123"/>
        <v>0</v>
      </c>
      <c r="R91" s="442">
        <f t="shared" si="124"/>
        <v>0</v>
      </c>
      <c r="S91" s="441">
        <f t="shared" si="125"/>
        <v>0</v>
      </c>
      <c r="T91" s="362">
        <f t="shared" si="126"/>
        <v>0</v>
      </c>
      <c r="U91" s="157">
        <f t="shared" si="127"/>
        <v>0</v>
      </c>
      <c r="V91" s="363">
        <f t="shared" si="128"/>
        <v>1</v>
      </c>
      <c r="W91" s="158">
        <f t="shared" si="129"/>
        <v>0.25</v>
      </c>
      <c r="X91" s="159">
        <f t="array" ref="X91">SUM(1*(BI$5:IG$5=BI91:IG91))-1</f>
        <v>2</v>
      </c>
      <c r="Y91" s="160">
        <f t="shared" si="130"/>
        <v>0.5</v>
      </c>
      <c r="Z91" s="389">
        <f t="shared" si="131"/>
        <v>8</v>
      </c>
      <c r="AA91" s="389">
        <f t="shared" si="132"/>
        <v>9.75</v>
      </c>
      <c r="AB91" s="397">
        <f t="shared" si="133"/>
        <v>0.82051282051282048</v>
      </c>
      <c r="AC91" s="3419">
        <f t="shared" si="134"/>
        <v>0</v>
      </c>
      <c r="AD91" s="3420">
        <f t="shared" si="135"/>
        <v>0</v>
      </c>
      <c r="AE91" s="3421">
        <f t="shared" si="136"/>
        <v>0</v>
      </c>
      <c r="AF91" s="3422">
        <f t="shared" si="137"/>
        <v>0</v>
      </c>
      <c r="AG91" s="3423">
        <f t="shared" si="138"/>
        <v>0</v>
      </c>
      <c r="AH91" s="3424">
        <f t="shared" si="139"/>
        <v>0</v>
      </c>
      <c r="AI91" s="3425">
        <f t="shared" si="140"/>
        <v>2</v>
      </c>
      <c r="AJ91" s="3426">
        <f t="shared" si="141"/>
        <v>0</v>
      </c>
      <c r="AK91" s="3427">
        <f t="shared" si="142"/>
        <v>1</v>
      </c>
      <c r="AL91" s="3428">
        <f t="shared" si="143"/>
        <v>0</v>
      </c>
      <c r="AM91" s="3429">
        <f t="shared" si="144"/>
        <v>0</v>
      </c>
      <c r="AN91" s="3430">
        <f t="shared" si="145"/>
        <v>0</v>
      </c>
      <c r="AO91" s="3431">
        <f t="shared" si="146"/>
        <v>1</v>
      </c>
      <c r="AP91" s="3432">
        <f t="shared" si="147"/>
        <v>0</v>
      </c>
      <c r="AQ91" s="3419">
        <f t="shared" si="148"/>
        <v>0</v>
      </c>
      <c r="AR91" s="3420">
        <f t="shared" si="149"/>
        <v>0</v>
      </c>
      <c r="AS91" s="3421">
        <f t="shared" si="150"/>
        <v>0</v>
      </c>
      <c r="AT91" s="3422">
        <f t="shared" si="151"/>
        <v>0</v>
      </c>
      <c r="AU91" s="3423">
        <f t="shared" si="152"/>
        <v>0</v>
      </c>
      <c r="AV91" s="3424">
        <f t="shared" si="153"/>
        <v>0</v>
      </c>
      <c r="AW91" s="3425">
        <f t="shared" si="154"/>
        <v>0</v>
      </c>
      <c r="AX91" s="3426">
        <f t="shared" si="155"/>
        <v>0</v>
      </c>
      <c r="AY91" s="3427">
        <f t="shared" si="156"/>
        <v>0</v>
      </c>
      <c r="AZ91" s="3428">
        <f t="shared" si="157"/>
        <v>0</v>
      </c>
      <c r="BA91" s="3429">
        <f t="shared" si="158"/>
        <v>0</v>
      </c>
      <c r="BB91" s="3430">
        <f t="shared" si="159"/>
        <v>0</v>
      </c>
      <c r="BC91" s="3431">
        <f t="shared" si="160"/>
        <v>0</v>
      </c>
      <c r="BD91" s="3432">
        <f t="shared" si="161"/>
        <v>0</v>
      </c>
      <c r="BE91" s="3419">
        <f t="shared" si="162"/>
        <v>0</v>
      </c>
      <c r="BF91" s="3420">
        <f t="shared" si="163"/>
        <v>0</v>
      </c>
      <c r="BG91" s="3421">
        <f t="shared" si="164"/>
        <v>0</v>
      </c>
      <c r="BH91" s="3422">
        <f t="shared" si="165"/>
        <v>0</v>
      </c>
      <c r="BI91" s="94"/>
      <c r="BJ91" s="95"/>
      <c r="BK91" s="95"/>
      <c r="BL91" s="106"/>
      <c r="BM91" s="106"/>
      <c r="BN91" s="106"/>
      <c r="BO91" s="106"/>
      <c r="BP91" s="106"/>
      <c r="BQ91" s="106"/>
      <c r="BR91" s="106"/>
      <c r="BS91" s="106"/>
      <c r="BT91" s="98"/>
      <c r="BU91" s="98"/>
      <c r="BV91" s="98"/>
      <c r="BW91" s="98"/>
      <c r="BX91" s="98"/>
      <c r="BY91" s="98"/>
      <c r="BZ91" s="98"/>
      <c r="CA91" s="98"/>
      <c r="CB91" s="99"/>
      <c r="CC91" s="99"/>
      <c r="CD91" s="99"/>
      <c r="CE91" s="99"/>
      <c r="CF91" s="99"/>
      <c r="CG91" s="99"/>
      <c r="CH91" s="99"/>
      <c r="CI91" s="99">
        <v>9</v>
      </c>
      <c r="CJ91" s="99">
        <v>8</v>
      </c>
      <c r="CK91" s="99"/>
      <c r="CL91" s="100"/>
      <c r="CM91" s="100"/>
      <c r="CN91" s="100"/>
      <c r="CO91" s="100"/>
      <c r="CP91" s="100"/>
      <c r="CQ91" s="100"/>
      <c r="CR91" s="100">
        <v>5</v>
      </c>
      <c r="CS91" s="100"/>
      <c r="CT91" s="100"/>
      <c r="CU91" s="100"/>
      <c r="CV91" s="100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2">
        <v>10</v>
      </c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96"/>
      <c r="EG91" s="96"/>
      <c r="EH91" s="96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367"/>
      <c r="ET91" s="367"/>
      <c r="EU91" s="367"/>
      <c r="EV91" s="367"/>
      <c r="EW91" s="367"/>
      <c r="EX91" s="367"/>
      <c r="EY91" s="515"/>
      <c r="EZ91" s="515"/>
      <c r="FA91" s="515"/>
      <c r="FB91" s="515"/>
      <c r="FC91" s="515"/>
      <c r="FD91" s="515"/>
      <c r="FE91" s="515"/>
      <c r="FF91" s="515"/>
      <c r="FG91" s="634"/>
      <c r="FH91" s="634"/>
      <c r="FI91" s="634"/>
      <c r="FJ91" s="634"/>
      <c r="FK91" s="634"/>
      <c r="FL91" s="634"/>
      <c r="FM91" s="634"/>
      <c r="FN91" s="634"/>
      <c r="FO91" s="634"/>
      <c r="FP91" s="634"/>
      <c r="FQ91" s="634"/>
      <c r="FR91" s="634"/>
      <c r="FS91" s="634"/>
      <c r="FT91" s="634"/>
      <c r="FU91" s="753"/>
      <c r="FV91" s="753"/>
      <c r="FW91" s="753"/>
      <c r="FX91" s="753"/>
      <c r="FY91" s="753"/>
      <c r="FZ91" s="753"/>
      <c r="GA91" s="753"/>
      <c r="GB91" s="753"/>
      <c r="GC91" s="753"/>
      <c r="GD91" s="753"/>
      <c r="GE91" s="753"/>
      <c r="GF91" s="753"/>
      <c r="GG91" s="753"/>
      <c r="GH91" s="753"/>
      <c r="GI91" s="1599"/>
      <c r="GJ91" s="1599"/>
      <c r="GK91" s="1599"/>
      <c r="GL91" s="1599"/>
      <c r="GM91" s="1599"/>
      <c r="GN91" s="1599"/>
      <c r="GO91" s="1599"/>
      <c r="GP91" s="1599"/>
      <c r="GQ91" s="1599"/>
      <c r="GR91" s="1599"/>
      <c r="GS91" s="1599"/>
      <c r="GT91" s="1599"/>
      <c r="GU91" s="1599"/>
      <c r="GV91" s="1599"/>
      <c r="GW91" s="1599"/>
      <c r="GX91" s="3597"/>
      <c r="GY91" s="3597"/>
      <c r="GZ91" s="3597"/>
      <c r="HA91" s="3597"/>
      <c r="HB91" s="3597"/>
      <c r="HC91" s="3597"/>
      <c r="HD91" s="3597"/>
      <c r="HE91" s="3663"/>
      <c r="HF91" s="3597"/>
      <c r="HG91" s="3597"/>
      <c r="HH91" s="3597"/>
      <c r="HI91" s="3731"/>
      <c r="HJ91" s="3731"/>
      <c r="HK91" s="3731"/>
      <c r="HL91" s="3731"/>
      <c r="HM91" s="3731"/>
      <c r="HN91" s="3731"/>
      <c r="HO91" s="3663"/>
      <c r="HP91" s="3731"/>
      <c r="HQ91" s="3731"/>
      <c r="HR91" s="3731"/>
      <c r="HS91" s="3731"/>
      <c r="HT91" s="3731"/>
      <c r="HU91" s="3731"/>
      <c r="HV91" s="104"/>
      <c r="HW91" s="104"/>
      <c r="HX91" s="104"/>
      <c r="HY91" s="104"/>
      <c r="HZ91" s="104"/>
      <c r="IA91" s="3663"/>
      <c r="IB91" s="104"/>
      <c r="IC91" s="104"/>
      <c r="ID91" s="104"/>
      <c r="IE91" s="104"/>
      <c r="IF91" s="104"/>
      <c r="IG91" s="3797"/>
    </row>
    <row r="92" spans="1:241" s="478" customFormat="1" ht="11.1" customHeight="1" x14ac:dyDescent="0.2">
      <c r="A92" s="59" t="s">
        <v>101</v>
      </c>
      <c r="B92" s="59" t="s">
        <v>141</v>
      </c>
      <c r="C92" s="448">
        <f t="shared" si="113"/>
        <v>104</v>
      </c>
      <c r="D92" s="447">
        <f t="shared" si="114"/>
        <v>0.57777777777777772</v>
      </c>
      <c r="E92" s="403">
        <f t="array" ref="E92">MIN(IF(BI92:IG92&gt;=1,$BI$3:$IG$3))</f>
        <v>39445</v>
      </c>
      <c r="F92" s="400">
        <f t="array" ref="F92">MAX(IF(BI92:IG92&gt;=1,$BI$3:$IG$3))</f>
        <v>45016</v>
      </c>
      <c r="G92" s="442">
        <f t="shared" si="115"/>
        <v>10</v>
      </c>
      <c r="H92" s="446">
        <f t="shared" si="116"/>
        <v>9.6153846153846159E-2</v>
      </c>
      <c r="I92" s="626">
        <f t="shared" si="117"/>
        <v>0.5</v>
      </c>
      <c r="J92" s="375">
        <f t="array" ref="J92">IF((G92&gt;=1),MAX(IF(BI92:IG92=1,$BI$3:$IG$3)),"-")</f>
        <v>44820</v>
      </c>
      <c r="K92" s="759">
        <f t="array" ref="K92">IF((G92&gt;=1),MAX(IF(BI92:IG92=1,$BI$2:$IG$2)),"-")</f>
        <v>171</v>
      </c>
      <c r="L92" s="384">
        <f t="shared" ca="1" si="118"/>
        <v>7</v>
      </c>
      <c r="M92" s="384">
        <f t="shared" ca="1" si="119"/>
        <v>9</v>
      </c>
      <c r="N92" s="445">
        <f t="shared" si="120"/>
        <v>10</v>
      </c>
      <c r="O92" s="444">
        <f t="shared" si="121"/>
        <v>9.6153846153846159E-2</v>
      </c>
      <c r="P92" s="156">
        <f t="shared" si="122"/>
        <v>11</v>
      </c>
      <c r="Q92" s="443">
        <f t="shared" si="123"/>
        <v>0.10576923076923077</v>
      </c>
      <c r="R92" s="442">
        <f t="shared" si="124"/>
        <v>31</v>
      </c>
      <c r="S92" s="441">
        <f t="shared" si="125"/>
        <v>0.29807692307692307</v>
      </c>
      <c r="T92" s="362">
        <f t="shared" si="126"/>
        <v>41</v>
      </c>
      <c r="U92" s="157">
        <f t="shared" si="127"/>
        <v>0.39423076923076922</v>
      </c>
      <c r="V92" s="363">
        <f t="shared" si="128"/>
        <v>67</v>
      </c>
      <c r="W92" s="158">
        <f t="shared" si="129"/>
        <v>0.64423076923076927</v>
      </c>
      <c r="X92" s="159">
        <f t="array" ref="X92">SUM(1*(BI$5:IG$5=BI92:IG92))-1</f>
        <v>3</v>
      </c>
      <c r="Y92" s="160">
        <f t="shared" si="130"/>
        <v>2.8846153846153848E-2</v>
      </c>
      <c r="Z92" s="389">
        <f t="shared" si="131"/>
        <v>5.9807692307692308</v>
      </c>
      <c r="AA92" s="389">
        <f t="shared" si="132"/>
        <v>13.5</v>
      </c>
      <c r="AB92" s="397">
        <f t="shared" si="133"/>
        <v>0.44301994301994302</v>
      </c>
      <c r="AC92" s="3419">
        <f t="shared" si="134"/>
        <v>0</v>
      </c>
      <c r="AD92" s="3420">
        <f t="shared" si="135"/>
        <v>0</v>
      </c>
      <c r="AE92" s="3421">
        <f t="shared" si="136"/>
        <v>3</v>
      </c>
      <c r="AF92" s="3422">
        <f t="shared" si="137"/>
        <v>0</v>
      </c>
      <c r="AG92" s="3423">
        <f t="shared" si="138"/>
        <v>6</v>
      </c>
      <c r="AH92" s="3424">
        <f t="shared" si="139"/>
        <v>1</v>
      </c>
      <c r="AI92" s="3425">
        <f t="shared" si="140"/>
        <v>2</v>
      </c>
      <c r="AJ92" s="3426">
        <f t="shared" si="141"/>
        <v>0</v>
      </c>
      <c r="AK92" s="3427">
        <f t="shared" si="142"/>
        <v>8</v>
      </c>
      <c r="AL92" s="3428">
        <f t="shared" si="143"/>
        <v>2</v>
      </c>
      <c r="AM92" s="3429">
        <f t="shared" si="144"/>
        <v>6</v>
      </c>
      <c r="AN92" s="3430">
        <f t="shared" si="145"/>
        <v>0</v>
      </c>
      <c r="AO92" s="3431">
        <f t="shared" si="146"/>
        <v>7</v>
      </c>
      <c r="AP92" s="3432">
        <f t="shared" si="147"/>
        <v>2</v>
      </c>
      <c r="AQ92" s="3419">
        <f t="shared" si="148"/>
        <v>5</v>
      </c>
      <c r="AR92" s="3420">
        <f t="shared" si="149"/>
        <v>0</v>
      </c>
      <c r="AS92" s="3421">
        <f t="shared" si="150"/>
        <v>6</v>
      </c>
      <c r="AT92" s="3422">
        <f t="shared" si="151"/>
        <v>1</v>
      </c>
      <c r="AU92" s="3423">
        <f t="shared" si="152"/>
        <v>5</v>
      </c>
      <c r="AV92" s="3424">
        <f t="shared" si="153"/>
        <v>0</v>
      </c>
      <c r="AW92" s="3425">
        <f t="shared" si="154"/>
        <v>8</v>
      </c>
      <c r="AX92" s="3426">
        <f t="shared" si="155"/>
        <v>2</v>
      </c>
      <c r="AY92" s="3427">
        <f t="shared" si="156"/>
        <v>11</v>
      </c>
      <c r="AZ92" s="3428">
        <f t="shared" si="157"/>
        <v>1</v>
      </c>
      <c r="BA92" s="3429">
        <f t="shared" si="158"/>
        <v>9</v>
      </c>
      <c r="BB92" s="3430">
        <f t="shared" si="159"/>
        <v>0</v>
      </c>
      <c r="BC92" s="3431">
        <f t="shared" si="160"/>
        <v>9</v>
      </c>
      <c r="BD92" s="3432">
        <f t="shared" si="161"/>
        <v>0</v>
      </c>
      <c r="BE92" s="3419">
        <f t="shared" si="162"/>
        <v>10</v>
      </c>
      <c r="BF92" s="3420">
        <f t="shared" si="163"/>
        <v>0</v>
      </c>
      <c r="BG92" s="3421">
        <f t="shared" si="164"/>
        <v>9</v>
      </c>
      <c r="BH92" s="3422">
        <f t="shared" si="165"/>
        <v>1</v>
      </c>
      <c r="BI92" s="105"/>
      <c r="BJ92" s="103"/>
      <c r="BK92" s="103"/>
      <c r="BL92" s="96"/>
      <c r="BM92" s="96"/>
      <c r="BN92" s="96"/>
      <c r="BO92" s="96">
        <v>7</v>
      </c>
      <c r="BP92" s="96">
        <v>6</v>
      </c>
      <c r="BQ92" s="96"/>
      <c r="BR92" s="96"/>
      <c r="BS92" s="96">
        <v>12</v>
      </c>
      <c r="BT92" s="98"/>
      <c r="BU92" s="98"/>
      <c r="BV92" s="98">
        <v>6</v>
      </c>
      <c r="BW92" s="98">
        <v>6</v>
      </c>
      <c r="BX92" s="98">
        <v>8</v>
      </c>
      <c r="BY92" s="98">
        <v>5</v>
      </c>
      <c r="BZ92" s="98">
        <v>3</v>
      </c>
      <c r="CA92" s="98">
        <v>1</v>
      </c>
      <c r="CB92" s="99"/>
      <c r="CC92" s="99"/>
      <c r="CD92" s="99"/>
      <c r="CE92" s="99">
        <v>4</v>
      </c>
      <c r="CF92" s="99"/>
      <c r="CG92" s="99">
        <v>12</v>
      </c>
      <c r="CH92" s="99"/>
      <c r="CI92" s="99"/>
      <c r="CJ92" s="99"/>
      <c r="CK92" s="99"/>
      <c r="CL92" s="100"/>
      <c r="CM92" s="100"/>
      <c r="CN92" s="100">
        <v>5</v>
      </c>
      <c r="CO92" s="100">
        <v>10</v>
      </c>
      <c r="CP92" s="100"/>
      <c r="CQ92" s="100">
        <v>4</v>
      </c>
      <c r="CR92" s="100">
        <v>2</v>
      </c>
      <c r="CS92" s="100">
        <v>1</v>
      </c>
      <c r="CT92" s="100">
        <v>2</v>
      </c>
      <c r="CU92" s="100">
        <v>1</v>
      </c>
      <c r="CV92" s="100">
        <v>4</v>
      </c>
      <c r="CW92" s="101">
        <v>4</v>
      </c>
      <c r="CX92" s="101"/>
      <c r="CY92" s="101">
        <v>3</v>
      </c>
      <c r="CZ92" s="101">
        <v>7</v>
      </c>
      <c r="DA92" s="101">
        <v>12</v>
      </c>
      <c r="DB92" s="101">
        <v>3</v>
      </c>
      <c r="DC92" s="101"/>
      <c r="DD92" s="101"/>
      <c r="DE92" s="101">
        <v>3</v>
      </c>
      <c r="DF92" s="101"/>
      <c r="DG92" s="102">
        <v>8</v>
      </c>
      <c r="DH92" s="102"/>
      <c r="DI92" s="102">
        <v>4</v>
      </c>
      <c r="DJ92" s="102"/>
      <c r="DK92" s="102">
        <v>1</v>
      </c>
      <c r="DL92" s="102"/>
      <c r="DM92" s="102">
        <v>3</v>
      </c>
      <c r="DN92" s="102"/>
      <c r="DO92" s="102">
        <v>1</v>
      </c>
      <c r="DP92" s="102"/>
      <c r="DQ92" s="102">
        <v>10</v>
      </c>
      <c r="DR92" s="102"/>
      <c r="DS92" s="102">
        <v>6</v>
      </c>
      <c r="DT92" s="103"/>
      <c r="DU92" s="103">
        <v>6</v>
      </c>
      <c r="DV92" s="103">
        <v>10</v>
      </c>
      <c r="DW92" s="103"/>
      <c r="DX92" s="103">
        <v>3</v>
      </c>
      <c r="DY92" s="103"/>
      <c r="DZ92" s="103"/>
      <c r="EA92" s="103"/>
      <c r="EB92" s="103">
        <v>2</v>
      </c>
      <c r="EC92" s="103"/>
      <c r="ED92" s="103"/>
      <c r="EE92" s="103">
        <v>8</v>
      </c>
      <c r="EF92" s="96"/>
      <c r="EG92" s="96">
        <v>2</v>
      </c>
      <c r="EH92" s="96"/>
      <c r="EI92" s="104"/>
      <c r="EJ92" s="104">
        <v>4</v>
      </c>
      <c r="EK92" s="104"/>
      <c r="EL92" s="104"/>
      <c r="EM92" s="104"/>
      <c r="EN92" s="104">
        <v>5</v>
      </c>
      <c r="EO92" s="104">
        <v>1</v>
      </c>
      <c r="EP92" s="104">
        <v>9</v>
      </c>
      <c r="EQ92" s="104">
        <v>7</v>
      </c>
      <c r="ER92" s="104"/>
      <c r="ES92" s="367"/>
      <c r="ET92" s="367">
        <v>9</v>
      </c>
      <c r="EU92" s="367"/>
      <c r="EV92" s="367"/>
      <c r="EW92" s="367">
        <v>7</v>
      </c>
      <c r="EX92" s="367"/>
      <c r="EY92" s="515">
        <v>6</v>
      </c>
      <c r="EZ92" s="515">
        <v>8</v>
      </c>
      <c r="FA92" s="515"/>
      <c r="FB92" s="515"/>
      <c r="FC92" s="515"/>
      <c r="FD92" s="515"/>
      <c r="FE92" s="515">
        <v>6</v>
      </c>
      <c r="FF92" s="515"/>
      <c r="FG92" s="634"/>
      <c r="FH92" s="634"/>
      <c r="FI92" s="634"/>
      <c r="FJ92" s="634"/>
      <c r="FK92" s="634">
        <v>2</v>
      </c>
      <c r="FL92" s="634"/>
      <c r="FM92" s="634">
        <v>4</v>
      </c>
      <c r="FN92" s="634">
        <v>13</v>
      </c>
      <c r="FO92" s="634">
        <v>4</v>
      </c>
      <c r="FP92" s="634">
        <v>4</v>
      </c>
      <c r="FQ92" s="634">
        <v>2</v>
      </c>
      <c r="FR92" s="634">
        <v>1</v>
      </c>
      <c r="FS92" s="634">
        <v>1</v>
      </c>
      <c r="FT92" s="634"/>
      <c r="FU92" s="753"/>
      <c r="FV92" s="753">
        <v>19</v>
      </c>
      <c r="FW92" s="753">
        <v>11</v>
      </c>
      <c r="FX92" s="753">
        <v>3</v>
      </c>
      <c r="FY92" s="753">
        <v>9</v>
      </c>
      <c r="FZ92" s="753"/>
      <c r="GA92" s="753">
        <v>5</v>
      </c>
      <c r="GB92" s="753">
        <v>10</v>
      </c>
      <c r="GC92" s="753">
        <v>10</v>
      </c>
      <c r="GD92" s="753">
        <v>7</v>
      </c>
      <c r="GE92" s="753">
        <v>1</v>
      </c>
      <c r="GF92" s="753">
        <v>7</v>
      </c>
      <c r="GG92" s="753"/>
      <c r="GH92" s="753">
        <v>3</v>
      </c>
      <c r="GI92" s="1599"/>
      <c r="GJ92" s="1599"/>
      <c r="GK92" s="1599">
        <v>8</v>
      </c>
      <c r="GL92" s="1599"/>
      <c r="GM92" s="1599">
        <v>10</v>
      </c>
      <c r="GN92" s="1599">
        <v>12</v>
      </c>
      <c r="GO92" s="1599"/>
      <c r="GP92" s="1599">
        <v>2</v>
      </c>
      <c r="GQ92" s="1599">
        <v>2</v>
      </c>
      <c r="GR92" s="1599">
        <v>3</v>
      </c>
      <c r="GS92" s="1599">
        <v>6</v>
      </c>
      <c r="GT92" s="1599"/>
      <c r="GU92" s="1599">
        <v>6</v>
      </c>
      <c r="GV92" s="1599">
        <v>11</v>
      </c>
      <c r="GW92" s="1599"/>
      <c r="GX92" s="3597">
        <v>5</v>
      </c>
      <c r="GY92" s="3597">
        <v>11</v>
      </c>
      <c r="GZ92" s="3597">
        <v>5</v>
      </c>
      <c r="HA92" s="3597">
        <v>6</v>
      </c>
      <c r="HB92" s="3597"/>
      <c r="HC92" s="3597">
        <v>3</v>
      </c>
      <c r="HD92" s="3597">
        <v>9</v>
      </c>
      <c r="HE92" s="3663">
        <v>11</v>
      </c>
      <c r="HF92" s="3597">
        <v>17</v>
      </c>
      <c r="HG92" s="3597"/>
      <c r="HH92" s="3597">
        <v>13</v>
      </c>
      <c r="HI92" s="3731">
        <v>8</v>
      </c>
      <c r="HJ92" s="3731"/>
      <c r="HK92" s="3731">
        <v>6</v>
      </c>
      <c r="HL92" s="3731">
        <v>2</v>
      </c>
      <c r="HM92" s="3731">
        <v>6</v>
      </c>
      <c r="HN92" s="3731">
        <v>10</v>
      </c>
      <c r="HO92" s="3663"/>
      <c r="HP92" s="3731">
        <v>6</v>
      </c>
      <c r="HQ92" s="3731">
        <v>6</v>
      </c>
      <c r="HR92" s="3731"/>
      <c r="HS92" s="3731">
        <v>3</v>
      </c>
      <c r="HT92" s="3731">
        <v>2</v>
      </c>
      <c r="HU92" s="3731">
        <v>5</v>
      </c>
      <c r="HV92" s="104">
        <v>11</v>
      </c>
      <c r="HW92" s="104">
        <v>1</v>
      </c>
      <c r="HX92" s="104"/>
      <c r="HY92" s="104">
        <v>5</v>
      </c>
      <c r="HZ92" s="104">
        <v>9</v>
      </c>
      <c r="IA92" s="3663"/>
      <c r="IB92" s="104">
        <v>5</v>
      </c>
      <c r="IC92" s="104">
        <v>9</v>
      </c>
      <c r="ID92" s="104">
        <v>5</v>
      </c>
      <c r="IE92" s="104">
        <v>4</v>
      </c>
      <c r="IF92" s="104">
        <v>6</v>
      </c>
      <c r="IG92" s="3797"/>
    </row>
    <row r="93" spans="1:241" s="478" customFormat="1" ht="11.1" customHeight="1" x14ac:dyDescent="0.2">
      <c r="A93" s="62" t="s">
        <v>159</v>
      </c>
      <c r="B93" s="62" t="s">
        <v>192</v>
      </c>
      <c r="C93" s="448">
        <f t="shared" si="113"/>
        <v>142</v>
      </c>
      <c r="D93" s="447">
        <f t="shared" si="114"/>
        <v>0.78888888888888886</v>
      </c>
      <c r="E93" s="403">
        <f t="array" ref="E93">MIN(IF(BI93:IG93&gt;=1,$BI$3:$IG$3))</f>
        <v>39389</v>
      </c>
      <c r="F93" s="400">
        <f t="array" ref="F93">MAX(IF(BI93:IG93&gt;=1,$BI$3:$IG$3))</f>
        <v>45016</v>
      </c>
      <c r="G93" s="442">
        <f t="shared" si="115"/>
        <v>16</v>
      </c>
      <c r="H93" s="446">
        <f t="shared" si="116"/>
        <v>0.11267605633802817</v>
      </c>
      <c r="I93" s="626">
        <f t="shared" si="117"/>
        <v>0.55172413793103448</v>
      </c>
      <c r="J93" s="375">
        <f t="array" ref="J93">IF((G93&gt;=1),MAX(IF(BI93:IG93=1,$BI$3:$IG$3)),"-")</f>
        <v>44841</v>
      </c>
      <c r="K93" s="759">
        <f t="array" ref="K93">IF((G93&gt;=1),MAX(IF(BI93:IG93=1,$BI$2:$IG$2)),"-")</f>
        <v>172</v>
      </c>
      <c r="L93" s="384">
        <f t="shared" ca="1" si="118"/>
        <v>8</v>
      </c>
      <c r="M93" s="384">
        <f t="shared" ca="1" si="119"/>
        <v>8</v>
      </c>
      <c r="N93" s="445">
        <f t="shared" si="120"/>
        <v>13</v>
      </c>
      <c r="O93" s="444">
        <f t="shared" si="121"/>
        <v>9.154929577464789E-2</v>
      </c>
      <c r="P93" s="156">
        <f t="shared" si="122"/>
        <v>10</v>
      </c>
      <c r="Q93" s="443">
        <f t="shared" si="123"/>
        <v>7.0422535211267609E-2</v>
      </c>
      <c r="R93" s="442">
        <f t="shared" si="124"/>
        <v>39</v>
      </c>
      <c r="S93" s="441">
        <f t="shared" si="125"/>
        <v>0.27464788732394368</v>
      </c>
      <c r="T93" s="362">
        <f t="shared" si="126"/>
        <v>45</v>
      </c>
      <c r="U93" s="157">
        <f t="shared" si="127"/>
        <v>0.31690140845070425</v>
      </c>
      <c r="V93" s="363">
        <f t="shared" si="128"/>
        <v>75</v>
      </c>
      <c r="W93" s="158">
        <f t="shared" si="129"/>
        <v>0.528169014084507</v>
      </c>
      <c r="X93" s="159">
        <f t="array" ref="X93">SUM(1*(BI$5:IG$5=BI93:IG93))-1</f>
        <v>12</v>
      </c>
      <c r="Y93" s="160">
        <f t="shared" si="130"/>
        <v>8.4507042253521125E-2</v>
      </c>
      <c r="Z93" s="389">
        <f t="shared" si="131"/>
        <v>6.964788732394366</v>
      </c>
      <c r="AA93" s="389">
        <f t="shared" si="132"/>
        <v>13.394366197183098</v>
      </c>
      <c r="AB93" s="397">
        <f t="shared" si="133"/>
        <v>0.51997896950578337</v>
      </c>
      <c r="AC93" s="3419">
        <f t="shared" si="134"/>
        <v>0</v>
      </c>
      <c r="AD93" s="3420">
        <f t="shared" si="135"/>
        <v>0</v>
      </c>
      <c r="AE93" s="3421">
        <f t="shared" si="136"/>
        <v>6</v>
      </c>
      <c r="AF93" s="3422">
        <f t="shared" si="137"/>
        <v>1</v>
      </c>
      <c r="AG93" s="3423">
        <f t="shared" si="138"/>
        <v>8</v>
      </c>
      <c r="AH93" s="3424">
        <f t="shared" si="139"/>
        <v>0</v>
      </c>
      <c r="AI93" s="3425">
        <f t="shared" si="140"/>
        <v>9</v>
      </c>
      <c r="AJ93" s="3426">
        <f t="shared" si="141"/>
        <v>1</v>
      </c>
      <c r="AK93" s="3427">
        <f t="shared" si="142"/>
        <v>10</v>
      </c>
      <c r="AL93" s="3428">
        <f t="shared" si="143"/>
        <v>2</v>
      </c>
      <c r="AM93" s="3429">
        <f t="shared" si="144"/>
        <v>8</v>
      </c>
      <c r="AN93" s="3430">
        <f t="shared" si="145"/>
        <v>0</v>
      </c>
      <c r="AO93" s="3431">
        <f t="shared" si="146"/>
        <v>10</v>
      </c>
      <c r="AP93" s="3432">
        <f t="shared" si="147"/>
        <v>2</v>
      </c>
      <c r="AQ93" s="3419">
        <f t="shared" si="148"/>
        <v>9</v>
      </c>
      <c r="AR93" s="3420">
        <f t="shared" si="149"/>
        <v>0</v>
      </c>
      <c r="AS93" s="3421">
        <f t="shared" si="150"/>
        <v>12</v>
      </c>
      <c r="AT93" s="3422">
        <f t="shared" si="151"/>
        <v>3</v>
      </c>
      <c r="AU93" s="3423">
        <f t="shared" si="152"/>
        <v>9</v>
      </c>
      <c r="AV93" s="3424">
        <f t="shared" si="153"/>
        <v>2</v>
      </c>
      <c r="AW93" s="3425">
        <f t="shared" si="154"/>
        <v>6</v>
      </c>
      <c r="AX93" s="3426">
        <f t="shared" si="155"/>
        <v>0</v>
      </c>
      <c r="AY93" s="3427">
        <f t="shared" si="156"/>
        <v>12</v>
      </c>
      <c r="AZ93" s="3428">
        <f t="shared" si="157"/>
        <v>2</v>
      </c>
      <c r="BA93" s="3429">
        <f t="shared" si="158"/>
        <v>14</v>
      </c>
      <c r="BB93" s="3430">
        <f t="shared" si="159"/>
        <v>0</v>
      </c>
      <c r="BC93" s="3431">
        <f t="shared" si="160"/>
        <v>8</v>
      </c>
      <c r="BD93" s="3432">
        <f t="shared" si="161"/>
        <v>1</v>
      </c>
      <c r="BE93" s="3419">
        <f t="shared" si="162"/>
        <v>10</v>
      </c>
      <c r="BF93" s="3420">
        <f t="shared" si="163"/>
        <v>1</v>
      </c>
      <c r="BG93" s="3421">
        <f t="shared" si="164"/>
        <v>11</v>
      </c>
      <c r="BH93" s="3422">
        <f t="shared" si="165"/>
        <v>1</v>
      </c>
      <c r="BI93" s="94"/>
      <c r="BJ93" s="95"/>
      <c r="BK93" s="95"/>
      <c r="BL93" s="96"/>
      <c r="BM93" s="96">
        <v>1</v>
      </c>
      <c r="BN93" s="96"/>
      <c r="BO93" s="96">
        <v>2</v>
      </c>
      <c r="BP93" s="96">
        <v>3</v>
      </c>
      <c r="BQ93" s="96">
        <v>11</v>
      </c>
      <c r="BR93" s="96">
        <v>6</v>
      </c>
      <c r="BS93" s="96">
        <v>9</v>
      </c>
      <c r="BT93" s="98">
        <v>13</v>
      </c>
      <c r="BU93" s="98">
        <v>8</v>
      </c>
      <c r="BV93" s="98">
        <v>2</v>
      </c>
      <c r="BW93" s="98">
        <v>7</v>
      </c>
      <c r="BX93" s="98">
        <v>5</v>
      </c>
      <c r="BY93" s="98">
        <v>4</v>
      </c>
      <c r="BZ93" s="98">
        <v>9</v>
      </c>
      <c r="CA93" s="98">
        <v>5</v>
      </c>
      <c r="CB93" s="99">
        <v>9</v>
      </c>
      <c r="CC93" s="99">
        <v>3</v>
      </c>
      <c r="CD93" s="99">
        <v>6</v>
      </c>
      <c r="CE93" s="99">
        <v>2</v>
      </c>
      <c r="CF93" s="99">
        <v>6</v>
      </c>
      <c r="CG93" s="99">
        <v>6</v>
      </c>
      <c r="CH93" s="99">
        <v>4</v>
      </c>
      <c r="CI93" s="99"/>
      <c r="CJ93" s="99">
        <v>1</v>
      </c>
      <c r="CK93" s="99">
        <v>5</v>
      </c>
      <c r="CL93" s="100">
        <v>5</v>
      </c>
      <c r="CM93" s="100">
        <v>4</v>
      </c>
      <c r="CN93" s="100">
        <v>2</v>
      </c>
      <c r="CO93" s="100">
        <v>12</v>
      </c>
      <c r="CP93" s="100">
        <v>1</v>
      </c>
      <c r="CQ93" s="100">
        <v>2</v>
      </c>
      <c r="CR93" s="100">
        <v>1</v>
      </c>
      <c r="CS93" s="100">
        <v>9</v>
      </c>
      <c r="CT93" s="100"/>
      <c r="CU93" s="100">
        <v>3</v>
      </c>
      <c r="CV93" s="100">
        <v>2</v>
      </c>
      <c r="CW93" s="101"/>
      <c r="CX93" s="101">
        <v>2</v>
      </c>
      <c r="CY93" s="101">
        <v>5</v>
      </c>
      <c r="CZ93" s="101">
        <v>4</v>
      </c>
      <c r="DA93" s="101">
        <v>10</v>
      </c>
      <c r="DB93" s="101">
        <v>5</v>
      </c>
      <c r="DC93" s="101">
        <v>5</v>
      </c>
      <c r="DD93" s="101">
        <v>7</v>
      </c>
      <c r="DE93" s="101"/>
      <c r="DF93" s="101">
        <v>10</v>
      </c>
      <c r="DG93" s="102"/>
      <c r="DH93" s="102">
        <v>6</v>
      </c>
      <c r="DI93" s="102">
        <v>12</v>
      </c>
      <c r="DJ93" s="102"/>
      <c r="DK93" s="102">
        <v>12</v>
      </c>
      <c r="DL93" s="102">
        <v>7</v>
      </c>
      <c r="DM93" s="102">
        <v>7</v>
      </c>
      <c r="DN93" s="102">
        <v>1</v>
      </c>
      <c r="DO93" s="102">
        <v>10</v>
      </c>
      <c r="DP93" s="102">
        <v>3</v>
      </c>
      <c r="DQ93" s="102"/>
      <c r="DR93" s="102">
        <v>9</v>
      </c>
      <c r="DS93" s="102">
        <v>1</v>
      </c>
      <c r="DT93" s="103">
        <v>3</v>
      </c>
      <c r="DU93" s="103">
        <v>16</v>
      </c>
      <c r="DV93" s="103"/>
      <c r="DW93" s="103"/>
      <c r="DX93" s="103">
        <v>10</v>
      </c>
      <c r="DY93" s="103"/>
      <c r="DZ93" s="103">
        <v>14</v>
      </c>
      <c r="EA93" s="103">
        <v>10</v>
      </c>
      <c r="EB93" s="103">
        <v>11</v>
      </c>
      <c r="EC93" s="103">
        <v>17</v>
      </c>
      <c r="ED93" s="103">
        <v>4</v>
      </c>
      <c r="EE93" s="103">
        <v>7</v>
      </c>
      <c r="EF93" s="96"/>
      <c r="EG93" s="96">
        <v>10</v>
      </c>
      <c r="EH93" s="96">
        <v>1</v>
      </c>
      <c r="EI93" s="104">
        <v>14</v>
      </c>
      <c r="EJ93" s="104">
        <v>1</v>
      </c>
      <c r="EK93" s="104">
        <v>4</v>
      </c>
      <c r="EL93" s="104">
        <v>15</v>
      </c>
      <c r="EM93" s="104">
        <v>8</v>
      </c>
      <c r="EN93" s="104">
        <v>1</v>
      </c>
      <c r="EO93" s="104">
        <v>2</v>
      </c>
      <c r="EP93" s="104">
        <v>2</v>
      </c>
      <c r="EQ93" s="104">
        <v>11</v>
      </c>
      <c r="ER93" s="104">
        <v>9</v>
      </c>
      <c r="ES93" s="367"/>
      <c r="ET93" s="367"/>
      <c r="EU93" s="367">
        <v>8</v>
      </c>
      <c r="EV93" s="367"/>
      <c r="EW93" s="367">
        <v>6</v>
      </c>
      <c r="EX93" s="367"/>
      <c r="EY93" s="515">
        <v>1</v>
      </c>
      <c r="EZ93" s="515">
        <v>11</v>
      </c>
      <c r="FA93" s="515">
        <v>4</v>
      </c>
      <c r="FB93" s="515">
        <v>8</v>
      </c>
      <c r="FC93" s="515">
        <v>1</v>
      </c>
      <c r="FD93" s="515">
        <v>2</v>
      </c>
      <c r="FE93" s="515"/>
      <c r="FF93" s="515">
        <v>2</v>
      </c>
      <c r="FG93" s="634">
        <v>18</v>
      </c>
      <c r="FH93" s="634"/>
      <c r="FI93" s="634"/>
      <c r="FJ93" s="634">
        <v>13</v>
      </c>
      <c r="FK93" s="634"/>
      <c r="FL93" s="634">
        <v>4</v>
      </c>
      <c r="FM93" s="634"/>
      <c r="FN93" s="634"/>
      <c r="FO93" s="634"/>
      <c r="FP93" s="634">
        <v>8</v>
      </c>
      <c r="FQ93" s="634"/>
      <c r="FR93" s="634">
        <v>9</v>
      </c>
      <c r="FS93" s="634"/>
      <c r="FT93" s="634">
        <v>11</v>
      </c>
      <c r="FU93" s="753">
        <v>12</v>
      </c>
      <c r="FV93" s="753">
        <v>6</v>
      </c>
      <c r="FW93" s="753">
        <v>1</v>
      </c>
      <c r="FX93" s="753">
        <v>12</v>
      </c>
      <c r="FY93" s="753"/>
      <c r="FZ93" s="753">
        <v>1</v>
      </c>
      <c r="GA93" s="753">
        <v>10</v>
      </c>
      <c r="GB93" s="753">
        <v>9</v>
      </c>
      <c r="GC93" s="753">
        <v>13</v>
      </c>
      <c r="GD93" s="753">
        <v>6</v>
      </c>
      <c r="GE93" s="753">
        <v>7</v>
      </c>
      <c r="GF93" s="753">
        <v>6</v>
      </c>
      <c r="GG93" s="753"/>
      <c r="GH93" s="753">
        <v>10</v>
      </c>
      <c r="GI93" s="1599">
        <v>14</v>
      </c>
      <c r="GJ93" s="1599">
        <v>7</v>
      </c>
      <c r="GK93" s="1599">
        <v>3</v>
      </c>
      <c r="GL93" s="1599">
        <v>7</v>
      </c>
      <c r="GM93" s="1599">
        <v>3</v>
      </c>
      <c r="GN93" s="1599">
        <v>2</v>
      </c>
      <c r="GO93" s="1599">
        <v>4</v>
      </c>
      <c r="GP93" s="1599">
        <v>11</v>
      </c>
      <c r="GQ93" s="1599">
        <v>10</v>
      </c>
      <c r="GR93" s="1599">
        <v>15</v>
      </c>
      <c r="GS93" s="1599"/>
      <c r="GT93" s="1599">
        <v>11</v>
      </c>
      <c r="GU93" s="1599">
        <v>9</v>
      </c>
      <c r="GV93" s="1599">
        <v>12</v>
      </c>
      <c r="GW93" s="1599">
        <v>6</v>
      </c>
      <c r="GX93" s="3597">
        <v>7</v>
      </c>
      <c r="GY93" s="3597">
        <v>6</v>
      </c>
      <c r="GZ93" s="3597">
        <v>1</v>
      </c>
      <c r="HA93" s="3597">
        <v>12</v>
      </c>
      <c r="HB93" s="3597"/>
      <c r="HC93" s="3597">
        <v>12</v>
      </c>
      <c r="HD93" s="3597">
        <v>7</v>
      </c>
      <c r="HE93" s="3663">
        <v>13</v>
      </c>
      <c r="HF93" s="3597">
        <v>10</v>
      </c>
      <c r="HG93" s="3597"/>
      <c r="HH93" s="3597"/>
      <c r="HI93" s="3731">
        <v>4</v>
      </c>
      <c r="HJ93" s="3731">
        <v>7</v>
      </c>
      <c r="HK93" s="3731">
        <v>1</v>
      </c>
      <c r="HL93" s="3731">
        <v>14</v>
      </c>
      <c r="HM93" s="3731">
        <v>3</v>
      </c>
      <c r="HN93" s="3731">
        <v>12</v>
      </c>
      <c r="HO93" s="3663"/>
      <c r="HP93" s="3731">
        <v>12</v>
      </c>
      <c r="HQ93" s="3731"/>
      <c r="HR93" s="3731">
        <v>7</v>
      </c>
      <c r="HS93" s="3731">
        <v>7</v>
      </c>
      <c r="HT93" s="3731"/>
      <c r="HU93" s="3731">
        <v>3</v>
      </c>
      <c r="HV93" s="104">
        <v>16</v>
      </c>
      <c r="HW93" s="104">
        <v>7</v>
      </c>
      <c r="HX93" s="104">
        <v>1</v>
      </c>
      <c r="HY93" s="104">
        <v>6</v>
      </c>
      <c r="HZ93" s="104">
        <v>3</v>
      </c>
      <c r="IA93" s="3663">
        <v>2</v>
      </c>
      <c r="IB93" s="104">
        <v>4</v>
      </c>
      <c r="IC93" s="104">
        <v>4</v>
      </c>
      <c r="ID93" s="104">
        <v>14</v>
      </c>
      <c r="IE93" s="104">
        <v>14</v>
      </c>
      <c r="IF93" s="104">
        <v>13</v>
      </c>
      <c r="IG93" s="3797"/>
    </row>
    <row r="94" spans="1:241" s="511" customFormat="1" ht="11.1" customHeight="1" x14ac:dyDescent="0.2">
      <c r="A94" s="58" t="s">
        <v>40</v>
      </c>
      <c r="B94" s="58" t="s">
        <v>40</v>
      </c>
      <c r="C94" s="448">
        <f t="shared" si="113"/>
        <v>1</v>
      </c>
      <c r="D94" s="447">
        <f t="shared" si="114"/>
        <v>5.5555555555555558E-3</v>
      </c>
      <c r="E94" s="403">
        <f t="array" ref="E94">MIN(IF(BI94:IG94&gt;=1,$BI$3:$IG$3))</f>
        <v>39745</v>
      </c>
      <c r="F94" s="400">
        <f t="array" ref="F94">MAX(IF(BI94:IG94&gt;=1,$BI$3:$IG$3))</f>
        <v>39745</v>
      </c>
      <c r="G94" s="442">
        <f t="shared" si="115"/>
        <v>0</v>
      </c>
      <c r="H94" s="446">
        <f t="shared" si="116"/>
        <v>0</v>
      </c>
      <c r="I94" s="626" t="str">
        <f t="shared" si="117"/>
        <v>-</v>
      </c>
      <c r="J94" s="375" t="str">
        <f t="array" ref="J94">IF((G94&gt;=1),MAX(IF(BI94:IG94=1,$BI$3:$IG$3)),"-")</f>
        <v>-</v>
      </c>
      <c r="K94" s="759" t="str">
        <f t="array" ref="K94">IF((G94&gt;=1),MAX(IF(BI94:IG94=1,$BI$2:$IG$2)),"-")</f>
        <v>-</v>
      </c>
      <c r="L94" s="384">
        <f t="shared" ca="1" si="118"/>
        <v>1</v>
      </c>
      <c r="M94" s="384" t="str">
        <f t="shared" ca="1" si="119"/>
        <v>-</v>
      </c>
      <c r="N94" s="445">
        <f t="shared" si="120"/>
        <v>0</v>
      </c>
      <c r="O94" s="444">
        <f t="shared" si="121"/>
        <v>0</v>
      </c>
      <c r="P94" s="156">
        <f t="shared" si="122"/>
        <v>0</v>
      </c>
      <c r="Q94" s="443">
        <f t="shared" si="123"/>
        <v>0</v>
      </c>
      <c r="R94" s="442">
        <f t="shared" si="124"/>
        <v>0</v>
      </c>
      <c r="S94" s="441">
        <f t="shared" si="125"/>
        <v>0</v>
      </c>
      <c r="T94" s="362">
        <f t="shared" si="126"/>
        <v>0</v>
      </c>
      <c r="U94" s="157">
        <f t="shared" si="127"/>
        <v>0</v>
      </c>
      <c r="V94" s="363">
        <f t="shared" si="128"/>
        <v>0</v>
      </c>
      <c r="W94" s="158">
        <f t="shared" si="129"/>
        <v>0</v>
      </c>
      <c r="X94" s="159">
        <f t="array" ref="X94">SUM(1*(BI$5:IG$5=BI94:IG94))-1</f>
        <v>1</v>
      </c>
      <c r="Y94" s="160">
        <f t="shared" si="130"/>
        <v>1</v>
      </c>
      <c r="Z94" s="389">
        <f t="shared" si="131"/>
        <v>9</v>
      </c>
      <c r="AA94" s="389">
        <f t="shared" si="132"/>
        <v>9</v>
      </c>
      <c r="AB94" s="397">
        <f t="shared" si="133"/>
        <v>1</v>
      </c>
      <c r="AC94" s="3419">
        <f t="shared" si="134"/>
        <v>0</v>
      </c>
      <c r="AD94" s="3420">
        <f t="shared" si="135"/>
        <v>0</v>
      </c>
      <c r="AE94" s="3421">
        <f t="shared" si="136"/>
        <v>0</v>
      </c>
      <c r="AF94" s="3422">
        <f t="shared" si="137"/>
        <v>0</v>
      </c>
      <c r="AG94" s="3423">
        <f t="shared" si="138"/>
        <v>1</v>
      </c>
      <c r="AH94" s="3424">
        <f t="shared" si="139"/>
        <v>0</v>
      </c>
      <c r="AI94" s="3425">
        <f t="shared" si="140"/>
        <v>0</v>
      </c>
      <c r="AJ94" s="3426">
        <f t="shared" si="141"/>
        <v>0</v>
      </c>
      <c r="AK94" s="3427">
        <f t="shared" si="142"/>
        <v>0</v>
      </c>
      <c r="AL94" s="3428">
        <f t="shared" si="143"/>
        <v>0</v>
      </c>
      <c r="AM94" s="3429">
        <f t="shared" si="144"/>
        <v>0</v>
      </c>
      <c r="AN94" s="3430">
        <f t="shared" si="145"/>
        <v>0</v>
      </c>
      <c r="AO94" s="3431">
        <f t="shared" si="146"/>
        <v>0</v>
      </c>
      <c r="AP94" s="3432">
        <f t="shared" si="147"/>
        <v>0</v>
      </c>
      <c r="AQ94" s="3419">
        <f t="shared" si="148"/>
        <v>0</v>
      </c>
      <c r="AR94" s="3420">
        <f t="shared" si="149"/>
        <v>0</v>
      </c>
      <c r="AS94" s="3421">
        <f t="shared" si="150"/>
        <v>0</v>
      </c>
      <c r="AT94" s="3422">
        <f t="shared" si="151"/>
        <v>0</v>
      </c>
      <c r="AU94" s="3423">
        <f t="shared" si="152"/>
        <v>0</v>
      </c>
      <c r="AV94" s="3424">
        <f t="shared" si="153"/>
        <v>0</v>
      </c>
      <c r="AW94" s="3425">
        <f t="shared" si="154"/>
        <v>0</v>
      </c>
      <c r="AX94" s="3426">
        <f t="shared" si="155"/>
        <v>0</v>
      </c>
      <c r="AY94" s="3427">
        <f t="shared" si="156"/>
        <v>0</v>
      </c>
      <c r="AZ94" s="3428">
        <f t="shared" si="157"/>
        <v>0</v>
      </c>
      <c r="BA94" s="3429">
        <f t="shared" si="158"/>
        <v>0</v>
      </c>
      <c r="BB94" s="3430">
        <f t="shared" si="159"/>
        <v>0</v>
      </c>
      <c r="BC94" s="3431">
        <f t="shared" si="160"/>
        <v>0</v>
      </c>
      <c r="BD94" s="3432">
        <f t="shared" si="161"/>
        <v>0</v>
      </c>
      <c r="BE94" s="3419">
        <f t="shared" si="162"/>
        <v>0</v>
      </c>
      <c r="BF94" s="3420">
        <f t="shared" si="163"/>
        <v>0</v>
      </c>
      <c r="BG94" s="3421">
        <f t="shared" si="164"/>
        <v>0</v>
      </c>
      <c r="BH94" s="3422">
        <f t="shared" si="165"/>
        <v>0</v>
      </c>
      <c r="BI94" s="94"/>
      <c r="BJ94" s="95"/>
      <c r="BK94" s="95"/>
      <c r="BL94" s="106"/>
      <c r="BM94" s="106"/>
      <c r="BN94" s="106"/>
      <c r="BO94" s="106"/>
      <c r="BP94" s="106"/>
      <c r="BQ94" s="106"/>
      <c r="BR94" s="106"/>
      <c r="BS94" s="106"/>
      <c r="BT94" s="98"/>
      <c r="BU94" s="98">
        <v>9</v>
      </c>
      <c r="BV94" s="98"/>
      <c r="BW94" s="98"/>
      <c r="BX94" s="98"/>
      <c r="BY94" s="98"/>
      <c r="BZ94" s="98"/>
      <c r="CA94" s="98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100"/>
      <c r="CM94" s="100"/>
      <c r="CN94" s="100"/>
      <c r="CO94" s="100"/>
      <c r="CP94" s="100"/>
      <c r="CQ94" s="100"/>
      <c r="CR94" s="100"/>
      <c r="CS94" s="100"/>
      <c r="CT94" s="100"/>
      <c r="CU94" s="100"/>
      <c r="CV94" s="100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96"/>
      <c r="EG94" s="96"/>
      <c r="EH94" s="96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367"/>
      <c r="ET94" s="367"/>
      <c r="EU94" s="367"/>
      <c r="EV94" s="367"/>
      <c r="EW94" s="367"/>
      <c r="EX94" s="367"/>
      <c r="EY94" s="515"/>
      <c r="EZ94" s="515"/>
      <c r="FA94" s="515"/>
      <c r="FB94" s="515"/>
      <c r="FC94" s="515"/>
      <c r="FD94" s="515"/>
      <c r="FE94" s="515"/>
      <c r="FF94" s="515"/>
      <c r="FG94" s="634"/>
      <c r="FH94" s="634"/>
      <c r="FI94" s="634"/>
      <c r="FJ94" s="634"/>
      <c r="FK94" s="634"/>
      <c r="FL94" s="634"/>
      <c r="FM94" s="634"/>
      <c r="FN94" s="634"/>
      <c r="FO94" s="634"/>
      <c r="FP94" s="634"/>
      <c r="FQ94" s="634"/>
      <c r="FR94" s="634"/>
      <c r="FS94" s="634"/>
      <c r="FT94" s="634"/>
      <c r="FU94" s="753"/>
      <c r="FV94" s="753"/>
      <c r="FW94" s="753"/>
      <c r="FX94" s="753"/>
      <c r="FY94" s="753"/>
      <c r="FZ94" s="753"/>
      <c r="GA94" s="753"/>
      <c r="GB94" s="753"/>
      <c r="GC94" s="753"/>
      <c r="GD94" s="753"/>
      <c r="GE94" s="753"/>
      <c r="GF94" s="753"/>
      <c r="GG94" s="753"/>
      <c r="GH94" s="753"/>
      <c r="GI94" s="1599"/>
      <c r="GJ94" s="1599"/>
      <c r="GK94" s="1599"/>
      <c r="GL94" s="1599"/>
      <c r="GM94" s="1599"/>
      <c r="GN94" s="1599"/>
      <c r="GO94" s="1599"/>
      <c r="GP94" s="1599"/>
      <c r="GQ94" s="1599"/>
      <c r="GR94" s="1599"/>
      <c r="GS94" s="1599"/>
      <c r="GT94" s="1599"/>
      <c r="GU94" s="1599"/>
      <c r="GV94" s="1599"/>
      <c r="GW94" s="1599"/>
      <c r="GX94" s="3597"/>
      <c r="GY94" s="3597"/>
      <c r="GZ94" s="3597"/>
      <c r="HA94" s="3597"/>
      <c r="HB94" s="3597"/>
      <c r="HC94" s="3597"/>
      <c r="HD94" s="3597"/>
      <c r="HE94" s="3663"/>
      <c r="HF94" s="3597"/>
      <c r="HG94" s="3597"/>
      <c r="HH94" s="3597"/>
      <c r="HI94" s="3731"/>
      <c r="HJ94" s="3731"/>
      <c r="HK94" s="3731"/>
      <c r="HL94" s="3731"/>
      <c r="HM94" s="3731"/>
      <c r="HN94" s="3731"/>
      <c r="HO94" s="3663"/>
      <c r="HP94" s="3731"/>
      <c r="HQ94" s="3731"/>
      <c r="HR94" s="3731"/>
      <c r="HS94" s="3731"/>
      <c r="HT94" s="3731"/>
      <c r="HU94" s="3731"/>
      <c r="HV94" s="104"/>
      <c r="HW94" s="104"/>
      <c r="HX94" s="104"/>
      <c r="HY94" s="104"/>
      <c r="HZ94" s="104"/>
      <c r="IA94" s="3663"/>
      <c r="IB94" s="104"/>
      <c r="IC94" s="104"/>
      <c r="ID94" s="104"/>
      <c r="IE94" s="104"/>
      <c r="IF94" s="104"/>
      <c r="IG94" s="3797"/>
    </row>
    <row r="95" spans="1:241" s="478" customFormat="1" ht="11.1" customHeight="1" x14ac:dyDescent="0.2">
      <c r="A95" s="60" t="s">
        <v>102</v>
      </c>
      <c r="B95" s="60" t="s">
        <v>139</v>
      </c>
      <c r="C95" s="448">
        <f t="shared" si="113"/>
        <v>28</v>
      </c>
      <c r="D95" s="447">
        <f t="shared" si="114"/>
        <v>0.15555555555555556</v>
      </c>
      <c r="E95" s="403">
        <f t="array" ref="E95">MIN(IF(BI95:IG95&gt;=1,$BI$3:$IG$3))</f>
        <v>39308</v>
      </c>
      <c r="F95" s="400">
        <f t="array" ref="F95">MAX(IF(BI95:IG95&gt;=1,$BI$3:$IG$3))</f>
        <v>42104</v>
      </c>
      <c r="G95" s="442">
        <f t="shared" si="115"/>
        <v>4</v>
      </c>
      <c r="H95" s="446">
        <f t="shared" si="116"/>
        <v>0.14285714285714285</v>
      </c>
      <c r="I95" s="626">
        <f t="shared" si="117"/>
        <v>0.8</v>
      </c>
      <c r="J95" s="375">
        <f t="array" ref="J95">IF((G95&gt;=1),MAX(IF(BI95:IG95=1,$BI$3:$IG$3)),"-")</f>
        <v>41558</v>
      </c>
      <c r="K95" s="759">
        <f t="array" ref="K95">IF((G95&gt;=1),MAX(IF(BI95:IG95=1,$BI$2:$IG$2)),"-")</f>
        <v>66</v>
      </c>
      <c r="L95" s="384">
        <f t="shared" ca="1" si="118"/>
        <v>3</v>
      </c>
      <c r="M95" s="384">
        <f t="shared" ca="1" si="119"/>
        <v>114</v>
      </c>
      <c r="N95" s="445">
        <f t="shared" si="120"/>
        <v>1</v>
      </c>
      <c r="O95" s="444">
        <f t="shared" si="121"/>
        <v>3.5714285714285712E-2</v>
      </c>
      <c r="P95" s="156">
        <f t="shared" si="122"/>
        <v>4</v>
      </c>
      <c r="Q95" s="443">
        <f t="shared" si="123"/>
        <v>0.14285714285714285</v>
      </c>
      <c r="R95" s="442">
        <f t="shared" si="124"/>
        <v>9</v>
      </c>
      <c r="S95" s="441">
        <f t="shared" si="125"/>
        <v>0.32142857142857145</v>
      </c>
      <c r="T95" s="362">
        <f t="shared" si="126"/>
        <v>11</v>
      </c>
      <c r="U95" s="157">
        <f t="shared" si="127"/>
        <v>0.39285714285714285</v>
      </c>
      <c r="V95" s="363">
        <f t="shared" si="128"/>
        <v>14</v>
      </c>
      <c r="W95" s="158">
        <f t="shared" si="129"/>
        <v>0.5</v>
      </c>
      <c r="X95" s="159">
        <f t="array" ref="X95">SUM(1*(BI$5:IG$5=BI95:IG95))-1</f>
        <v>2</v>
      </c>
      <c r="Y95" s="160">
        <f t="shared" si="130"/>
        <v>7.1428571428571425E-2</v>
      </c>
      <c r="Z95" s="389">
        <f t="shared" si="131"/>
        <v>6.1428571428571432</v>
      </c>
      <c r="AA95" s="389">
        <f t="shared" si="132"/>
        <v>12.464285714285714</v>
      </c>
      <c r="AB95" s="397">
        <f t="shared" si="133"/>
        <v>0.49283667621776511</v>
      </c>
      <c r="AC95" s="3419">
        <f t="shared" si="134"/>
        <v>1</v>
      </c>
      <c r="AD95" s="3420">
        <f t="shared" si="135"/>
        <v>0</v>
      </c>
      <c r="AE95" s="3421">
        <f t="shared" si="136"/>
        <v>5</v>
      </c>
      <c r="AF95" s="3422">
        <f t="shared" si="137"/>
        <v>1</v>
      </c>
      <c r="AG95" s="3423">
        <f t="shared" si="138"/>
        <v>5</v>
      </c>
      <c r="AH95" s="3424">
        <f t="shared" si="139"/>
        <v>0</v>
      </c>
      <c r="AI95" s="3425">
        <f t="shared" si="140"/>
        <v>3</v>
      </c>
      <c r="AJ95" s="3426">
        <f t="shared" si="141"/>
        <v>0</v>
      </c>
      <c r="AK95" s="3427">
        <f t="shared" si="142"/>
        <v>5</v>
      </c>
      <c r="AL95" s="3428">
        <f t="shared" si="143"/>
        <v>1</v>
      </c>
      <c r="AM95" s="3429">
        <f t="shared" si="144"/>
        <v>1</v>
      </c>
      <c r="AN95" s="3430">
        <f t="shared" si="145"/>
        <v>0</v>
      </c>
      <c r="AO95" s="3431">
        <f t="shared" si="146"/>
        <v>4</v>
      </c>
      <c r="AP95" s="3432">
        <f t="shared" si="147"/>
        <v>1</v>
      </c>
      <c r="AQ95" s="3419">
        <f t="shared" si="148"/>
        <v>2</v>
      </c>
      <c r="AR95" s="3420">
        <f t="shared" si="149"/>
        <v>1</v>
      </c>
      <c r="AS95" s="3421">
        <f t="shared" si="150"/>
        <v>2</v>
      </c>
      <c r="AT95" s="3422">
        <f t="shared" si="151"/>
        <v>0</v>
      </c>
      <c r="AU95" s="3423">
        <f t="shared" si="152"/>
        <v>0</v>
      </c>
      <c r="AV95" s="3424">
        <f t="shared" si="153"/>
        <v>0</v>
      </c>
      <c r="AW95" s="3425">
        <f t="shared" si="154"/>
        <v>0</v>
      </c>
      <c r="AX95" s="3426">
        <f t="shared" si="155"/>
        <v>0</v>
      </c>
      <c r="AY95" s="3427">
        <f t="shared" si="156"/>
        <v>0</v>
      </c>
      <c r="AZ95" s="3428">
        <f t="shared" si="157"/>
        <v>0</v>
      </c>
      <c r="BA95" s="3429">
        <f t="shared" si="158"/>
        <v>0</v>
      </c>
      <c r="BB95" s="3430">
        <f t="shared" si="159"/>
        <v>0</v>
      </c>
      <c r="BC95" s="3431">
        <f t="shared" si="160"/>
        <v>0</v>
      </c>
      <c r="BD95" s="3432">
        <f t="shared" si="161"/>
        <v>0</v>
      </c>
      <c r="BE95" s="3419">
        <f t="shared" si="162"/>
        <v>0</v>
      </c>
      <c r="BF95" s="3420">
        <f t="shared" si="163"/>
        <v>0</v>
      </c>
      <c r="BG95" s="3421">
        <f t="shared" si="164"/>
        <v>0</v>
      </c>
      <c r="BH95" s="3422">
        <f t="shared" si="165"/>
        <v>0</v>
      </c>
      <c r="BI95" s="105"/>
      <c r="BJ95" s="103"/>
      <c r="BK95" s="103">
        <v>4</v>
      </c>
      <c r="BL95" s="96"/>
      <c r="BM95" s="96"/>
      <c r="BN95" s="96">
        <v>1</v>
      </c>
      <c r="BO95" s="96"/>
      <c r="BP95" s="96">
        <v>12</v>
      </c>
      <c r="BQ95" s="96">
        <v>9</v>
      </c>
      <c r="BR95" s="96">
        <v>10</v>
      </c>
      <c r="BS95" s="96">
        <v>10</v>
      </c>
      <c r="BT95" s="98">
        <v>3</v>
      </c>
      <c r="BU95" s="98">
        <v>3</v>
      </c>
      <c r="BV95" s="98"/>
      <c r="BW95" s="98">
        <v>10</v>
      </c>
      <c r="BX95" s="98"/>
      <c r="BY95" s="98">
        <v>11</v>
      </c>
      <c r="BZ95" s="98"/>
      <c r="CA95" s="98">
        <v>12</v>
      </c>
      <c r="CB95" s="99"/>
      <c r="CC95" s="99"/>
      <c r="CD95" s="99"/>
      <c r="CE95" s="99"/>
      <c r="CF95" s="99">
        <v>7</v>
      </c>
      <c r="CG95" s="99">
        <v>9</v>
      </c>
      <c r="CH95" s="99"/>
      <c r="CI95" s="99">
        <v>2</v>
      </c>
      <c r="CJ95" s="99"/>
      <c r="CK95" s="99"/>
      <c r="CL95" s="100"/>
      <c r="CM95" s="100">
        <v>1</v>
      </c>
      <c r="CN95" s="100">
        <v>3</v>
      </c>
      <c r="CO95" s="100"/>
      <c r="CP95" s="100"/>
      <c r="CQ95" s="100"/>
      <c r="CR95" s="100">
        <v>8</v>
      </c>
      <c r="CS95" s="100"/>
      <c r="CT95" s="100"/>
      <c r="CU95" s="100">
        <v>7</v>
      </c>
      <c r="CV95" s="100">
        <v>8</v>
      </c>
      <c r="CW95" s="101">
        <v>6</v>
      </c>
      <c r="CX95" s="101"/>
      <c r="CY95" s="101"/>
      <c r="CZ95" s="101"/>
      <c r="DA95" s="101"/>
      <c r="DB95" s="101"/>
      <c r="DC95" s="101"/>
      <c r="DD95" s="101"/>
      <c r="DE95" s="101"/>
      <c r="DF95" s="101"/>
      <c r="DG95" s="102"/>
      <c r="DH95" s="102"/>
      <c r="DI95" s="102"/>
      <c r="DJ95" s="102"/>
      <c r="DK95" s="102">
        <v>6</v>
      </c>
      <c r="DL95" s="102"/>
      <c r="DM95" s="102"/>
      <c r="DN95" s="102">
        <v>7</v>
      </c>
      <c r="DO95" s="102"/>
      <c r="DP95" s="102"/>
      <c r="DQ95" s="102">
        <v>1</v>
      </c>
      <c r="DR95" s="102">
        <v>8</v>
      </c>
      <c r="DS95" s="102"/>
      <c r="DT95" s="103"/>
      <c r="DU95" s="103"/>
      <c r="DV95" s="103">
        <v>1</v>
      </c>
      <c r="DW95" s="103"/>
      <c r="DX95" s="103">
        <v>4</v>
      </c>
      <c r="DY95" s="103"/>
      <c r="DZ95" s="103"/>
      <c r="EA95" s="103"/>
      <c r="EB95" s="103"/>
      <c r="EC95" s="103"/>
      <c r="ED95" s="103"/>
      <c r="EE95" s="103"/>
      <c r="EF95" s="96"/>
      <c r="EG95" s="96"/>
      <c r="EH95" s="96"/>
      <c r="EI95" s="104"/>
      <c r="EJ95" s="104"/>
      <c r="EK95" s="104"/>
      <c r="EL95" s="104">
        <v>3</v>
      </c>
      <c r="EM95" s="104"/>
      <c r="EN95" s="104"/>
      <c r="EO95" s="104">
        <v>6</v>
      </c>
      <c r="EP95" s="104"/>
      <c r="EQ95" s="104"/>
      <c r="ER95" s="104"/>
      <c r="ES95" s="367"/>
      <c r="ET95" s="367"/>
      <c r="EU95" s="367"/>
      <c r="EV95" s="367"/>
      <c r="EW95" s="367"/>
      <c r="EX95" s="367"/>
      <c r="EY95" s="515"/>
      <c r="EZ95" s="515"/>
      <c r="FA95" s="515"/>
      <c r="FB95" s="515"/>
      <c r="FC95" s="515"/>
      <c r="FD95" s="515"/>
      <c r="FE95" s="515"/>
      <c r="FF95" s="515"/>
      <c r="FG95" s="634"/>
      <c r="FH95" s="634"/>
      <c r="FI95" s="634"/>
      <c r="FJ95" s="634"/>
      <c r="FK95" s="634"/>
      <c r="FL95" s="634"/>
      <c r="FM95" s="634"/>
      <c r="FN95" s="634"/>
      <c r="FO95" s="634"/>
      <c r="FP95" s="634"/>
      <c r="FQ95" s="634"/>
      <c r="FR95" s="634"/>
      <c r="FS95" s="634"/>
      <c r="FT95" s="634"/>
      <c r="FU95" s="753"/>
      <c r="FV95" s="753"/>
      <c r="FW95" s="753"/>
      <c r="FX95" s="753"/>
      <c r="FY95" s="753"/>
      <c r="FZ95" s="753"/>
      <c r="GA95" s="753"/>
      <c r="GB95" s="753"/>
      <c r="GC95" s="753"/>
      <c r="GD95" s="753"/>
      <c r="GE95" s="753"/>
      <c r="GF95" s="753"/>
      <c r="GG95" s="753"/>
      <c r="GH95" s="753"/>
      <c r="GI95" s="1599"/>
      <c r="GJ95" s="1599"/>
      <c r="GK95" s="1599"/>
      <c r="GL95" s="1599"/>
      <c r="GM95" s="1599"/>
      <c r="GN95" s="1599"/>
      <c r="GO95" s="1599"/>
      <c r="GP95" s="1599"/>
      <c r="GQ95" s="1599"/>
      <c r="GR95" s="1599"/>
      <c r="GS95" s="1599"/>
      <c r="GT95" s="1599"/>
      <c r="GU95" s="1599"/>
      <c r="GV95" s="1599"/>
      <c r="GW95" s="1599"/>
      <c r="GX95" s="3597"/>
      <c r="GY95" s="3597"/>
      <c r="GZ95" s="3597"/>
      <c r="HA95" s="3597"/>
      <c r="HB95" s="3597"/>
      <c r="HC95" s="3597"/>
      <c r="HD95" s="3597"/>
      <c r="HE95" s="3663"/>
      <c r="HF95" s="3597"/>
      <c r="HG95" s="3597"/>
      <c r="HH95" s="3597"/>
      <c r="HI95" s="3731"/>
      <c r="HJ95" s="3731"/>
      <c r="HK95" s="3731"/>
      <c r="HL95" s="3731"/>
      <c r="HM95" s="3731"/>
      <c r="HN95" s="3731"/>
      <c r="HO95" s="3663"/>
      <c r="HP95" s="3731"/>
      <c r="HQ95" s="3731"/>
      <c r="HR95" s="3731"/>
      <c r="HS95" s="3731"/>
      <c r="HT95" s="3731"/>
      <c r="HU95" s="3731"/>
      <c r="HV95" s="104"/>
      <c r="HW95" s="104"/>
      <c r="HX95" s="104"/>
      <c r="HY95" s="104"/>
      <c r="HZ95" s="104"/>
      <c r="IA95" s="3663"/>
      <c r="IB95" s="104"/>
      <c r="IC95" s="104"/>
      <c r="ID95" s="104"/>
      <c r="IE95" s="104"/>
      <c r="IF95" s="104"/>
      <c r="IG95" s="3797"/>
    </row>
    <row r="96" spans="1:241" s="478" customFormat="1" ht="11.1" customHeight="1" x14ac:dyDescent="0.2">
      <c r="A96" s="61" t="s">
        <v>916</v>
      </c>
      <c r="B96" s="61" t="s">
        <v>914</v>
      </c>
      <c r="C96" s="448">
        <f t="shared" si="113"/>
        <v>4</v>
      </c>
      <c r="D96" s="447">
        <f t="shared" si="114"/>
        <v>2.2222222222222223E-2</v>
      </c>
      <c r="E96" s="403">
        <f t="array" ref="E96">MIN(IF(BI96:IG96&gt;=1,$BI$3:$IG$3))</f>
        <v>44680</v>
      </c>
      <c r="F96" s="400">
        <f t="array" ref="F96">MAX(IF(BI96:IG96&gt;=1,$BI$3:$IG$3))</f>
        <v>44862</v>
      </c>
      <c r="G96" s="442">
        <f t="shared" si="115"/>
        <v>1</v>
      </c>
      <c r="H96" s="446">
        <f t="shared" si="116"/>
        <v>0.25</v>
      </c>
      <c r="I96" s="626">
        <f t="shared" si="117"/>
        <v>1</v>
      </c>
      <c r="J96" s="375">
        <f t="array" ref="J96">IF((G96&gt;=1),MAX(IF(BI96:IG96=1,$BI$3:$IG$3)),"-")</f>
        <v>44680</v>
      </c>
      <c r="K96" s="759">
        <f t="array" ref="K96">IF((G96&gt;=1),MAX(IF(BI96:IG96=1,$BI$2:$IG$2)),"-")</f>
        <v>167</v>
      </c>
      <c r="L96" s="384">
        <f t="shared" ca="1" si="118"/>
        <v>3</v>
      </c>
      <c r="M96" s="384">
        <f t="shared" ca="1" si="119"/>
        <v>13</v>
      </c>
      <c r="N96" s="445">
        <f t="shared" si="120"/>
        <v>0</v>
      </c>
      <c r="O96" s="444">
        <f t="shared" si="121"/>
        <v>0</v>
      </c>
      <c r="P96" s="156">
        <f t="shared" si="122"/>
        <v>0</v>
      </c>
      <c r="Q96" s="443">
        <f t="shared" si="123"/>
        <v>0</v>
      </c>
      <c r="R96" s="442">
        <f t="shared" si="124"/>
        <v>1</v>
      </c>
      <c r="S96" s="441">
        <f t="shared" si="125"/>
        <v>0.25</v>
      </c>
      <c r="T96" s="362">
        <f t="shared" si="126"/>
        <v>1</v>
      </c>
      <c r="U96" s="157">
        <f t="shared" si="127"/>
        <v>0.25</v>
      </c>
      <c r="V96" s="363">
        <f t="shared" si="128"/>
        <v>2</v>
      </c>
      <c r="W96" s="158">
        <f t="shared" si="129"/>
        <v>0.5</v>
      </c>
      <c r="X96" s="159">
        <f t="array" ref="X96">SUM(1*(BI$5:IG$5=BI96:IG96))-1</f>
        <v>0</v>
      </c>
      <c r="Y96" s="160">
        <f t="shared" si="130"/>
        <v>0</v>
      </c>
      <c r="Z96" s="389">
        <f t="shared" si="131"/>
        <v>7</v>
      </c>
      <c r="AA96" s="389">
        <f t="shared" si="132"/>
        <v>14.75</v>
      </c>
      <c r="AB96" s="397">
        <f t="shared" si="133"/>
        <v>0.47457627118644069</v>
      </c>
      <c r="AC96" s="3419">
        <f t="shared" si="134"/>
        <v>0</v>
      </c>
      <c r="AD96" s="3420">
        <f t="shared" si="135"/>
        <v>0</v>
      </c>
      <c r="AE96" s="3421">
        <f t="shared" si="136"/>
        <v>0</v>
      </c>
      <c r="AF96" s="3422">
        <f t="shared" si="137"/>
        <v>0</v>
      </c>
      <c r="AG96" s="3423">
        <f t="shared" si="138"/>
        <v>0</v>
      </c>
      <c r="AH96" s="3424">
        <f t="shared" si="139"/>
        <v>0</v>
      </c>
      <c r="AI96" s="3425">
        <f t="shared" si="140"/>
        <v>0</v>
      </c>
      <c r="AJ96" s="3426">
        <f t="shared" si="141"/>
        <v>0</v>
      </c>
      <c r="AK96" s="3427">
        <f t="shared" si="142"/>
        <v>0</v>
      </c>
      <c r="AL96" s="3428">
        <f t="shared" si="143"/>
        <v>0</v>
      </c>
      <c r="AM96" s="3429">
        <f t="shared" si="144"/>
        <v>0</v>
      </c>
      <c r="AN96" s="3430">
        <f t="shared" si="145"/>
        <v>0</v>
      </c>
      <c r="AO96" s="3431">
        <f t="shared" si="146"/>
        <v>0</v>
      </c>
      <c r="AP96" s="3432">
        <f t="shared" si="147"/>
        <v>0</v>
      </c>
      <c r="AQ96" s="3419">
        <f t="shared" si="148"/>
        <v>0</v>
      </c>
      <c r="AR96" s="3420">
        <f t="shared" si="149"/>
        <v>0</v>
      </c>
      <c r="AS96" s="3421">
        <f t="shared" si="150"/>
        <v>0</v>
      </c>
      <c r="AT96" s="3422">
        <f t="shared" si="151"/>
        <v>0</v>
      </c>
      <c r="AU96" s="3423">
        <f t="shared" si="152"/>
        <v>0</v>
      </c>
      <c r="AV96" s="3424">
        <f t="shared" si="153"/>
        <v>0</v>
      </c>
      <c r="AW96" s="3425">
        <f t="shared" si="154"/>
        <v>0</v>
      </c>
      <c r="AX96" s="3426">
        <f t="shared" si="155"/>
        <v>0</v>
      </c>
      <c r="AY96" s="3427">
        <f t="shared" si="156"/>
        <v>0</v>
      </c>
      <c r="AZ96" s="3428">
        <f t="shared" si="157"/>
        <v>0</v>
      </c>
      <c r="BA96" s="3429">
        <f t="shared" si="158"/>
        <v>0</v>
      </c>
      <c r="BB96" s="3430">
        <f t="shared" si="159"/>
        <v>0</v>
      </c>
      <c r="BC96" s="3431">
        <f t="shared" si="160"/>
        <v>0</v>
      </c>
      <c r="BD96" s="3432">
        <f t="shared" si="161"/>
        <v>0</v>
      </c>
      <c r="BE96" s="3419">
        <f t="shared" si="162"/>
        <v>2</v>
      </c>
      <c r="BF96" s="3420">
        <f t="shared" si="163"/>
        <v>1</v>
      </c>
      <c r="BG96" s="3421">
        <f t="shared" si="164"/>
        <v>2</v>
      </c>
      <c r="BH96" s="3422">
        <f t="shared" si="165"/>
        <v>0</v>
      </c>
      <c r="BI96" s="105"/>
      <c r="BJ96" s="103"/>
      <c r="BK96" s="103"/>
      <c r="BL96" s="96"/>
      <c r="BM96" s="96"/>
      <c r="BN96" s="96"/>
      <c r="BO96" s="96"/>
      <c r="BP96" s="96"/>
      <c r="BQ96" s="96"/>
      <c r="BR96" s="96"/>
      <c r="BS96" s="96"/>
      <c r="BT96" s="98"/>
      <c r="BU96" s="98"/>
      <c r="BV96" s="98"/>
      <c r="BW96" s="98"/>
      <c r="BX96" s="98"/>
      <c r="BY96" s="98"/>
      <c r="BZ96" s="98"/>
      <c r="CA96" s="98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96"/>
      <c r="EG96" s="96"/>
      <c r="EH96" s="96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367"/>
      <c r="ET96" s="367"/>
      <c r="EU96" s="367"/>
      <c r="EV96" s="367"/>
      <c r="EW96" s="367"/>
      <c r="EX96" s="367"/>
      <c r="EY96" s="515"/>
      <c r="EZ96" s="515"/>
      <c r="FA96" s="515"/>
      <c r="FB96" s="515"/>
      <c r="FC96" s="515"/>
      <c r="FD96" s="515"/>
      <c r="FE96" s="515"/>
      <c r="FF96" s="515"/>
      <c r="FG96" s="634"/>
      <c r="FH96" s="634"/>
      <c r="FI96" s="634"/>
      <c r="FJ96" s="634"/>
      <c r="FK96" s="634"/>
      <c r="FL96" s="634"/>
      <c r="FM96" s="634"/>
      <c r="FN96" s="634"/>
      <c r="FO96" s="634"/>
      <c r="FP96" s="634"/>
      <c r="FQ96" s="634"/>
      <c r="FR96" s="634"/>
      <c r="FS96" s="634"/>
      <c r="FT96" s="634"/>
      <c r="FU96" s="753"/>
      <c r="FV96" s="753"/>
      <c r="FW96" s="753"/>
      <c r="FX96" s="753"/>
      <c r="FY96" s="753"/>
      <c r="FZ96" s="753"/>
      <c r="GA96" s="753"/>
      <c r="GB96" s="753"/>
      <c r="GC96" s="753"/>
      <c r="GD96" s="753"/>
      <c r="GE96" s="753"/>
      <c r="GF96" s="753"/>
      <c r="GG96" s="753"/>
      <c r="GH96" s="753"/>
      <c r="GI96" s="1599"/>
      <c r="GJ96" s="1599"/>
      <c r="GK96" s="1599"/>
      <c r="GL96" s="1599"/>
      <c r="GM96" s="1599"/>
      <c r="GN96" s="1599"/>
      <c r="GO96" s="1599"/>
      <c r="GP96" s="1599"/>
      <c r="GQ96" s="1599"/>
      <c r="GR96" s="1599"/>
      <c r="GS96" s="1599"/>
      <c r="GT96" s="1599"/>
      <c r="GU96" s="1599"/>
      <c r="GV96" s="1599"/>
      <c r="GW96" s="1599"/>
      <c r="GX96" s="3597"/>
      <c r="GY96" s="3597"/>
      <c r="GZ96" s="3597"/>
      <c r="HA96" s="3597"/>
      <c r="HB96" s="3597"/>
      <c r="HC96" s="3597"/>
      <c r="HD96" s="3597"/>
      <c r="HE96" s="3663"/>
      <c r="HF96" s="3597"/>
      <c r="HG96" s="3597"/>
      <c r="HH96" s="3597"/>
      <c r="HI96" s="3731"/>
      <c r="HJ96" s="3731"/>
      <c r="HK96" s="3731"/>
      <c r="HL96" s="3731"/>
      <c r="HM96" s="3731"/>
      <c r="HN96" s="3731"/>
      <c r="HO96" s="3663"/>
      <c r="HP96" s="3731"/>
      <c r="HQ96" s="3731"/>
      <c r="HR96" s="3731"/>
      <c r="HS96" s="3731">
        <v>1</v>
      </c>
      <c r="HT96" s="3731">
        <v>12</v>
      </c>
      <c r="HU96" s="3731"/>
      <c r="HV96" s="104">
        <v>6</v>
      </c>
      <c r="HW96" s="104"/>
      <c r="HX96" s="104"/>
      <c r="HY96" s="104">
        <v>9</v>
      </c>
      <c r="HZ96" s="104"/>
      <c r="IA96" s="3663"/>
      <c r="IB96" s="104"/>
      <c r="IC96" s="104"/>
      <c r="ID96" s="104"/>
      <c r="IE96" s="104"/>
      <c r="IF96" s="104"/>
      <c r="IG96" s="3797"/>
    </row>
    <row r="97" spans="1:241" s="478" customFormat="1" ht="11.1" customHeight="1" x14ac:dyDescent="0.2">
      <c r="A97" s="59" t="s">
        <v>195</v>
      </c>
      <c r="B97" s="59" t="s">
        <v>195</v>
      </c>
      <c r="C97" s="448">
        <f t="shared" si="113"/>
        <v>8</v>
      </c>
      <c r="D97" s="447">
        <f t="shared" si="114"/>
        <v>4.4444444444444446E-2</v>
      </c>
      <c r="E97" s="403">
        <f t="array" ref="E97">MIN(IF(BI97:IG97&gt;=1,$BI$3:$IG$3))</f>
        <v>39263</v>
      </c>
      <c r="F97" s="400">
        <f t="array" ref="F97">MAX(IF(BI97:IG97&gt;=1,$BI$3:$IG$3))</f>
        <v>40082</v>
      </c>
      <c r="G97" s="442">
        <f t="shared" si="115"/>
        <v>1</v>
      </c>
      <c r="H97" s="446">
        <f t="shared" si="116"/>
        <v>0.125</v>
      </c>
      <c r="I97" s="626">
        <f t="shared" si="117"/>
        <v>1</v>
      </c>
      <c r="J97" s="375">
        <f t="array" ref="J97">IF((G97&gt;=1),MAX(IF(BI97:IG97=1,$BI$3:$IG$3)),"-")</f>
        <v>39354</v>
      </c>
      <c r="K97" s="759">
        <f t="array" ref="K97">IF((G97&gt;=1),MAX(IF(BI97:IG97=1,$BI$2:$IG$2)),"-")</f>
        <v>4</v>
      </c>
      <c r="L97" s="384">
        <f t="shared" ca="1" si="118"/>
        <v>6</v>
      </c>
      <c r="M97" s="384">
        <f t="shared" ca="1" si="119"/>
        <v>176</v>
      </c>
      <c r="N97" s="445">
        <f t="shared" si="120"/>
        <v>0</v>
      </c>
      <c r="O97" s="444">
        <f t="shared" si="121"/>
        <v>0</v>
      </c>
      <c r="P97" s="156">
        <f t="shared" si="122"/>
        <v>0</v>
      </c>
      <c r="Q97" s="443">
        <f t="shared" si="123"/>
        <v>0</v>
      </c>
      <c r="R97" s="442">
        <f t="shared" si="124"/>
        <v>1</v>
      </c>
      <c r="S97" s="441">
        <f t="shared" si="125"/>
        <v>0.125</v>
      </c>
      <c r="T97" s="362">
        <f t="shared" si="126"/>
        <v>3</v>
      </c>
      <c r="U97" s="157">
        <f t="shared" si="127"/>
        <v>0.375</v>
      </c>
      <c r="V97" s="363">
        <f t="shared" si="128"/>
        <v>3</v>
      </c>
      <c r="W97" s="158">
        <f t="shared" si="129"/>
        <v>0.375</v>
      </c>
      <c r="X97" s="159">
        <f t="array" ref="X97">SUM(1*(BI$5:IG$5=BI97:IG97))-1</f>
        <v>0</v>
      </c>
      <c r="Y97" s="160">
        <f t="shared" si="130"/>
        <v>0</v>
      </c>
      <c r="Z97" s="389">
        <f t="shared" si="131"/>
        <v>6.375</v>
      </c>
      <c r="AA97" s="389">
        <f t="shared" si="132"/>
        <v>12.375</v>
      </c>
      <c r="AB97" s="397">
        <f t="shared" si="133"/>
        <v>0.51515151515151514</v>
      </c>
      <c r="AC97" s="3419">
        <f t="shared" si="134"/>
        <v>1</v>
      </c>
      <c r="AD97" s="3420">
        <f t="shared" si="135"/>
        <v>0</v>
      </c>
      <c r="AE97" s="3421">
        <f t="shared" si="136"/>
        <v>4</v>
      </c>
      <c r="AF97" s="3422">
        <f t="shared" si="137"/>
        <v>1</v>
      </c>
      <c r="AG97" s="3423">
        <f t="shared" si="138"/>
        <v>2</v>
      </c>
      <c r="AH97" s="3424">
        <f t="shared" si="139"/>
        <v>0</v>
      </c>
      <c r="AI97" s="3425">
        <f t="shared" si="140"/>
        <v>1</v>
      </c>
      <c r="AJ97" s="3426">
        <f t="shared" si="141"/>
        <v>0</v>
      </c>
      <c r="AK97" s="3427">
        <f t="shared" si="142"/>
        <v>0</v>
      </c>
      <c r="AL97" s="3428">
        <f t="shared" si="143"/>
        <v>0</v>
      </c>
      <c r="AM97" s="3429">
        <f t="shared" si="144"/>
        <v>0</v>
      </c>
      <c r="AN97" s="3430">
        <f t="shared" si="145"/>
        <v>0</v>
      </c>
      <c r="AO97" s="3431">
        <f t="shared" si="146"/>
        <v>0</v>
      </c>
      <c r="AP97" s="3432">
        <f t="shared" si="147"/>
        <v>0</v>
      </c>
      <c r="AQ97" s="3419">
        <f t="shared" si="148"/>
        <v>0</v>
      </c>
      <c r="AR97" s="3420">
        <f t="shared" si="149"/>
        <v>0</v>
      </c>
      <c r="AS97" s="3421">
        <f t="shared" si="150"/>
        <v>0</v>
      </c>
      <c r="AT97" s="3422">
        <f t="shared" si="151"/>
        <v>0</v>
      </c>
      <c r="AU97" s="3423">
        <f t="shared" si="152"/>
        <v>0</v>
      </c>
      <c r="AV97" s="3424">
        <f t="shared" si="153"/>
        <v>0</v>
      </c>
      <c r="AW97" s="3425">
        <f t="shared" si="154"/>
        <v>0</v>
      </c>
      <c r="AX97" s="3426">
        <f t="shared" si="155"/>
        <v>0</v>
      </c>
      <c r="AY97" s="3427">
        <f t="shared" si="156"/>
        <v>0</v>
      </c>
      <c r="AZ97" s="3428">
        <f t="shared" si="157"/>
        <v>0</v>
      </c>
      <c r="BA97" s="3429">
        <f t="shared" si="158"/>
        <v>0</v>
      </c>
      <c r="BB97" s="3430">
        <f t="shared" si="159"/>
        <v>0</v>
      </c>
      <c r="BC97" s="3431">
        <f t="shared" si="160"/>
        <v>0</v>
      </c>
      <c r="BD97" s="3432">
        <f t="shared" si="161"/>
        <v>0</v>
      </c>
      <c r="BE97" s="3419">
        <f t="shared" si="162"/>
        <v>0</v>
      </c>
      <c r="BF97" s="3420">
        <f t="shared" si="163"/>
        <v>0</v>
      </c>
      <c r="BG97" s="3421">
        <f t="shared" si="164"/>
        <v>0</v>
      </c>
      <c r="BH97" s="3422">
        <f t="shared" si="165"/>
        <v>0</v>
      </c>
      <c r="BI97" s="105"/>
      <c r="BJ97" s="103">
        <v>10</v>
      </c>
      <c r="BK97" s="103"/>
      <c r="BL97" s="96">
        <v>1</v>
      </c>
      <c r="BM97" s="96"/>
      <c r="BN97" s="96">
        <v>4</v>
      </c>
      <c r="BO97" s="96">
        <v>8</v>
      </c>
      <c r="BP97" s="96"/>
      <c r="BQ97" s="96"/>
      <c r="BR97" s="96">
        <v>4</v>
      </c>
      <c r="BS97" s="96"/>
      <c r="BT97" s="98"/>
      <c r="BU97" s="98"/>
      <c r="BV97" s="98">
        <v>5</v>
      </c>
      <c r="BW97" s="98"/>
      <c r="BX97" s="98"/>
      <c r="BY97" s="98"/>
      <c r="BZ97" s="98">
        <v>11</v>
      </c>
      <c r="CA97" s="98"/>
      <c r="CB97" s="99"/>
      <c r="CC97" s="99">
        <v>8</v>
      </c>
      <c r="CD97" s="99"/>
      <c r="CE97" s="99"/>
      <c r="CF97" s="99"/>
      <c r="CG97" s="99"/>
      <c r="CH97" s="99"/>
      <c r="CI97" s="99"/>
      <c r="CJ97" s="99"/>
      <c r="CK97" s="99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96"/>
      <c r="EG97" s="96"/>
      <c r="EH97" s="96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367"/>
      <c r="ET97" s="367"/>
      <c r="EU97" s="367"/>
      <c r="EV97" s="367"/>
      <c r="EW97" s="367"/>
      <c r="EX97" s="367"/>
      <c r="EY97" s="515"/>
      <c r="EZ97" s="515"/>
      <c r="FA97" s="515"/>
      <c r="FB97" s="515"/>
      <c r="FC97" s="515"/>
      <c r="FD97" s="515"/>
      <c r="FE97" s="515"/>
      <c r="FF97" s="515"/>
      <c r="FG97" s="634"/>
      <c r="FH97" s="634"/>
      <c r="FI97" s="634"/>
      <c r="FJ97" s="634"/>
      <c r="FK97" s="634"/>
      <c r="FL97" s="634"/>
      <c r="FM97" s="634"/>
      <c r="FN97" s="634"/>
      <c r="FO97" s="634"/>
      <c r="FP97" s="634"/>
      <c r="FQ97" s="634"/>
      <c r="FR97" s="634"/>
      <c r="FS97" s="634"/>
      <c r="FT97" s="634"/>
      <c r="FU97" s="753"/>
      <c r="FV97" s="753"/>
      <c r="FW97" s="753"/>
      <c r="FX97" s="753"/>
      <c r="FY97" s="753"/>
      <c r="FZ97" s="753"/>
      <c r="GA97" s="753"/>
      <c r="GB97" s="753"/>
      <c r="GC97" s="753"/>
      <c r="GD97" s="753"/>
      <c r="GE97" s="753"/>
      <c r="GF97" s="753"/>
      <c r="GG97" s="753"/>
      <c r="GH97" s="753"/>
      <c r="GI97" s="1599"/>
      <c r="GJ97" s="1599"/>
      <c r="GK97" s="1599"/>
      <c r="GL97" s="1599"/>
      <c r="GM97" s="1599"/>
      <c r="GN97" s="1599"/>
      <c r="GO97" s="1599"/>
      <c r="GP97" s="1599"/>
      <c r="GQ97" s="1599"/>
      <c r="GR97" s="1599"/>
      <c r="GS97" s="1599"/>
      <c r="GT97" s="1599"/>
      <c r="GU97" s="1599"/>
      <c r="GV97" s="1599"/>
      <c r="GW97" s="1599"/>
      <c r="GX97" s="3597"/>
      <c r="GY97" s="3597"/>
      <c r="GZ97" s="3597"/>
      <c r="HA97" s="3597"/>
      <c r="HB97" s="3597"/>
      <c r="HC97" s="3597"/>
      <c r="HD97" s="3597"/>
      <c r="HE97" s="3663"/>
      <c r="HF97" s="3597"/>
      <c r="HG97" s="3597"/>
      <c r="HH97" s="3597"/>
      <c r="HI97" s="3731"/>
      <c r="HJ97" s="3731"/>
      <c r="HK97" s="3731"/>
      <c r="HL97" s="3731"/>
      <c r="HM97" s="3731"/>
      <c r="HN97" s="3731"/>
      <c r="HO97" s="3663"/>
      <c r="HP97" s="3731"/>
      <c r="HQ97" s="3731"/>
      <c r="HR97" s="3731"/>
      <c r="HS97" s="3731"/>
      <c r="HT97" s="3731"/>
      <c r="HU97" s="3731"/>
      <c r="HV97" s="104"/>
      <c r="HW97" s="104"/>
      <c r="HX97" s="104"/>
      <c r="HY97" s="104"/>
      <c r="HZ97" s="104"/>
      <c r="IA97" s="3663"/>
      <c r="IB97" s="104"/>
      <c r="IC97" s="104"/>
      <c r="ID97" s="104"/>
      <c r="IE97" s="104"/>
      <c r="IF97" s="104"/>
      <c r="IG97" s="3797"/>
    </row>
    <row r="98" spans="1:241" s="478" customFormat="1" ht="11.1" customHeight="1" x14ac:dyDescent="0.2">
      <c r="A98" s="58" t="s">
        <v>935</v>
      </c>
      <c r="B98" s="58" t="s">
        <v>934</v>
      </c>
      <c r="C98" s="448">
        <f t="shared" si="113"/>
        <v>2</v>
      </c>
      <c r="D98" s="447">
        <f t="shared" si="114"/>
        <v>1.1111111111111112E-2</v>
      </c>
      <c r="E98" s="403">
        <f t="array" ref="E98">MIN(IF(BI98:IG98&gt;=1,$BI$3:$IG$3))</f>
        <v>44913</v>
      </c>
      <c r="F98" s="400">
        <f t="array" ref="F98">MAX(IF(BI98:IG98&gt;=1,$BI$3:$IG$3))</f>
        <v>44981</v>
      </c>
      <c r="G98" s="442">
        <f t="shared" si="115"/>
        <v>0</v>
      </c>
      <c r="H98" s="446">
        <f t="shared" si="116"/>
        <v>0</v>
      </c>
      <c r="I98" s="626" t="str">
        <f t="shared" si="117"/>
        <v>-</v>
      </c>
      <c r="J98" s="375" t="str">
        <f t="array" ref="J98">IF((G98&gt;=1),MAX(IF(BI98:IG98=1,$BI$3:$IG$3)),"-")</f>
        <v>-</v>
      </c>
      <c r="K98" s="759" t="str">
        <f t="array" ref="K98">IF((G98&gt;=1),MAX(IF(BI98:IG98=1,$BI$2:$IG$2)),"-")</f>
        <v>-</v>
      </c>
      <c r="L98" s="384">
        <f t="shared" ca="1" si="118"/>
        <v>2</v>
      </c>
      <c r="M98" s="384" t="str">
        <f t="shared" ca="1" si="119"/>
        <v>-</v>
      </c>
      <c r="N98" s="445">
        <f t="shared" si="120"/>
        <v>0</v>
      </c>
      <c r="O98" s="444">
        <f t="shared" si="121"/>
        <v>0</v>
      </c>
      <c r="P98" s="156">
        <f t="shared" si="122"/>
        <v>0</v>
      </c>
      <c r="Q98" s="443">
        <f t="shared" si="123"/>
        <v>0</v>
      </c>
      <c r="R98" s="442">
        <f t="shared" si="124"/>
        <v>0</v>
      </c>
      <c r="S98" s="441">
        <f t="shared" si="125"/>
        <v>0</v>
      </c>
      <c r="T98" s="362">
        <f t="shared" si="126"/>
        <v>0</v>
      </c>
      <c r="U98" s="157">
        <f t="shared" si="127"/>
        <v>0</v>
      </c>
      <c r="V98" s="363">
        <f t="shared" si="128"/>
        <v>0</v>
      </c>
      <c r="W98" s="158">
        <f t="shared" si="129"/>
        <v>0</v>
      </c>
      <c r="X98" s="159">
        <f t="array" ref="X98">SUM(1*(BI$5:IG$5=BI98:IG98))-1</f>
        <v>0</v>
      </c>
      <c r="Y98" s="160">
        <f t="shared" si="130"/>
        <v>0</v>
      </c>
      <c r="Z98" s="389">
        <f t="shared" si="131"/>
        <v>10</v>
      </c>
      <c r="AA98" s="389">
        <f t="shared" si="132"/>
        <v>12.5</v>
      </c>
      <c r="AB98" s="397">
        <f t="shared" si="133"/>
        <v>0.8</v>
      </c>
      <c r="AC98" s="3419">
        <f t="shared" si="134"/>
        <v>0</v>
      </c>
      <c r="AD98" s="3420">
        <f t="shared" si="135"/>
        <v>0</v>
      </c>
      <c r="AE98" s="3421">
        <f t="shared" si="136"/>
        <v>0</v>
      </c>
      <c r="AF98" s="3422">
        <f t="shared" si="137"/>
        <v>0</v>
      </c>
      <c r="AG98" s="3423">
        <f t="shared" si="138"/>
        <v>0</v>
      </c>
      <c r="AH98" s="3424">
        <f t="shared" si="139"/>
        <v>0</v>
      </c>
      <c r="AI98" s="3425">
        <f t="shared" si="140"/>
        <v>0</v>
      </c>
      <c r="AJ98" s="3426">
        <f t="shared" si="141"/>
        <v>0</v>
      </c>
      <c r="AK98" s="3427">
        <f t="shared" si="142"/>
        <v>0</v>
      </c>
      <c r="AL98" s="3428">
        <f t="shared" si="143"/>
        <v>0</v>
      </c>
      <c r="AM98" s="3429">
        <f t="shared" si="144"/>
        <v>0</v>
      </c>
      <c r="AN98" s="3430">
        <f t="shared" si="145"/>
        <v>0</v>
      </c>
      <c r="AO98" s="3431">
        <f t="shared" si="146"/>
        <v>0</v>
      </c>
      <c r="AP98" s="3432">
        <f t="shared" si="147"/>
        <v>0</v>
      </c>
      <c r="AQ98" s="3419">
        <f t="shared" si="148"/>
        <v>0</v>
      </c>
      <c r="AR98" s="3420">
        <f t="shared" si="149"/>
        <v>0</v>
      </c>
      <c r="AS98" s="3421">
        <f t="shared" si="150"/>
        <v>0</v>
      </c>
      <c r="AT98" s="3422">
        <f t="shared" si="151"/>
        <v>0</v>
      </c>
      <c r="AU98" s="3423">
        <f t="shared" si="152"/>
        <v>0</v>
      </c>
      <c r="AV98" s="3424">
        <f t="shared" si="153"/>
        <v>0</v>
      </c>
      <c r="AW98" s="3425">
        <f t="shared" si="154"/>
        <v>0</v>
      </c>
      <c r="AX98" s="3426">
        <f t="shared" si="155"/>
        <v>0</v>
      </c>
      <c r="AY98" s="3427">
        <f t="shared" si="156"/>
        <v>0</v>
      </c>
      <c r="AZ98" s="3428">
        <f t="shared" si="157"/>
        <v>0</v>
      </c>
      <c r="BA98" s="3429">
        <f t="shared" si="158"/>
        <v>0</v>
      </c>
      <c r="BB98" s="3430">
        <f t="shared" si="159"/>
        <v>0</v>
      </c>
      <c r="BC98" s="3431">
        <f t="shared" si="160"/>
        <v>0</v>
      </c>
      <c r="BD98" s="3432">
        <f t="shared" si="161"/>
        <v>0</v>
      </c>
      <c r="BE98" s="3419">
        <f t="shared" si="162"/>
        <v>0</v>
      </c>
      <c r="BF98" s="3420">
        <f t="shared" si="163"/>
        <v>0</v>
      </c>
      <c r="BG98" s="3421">
        <f t="shared" si="164"/>
        <v>2</v>
      </c>
      <c r="BH98" s="3422">
        <f t="shared" si="165"/>
        <v>0</v>
      </c>
      <c r="BI98" s="105"/>
      <c r="BJ98" s="103"/>
      <c r="BK98" s="103"/>
      <c r="BL98" s="96"/>
      <c r="BM98" s="96"/>
      <c r="BN98" s="96"/>
      <c r="BO98" s="96"/>
      <c r="BP98" s="96"/>
      <c r="BQ98" s="96"/>
      <c r="BR98" s="96"/>
      <c r="BS98" s="96"/>
      <c r="BT98" s="98"/>
      <c r="BU98" s="98"/>
      <c r="BV98" s="98"/>
      <c r="BW98" s="98"/>
      <c r="BX98" s="98"/>
      <c r="BY98" s="98"/>
      <c r="BZ98" s="98"/>
      <c r="CA98" s="98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96"/>
      <c r="EG98" s="96"/>
      <c r="EH98" s="96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367"/>
      <c r="ET98" s="367"/>
      <c r="EU98" s="367"/>
      <c r="EV98" s="367"/>
      <c r="EW98" s="367"/>
      <c r="EX98" s="367"/>
      <c r="EY98" s="515"/>
      <c r="EZ98" s="515"/>
      <c r="FA98" s="515"/>
      <c r="FB98" s="515"/>
      <c r="FC98" s="515"/>
      <c r="FD98" s="515"/>
      <c r="FE98" s="515"/>
      <c r="FF98" s="515"/>
      <c r="FG98" s="634"/>
      <c r="FH98" s="634"/>
      <c r="FI98" s="634"/>
      <c r="FJ98" s="634"/>
      <c r="FK98" s="634"/>
      <c r="FL98" s="634"/>
      <c r="FM98" s="634"/>
      <c r="FN98" s="634"/>
      <c r="FO98" s="634"/>
      <c r="FP98" s="634"/>
      <c r="FQ98" s="634"/>
      <c r="FR98" s="634"/>
      <c r="FS98" s="634"/>
      <c r="FT98" s="634"/>
      <c r="FU98" s="753"/>
      <c r="FV98" s="753"/>
      <c r="FW98" s="753"/>
      <c r="FX98" s="753"/>
      <c r="FY98" s="753"/>
      <c r="FZ98" s="753"/>
      <c r="GA98" s="753"/>
      <c r="GB98" s="753"/>
      <c r="GC98" s="753"/>
      <c r="GD98" s="753"/>
      <c r="GE98" s="753"/>
      <c r="GF98" s="753"/>
      <c r="GG98" s="753"/>
      <c r="GH98" s="753"/>
      <c r="GI98" s="1599"/>
      <c r="GJ98" s="1599"/>
      <c r="GK98" s="1599"/>
      <c r="GL98" s="1599"/>
      <c r="GM98" s="1599"/>
      <c r="GN98" s="1599"/>
      <c r="GO98" s="1599"/>
      <c r="GP98" s="1599"/>
      <c r="GQ98" s="1599"/>
      <c r="GR98" s="1599"/>
      <c r="GS98" s="1599"/>
      <c r="GT98" s="1599"/>
      <c r="GU98" s="1599"/>
      <c r="GV98" s="1599"/>
      <c r="GW98" s="1599"/>
      <c r="GX98" s="3597"/>
      <c r="GY98" s="3597"/>
      <c r="GZ98" s="3597"/>
      <c r="HA98" s="3597"/>
      <c r="HB98" s="3597"/>
      <c r="HC98" s="3597"/>
      <c r="HD98" s="3597"/>
      <c r="HE98" s="3663"/>
      <c r="HF98" s="3597"/>
      <c r="HG98" s="3597"/>
      <c r="HH98" s="3597"/>
      <c r="HI98" s="3731"/>
      <c r="HJ98" s="3731"/>
      <c r="HK98" s="3731"/>
      <c r="HL98" s="3731"/>
      <c r="HM98" s="3731"/>
      <c r="HN98" s="3731"/>
      <c r="HO98" s="3663"/>
      <c r="HP98" s="3731"/>
      <c r="HQ98" s="3731"/>
      <c r="HR98" s="3731"/>
      <c r="HS98" s="3731"/>
      <c r="HT98" s="3731"/>
      <c r="HU98" s="3731"/>
      <c r="HV98" s="104"/>
      <c r="HW98" s="104"/>
      <c r="HX98" s="104"/>
      <c r="HY98" s="104"/>
      <c r="HZ98" s="104"/>
      <c r="IA98" s="3663">
        <v>7</v>
      </c>
      <c r="IB98" s="104"/>
      <c r="IC98" s="104"/>
      <c r="ID98" s="104">
        <v>13</v>
      </c>
      <c r="IE98" s="104"/>
      <c r="IF98" s="104"/>
      <c r="IG98" s="3797"/>
    </row>
    <row r="99" spans="1:241" s="478" customFormat="1" ht="11.1" customHeight="1" x14ac:dyDescent="0.2">
      <c r="A99" s="58" t="s">
        <v>42</v>
      </c>
      <c r="B99" s="58" t="s">
        <v>42</v>
      </c>
      <c r="C99" s="448">
        <f t="shared" si="113"/>
        <v>1</v>
      </c>
      <c r="D99" s="447">
        <f t="shared" si="114"/>
        <v>5.5555555555555558E-3</v>
      </c>
      <c r="E99" s="403">
        <f t="array" ref="E99">MIN(IF(BI99:IG99&gt;=1,$BI$3:$IG$3))</f>
        <v>39781</v>
      </c>
      <c r="F99" s="400">
        <f t="array" ref="F99">MAX(IF(BI99:IG99&gt;=1,$BI$3:$IG$3))</f>
        <v>39781</v>
      </c>
      <c r="G99" s="442">
        <f t="shared" si="115"/>
        <v>0</v>
      </c>
      <c r="H99" s="446">
        <f t="shared" si="116"/>
        <v>0</v>
      </c>
      <c r="I99" s="626" t="str">
        <f t="shared" si="117"/>
        <v>-</v>
      </c>
      <c r="J99" s="375" t="str">
        <f t="array" ref="J99">IF((G99&gt;=1),MAX(IF(BI99:IG99=1,$BI$3:$IG$3)),"-")</f>
        <v>-</v>
      </c>
      <c r="K99" s="759" t="str">
        <f t="array" ref="K99">IF((G99&gt;=1),MAX(IF(BI99:IG99=1,$BI$2:$IG$2)),"-")</f>
        <v>-</v>
      </c>
      <c r="L99" s="384">
        <f t="shared" ca="1" si="118"/>
        <v>1</v>
      </c>
      <c r="M99" s="384" t="str">
        <f t="shared" ca="1" si="119"/>
        <v>-</v>
      </c>
      <c r="N99" s="445">
        <f t="shared" si="120"/>
        <v>0</v>
      </c>
      <c r="O99" s="444">
        <f t="shared" si="121"/>
        <v>0</v>
      </c>
      <c r="P99" s="156">
        <f t="shared" si="122"/>
        <v>0</v>
      </c>
      <c r="Q99" s="443">
        <f t="shared" si="123"/>
        <v>0</v>
      </c>
      <c r="R99" s="442">
        <f t="shared" si="124"/>
        <v>0</v>
      </c>
      <c r="S99" s="441">
        <f t="shared" si="125"/>
        <v>0</v>
      </c>
      <c r="T99" s="362">
        <f t="shared" si="126"/>
        <v>0</v>
      </c>
      <c r="U99" s="157">
        <f t="shared" si="127"/>
        <v>0</v>
      </c>
      <c r="V99" s="363">
        <f t="shared" si="128"/>
        <v>0</v>
      </c>
      <c r="W99" s="158">
        <f t="shared" si="129"/>
        <v>0</v>
      </c>
      <c r="X99" s="159">
        <f t="array" ref="X99">SUM(1*(BI$5:IG$5=BI99:IG99))-1</f>
        <v>1</v>
      </c>
      <c r="Y99" s="160">
        <f t="shared" si="130"/>
        <v>1</v>
      </c>
      <c r="Z99" s="389">
        <f t="shared" si="131"/>
        <v>9</v>
      </c>
      <c r="AA99" s="389">
        <f t="shared" si="132"/>
        <v>9</v>
      </c>
      <c r="AB99" s="397">
        <f t="shared" si="133"/>
        <v>1</v>
      </c>
      <c r="AC99" s="3419">
        <f t="shared" si="134"/>
        <v>0</v>
      </c>
      <c r="AD99" s="3420">
        <f t="shared" si="135"/>
        <v>0</v>
      </c>
      <c r="AE99" s="3421">
        <f t="shared" si="136"/>
        <v>0</v>
      </c>
      <c r="AF99" s="3422">
        <f t="shared" si="137"/>
        <v>0</v>
      </c>
      <c r="AG99" s="3423">
        <f t="shared" si="138"/>
        <v>1</v>
      </c>
      <c r="AH99" s="3424">
        <f t="shared" si="139"/>
        <v>0</v>
      </c>
      <c r="AI99" s="3425">
        <f t="shared" si="140"/>
        <v>0</v>
      </c>
      <c r="AJ99" s="3426">
        <f t="shared" si="141"/>
        <v>0</v>
      </c>
      <c r="AK99" s="3427">
        <f t="shared" si="142"/>
        <v>0</v>
      </c>
      <c r="AL99" s="3428">
        <f t="shared" si="143"/>
        <v>0</v>
      </c>
      <c r="AM99" s="3429">
        <f t="shared" si="144"/>
        <v>0</v>
      </c>
      <c r="AN99" s="3430">
        <f t="shared" si="145"/>
        <v>0</v>
      </c>
      <c r="AO99" s="3431">
        <f t="shared" si="146"/>
        <v>0</v>
      </c>
      <c r="AP99" s="3432">
        <f t="shared" si="147"/>
        <v>0</v>
      </c>
      <c r="AQ99" s="3419">
        <f t="shared" si="148"/>
        <v>0</v>
      </c>
      <c r="AR99" s="3420">
        <f t="shared" si="149"/>
        <v>0</v>
      </c>
      <c r="AS99" s="3421">
        <f t="shared" si="150"/>
        <v>0</v>
      </c>
      <c r="AT99" s="3422">
        <f t="shared" si="151"/>
        <v>0</v>
      </c>
      <c r="AU99" s="3423">
        <f t="shared" si="152"/>
        <v>0</v>
      </c>
      <c r="AV99" s="3424">
        <f t="shared" si="153"/>
        <v>0</v>
      </c>
      <c r="AW99" s="3425">
        <f t="shared" si="154"/>
        <v>0</v>
      </c>
      <c r="AX99" s="3426">
        <f t="shared" si="155"/>
        <v>0</v>
      </c>
      <c r="AY99" s="3427">
        <f t="shared" si="156"/>
        <v>0</v>
      </c>
      <c r="AZ99" s="3428">
        <f t="shared" si="157"/>
        <v>0</v>
      </c>
      <c r="BA99" s="3429">
        <f t="shared" si="158"/>
        <v>0</v>
      </c>
      <c r="BB99" s="3430">
        <f t="shared" si="159"/>
        <v>0</v>
      </c>
      <c r="BC99" s="3431">
        <f t="shared" si="160"/>
        <v>0</v>
      </c>
      <c r="BD99" s="3432">
        <f t="shared" si="161"/>
        <v>0</v>
      </c>
      <c r="BE99" s="3419">
        <f t="shared" si="162"/>
        <v>0</v>
      </c>
      <c r="BF99" s="3420">
        <f t="shared" si="163"/>
        <v>0</v>
      </c>
      <c r="BG99" s="3421">
        <f t="shared" si="164"/>
        <v>0</v>
      </c>
      <c r="BH99" s="3422">
        <f t="shared" si="165"/>
        <v>0</v>
      </c>
      <c r="BI99" s="94"/>
      <c r="BJ99" s="95"/>
      <c r="BK99" s="95"/>
      <c r="BL99" s="106"/>
      <c r="BM99" s="106"/>
      <c r="BN99" s="106"/>
      <c r="BO99" s="106"/>
      <c r="BP99" s="106"/>
      <c r="BQ99" s="106"/>
      <c r="BR99" s="106"/>
      <c r="BS99" s="106"/>
      <c r="BT99" s="98"/>
      <c r="BU99" s="98"/>
      <c r="BV99" s="98">
        <v>9</v>
      </c>
      <c r="BW99" s="98"/>
      <c r="BX99" s="98"/>
      <c r="BY99" s="98"/>
      <c r="BZ99" s="98"/>
      <c r="CA99" s="98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100"/>
      <c r="CM99" s="100"/>
      <c r="CN99" s="100"/>
      <c r="CO99" s="100"/>
      <c r="CP99" s="100"/>
      <c r="CQ99" s="100"/>
      <c r="CR99" s="100"/>
      <c r="CS99" s="100"/>
      <c r="CT99" s="100"/>
      <c r="CU99" s="100"/>
      <c r="CV99" s="100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96"/>
      <c r="EG99" s="96"/>
      <c r="EH99" s="96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367"/>
      <c r="ET99" s="367"/>
      <c r="EU99" s="367"/>
      <c r="EV99" s="367"/>
      <c r="EW99" s="367"/>
      <c r="EX99" s="367"/>
      <c r="EY99" s="515"/>
      <c r="EZ99" s="515"/>
      <c r="FA99" s="515"/>
      <c r="FB99" s="515"/>
      <c r="FC99" s="515"/>
      <c r="FD99" s="515"/>
      <c r="FE99" s="515"/>
      <c r="FF99" s="515"/>
      <c r="FG99" s="634"/>
      <c r="FH99" s="634"/>
      <c r="FI99" s="634"/>
      <c r="FJ99" s="634"/>
      <c r="FK99" s="634"/>
      <c r="FL99" s="634"/>
      <c r="FM99" s="634"/>
      <c r="FN99" s="634"/>
      <c r="FO99" s="634"/>
      <c r="FP99" s="634"/>
      <c r="FQ99" s="634"/>
      <c r="FR99" s="634"/>
      <c r="FS99" s="634"/>
      <c r="FT99" s="634"/>
      <c r="FU99" s="753"/>
      <c r="FV99" s="753"/>
      <c r="FW99" s="753"/>
      <c r="FX99" s="753"/>
      <c r="FY99" s="753"/>
      <c r="FZ99" s="753"/>
      <c r="GA99" s="753"/>
      <c r="GB99" s="753"/>
      <c r="GC99" s="753"/>
      <c r="GD99" s="753"/>
      <c r="GE99" s="753"/>
      <c r="GF99" s="753"/>
      <c r="GG99" s="753"/>
      <c r="GH99" s="753"/>
      <c r="GI99" s="1599"/>
      <c r="GJ99" s="1599"/>
      <c r="GK99" s="1599"/>
      <c r="GL99" s="1599"/>
      <c r="GM99" s="1599"/>
      <c r="GN99" s="1599"/>
      <c r="GO99" s="1599"/>
      <c r="GP99" s="1599"/>
      <c r="GQ99" s="1599"/>
      <c r="GR99" s="1599"/>
      <c r="GS99" s="1599"/>
      <c r="GT99" s="1599"/>
      <c r="GU99" s="1599"/>
      <c r="GV99" s="1599"/>
      <c r="GW99" s="1599"/>
      <c r="GX99" s="3597"/>
      <c r="GY99" s="3597"/>
      <c r="GZ99" s="3597"/>
      <c r="HA99" s="3597"/>
      <c r="HB99" s="3597"/>
      <c r="HC99" s="3597"/>
      <c r="HD99" s="3597"/>
      <c r="HE99" s="3663"/>
      <c r="HF99" s="3597"/>
      <c r="HG99" s="3597"/>
      <c r="HH99" s="3597"/>
      <c r="HI99" s="3731"/>
      <c r="HJ99" s="3731"/>
      <c r="HK99" s="3731"/>
      <c r="HL99" s="3731"/>
      <c r="HM99" s="3731"/>
      <c r="HN99" s="3731"/>
      <c r="HO99" s="3663"/>
      <c r="HP99" s="3731"/>
      <c r="HQ99" s="3731"/>
      <c r="HR99" s="3731"/>
      <c r="HS99" s="3731"/>
      <c r="HT99" s="3731"/>
      <c r="HU99" s="3731"/>
      <c r="HV99" s="104"/>
      <c r="HW99" s="104"/>
      <c r="HX99" s="104"/>
      <c r="HY99" s="104"/>
      <c r="HZ99" s="104"/>
      <c r="IA99" s="3663"/>
      <c r="IB99" s="104"/>
      <c r="IC99" s="104"/>
      <c r="ID99" s="104"/>
      <c r="IE99" s="104"/>
      <c r="IF99" s="104"/>
      <c r="IG99" s="3797"/>
    </row>
    <row r="100" spans="1:241" s="511" customFormat="1" ht="11.1" customHeight="1" x14ac:dyDescent="0.2">
      <c r="A100" s="58" t="s">
        <v>35</v>
      </c>
      <c r="B100" s="58" t="s">
        <v>35</v>
      </c>
      <c r="C100" s="448">
        <f t="shared" si="113"/>
        <v>1</v>
      </c>
      <c r="D100" s="447">
        <f t="shared" si="114"/>
        <v>5.5555555555555558E-3</v>
      </c>
      <c r="E100" s="403">
        <f t="array" ref="E100">MIN(IF(BI100:IG100&gt;=1,$BI$3:$IG$3))</f>
        <v>39564</v>
      </c>
      <c r="F100" s="400">
        <f t="array" ref="F100">MAX(IF(BI100:IG100&gt;=1,$BI$3:$IG$3))</f>
        <v>39564</v>
      </c>
      <c r="G100" s="442">
        <f t="shared" si="115"/>
        <v>0</v>
      </c>
      <c r="H100" s="446">
        <f t="shared" si="116"/>
        <v>0</v>
      </c>
      <c r="I100" s="626" t="str">
        <f t="shared" si="117"/>
        <v>-</v>
      </c>
      <c r="J100" s="375" t="str">
        <f t="array" ref="J100">IF((G100&gt;=1),MAX(IF(BI100:IG100=1,$BI$3:$IG$3)),"-")</f>
        <v>-</v>
      </c>
      <c r="K100" s="759" t="str">
        <f t="array" ref="K100">IF((G100&gt;=1),MAX(IF(BI100:IG100=1,$BI$2:$IG$2)),"-")</f>
        <v>-</v>
      </c>
      <c r="L100" s="384">
        <f t="shared" ca="1" si="118"/>
        <v>1</v>
      </c>
      <c r="M100" s="384" t="str">
        <f t="shared" ca="1" si="119"/>
        <v>-</v>
      </c>
      <c r="N100" s="445">
        <f t="shared" si="120"/>
        <v>1</v>
      </c>
      <c r="O100" s="444">
        <f t="shared" si="121"/>
        <v>1</v>
      </c>
      <c r="P100" s="156">
        <f t="shared" si="122"/>
        <v>0</v>
      </c>
      <c r="Q100" s="443">
        <f t="shared" si="123"/>
        <v>0</v>
      </c>
      <c r="R100" s="442">
        <f t="shared" si="124"/>
        <v>1</v>
      </c>
      <c r="S100" s="441">
        <f t="shared" si="125"/>
        <v>1</v>
      </c>
      <c r="T100" s="362">
        <f t="shared" si="126"/>
        <v>1</v>
      </c>
      <c r="U100" s="157">
        <f t="shared" si="127"/>
        <v>1</v>
      </c>
      <c r="V100" s="363">
        <f t="shared" si="128"/>
        <v>1</v>
      </c>
      <c r="W100" s="158">
        <f t="shared" si="129"/>
        <v>1</v>
      </c>
      <c r="X100" s="159">
        <f t="array" ref="X100">SUM(1*(BI$5:IG$5=BI100:IG100))-1</f>
        <v>0</v>
      </c>
      <c r="Y100" s="160">
        <f t="shared" si="130"/>
        <v>0</v>
      </c>
      <c r="Z100" s="389">
        <f t="shared" si="131"/>
        <v>2</v>
      </c>
      <c r="AA100" s="389">
        <f t="shared" si="132"/>
        <v>12</v>
      </c>
      <c r="AB100" s="397">
        <f t="shared" si="133"/>
        <v>0.16666666666666666</v>
      </c>
      <c r="AC100" s="3419">
        <f t="shared" si="134"/>
        <v>0</v>
      </c>
      <c r="AD100" s="3420">
        <f t="shared" si="135"/>
        <v>0</v>
      </c>
      <c r="AE100" s="3421">
        <f t="shared" si="136"/>
        <v>1</v>
      </c>
      <c r="AF100" s="3422">
        <f t="shared" si="137"/>
        <v>0</v>
      </c>
      <c r="AG100" s="3423">
        <f t="shared" si="138"/>
        <v>0</v>
      </c>
      <c r="AH100" s="3424">
        <f t="shared" si="139"/>
        <v>0</v>
      </c>
      <c r="AI100" s="3425">
        <f t="shared" si="140"/>
        <v>0</v>
      </c>
      <c r="AJ100" s="3426">
        <f t="shared" si="141"/>
        <v>0</v>
      </c>
      <c r="AK100" s="3427">
        <f t="shared" si="142"/>
        <v>0</v>
      </c>
      <c r="AL100" s="3428">
        <f t="shared" si="143"/>
        <v>0</v>
      </c>
      <c r="AM100" s="3429">
        <f t="shared" si="144"/>
        <v>0</v>
      </c>
      <c r="AN100" s="3430">
        <f t="shared" si="145"/>
        <v>0</v>
      </c>
      <c r="AO100" s="3431">
        <f t="shared" si="146"/>
        <v>0</v>
      </c>
      <c r="AP100" s="3432">
        <f t="shared" si="147"/>
        <v>0</v>
      </c>
      <c r="AQ100" s="3419">
        <f t="shared" si="148"/>
        <v>0</v>
      </c>
      <c r="AR100" s="3420">
        <f t="shared" si="149"/>
        <v>0</v>
      </c>
      <c r="AS100" s="3421">
        <f t="shared" si="150"/>
        <v>0</v>
      </c>
      <c r="AT100" s="3422">
        <f t="shared" si="151"/>
        <v>0</v>
      </c>
      <c r="AU100" s="3423">
        <f t="shared" si="152"/>
        <v>0</v>
      </c>
      <c r="AV100" s="3424">
        <f t="shared" si="153"/>
        <v>0</v>
      </c>
      <c r="AW100" s="3425">
        <f t="shared" si="154"/>
        <v>0</v>
      </c>
      <c r="AX100" s="3426">
        <f t="shared" si="155"/>
        <v>0</v>
      </c>
      <c r="AY100" s="3427">
        <f t="shared" si="156"/>
        <v>0</v>
      </c>
      <c r="AZ100" s="3428">
        <f t="shared" si="157"/>
        <v>0</v>
      </c>
      <c r="BA100" s="3429">
        <f t="shared" si="158"/>
        <v>0</v>
      </c>
      <c r="BB100" s="3430">
        <f t="shared" si="159"/>
        <v>0</v>
      </c>
      <c r="BC100" s="3431">
        <f t="shared" si="160"/>
        <v>0</v>
      </c>
      <c r="BD100" s="3432">
        <f t="shared" si="161"/>
        <v>0</v>
      </c>
      <c r="BE100" s="3419">
        <f t="shared" si="162"/>
        <v>0</v>
      </c>
      <c r="BF100" s="3420">
        <f t="shared" si="163"/>
        <v>0</v>
      </c>
      <c r="BG100" s="3421">
        <f t="shared" si="164"/>
        <v>0</v>
      </c>
      <c r="BH100" s="3422">
        <f t="shared" si="165"/>
        <v>0</v>
      </c>
      <c r="BI100" s="94"/>
      <c r="BJ100" s="95"/>
      <c r="BK100" s="95"/>
      <c r="BL100" s="96"/>
      <c r="BM100" s="96"/>
      <c r="BN100" s="96"/>
      <c r="BO100" s="96"/>
      <c r="BP100" s="96"/>
      <c r="BQ100" s="96"/>
      <c r="BR100" s="96">
        <v>2</v>
      </c>
      <c r="BS100" s="96"/>
      <c r="BT100" s="98"/>
      <c r="BU100" s="98"/>
      <c r="BV100" s="98"/>
      <c r="BW100" s="98"/>
      <c r="BX100" s="98"/>
      <c r="BY100" s="98"/>
      <c r="BZ100" s="98"/>
      <c r="CA100" s="98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100"/>
      <c r="CM100" s="100"/>
      <c r="CN100" s="100"/>
      <c r="CO100" s="100"/>
      <c r="CP100" s="100"/>
      <c r="CQ100" s="100"/>
      <c r="CR100" s="100"/>
      <c r="CS100" s="100"/>
      <c r="CT100" s="100"/>
      <c r="CU100" s="100"/>
      <c r="CV100" s="100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96"/>
      <c r="EG100" s="96"/>
      <c r="EH100" s="96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367"/>
      <c r="ET100" s="367"/>
      <c r="EU100" s="367"/>
      <c r="EV100" s="367"/>
      <c r="EW100" s="367"/>
      <c r="EX100" s="367"/>
      <c r="EY100" s="515"/>
      <c r="EZ100" s="515"/>
      <c r="FA100" s="515"/>
      <c r="FB100" s="515"/>
      <c r="FC100" s="515"/>
      <c r="FD100" s="515"/>
      <c r="FE100" s="515"/>
      <c r="FF100" s="515"/>
      <c r="FG100" s="634"/>
      <c r="FH100" s="634"/>
      <c r="FI100" s="634"/>
      <c r="FJ100" s="634"/>
      <c r="FK100" s="634"/>
      <c r="FL100" s="634"/>
      <c r="FM100" s="634"/>
      <c r="FN100" s="634"/>
      <c r="FO100" s="634"/>
      <c r="FP100" s="634"/>
      <c r="FQ100" s="634"/>
      <c r="FR100" s="634"/>
      <c r="FS100" s="634"/>
      <c r="FT100" s="634"/>
      <c r="FU100" s="753"/>
      <c r="FV100" s="753"/>
      <c r="FW100" s="753"/>
      <c r="FX100" s="753"/>
      <c r="FY100" s="753"/>
      <c r="FZ100" s="753"/>
      <c r="GA100" s="753"/>
      <c r="GB100" s="753"/>
      <c r="GC100" s="753"/>
      <c r="GD100" s="753"/>
      <c r="GE100" s="753"/>
      <c r="GF100" s="753"/>
      <c r="GG100" s="753"/>
      <c r="GH100" s="753"/>
      <c r="GI100" s="1599"/>
      <c r="GJ100" s="1599"/>
      <c r="GK100" s="1599"/>
      <c r="GL100" s="1599"/>
      <c r="GM100" s="1599"/>
      <c r="GN100" s="1599"/>
      <c r="GO100" s="1599"/>
      <c r="GP100" s="1599"/>
      <c r="GQ100" s="1599"/>
      <c r="GR100" s="1599"/>
      <c r="GS100" s="1599"/>
      <c r="GT100" s="1599"/>
      <c r="GU100" s="1599"/>
      <c r="GV100" s="1599"/>
      <c r="GW100" s="1599"/>
      <c r="GX100" s="3597"/>
      <c r="GY100" s="3597"/>
      <c r="GZ100" s="3597"/>
      <c r="HA100" s="3597"/>
      <c r="HB100" s="3597"/>
      <c r="HC100" s="3597"/>
      <c r="HD100" s="3597"/>
      <c r="HE100" s="3663"/>
      <c r="HF100" s="3597"/>
      <c r="HG100" s="3597"/>
      <c r="HH100" s="3597"/>
      <c r="HI100" s="3731"/>
      <c r="HJ100" s="3731"/>
      <c r="HK100" s="3731"/>
      <c r="HL100" s="3731"/>
      <c r="HM100" s="3731"/>
      <c r="HN100" s="3731"/>
      <c r="HO100" s="3663"/>
      <c r="HP100" s="3731"/>
      <c r="HQ100" s="3731"/>
      <c r="HR100" s="3731"/>
      <c r="HS100" s="3731"/>
      <c r="HT100" s="3731"/>
      <c r="HU100" s="3731"/>
      <c r="HV100" s="104"/>
      <c r="HW100" s="104"/>
      <c r="HX100" s="104"/>
      <c r="HY100" s="104"/>
      <c r="HZ100" s="104"/>
      <c r="IA100" s="3663"/>
      <c r="IB100" s="104"/>
      <c r="IC100" s="104"/>
      <c r="ID100" s="104"/>
      <c r="IE100" s="104"/>
      <c r="IF100" s="104"/>
      <c r="IG100" s="3797"/>
    </row>
    <row r="101" spans="1:241" s="478" customFormat="1" ht="11.1" customHeight="1" x14ac:dyDescent="0.2">
      <c r="A101" s="58" t="s">
        <v>103</v>
      </c>
      <c r="B101" s="58" t="s">
        <v>86</v>
      </c>
      <c r="C101" s="448">
        <f t="shared" si="113"/>
        <v>8</v>
      </c>
      <c r="D101" s="447">
        <f t="shared" si="114"/>
        <v>4.4444444444444446E-2</v>
      </c>
      <c r="E101" s="403">
        <f t="array" ref="E101">MIN(IF(BI101:IG101&gt;=1,$BI$3:$IG$3))</f>
        <v>40809</v>
      </c>
      <c r="F101" s="400">
        <f t="array" ref="F101">MAX(IF(BI101:IG101&gt;=1,$BI$3:$IG$3))</f>
        <v>42174</v>
      </c>
      <c r="G101" s="442">
        <f t="shared" si="115"/>
        <v>0</v>
      </c>
      <c r="H101" s="446">
        <f t="shared" si="116"/>
        <v>0</v>
      </c>
      <c r="I101" s="626" t="str">
        <f t="shared" si="117"/>
        <v>-</v>
      </c>
      <c r="J101" s="375" t="str">
        <f t="array" ref="J101">IF((G101&gt;=1),MAX(IF(BI101:IG101=1,$BI$3:$IG$3)),"-")</f>
        <v>-</v>
      </c>
      <c r="K101" s="759" t="str">
        <f t="array" ref="K101">IF((G101&gt;=1),MAX(IF(BI101:IG101=1,$BI$2:$IG$2)),"-")</f>
        <v>-</v>
      </c>
      <c r="L101" s="384">
        <f t="shared" ca="1" si="118"/>
        <v>8</v>
      </c>
      <c r="M101" s="384" t="str">
        <f t="shared" ca="1" si="119"/>
        <v>-</v>
      </c>
      <c r="N101" s="445">
        <f t="shared" si="120"/>
        <v>0</v>
      </c>
      <c r="O101" s="444">
        <f t="shared" si="121"/>
        <v>0</v>
      </c>
      <c r="P101" s="156">
        <f t="shared" si="122"/>
        <v>1</v>
      </c>
      <c r="Q101" s="443">
        <f t="shared" si="123"/>
        <v>0.125</v>
      </c>
      <c r="R101" s="442">
        <f t="shared" si="124"/>
        <v>1</v>
      </c>
      <c r="S101" s="441">
        <f t="shared" si="125"/>
        <v>0.125</v>
      </c>
      <c r="T101" s="362">
        <f t="shared" si="126"/>
        <v>2</v>
      </c>
      <c r="U101" s="157">
        <f t="shared" si="127"/>
        <v>0.25</v>
      </c>
      <c r="V101" s="363">
        <f t="shared" si="128"/>
        <v>4</v>
      </c>
      <c r="W101" s="158">
        <f t="shared" si="129"/>
        <v>0.5</v>
      </c>
      <c r="X101" s="159">
        <f t="array" ref="X101">SUM(1*(BI$5:IG$5=BI101:IG101))-1</f>
        <v>1</v>
      </c>
      <c r="Y101" s="160">
        <f t="shared" si="130"/>
        <v>0.125</v>
      </c>
      <c r="Z101" s="389">
        <f t="shared" si="131"/>
        <v>7.625</v>
      </c>
      <c r="AA101" s="389">
        <f t="shared" si="132"/>
        <v>13.875</v>
      </c>
      <c r="AB101" s="397">
        <f t="shared" si="133"/>
        <v>0.5495495495495496</v>
      </c>
      <c r="AC101" s="3419">
        <f t="shared" si="134"/>
        <v>0</v>
      </c>
      <c r="AD101" s="3420">
        <f t="shared" si="135"/>
        <v>0</v>
      </c>
      <c r="AE101" s="3421">
        <f t="shared" si="136"/>
        <v>0</v>
      </c>
      <c r="AF101" s="3422">
        <f t="shared" si="137"/>
        <v>0</v>
      </c>
      <c r="AG101" s="3423">
        <f t="shared" si="138"/>
        <v>0</v>
      </c>
      <c r="AH101" s="3424">
        <f t="shared" si="139"/>
        <v>0</v>
      </c>
      <c r="AI101" s="3425">
        <f t="shared" si="140"/>
        <v>0</v>
      </c>
      <c r="AJ101" s="3426">
        <f t="shared" si="141"/>
        <v>0</v>
      </c>
      <c r="AK101" s="3427">
        <f t="shared" si="142"/>
        <v>0</v>
      </c>
      <c r="AL101" s="3428">
        <f t="shared" si="143"/>
        <v>0</v>
      </c>
      <c r="AM101" s="3429">
        <f t="shared" si="144"/>
        <v>3</v>
      </c>
      <c r="AN101" s="3430">
        <f t="shared" si="145"/>
        <v>0</v>
      </c>
      <c r="AO101" s="3431">
        <f t="shared" si="146"/>
        <v>1</v>
      </c>
      <c r="AP101" s="3432">
        <f t="shared" si="147"/>
        <v>0</v>
      </c>
      <c r="AQ101" s="3419">
        <f t="shared" si="148"/>
        <v>1</v>
      </c>
      <c r="AR101" s="3420">
        <f t="shared" si="149"/>
        <v>0</v>
      </c>
      <c r="AS101" s="3421">
        <f t="shared" si="150"/>
        <v>3</v>
      </c>
      <c r="AT101" s="3422">
        <f t="shared" si="151"/>
        <v>0</v>
      </c>
      <c r="AU101" s="3423">
        <f t="shared" si="152"/>
        <v>0</v>
      </c>
      <c r="AV101" s="3424">
        <f t="shared" si="153"/>
        <v>0</v>
      </c>
      <c r="AW101" s="3425">
        <f t="shared" si="154"/>
        <v>0</v>
      </c>
      <c r="AX101" s="3426">
        <f t="shared" si="155"/>
        <v>0</v>
      </c>
      <c r="AY101" s="3427">
        <f t="shared" si="156"/>
        <v>0</v>
      </c>
      <c r="AZ101" s="3428">
        <f t="shared" si="157"/>
        <v>0</v>
      </c>
      <c r="BA101" s="3429">
        <f t="shared" si="158"/>
        <v>0</v>
      </c>
      <c r="BB101" s="3430">
        <f t="shared" si="159"/>
        <v>0</v>
      </c>
      <c r="BC101" s="3431">
        <f t="shared" si="160"/>
        <v>0</v>
      </c>
      <c r="BD101" s="3432">
        <f t="shared" si="161"/>
        <v>0</v>
      </c>
      <c r="BE101" s="3419">
        <f t="shared" si="162"/>
        <v>0</v>
      </c>
      <c r="BF101" s="3420">
        <f t="shared" si="163"/>
        <v>0</v>
      </c>
      <c r="BG101" s="3421">
        <f t="shared" si="164"/>
        <v>0</v>
      </c>
      <c r="BH101" s="3422">
        <f t="shared" si="165"/>
        <v>0</v>
      </c>
      <c r="BI101" s="94"/>
      <c r="BJ101" s="95"/>
      <c r="BK101" s="95"/>
      <c r="BL101" s="106"/>
      <c r="BM101" s="106"/>
      <c r="BN101" s="106"/>
      <c r="BO101" s="106"/>
      <c r="BP101" s="106"/>
      <c r="BQ101" s="106"/>
      <c r="BR101" s="106"/>
      <c r="BS101" s="106"/>
      <c r="BT101" s="97"/>
      <c r="BU101" s="97"/>
      <c r="BV101" s="97"/>
      <c r="BW101" s="97"/>
      <c r="BX101" s="97"/>
      <c r="BY101" s="97"/>
      <c r="BZ101" s="97"/>
      <c r="CA101" s="98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1"/>
      <c r="CX101" s="101">
        <v>4</v>
      </c>
      <c r="CY101" s="101">
        <v>9</v>
      </c>
      <c r="CZ101" s="101"/>
      <c r="DA101" s="101"/>
      <c r="DB101" s="101"/>
      <c r="DC101" s="101"/>
      <c r="DD101" s="101"/>
      <c r="DE101" s="101"/>
      <c r="DF101" s="101">
        <v>7</v>
      </c>
      <c r="DG101" s="102"/>
      <c r="DH101" s="102"/>
      <c r="DI101" s="102"/>
      <c r="DJ101" s="102"/>
      <c r="DK101" s="102">
        <v>7</v>
      </c>
      <c r="DL101" s="102"/>
      <c r="DM101" s="102"/>
      <c r="DN101" s="102"/>
      <c r="DO101" s="102"/>
      <c r="DP101" s="102"/>
      <c r="DQ101" s="102"/>
      <c r="DR101" s="102"/>
      <c r="DS101" s="102"/>
      <c r="DT101" s="103"/>
      <c r="DU101" s="103">
        <v>4</v>
      </c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96"/>
      <c r="EG101" s="96"/>
      <c r="EH101" s="96"/>
      <c r="EI101" s="104"/>
      <c r="EJ101" s="104"/>
      <c r="EK101" s="104">
        <v>3</v>
      </c>
      <c r="EL101" s="104"/>
      <c r="EM101" s="104">
        <v>16</v>
      </c>
      <c r="EN101" s="104"/>
      <c r="EO101" s="104"/>
      <c r="EP101" s="104"/>
      <c r="EQ101" s="104"/>
      <c r="ER101" s="104">
        <v>11</v>
      </c>
      <c r="ES101" s="367"/>
      <c r="ET101" s="367"/>
      <c r="EU101" s="367"/>
      <c r="EV101" s="367"/>
      <c r="EW101" s="367"/>
      <c r="EX101" s="367"/>
      <c r="EY101" s="515"/>
      <c r="EZ101" s="515"/>
      <c r="FA101" s="515"/>
      <c r="FB101" s="515"/>
      <c r="FC101" s="515"/>
      <c r="FD101" s="515"/>
      <c r="FE101" s="515"/>
      <c r="FF101" s="515"/>
      <c r="FG101" s="634"/>
      <c r="FH101" s="634"/>
      <c r="FI101" s="634"/>
      <c r="FJ101" s="634"/>
      <c r="FK101" s="634"/>
      <c r="FL101" s="634"/>
      <c r="FM101" s="634"/>
      <c r="FN101" s="634"/>
      <c r="FO101" s="634"/>
      <c r="FP101" s="634"/>
      <c r="FQ101" s="634"/>
      <c r="FR101" s="634"/>
      <c r="FS101" s="634"/>
      <c r="FT101" s="634"/>
      <c r="FU101" s="753"/>
      <c r="FV101" s="753"/>
      <c r="FW101" s="753"/>
      <c r="FX101" s="753"/>
      <c r="FY101" s="753"/>
      <c r="FZ101" s="753"/>
      <c r="GA101" s="753"/>
      <c r="GB101" s="753"/>
      <c r="GC101" s="753"/>
      <c r="GD101" s="753"/>
      <c r="GE101" s="753"/>
      <c r="GF101" s="753"/>
      <c r="GG101" s="753"/>
      <c r="GH101" s="753"/>
      <c r="GI101" s="1599"/>
      <c r="GJ101" s="1599"/>
      <c r="GK101" s="1599"/>
      <c r="GL101" s="1599"/>
      <c r="GM101" s="1599"/>
      <c r="GN101" s="1599"/>
      <c r="GO101" s="1599"/>
      <c r="GP101" s="1599"/>
      <c r="GQ101" s="1599"/>
      <c r="GR101" s="1599"/>
      <c r="GS101" s="1599"/>
      <c r="GT101" s="1599"/>
      <c r="GU101" s="1599"/>
      <c r="GV101" s="1599"/>
      <c r="GW101" s="1599"/>
      <c r="GX101" s="3597"/>
      <c r="GY101" s="3597"/>
      <c r="GZ101" s="3597"/>
      <c r="HA101" s="3597"/>
      <c r="HB101" s="3597"/>
      <c r="HC101" s="3597"/>
      <c r="HD101" s="3597"/>
      <c r="HE101" s="3663"/>
      <c r="HF101" s="3597"/>
      <c r="HG101" s="3597"/>
      <c r="HH101" s="3597"/>
      <c r="HI101" s="3731"/>
      <c r="HJ101" s="3731"/>
      <c r="HK101" s="3731"/>
      <c r="HL101" s="3731"/>
      <c r="HM101" s="3731"/>
      <c r="HN101" s="3731"/>
      <c r="HO101" s="3663"/>
      <c r="HP101" s="3731"/>
      <c r="HQ101" s="3731"/>
      <c r="HR101" s="3731"/>
      <c r="HS101" s="3731"/>
      <c r="HT101" s="3731"/>
      <c r="HU101" s="3731"/>
      <c r="HV101" s="104"/>
      <c r="HW101" s="104"/>
      <c r="HX101" s="104"/>
      <c r="HY101" s="104"/>
      <c r="HZ101" s="104"/>
      <c r="IA101" s="3663"/>
      <c r="IB101" s="104"/>
      <c r="IC101" s="104"/>
      <c r="ID101" s="104"/>
      <c r="IE101" s="104"/>
      <c r="IF101" s="104"/>
      <c r="IG101" s="3797"/>
    </row>
    <row r="102" spans="1:241" s="511" customFormat="1" ht="11.1" customHeight="1" x14ac:dyDescent="0.2">
      <c r="A102" s="63" t="s">
        <v>173</v>
      </c>
      <c r="B102" s="63" t="s">
        <v>238</v>
      </c>
      <c r="C102" s="448">
        <f t="shared" si="113"/>
        <v>8</v>
      </c>
      <c r="D102" s="447">
        <f t="shared" si="114"/>
        <v>4.4444444444444446E-2</v>
      </c>
      <c r="E102" s="403">
        <f t="array" ref="E102">MIN(IF(BI102:IG102&gt;=1,$BI$3:$IG$3))</f>
        <v>39410</v>
      </c>
      <c r="F102" s="400">
        <f t="array" ref="F102">MAX(IF(BI102:IG102&gt;=1,$BI$3:$IG$3))</f>
        <v>41397</v>
      </c>
      <c r="G102" s="442">
        <f t="shared" si="115"/>
        <v>1</v>
      </c>
      <c r="H102" s="446">
        <f t="shared" si="116"/>
        <v>0.125</v>
      </c>
      <c r="I102" s="626">
        <f t="shared" si="117"/>
        <v>1</v>
      </c>
      <c r="J102" s="375">
        <f t="array" ref="J102">IF((G102&gt;=1),MAX(IF(BI102:IG102=1,$BI$3:$IG$3)),"-")</f>
        <v>39480</v>
      </c>
      <c r="K102" s="759">
        <f t="array" ref="K102">IF((G102&gt;=1),MAX(IF(BI102:IG102=1,$BI$2:$IG$2)),"-")</f>
        <v>8</v>
      </c>
      <c r="L102" s="384">
        <f t="shared" ca="1" si="118"/>
        <v>6</v>
      </c>
      <c r="M102" s="384">
        <f t="shared" ca="1" si="119"/>
        <v>172</v>
      </c>
      <c r="N102" s="445">
        <f t="shared" si="120"/>
        <v>0</v>
      </c>
      <c r="O102" s="444">
        <f t="shared" si="121"/>
        <v>0</v>
      </c>
      <c r="P102" s="156">
        <f t="shared" si="122"/>
        <v>0</v>
      </c>
      <c r="Q102" s="443">
        <f t="shared" si="123"/>
        <v>0</v>
      </c>
      <c r="R102" s="442">
        <f t="shared" si="124"/>
        <v>1</v>
      </c>
      <c r="S102" s="441">
        <f t="shared" si="125"/>
        <v>0.125</v>
      </c>
      <c r="T102" s="362">
        <f t="shared" si="126"/>
        <v>2</v>
      </c>
      <c r="U102" s="157">
        <f t="shared" si="127"/>
        <v>0.25</v>
      </c>
      <c r="V102" s="363">
        <f t="shared" si="128"/>
        <v>4</v>
      </c>
      <c r="W102" s="158">
        <f t="shared" si="129"/>
        <v>0.5</v>
      </c>
      <c r="X102" s="159">
        <f t="array" ref="X102">SUM(1*(BI$5:IG$5=BI102:IG102))-1</f>
        <v>0</v>
      </c>
      <c r="Y102" s="160">
        <f t="shared" si="130"/>
        <v>0</v>
      </c>
      <c r="Z102" s="389">
        <f t="shared" si="131"/>
        <v>7.875</v>
      </c>
      <c r="AA102" s="389">
        <f t="shared" si="132"/>
        <v>13.625</v>
      </c>
      <c r="AB102" s="397">
        <f t="shared" si="133"/>
        <v>0.57798165137614677</v>
      </c>
      <c r="AC102" s="3419">
        <f t="shared" si="134"/>
        <v>0</v>
      </c>
      <c r="AD102" s="3420">
        <f t="shared" si="135"/>
        <v>0</v>
      </c>
      <c r="AE102" s="3421">
        <f t="shared" si="136"/>
        <v>4</v>
      </c>
      <c r="AF102" s="3422">
        <f t="shared" si="137"/>
        <v>1</v>
      </c>
      <c r="AG102" s="3423">
        <f t="shared" si="138"/>
        <v>0</v>
      </c>
      <c r="AH102" s="3424">
        <f t="shared" si="139"/>
        <v>0</v>
      </c>
      <c r="AI102" s="3425">
        <f t="shared" si="140"/>
        <v>1</v>
      </c>
      <c r="AJ102" s="3426">
        <f t="shared" si="141"/>
        <v>0</v>
      </c>
      <c r="AK102" s="3427">
        <f t="shared" si="142"/>
        <v>2</v>
      </c>
      <c r="AL102" s="3428">
        <f t="shared" si="143"/>
        <v>0</v>
      </c>
      <c r="AM102" s="3429">
        <f t="shared" si="144"/>
        <v>0</v>
      </c>
      <c r="AN102" s="3430">
        <f t="shared" si="145"/>
        <v>0</v>
      </c>
      <c r="AO102" s="3431">
        <f t="shared" si="146"/>
        <v>1</v>
      </c>
      <c r="AP102" s="3432">
        <f t="shared" si="147"/>
        <v>0</v>
      </c>
      <c r="AQ102" s="3419">
        <f t="shared" si="148"/>
        <v>0</v>
      </c>
      <c r="AR102" s="3420">
        <f t="shared" si="149"/>
        <v>0</v>
      </c>
      <c r="AS102" s="3421">
        <f t="shared" si="150"/>
        <v>0</v>
      </c>
      <c r="AT102" s="3422">
        <f t="shared" si="151"/>
        <v>0</v>
      </c>
      <c r="AU102" s="3423">
        <f t="shared" si="152"/>
        <v>0</v>
      </c>
      <c r="AV102" s="3424">
        <f t="shared" si="153"/>
        <v>0</v>
      </c>
      <c r="AW102" s="3425">
        <f t="shared" si="154"/>
        <v>0</v>
      </c>
      <c r="AX102" s="3426">
        <f t="shared" si="155"/>
        <v>0</v>
      </c>
      <c r="AY102" s="3427">
        <f t="shared" si="156"/>
        <v>0</v>
      </c>
      <c r="AZ102" s="3428">
        <f t="shared" si="157"/>
        <v>0</v>
      </c>
      <c r="BA102" s="3429">
        <f t="shared" si="158"/>
        <v>0</v>
      </c>
      <c r="BB102" s="3430">
        <f t="shared" si="159"/>
        <v>0</v>
      </c>
      <c r="BC102" s="3431">
        <f t="shared" si="160"/>
        <v>0</v>
      </c>
      <c r="BD102" s="3432">
        <f t="shared" si="161"/>
        <v>0</v>
      </c>
      <c r="BE102" s="3419">
        <f t="shared" si="162"/>
        <v>0</v>
      </c>
      <c r="BF102" s="3420">
        <f t="shared" si="163"/>
        <v>0</v>
      </c>
      <c r="BG102" s="3421">
        <f t="shared" si="164"/>
        <v>0</v>
      </c>
      <c r="BH102" s="3422">
        <f t="shared" si="165"/>
        <v>0</v>
      </c>
      <c r="BI102" s="105"/>
      <c r="BJ102" s="108"/>
      <c r="BK102" s="103"/>
      <c r="BL102" s="96"/>
      <c r="BM102" s="96"/>
      <c r="BN102" s="96">
        <v>6</v>
      </c>
      <c r="BO102" s="96"/>
      <c r="BP102" s="96">
        <v>1</v>
      </c>
      <c r="BQ102" s="96">
        <v>12</v>
      </c>
      <c r="BR102" s="96">
        <v>8</v>
      </c>
      <c r="BS102" s="96"/>
      <c r="BT102" s="98"/>
      <c r="BU102" s="98"/>
      <c r="BV102" s="98"/>
      <c r="BW102" s="98"/>
      <c r="BX102" s="98"/>
      <c r="BY102" s="98"/>
      <c r="BZ102" s="98"/>
      <c r="CA102" s="98"/>
      <c r="CB102" s="99"/>
      <c r="CC102" s="99"/>
      <c r="CD102" s="99"/>
      <c r="CE102" s="99"/>
      <c r="CF102" s="99">
        <v>4</v>
      </c>
      <c r="CG102" s="99"/>
      <c r="CH102" s="99"/>
      <c r="CI102" s="99"/>
      <c r="CJ102" s="99"/>
      <c r="CK102" s="99"/>
      <c r="CL102" s="100"/>
      <c r="CM102" s="100"/>
      <c r="CN102" s="100">
        <v>12</v>
      </c>
      <c r="CO102" s="100">
        <v>6</v>
      </c>
      <c r="CP102" s="100"/>
      <c r="CQ102" s="100"/>
      <c r="CR102" s="100"/>
      <c r="CS102" s="100"/>
      <c r="CT102" s="100"/>
      <c r="CU102" s="100"/>
      <c r="CV102" s="100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2"/>
      <c r="DH102" s="102"/>
      <c r="DI102" s="102"/>
      <c r="DJ102" s="102"/>
      <c r="DK102" s="102"/>
      <c r="DL102" s="102"/>
      <c r="DM102" s="102"/>
      <c r="DN102" s="102"/>
      <c r="DO102" s="102"/>
      <c r="DP102" s="102"/>
      <c r="DQ102" s="102"/>
      <c r="DR102" s="102">
        <v>14</v>
      </c>
      <c r="DS102" s="102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96"/>
      <c r="EG102" s="96"/>
      <c r="EH102" s="96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367"/>
      <c r="ET102" s="367"/>
      <c r="EU102" s="367"/>
      <c r="EV102" s="367"/>
      <c r="EW102" s="367"/>
      <c r="EX102" s="367"/>
      <c r="EY102" s="515"/>
      <c r="EZ102" s="515"/>
      <c r="FA102" s="515"/>
      <c r="FB102" s="515"/>
      <c r="FC102" s="515"/>
      <c r="FD102" s="515"/>
      <c r="FE102" s="515"/>
      <c r="FF102" s="515"/>
      <c r="FG102" s="634"/>
      <c r="FH102" s="634"/>
      <c r="FI102" s="634"/>
      <c r="FJ102" s="634"/>
      <c r="FK102" s="634"/>
      <c r="FL102" s="634"/>
      <c r="FM102" s="634"/>
      <c r="FN102" s="634"/>
      <c r="FO102" s="634"/>
      <c r="FP102" s="634"/>
      <c r="FQ102" s="634"/>
      <c r="FR102" s="634"/>
      <c r="FS102" s="634"/>
      <c r="FT102" s="634"/>
      <c r="FU102" s="753"/>
      <c r="FV102" s="753"/>
      <c r="FW102" s="753"/>
      <c r="FX102" s="753"/>
      <c r="FY102" s="753"/>
      <c r="FZ102" s="753"/>
      <c r="GA102" s="753"/>
      <c r="GB102" s="753"/>
      <c r="GC102" s="753"/>
      <c r="GD102" s="753"/>
      <c r="GE102" s="753"/>
      <c r="GF102" s="753"/>
      <c r="GG102" s="753"/>
      <c r="GH102" s="753"/>
      <c r="GI102" s="1599"/>
      <c r="GJ102" s="1599"/>
      <c r="GK102" s="1599"/>
      <c r="GL102" s="1599"/>
      <c r="GM102" s="1599"/>
      <c r="GN102" s="1599"/>
      <c r="GO102" s="1599"/>
      <c r="GP102" s="1599"/>
      <c r="GQ102" s="1599"/>
      <c r="GR102" s="1599"/>
      <c r="GS102" s="1599"/>
      <c r="GT102" s="1599"/>
      <c r="GU102" s="1599"/>
      <c r="GV102" s="1599"/>
      <c r="GW102" s="1599"/>
      <c r="GX102" s="3597"/>
      <c r="GY102" s="3597"/>
      <c r="GZ102" s="3597"/>
      <c r="HA102" s="3597"/>
      <c r="HB102" s="3597"/>
      <c r="HC102" s="3597"/>
      <c r="HD102" s="3597"/>
      <c r="HE102" s="3663"/>
      <c r="HF102" s="3597"/>
      <c r="HG102" s="3597"/>
      <c r="HH102" s="3597"/>
      <c r="HI102" s="3731"/>
      <c r="HJ102" s="3731"/>
      <c r="HK102" s="3731"/>
      <c r="HL102" s="3731"/>
      <c r="HM102" s="3731"/>
      <c r="HN102" s="3731"/>
      <c r="HO102" s="3663"/>
      <c r="HP102" s="3731"/>
      <c r="HQ102" s="3731"/>
      <c r="HR102" s="3731"/>
      <c r="HS102" s="3731"/>
      <c r="HT102" s="3731"/>
      <c r="HU102" s="3731"/>
      <c r="HV102" s="104"/>
      <c r="HW102" s="104"/>
      <c r="HX102" s="104"/>
      <c r="HY102" s="104"/>
      <c r="HZ102" s="104"/>
      <c r="IA102" s="3663"/>
      <c r="IB102" s="104"/>
      <c r="IC102" s="104"/>
      <c r="ID102" s="104"/>
      <c r="IE102" s="104"/>
      <c r="IF102" s="104"/>
      <c r="IG102" s="3797"/>
    </row>
    <row r="103" spans="1:241" s="511" customFormat="1" ht="11.1" customHeight="1" x14ac:dyDescent="0.2">
      <c r="A103" s="63" t="s">
        <v>299</v>
      </c>
      <c r="B103" s="63" t="s">
        <v>297</v>
      </c>
      <c r="C103" s="448">
        <f t="shared" ref="C103:C114" si="166">COUNTIF(BI103:IG103,"&gt;=0")</f>
        <v>6</v>
      </c>
      <c r="D103" s="447">
        <f t="shared" ref="D103:D114" si="167">C103/$C$5</f>
        <v>3.3333333333333333E-2</v>
      </c>
      <c r="E103" s="403">
        <f t="array" ref="E103">MIN(IF(BI103:IG103&gt;=1,$BI$3:$IG$3))</f>
        <v>39227</v>
      </c>
      <c r="F103" s="400">
        <f t="array" ref="F103">MAX(IF(BI103:IG103&gt;=1,$BI$3:$IG$3))</f>
        <v>42720</v>
      </c>
      <c r="G103" s="442">
        <f t="shared" ref="G103:G114" si="168">COUNTIF(BI103:IG103,"=1")</f>
        <v>1</v>
      </c>
      <c r="H103" s="446">
        <f t="shared" ref="H103:H114" si="169">G103/C103</f>
        <v>0.16666666666666666</v>
      </c>
      <c r="I103" s="626">
        <f t="shared" ref="I103:I114" si="170">IF(G103&gt;=1,G103/(G103+N103),"-")</f>
        <v>1</v>
      </c>
      <c r="J103" s="375">
        <f t="array" ref="J103">IF((G103&gt;=1),MAX(IF(BI103:IG103=1,$BI$3:$IG$3)),"-")</f>
        <v>40053</v>
      </c>
      <c r="K103" s="759">
        <f t="array" ref="K103">IF((G103&gt;=1),MAX(IF(BI103:IG103=1,$BI$2:$IG$2)),"-")</f>
        <v>20</v>
      </c>
      <c r="L103" s="384">
        <f t="shared" ref="L103:L114" ca="1" si="171">IF(G103&gt;=1,COUNTIF(OFFSET(BI103,,K103,1,($IG$2-K103)),"&gt;1"),C103)</f>
        <v>4</v>
      </c>
      <c r="M103" s="384">
        <f t="shared" ref="M103:M114" ca="1" si="172">IF(G103&gt;=1,COUNTBLANK(OFFSET(BI103,,K103,1,($IG$2-K103)))+L103-1,"-")</f>
        <v>160</v>
      </c>
      <c r="N103" s="445">
        <f t="shared" ref="N103:N114" si="173">COUNTIF(BI103:IG103,"=2")</f>
        <v>0</v>
      </c>
      <c r="O103" s="444">
        <f t="shared" ref="O103:O114" si="174">N103/C103</f>
        <v>0</v>
      </c>
      <c r="P103" s="156">
        <f t="shared" ref="P103:P114" si="175">COUNTIF(BI103:IG103,"=3")</f>
        <v>2</v>
      </c>
      <c r="Q103" s="443">
        <f t="shared" ref="Q103:Q114" si="176">P103/C103</f>
        <v>0.33333333333333331</v>
      </c>
      <c r="R103" s="442">
        <f t="shared" ref="R103:R114" si="177">COUNTIF(BI103:IG103,"&lt;=3")</f>
        <v>3</v>
      </c>
      <c r="S103" s="441">
        <f t="shared" ref="S103:S114" si="178">R103/C103</f>
        <v>0.5</v>
      </c>
      <c r="T103" s="362">
        <f t="shared" ref="T103:T114" si="179">SUMPRODUCT((((BI$5:IG$5)/3)&gt;=(BI103:IG103))*1)-$C$5+C103-1</f>
        <v>3</v>
      </c>
      <c r="U103" s="157">
        <f t="shared" ref="U103:U114" si="180">T103/C103</f>
        <v>0.5</v>
      </c>
      <c r="V103" s="363">
        <f t="shared" ref="V103:V114" si="181">SUMPRODUCT((((BI$5:IG$5)/2)&gt;=(BI103:IG103))*1)-$C$5+C103-1</f>
        <v>5</v>
      </c>
      <c r="W103" s="158">
        <f t="shared" ref="W103:W114" si="182">V103/C103</f>
        <v>0.83333333333333337</v>
      </c>
      <c r="X103" s="159">
        <f t="array" ref="X103">SUM(1*(BI$5:IG$5=BI103:IG103))-1</f>
        <v>1</v>
      </c>
      <c r="Y103" s="160">
        <f t="shared" ref="Y103:Y114" si="183">X103/C103</f>
        <v>0.16666666666666666</v>
      </c>
      <c r="Z103" s="389">
        <f t="shared" ref="Z103:Z114" si="184">AVERAGE(BI103:IG103)</f>
        <v>5</v>
      </c>
      <c r="AA103" s="389">
        <f t="shared" ref="AA103:AA114" si="185">AVERAGEIFS($BI$5:$IG$5,BI103:IG103,"&gt;0")</f>
        <v>12.833333333333334</v>
      </c>
      <c r="AB103" s="397">
        <f t="shared" ref="AB103:AB114" si="186">Z103/AA103</f>
        <v>0.38961038961038957</v>
      </c>
      <c r="AC103" s="3419">
        <f t="shared" ref="AC103:AC114" si="187">COUNTIF(BI103:BK103,"&gt;=0")</f>
        <v>1</v>
      </c>
      <c r="AD103" s="3420">
        <f t="shared" ref="AD103:AD114" si="188">COUNTIF(BI103:BK103,"=1")</f>
        <v>0</v>
      </c>
      <c r="AE103" s="3421">
        <f t="shared" ref="AE103:AE114" si="189">COUNTIF(BL103:BS103,"&gt;=0")</f>
        <v>0</v>
      </c>
      <c r="AF103" s="3422">
        <f t="shared" ref="AF103:AF114" si="190">COUNTIF(BL103:BS103,"=1")</f>
        <v>0</v>
      </c>
      <c r="AG103" s="3423">
        <f t="shared" ref="AG103:AG114" si="191">COUNTIF(BT103:CA103,"&gt;=0")</f>
        <v>0</v>
      </c>
      <c r="AH103" s="3424">
        <f t="shared" ref="AH103:AH114" si="192">COUNTIF(BT103:CA103,"=1")</f>
        <v>0</v>
      </c>
      <c r="AI103" s="3425">
        <f t="shared" ref="AI103:AI114" si="193">COUNTIF(CB103:CK103,"&gt;=0")</f>
        <v>1</v>
      </c>
      <c r="AJ103" s="3426">
        <f t="shared" ref="AJ103:AJ114" si="194">COUNTIF(CB103:CK103,"=1")</f>
        <v>1</v>
      </c>
      <c r="AK103" s="3427">
        <f t="shared" ref="AK103:AK114" si="195">COUNTIF(CL103:CV103,"&gt;=0")</f>
        <v>1</v>
      </c>
      <c r="AL103" s="3428">
        <f t="shared" ref="AL103:AL114" si="196">COUNTIF(CL103:CV103,"=1")</f>
        <v>0</v>
      </c>
      <c r="AM103" s="3429">
        <f t="shared" ref="AM103:AM114" si="197">COUNTIF(CW103:DF103,"&gt;=0")</f>
        <v>0</v>
      </c>
      <c r="AN103" s="3430">
        <f t="shared" ref="AN103:AN114" si="198">COUNTIF(CW103:DF103,"=1")</f>
        <v>0</v>
      </c>
      <c r="AO103" s="3431">
        <f t="shared" ref="AO103:AO114" si="199">COUNTIF(DG103:DS103,"&gt;=0")</f>
        <v>0</v>
      </c>
      <c r="AP103" s="3432">
        <f t="shared" ref="AP103:AP114" si="200">COUNTIF(DG103:DS103,"=1")</f>
        <v>0</v>
      </c>
      <c r="AQ103" s="3419">
        <f t="shared" ref="AQ103:AQ114" si="201">COUNTIF(DT103:EE103,"&gt;=0")</f>
        <v>0</v>
      </c>
      <c r="AR103" s="3420">
        <f t="shared" ref="AR103:AR114" si="202">COUNTIF(DT103:EE103,"=1")</f>
        <v>0</v>
      </c>
      <c r="AS103" s="3421">
        <f t="shared" ref="AS103:AS114" si="203">COUNTIF(EF103:ER103,"&gt;=0")</f>
        <v>0</v>
      </c>
      <c r="AT103" s="3422">
        <f t="shared" ref="AT103:AT114" si="204">COUNTIF(EF103:ER103,"=1")</f>
        <v>0</v>
      </c>
      <c r="AU103" s="3423">
        <f t="shared" ref="AU103:AU114" si="205">COUNTIF(ES103:FF103,"&gt;=0")</f>
        <v>0</v>
      </c>
      <c r="AV103" s="3424">
        <f t="shared" ref="AV103:AV114" si="206">COUNTIF(ES103:FF103,"=1")</f>
        <v>0</v>
      </c>
      <c r="AW103" s="3425">
        <f t="shared" ref="AW103:AW114" si="207">COUNTIF(FG103:FT103,"&gt;=0")</f>
        <v>3</v>
      </c>
      <c r="AX103" s="3426">
        <f t="shared" ref="AX103:AX114" si="208">COUNTIF(FG103:FT103,"=1")</f>
        <v>0</v>
      </c>
      <c r="AY103" s="3427">
        <f t="shared" ref="AY103:AY114" si="209">COUNTIF(FU103:GH103,"&gt;=0")</f>
        <v>0</v>
      </c>
      <c r="AZ103" s="3428">
        <f t="shared" ref="AZ103:AZ114" si="210">COUNTIF(FU103:GH103,"=1")</f>
        <v>0</v>
      </c>
      <c r="BA103" s="3429">
        <f t="shared" ref="BA103:BA114" si="211">COUNTIF(GI103:GW103,"&gt;=0")</f>
        <v>0</v>
      </c>
      <c r="BB103" s="3430">
        <f t="shared" ref="BB103:BB114" si="212">COUNTIF(GI103:GW103,"=1")</f>
        <v>0</v>
      </c>
      <c r="BC103" s="3431">
        <f t="shared" ref="BC103:BC114" si="213">COUNTIF(GX103:HH103,"&gt;=0")</f>
        <v>0</v>
      </c>
      <c r="BD103" s="3432">
        <f t="shared" ref="BD103:BD114" si="214">COUNTIF(GX103:HH103,"=1")</f>
        <v>0</v>
      </c>
      <c r="BE103" s="3419">
        <f t="shared" ref="BE103:BE114" si="215">COUNTIF(HI103:HU103,"&gt;=0")</f>
        <v>0</v>
      </c>
      <c r="BF103" s="3420">
        <f t="shared" ref="BF103:BF114" si="216">COUNTIF(HI103:HU103,"=1")</f>
        <v>0</v>
      </c>
      <c r="BG103" s="3421">
        <f t="shared" ref="BG103:BG114" si="217">COUNTIF(HV103:IG103,"&gt;=0")</f>
        <v>0</v>
      </c>
      <c r="BH103" s="3422">
        <f t="shared" ref="BH103:BH114" si="218">COUNTIF(HV103:IG103,"=1")</f>
        <v>0</v>
      </c>
      <c r="BI103" s="105">
        <v>3</v>
      </c>
      <c r="BJ103" s="103"/>
      <c r="BK103" s="103"/>
      <c r="BL103" s="106"/>
      <c r="BM103" s="106"/>
      <c r="BN103" s="106"/>
      <c r="BO103" s="106"/>
      <c r="BP103" s="106"/>
      <c r="BQ103" s="106"/>
      <c r="BR103" s="106"/>
      <c r="BS103" s="106"/>
      <c r="BT103" s="97"/>
      <c r="BU103" s="97"/>
      <c r="BV103" s="97"/>
      <c r="BW103" s="97"/>
      <c r="BX103" s="97"/>
      <c r="BY103" s="97"/>
      <c r="BZ103" s="97"/>
      <c r="CA103" s="98"/>
      <c r="CB103" s="99">
        <v>1</v>
      </c>
      <c r="CC103" s="99"/>
      <c r="CD103" s="99"/>
      <c r="CE103" s="99"/>
      <c r="CF103" s="99"/>
      <c r="CG103" s="99"/>
      <c r="CH103" s="99"/>
      <c r="CI103" s="99"/>
      <c r="CJ103" s="99"/>
      <c r="CK103" s="99"/>
      <c r="CL103" s="100"/>
      <c r="CM103" s="100"/>
      <c r="CN103" s="100"/>
      <c r="CO103" s="100"/>
      <c r="CP103" s="100">
        <v>10</v>
      </c>
      <c r="CQ103" s="100"/>
      <c r="CR103" s="100"/>
      <c r="CS103" s="100"/>
      <c r="CT103" s="100"/>
      <c r="CU103" s="100"/>
      <c r="CV103" s="100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2"/>
      <c r="DH103" s="102"/>
      <c r="DI103" s="102"/>
      <c r="DJ103" s="102"/>
      <c r="DK103" s="102"/>
      <c r="DL103" s="102"/>
      <c r="DM103" s="102"/>
      <c r="DN103" s="102"/>
      <c r="DO103" s="102"/>
      <c r="DP103" s="102"/>
      <c r="DQ103" s="102"/>
      <c r="DR103" s="102"/>
      <c r="DS103" s="102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96"/>
      <c r="EG103" s="96"/>
      <c r="EH103" s="96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367"/>
      <c r="ET103" s="367"/>
      <c r="EU103" s="367"/>
      <c r="EV103" s="367"/>
      <c r="EW103" s="367"/>
      <c r="EX103" s="367"/>
      <c r="EY103" s="515"/>
      <c r="EZ103" s="515"/>
      <c r="FA103" s="515"/>
      <c r="FB103" s="515"/>
      <c r="FC103" s="515"/>
      <c r="FD103" s="515"/>
      <c r="FE103" s="515"/>
      <c r="FF103" s="515"/>
      <c r="FG103" s="634">
        <v>7</v>
      </c>
      <c r="FH103" s="634">
        <v>6</v>
      </c>
      <c r="FI103" s="634"/>
      <c r="FJ103" s="634"/>
      <c r="FK103" s="634"/>
      <c r="FL103" s="634">
        <v>3</v>
      </c>
      <c r="FM103" s="634"/>
      <c r="FN103" s="634"/>
      <c r="FO103" s="634"/>
      <c r="FP103" s="634"/>
      <c r="FQ103" s="634"/>
      <c r="FR103" s="634"/>
      <c r="FS103" s="634"/>
      <c r="FT103" s="634"/>
      <c r="FU103" s="753"/>
      <c r="FV103" s="753"/>
      <c r="FW103" s="753"/>
      <c r="FX103" s="753"/>
      <c r="FY103" s="753"/>
      <c r="FZ103" s="753"/>
      <c r="GA103" s="753"/>
      <c r="GB103" s="753"/>
      <c r="GC103" s="753"/>
      <c r="GD103" s="753"/>
      <c r="GE103" s="753"/>
      <c r="GF103" s="753"/>
      <c r="GG103" s="753"/>
      <c r="GH103" s="753"/>
      <c r="GI103" s="1599"/>
      <c r="GJ103" s="1599"/>
      <c r="GK103" s="1599"/>
      <c r="GL103" s="1599"/>
      <c r="GM103" s="1599"/>
      <c r="GN103" s="1599"/>
      <c r="GO103" s="1599"/>
      <c r="GP103" s="1599"/>
      <c r="GQ103" s="1599"/>
      <c r="GR103" s="1599"/>
      <c r="GS103" s="1599"/>
      <c r="GT103" s="1599"/>
      <c r="GU103" s="1599"/>
      <c r="GV103" s="1599"/>
      <c r="GW103" s="1599"/>
      <c r="GX103" s="3597"/>
      <c r="GY103" s="3597"/>
      <c r="GZ103" s="3597"/>
      <c r="HA103" s="3597"/>
      <c r="HB103" s="3597"/>
      <c r="HC103" s="3597"/>
      <c r="HD103" s="3597"/>
      <c r="HE103" s="3663"/>
      <c r="HF103" s="3597"/>
      <c r="HG103" s="3597"/>
      <c r="HH103" s="3597"/>
      <c r="HI103" s="3731"/>
      <c r="HJ103" s="3731"/>
      <c r="HK103" s="3731"/>
      <c r="HL103" s="3731"/>
      <c r="HM103" s="3731"/>
      <c r="HN103" s="3731"/>
      <c r="HO103" s="3663"/>
      <c r="HP103" s="3731"/>
      <c r="HQ103" s="3731"/>
      <c r="HR103" s="3731"/>
      <c r="HS103" s="3731"/>
      <c r="HT103" s="3731"/>
      <c r="HU103" s="3731"/>
      <c r="HV103" s="104"/>
      <c r="HW103" s="104"/>
      <c r="HX103" s="104"/>
      <c r="HY103" s="104"/>
      <c r="HZ103" s="104"/>
      <c r="IA103" s="3663"/>
      <c r="IB103" s="104"/>
      <c r="IC103" s="104"/>
      <c r="ID103" s="104"/>
      <c r="IE103" s="104"/>
      <c r="IF103" s="104"/>
      <c r="IG103" s="3797"/>
    </row>
    <row r="104" spans="1:241" s="512" customFormat="1" ht="11.1" customHeight="1" x14ac:dyDescent="0.2">
      <c r="A104" s="58" t="s">
        <v>158</v>
      </c>
      <c r="B104" s="58" t="s">
        <v>157</v>
      </c>
      <c r="C104" s="448">
        <f t="shared" si="166"/>
        <v>2</v>
      </c>
      <c r="D104" s="447">
        <f t="shared" si="167"/>
        <v>1.1111111111111112E-2</v>
      </c>
      <c r="E104" s="403">
        <f t="array" ref="E104">MIN(IF(BI104:IG104&gt;=1,$BI$3:$IG$3))</f>
        <v>41348</v>
      </c>
      <c r="F104" s="400">
        <f t="array" ref="F104">MAX(IF(BI104:IG104&gt;=1,$BI$3:$IG$3))</f>
        <v>43105</v>
      </c>
      <c r="G104" s="442">
        <f t="shared" si="168"/>
        <v>0</v>
      </c>
      <c r="H104" s="446">
        <f t="shared" si="169"/>
        <v>0</v>
      </c>
      <c r="I104" s="626" t="str">
        <f t="shared" si="170"/>
        <v>-</v>
      </c>
      <c r="J104" s="375" t="str">
        <f t="array" ref="J104">IF((G104&gt;=1),MAX(IF(BI104:IG104=1,$BI$3:$IG$3)),"-")</f>
        <v>-</v>
      </c>
      <c r="K104" s="759" t="str">
        <f t="array" ref="K104">IF((G104&gt;=1),MAX(IF(BI104:IG104=1,$BI$2:$IG$2)),"-")</f>
        <v>-</v>
      </c>
      <c r="L104" s="384">
        <f t="shared" ca="1" si="171"/>
        <v>2</v>
      </c>
      <c r="M104" s="384" t="str">
        <f t="shared" ca="1" si="172"/>
        <v>-</v>
      </c>
      <c r="N104" s="445">
        <f t="shared" si="173"/>
        <v>0</v>
      </c>
      <c r="O104" s="444">
        <f t="shared" si="174"/>
        <v>0</v>
      </c>
      <c r="P104" s="156">
        <f t="shared" si="175"/>
        <v>0</v>
      </c>
      <c r="Q104" s="443">
        <f t="shared" si="176"/>
        <v>0</v>
      </c>
      <c r="R104" s="442">
        <f t="shared" si="177"/>
        <v>0</v>
      </c>
      <c r="S104" s="441">
        <f t="shared" si="178"/>
        <v>0</v>
      </c>
      <c r="T104" s="362">
        <f t="shared" si="179"/>
        <v>0</v>
      </c>
      <c r="U104" s="157">
        <f t="shared" si="180"/>
        <v>0</v>
      </c>
      <c r="V104" s="363">
        <f t="shared" si="181"/>
        <v>0</v>
      </c>
      <c r="W104" s="158">
        <f t="shared" si="182"/>
        <v>0</v>
      </c>
      <c r="X104" s="159">
        <f t="array" ref="X104">SUM(1*(BI$5:IG$5=BI104:IG104))-1</f>
        <v>1</v>
      </c>
      <c r="Y104" s="160">
        <f t="shared" si="183"/>
        <v>0.5</v>
      </c>
      <c r="Z104" s="389">
        <f t="shared" si="184"/>
        <v>10.5</v>
      </c>
      <c r="AA104" s="389">
        <f t="shared" si="185"/>
        <v>14.5</v>
      </c>
      <c r="AB104" s="397">
        <f t="shared" si="186"/>
        <v>0.72413793103448276</v>
      </c>
      <c r="AC104" s="3419">
        <f t="shared" si="187"/>
        <v>0</v>
      </c>
      <c r="AD104" s="3420">
        <f t="shared" si="188"/>
        <v>0</v>
      </c>
      <c r="AE104" s="3421">
        <f t="shared" si="189"/>
        <v>0</v>
      </c>
      <c r="AF104" s="3422">
        <f t="shared" si="190"/>
        <v>0</v>
      </c>
      <c r="AG104" s="3423">
        <f t="shared" si="191"/>
        <v>0</v>
      </c>
      <c r="AH104" s="3424">
        <f t="shared" si="192"/>
        <v>0</v>
      </c>
      <c r="AI104" s="3425">
        <f t="shared" si="193"/>
        <v>0</v>
      </c>
      <c r="AJ104" s="3426">
        <f t="shared" si="194"/>
        <v>0</v>
      </c>
      <c r="AK104" s="3427">
        <f t="shared" si="195"/>
        <v>0</v>
      </c>
      <c r="AL104" s="3428">
        <f t="shared" si="196"/>
        <v>0</v>
      </c>
      <c r="AM104" s="3429">
        <f t="shared" si="197"/>
        <v>0</v>
      </c>
      <c r="AN104" s="3430">
        <f t="shared" si="198"/>
        <v>0</v>
      </c>
      <c r="AO104" s="3431">
        <f t="shared" si="199"/>
        <v>1</v>
      </c>
      <c r="AP104" s="3432">
        <f t="shared" si="200"/>
        <v>0</v>
      </c>
      <c r="AQ104" s="3419">
        <f t="shared" si="201"/>
        <v>0</v>
      </c>
      <c r="AR104" s="3420">
        <f t="shared" si="202"/>
        <v>0</v>
      </c>
      <c r="AS104" s="3421">
        <f t="shared" si="203"/>
        <v>0</v>
      </c>
      <c r="AT104" s="3422">
        <f t="shared" si="204"/>
        <v>0</v>
      </c>
      <c r="AU104" s="3423">
        <f t="shared" si="205"/>
        <v>0</v>
      </c>
      <c r="AV104" s="3424">
        <f t="shared" si="206"/>
        <v>0</v>
      </c>
      <c r="AW104" s="3425">
        <f t="shared" si="207"/>
        <v>0</v>
      </c>
      <c r="AX104" s="3426">
        <f t="shared" si="208"/>
        <v>0</v>
      </c>
      <c r="AY104" s="3427">
        <f t="shared" si="209"/>
        <v>1</v>
      </c>
      <c r="AZ104" s="3428">
        <f t="shared" si="210"/>
        <v>0</v>
      </c>
      <c r="BA104" s="3429">
        <f t="shared" si="211"/>
        <v>0</v>
      </c>
      <c r="BB104" s="3430">
        <f t="shared" si="212"/>
        <v>0</v>
      </c>
      <c r="BC104" s="3431">
        <f t="shared" si="213"/>
        <v>0</v>
      </c>
      <c r="BD104" s="3432">
        <f t="shared" si="214"/>
        <v>0</v>
      </c>
      <c r="BE104" s="3419">
        <f t="shared" si="215"/>
        <v>0</v>
      </c>
      <c r="BF104" s="3420">
        <f t="shared" si="216"/>
        <v>0</v>
      </c>
      <c r="BG104" s="3421">
        <f t="shared" si="217"/>
        <v>0</v>
      </c>
      <c r="BH104" s="3422">
        <f t="shared" si="218"/>
        <v>0</v>
      </c>
      <c r="BI104" s="94"/>
      <c r="BJ104" s="95"/>
      <c r="BK104" s="95"/>
      <c r="BL104" s="109"/>
      <c r="BM104" s="109"/>
      <c r="BN104" s="109"/>
      <c r="BO104" s="109"/>
      <c r="BP104" s="109"/>
      <c r="BQ104" s="109"/>
      <c r="BR104" s="109"/>
      <c r="BS104" s="109"/>
      <c r="BT104" s="110"/>
      <c r="BU104" s="110"/>
      <c r="BV104" s="110"/>
      <c r="BW104" s="110"/>
      <c r="BX104" s="110"/>
      <c r="BY104" s="110"/>
      <c r="BZ104" s="110"/>
      <c r="CA104" s="98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100"/>
      <c r="CM104" s="100"/>
      <c r="CN104" s="100"/>
      <c r="CO104" s="100"/>
      <c r="CP104" s="100"/>
      <c r="CQ104" s="100"/>
      <c r="CR104" s="100"/>
      <c r="CS104" s="100"/>
      <c r="CT104" s="100"/>
      <c r="CU104" s="100"/>
      <c r="CV104" s="100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2"/>
      <c r="DH104" s="102"/>
      <c r="DI104" s="102"/>
      <c r="DJ104" s="102"/>
      <c r="DK104" s="102"/>
      <c r="DL104" s="102"/>
      <c r="DM104" s="102"/>
      <c r="DN104" s="102"/>
      <c r="DO104" s="102"/>
      <c r="DP104" s="102">
        <v>11</v>
      </c>
      <c r="DQ104" s="102"/>
      <c r="DR104" s="102"/>
      <c r="DS104" s="102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96"/>
      <c r="EG104" s="96"/>
      <c r="EH104" s="96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367"/>
      <c r="ET104" s="367"/>
      <c r="EU104" s="367"/>
      <c r="EV104" s="367"/>
      <c r="EW104" s="367"/>
      <c r="EX104" s="367"/>
      <c r="EY104" s="515"/>
      <c r="EZ104" s="515"/>
      <c r="FA104" s="515"/>
      <c r="FB104" s="515"/>
      <c r="FC104" s="515"/>
      <c r="FD104" s="515"/>
      <c r="FE104" s="515"/>
      <c r="FF104" s="515"/>
      <c r="FG104" s="634"/>
      <c r="FH104" s="634"/>
      <c r="FI104" s="634"/>
      <c r="FJ104" s="634"/>
      <c r="FK104" s="634"/>
      <c r="FL104" s="634"/>
      <c r="FM104" s="634"/>
      <c r="FN104" s="634"/>
      <c r="FO104" s="634"/>
      <c r="FP104" s="634"/>
      <c r="FQ104" s="634"/>
      <c r="FR104" s="634"/>
      <c r="FS104" s="634"/>
      <c r="FT104" s="634"/>
      <c r="FU104" s="753"/>
      <c r="FV104" s="753"/>
      <c r="FW104" s="753"/>
      <c r="FX104" s="753"/>
      <c r="FY104" s="753"/>
      <c r="FZ104" s="753">
        <v>10</v>
      </c>
      <c r="GA104" s="753"/>
      <c r="GB104" s="753"/>
      <c r="GC104" s="753"/>
      <c r="GD104" s="753"/>
      <c r="GE104" s="753"/>
      <c r="GF104" s="753"/>
      <c r="GG104" s="753"/>
      <c r="GH104" s="753"/>
      <c r="GI104" s="1599"/>
      <c r="GJ104" s="1599"/>
      <c r="GK104" s="1599"/>
      <c r="GL104" s="1599"/>
      <c r="GM104" s="1599"/>
      <c r="GN104" s="1599"/>
      <c r="GO104" s="1599"/>
      <c r="GP104" s="1599"/>
      <c r="GQ104" s="1599"/>
      <c r="GR104" s="1599"/>
      <c r="GS104" s="1599"/>
      <c r="GT104" s="1599"/>
      <c r="GU104" s="1599"/>
      <c r="GV104" s="1599"/>
      <c r="GW104" s="1599"/>
      <c r="GX104" s="3597"/>
      <c r="GY104" s="3597"/>
      <c r="GZ104" s="3597"/>
      <c r="HA104" s="3597"/>
      <c r="HB104" s="3597"/>
      <c r="HC104" s="3597"/>
      <c r="HD104" s="3597"/>
      <c r="HE104" s="3663"/>
      <c r="HF104" s="3597"/>
      <c r="HG104" s="3597"/>
      <c r="HH104" s="3597"/>
      <c r="HI104" s="3731"/>
      <c r="HJ104" s="3731"/>
      <c r="HK104" s="3731"/>
      <c r="HL104" s="3731"/>
      <c r="HM104" s="3731"/>
      <c r="HN104" s="3731"/>
      <c r="HO104" s="3663"/>
      <c r="HP104" s="3731"/>
      <c r="HQ104" s="3731"/>
      <c r="HR104" s="3731"/>
      <c r="HS104" s="3731"/>
      <c r="HT104" s="3731"/>
      <c r="HU104" s="3731"/>
      <c r="HV104" s="104"/>
      <c r="HW104" s="104"/>
      <c r="HX104" s="104"/>
      <c r="HY104" s="104"/>
      <c r="HZ104" s="104"/>
      <c r="IA104" s="3663"/>
      <c r="IB104" s="104"/>
      <c r="IC104" s="104"/>
      <c r="ID104" s="104"/>
      <c r="IE104" s="104"/>
      <c r="IF104" s="104"/>
      <c r="IG104" s="3797"/>
    </row>
    <row r="105" spans="1:241" s="512" customFormat="1" ht="11.1" customHeight="1" x14ac:dyDescent="0.2">
      <c r="A105" s="58" t="s">
        <v>53</v>
      </c>
      <c r="B105" s="58" t="s">
        <v>53</v>
      </c>
      <c r="C105" s="448">
        <f t="shared" si="166"/>
        <v>1</v>
      </c>
      <c r="D105" s="447">
        <f t="shared" si="167"/>
        <v>5.5555555555555558E-3</v>
      </c>
      <c r="E105" s="403">
        <f t="array" ref="E105">MIN(IF(BI105:IG105&gt;=1,$BI$3:$IG$3))</f>
        <v>39263</v>
      </c>
      <c r="F105" s="400">
        <f t="array" ref="F105">MAX(IF(BI105:IG105&gt;=1,$BI$3:$IG$3))</f>
        <v>39263</v>
      </c>
      <c r="G105" s="442">
        <f t="shared" si="168"/>
        <v>0</v>
      </c>
      <c r="H105" s="446">
        <f t="shared" si="169"/>
        <v>0</v>
      </c>
      <c r="I105" s="626" t="str">
        <f t="shared" si="170"/>
        <v>-</v>
      </c>
      <c r="J105" s="375" t="str">
        <f t="array" ref="J105">IF((G105&gt;=1),MAX(IF(BI105:IG105=1,$BI$3:$IG$3)),"-")</f>
        <v>-</v>
      </c>
      <c r="K105" s="759" t="str">
        <f t="array" ref="K105">IF((G105&gt;=1),MAX(IF(BI105:IG105=1,$BI$2:$IG$2)),"-")</f>
        <v>-</v>
      </c>
      <c r="L105" s="384">
        <f t="shared" ca="1" si="171"/>
        <v>1</v>
      </c>
      <c r="M105" s="384" t="str">
        <f t="shared" ca="1" si="172"/>
        <v>-</v>
      </c>
      <c r="N105" s="445">
        <f t="shared" si="173"/>
        <v>0</v>
      </c>
      <c r="O105" s="444">
        <f t="shared" si="174"/>
        <v>0</v>
      </c>
      <c r="P105" s="156">
        <f t="shared" si="175"/>
        <v>0</v>
      </c>
      <c r="Q105" s="443">
        <f t="shared" si="176"/>
        <v>0</v>
      </c>
      <c r="R105" s="442">
        <f t="shared" si="177"/>
        <v>0</v>
      </c>
      <c r="S105" s="441">
        <f t="shared" si="178"/>
        <v>0</v>
      </c>
      <c r="T105" s="362">
        <f t="shared" si="179"/>
        <v>0</v>
      </c>
      <c r="U105" s="157">
        <f t="shared" si="180"/>
        <v>0</v>
      </c>
      <c r="V105" s="363">
        <f t="shared" si="181"/>
        <v>0</v>
      </c>
      <c r="W105" s="158">
        <f t="shared" si="182"/>
        <v>0</v>
      </c>
      <c r="X105" s="159">
        <f t="array" ref="X105">SUM(1*(BI$5:IG$5=BI105:IG105))-1</f>
        <v>0</v>
      </c>
      <c r="Y105" s="160">
        <f t="shared" si="183"/>
        <v>0</v>
      </c>
      <c r="Z105" s="389">
        <f t="shared" si="184"/>
        <v>7</v>
      </c>
      <c r="AA105" s="389">
        <f t="shared" si="185"/>
        <v>13</v>
      </c>
      <c r="AB105" s="397">
        <f t="shared" si="186"/>
        <v>0.53846153846153844</v>
      </c>
      <c r="AC105" s="3419">
        <f t="shared" si="187"/>
        <v>1</v>
      </c>
      <c r="AD105" s="3420">
        <f t="shared" si="188"/>
        <v>0</v>
      </c>
      <c r="AE105" s="3421">
        <f t="shared" si="189"/>
        <v>0</v>
      </c>
      <c r="AF105" s="3422">
        <f t="shared" si="190"/>
        <v>0</v>
      </c>
      <c r="AG105" s="3423">
        <f t="shared" si="191"/>
        <v>0</v>
      </c>
      <c r="AH105" s="3424">
        <f t="shared" si="192"/>
        <v>0</v>
      </c>
      <c r="AI105" s="3425">
        <f t="shared" si="193"/>
        <v>0</v>
      </c>
      <c r="AJ105" s="3426">
        <f t="shared" si="194"/>
        <v>0</v>
      </c>
      <c r="AK105" s="3427">
        <f t="shared" si="195"/>
        <v>0</v>
      </c>
      <c r="AL105" s="3428">
        <f t="shared" si="196"/>
        <v>0</v>
      </c>
      <c r="AM105" s="3429">
        <f t="shared" si="197"/>
        <v>0</v>
      </c>
      <c r="AN105" s="3430">
        <f t="shared" si="198"/>
        <v>0</v>
      </c>
      <c r="AO105" s="3431">
        <f t="shared" si="199"/>
        <v>0</v>
      </c>
      <c r="AP105" s="3432">
        <f t="shared" si="200"/>
        <v>0</v>
      </c>
      <c r="AQ105" s="3419">
        <f t="shared" si="201"/>
        <v>0</v>
      </c>
      <c r="AR105" s="3420">
        <f t="shared" si="202"/>
        <v>0</v>
      </c>
      <c r="AS105" s="3421">
        <f t="shared" si="203"/>
        <v>0</v>
      </c>
      <c r="AT105" s="3422">
        <f t="shared" si="204"/>
        <v>0</v>
      </c>
      <c r="AU105" s="3423">
        <f t="shared" si="205"/>
        <v>0</v>
      </c>
      <c r="AV105" s="3424">
        <f t="shared" si="206"/>
        <v>0</v>
      </c>
      <c r="AW105" s="3425">
        <f t="shared" si="207"/>
        <v>0</v>
      </c>
      <c r="AX105" s="3426">
        <f t="shared" si="208"/>
        <v>0</v>
      </c>
      <c r="AY105" s="3427">
        <f t="shared" si="209"/>
        <v>0</v>
      </c>
      <c r="AZ105" s="3428">
        <f t="shared" si="210"/>
        <v>0</v>
      </c>
      <c r="BA105" s="3429">
        <f t="shared" si="211"/>
        <v>0</v>
      </c>
      <c r="BB105" s="3430">
        <f t="shared" si="212"/>
        <v>0</v>
      </c>
      <c r="BC105" s="3431">
        <f t="shared" si="213"/>
        <v>0</v>
      </c>
      <c r="BD105" s="3432">
        <f t="shared" si="214"/>
        <v>0</v>
      </c>
      <c r="BE105" s="3419">
        <f t="shared" si="215"/>
        <v>0</v>
      </c>
      <c r="BF105" s="3420">
        <f t="shared" si="216"/>
        <v>0</v>
      </c>
      <c r="BG105" s="3421">
        <f t="shared" si="217"/>
        <v>0</v>
      </c>
      <c r="BH105" s="3422">
        <f t="shared" si="218"/>
        <v>0</v>
      </c>
      <c r="BI105" s="94"/>
      <c r="BJ105" s="103">
        <v>7</v>
      </c>
      <c r="BK105" s="95"/>
      <c r="BL105" s="111"/>
      <c r="BM105" s="111"/>
      <c r="BN105" s="109"/>
      <c r="BO105" s="109"/>
      <c r="BP105" s="109"/>
      <c r="BQ105" s="109"/>
      <c r="BR105" s="109"/>
      <c r="BS105" s="109"/>
      <c r="BT105" s="110"/>
      <c r="BU105" s="110"/>
      <c r="BV105" s="110"/>
      <c r="BW105" s="110"/>
      <c r="BX105" s="110"/>
      <c r="BY105" s="110"/>
      <c r="BZ105" s="110"/>
      <c r="CA105" s="98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100"/>
      <c r="CM105" s="100"/>
      <c r="CN105" s="100"/>
      <c r="CO105" s="100"/>
      <c r="CP105" s="100"/>
      <c r="CQ105" s="100"/>
      <c r="CR105" s="100"/>
      <c r="CS105" s="100"/>
      <c r="CT105" s="100"/>
      <c r="CU105" s="100"/>
      <c r="CV105" s="100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2"/>
      <c r="DH105" s="102"/>
      <c r="DI105" s="102"/>
      <c r="DJ105" s="102"/>
      <c r="DK105" s="102"/>
      <c r="DL105" s="102"/>
      <c r="DM105" s="102"/>
      <c r="DN105" s="102"/>
      <c r="DO105" s="102"/>
      <c r="DP105" s="102"/>
      <c r="DQ105" s="102"/>
      <c r="DR105" s="102"/>
      <c r="DS105" s="102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96"/>
      <c r="EG105" s="96"/>
      <c r="EH105" s="96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367"/>
      <c r="ET105" s="367"/>
      <c r="EU105" s="367"/>
      <c r="EV105" s="367"/>
      <c r="EW105" s="367"/>
      <c r="EX105" s="367"/>
      <c r="EY105" s="515"/>
      <c r="EZ105" s="515"/>
      <c r="FA105" s="515"/>
      <c r="FB105" s="515"/>
      <c r="FC105" s="515"/>
      <c r="FD105" s="515"/>
      <c r="FE105" s="515"/>
      <c r="FF105" s="515"/>
      <c r="FG105" s="634"/>
      <c r="FH105" s="634"/>
      <c r="FI105" s="634"/>
      <c r="FJ105" s="634"/>
      <c r="FK105" s="634"/>
      <c r="FL105" s="634"/>
      <c r="FM105" s="634"/>
      <c r="FN105" s="634"/>
      <c r="FO105" s="634"/>
      <c r="FP105" s="634"/>
      <c r="FQ105" s="634"/>
      <c r="FR105" s="634"/>
      <c r="FS105" s="634"/>
      <c r="FT105" s="634"/>
      <c r="FU105" s="753"/>
      <c r="FV105" s="753"/>
      <c r="FW105" s="753"/>
      <c r="FX105" s="753"/>
      <c r="FY105" s="753"/>
      <c r="FZ105" s="753"/>
      <c r="GA105" s="753"/>
      <c r="GB105" s="753"/>
      <c r="GC105" s="753"/>
      <c r="GD105" s="753"/>
      <c r="GE105" s="753"/>
      <c r="GF105" s="753"/>
      <c r="GG105" s="753"/>
      <c r="GH105" s="753"/>
      <c r="GI105" s="1599"/>
      <c r="GJ105" s="1599"/>
      <c r="GK105" s="1599"/>
      <c r="GL105" s="1599"/>
      <c r="GM105" s="1599"/>
      <c r="GN105" s="1599"/>
      <c r="GO105" s="1599"/>
      <c r="GP105" s="1599"/>
      <c r="GQ105" s="1599"/>
      <c r="GR105" s="1599"/>
      <c r="GS105" s="1599"/>
      <c r="GT105" s="1599"/>
      <c r="GU105" s="1599"/>
      <c r="GV105" s="1599"/>
      <c r="GW105" s="1599"/>
      <c r="GX105" s="3597"/>
      <c r="GY105" s="3597"/>
      <c r="GZ105" s="3597"/>
      <c r="HA105" s="3597"/>
      <c r="HB105" s="3597"/>
      <c r="HC105" s="3597"/>
      <c r="HD105" s="3597"/>
      <c r="HE105" s="3663"/>
      <c r="HF105" s="3597"/>
      <c r="HG105" s="3597"/>
      <c r="HH105" s="3597"/>
      <c r="HI105" s="3731"/>
      <c r="HJ105" s="3731"/>
      <c r="HK105" s="3731"/>
      <c r="HL105" s="3731"/>
      <c r="HM105" s="3731"/>
      <c r="HN105" s="3731"/>
      <c r="HO105" s="3663"/>
      <c r="HP105" s="3731"/>
      <c r="HQ105" s="3731"/>
      <c r="HR105" s="3731"/>
      <c r="HS105" s="3731"/>
      <c r="HT105" s="3731"/>
      <c r="HU105" s="3731"/>
      <c r="HV105" s="104"/>
      <c r="HW105" s="104"/>
      <c r="HX105" s="104"/>
      <c r="HY105" s="104"/>
      <c r="HZ105" s="104"/>
      <c r="IA105" s="3663"/>
      <c r="IB105" s="104"/>
      <c r="IC105" s="104"/>
      <c r="ID105" s="104"/>
      <c r="IE105" s="104"/>
      <c r="IF105" s="104"/>
      <c r="IG105" s="3797"/>
    </row>
    <row r="106" spans="1:241" s="511" customFormat="1" ht="11.1" customHeight="1" x14ac:dyDescent="0.2">
      <c r="A106" s="60" t="s">
        <v>104</v>
      </c>
      <c r="B106" s="60" t="s">
        <v>142</v>
      </c>
      <c r="C106" s="448">
        <f t="shared" si="166"/>
        <v>42</v>
      </c>
      <c r="D106" s="447">
        <f t="shared" si="167"/>
        <v>0.23333333333333334</v>
      </c>
      <c r="E106" s="403">
        <f t="array" ref="E106">MIN(IF(BI106:IG106&gt;=1,$BI$3:$IG$3))</f>
        <v>39263</v>
      </c>
      <c r="F106" s="400">
        <f t="array" ref="F106">MAX(IF(BI106:IG106&gt;=1,$BI$3:$IG$3))</f>
        <v>44617</v>
      </c>
      <c r="G106" s="442">
        <f t="shared" si="168"/>
        <v>4</v>
      </c>
      <c r="H106" s="446">
        <f t="shared" si="169"/>
        <v>9.5238095238095233E-2</v>
      </c>
      <c r="I106" s="626">
        <f t="shared" si="170"/>
        <v>0.66666666666666663</v>
      </c>
      <c r="J106" s="375">
        <f t="array" ref="J106">IF((G106&gt;=1),MAX(IF(BI106:IG106=1,$BI$3:$IG$3)),"-")</f>
        <v>41348</v>
      </c>
      <c r="K106" s="759">
        <f t="array" ref="K106">IF((G106&gt;=1),MAX(IF(BI106:IG106=1,$BI$2:$IG$2)),"-")</f>
        <v>60</v>
      </c>
      <c r="L106" s="384">
        <f t="shared" ca="1" si="171"/>
        <v>15</v>
      </c>
      <c r="M106" s="384">
        <f t="shared" ca="1" si="172"/>
        <v>120</v>
      </c>
      <c r="N106" s="445">
        <f t="shared" si="173"/>
        <v>2</v>
      </c>
      <c r="O106" s="444">
        <f t="shared" si="174"/>
        <v>4.7619047619047616E-2</v>
      </c>
      <c r="P106" s="156">
        <f t="shared" si="175"/>
        <v>4</v>
      </c>
      <c r="Q106" s="443">
        <f t="shared" si="176"/>
        <v>9.5238095238095233E-2</v>
      </c>
      <c r="R106" s="442">
        <f t="shared" si="177"/>
        <v>10</v>
      </c>
      <c r="S106" s="441">
        <f t="shared" si="178"/>
        <v>0.23809523809523808</v>
      </c>
      <c r="T106" s="362">
        <f t="shared" si="179"/>
        <v>12</v>
      </c>
      <c r="U106" s="157">
        <f t="shared" si="180"/>
        <v>0.2857142857142857</v>
      </c>
      <c r="V106" s="363">
        <f t="shared" si="181"/>
        <v>22</v>
      </c>
      <c r="W106" s="158">
        <f t="shared" si="182"/>
        <v>0.52380952380952384</v>
      </c>
      <c r="X106" s="159">
        <f t="array" ref="X106">SUM(1*(BI$5:IG$5=BI106:IG106))-1</f>
        <v>3</v>
      </c>
      <c r="Y106" s="160">
        <f t="shared" si="183"/>
        <v>7.1428571428571425E-2</v>
      </c>
      <c r="Z106" s="389">
        <f t="shared" si="184"/>
        <v>6.7380952380952381</v>
      </c>
      <c r="AA106" s="389">
        <f t="shared" si="185"/>
        <v>12.523809523809524</v>
      </c>
      <c r="AB106" s="397">
        <f t="shared" si="186"/>
        <v>0.53802281368821292</v>
      </c>
      <c r="AC106" s="3419">
        <f t="shared" si="187"/>
        <v>2</v>
      </c>
      <c r="AD106" s="3420">
        <f t="shared" si="188"/>
        <v>1</v>
      </c>
      <c r="AE106" s="3421">
        <f t="shared" si="189"/>
        <v>5</v>
      </c>
      <c r="AF106" s="3422">
        <f t="shared" si="190"/>
        <v>0</v>
      </c>
      <c r="AG106" s="3423">
        <f t="shared" si="191"/>
        <v>4</v>
      </c>
      <c r="AH106" s="3424">
        <f t="shared" si="192"/>
        <v>1</v>
      </c>
      <c r="AI106" s="3425">
        <f t="shared" si="193"/>
        <v>4</v>
      </c>
      <c r="AJ106" s="3426">
        <f t="shared" si="194"/>
        <v>0</v>
      </c>
      <c r="AK106" s="3427">
        <f t="shared" si="195"/>
        <v>6</v>
      </c>
      <c r="AL106" s="3428">
        <f t="shared" si="196"/>
        <v>1</v>
      </c>
      <c r="AM106" s="3429">
        <f t="shared" si="197"/>
        <v>3</v>
      </c>
      <c r="AN106" s="3430">
        <f t="shared" si="198"/>
        <v>0</v>
      </c>
      <c r="AO106" s="3431">
        <f t="shared" si="199"/>
        <v>4</v>
      </c>
      <c r="AP106" s="3432">
        <f t="shared" si="200"/>
        <v>1</v>
      </c>
      <c r="AQ106" s="3419">
        <f t="shared" si="201"/>
        <v>1</v>
      </c>
      <c r="AR106" s="3420">
        <f t="shared" si="202"/>
        <v>0</v>
      </c>
      <c r="AS106" s="3421">
        <f t="shared" si="203"/>
        <v>3</v>
      </c>
      <c r="AT106" s="3422">
        <f t="shared" si="204"/>
        <v>0</v>
      </c>
      <c r="AU106" s="3423">
        <f t="shared" si="205"/>
        <v>0</v>
      </c>
      <c r="AV106" s="3424">
        <f t="shared" si="206"/>
        <v>0</v>
      </c>
      <c r="AW106" s="3425">
        <f t="shared" si="207"/>
        <v>4</v>
      </c>
      <c r="AX106" s="3426">
        <f t="shared" si="208"/>
        <v>0</v>
      </c>
      <c r="AY106" s="3427">
        <f t="shared" si="209"/>
        <v>2</v>
      </c>
      <c r="AZ106" s="3428">
        <f t="shared" si="210"/>
        <v>0</v>
      </c>
      <c r="BA106" s="3429">
        <f t="shared" si="211"/>
        <v>3</v>
      </c>
      <c r="BB106" s="3430">
        <f t="shared" si="212"/>
        <v>0</v>
      </c>
      <c r="BC106" s="3431">
        <f t="shared" si="213"/>
        <v>0</v>
      </c>
      <c r="BD106" s="3432">
        <f t="shared" si="214"/>
        <v>0</v>
      </c>
      <c r="BE106" s="3419">
        <f t="shared" si="215"/>
        <v>1</v>
      </c>
      <c r="BF106" s="3420">
        <f t="shared" si="216"/>
        <v>0</v>
      </c>
      <c r="BG106" s="3421">
        <f t="shared" si="217"/>
        <v>0</v>
      </c>
      <c r="BH106" s="3422">
        <f t="shared" si="218"/>
        <v>0</v>
      </c>
      <c r="BI106" s="105"/>
      <c r="BJ106" s="103">
        <v>1</v>
      </c>
      <c r="BK106" s="103">
        <v>5</v>
      </c>
      <c r="BL106" s="96">
        <v>6</v>
      </c>
      <c r="BM106" s="96">
        <v>5</v>
      </c>
      <c r="BN106" s="96"/>
      <c r="BO106" s="96"/>
      <c r="BP106" s="96"/>
      <c r="BQ106" s="96">
        <v>4</v>
      </c>
      <c r="BR106" s="96">
        <v>9</v>
      </c>
      <c r="BS106" s="96">
        <v>3</v>
      </c>
      <c r="BT106" s="98">
        <v>8</v>
      </c>
      <c r="BU106" s="98"/>
      <c r="BV106" s="98"/>
      <c r="BW106" s="98"/>
      <c r="BX106" s="98"/>
      <c r="BY106" s="98">
        <v>1</v>
      </c>
      <c r="BZ106" s="98">
        <v>14</v>
      </c>
      <c r="CA106" s="98">
        <v>10</v>
      </c>
      <c r="CB106" s="99">
        <v>2</v>
      </c>
      <c r="CC106" s="99"/>
      <c r="CD106" s="99">
        <v>10</v>
      </c>
      <c r="CE106" s="99">
        <v>3</v>
      </c>
      <c r="CF106" s="99"/>
      <c r="CG106" s="99">
        <v>4</v>
      </c>
      <c r="CH106" s="99"/>
      <c r="CI106" s="99"/>
      <c r="CJ106" s="99"/>
      <c r="CK106" s="99"/>
      <c r="CL106" s="100">
        <v>3</v>
      </c>
      <c r="CM106" s="100"/>
      <c r="CN106" s="100"/>
      <c r="CO106" s="100">
        <v>9</v>
      </c>
      <c r="CP106" s="100">
        <v>7</v>
      </c>
      <c r="CQ106" s="100">
        <v>8</v>
      </c>
      <c r="CR106" s="100"/>
      <c r="CS106" s="100">
        <v>5</v>
      </c>
      <c r="CT106" s="100">
        <v>1</v>
      </c>
      <c r="CU106" s="100"/>
      <c r="CV106" s="100"/>
      <c r="CW106" s="101">
        <v>8</v>
      </c>
      <c r="CX106" s="101">
        <v>5</v>
      </c>
      <c r="CY106" s="101"/>
      <c r="CZ106" s="101"/>
      <c r="DA106" s="101">
        <v>7</v>
      </c>
      <c r="DB106" s="101"/>
      <c r="DC106" s="101"/>
      <c r="DD106" s="101"/>
      <c r="DE106" s="101"/>
      <c r="DF106" s="101"/>
      <c r="DG106" s="102">
        <v>9</v>
      </c>
      <c r="DH106" s="102"/>
      <c r="DI106" s="102"/>
      <c r="DJ106" s="102"/>
      <c r="DK106" s="102"/>
      <c r="DL106" s="102"/>
      <c r="DM106" s="102">
        <v>5</v>
      </c>
      <c r="DN106" s="102"/>
      <c r="DO106" s="102"/>
      <c r="DP106" s="102">
        <v>1</v>
      </c>
      <c r="DQ106" s="102"/>
      <c r="DR106" s="102"/>
      <c r="DS106" s="102">
        <v>12</v>
      </c>
      <c r="DT106" s="103"/>
      <c r="DU106" s="103"/>
      <c r="DV106" s="103"/>
      <c r="DW106" s="103"/>
      <c r="DX106" s="103"/>
      <c r="DY106" s="103"/>
      <c r="DZ106" s="103">
        <v>11</v>
      </c>
      <c r="EA106" s="103"/>
      <c r="EB106" s="103"/>
      <c r="EC106" s="103"/>
      <c r="ED106" s="103"/>
      <c r="EE106" s="103"/>
      <c r="EF106" s="96">
        <v>3</v>
      </c>
      <c r="EG106" s="96"/>
      <c r="EH106" s="96">
        <v>13</v>
      </c>
      <c r="EI106" s="104"/>
      <c r="EJ106" s="104"/>
      <c r="EK106" s="104">
        <v>8</v>
      </c>
      <c r="EL106" s="104"/>
      <c r="EM106" s="104"/>
      <c r="EN106" s="104"/>
      <c r="EO106" s="104"/>
      <c r="EP106" s="104"/>
      <c r="EQ106" s="104"/>
      <c r="ER106" s="104"/>
      <c r="ES106" s="367"/>
      <c r="ET106" s="367"/>
      <c r="EU106" s="367"/>
      <c r="EV106" s="367"/>
      <c r="EW106" s="367"/>
      <c r="EX106" s="367"/>
      <c r="EY106" s="515"/>
      <c r="EZ106" s="515"/>
      <c r="FA106" s="515"/>
      <c r="FB106" s="515"/>
      <c r="FC106" s="515"/>
      <c r="FD106" s="515"/>
      <c r="FE106" s="515"/>
      <c r="FF106" s="515"/>
      <c r="FG106" s="634"/>
      <c r="FH106" s="634"/>
      <c r="FI106" s="634">
        <v>11</v>
      </c>
      <c r="FJ106" s="634"/>
      <c r="FK106" s="634"/>
      <c r="FL106" s="634">
        <v>5</v>
      </c>
      <c r="FM106" s="634"/>
      <c r="FN106" s="634">
        <v>2</v>
      </c>
      <c r="FO106" s="634"/>
      <c r="FP106" s="634"/>
      <c r="FQ106" s="634">
        <v>6</v>
      </c>
      <c r="FR106" s="634"/>
      <c r="FS106" s="634"/>
      <c r="FT106" s="634"/>
      <c r="FU106" s="753"/>
      <c r="FV106" s="753"/>
      <c r="FW106" s="753"/>
      <c r="FX106" s="753"/>
      <c r="FY106" s="753">
        <v>13</v>
      </c>
      <c r="FZ106" s="753">
        <v>16</v>
      </c>
      <c r="GA106" s="753"/>
      <c r="GB106" s="753"/>
      <c r="GC106" s="753"/>
      <c r="GD106" s="753"/>
      <c r="GE106" s="753"/>
      <c r="GF106" s="753"/>
      <c r="GG106" s="753"/>
      <c r="GH106" s="753"/>
      <c r="GI106" s="1599">
        <v>10</v>
      </c>
      <c r="GJ106" s="1599"/>
      <c r="GK106" s="1599">
        <v>12</v>
      </c>
      <c r="GL106" s="1599"/>
      <c r="GM106" s="1599"/>
      <c r="GN106" s="1599"/>
      <c r="GO106" s="1599"/>
      <c r="GP106" s="1599"/>
      <c r="GQ106" s="1599"/>
      <c r="GR106" s="1599"/>
      <c r="GS106" s="1599"/>
      <c r="GT106" s="1599"/>
      <c r="GU106" s="1599">
        <v>4</v>
      </c>
      <c r="GV106" s="1599"/>
      <c r="GW106" s="1599"/>
      <c r="GX106" s="3597"/>
      <c r="GY106" s="3597"/>
      <c r="GZ106" s="3597"/>
      <c r="HA106" s="3597"/>
      <c r="HB106" s="3597"/>
      <c r="HC106" s="3597"/>
      <c r="HD106" s="3597"/>
      <c r="HE106" s="3663"/>
      <c r="HF106" s="3597"/>
      <c r="HG106" s="3597"/>
      <c r="HH106" s="3597"/>
      <c r="HI106" s="3731"/>
      <c r="HJ106" s="3731"/>
      <c r="HK106" s="3731"/>
      <c r="HL106" s="3731"/>
      <c r="HM106" s="3731"/>
      <c r="HN106" s="3731"/>
      <c r="HO106" s="3663"/>
      <c r="HP106" s="3731"/>
      <c r="HQ106" s="3731">
        <v>4</v>
      </c>
      <c r="HR106" s="3731"/>
      <c r="HS106" s="3731"/>
      <c r="HT106" s="3731"/>
      <c r="HU106" s="3731"/>
      <c r="HV106" s="104"/>
      <c r="HW106" s="104"/>
      <c r="HX106" s="104"/>
      <c r="HY106" s="104"/>
      <c r="HZ106" s="104"/>
      <c r="IA106" s="3663"/>
      <c r="IB106" s="104"/>
      <c r="IC106" s="104"/>
      <c r="ID106" s="104"/>
      <c r="IE106" s="104"/>
      <c r="IF106" s="104"/>
      <c r="IG106" s="3797"/>
    </row>
    <row r="107" spans="1:241" s="511" customFormat="1" ht="11.1" customHeight="1" x14ac:dyDescent="0.2">
      <c r="A107" s="58" t="s">
        <v>54</v>
      </c>
      <c r="B107" s="58" t="s">
        <v>54</v>
      </c>
      <c r="C107" s="448">
        <f t="shared" si="166"/>
        <v>1</v>
      </c>
      <c r="D107" s="447">
        <f t="shared" si="167"/>
        <v>5.5555555555555558E-3</v>
      </c>
      <c r="E107" s="403">
        <f t="array" ref="E107">MIN(IF(BI107:IG107&gt;=1,$BI$3:$IG$3))</f>
        <v>39308</v>
      </c>
      <c r="F107" s="400">
        <f t="array" ref="F107">MAX(IF(BI107:IG107&gt;=1,$BI$3:$IG$3))</f>
        <v>39308</v>
      </c>
      <c r="G107" s="442">
        <f t="shared" si="168"/>
        <v>0</v>
      </c>
      <c r="H107" s="446">
        <f t="shared" si="169"/>
        <v>0</v>
      </c>
      <c r="I107" s="626" t="str">
        <f t="shared" si="170"/>
        <v>-</v>
      </c>
      <c r="J107" s="375" t="str">
        <f t="array" ref="J107">IF((G107&gt;=1),MAX(IF(BI107:IG107=1,$BI$3:$IG$3)),"-")</f>
        <v>-</v>
      </c>
      <c r="K107" s="759" t="str">
        <f t="array" ref="K107">IF((G107&gt;=1),MAX(IF(BI107:IG107=1,$BI$2:$IG$2)),"-")</f>
        <v>-</v>
      </c>
      <c r="L107" s="384">
        <f t="shared" ca="1" si="171"/>
        <v>1</v>
      </c>
      <c r="M107" s="384" t="str">
        <f t="shared" ca="1" si="172"/>
        <v>-</v>
      </c>
      <c r="N107" s="445">
        <f t="shared" si="173"/>
        <v>0</v>
      </c>
      <c r="O107" s="444">
        <f t="shared" si="174"/>
        <v>0</v>
      </c>
      <c r="P107" s="156">
        <f t="shared" si="175"/>
        <v>0</v>
      </c>
      <c r="Q107" s="443">
        <f t="shared" si="176"/>
        <v>0</v>
      </c>
      <c r="R107" s="442">
        <f t="shared" si="177"/>
        <v>0</v>
      </c>
      <c r="S107" s="441">
        <f t="shared" si="178"/>
        <v>0</v>
      </c>
      <c r="T107" s="362">
        <f t="shared" si="179"/>
        <v>0</v>
      </c>
      <c r="U107" s="157">
        <f t="shared" si="180"/>
        <v>0</v>
      </c>
      <c r="V107" s="363">
        <f t="shared" si="181"/>
        <v>0</v>
      </c>
      <c r="W107" s="158">
        <f t="shared" si="182"/>
        <v>0</v>
      </c>
      <c r="X107" s="159">
        <f t="array" ref="X107">SUM(1*(BI$5:IG$5=BI107:IG107))-1</f>
        <v>0</v>
      </c>
      <c r="Y107" s="160">
        <f t="shared" si="183"/>
        <v>0</v>
      </c>
      <c r="Z107" s="389">
        <f t="shared" si="184"/>
        <v>7</v>
      </c>
      <c r="AA107" s="389">
        <f t="shared" si="185"/>
        <v>10</v>
      </c>
      <c r="AB107" s="397">
        <f t="shared" si="186"/>
        <v>0.7</v>
      </c>
      <c r="AC107" s="3419">
        <f t="shared" si="187"/>
        <v>1</v>
      </c>
      <c r="AD107" s="3420">
        <f t="shared" si="188"/>
        <v>0</v>
      </c>
      <c r="AE107" s="3421">
        <f t="shared" si="189"/>
        <v>0</v>
      </c>
      <c r="AF107" s="3422">
        <f t="shared" si="190"/>
        <v>0</v>
      </c>
      <c r="AG107" s="3423">
        <f t="shared" si="191"/>
        <v>0</v>
      </c>
      <c r="AH107" s="3424">
        <f t="shared" si="192"/>
        <v>0</v>
      </c>
      <c r="AI107" s="3425">
        <f t="shared" si="193"/>
        <v>0</v>
      </c>
      <c r="AJ107" s="3426">
        <f t="shared" si="194"/>
        <v>0</v>
      </c>
      <c r="AK107" s="3427">
        <f t="shared" si="195"/>
        <v>0</v>
      </c>
      <c r="AL107" s="3428">
        <f t="shared" si="196"/>
        <v>0</v>
      </c>
      <c r="AM107" s="3429">
        <f t="shared" si="197"/>
        <v>0</v>
      </c>
      <c r="AN107" s="3430">
        <f t="shared" si="198"/>
        <v>0</v>
      </c>
      <c r="AO107" s="3431">
        <f t="shared" si="199"/>
        <v>0</v>
      </c>
      <c r="AP107" s="3432">
        <f t="shared" si="200"/>
        <v>0</v>
      </c>
      <c r="AQ107" s="3419">
        <f t="shared" si="201"/>
        <v>0</v>
      </c>
      <c r="AR107" s="3420">
        <f t="shared" si="202"/>
        <v>0</v>
      </c>
      <c r="AS107" s="3421">
        <f t="shared" si="203"/>
        <v>0</v>
      </c>
      <c r="AT107" s="3422">
        <f t="shared" si="204"/>
        <v>0</v>
      </c>
      <c r="AU107" s="3423">
        <f t="shared" si="205"/>
        <v>0</v>
      </c>
      <c r="AV107" s="3424">
        <f t="shared" si="206"/>
        <v>0</v>
      </c>
      <c r="AW107" s="3425">
        <f t="shared" si="207"/>
        <v>0</v>
      </c>
      <c r="AX107" s="3426">
        <f t="shared" si="208"/>
        <v>0</v>
      </c>
      <c r="AY107" s="3427">
        <f t="shared" si="209"/>
        <v>0</v>
      </c>
      <c r="AZ107" s="3428">
        <f t="shared" si="210"/>
        <v>0</v>
      </c>
      <c r="BA107" s="3429">
        <f t="shared" si="211"/>
        <v>0</v>
      </c>
      <c r="BB107" s="3430">
        <f t="shared" si="212"/>
        <v>0</v>
      </c>
      <c r="BC107" s="3431">
        <f t="shared" si="213"/>
        <v>0</v>
      </c>
      <c r="BD107" s="3432">
        <f t="shared" si="214"/>
        <v>0</v>
      </c>
      <c r="BE107" s="3419">
        <f t="shared" si="215"/>
        <v>0</v>
      </c>
      <c r="BF107" s="3420">
        <f t="shared" si="216"/>
        <v>0</v>
      </c>
      <c r="BG107" s="3421">
        <f t="shared" si="217"/>
        <v>0</v>
      </c>
      <c r="BH107" s="3422">
        <f t="shared" si="218"/>
        <v>0</v>
      </c>
      <c r="BI107" s="105"/>
      <c r="BJ107" s="103"/>
      <c r="BK107" s="103">
        <v>7</v>
      </c>
      <c r="BL107" s="106"/>
      <c r="BM107" s="106"/>
      <c r="BN107" s="106"/>
      <c r="BO107" s="106"/>
      <c r="BP107" s="106"/>
      <c r="BQ107" s="106"/>
      <c r="BR107" s="106"/>
      <c r="BS107" s="106"/>
      <c r="BT107" s="97"/>
      <c r="BU107" s="97"/>
      <c r="BV107" s="97"/>
      <c r="BW107" s="97"/>
      <c r="BX107" s="97"/>
      <c r="BY107" s="97"/>
      <c r="BZ107" s="97"/>
      <c r="CA107" s="98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100"/>
      <c r="CM107" s="100"/>
      <c r="CN107" s="100"/>
      <c r="CO107" s="100"/>
      <c r="CP107" s="100"/>
      <c r="CQ107" s="100"/>
      <c r="CR107" s="100"/>
      <c r="CS107" s="100"/>
      <c r="CT107" s="100"/>
      <c r="CU107" s="100"/>
      <c r="CV107" s="100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2"/>
      <c r="DH107" s="102"/>
      <c r="DI107" s="102"/>
      <c r="DJ107" s="102"/>
      <c r="DK107" s="102"/>
      <c r="DL107" s="102"/>
      <c r="DM107" s="102"/>
      <c r="DN107" s="102"/>
      <c r="DO107" s="102"/>
      <c r="DP107" s="102"/>
      <c r="DQ107" s="102"/>
      <c r="DR107" s="102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96"/>
      <c r="EG107" s="96"/>
      <c r="EH107" s="96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367"/>
      <c r="ET107" s="367"/>
      <c r="EU107" s="367"/>
      <c r="EV107" s="367"/>
      <c r="EW107" s="367"/>
      <c r="EX107" s="367"/>
      <c r="EY107" s="515"/>
      <c r="EZ107" s="515"/>
      <c r="FA107" s="515"/>
      <c r="FB107" s="515"/>
      <c r="FC107" s="515"/>
      <c r="FD107" s="515"/>
      <c r="FE107" s="515"/>
      <c r="FF107" s="515"/>
      <c r="FG107" s="634"/>
      <c r="FH107" s="634"/>
      <c r="FI107" s="634"/>
      <c r="FJ107" s="634"/>
      <c r="FK107" s="634"/>
      <c r="FL107" s="634"/>
      <c r="FM107" s="634"/>
      <c r="FN107" s="634"/>
      <c r="FO107" s="634"/>
      <c r="FP107" s="634"/>
      <c r="FQ107" s="634"/>
      <c r="FR107" s="634"/>
      <c r="FS107" s="634"/>
      <c r="FT107" s="634"/>
      <c r="FU107" s="753"/>
      <c r="FV107" s="753"/>
      <c r="FW107" s="753"/>
      <c r="FX107" s="753"/>
      <c r="FY107" s="753"/>
      <c r="FZ107" s="753"/>
      <c r="GA107" s="753"/>
      <c r="GB107" s="753"/>
      <c r="GC107" s="753"/>
      <c r="GD107" s="753"/>
      <c r="GE107" s="753"/>
      <c r="GF107" s="753"/>
      <c r="GG107" s="753"/>
      <c r="GH107" s="753"/>
      <c r="GI107" s="1599"/>
      <c r="GJ107" s="1599"/>
      <c r="GK107" s="1599"/>
      <c r="GL107" s="1599"/>
      <c r="GM107" s="1599"/>
      <c r="GN107" s="1599"/>
      <c r="GO107" s="1599"/>
      <c r="GP107" s="1599"/>
      <c r="GQ107" s="1599"/>
      <c r="GR107" s="1599"/>
      <c r="GS107" s="1599"/>
      <c r="GT107" s="1599"/>
      <c r="GU107" s="1599"/>
      <c r="GV107" s="1599"/>
      <c r="GW107" s="1599"/>
      <c r="GX107" s="3597"/>
      <c r="GY107" s="3597"/>
      <c r="GZ107" s="3597"/>
      <c r="HA107" s="3597"/>
      <c r="HB107" s="3597"/>
      <c r="HC107" s="3597"/>
      <c r="HD107" s="3597"/>
      <c r="HE107" s="3663"/>
      <c r="HF107" s="3597"/>
      <c r="HG107" s="3597"/>
      <c r="HH107" s="3597"/>
      <c r="HI107" s="3731"/>
      <c r="HJ107" s="3731"/>
      <c r="HK107" s="3731"/>
      <c r="HL107" s="3731"/>
      <c r="HM107" s="3731"/>
      <c r="HN107" s="3731"/>
      <c r="HO107" s="3663"/>
      <c r="HP107" s="3731"/>
      <c r="HQ107" s="3731"/>
      <c r="HR107" s="3731"/>
      <c r="HS107" s="3731"/>
      <c r="HT107" s="3731"/>
      <c r="HU107" s="3731"/>
      <c r="HV107" s="104"/>
      <c r="HW107" s="104"/>
      <c r="HX107" s="104"/>
      <c r="HY107" s="104"/>
      <c r="HZ107" s="104"/>
      <c r="IA107" s="3663"/>
      <c r="IB107" s="104"/>
      <c r="IC107" s="104"/>
      <c r="ID107" s="104"/>
      <c r="IE107" s="104"/>
      <c r="IF107" s="104"/>
      <c r="IG107" s="3797"/>
    </row>
    <row r="108" spans="1:241" s="511" customFormat="1" ht="11.1" customHeight="1" x14ac:dyDescent="0.2">
      <c r="A108" s="61" t="s">
        <v>215</v>
      </c>
      <c r="B108" s="61" t="s">
        <v>222</v>
      </c>
      <c r="C108" s="448">
        <f t="shared" si="166"/>
        <v>1</v>
      </c>
      <c r="D108" s="447">
        <f t="shared" si="167"/>
        <v>5.5555555555555558E-3</v>
      </c>
      <c r="E108" s="403">
        <f t="array" ref="E108">MIN(IF(BI108:IG108&gt;=1,$BI$3:$IG$3))</f>
        <v>41782</v>
      </c>
      <c r="F108" s="400">
        <f t="array" ref="F108">MAX(IF(BI108:IG108&gt;=1,$BI$3:$IG$3))</f>
        <v>41782</v>
      </c>
      <c r="G108" s="442">
        <f t="shared" si="168"/>
        <v>1</v>
      </c>
      <c r="H108" s="446">
        <f t="shared" si="169"/>
        <v>1</v>
      </c>
      <c r="I108" s="626">
        <f t="shared" si="170"/>
        <v>1</v>
      </c>
      <c r="J108" s="375">
        <f t="array" ref="J108">IF((G108&gt;=1),MAX(IF(BI108:IG108=1,$BI$3:$IG$3)),"-")</f>
        <v>41782</v>
      </c>
      <c r="K108" s="759">
        <f t="array" ref="K108">IF((G108&gt;=1),MAX(IF(BI108:IG108=1,$BI$2:$IG$2)),"-")</f>
        <v>74</v>
      </c>
      <c r="L108" s="384">
        <f t="shared" ca="1" si="171"/>
        <v>0</v>
      </c>
      <c r="M108" s="384">
        <f t="shared" ca="1" si="172"/>
        <v>106</v>
      </c>
      <c r="N108" s="445">
        <f t="shared" si="173"/>
        <v>0</v>
      </c>
      <c r="O108" s="444">
        <f t="shared" si="174"/>
        <v>0</v>
      </c>
      <c r="P108" s="156">
        <f t="shared" si="175"/>
        <v>0</v>
      </c>
      <c r="Q108" s="443">
        <f t="shared" si="176"/>
        <v>0</v>
      </c>
      <c r="R108" s="442">
        <f t="shared" si="177"/>
        <v>1</v>
      </c>
      <c r="S108" s="441">
        <f t="shared" si="178"/>
        <v>1</v>
      </c>
      <c r="T108" s="362">
        <f t="shared" si="179"/>
        <v>1</v>
      </c>
      <c r="U108" s="157">
        <f t="shared" si="180"/>
        <v>1</v>
      </c>
      <c r="V108" s="363">
        <f t="shared" si="181"/>
        <v>1</v>
      </c>
      <c r="W108" s="158">
        <f t="shared" si="182"/>
        <v>1</v>
      </c>
      <c r="X108" s="159">
        <f t="array" ref="X108">SUM(1*(BI$5:IG$5=BI108:IG108))-1</f>
        <v>0</v>
      </c>
      <c r="Y108" s="160">
        <f t="shared" si="183"/>
        <v>0</v>
      </c>
      <c r="Z108" s="389">
        <f t="shared" si="184"/>
        <v>1</v>
      </c>
      <c r="AA108" s="389">
        <f t="shared" si="185"/>
        <v>9</v>
      </c>
      <c r="AB108" s="397">
        <f t="shared" si="186"/>
        <v>0.1111111111111111</v>
      </c>
      <c r="AC108" s="3419">
        <f t="shared" si="187"/>
        <v>0</v>
      </c>
      <c r="AD108" s="3420">
        <f t="shared" si="188"/>
        <v>0</v>
      </c>
      <c r="AE108" s="3421">
        <f t="shared" si="189"/>
        <v>0</v>
      </c>
      <c r="AF108" s="3422">
        <f t="shared" si="190"/>
        <v>0</v>
      </c>
      <c r="AG108" s="3423">
        <f t="shared" si="191"/>
        <v>0</v>
      </c>
      <c r="AH108" s="3424">
        <f t="shared" si="192"/>
        <v>0</v>
      </c>
      <c r="AI108" s="3425">
        <f t="shared" si="193"/>
        <v>0</v>
      </c>
      <c r="AJ108" s="3426">
        <f t="shared" si="194"/>
        <v>0</v>
      </c>
      <c r="AK108" s="3427">
        <f t="shared" si="195"/>
        <v>0</v>
      </c>
      <c r="AL108" s="3428">
        <f t="shared" si="196"/>
        <v>0</v>
      </c>
      <c r="AM108" s="3429">
        <f t="shared" si="197"/>
        <v>0</v>
      </c>
      <c r="AN108" s="3430">
        <f t="shared" si="198"/>
        <v>0</v>
      </c>
      <c r="AO108" s="3431">
        <f t="shared" si="199"/>
        <v>0</v>
      </c>
      <c r="AP108" s="3432">
        <f t="shared" si="200"/>
        <v>0</v>
      </c>
      <c r="AQ108" s="3419">
        <f t="shared" si="201"/>
        <v>1</v>
      </c>
      <c r="AR108" s="3420">
        <f t="shared" si="202"/>
        <v>1</v>
      </c>
      <c r="AS108" s="3421">
        <f t="shared" si="203"/>
        <v>0</v>
      </c>
      <c r="AT108" s="3422">
        <f t="shared" si="204"/>
        <v>0</v>
      </c>
      <c r="AU108" s="3423">
        <f t="shared" si="205"/>
        <v>0</v>
      </c>
      <c r="AV108" s="3424">
        <f t="shared" si="206"/>
        <v>0</v>
      </c>
      <c r="AW108" s="3425">
        <f t="shared" si="207"/>
        <v>0</v>
      </c>
      <c r="AX108" s="3426">
        <f t="shared" si="208"/>
        <v>0</v>
      </c>
      <c r="AY108" s="3427">
        <f t="shared" si="209"/>
        <v>0</v>
      </c>
      <c r="AZ108" s="3428">
        <f t="shared" si="210"/>
        <v>0</v>
      </c>
      <c r="BA108" s="3429">
        <f t="shared" si="211"/>
        <v>0</v>
      </c>
      <c r="BB108" s="3430">
        <f t="shared" si="212"/>
        <v>0</v>
      </c>
      <c r="BC108" s="3431">
        <f t="shared" si="213"/>
        <v>0</v>
      </c>
      <c r="BD108" s="3432">
        <f t="shared" si="214"/>
        <v>0</v>
      </c>
      <c r="BE108" s="3419">
        <f t="shared" si="215"/>
        <v>0</v>
      </c>
      <c r="BF108" s="3420">
        <f t="shared" si="216"/>
        <v>0</v>
      </c>
      <c r="BG108" s="3421">
        <f t="shared" si="217"/>
        <v>0</v>
      </c>
      <c r="BH108" s="3422">
        <f t="shared" si="218"/>
        <v>0</v>
      </c>
      <c r="BI108" s="94"/>
      <c r="BJ108" s="95"/>
      <c r="BK108" s="95"/>
      <c r="BL108" s="106"/>
      <c r="BM108" s="106"/>
      <c r="BN108" s="106"/>
      <c r="BO108" s="106"/>
      <c r="BP108" s="106"/>
      <c r="BQ108" s="106"/>
      <c r="BR108" s="106"/>
      <c r="BS108" s="106"/>
      <c r="BT108" s="98"/>
      <c r="BU108" s="98"/>
      <c r="BV108" s="98"/>
      <c r="BW108" s="98"/>
      <c r="BX108" s="98"/>
      <c r="BY108" s="98"/>
      <c r="BZ108" s="98"/>
      <c r="CA108" s="98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100"/>
      <c r="CM108" s="100"/>
      <c r="CN108" s="100"/>
      <c r="CO108" s="100"/>
      <c r="CP108" s="100"/>
      <c r="CQ108" s="100"/>
      <c r="CR108" s="100"/>
      <c r="CS108" s="100"/>
      <c r="CT108" s="100"/>
      <c r="CU108" s="100"/>
      <c r="CV108" s="100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2"/>
      <c r="DH108" s="102"/>
      <c r="DI108" s="102"/>
      <c r="DJ108" s="102"/>
      <c r="DK108" s="102"/>
      <c r="DL108" s="102"/>
      <c r="DM108" s="102"/>
      <c r="DN108" s="102"/>
      <c r="DO108" s="102"/>
      <c r="DP108" s="102"/>
      <c r="DQ108" s="102"/>
      <c r="DR108" s="102"/>
      <c r="DS108" s="102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>
        <v>1</v>
      </c>
      <c r="EE108" s="103"/>
      <c r="EF108" s="96"/>
      <c r="EG108" s="96"/>
      <c r="EH108" s="96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367"/>
      <c r="ET108" s="367"/>
      <c r="EU108" s="367"/>
      <c r="EV108" s="367"/>
      <c r="EW108" s="367"/>
      <c r="EX108" s="367"/>
      <c r="EY108" s="515"/>
      <c r="EZ108" s="515"/>
      <c r="FA108" s="515"/>
      <c r="FB108" s="515"/>
      <c r="FC108" s="515"/>
      <c r="FD108" s="515"/>
      <c r="FE108" s="515"/>
      <c r="FF108" s="515"/>
      <c r="FG108" s="634"/>
      <c r="FH108" s="634"/>
      <c r="FI108" s="634"/>
      <c r="FJ108" s="634"/>
      <c r="FK108" s="634"/>
      <c r="FL108" s="634"/>
      <c r="FM108" s="634"/>
      <c r="FN108" s="634"/>
      <c r="FO108" s="634"/>
      <c r="FP108" s="634"/>
      <c r="FQ108" s="634"/>
      <c r="FR108" s="634"/>
      <c r="FS108" s="634"/>
      <c r="FT108" s="634"/>
      <c r="FU108" s="753"/>
      <c r="FV108" s="753"/>
      <c r="FW108" s="753"/>
      <c r="FX108" s="753"/>
      <c r="FY108" s="753"/>
      <c r="FZ108" s="753"/>
      <c r="GA108" s="753"/>
      <c r="GB108" s="753"/>
      <c r="GC108" s="753"/>
      <c r="GD108" s="753"/>
      <c r="GE108" s="753"/>
      <c r="GF108" s="753"/>
      <c r="GG108" s="753"/>
      <c r="GH108" s="753"/>
      <c r="GI108" s="1599"/>
      <c r="GJ108" s="1599"/>
      <c r="GK108" s="1599"/>
      <c r="GL108" s="1599"/>
      <c r="GM108" s="1599"/>
      <c r="GN108" s="1599"/>
      <c r="GO108" s="1599"/>
      <c r="GP108" s="1599"/>
      <c r="GQ108" s="1599"/>
      <c r="GR108" s="1599"/>
      <c r="GS108" s="1599"/>
      <c r="GT108" s="1599"/>
      <c r="GU108" s="1599"/>
      <c r="GV108" s="1599"/>
      <c r="GW108" s="1599"/>
      <c r="GX108" s="3597"/>
      <c r="GY108" s="3597"/>
      <c r="GZ108" s="3597"/>
      <c r="HA108" s="3597"/>
      <c r="HB108" s="3597"/>
      <c r="HC108" s="3597"/>
      <c r="HD108" s="3597"/>
      <c r="HE108" s="3663"/>
      <c r="HF108" s="3597"/>
      <c r="HG108" s="3597"/>
      <c r="HH108" s="3597"/>
      <c r="HI108" s="3731"/>
      <c r="HJ108" s="3731"/>
      <c r="HK108" s="3731"/>
      <c r="HL108" s="3731"/>
      <c r="HM108" s="3731"/>
      <c r="HN108" s="3731"/>
      <c r="HO108" s="3663"/>
      <c r="HP108" s="3731"/>
      <c r="HQ108" s="3731"/>
      <c r="HR108" s="3731"/>
      <c r="HS108" s="3731"/>
      <c r="HT108" s="3731"/>
      <c r="HU108" s="3731"/>
      <c r="HV108" s="104"/>
      <c r="HW108" s="104"/>
      <c r="HX108" s="104"/>
      <c r="HY108" s="104"/>
      <c r="HZ108" s="104"/>
      <c r="IA108" s="3663"/>
      <c r="IB108" s="104"/>
      <c r="IC108" s="104"/>
      <c r="ID108" s="104"/>
      <c r="IE108" s="104"/>
      <c r="IF108" s="104"/>
      <c r="IG108" s="3797"/>
    </row>
    <row r="109" spans="1:241" s="511" customFormat="1" ht="11.1" customHeight="1" x14ac:dyDescent="0.2">
      <c r="A109" s="58" t="s">
        <v>174</v>
      </c>
      <c r="B109" s="58" t="s">
        <v>65</v>
      </c>
      <c r="C109" s="448">
        <f t="shared" si="166"/>
        <v>2</v>
      </c>
      <c r="D109" s="447">
        <f t="shared" si="167"/>
        <v>1.1111111111111112E-2</v>
      </c>
      <c r="E109" s="403">
        <f t="array" ref="E109">MIN(IF(BI109:IG109&gt;=1,$BI$3:$IG$3))</f>
        <v>40424</v>
      </c>
      <c r="F109" s="400">
        <f t="array" ref="F109">MAX(IF(BI109:IG109&gt;=1,$BI$3:$IG$3))</f>
        <v>41432</v>
      </c>
      <c r="G109" s="442">
        <f t="shared" si="168"/>
        <v>0</v>
      </c>
      <c r="H109" s="446">
        <f t="shared" si="169"/>
        <v>0</v>
      </c>
      <c r="I109" s="626" t="str">
        <f t="shared" si="170"/>
        <v>-</v>
      </c>
      <c r="J109" s="375" t="str">
        <f t="array" ref="J109">IF((G109&gt;=1),MAX(IF(BI109:IG109=1,$BI$3:$IG$3)),"-")</f>
        <v>-</v>
      </c>
      <c r="K109" s="759" t="str">
        <f t="array" ref="K109">IF((G109&gt;=1),MAX(IF(BI109:IG109=1,$BI$2:$IG$2)),"-")</f>
        <v>-</v>
      </c>
      <c r="L109" s="384">
        <f t="shared" ca="1" si="171"/>
        <v>2</v>
      </c>
      <c r="M109" s="384" t="str">
        <f t="shared" ca="1" si="172"/>
        <v>-</v>
      </c>
      <c r="N109" s="445">
        <f t="shared" si="173"/>
        <v>0</v>
      </c>
      <c r="O109" s="444">
        <f t="shared" si="174"/>
        <v>0</v>
      </c>
      <c r="P109" s="156">
        <f t="shared" si="175"/>
        <v>0</v>
      </c>
      <c r="Q109" s="443">
        <f t="shared" si="176"/>
        <v>0</v>
      </c>
      <c r="R109" s="442">
        <f t="shared" si="177"/>
        <v>0</v>
      </c>
      <c r="S109" s="441">
        <f t="shared" si="178"/>
        <v>0</v>
      </c>
      <c r="T109" s="362">
        <f t="shared" si="179"/>
        <v>0</v>
      </c>
      <c r="U109" s="157">
        <f t="shared" si="180"/>
        <v>0</v>
      </c>
      <c r="V109" s="363">
        <f t="shared" si="181"/>
        <v>0</v>
      </c>
      <c r="W109" s="158">
        <f t="shared" si="182"/>
        <v>0</v>
      </c>
      <c r="X109" s="159">
        <f t="array" ref="X109">SUM(1*(BI$5:IG$5=BI109:IG109))-1</f>
        <v>1</v>
      </c>
      <c r="Y109" s="160">
        <f t="shared" si="183"/>
        <v>0.5</v>
      </c>
      <c r="Z109" s="389">
        <f t="shared" si="184"/>
        <v>10.5</v>
      </c>
      <c r="AA109" s="389">
        <f t="shared" si="185"/>
        <v>11</v>
      </c>
      <c r="AB109" s="397">
        <f t="shared" si="186"/>
        <v>0.95454545454545459</v>
      </c>
      <c r="AC109" s="3419">
        <f t="shared" si="187"/>
        <v>0</v>
      </c>
      <c r="AD109" s="3420">
        <f t="shared" si="188"/>
        <v>0</v>
      </c>
      <c r="AE109" s="3421">
        <f t="shared" si="189"/>
        <v>0</v>
      </c>
      <c r="AF109" s="3422">
        <f t="shared" si="190"/>
        <v>0</v>
      </c>
      <c r="AG109" s="3423">
        <f t="shared" si="191"/>
        <v>0</v>
      </c>
      <c r="AH109" s="3424">
        <f t="shared" si="192"/>
        <v>0</v>
      </c>
      <c r="AI109" s="3425">
        <f t="shared" si="193"/>
        <v>0</v>
      </c>
      <c r="AJ109" s="3426">
        <f t="shared" si="194"/>
        <v>0</v>
      </c>
      <c r="AK109" s="3427">
        <f t="shared" si="195"/>
        <v>1</v>
      </c>
      <c r="AL109" s="3428">
        <f t="shared" si="196"/>
        <v>0</v>
      </c>
      <c r="AM109" s="3429">
        <f t="shared" si="197"/>
        <v>0</v>
      </c>
      <c r="AN109" s="3430">
        <f t="shared" si="198"/>
        <v>0</v>
      </c>
      <c r="AO109" s="3431">
        <f t="shared" si="199"/>
        <v>1</v>
      </c>
      <c r="AP109" s="3432">
        <f t="shared" si="200"/>
        <v>0</v>
      </c>
      <c r="AQ109" s="3419">
        <f t="shared" si="201"/>
        <v>0</v>
      </c>
      <c r="AR109" s="3420">
        <f t="shared" si="202"/>
        <v>0</v>
      </c>
      <c r="AS109" s="3421">
        <f t="shared" si="203"/>
        <v>0</v>
      </c>
      <c r="AT109" s="3422">
        <f t="shared" si="204"/>
        <v>0</v>
      </c>
      <c r="AU109" s="3423">
        <f t="shared" si="205"/>
        <v>0</v>
      </c>
      <c r="AV109" s="3424">
        <f t="shared" si="206"/>
        <v>0</v>
      </c>
      <c r="AW109" s="3425">
        <f t="shared" si="207"/>
        <v>0</v>
      </c>
      <c r="AX109" s="3426">
        <f t="shared" si="208"/>
        <v>0</v>
      </c>
      <c r="AY109" s="3427">
        <f t="shared" si="209"/>
        <v>0</v>
      </c>
      <c r="AZ109" s="3428">
        <f t="shared" si="210"/>
        <v>0</v>
      </c>
      <c r="BA109" s="3429">
        <f t="shared" si="211"/>
        <v>0</v>
      </c>
      <c r="BB109" s="3430">
        <f t="shared" si="212"/>
        <v>0</v>
      </c>
      <c r="BC109" s="3431">
        <f t="shared" si="213"/>
        <v>0</v>
      </c>
      <c r="BD109" s="3432">
        <f t="shared" si="214"/>
        <v>0</v>
      </c>
      <c r="BE109" s="3419">
        <f t="shared" si="215"/>
        <v>0</v>
      </c>
      <c r="BF109" s="3420">
        <f t="shared" si="216"/>
        <v>0</v>
      </c>
      <c r="BG109" s="3421">
        <f t="shared" si="217"/>
        <v>0</v>
      </c>
      <c r="BH109" s="3422">
        <f t="shared" si="218"/>
        <v>0</v>
      </c>
      <c r="BI109" s="94"/>
      <c r="BJ109" s="95"/>
      <c r="BK109" s="95"/>
      <c r="BL109" s="111"/>
      <c r="BM109" s="111"/>
      <c r="BN109" s="106"/>
      <c r="BO109" s="106"/>
      <c r="BP109" s="106"/>
      <c r="BQ109" s="106"/>
      <c r="BR109" s="106"/>
      <c r="BS109" s="106"/>
      <c r="BT109" s="98"/>
      <c r="BU109" s="98"/>
      <c r="BV109" s="98"/>
      <c r="BW109" s="98"/>
      <c r="BX109" s="98"/>
      <c r="BY109" s="98"/>
      <c r="BZ109" s="98"/>
      <c r="CA109" s="98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100">
        <v>7</v>
      </c>
      <c r="CM109" s="100"/>
      <c r="CN109" s="100"/>
      <c r="CO109" s="100"/>
      <c r="CP109" s="100"/>
      <c r="CQ109" s="100"/>
      <c r="CR109" s="100"/>
      <c r="CS109" s="100"/>
      <c r="CT109" s="100"/>
      <c r="CU109" s="100"/>
      <c r="CV109" s="100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2"/>
      <c r="DH109" s="102"/>
      <c r="DI109" s="102"/>
      <c r="DJ109" s="102"/>
      <c r="DK109" s="102"/>
      <c r="DL109" s="102"/>
      <c r="DM109" s="102"/>
      <c r="DN109" s="102"/>
      <c r="DO109" s="102"/>
      <c r="DP109" s="102"/>
      <c r="DQ109" s="102"/>
      <c r="DR109" s="102"/>
      <c r="DS109" s="102">
        <v>14</v>
      </c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96"/>
      <c r="EG109" s="96"/>
      <c r="EH109" s="96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367"/>
      <c r="ET109" s="367"/>
      <c r="EU109" s="367"/>
      <c r="EV109" s="367"/>
      <c r="EW109" s="367"/>
      <c r="EX109" s="367"/>
      <c r="EY109" s="515"/>
      <c r="EZ109" s="515"/>
      <c r="FA109" s="515"/>
      <c r="FB109" s="515"/>
      <c r="FC109" s="515"/>
      <c r="FD109" s="515"/>
      <c r="FE109" s="515"/>
      <c r="FF109" s="515"/>
      <c r="FG109" s="634"/>
      <c r="FH109" s="634"/>
      <c r="FI109" s="634"/>
      <c r="FJ109" s="634"/>
      <c r="FK109" s="634"/>
      <c r="FL109" s="634"/>
      <c r="FM109" s="634"/>
      <c r="FN109" s="634"/>
      <c r="FO109" s="634"/>
      <c r="FP109" s="634"/>
      <c r="FQ109" s="634"/>
      <c r="FR109" s="634"/>
      <c r="FS109" s="634"/>
      <c r="FT109" s="634"/>
      <c r="FU109" s="753"/>
      <c r="FV109" s="753"/>
      <c r="FW109" s="753"/>
      <c r="FX109" s="753"/>
      <c r="FY109" s="753"/>
      <c r="FZ109" s="753"/>
      <c r="GA109" s="753"/>
      <c r="GB109" s="753"/>
      <c r="GC109" s="753"/>
      <c r="GD109" s="753"/>
      <c r="GE109" s="753"/>
      <c r="GF109" s="753"/>
      <c r="GG109" s="753"/>
      <c r="GH109" s="753"/>
      <c r="GI109" s="1599"/>
      <c r="GJ109" s="1599"/>
      <c r="GK109" s="1599"/>
      <c r="GL109" s="1599"/>
      <c r="GM109" s="1599"/>
      <c r="GN109" s="1599"/>
      <c r="GO109" s="1599"/>
      <c r="GP109" s="1599"/>
      <c r="GQ109" s="1599"/>
      <c r="GR109" s="1599"/>
      <c r="GS109" s="1599"/>
      <c r="GT109" s="1599"/>
      <c r="GU109" s="1599"/>
      <c r="GV109" s="1599"/>
      <c r="GW109" s="1599"/>
      <c r="GX109" s="3597"/>
      <c r="GY109" s="3597"/>
      <c r="GZ109" s="3597"/>
      <c r="HA109" s="3597"/>
      <c r="HB109" s="3597"/>
      <c r="HC109" s="3597"/>
      <c r="HD109" s="3597"/>
      <c r="HE109" s="3663"/>
      <c r="HF109" s="3597"/>
      <c r="HG109" s="3597"/>
      <c r="HH109" s="3597"/>
      <c r="HI109" s="3731"/>
      <c r="HJ109" s="3731"/>
      <c r="HK109" s="3731"/>
      <c r="HL109" s="3731"/>
      <c r="HM109" s="3731"/>
      <c r="HN109" s="3731"/>
      <c r="HO109" s="3663"/>
      <c r="HP109" s="3731"/>
      <c r="HQ109" s="3731"/>
      <c r="HR109" s="3731"/>
      <c r="HS109" s="3731"/>
      <c r="HT109" s="3731"/>
      <c r="HU109" s="3731"/>
      <c r="HV109" s="104"/>
      <c r="HW109" s="104"/>
      <c r="HX109" s="104"/>
      <c r="HY109" s="104"/>
      <c r="HZ109" s="104"/>
      <c r="IA109" s="3663"/>
      <c r="IB109" s="104"/>
      <c r="IC109" s="104"/>
      <c r="ID109" s="104"/>
      <c r="IE109" s="104"/>
      <c r="IF109" s="104"/>
      <c r="IG109" s="3797"/>
    </row>
    <row r="110" spans="1:241" s="511" customFormat="1" ht="11.1" customHeight="1" x14ac:dyDescent="0.2">
      <c r="A110" s="58" t="s">
        <v>857</v>
      </c>
      <c r="B110" s="58" t="s">
        <v>855</v>
      </c>
      <c r="C110" s="448">
        <f t="shared" si="166"/>
        <v>32</v>
      </c>
      <c r="D110" s="447">
        <f t="shared" si="167"/>
        <v>0.17777777777777778</v>
      </c>
      <c r="E110" s="403">
        <f t="array" ref="E110">MIN(IF(BI110:IG110&gt;=1,$BI$3:$IG$3))</f>
        <v>43574</v>
      </c>
      <c r="F110" s="400">
        <f t="array" ref="F110">MAX(IF(BI110:IG110&gt;=1,$BI$3:$IG$3))</f>
        <v>45016</v>
      </c>
      <c r="G110" s="442">
        <f t="shared" si="168"/>
        <v>0</v>
      </c>
      <c r="H110" s="446">
        <f t="shared" si="169"/>
        <v>0</v>
      </c>
      <c r="I110" s="626" t="str">
        <f t="shared" si="170"/>
        <v>-</v>
      </c>
      <c r="J110" s="375" t="str">
        <f t="array" ref="J110">IF((G110&gt;=1),MAX(IF(BI110:IG110=1,$BI$3:$IG$3)),"-")</f>
        <v>-</v>
      </c>
      <c r="K110" s="759" t="str">
        <f t="array" ref="K110">IF((G110&gt;=1),MAX(IF(BI110:IG110=1,$BI$2:$IG$2)),"-")</f>
        <v>-</v>
      </c>
      <c r="L110" s="384">
        <f t="shared" ca="1" si="171"/>
        <v>32</v>
      </c>
      <c r="M110" s="384" t="str">
        <f t="shared" ca="1" si="172"/>
        <v>-</v>
      </c>
      <c r="N110" s="445">
        <f t="shared" si="173"/>
        <v>1</v>
      </c>
      <c r="O110" s="444">
        <f t="shared" si="174"/>
        <v>3.125E-2</v>
      </c>
      <c r="P110" s="156">
        <f t="shared" si="175"/>
        <v>1</v>
      </c>
      <c r="Q110" s="443">
        <f t="shared" si="176"/>
        <v>3.125E-2</v>
      </c>
      <c r="R110" s="442">
        <f t="shared" si="177"/>
        <v>2</v>
      </c>
      <c r="S110" s="441">
        <f t="shared" si="178"/>
        <v>6.25E-2</v>
      </c>
      <c r="T110" s="362">
        <f t="shared" si="179"/>
        <v>6</v>
      </c>
      <c r="U110" s="157">
        <f t="shared" si="180"/>
        <v>0.1875</v>
      </c>
      <c r="V110" s="363">
        <f t="shared" si="181"/>
        <v>9</v>
      </c>
      <c r="W110" s="158">
        <f t="shared" si="182"/>
        <v>0.28125</v>
      </c>
      <c r="X110" s="159">
        <f t="array" ref="X110">SUM(1*(BI$5:IG$5=BI110:IG110))-1</f>
        <v>0</v>
      </c>
      <c r="Y110" s="160">
        <f t="shared" si="183"/>
        <v>0</v>
      </c>
      <c r="Z110" s="389">
        <f t="shared" si="184"/>
        <v>9.34375</v>
      </c>
      <c r="AA110" s="389">
        <f t="shared" si="185"/>
        <v>14.03125</v>
      </c>
      <c r="AB110" s="397">
        <f t="shared" si="186"/>
        <v>0.66592427616926508</v>
      </c>
      <c r="AC110" s="3419">
        <f t="shared" si="187"/>
        <v>0</v>
      </c>
      <c r="AD110" s="3420">
        <f t="shared" si="188"/>
        <v>0</v>
      </c>
      <c r="AE110" s="3421">
        <f t="shared" si="189"/>
        <v>0</v>
      </c>
      <c r="AF110" s="3422">
        <f t="shared" si="190"/>
        <v>0</v>
      </c>
      <c r="AG110" s="3423">
        <f t="shared" si="191"/>
        <v>0</v>
      </c>
      <c r="AH110" s="3424">
        <f t="shared" si="192"/>
        <v>0</v>
      </c>
      <c r="AI110" s="3425">
        <f t="shared" si="193"/>
        <v>0</v>
      </c>
      <c r="AJ110" s="3426">
        <f t="shared" si="194"/>
        <v>0</v>
      </c>
      <c r="AK110" s="3427">
        <f t="shared" si="195"/>
        <v>0</v>
      </c>
      <c r="AL110" s="3428">
        <f t="shared" si="196"/>
        <v>0</v>
      </c>
      <c r="AM110" s="3429">
        <f t="shared" si="197"/>
        <v>0</v>
      </c>
      <c r="AN110" s="3430">
        <f t="shared" si="198"/>
        <v>0</v>
      </c>
      <c r="AO110" s="3431">
        <f t="shared" si="199"/>
        <v>0</v>
      </c>
      <c r="AP110" s="3432">
        <f t="shared" si="200"/>
        <v>0</v>
      </c>
      <c r="AQ110" s="3419">
        <f t="shared" si="201"/>
        <v>0</v>
      </c>
      <c r="AR110" s="3420">
        <f t="shared" si="202"/>
        <v>0</v>
      </c>
      <c r="AS110" s="3421">
        <f t="shared" si="203"/>
        <v>0</v>
      </c>
      <c r="AT110" s="3422">
        <f t="shared" si="204"/>
        <v>0</v>
      </c>
      <c r="AU110" s="3423">
        <f t="shared" si="205"/>
        <v>0</v>
      </c>
      <c r="AV110" s="3424">
        <f t="shared" si="206"/>
        <v>0</v>
      </c>
      <c r="AW110" s="3425">
        <f t="shared" si="207"/>
        <v>0</v>
      </c>
      <c r="AX110" s="3426">
        <f t="shared" si="208"/>
        <v>0</v>
      </c>
      <c r="AY110" s="3427">
        <f t="shared" si="209"/>
        <v>0</v>
      </c>
      <c r="AZ110" s="3428">
        <f t="shared" si="210"/>
        <v>0</v>
      </c>
      <c r="BA110" s="3429">
        <f t="shared" si="211"/>
        <v>4</v>
      </c>
      <c r="BB110" s="3430">
        <f t="shared" si="212"/>
        <v>0</v>
      </c>
      <c r="BC110" s="3431">
        <f t="shared" si="213"/>
        <v>5</v>
      </c>
      <c r="BD110" s="3432">
        <f t="shared" si="214"/>
        <v>0</v>
      </c>
      <c r="BE110" s="3419">
        <f t="shared" si="215"/>
        <v>13</v>
      </c>
      <c r="BF110" s="3420">
        <f t="shared" si="216"/>
        <v>0</v>
      </c>
      <c r="BG110" s="3421">
        <f t="shared" si="217"/>
        <v>10</v>
      </c>
      <c r="BH110" s="3422">
        <f t="shared" si="218"/>
        <v>0</v>
      </c>
      <c r="BI110" s="94"/>
      <c r="BJ110" s="95"/>
      <c r="BK110" s="95"/>
      <c r="BL110" s="111"/>
      <c r="BM110" s="111"/>
      <c r="BN110" s="106"/>
      <c r="BO110" s="106"/>
      <c r="BP110" s="106"/>
      <c r="BQ110" s="106"/>
      <c r="BR110" s="106"/>
      <c r="BS110" s="106"/>
      <c r="BT110" s="98"/>
      <c r="BU110" s="98"/>
      <c r="BV110" s="98"/>
      <c r="BW110" s="98"/>
      <c r="BX110" s="98"/>
      <c r="BY110" s="98"/>
      <c r="BZ110" s="98"/>
      <c r="CA110" s="98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100"/>
      <c r="CM110" s="100"/>
      <c r="CN110" s="100"/>
      <c r="CO110" s="100"/>
      <c r="CP110" s="100"/>
      <c r="CQ110" s="100"/>
      <c r="CR110" s="100"/>
      <c r="CS110" s="100"/>
      <c r="CT110" s="100"/>
      <c r="CU110" s="100"/>
      <c r="CV110" s="100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2"/>
      <c r="DH110" s="102"/>
      <c r="DI110" s="102"/>
      <c r="DJ110" s="102"/>
      <c r="DK110" s="102"/>
      <c r="DL110" s="102"/>
      <c r="DM110" s="102"/>
      <c r="DN110" s="102"/>
      <c r="DO110" s="102"/>
      <c r="DP110" s="102"/>
      <c r="DQ110" s="102"/>
      <c r="DR110" s="102"/>
      <c r="DS110" s="102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96"/>
      <c r="EG110" s="96"/>
      <c r="EH110" s="96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367"/>
      <c r="ET110" s="367"/>
      <c r="EU110" s="367"/>
      <c r="EV110" s="367"/>
      <c r="EW110" s="367"/>
      <c r="EX110" s="367"/>
      <c r="EY110" s="515"/>
      <c r="EZ110" s="515"/>
      <c r="FA110" s="515"/>
      <c r="FB110" s="515"/>
      <c r="FC110" s="515"/>
      <c r="FD110" s="515"/>
      <c r="FE110" s="515"/>
      <c r="FF110" s="515"/>
      <c r="FG110" s="634"/>
      <c r="FH110" s="634"/>
      <c r="FI110" s="634"/>
      <c r="FJ110" s="634"/>
      <c r="FK110" s="634"/>
      <c r="FL110" s="634"/>
      <c r="FM110" s="634"/>
      <c r="FN110" s="634"/>
      <c r="FO110" s="634"/>
      <c r="FP110" s="634"/>
      <c r="FQ110" s="634"/>
      <c r="FR110" s="634"/>
      <c r="FS110" s="634"/>
      <c r="FT110" s="634"/>
      <c r="FU110" s="753"/>
      <c r="FV110" s="753"/>
      <c r="FW110" s="753"/>
      <c r="FX110" s="753"/>
      <c r="FY110" s="753"/>
      <c r="FZ110" s="753"/>
      <c r="GA110" s="753"/>
      <c r="GB110" s="753"/>
      <c r="GC110" s="753"/>
      <c r="GD110" s="753"/>
      <c r="GE110" s="753"/>
      <c r="GF110" s="753"/>
      <c r="GG110" s="753"/>
      <c r="GH110" s="753"/>
      <c r="GI110" s="1599"/>
      <c r="GJ110" s="1599"/>
      <c r="GK110" s="1599"/>
      <c r="GL110" s="1599"/>
      <c r="GM110" s="1599"/>
      <c r="GN110" s="1599"/>
      <c r="GO110" s="1599"/>
      <c r="GP110" s="1599"/>
      <c r="GQ110" s="1599"/>
      <c r="GR110" s="1599"/>
      <c r="GS110" s="1599"/>
      <c r="GT110" s="1599">
        <v>10</v>
      </c>
      <c r="GU110" s="1599">
        <v>10</v>
      </c>
      <c r="GV110" s="1599">
        <v>8</v>
      </c>
      <c r="GW110" s="1599">
        <v>14</v>
      </c>
      <c r="GX110" s="3597">
        <v>16</v>
      </c>
      <c r="GY110" s="3597">
        <v>4</v>
      </c>
      <c r="GZ110" s="3597">
        <v>16</v>
      </c>
      <c r="HA110" s="3597">
        <v>11</v>
      </c>
      <c r="HB110" s="3597"/>
      <c r="HC110" s="3597"/>
      <c r="HD110" s="3597"/>
      <c r="HE110" s="3663"/>
      <c r="HF110" s="3597"/>
      <c r="HG110" s="3597">
        <v>14</v>
      </c>
      <c r="HH110" s="3597"/>
      <c r="HI110" s="3731">
        <v>9</v>
      </c>
      <c r="HJ110" s="3731">
        <v>12</v>
      </c>
      <c r="HK110" s="3731">
        <v>12</v>
      </c>
      <c r="HL110" s="3731">
        <v>5</v>
      </c>
      <c r="HM110" s="3731">
        <v>9</v>
      </c>
      <c r="HN110" s="3731">
        <v>13</v>
      </c>
      <c r="HO110" s="3663">
        <v>9</v>
      </c>
      <c r="HP110" s="3731">
        <v>13</v>
      </c>
      <c r="HQ110" s="3731">
        <v>2</v>
      </c>
      <c r="HR110" s="3731">
        <v>3</v>
      </c>
      <c r="HS110" s="3731">
        <v>14</v>
      </c>
      <c r="HT110" s="3731">
        <v>6</v>
      </c>
      <c r="HU110" s="3731">
        <v>13</v>
      </c>
      <c r="HV110" s="104">
        <v>5</v>
      </c>
      <c r="HW110" s="104">
        <v>5</v>
      </c>
      <c r="HX110" s="104">
        <v>4</v>
      </c>
      <c r="HY110" s="104">
        <v>8</v>
      </c>
      <c r="HZ110" s="104">
        <v>11</v>
      </c>
      <c r="IA110" s="3663">
        <v>8</v>
      </c>
      <c r="IB110" s="104">
        <v>10</v>
      </c>
      <c r="IC110" s="104">
        <v>7</v>
      </c>
      <c r="ID110" s="104">
        <v>11</v>
      </c>
      <c r="IE110" s="104"/>
      <c r="IF110" s="104">
        <v>7</v>
      </c>
      <c r="IG110" s="3797"/>
    </row>
    <row r="111" spans="1:241" s="511" customFormat="1" ht="11.1" customHeight="1" x14ac:dyDescent="0.2">
      <c r="A111" s="58" t="s">
        <v>199</v>
      </c>
      <c r="B111" s="58" t="s">
        <v>199</v>
      </c>
      <c r="C111" s="448">
        <f t="shared" si="166"/>
        <v>1</v>
      </c>
      <c r="D111" s="447">
        <f t="shared" si="167"/>
        <v>5.5555555555555558E-3</v>
      </c>
      <c r="E111" s="403">
        <f t="array" ref="E111">MIN(IF(BI111:IG111&gt;=1,$BI$3:$IG$3))</f>
        <v>39308</v>
      </c>
      <c r="F111" s="400">
        <f t="array" ref="F111">MAX(IF(BI111:IG111&gt;=1,$BI$3:$IG$3))</f>
        <v>39308</v>
      </c>
      <c r="G111" s="442">
        <f t="shared" si="168"/>
        <v>0</v>
      </c>
      <c r="H111" s="446">
        <f t="shared" si="169"/>
        <v>0</v>
      </c>
      <c r="I111" s="626" t="str">
        <f t="shared" si="170"/>
        <v>-</v>
      </c>
      <c r="J111" s="375" t="str">
        <f t="array" ref="J111">IF((G111&gt;=1),MAX(IF(BI111:IG111=1,$BI$3:$IG$3)),"-")</f>
        <v>-</v>
      </c>
      <c r="K111" s="759" t="str">
        <f t="array" ref="K111">IF((G111&gt;=1),MAX(IF(BI111:IG111=1,$BI$2:$IG$2)),"-")</f>
        <v>-</v>
      </c>
      <c r="L111" s="384">
        <f t="shared" ca="1" si="171"/>
        <v>1</v>
      </c>
      <c r="M111" s="384" t="str">
        <f t="shared" ca="1" si="172"/>
        <v>-</v>
      </c>
      <c r="N111" s="445">
        <f t="shared" si="173"/>
        <v>0</v>
      </c>
      <c r="O111" s="444">
        <f t="shared" si="174"/>
        <v>0</v>
      </c>
      <c r="P111" s="156">
        <f t="shared" si="175"/>
        <v>0</v>
      </c>
      <c r="Q111" s="443">
        <f t="shared" si="176"/>
        <v>0</v>
      </c>
      <c r="R111" s="442">
        <f t="shared" si="177"/>
        <v>0</v>
      </c>
      <c r="S111" s="441">
        <f t="shared" si="178"/>
        <v>0</v>
      </c>
      <c r="T111" s="362">
        <f t="shared" si="179"/>
        <v>0</v>
      </c>
      <c r="U111" s="157">
        <f t="shared" si="180"/>
        <v>0</v>
      </c>
      <c r="V111" s="363">
        <f t="shared" si="181"/>
        <v>0</v>
      </c>
      <c r="W111" s="158">
        <f t="shared" si="182"/>
        <v>0</v>
      </c>
      <c r="X111" s="159">
        <f t="array" ref="X111">SUM(1*(BI$5:IG$5=BI111:IG111))-1</f>
        <v>1</v>
      </c>
      <c r="Y111" s="160">
        <f t="shared" si="183"/>
        <v>1</v>
      </c>
      <c r="Z111" s="389">
        <f t="shared" si="184"/>
        <v>10</v>
      </c>
      <c r="AA111" s="389">
        <f t="shared" si="185"/>
        <v>10</v>
      </c>
      <c r="AB111" s="397">
        <f t="shared" si="186"/>
        <v>1</v>
      </c>
      <c r="AC111" s="3419">
        <f t="shared" si="187"/>
        <v>1</v>
      </c>
      <c r="AD111" s="3420">
        <f t="shared" si="188"/>
        <v>0</v>
      </c>
      <c r="AE111" s="3421">
        <f t="shared" si="189"/>
        <v>0</v>
      </c>
      <c r="AF111" s="3422">
        <f t="shared" si="190"/>
        <v>0</v>
      </c>
      <c r="AG111" s="3423">
        <f t="shared" si="191"/>
        <v>0</v>
      </c>
      <c r="AH111" s="3424">
        <f t="shared" si="192"/>
        <v>0</v>
      </c>
      <c r="AI111" s="3425">
        <f t="shared" si="193"/>
        <v>0</v>
      </c>
      <c r="AJ111" s="3426">
        <f t="shared" si="194"/>
        <v>0</v>
      </c>
      <c r="AK111" s="3427">
        <f t="shared" si="195"/>
        <v>0</v>
      </c>
      <c r="AL111" s="3428">
        <f t="shared" si="196"/>
        <v>0</v>
      </c>
      <c r="AM111" s="3429">
        <f t="shared" si="197"/>
        <v>0</v>
      </c>
      <c r="AN111" s="3430">
        <f t="shared" si="198"/>
        <v>0</v>
      </c>
      <c r="AO111" s="3431">
        <f t="shared" si="199"/>
        <v>0</v>
      </c>
      <c r="AP111" s="3432">
        <f t="shared" si="200"/>
        <v>0</v>
      </c>
      <c r="AQ111" s="3419">
        <f t="shared" si="201"/>
        <v>0</v>
      </c>
      <c r="AR111" s="3420">
        <f t="shared" si="202"/>
        <v>0</v>
      </c>
      <c r="AS111" s="3421">
        <f t="shared" si="203"/>
        <v>0</v>
      </c>
      <c r="AT111" s="3422">
        <f t="shared" si="204"/>
        <v>0</v>
      </c>
      <c r="AU111" s="3423">
        <f t="shared" si="205"/>
        <v>0</v>
      </c>
      <c r="AV111" s="3424">
        <f t="shared" si="206"/>
        <v>0</v>
      </c>
      <c r="AW111" s="3425">
        <f t="shared" si="207"/>
        <v>0</v>
      </c>
      <c r="AX111" s="3426">
        <f t="shared" si="208"/>
        <v>0</v>
      </c>
      <c r="AY111" s="3427">
        <f t="shared" si="209"/>
        <v>0</v>
      </c>
      <c r="AZ111" s="3428">
        <f t="shared" si="210"/>
        <v>0</v>
      </c>
      <c r="BA111" s="3429">
        <f t="shared" si="211"/>
        <v>0</v>
      </c>
      <c r="BB111" s="3430">
        <f t="shared" si="212"/>
        <v>0</v>
      </c>
      <c r="BC111" s="3431">
        <f t="shared" si="213"/>
        <v>0</v>
      </c>
      <c r="BD111" s="3432">
        <f t="shared" si="214"/>
        <v>0</v>
      </c>
      <c r="BE111" s="3419">
        <f t="shared" si="215"/>
        <v>0</v>
      </c>
      <c r="BF111" s="3420">
        <f t="shared" si="216"/>
        <v>0</v>
      </c>
      <c r="BG111" s="3421">
        <f t="shared" si="217"/>
        <v>0</v>
      </c>
      <c r="BH111" s="3422">
        <f t="shared" si="218"/>
        <v>0</v>
      </c>
      <c r="BI111" s="105"/>
      <c r="BJ111" s="103"/>
      <c r="BK111" s="103">
        <v>10</v>
      </c>
      <c r="BL111" s="111"/>
      <c r="BM111" s="111"/>
      <c r="BN111" s="106"/>
      <c r="BO111" s="106"/>
      <c r="BP111" s="106"/>
      <c r="BQ111" s="106"/>
      <c r="BR111" s="106"/>
      <c r="BS111" s="106"/>
      <c r="BT111" s="98"/>
      <c r="BU111" s="98"/>
      <c r="BV111" s="98"/>
      <c r="BW111" s="98"/>
      <c r="BX111" s="98"/>
      <c r="BY111" s="98"/>
      <c r="BZ111" s="98"/>
      <c r="CA111" s="98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100"/>
      <c r="CM111" s="100"/>
      <c r="CN111" s="100"/>
      <c r="CO111" s="100"/>
      <c r="CP111" s="100"/>
      <c r="CQ111" s="100"/>
      <c r="CR111" s="100"/>
      <c r="CS111" s="100"/>
      <c r="CT111" s="100"/>
      <c r="CU111" s="100"/>
      <c r="CV111" s="100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2"/>
      <c r="DH111" s="102"/>
      <c r="DI111" s="102"/>
      <c r="DJ111" s="102"/>
      <c r="DK111" s="102"/>
      <c r="DL111" s="102"/>
      <c r="DM111" s="102"/>
      <c r="DN111" s="102"/>
      <c r="DO111" s="102"/>
      <c r="DP111" s="102"/>
      <c r="DQ111" s="102"/>
      <c r="DR111" s="102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96"/>
      <c r="EG111" s="96"/>
      <c r="EH111" s="96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367"/>
      <c r="ET111" s="367"/>
      <c r="EU111" s="367"/>
      <c r="EV111" s="367"/>
      <c r="EW111" s="367"/>
      <c r="EX111" s="367"/>
      <c r="EY111" s="515"/>
      <c r="EZ111" s="515"/>
      <c r="FA111" s="515"/>
      <c r="FB111" s="515"/>
      <c r="FC111" s="515"/>
      <c r="FD111" s="515"/>
      <c r="FE111" s="515"/>
      <c r="FF111" s="515"/>
      <c r="FG111" s="634"/>
      <c r="FH111" s="634"/>
      <c r="FI111" s="634"/>
      <c r="FJ111" s="634"/>
      <c r="FK111" s="634"/>
      <c r="FL111" s="634"/>
      <c r="FM111" s="634"/>
      <c r="FN111" s="634"/>
      <c r="FO111" s="634"/>
      <c r="FP111" s="634"/>
      <c r="FQ111" s="634"/>
      <c r="FR111" s="634"/>
      <c r="FS111" s="634"/>
      <c r="FT111" s="634"/>
      <c r="FU111" s="753"/>
      <c r="FV111" s="753"/>
      <c r="FW111" s="753"/>
      <c r="FX111" s="753"/>
      <c r="FY111" s="753"/>
      <c r="FZ111" s="753"/>
      <c r="GA111" s="753"/>
      <c r="GB111" s="753"/>
      <c r="GC111" s="753"/>
      <c r="GD111" s="753"/>
      <c r="GE111" s="753"/>
      <c r="GF111" s="753"/>
      <c r="GG111" s="753"/>
      <c r="GH111" s="753"/>
      <c r="GI111" s="1599"/>
      <c r="GJ111" s="1599"/>
      <c r="GK111" s="1599"/>
      <c r="GL111" s="1599"/>
      <c r="GM111" s="1599"/>
      <c r="GN111" s="1599"/>
      <c r="GO111" s="1599"/>
      <c r="GP111" s="1599"/>
      <c r="GQ111" s="1599"/>
      <c r="GR111" s="1599"/>
      <c r="GS111" s="1599"/>
      <c r="GT111" s="1599"/>
      <c r="GU111" s="1599"/>
      <c r="GV111" s="1599"/>
      <c r="GW111" s="1599"/>
      <c r="GX111" s="3597"/>
      <c r="GY111" s="3597"/>
      <c r="GZ111" s="3597"/>
      <c r="HA111" s="3597"/>
      <c r="HB111" s="3597"/>
      <c r="HC111" s="3597"/>
      <c r="HD111" s="3597"/>
      <c r="HE111" s="3663"/>
      <c r="HF111" s="3597"/>
      <c r="HG111" s="3597"/>
      <c r="HH111" s="3597"/>
      <c r="HI111" s="3731"/>
      <c r="HJ111" s="3731"/>
      <c r="HK111" s="3731"/>
      <c r="HL111" s="3731"/>
      <c r="HM111" s="3731"/>
      <c r="HN111" s="3731"/>
      <c r="HO111" s="3663"/>
      <c r="HP111" s="3731"/>
      <c r="HQ111" s="3731"/>
      <c r="HR111" s="3731"/>
      <c r="HS111" s="3731"/>
      <c r="HT111" s="3731"/>
      <c r="HU111" s="3731"/>
      <c r="HV111" s="104"/>
      <c r="HW111" s="104"/>
      <c r="HX111" s="104"/>
      <c r="HY111" s="104"/>
      <c r="HZ111" s="104"/>
      <c r="IA111" s="3663"/>
      <c r="IB111" s="104"/>
      <c r="IC111" s="104"/>
      <c r="ID111" s="104"/>
      <c r="IE111" s="104"/>
      <c r="IF111" s="104"/>
      <c r="IG111" s="3797"/>
    </row>
    <row r="112" spans="1:241" s="511" customFormat="1" ht="11.1" customHeight="1" x14ac:dyDescent="0.2">
      <c r="A112" s="58" t="s">
        <v>911</v>
      </c>
      <c r="B112" s="58" t="s">
        <v>908</v>
      </c>
      <c r="C112" s="448">
        <f t="shared" si="166"/>
        <v>1</v>
      </c>
      <c r="D112" s="447">
        <f t="shared" si="167"/>
        <v>5.5555555555555558E-3</v>
      </c>
      <c r="E112" s="403">
        <f t="array" ref="E112">MIN(IF(BI112:IG112&gt;=1,$BI$3:$IG$3))</f>
        <v>44631</v>
      </c>
      <c r="F112" s="400">
        <f t="array" ref="F112">MAX(IF(BI112:IG112&gt;=1,$BI$3:$IG$3))</f>
        <v>44631</v>
      </c>
      <c r="G112" s="442">
        <f t="shared" si="168"/>
        <v>0</v>
      </c>
      <c r="H112" s="446">
        <f t="shared" si="169"/>
        <v>0</v>
      </c>
      <c r="I112" s="626" t="str">
        <f t="shared" si="170"/>
        <v>-</v>
      </c>
      <c r="J112" s="375" t="str">
        <f t="array" ref="J112">IF((G112&gt;=1),MAX(IF(BI112:IG112=1,$BI$3:$IG$3)),"-")</f>
        <v>-</v>
      </c>
      <c r="K112" s="759" t="str">
        <f t="array" ref="K112">IF((G112&gt;=1),MAX(IF(BI112:IG112=1,$BI$2:$IG$2)),"-")</f>
        <v>-</v>
      </c>
      <c r="L112" s="384">
        <f t="shared" ca="1" si="171"/>
        <v>1</v>
      </c>
      <c r="M112" s="384" t="str">
        <f t="shared" ca="1" si="172"/>
        <v>-</v>
      </c>
      <c r="N112" s="445">
        <f t="shared" si="173"/>
        <v>0</v>
      </c>
      <c r="O112" s="444">
        <f t="shared" si="174"/>
        <v>0</v>
      </c>
      <c r="P112" s="156">
        <f t="shared" si="175"/>
        <v>0</v>
      </c>
      <c r="Q112" s="443">
        <f t="shared" si="176"/>
        <v>0</v>
      </c>
      <c r="R112" s="442">
        <f t="shared" si="177"/>
        <v>0</v>
      </c>
      <c r="S112" s="441">
        <f t="shared" si="178"/>
        <v>0</v>
      </c>
      <c r="T112" s="362">
        <f t="shared" si="179"/>
        <v>1</v>
      </c>
      <c r="U112" s="157">
        <f t="shared" si="180"/>
        <v>1</v>
      </c>
      <c r="V112" s="363">
        <f t="shared" si="181"/>
        <v>1</v>
      </c>
      <c r="W112" s="158">
        <f t="shared" si="182"/>
        <v>1</v>
      </c>
      <c r="X112" s="159">
        <f t="array" ref="X112">SUM(1*(BI$5:IG$5=BI112:IG112))-1</f>
        <v>0</v>
      </c>
      <c r="Y112" s="160">
        <f t="shared" si="183"/>
        <v>0</v>
      </c>
      <c r="Z112" s="389">
        <f t="shared" si="184"/>
        <v>4</v>
      </c>
      <c r="AA112" s="389">
        <f t="shared" si="185"/>
        <v>15</v>
      </c>
      <c r="AB112" s="397">
        <f t="shared" si="186"/>
        <v>0.26666666666666666</v>
      </c>
      <c r="AC112" s="3419">
        <f t="shared" si="187"/>
        <v>0</v>
      </c>
      <c r="AD112" s="3420">
        <f t="shared" si="188"/>
        <v>0</v>
      </c>
      <c r="AE112" s="3421">
        <f t="shared" si="189"/>
        <v>0</v>
      </c>
      <c r="AF112" s="3422">
        <f t="shared" si="190"/>
        <v>0</v>
      </c>
      <c r="AG112" s="3423">
        <f t="shared" si="191"/>
        <v>0</v>
      </c>
      <c r="AH112" s="3424">
        <f t="shared" si="192"/>
        <v>0</v>
      </c>
      <c r="AI112" s="3425">
        <f t="shared" si="193"/>
        <v>0</v>
      </c>
      <c r="AJ112" s="3426">
        <f t="shared" si="194"/>
        <v>0</v>
      </c>
      <c r="AK112" s="3427">
        <f t="shared" si="195"/>
        <v>0</v>
      </c>
      <c r="AL112" s="3428">
        <f t="shared" si="196"/>
        <v>0</v>
      </c>
      <c r="AM112" s="3429">
        <f t="shared" si="197"/>
        <v>0</v>
      </c>
      <c r="AN112" s="3430">
        <f t="shared" si="198"/>
        <v>0</v>
      </c>
      <c r="AO112" s="3431">
        <f t="shared" si="199"/>
        <v>0</v>
      </c>
      <c r="AP112" s="3432">
        <f t="shared" si="200"/>
        <v>0</v>
      </c>
      <c r="AQ112" s="3419">
        <f t="shared" si="201"/>
        <v>0</v>
      </c>
      <c r="AR112" s="3420">
        <f t="shared" si="202"/>
        <v>0</v>
      </c>
      <c r="AS112" s="3421">
        <f t="shared" si="203"/>
        <v>0</v>
      </c>
      <c r="AT112" s="3422">
        <f t="shared" si="204"/>
        <v>0</v>
      </c>
      <c r="AU112" s="3423">
        <f t="shared" si="205"/>
        <v>0</v>
      </c>
      <c r="AV112" s="3424">
        <f t="shared" si="206"/>
        <v>0</v>
      </c>
      <c r="AW112" s="3425">
        <f t="shared" si="207"/>
        <v>0</v>
      </c>
      <c r="AX112" s="3426">
        <f t="shared" si="208"/>
        <v>0</v>
      </c>
      <c r="AY112" s="3427">
        <f t="shared" si="209"/>
        <v>0</v>
      </c>
      <c r="AZ112" s="3428">
        <f t="shared" si="210"/>
        <v>0</v>
      </c>
      <c r="BA112" s="3429">
        <f t="shared" si="211"/>
        <v>0</v>
      </c>
      <c r="BB112" s="3430">
        <f t="shared" si="212"/>
        <v>0</v>
      </c>
      <c r="BC112" s="3431">
        <f t="shared" si="213"/>
        <v>0</v>
      </c>
      <c r="BD112" s="3432">
        <f t="shared" si="214"/>
        <v>0</v>
      </c>
      <c r="BE112" s="3419">
        <f t="shared" si="215"/>
        <v>1</v>
      </c>
      <c r="BF112" s="3420">
        <f t="shared" si="216"/>
        <v>0</v>
      </c>
      <c r="BG112" s="3421">
        <f t="shared" si="217"/>
        <v>0</v>
      </c>
      <c r="BH112" s="3422">
        <f t="shared" si="218"/>
        <v>0</v>
      </c>
      <c r="BI112" s="105"/>
      <c r="BJ112" s="103"/>
      <c r="BK112" s="103"/>
      <c r="BL112" s="111"/>
      <c r="BM112" s="111"/>
      <c r="BN112" s="106"/>
      <c r="BO112" s="106"/>
      <c r="BP112" s="106"/>
      <c r="BQ112" s="106"/>
      <c r="BR112" s="106"/>
      <c r="BS112" s="106"/>
      <c r="BT112" s="98"/>
      <c r="BU112" s="98"/>
      <c r="BV112" s="98"/>
      <c r="BW112" s="98"/>
      <c r="BX112" s="98"/>
      <c r="BY112" s="98"/>
      <c r="BZ112" s="98"/>
      <c r="CA112" s="98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100"/>
      <c r="CM112" s="100"/>
      <c r="CN112" s="100"/>
      <c r="CO112" s="100"/>
      <c r="CP112" s="100"/>
      <c r="CQ112" s="100"/>
      <c r="CR112" s="100"/>
      <c r="CS112" s="100"/>
      <c r="CT112" s="100"/>
      <c r="CU112" s="100"/>
      <c r="CV112" s="100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2"/>
      <c r="DH112" s="102"/>
      <c r="DI112" s="102"/>
      <c r="DJ112" s="102"/>
      <c r="DK112" s="102"/>
      <c r="DL112" s="102"/>
      <c r="DM112" s="102"/>
      <c r="DN112" s="102"/>
      <c r="DO112" s="102"/>
      <c r="DP112" s="102"/>
      <c r="DQ112" s="102"/>
      <c r="DR112" s="102"/>
      <c r="DS112" s="102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96"/>
      <c r="EG112" s="96"/>
      <c r="EH112" s="96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367"/>
      <c r="ET112" s="367"/>
      <c r="EU112" s="367"/>
      <c r="EV112" s="367"/>
      <c r="EW112" s="367"/>
      <c r="EX112" s="367"/>
      <c r="EY112" s="515"/>
      <c r="EZ112" s="515"/>
      <c r="FA112" s="515"/>
      <c r="FB112" s="515"/>
      <c r="FC112" s="515"/>
      <c r="FD112" s="515"/>
      <c r="FE112" s="515"/>
      <c r="FF112" s="515"/>
      <c r="FG112" s="634"/>
      <c r="FH112" s="634"/>
      <c r="FI112" s="634"/>
      <c r="FJ112" s="634"/>
      <c r="FK112" s="634"/>
      <c r="FL112" s="634"/>
      <c r="FM112" s="634"/>
      <c r="FN112" s="634"/>
      <c r="FO112" s="634"/>
      <c r="FP112" s="634"/>
      <c r="FQ112" s="634"/>
      <c r="FR112" s="634"/>
      <c r="FS112" s="634"/>
      <c r="FT112" s="634"/>
      <c r="FU112" s="753"/>
      <c r="FV112" s="753"/>
      <c r="FW112" s="753"/>
      <c r="FX112" s="753"/>
      <c r="FY112" s="753"/>
      <c r="FZ112" s="753"/>
      <c r="GA112" s="753"/>
      <c r="GB112" s="753"/>
      <c r="GC112" s="753"/>
      <c r="GD112" s="753"/>
      <c r="GE112" s="753"/>
      <c r="GF112" s="753"/>
      <c r="GG112" s="753"/>
      <c r="GH112" s="753"/>
      <c r="GI112" s="1599"/>
      <c r="GJ112" s="1599"/>
      <c r="GK112" s="1599"/>
      <c r="GL112" s="1599"/>
      <c r="GM112" s="1599"/>
      <c r="GN112" s="1599"/>
      <c r="GO112" s="1599"/>
      <c r="GP112" s="1599"/>
      <c r="GQ112" s="1599"/>
      <c r="GR112" s="1599"/>
      <c r="GS112" s="1599"/>
      <c r="GT112" s="1599"/>
      <c r="GU112" s="1599"/>
      <c r="GV112" s="1599"/>
      <c r="GW112" s="1599"/>
      <c r="GX112" s="3597"/>
      <c r="GY112" s="3597"/>
      <c r="GZ112" s="3597"/>
      <c r="HA112" s="3597"/>
      <c r="HB112" s="3597"/>
      <c r="HC112" s="3597"/>
      <c r="HD112" s="3597"/>
      <c r="HE112" s="3663"/>
      <c r="HF112" s="3597"/>
      <c r="HG112" s="3597"/>
      <c r="HH112" s="3597"/>
      <c r="HI112" s="3731"/>
      <c r="HJ112" s="3731"/>
      <c r="HK112" s="3731"/>
      <c r="HL112" s="3731"/>
      <c r="HM112" s="3731"/>
      <c r="HN112" s="3731"/>
      <c r="HO112" s="3663"/>
      <c r="HP112" s="3731"/>
      <c r="HQ112" s="3731"/>
      <c r="HR112" s="3731">
        <v>4</v>
      </c>
      <c r="HS112" s="3731"/>
      <c r="HT112" s="3731"/>
      <c r="HU112" s="3731"/>
      <c r="HV112" s="104"/>
      <c r="HW112" s="104"/>
      <c r="HX112" s="104"/>
      <c r="HY112" s="104"/>
      <c r="HZ112" s="104"/>
      <c r="IA112" s="3663"/>
      <c r="IB112" s="104"/>
      <c r="IC112" s="104"/>
      <c r="ID112" s="104"/>
      <c r="IE112" s="104"/>
      <c r="IF112" s="104"/>
      <c r="IG112" s="3797"/>
    </row>
    <row r="113" spans="1:242" s="511" customFormat="1" ht="11.1" customHeight="1" x14ac:dyDescent="0.2">
      <c r="A113" s="3873" t="s">
        <v>235</v>
      </c>
      <c r="B113" s="3873" t="s">
        <v>196</v>
      </c>
      <c r="C113" s="448">
        <f t="shared" si="166"/>
        <v>13</v>
      </c>
      <c r="D113" s="447">
        <f t="shared" si="167"/>
        <v>7.2222222222222215E-2</v>
      </c>
      <c r="E113" s="403">
        <f t="array" ref="E113">MIN(IF(BI113:IG113&gt;=1,$BI$3:$IG$3))</f>
        <v>39227</v>
      </c>
      <c r="F113" s="400">
        <f t="array" ref="F113">MAX(IF(BI113:IG113&gt;=1,$BI$3:$IG$3))</f>
        <v>41996</v>
      </c>
      <c r="G113" s="442">
        <f t="shared" si="168"/>
        <v>3</v>
      </c>
      <c r="H113" s="446">
        <f t="shared" si="169"/>
        <v>0.23076923076923078</v>
      </c>
      <c r="I113" s="626">
        <f t="shared" si="170"/>
        <v>0.6</v>
      </c>
      <c r="J113" s="375">
        <f t="array" ref="J113">IF((G113&gt;=1),MAX(IF(BI113:IG113=1,$BI$3:$IG$3)),"-")</f>
        <v>39536</v>
      </c>
      <c r="K113" s="759">
        <f t="array" ref="K113">IF((G113&gt;=1),MAX(IF(BI113:IG113=1,$BI$2:$IG$2)),"-")</f>
        <v>9</v>
      </c>
      <c r="L113" s="384">
        <f t="shared" ca="1" si="171"/>
        <v>7</v>
      </c>
      <c r="M113" s="384">
        <f t="shared" ca="1" si="172"/>
        <v>171</v>
      </c>
      <c r="N113" s="445">
        <f t="shared" si="173"/>
        <v>2</v>
      </c>
      <c r="O113" s="444">
        <f t="shared" si="174"/>
        <v>0.15384615384615385</v>
      </c>
      <c r="P113" s="156">
        <f t="shared" si="175"/>
        <v>3</v>
      </c>
      <c r="Q113" s="443">
        <f t="shared" si="176"/>
        <v>0.23076923076923078</v>
      </c>
      <c r="R113" s="442">
        <f t="shared" si="177"/>
        <v>8</v>
      </c>
      <c r="S113" s="441">
        <f t="shared" si="178"/>
        <v>0.61538461538461542</v>
      </c>
      <c r="T113" s="362">
        <f t="shared" si="179"/>
        <v>9</v>
      </c>
      <c r="U113" s="157">
        <f t="shared" si="180"/>
        <v>0.69230769230769229</v>
      </c>
      <c r="V113" s="363">
        <f t="shared" si="181"/>
        <v>10</v>
      </c>
      <c r="W113" s="158">
        <f t="shared" si="182"/>
        <v>0.76923076923076927</v>
      </c>
      <c r="X113" s="159">
        <f t="array" ref="X113">SUM(1*(BI$5:IG$5=BI113:IG113))-1</f>
        <v>1</v>
      </c>
      <c r="Y113" s="160">
        <f t="shared" si="183"/>
        <v>7.6923076923076927E-2</v>
      </c>
      <c r="Z113" s="389">
        <f t="shared" si="184"/>
        <v>4.3076923076923075</v>
      </c>
      <c r="AA113" s="389">
        <f t="shared" si="185"/>
        <v>12.692307692307692</v>
      </c>
      <c r="AB113" s="397">
        <f t="shared" si="186"/>
        <v>0.33939393939393941</v>
      </c>
      <c r="AC113" s="3419">
        <f t="shared" si="187"/>
        <v>2</v>
      </c>
      <c r="AD113" s="3420">
        <f t="shared" si="188"/>
        <v>1</v>
      </c>
      <c r="AE113" s="3421">
        <f t="shared" si="189"/>
        <v>5</v>
      </c>
      <c r="AF113" s="3422">
        <f t="shared" si="190"/>
        <v>2</v>
      </c>
      <c r="AG113" s="3423">
        <f t="shared" si="191"/>
        <v>2</v>
      </c>
      <c r="AH113" s="3424">
        <f t="shared" si="192"/>
        <v>0</v>
      </c>
      <c r="AI113" s="3425">
        <f t="shared" si="193"/>
        <v>2</v>
      </c>
      <c r="AJ113" s="3426">
        <f t="shared" si="194"/>
        <v>0</v>
      </c>
      <c r="AK113" s="3427">
        <f t="shared" si="195"/>
        <v>1</v>
      </c>
      <c r="AL113" s="3428">
        <f t="shared" si="196"/>
        <v>0</v>
      </c>
      <c r="AM113" s="3429">
        <f t="shared" si="197"/>
        <v>0</v>
      </c>
      <c r="AN113" s="3430">
        <f t="shared" si="198"/>
        <v>0</v>
      </c>
      <c r="AO113" s="3431">
        <f t="shared" si="199"/>
        <v>0</v>
      </c>
      <c r="AP113" s="3432">
        <f t="shared" si="200"/>
        <v>0</v>
      </c>
      <c r="AQ113" s="3419">
        <f t="shared" si="201"/>
        <v>0</v>
      </c>
      <c r="AR113" s="3420">
        <f t="shared" si="202"/>
        <v>0</v>
      </c>
      <c r="AS113" s="3421">
        <f t="shared" si="203"/>
        <v>1</v>
      </c>
      <c r="AT113" s="3422">
        <f t="shared" si="204"/>
        <v>0</v>
      </c>
      <c r="AU113" s="3423">
        <f t="shared" si="205"/>
        <v>0</v>
      </c>
      <c r="AV113" s="3424">
        <f t="shared" si="206"/>
        <v>0</v>
      </c>
      <c r="AW113" s="3425">
        <f t="shared" si="207"/>
        <v>0</v>
      </c>
      <c r="AX113" s="3426">
        <f t="shared" si="208"/>
        <v>0</v>
      </c>
      <c r="AY113" s="3427">
        <f t="shared" si="209"/>
        <v>0</v>
      </c>
      <c r="AZ113" s="3428">
        <f t="shared" si="210"/>
        <v>0</v>
      </c>
      <c r="BA113" s="3429">
        <f t="shared" si="211"/>
        <v>0</v>
      </c>
      <c r="BB113" s="3430">
        <f t="shared" si="212"/>
        <v>0</v>
      </c>
      <c r="BC113" s="3431">
        <f t="shared" si="213"/>
        <v>0</v>
      </c>
      <c r="BD113" s="3432">
        <f t="shared" si="214"/>
        <v>0</v>
      </c>
      <c r="BE113" s="3419">
        <f t="shared" si="215"/>
        <v>0</v>
      </c>
      <c r="BF113" s="3420">
        <f t="shared" si="216"/>
        <v>0</v>
      </c>
      <c r="BG113" s="3421">
        <f t="shared" si="217"/>
        <v>0</v>
      </c>
      <c r="BH113" s="3422">
        <f t="shared" si="218"/>
        <v>0</v>
      </c>
      <c r="BI113" s="105">
        <v>1</v>
      </c>
      <c r="BJ113" s="103">
        <v>3</v>
      </c>
      <c r="BK113" s="103"/>
      <c r="BL113" s="96">
        <v>4</v>
      </c>
      <c r="BM113" s="96"/>
      <c r="BN113" s="96">
        <v>2</v>
      </c>
      <c r="BO113" s="96">
        <v>1</v>
      </c>
      <c r="BP113" s="96"/>
      <c r="BQ113" s="96">
        <v>1</v>
      </c>
      <c r="BR113" s="96"/>
      <c r="BS113" s="96">
        <v>8</v>
      </c>
      <c r="BT113" s="98"/>
      <c r="BU113" s="98"/>
      <c r="BV113" s="98">
        <v>4</v>
      </c>
      <c r="BW113" s="98">
        <v>3</v>
      </c>
      <c r="BX113" s="98"/>
      <c r="BY113" s="98"/>
      <c r="BZ113" s="98"/>
      <c r="CA113" s="98"/>
      <c r="CB113" s="99">
        <v>3</v>
      </c>
      <c r="CC113" s="99"/>
      <c r="CD113" s="99"/>
      <c r="CE113" s="99"/>
      <c r="CF113" s="99">
        <v>11</v>
      </c>
      <c r="CG113" s="99"/>
      <c r="CH113" s="99"/>
      <c r="CI113" s="99"/>
      <c r="CJ113" s="99"/>
      <c r="CK113" s="99"/>
      <c r="CL113" s="100"/>
      <c r="CM113" s="100"/>
      <c r="CN113" s="100">
        <v>13</v>
      </c>
      <c r="CO113" s="100"/>
      <c r="CP113" s="100"/>
      <c r="CQ113" s="100"/>
      <c r="CR113" s="100"/>
      <c r="CS113" s="100"/>
      <c r="CT113" s="100"/>
      <c r="CU113" s="100"/>
      <c r="CV113" s="100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2"/>
      <c r="DH113" s="102"/>
      <c r="DI113" s="102"/>
      <c r="DJ113" s="102"/>
      <c r="DK113" s="102"/>
      <c r="DL113" s="102"/>
      <c r="DM113" s="102"/>
      <c r="DN113" s="102"/>
      <c r="DO113" s="102"/>
      <c r="DP113" s="102"/>
      <c r="DQ113" s="102"/>
      <c r="DR113" s="102"/>
      <c r="DS113" s="102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96"/>
      <c r="EG113" s="96"/>
      <c r="EH113" s="96"/>
      <c r="EI113" s="104"/>
      <c r="EJ113" s="104"/>
      <c r="EK113" s="104">
        <v>2</v>
      </c>
      <c r="EL113" s="104"/>
      <c r="EM113" s="104"/>
      <c r="EN113" s="104"/>
      <c r="EO113" s="104"/>
      <c r="EP113" s="104"/>
      <c r="EQ113" s="104"/>
      <c r="ER113" s="104"/>
      <c r="ES113" s="367"/>
      <c r="ET113" s="367"/>
      <c r="EU113" s="367"/>
      <c r="EV113" s="367"/>
      <c r="EW113" s="367"/>
      <c r="EX113" s="367"/>
      <c r="EY113" s="515"/>
      <c r="EZ113" s="515"/>
      <c r="FA113" s="515"/>
      <c r="FB113" s="515"/>
      <c r="FC113" s="515"/>
      <c r="FD113" s="515"/>
      <c r="FE113" s="515"/>
      <c r="FF113" s="515"/>
      <c r="FG113" s="634"/>
      <c r="FH113" s="634"/>
      <c r="FI113" s="634"/>
      <c r="FJ113" s="634"/>
      <c r="FK113" s="634"/>
      <c r="FL113" s="634"/>
      <c r="FM113" s="634"/>
      <c r="FN113" s="634"/>
      <c r="FO113" s="634"/>
      <c r="FP113" s="634"/>
      <c r="FQ113" s="634"/>
      <c r="FR113" s="634"/>
      <c r="FS113" s="634"/>
      <c r="FT113" s="634"/>
      <c r="FU113" s="753"/>
      <c r="FV113" s="753"/>
      <c r="FW113" s="753"/>
      <c r="FX113" s="753"/>
      <c r="FY113" s="753"/>
      <c r="FZ113" s="753"/>
      <c r="GA113" s="753"/>
      <c r="GB113" s="753"/>
      <c r="GC113" s="753"/>
      <c r="GD113" s="753"/>
      <c r="GE113" s="753"/>
      <c r="GF113" s="753"/>
      <c r="GG113" s="753"/>
      <c r="GH113" s="753"/>
      <c r="GI113" s="1599"/>
      <c r="GJ113" s="1599"/>
      <c r="GK113" s="1599"/>
      <c r="GL113" s="1599"/>
      <c r="GM113" s="1599"/>
      <c r="GN113" s="1599"/>
      <c r="GO113" s="1599"/>
      <c r="GP113" s="1599"/>
      <c r="GQ113" s="1599"/>
      <c r="GR113" s="1599"/>
      <c r="GS113" s="1599"/>
      <c r="GT113" s="1599"/>
      <c r="GU113" s="1599"/>
      <c r="GV113" s="1599"/>
      <c r="GW113" s="1599"/>
      <c r="GX113" s="3597"/>
      <c r="GY113" s="3597"/>
      <c r="GZ113" s="3597"/>
      <c r="HA113" s="3597"/>
      <c r="HB113" s="3597"/>
      <c r="HC113" s="3597"/>
      <c r="HD113" s="3597"/>
      <c r="HE113" s="3663"/>
      <c r="HF113" s="3597"/>
      <c r="HG113" s="3597"/>
      <c r="HH113" s="3597"/>
      <c r="HI113" s="3731"/>
      <c r="HJ113" s="3731"/>
      <c r="HK113" s="3731"/>
      <c r="HL113" s="3731"/>
      <c r="HM113" s="3731"/>
      <c r="HN113" s="3731"/>
      <c r="HO113" s="3663"/>
      <c r="HP113" s="3731"/>
      <c r="HQ113" s="3731"/>
      <c r="HR113" s="3731"/>
      <c r="HS113" s="3731"/>
      <c r="HT113" s="3731"/>
      <c r="HU113" s="3731"/>
      <c r="HV113" s="104"/>
      <c r="HW113" s="104"/>
      <c r="HX113" s="104"/>
      <c r="HY113" s="104"/>
      <c r="HZ113" s="104"/>
      <c r="IA113" s="3663"/>
      <c r="IB113" s="104"/>
      <c r="IC113" s="104"/>
      <c r="ID113" s="104"/>
      <c r="IE113" s="104"/>
      <c r="IF113" s="104"/>
      <c r="IG113" s="3797"/>
    </row>
    <row r="114" spans="1:242" s="511" customFormat="1" ht="11.1" customHeight="1" x14ac:dyDescent="0.2">
      <c r="A114" s="58" t="s">
        <v>15</v>
      </c>
      <c r="B114" s="58" t="s">
        <v>15</v>
      </c>
      <c r="C114" s="448">
        <f t="shared" si="166"/>
        <v>1</v>
      </c>
      <c r="D114" s="447">
        <f t="shared" si="167"/>
        <v>5.5555555555555558E-3</v>
      </c>
      <c r="E114" s="403">
        <f t="array" ref="E114">MIN(IF(BI114:IG114&gt;=1,$BI$3:$IG$3))</f>
        <v>39410</v>
      </c>
      <c r="F114" s="400">
        <f t="array" ref="F114">MAX(IF(BI114:IG114&gt;=1,$BI$3:$IG$3))</f>
        <v>39410</v>
      </c>
      <c r="G114" s="442">
        <f t="shared" si="168"/>
        <v>0</v>
      </c>
      <c r="H114" s="446">
        <f t="shared" si="169"/>
        <v>0</v>
      </c>
      <c r="I114" s="626" t="str">
        <f t="shared" si="170"/>
        <v>-</v>
      </c>
      <c r="J114" s="375" t="str">
        <f t="array" ref="J114">IF((G114&gt;=1),MAX(IF(BI114:IG114=1,$BI$3:$IG$3)),"-")</f>
        <v>-</v>
      </c>
      <c r="K114" s="759" t="str">
        <f t="array" ref="K114">IF((G114&gt;=1),MAX(IF(BI114:IG114=1,$BI$2:$IG$2)),"-")</f>
        <v>-</v>
      </c>
      <c r="L114" s="384">
        <f t="shared" ca="1" si="171"/>
        <v>1</v>
      </c>
      <c r="M114" s="384" t="str">
        <f t="shared" ca="1" si="172"/>
        <v>-</v>
      </c>
      <c r="N114" s="445">
        <f t="shared" si="173"/>
        <v>0</v>
      </c>
      <c r="O114" s="444">
        <f t="shared" si="174"/>
        <v>0</v>
      </c>
      <c r="P114" s="156">
        <f t="shared" si="175"/>
        <v>0</v>
      </c>
      <c r="Q114" s="443">
        <f t="shared" si="176"/>
        <v>0</v>
      </c>
      <c r="R114" s="442">
        <f t="shared" si="177"/>
        <v>0</v>
      </c>
      <c r="S114" s="441">
        <f t="shared" si="178"/>
        <v>0</v>
      </c>
      <c r="T114" s="362">
        <f t="shared" si="179"/>
        <v>0</v>
      </c>
      <c r="U114" s="157">
        <f t="shared" si="180"/>
        <v>0</v>
      </c>
      <c r="V114" s="363">
        <f t="shared" si="181"/>
        <v>0</v>
      </c>
      <c r="W114" s="158">
        <f t="shared" si="182"/>
        <v>0</v>
      </c>
      <c r="X114" s="159">
        <f t="array" ref="X114">SUM(1*(BI$5:IG$5=BI114:IG114))-1</f>
        <v>0</v>
      </c>
      <c r="Y114" s="160">
        <f t="shared" si="183"/>
        <v>0</v>
      </c>
      <c r="Z114" s="389">
        <f t="shared" si="184"/>
        <v>9</v>
      </c>
      <c r="AA114" s="389">
        <f t="shared" si="185"/>
        <v>13</v>
      </c>
      <c r="AB114" s="397">
        <f t="shared" si="186"/>
        <v>0.69230769230769229</v>
      </c>
      <c r="AC114" s="3419">
        <f t="shared" si="187"/>
        <v>0</v>
      </c>
      <c r="AD114" s="3420">
        <f t="shared" si="188"/>
        <v>0</v>
      </c>
      <c r="AE114" s="3421">
        <f t="shared" si="189"/>
        <v>1</v>
      </c>
      <c r="AF114" s="3422">
        <f t="shared" si="190"/>
        <v>0</v>
      </c>
      <c r="AG114" s="3423">
        <f t="shared" si="191"/>
        <v>0</v>
      </c>
      <c r="AH114" s="3424">
        <f t="shared" si="192"/>
        <v>0</v>
      </c>
      <c r="AI114" s="3425">
        <f t="shared" si="193"/>
        <v>0</v>
      </c>
      <c r="AJ114" s="3426">
        <f t="shared" si="194"/>
        <v>0</v>
      </c>
      <c r="AK114" s="3427">
        <f t="shared" si="195"/>
        <v>0</v>
      </c>
      <c r="AL114" s="3428">
        <f t="shared" si="196"/>
        <v>0</v>
      </c>
      <c r="AM114" s="3429">
        <f t="shared" si="197"/>
        <v>0</v>
      </c>
      <c r="AN114" s="3430">
        <f t="shared" si="198"/>
        <v>0</v>
      </c>
      <c r="AO114" s="3431">
        <f t="shared" si="199"/>
        <v>0</v>
      </c>
      <c r="AP114" s="3432">
        <f t="shared" si="200"/>
        <v>0</v>
      </c>
      <c r="AQ114" s="3419">
        <f t="shared" si="201"/>
        <v>0</v>
      </c>
      <c r="AR114" s="3420">
        <f t="shared" si="202"/>
        <v>0</v>
      </c>
      <c r="AS114" s="3421">
        <f t="shared" si="203"/>
        <v>0</v>
      </c>
      <c r="AT114" s="3422">
        <f t="shared" si="204"/>
        <v>0</v>
      </c>
      <c r="AU114" s="3423">
        <f t="shared" si="205"/>
        <v>0</v>
      </c>
      <c r="AV114" s="3424">
        <f t="shared" si="206"/>
        <v>0</v>
      </c>
      <c r="AW114" s="3425">
        <f t="shared" si="207"/>
        <v>0</v>
      </c>
      <c r="AX114" s="3426">
        <f t="shared" si="208"/>
        <v>0</v>
      </c>
      <c r="AY114" s="3427">
        <f t="shared" si="209"/>
        <v>0</v>
      </c>
      <c r="AZ114" s="3428">
        <f t="shared" si="210"/>
        <v>0</v>
      </c>
      <c r="BA114" s="3429">
        <f t="shared" si="211"/>
        <v>0</v>
      </c>
      <c r="BB114" s="3430">
        <f t="shared" si="212"/>
        <v>0</v>
      </c>
      <c r="BC114" s="3431">
        <f t="shared" si="213"/>
        <v>0</v>
      </c>
      <c r="BD114" s="3432">
        <f t="shared" si="214"/>
        <v>0</v>
      </c>
      <c r="BE114" s="3419">
        <f t="shared" si="215"/>
        <v>0</v>
      </c>
      <c r="BF114" s="3420">
        <f t="shared" si="216"/>
        <v>0</v>
      </c>
      <c r="BG114" s="3421">
        <f t="shared" si="217"/>
        <v>0</v>
      </c>
      <c r="BH114" s="3422">
        <f t="shared" si="218"/>
        <v>0</v>
      </c>
      <c r="BI114" s="94"/>
      <c r="BJ114" s="95"/>
      <c r="BK114" s="95"/>
      <c r="BL114" s="96"/>
      <c r="BM114" s="96"/>
      <c r="BN114" s="96">
        <v>9</v>
      </c>
      <c r="BO114" s="96"/>
      <c r="BP114" s="96"/>
      <c r="BQ114" s="96"/>
      <c r="BR114" s="96"/>
      <c r="BS114" s="96"/>
      <c r="BT114" s="98"/>
      <c r="BU114" s="98"/>
      <c r="BV114" s="98"/>
      <c r="BW114" s="98"/>
      <c r="BX114" s="98"/>
      <c r="BY114" s="98"/>
      <c r="BZ114" s="98"/>
      <c r="CA114" s="98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100"/>
      <c r="CM114" s="100"/>
      <c r="CN114" s="100"/>
      <c r="CO114" s="100"/>
      <c r="CP114" s="100"/>
      <c r="CQ114" s="100"/>
      <c r="CR114" s="100"/>
      <c r="CS114" s="100"/>
      <c r="CT114" s="100"/>
      <c r="CU114" s="100"/>
      <c r="CV114" s="100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2"/>
      <c r="DH114" s="102"/>
      <c r="DI114" s="102"/>
      <c r="DJ114" s="102"/>
      <c r="DK114" s="102"/>
      <c r="DL114" s="102"/>
      <c r="DM114" s="102"/>
      <c r="DN114" s="102"/>
      <c r="DO114" s="102"/>
      <c r="DP114" s="102"/>
      <c r="DQ114" s="102"/>
      <c r="DR114" s="102"/>
      <c r="DS114" s="102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96"/>
      <c r="EG114" s="96"/>
      <c r="EH114" s="96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367"/>
      <c r="ET114" s="367"/>
      <c r="EU114" s="367"/>
      <c r="EV114" s="367"/>
      <c r="EW114" s="367"/>
      <c r="EX114" s="367"/>
      <c r="EY114" s="515"/>
      <c r="EZ114" s="515"/>
      <c r="FA114" s="515"/>
      <c r="FB114" s="515"/>
      <c r="FC114" s="515"/>
      <c r="FD114" s="515"/>
      <c r="FE114" s="515"/>
      <c r="FF114" s="515"/>
      <c r="FG114" s="634"/>
      <c r="FH114" s="634"/>
      <c r="FI114" s="634"/>
      <c r="FJ114" s="634"/>
      <c r="FK114" s="634"/>
      <c r="FL114" s="634"/>
      <c r="FM114" s="634"/>
      <c r="FN114" s="634"/>
      <c r="FO114" s="634"/>
      <c r="FP114" s="634"/>
      <c r="FQ114" s="634"/>
      <c r="FR114" s="634"/>
      <c r="FS114" s="634"/>
      <c r="FT114" s="634"/>
      <c r="FU114" s="753"/>
      <c r="FV114" s="753"/>
      <c r="FW114" s="753"/>
      <c r="FX114" s="753"/>
      <c r="FY114" s="753"/>
      <c r="FZ114" s="753"/>
      <c r="GA114" s="753"/>
      <c r="GB114" s="753"/>
      <c r="GC114" s="753"/>
      <c r="GD114" s="753"/>
      <c r="GE114" s="753"/>
      <c r="GF114" s="753"/>
      <c r="GG114" s="753"/>
      <c r="GH114" s="753"/>
      <c r="GI114" s="1599"/>
      <c r="GJ114" s="1599"/>
      <c r="GK114" s="1599"/>
      <c r="GL114" s="1599"/>
      <c r="GM114" s="1599"/>
      <c r="GN114" s="1599"/>
      <c r="GO114" s="1599"/>
      <c r="GP114" s="1599"/>
      <c r="GQ114" s="1599"/>
      <c r="GR114" s="1599"/>
      <c r="GS114" s="1599"/>
      <c r="GT114" s="1599"/>
      <c r="GU114" s="1599"/>
      <c r="GV114" s="1599"/>
      <c r="GW114" s="1599"/>
      <c r="GX114" s="3597"/>
      <c r="GY114" s="3597"/>
      <c r="GZ114" s="3597"/>
      <c r="HA114" s="3597"/>
      <c r="HB114" s="3597"/>
      <c r="HC114" s="3597"/>
      <c r="HD114" s="3597"/>
      <c r="HE114" s="3663"/>
      <c r="HF114" s="3597"/>
      <c r="HG114" s="3597"/>
      <c r="HH114" s="3597"/>
      <c r="HI114" s="3731"/>
      <c r="HJ114" s="3731"/>
      <c r="HK114" s="3731"/>
      <c r="HL114" s="3731"/>
      <c r="HM114" s="3731"/>
      <c r="HN114" s="3731"/>
      <c r="HO114" s="3663"/>
      <c r="HP114" s="3731"/>
      <c r="HQ114" s="3731"/>
      <c r="HR114" s="3731"/>
      <c r="HS114" s="3731"/>
      <c r="HT114" s="3731"/>
      <c r="HU114" s="3731"/>
      <c r="HV114" s="104"/>
      <c r="HW114" s="104"/>
      <c r="HX114" s="104"/>
      <c r="HY114" s="104"/>
      <c r="HZ114" s="104"/>
      <c r="IA114" s="3663"/>
      <c r="IB114" s="104"/>
      <c r="IC114" s="104"/>
      <c r="ID114" s="104"/>
      <c r="IE114" s="104"/>
      <c r="IF114" s="104"/>
      <c r="IG114" s="3797"/>
      <c r="IH114" s="529"/>
    </row>
    <row r="115" spans="1:242" s="155" customFormat="1" ht="11.25" customHeight="1" x14ac:dyDescent="0.25">
      <c r="A115" s="3500"/>
      <c r="B115" s="449"/>
      <c r="C115" s="449"/>
      <c r="D115" s="449"/>
      <c r="E115" s="449"/>
      <c r="F115" s="449"/>
      <c r="G115" s="450"/>
      <c r="H115" s="451"/>
      <c r="I115" s="451"/>
      <c r="J115" s="452"/>
      <c r="L115" s="453"/>
      <c r="M115" s="453"/>
      <c r="N115" s="450"/>
      <c r="O115" s="451"/>
      <c r="P115" s="450"/>
      <c r="Q115" s="451"/>
      <c r="R115" s="450"/>
      <c r="S115" s="451"/>
      <c r="T115" s="450"/>
      <c r="U115" s="451"/>
      <c r="V115" s="450"/>
      <c r="BK115" s="451"/>
      <c r="BL115" s="451"/>
      <c r="BM115" s="451"/>
      <c r="BN115" s="451"/>
      <c r="BO115" s="451"/>
      <c r="BP115" s="451"/>
      <c r="BQ115" s="451"/>
      <c r="BR115" s="451"/>
      <c r="BS115" s="451"/>
      <c r="BT115" s="451"/>
      <c r="BU115" s="451"/>
      <c r="BV115" s="451"/>
      <c r="BW115" s="451"/>
      <c r="BX115" s="451"/>
      <c r="BY115" s="451"/>
      <c r="BZ115" s="451"/>
      <c r="CA115" s="451"/>
      <c r="CB115" s="451"/>
      <c r="CC115" s="451"/>
      <c r="CD115" s="451"/>
      <c r="CE115" s="451"/>
      <c r="CF115" s="451"/>
      <c r="CG115" s="451"/>
      <c r="CH115" s="451"/>
      <c r="CI115" s="451"/>
      <c r="CJ115" s="451"/>
      <c r="CK115" s="451"/>
      <c r="CL115" s="451"/>
      <c r="CM115" s="451"/>
      <c r="CN115" s="451"/>
      <c r="CO115" s="451"/>
      <c r="CP115" s="451"/>
      <c r="CQ115" s="451"/>
      <c r="CR115" s="451"/>
      <c r="CS115" s="451"/>
      <c r="CT115" s="451"/>
      <c r="CU115" s="451"/>
      <c r="CV115" s="451"/>
      <c r="CW115" s="451"/>
      <c r="CX115" s="451"/>
      <c r="CY115" s="451"/>
      <c r="CZ115" s="451"/>
      <c r="DA115" s="451"/>
      <c r="DB115" s="451"/>
      <c r="DC115" s="451"/>
      <c r="DD115" s="451"/>
      <c r="DE115" s="451"/>
      <c r="DF115" s="451"/>
      <c r="DG115" s="451"/>
      <c r="DH115" s="451"/>
      <c r="DI115" s="451"/>
      <c r="DJ115" s="451"/>
      <c r="DK115" s="451"/>
      <c r="DL115" s="451"/>
      <c r="DM115" s="451"/>
      <c r="DN115" s="451"/>
      <c r="DO115" s="451"/>
      <c r="DP115" s="451"/>
      <c r="DQ115" s="451"/>
      <c r="DR115" s="451"/>
      <c r="DS115" s="451"/>
      <c r="DT115" s="451"/>
      <c r="DU115" s="451"/>
      <c r="DV115" s="451"/>
      <c r="DW115" s="451"/>
      <c r="DX115" s="451"/>
      <c r="DY115" s="451"/>
      <c r="DZ115" s="451"/>
      <c r="EA115" s="451"/>
      <c r="EB115" s="451"/>
      <c r="EC115" s="451"/>
      <c r="ED115" s="451"/>
      <c r="EE115" s="451"/>
      <c r="EF115" s="451"/>
      <c r="EG115" s="451"/>
      <c r="EH115" s="451"/>
      <c r="EI115" s="451"/>
      <c r="EJ115" s="451"/>
      <c r="EK115" s="451"/>
      <c r="EL115" s="451"/>
      <c r="EM115" s="451"/>
      <c r="EN115" s="451"/>
      <c r="EO115" s="451"/>
      <c r="EP115" s="451"/>
      <c r="EQ115" s="451"/>
      <c r="ER115" s="451"/>
      <c r="ES115" s="451"/>
      <c r="ET115" s="451"/>
      <c r="EU115" s="451"/>
      <c r="EV115" s="451"/>
      <c r="EW115" s="451"/>
      <c r="EX115" s="451"/>
      <c r="EY115" s="451"/>
      <c r="EZ115" s="451"/>
      <c r="FA115" s="451"/>
      <c r="FB115" s="451"/>
      <c r="FC115" s="451"/>
      <c r="FD115" s="451"/>
      <c r="FE115" s="451"/>
      <c r="FF115" s="451"/>
      <c r="FG115" s="451"/>
      <c r="FH115" s="451"/>
      <c r="FI115" s="451"/>
      <c r="FJ115" s="451"/>
      <c r="FK115" s="451"/>
      <c r="FL115" s="451"/>
      <c r="FM115" s="451"/>
      <c r="FN115" s="451"/>
      <c r="FO115" s="451"/>
      <c r="FP115" s="451"/>
      <c r="FQ115" s="451"/>
      <c r="FR115" s="451"/>
      <c r="FS115" s="451"/>
      <c r="FT115" s="451"/>
      <c r="FU115" s="451"/>
      <c r="FV115" s="451"/>
      <c r="FW115" s="451"/>
      <c r="FX115" s="451"/>
      <c r="FY115" s="451"/>
      <c r="FZ115" s="451"/>
      <c r="GA115" s="451"/>
      <c r="GB115" s="451"/>
      <c r="GC115" s="451"/>
      <c r="GD115" s="451"/>
      <c r="GE115" s="451"/>
      <c r="GF115" s="451"/>
      <c r="GG115" s="451"/>
      <c r="GH115" s="451"/>
      <c r="GI115" s="451"/>
      <c r="GJ115" s="451"/>
      <c r="GK115" s="451"/>
      <c r="GL115" s="451"/>
      <c r="GM115" s="451"/>
      <c r="GN115" s="451"/>
      <c r="GO115" s="451"/>
      <c r="GP115" s="451"/>
      <c r="GQ115" s="451"/>
      <c r="GR115" s="451"/>
      <c r="GS115" s="451"/>
      <c r="GT115" s="451"/>
      <c r="GU115" s="451"/>
      <c r="GV115" s="451"/>
      <c r="GW115" s="451"/>
      <c r="GX115" s="451"/>
      <c r="GY115" s="451"/>
      <c r="GZ115" s="451"/>
      <c r="HA115" s="451"/>
      <c r="HB115" s="451"/>
      <c r="HC115" s="451"/>
      <c r="HD115" s="451"/>
      <c r="HE115" s="451"/>
      <c r="HF115" s="451"/>
      <c r="HG115" s="451"/>
      <c r="HH115" s="451"/>
      <c r="HI115" s="451"/>
      <c r="HJ115" s="451"/>
      <c r="HK115" s="451"/>
      <c r="HL115" s="451"/>
      <c r="HM115" s="451"/>
      <c r="HN115" s="451"/>
      <c r="HO115" s="451"/>
      <c r="HP115" s="451"/>
      <c r="HQ115" s="451"/>
      <c r="HR115" s="451"/>
      <c r="HS115" s="451"/>
      <c r="HT115" s="451"/>
      <c r="HU115" s="451"/>
      <c r="HV115" s="451"/>
      <c r="HW115" s="451"/>
      <c r="HX115" s="451"/>
      <c r="HY115" s="451"/>
      <c r="HZ115" s="451"/>
      <c r="IA115" s="3832"/>
      <c r="IB115" s="451"/>
      <c r="IC115" s="451"/>
      <c r="ID115" s="451"/>
      <c r="IE115" s="451"/>
      <c r="IF115" s="451"/>
      <c r="IG115" s="451"/>
      <c r="IH115" s="451"/>
    </row>
    <row r="116" spans="1:242" s="155" customFormat="1" ht="11.25" customHeight="1" x14ac:dyDescent="0.25">
      <c r="B116" s="449"/>
      <c r="C116" s="449"/>
      <c r="D116" s="449"/>
      <c r="E116" s="449"/>
      <c r="F116" s="449"/>
      <c r="G116" s="450"/>
      <c r="H116" s="451"/>
      <c r="I116" s="451"/>
      <c r="J116" s="452"/>
      <c r="L116" s="453"/>
      <c r="M116" s="453"/>
      <c r="N116" s="450"/>
      <c r="O116" s="451"/>
      <c r="P116" s="450"/>
      <c r="Q116" s="451"/>
      <c r="R116" s="450"/>
      <c r="S116" s="451"/>
      <c r="T116" s="450"/>
      <c r="U116" s="451"/>
      <c r="V116" s="450"/>
      <c r="IA116" s="3833"/>
    </row>
    <row r="117" spans="1:242" s="530" customFormat="1" ht="15" customHeight="1" x14ac:dyDescent="0.25">
      <c r="A117" s="399"/>
      <c r="B117" s="4089" t="s">
        <v>252</v>
      </c>
      <c r="C117" s="4089"/>
      <c r="D117" s="4089"/>
      <c r="E117" s="4089"/>
      <c r="F117" s="4089"/>
      <c r="G117" s="4093">
        <f>C5</f>
        <v>180</v>
      </c>
      <c r="H117" s="4093"/>
      <c r="I117" s="4093"/>
      <c r="J117" s="4093"/>
      <c r="K117" s="756"/>
      <c r="L117" s="541"/>
      <c r="M117" s="541"/>
      <c r="N117" s="543"/>
      <c r="O117" s="4094"/>
      <c r="P117" s="4095" t="s">
        <v>281</v>
      </c>
      <c r="Q117" s="4096"/>
      <c r="R117" s="4096" t="s">
        <v>252</v>
      </c>
      <c r="S117" s="4096"/>
      <c r="T117" s="4097" t="s">
        <v>282</v>
      </c>
      <c r="U117" s="4098"/>
      <c r="V117" s="470"/>
      <c r="W117" s="471"/>
      <c r="X117" s="472"/>
      <c r="Y117" s="472"/>
      <c r="Z117" s="473"/>
      <c r="AA117" s="474"/>
      <c r="AB117" s="475"/>
      <c r="AC117" s="3433"/>
      <c r="AD117" s="3433"/>
      <c r="AE117" s="3434"/>
      <c r="AF117" s="3434"/>
      <c r="AG117" s="3435"/>
      <c r="AH117" s="3435"/>
      <c r="AI117" s="3436"/>
      <c r="AJ117" s="3436"/>
      <c r="AK117" s="3437"/>
      <c r="AL117" s="3437"/>
      <c r="AM117" s="3438"/>
      <c r="AN117" s="3438"/>
      <c r="AO117" s="3439"/>
      <c r="AP117" s="3439"/>
      <c r="AQ117" s="3433"/>
      <c r="AR117" s="3433"/>
      <c r="AS117" s="3434"/>
      <c r="AT117" s="3434"/>
      <c r="AU117" s="3435"/>
      <c r="AV117" s="3435"/>
      <c r="AW117" s="3436"/>
      <c r="AX117" s="3436"/>
      <c r="AY117" s="3440"/>
      <c r="AZ117" s="3440"/>
      <c r="BA117" s="3468"/>
      <c r="BB117" s="3468"/>
      <c r="BC117" s="3604"/>
      <c r="BD117" s="3604"/>
      <c r="BE117" s="3725"/>
      <c r="BF117" s="3725"/>
      <c r="BG117" s="3805"/>
      <c r="BH117" s="3805"/>
      <c r="BI117" s="429"/>
      <c r="BJ117" s="429"/>
      <c r="BK117" s="429"/>
      <c r="BL117" s="428"/>
      <c r="BM117" s="428"/>
      <c r="BN117" s="428"/>
      <c r="BO117" s="428"/>
      <c r="BP117" s="428"/>
      <c r="BQ117" s="430"/>
      <c r="BR117" s="431"/>
      <c r="BS117" s="431"/>
      <c r="BT117" s="432"/>
      <c r="BU117" s="432"/>
      <c r="BV117" s="432"/>
      <c r="BW117" s="432"/>
      <c r="BX117" s="432"/>
      <c r="BY117" s="432"/>
      <c r="BZ117" s="432"/>
      <c r="CA117" s="432"/>
      <c r="CB117" s="433"/>
      <c r="CC117" s="433"/>
      <c r="CD117" s="434"/>
      <c r="CE117" s="434"/>
      <c r="CF117" s="434"/>
      <c r="CG117" s="434"/>
      <c r="CH117" s="434"/>
      <c r="CI117" s="434"/>
      <c r="CJ117" s="434"/>
      <c r="CK117" s="434"/>
      <c r="CL117" s="435"/>
      <c r="CM117" s="435"/>
      <c r="CN117" s="435"/>
      <c r="CO117" s="435"/>
      <c r="CP117" s="435"/>
      <c r="CQ117" s="435"/>
      <c r="CR117" s="435"/>
      <c r="CS117" s="435"/>
      <c r="CT117" s="435"/>
      <c r="CU117" s="435"/>
      <c r="CV117" s="435"/>
      <c r="CW117" s="436"/>
      <c r="CX117" s="436"/>
      <c r="CY117" s="436"/>
      <c r="CZ117" s="436"/>
      <c r="DA117" s="436"/>
      <c r="DB117" s="436"/>
      <c r="DC117" s="436"/>
      <c r="DD117" s="436"/>
      <c r="DE117" s="436"/>
      <c r="DF117" s="436"/>
      <c r="DG117" s="437"/>
      <c r="DH117" s="437"/>
      <c r="DI117" s="437"/>
      <c r="DJ117" s="437"/>
      <c r="DK117" s="437"/>
      <c r="DL117" s="437"/>
      <c r="DM117" s="437"/>
      <c r="DN117" s="437"/>
      <c r="DO117" s="437"/>
      <c r="DP117" s="437"/>
      <c r="DQ117" s="437"/>
      <c r="DR117" s="437"/>
      <c r="DS117" s="437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9"/>
      <c r="EG117" s="439"/>
      <c r="EH117" s="439"/>
      <c r="EI117" s="439"/>
      <c r="EJ117" s="439"/>
      <c r="EK117" s="439"/>
      <c r="EL117" s="439"/>
      <c r="EM117" s="439"/>
      <c r="EN117" s="439"/>
      <c r="EO117" s="439"/>
      <c r="EP117" s="439"/>
      <c r="EQ117" s="439"/>
      <c r="ER117" s="439"/>
      <c r="ES117" s="440"/>
      <c r="ET117" s="440"/>
      <c r="EU117" s="440"/>
      <c r="EV117" s="440"/>
      <c r="EW117" s="440"/>
      <c r="EX117" s="440"/>
      <c r="EY117" s="440"/>
      <c r="EZ117" s="440"/>
      <c r="FA117" s="440"/>
      <c r="FB117" s="440"/>
      <c r="FC117" s="440"/>
      <c r="FD117" s="440"/>
      <c r="FE117" s="440"/>
      <c r="FF117" s="440"/>
      <c r="FG117" s="434"/>
      <c r="FH117" s="434"/>
      <c r="FI117" s="434"/>
      <c r="FJ117" s="434"/>
      <c r="FK117" s="434"/>
      <c r="FL117" s="434"/>
      <c r="FM117" s="434"/>
      <c r="FN117" s="434"/>
      <c r="FO117" s="434"/>
      <c r="FP117" s="434"/>
      <c r="FQ117" s="434"/>
      <c r="FR117" s="434"/>
      <c r="FS117" s="434"/>
      <c r="FT117" s="434"/>
      <c r="FU117" s="435"/>
      <c r="FV117" s="435"/>
      <c r="FW117" s="435"/>
      <c r="FX117" s="435"/>
      <c r="FY117" s="435"/>
      <c r="FZ117" s="435"/>
      <c r="GA117" s="435"/>
      <c r="GB117" s="435"/>
      <c r="GC117" s="435"/>
      <c r="GD117" s="435"/>
      <c r="GE117" s="435"/>
      <c r="GF117" s="435"/>
      <c r="GG117" s="435"/>
      <c r="GH117" s="435"/>
      <c r="GI117" s="436"/>
      <c r="GJ117" s="436"/>
      <c r="GK117" s="436"/>
      <c r="GL117" s="436"/>
      <c r="GM117" s="436"/>
      <c r="GN117" s="436"/>
      <c r="GO117" s="436"/>
      <c r="GP117" s="436"/>
      <c r="GQ117" s="436"/>
      <c r="GR117" s="436"/>
      <c r="GS117" s="436"/>
      <c r="GT117" s="436"/>
      <c r="GU117" s="436"/>
      <c r="GV117" s="436"/>
      <c r="GW117" s="436"/>
      <c r="GX117" s="437"/>
      <c r="GY117" s="437"/>
      <c r="GZ117" s="437"/>
      <c r="HA117" s="437"/>
      <c r="HB117" s="437"/>
      <c r="HC117" s="437"/>
      <c r="HD117" s="437"/>
      <c r="HE117" s="3665"/>
      <c r="HF117" s="437"/>
      <c r="HG117" s="437"/>
      <c r="HH117" s="437"/>
      <c r="HI117" s="438"/>
      <c r="HJ117" s="438"/>
      <c r="HK117" s="438"/>
      <c r="HL117" s="438"/>
      <c r="HM117" s="438"/>
      <c r="HN117" s="438"/>
      <c r="HO117" s="3665"/>
      <c r="HP117" s="438"/>
      <c r="HQ117" s="438"/>
      <c r="HR117" s="438"/>
      <c r="HS117" s="438"/>
      <c r="HT117" s="438"/>
      <c r="HU117" s="438"/>
      <c r="HV117" s="439"/>
      <c r="HW117" s="439"/>
      <c r="HX117" s="439"/>
      <c r="HY117" s="439"/>
      <c r="HZ117" s="439"/>
      <c r="IA117" s="3665"/>
      <c r="IB117" s="439"/>
      <c r="IC117" s="439"/>
      <c r="ID117" s="439"/>
      <c r="IE117" s="439"/>
      <c r="IF117" s="439"/>
      <c r="IG117" s="439"/>
    </row>
    <row r="118" spans="1:242" s="530" customFormat="1" ht="15" customHeight="1" x14ac:dyDescent="0.25">
      <c r="A118" s="399"/>
      <c r="B118" s="4089" t="s">
        <v>250</v>
      </c>
      <c r="C118" s="4089"/>
      <c r="D118" s="4089"/>
      <c r="E118" s="4089"/>
      <c r="F118" s="4089"/>
      <c r="G118" s="4093">
        <f>COUNTIF(C7:C114,"&gt;=0")</f>
        <v>108</v>
      </c>
      <c r="H118" s="4093"/>
      <c r="I118" s="4093"/>
      <c r="J118" s="4093"/>
      <c r="K118" s="756"/>
      <c r="L118" s="541"/>
      <c r="M118" s="541"/>
      <c r="N118" s="543"/>
      <c r="O118" s="4094"/>
      <c r="P118" s="4095"/>
      <c r="Q118" s="4096"/>
      <c r="R118" s="4096"/>
      <c r="S118" s="4096"/>
      <c r="T118" s="4097"/>
      <c r="U118" s="4098"/>
      <c r="V118" s="470"/>
      <c r="W118" s="471"/>
      <c r="X118" s="472"/>
      <c r="Y118" s="472"/>
      <c r="Z118" s="473"/>
      <c r="AA118" s="474"/>
      <c r="AB118" s="475"/>
      <c r="AC118" s="3441"/>
      <c r="AD118" s="3441"/>
      <c r="AE118" s="3442"/>
      <c r="AF118" s="3442"/>
      <c r="AG118" s="3443"/>
      <c r="AH118" s="3443"/>
      <c r="AI118" s="3444"/>
      <c r="AJ118" s="3444"/>
      <c r="AK118" s="3445"/>
      <c r="AL118" s="3445"/>
      <c r="AM118" s="3446"/>
      <c r="AN118" s="3446"/>
      <c r="AO118" s="3447"/>
      <c r="AP118" s="3447"/>
      <c r="AQ118" s="3441"/>
      <c r="AR118" s="3441"/>
      <c r="AS118" s="3442"/>
      <c r="AT118" s="3442"/>
      <c r="AU118" s="3443"/>
      <c r="AV118" s="3443"/>
      <c r="AW118" s="3444"/>
      <c r="AX118" s="3444"/>
      <c r="AY118" s="3448"/>
      <c r="AZ118" s="3448"/>
      <c r="BA118" s="3469"/>
      <c r="BB118" s="3469"/>
      <c r="BC118" s="3605"/>
      <c r="BD118" s="3605"/>
      <c r="BE118" s="3726"/>
      <c r="BF118" s="3726"/>
      <c r="BG118" s="3806"/>
      <c r="BH118" s="3806"/>
      <c r="BI118" s="429"/>
      <c r="BJ118" s="429"/>
      <c r="BK118" s="429"/>
      <c r="BL118" s="428"/>
      <c r="BM118" s="428"/>
      <c r="BN118" s="428"/>
      <c r="BO118" s="428"/>
      <c r="BP118" s="428"/>
      <c r="BQ118" s="430"/>
      <c r="BR118" s="431"/>
      <c r="BS118" s="431"/>
      <c r="BT118" s="432"/>
      <c r="BU118" s="432"/>
      <c r="BV118" s="432"/>
      <c r="BW118" s="432"/>
      <c r="BX118" s="432"/>
      <c r="BY118" s="432"/>
      <c r="BZ118" s="432"/>
      <c r="CA118" s="432"/>
      <c r="CB118" s="433"/>
      <c r="CC118" s="433"/>
      <c r="CD118" s="434"/>
      <c r="CE118" s="434"/>
      <c r="CF118" s="434"/>
      <c r="CG118" s="434"/>
      <c r="CH118" s="434"/>
      <c r="CI118" s="434"/>
      <c r="CJ118" s="434"/>
      <c r="CK118" s="434"/>
      <c r="CL118" s="435"/>
      <c r="CM118" s="435"/>
      <c r="CN118" s="435"/>
      <c r="CO118" s="435"/>
      <c r="CP118" s="435"/>
      <c r="CQ118" s="435"/>
      <c r="CR118" s="435"/>
      <c r="CS118" s="435"/>
      <c r="CT118" s="435"/>
      <c r="CU118" s="435"/>
      <c r="CV118" s="435"/>
      <c r="CW118" s="436"/>
      <c r="CX118" s="436"/>
      <c r="CY118" s="436"/>
      <c r="CZ118" s="436"/>
      <c r="DA118" s="436"/>
      <c r="DB118" s="436"/>
      <c r="DC118" s="436"/>
      <c r="DD118" s="436"/>
      <c r="DE118" s="436"/>
      <c r="DF118" s="436"/>
      <c r="DG118" s="437"/>
      <c r="DH118" s="437"/>
      <c r="DI118" s="437"/>
      <c r="DJ118" s="437"/>
      <c r="DK118" s="437"/>
      <c r="DL118" s="437"/>
      <c r="DM118" s="437"/>
      <c r="DN118" s="437"/>
      <c r="DO118" s="437"/>
      <c r="DP118" s="437"/>
      <c r="DQ118" s="437"/>
      <c r="DR118" s="437"/>
      <c r="DS118" s="437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9"/>
      <c r="EG118" s="439"/>
      <c r="EH118" s="439"/>
      <c r="EI118" s="439"/>
      <c r="EJ118" s="439"/>
      <c r="EK118" s="439"/>
      <c r="EL118" s="439"/>
      <c r="EM118" s="439"/>
      <c r="EN118" s="439"/>
      <c r="EO118" s="439"/>
      <c r="EP118" s="439"/>
      <c r="EQ118" s="439"/>
      <c r="ER118" s="439"/>
      <c r="ES118" s="440"/>
      <c r="ET118" s="440"/>
      <c r="EU118" s="440"/>
      <c r="EV118" s="440"/>
      <c r="EW118" s="440"/>
      <c r="EX118" s="440"/>
      <c r="EY118" s="440"/>
      <c r="EZ118" s="440"/>
      <c r="FA118" s="440"/>
      <c r="FB118" s="440"/>
      <c r="FC118" s="440"/>
      <c r="FD118" s="440"/>
      <c r="FE118" s="440"/>
      <c r="FF118" s="440"/>
      <c r="FG118" s="434"/>
      <c r="FH118" s="434"/>
      <c r="FI118" s="434"/>
      <c r="FJ118" s="434"/>
      <c r="FK118" s="434"/>
      <c r="FL118" s="434"/>
      <c r="FM118" s="434"/>
      <c r="FN118" s="434"/>
      <c r="FO118" s="434"/>
      <c r="FP118" s="434"/>
      <c r="FQ118" s="434"/>
      <c r="FR118" s="434"/>
      <c r="FS118" s="434"/>
      <c r="FT118" s="434"/>
      <c r="FU118" s="435"/>
      <c r="FV118" s="435"/>
      <c r="FW118" s="435"/>
      <c r="FX118" s="435"/>
      <c r="FY118" s="435"/>
      <c r="FZ118" s="435"/>
      <c r="GA118" s="435"/>
      <c r="GB118" s="435"/>
      <c r="GC118" s="435"/>
      <c r="GD118" s="435"/>
      <c r="GE118" s="435"/>
      <c r="GF118" s="435"/>
      <c r="GG118" s="435"/>
      <c r="GH118" s="435"/>
      <c r="GI118" s="436"/>
      <c r="GJ118" s="436"/>
      <c r="GK118" s="436"/>
      <c r="GL118" s="436"/>
      <c r="GM118" s="436"/>
      <c r="GN118" s="436"/>
      <c r="GO118" s="436"/>
      <c r="GP118" s="436"/>
      <c r="GQ118" s="436"/>
      <c r="GR118" s="436"/>
      <c r="GS118" s="436"/>
      <c r="GT118" s="436"/>
      <c r="GU118" s="436"/>
      <c r="GV118" s="436"/>
      <c r="GW118" s="436"/>
      <c r="GX118" s="437"/>
      <c r="GY118" s="437"/>
      <c r="GZ118" s="437"/>
      <c r="HA118" s="437"/>
      <c r="HB118" s="437"/>
      <c r="HC118" s="437"/>
      <c r="HD118" s="437"/>
      <c r="HE118" s="3665"/>
      <c r="HF118" s="437"/>
      <c r="HG118" s="437"/>
      <c r="HH118" s="437"/>
      <c r="HI118" s="438"/>
      <c r="HJ118" s="438"/>
      <c r="HK118" s="438"/>
      <c r="HL118" s="438"/>
      <c r="HM118" s="438"/>
      <c r="HN118" s="438"/>
      <c r="HO118" s="3665"/>
      <c r="HP118" s="438"/>
      <c r="HQ118" s="438"/>
      <c r="HR118" s="438"/>
      <c r="HS118" s="438"/>
      <c r="HT118" s="438"/>
      <c r="HU118" s="438"/>
      <c r="HV118" s="439"/>
      <c r="HW118" s="439"/>
      <c r="HX118" s="439"/>
      <c r="HY118" s="439"/>
      <c r="HZ118" s="439"/>
      <c r="IA118" s="3665"/>
      <c r="IB118" s="439"/>
      <c r="IC118" s="439"/>
      <c r="ID118" s="439"/>
      <c r="IE118" s="439"/>
      <c r="IF118" s="439"/>
      <c r="IG118" s="439"/>
    </row>
    <row r="119" spans="1:242" s="530" customFormat="1" ht="15" customHeight="1" x14ac:dyDescent="0.25">
      <c r="A119" s="399"/>
      <c r="B119" s="4089" t="s">
        <v>251</v>
      </c>
      <c r="C119" s="4089"/>
      <c r="D119" s="4089"/>
      <c r="E119" s="4089"/>
      <c r="F119" s="4089"/>
      <c r="G119" s="4090">
        <f>SUM(C7:C114)</f>
        <v>2383</v>
      </c>
      <c r="H119" s="4090"/>
      <c r="I119" s="4090"/>
      <c r="J119" s="4090"/>
      <c r="K119" s="756"/>
      <c r="L119" s="541"/>
      <c r="M119" s="541"/>
      <c r="N119" s="543"/>
      <c r="O119" s="4094"/>
      <c r="P119" s="4081">
        <v>8</v>
      </c>
      <c r="Q119" s="4082"/>
      <c r="R119" s="4092">
        <f>COUNTIF($BI$5:$IG$5,"=8")</f>
        <v>9</v>
      </c>
      <c r="S119" s="4092"/>
      <c r="T119" s="4085">
        <f t="shared" ref="T119:T129" si="219">R119/COUNTIF($BI$5:$IG$5,"&gt;=0")</f>
        <v>0.05</v>
      </c>
      <c r="U119" s="4086"/>
      <c r="V119" s="464"/>
      <c r="W119" s="465"/>
      <c r="X119" s="466"/>
      <c r="Y119" s="466"/>
      <c r="Z119" s="467"/>
      <c r="AA119" s="468"/>
      <c r="AB119" s="469"/>
      <c r="AC119" s="3441"/>
      <c r="AD119" s="3441"/>
      <c r="AE119" s="3442"/>
      <c r="AF119" s="3442"/>
      <c r="AG119" s="3443"/>
      <c r="AH119" s="3443"/>
      <c r="AI119" s="3444"/>
      <c r="AJ119" s="3444"/>
      <c r="AK119" s="3445"/>
      <c r="AL119" s="3445"/>
      <c r="AM119" s="3446"/>
      <c r="AN119" s="3446"/>
      <c r="AO119" s="3447"/>
      <c r="AP119" s="3447"/>
      <c r="AQ119" s="3441"/>
      <c r="AR119" s="3441"/>
      <c r="AS119" s="3442"/>
      <c r="AT119" s="3442"/>
      <c r="AU119" s="3443"/>
      <c r="AV119" s="3443"/>
      <c r="AW119" s="3444"/>
      <c r="AX119" s="3444"/>
      <c r="AY119" s="3448"/>
      <c r="AZ119" s="3448"/>
      <c r="BA119" s="3469"/>
      <c r="BB119" s="3469"/>
      <c r="BC119" s="3605"/>
      <c r="BD119" s="3605"/>
      <c r="BE119" s="3726"/>
      <c r="BF119" s="3726"/>
      <c r="BG119" s="3806"/>
      <c r="BH119" s="3806"/>
      <c r="BI119" s="429"/>
      <c r="BJ119" s="429"/>
      <c r="BK119" s="429"/>
      <c r="BL119" s="428"/>
      <c r="BM119" s="428"/>
      <c r="BN119" s="428"/>
      <c r="BO119" s="428"/>
      <c r="BP119" s="428"/>
      <c r="BQ119" s="430"/>
      <c r="BR119" s="431"/>
      <c r="BS119" s="431"/>
      <c r="BT119" s="432"/>
      <c r="BU119" s="432"/>
      <c r="BV119" s="432"/>
      <c r="BW119" s="432"/>
      <c r="BX119" s="432"/>
      <c r="BY119" s="432"/>
      <c r="BZ119" s="432"/>
      <c r="CA119" s="432"/>
      <c r="CB119" s="433"/>
      <c r="CC119" s="433"/>
      <c r="CD119" s="434"/>
      <c r="CE119" s="434"/>
      <c r="CF119" s="434"/>
      <c r="CG119" s="434"/>
      <c r="CH119" s="434"/>
      <c r="CI119" s="434"/>
      <c r="CJ119" s="434"/>
      <c r="CK119" s="434"/>
      <c r="CL119" s="435"/>
      <c r="CM119" s="435"/>
      <c r="CN119" s="435"/>
      <c r="CO119" s="435"/>
      <c r="CP119" s="435"/>
      <c r="CQ119" s="435"/>
      <c r="CR119" s="435"/>
      <c r="CS119" s="435"/>
      <c r="CT119" s="435"/>
      <c r="CU119" s="435"/>
      <c r="CV119" s="435"/>
      <c r="CW119" s="436"/>
      <c r="CX119" s="436"/>
      <c r="CY119" s="436"/>
      <c r="CZ119" s="436"/>
      <c r="DA119" s="436"/>
      <c r="DB119" s="436"/>
      <c r="DC119" s="436"/>
      <c r="DD119" s="436"/>
      <c r="DE119" s="436"/>
      <c r="DF119" s="436"/>
      <c r="DG119" s="437"/>
      <c r="DH119" s="437"/>
      <c r="DI119" s="437"/>
      <c r="DJ119" s="437"/>
      <c r="DK119" s="437"/>
      <c r="DL119" s="437"/>
      <c r="DM119" s="437"/>
      <c r="DN119" s="437"/>
      <c r="DO119" s="437"/>
      <c r="DP119" s="437"/>
      <c r="DQ119" s="437"/>
      <c r="DR119" s="437"/>
      <c r="DS119" s="437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9"/>
      <c r="EG119" s="439"/>
      <c r="EH119" s="439"/>
      <c r="EI119" s="439"/>
      <c r="EJ119" s="439"/>
      <c r="EK119" s="439"/>
      <c r="EL119" s="439"/>
      <c r="EM119" s="439"/>
      <c r="EN119" s="439"/>
      <c r="EO119" s="439"/>
      <c r="EP119" s="439"/>
      <c r="EQ119" s="439"/>
      <c r="ER119" s="439"/>
      <c r="ES119" s="440"/>
      <c r="ET119" s="440"/>
      <c r="EU119" s="440"/>
      <c r="EV119" s="440"/>
      <c r="EW119" s="440"/>
      <c r="EX119" s="440"/>
      <c r="EY119" s="440"/>
      <c r="EZ119" s="440"/>
      <c r="FA119" s="440"/>
      <c r="FB119" s="440"/>
      <c r="FC119" s="440"/>
      <c r="FD119" s="440"/>
      <c r="FE119" s="440"/>
      <c r="FF119" s="440"/>
      <c r="FG119" s="434"/>
      <c r="FH119" s="434"/>
      <c r="FI119" s="434"/>
      <c r="FJ119" s="434"/>
      <c r="FK119" s="434"/>
      <c r="FL119" s="434"/>
      <c r="FM119" s="434"/>
      <c r="FN119" s="434"/>
      <c r="FO119" s="434"/>
      <c r="FP119" s="434"/>
      <c r="FQ119" s="434"/>
      <c r="FR119" s="434"/>
      <c r="FS119" s="434"/>
      <c r="FT119" s="434"/>
      <c r="FU119" s="435"/>
      <c r="FV119" s="435"/>
      <c r="FW119" s="435"/>
      <c r="FX119" s="435"/>
      <c r="FY119" s="435"/>
      <c r="FZ119" s="435"/>
      <c r="GA119" s="435"/>
      <c r="GB119" s="435"/>
      <c r="GC119" s="435"/>
      <c r="GD119" s="435"/>
      <c r="GE119" s="435"/>
      <c r="GF119" s="435"/>
      <c r="GG119" s="435"/>
      <c r="GH119" s="435"/>
      <c r="GI119" s="436"/>
      <c r="GJ119" s="436"/>
      <c r="GK119" s="436"/>
      <c r="GL119" s="436"/>
      <c r="GM119" s="436"/>
      <c r="GN119" s="436"/>
      <c r="GO119" s="436"/>
      <c r="GP119" s="436"/>
      <c r="GQ119" s="436"/>
      <c r="GR119" s="436"/>
      <c r="GS119" s="436"/>
      <c r="GT119" s="436"/>
      <c r="GU119" s="436"/>
      <c r="GV119" s="436"/>
      <c r="GW119" s="436"/>
      <c r="GX119" s="437"/>
      <c r="GY119" s="437"/>
      <c r="GZ119" s="437"/>
      <c r="HA119" s="437"/>
      <c r="HB119" s="437"/>
      <c r="HC119" s="437"/>
      <c r="HD119" s="437"/>
      <c r="HE119" s="3665"/>
      <c r="HF119" s="437"/>
      <c r="HG119" s="437"/>
      <c r="HH119" s="437"/>
      <c r="HI119" s="438"/>
      <c r="HJ119" s="438"/>
      <c r="HK119" s="438"/>
      <c r="HL119" s="438"/>
      <c r="HM119" s="438"/>
      <c r="HN119" s="438"/>
      <c r="HO119" s="3665"/>
      <c r="HP119" s="438"/>
      <c r="HQ119" s="438"/>
      <c r="HR119" s="438"/>
      <c r="HS119" s="438"/>
      <c r="HT119" s="438"/>
      <c r="HU119" s="438"/>
      <c r="HV119" s="439"/>
      <c r="HW119" s="439"/>
      <c r="HX119" s="439"/>
      <c r="HY119" s="439"/>
      <c r="HZ119" s="439"/>
      <c r="IA119" s="3665"/>
      <c r="IB119" s="439"/>
      <c r="IC119" s="439"/>
      <c r="ID119" s="439"/>
      <c r="IE119" s="439"/>
      <c r="IF119" s="439"/>
      <c r="IG119" s="439"/>
    </row>
    <row r="120" spans="1:242" s="530" customFormat="1" ht="15" customHeight="1" x14ac:dyDescent="0.25">
      <c r="A120" s="399"/>
      <c r="B120" s="4089" t="s">
        <v>253</v>
      </c>
      <c r="C120" s="4089"/>
      <c r="D120" s="4089"/>
      <c r="E120" s="4089"/>
      <c r="F120" s="4089"/>
      <c r="G120" s="4091">
        <f>AVERAGE(BI5:IG5)</f>
        <v>13.238888888888889</v>
      </c>
      <c r="H120" s="4091"/>
      <c r="I120" s="4091"/>
      <c r="J120" s="4091"/>
      <c r="K120" s="756"/>
      <c r="L120" s="541"/>
      <c r="M120" s="541"/>
      <c r="N120" s="543"/>
      <c r="O120" s="4094"/>
      <c r="P120" s="4081">
        <v>9</v>
      </c>
      <c r="Q120" s="4082"/>
      <c r="R120" s="4083">
        <f>COUNTIF($BI$5:$IG$5,"=9")</f>
        <v>7</v>
      </c>
      <c r="S120" s="4084"/>
      <c r="T120" s="4085">
        <f t="shared" si="219"/>
        <v>3.888888888888889E-2</v>
      </c>
      <c r="U120" s="4086"/>
      <c r="V120" s="464"/>
      <c r="W120" s="465"/>
      <c r="X120" s="466"/>
      <c r="Y120" s="466"/>
      <c r="Z120" s="467"/>
      <c r="AA120" s="468"/>
      <c r="AB120" s="469"/>
      <c r="AC120" s="3441"/>
      <c r="AD120" s="3441"/>
      <c r="AE120" s="3442"/>
      <c r="AF120" s="3442"/>
      <c r="AG120" s="3443"/>
      <c r="AH120" s="3443"/>
      <c r="AI120" s="3444"/>
      <c r="AJ120" s="3444"/>
      <c r="AK120" s="3445"/>
      <c r="AL120" s="3445"/>
      <c r="AM120" s="3446"/>
      <c r="AN120" s="3446"/>
      <c r="AO120" s="3447"/>
      <c r="AP120" s="3447"/>
      <c r="AQ120" s="3441"/>
      <c r="AR120" s="3441"/>
      <c r="AS120" s="3442"/>
      <c r="AT120" s="3442"/>
      <c r="AU120" s="3443"/>
      <c r="AV120" s="3443"/>
      <c r="AW120" s="3444"/>
      <c r="AX120" s="3444"/>
      <c r="AY120" s="3448"/>
      <c r="AZ120" s="3448"/>
      <c r="BA120" s="3469"/>
      <c r="BB120" s="3469"/>
      <c r="BC120" s="3605"/>
      <c r="BD120" s="3605"/>
      <c r="BE120" s="3726"/>
      <c r="BF120" s="3726"/>
      <c r="BG120" s="3806"/>
      <c r="BH120" s="3806"/>
      <c r="BI120" s="429"/>
      <c r="BJ120" s="429"/>
      <c r="BK120" s="429"/>
      <c r="BL120" s="428"/>
      <c r="BM120" s="428"/>
      <c r="BN120" s="428"/>
      <c r="BO120" s="428"/>
      <c r="BP120" s="428"/>
      <c r="BQ120" s="430"/>
      <c r="BR120" s="431"/>
      <c r="BS120" s="431"/>
      <c r="BT120" s="432"/>
      <c r="BU120" s="432"/>
      <c r="BV120" s="432"/>
      <c r="BW120" s="432"/>
      <c r="BX120" s="432"/>
      <c r="BY120" s="432"/>
      <c r="BZ120" s="432"/>
      <c r="CA120" s="432"/>
      <c r="CB120" s="433"/>
      <c r="CC120" s="433"/>
      <c r="CD120" s="434"/>
      <c r="CE120" s="434"/>
      <c r="CF120" s="434"/>
      <c r="CG120" s="434"/>
      <c r="CH120" s="434"/>
      <c r="CI120" s="434"/>
      <c r="CJ120" s="434"/>
      <c r="CK120" s="434"/>
      <c r="CL120" s="435"/>
      <c r="CM120" s="435"/>
      <c r="CN120" s="435"/>
      <c r="CO120" s="435"/>
      <c r="CP120" s="435"/>
      <c r="CQ120" s="435"/>
      <c r="CR120" s="435"/>
      <c r="CS120" s="435"/>
      <c r="CT120" s="435"/>
      <c r="CU120" s="435"/>
      <c r="CV120" s="435"/>
      <c r="CW120" s="436"/>
      <c r="CX120" s="436"/>
      <c r="CY120" s="436"/>
      <c r="CZ120" s="436"/>
      <c r="DA120" s="436"/>
      <c r="DB120" s="436"/>
      <c r="DC120" s="436"/>
      <c r="DD120" s="436"/>
      <c r="DE120" s="436"/>
      <c r="DF120" s="436"/>
      <c r="DG120" s="437"/>
      <c r="DH120" s="437"/>
      <c r="DI120" s="437"/>
      <c r="DJ120" s="437"/>
      <c r="DK120" s="437"/>
      <c r="DL120" s="437"/>
      <c r="DM120" s="437"/>
      <c r="DN120" s="437"/>
      <c r="DO120" s="437"/>
      <c r="DP120" s="437"/>
      <c r="DQ120" s="437"/>
      <c r="DR120" s="437"/>
      <c r="DS120" s="437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9"/>
      <c r="EG120" s="439"/>
      <c r="EH120" s="439"/>
      <c r="EI120" s="439"/>
      <c r="EJ120" s="439"/>
      <c r="EK120" s="439"/>
      <c r="EL120" s="439"/>
      <c r="EM120" s="439"/>
      <c r="EN120" s="439"/>
      <c r="EO120" s="439"/>
      <c r="EP120" s="439"/>
      <c r="EQ120" s="439"/>
      <c r="ER120" s="439"/>
      <c r="ES120" s="440"/>
      <c r="ET120" s="440"/>
      <c r="EU120" s="440"/>
      <c r="EV120" s="440"/>
      <c r="EW120" s="440"/>
      <c r="EX120" s="440"/>
      <c r="EY120" s="440"/>
      <c r="EZ120" s="440"/>
      <c r="FA120" s="440"/>
      <c r="FB120" s="440"/>
      <c r="FC120" s="440"/>
      <c r="FD120" s="440"/>
      <c r="FE120" s="440"/>
      <c r="FF120" s="440"/>
      <c r="FG120" s="434"/>
      <c r="FH120" s="434"/>
      <c r="FI120" s="434"/>
      <c r="FJ120" s="434"/>
      <c r="FK120" s="434"/>
      <c r="FL120" s="434"/>
      <c r="FM120" s="434"/>
      <c r="FN120" s="434"/>
      <c r="FO120" s="434"/>
      <c r="FP120" s="434"/>
      <c r="FQ120" s="434"/>
      <c r="FR120" s="434"/>
      <c r="FS120" s="434"/>
      <c r="FT120" s="434"/>
      <c r="FU120" s="435"/>
      <c r="FV120" s="435"/>
      <c r="FW120" s="435"/>
      <c r="FX120" s="435"/>
      <c r="FY120" s="435"/>
      <c r="FZ120" s="435"/>
      <c r="GA120" s="435"/>
      <c r="GB120" s="435"/>
      <c r="GC120" s="435"/>
      <c r="GD120" s="435"/>
      <c r="GE120" s="435"/>
      <c r="GF120" s="435"/>
      <c r="GG120" s="435"/>
      <c r="GH120" s="435"/>
      <c r="GI120" s="436"/>
      <c r="GJ120" s="436"/>
      <c r="GK120" s="436"/>
      <c r="GL120" s="436"/>
      <c r="GM120" s="436"/>
      <c r="GN120" s="436"/>
      <c r="GO120" s="436"/>
      <c r="GP120" s="436"/>
      <c r="GQ120" s="436"/>
      <c r="GR120" s="436"/>
      <c r="GS120" s="436"/>
      <c r="GT120" s="436"/>
      <c r="GU120" s="436"/>
      <c r="GV120" s="436"/>
      <c r="GW120" s="436"/>
      <c r="GX120" s="437"/>
      <c r="GY120" s="437"/>
      <c r="GZ120" s="437"/>
      <c r="HA120" s="437"/>
      <c r="HB120" s="437"/>
      <c r="HC120" s="437"/>
      <c r="HD120" s="437"/>
      <c r="HE120" s="3665"/>
      <c r="HF120" s="437"/>
      <c r="HG120" s="437"/>
      <c r="HH120" s="437"/>
      <c r="HI120" s="438"/>
      <c r="HJ120" s="438"/>
      <c r="HK120" s="438"/>
      <c r="HL120" s="438"/>
      <c r="HM120" s="438"/>
      <c r="HN120" s="438"/>
      <c r="HO120" s="3665"/>
      <c r="HP120" s="438"/>
      <c r="HQ120" s="438"/>
      <c r="HR120" s="438"/>
      <c r="HS120" s="438"/>
      <c r="HT120" s="438"/>
      <c r="HU120" s="438"/>
      <c r="HV120" s="439"/>
      <c r="HW120" s="439"/>
      <c r="HX120" s="439"/>
      <c r="HY120" s="439"/>
      <c r="HZ120" s="439"/>
      <c r="IA120" s="3665"/>
      <c r="IB120" s="439"/>
      <c r="IC120" s="439"/>
      <c r="ID120" s="439"/>
      <c r="IE120" s="439"/>
      <c r="IF120" s="439"/>
      <c r="IG120" s="439"/>
    </row>
    <row r="121" spans="1:242" s="530" customFormat="1" ht="15" customHeight="1" x14ac:dyDescent="0.25">
      <c r="A121" s="399"/>
      <c r="B121" s="4089" t="s">
        <v>254</v>
      </c>
      <c r="C121" s="4089"/>
      <c r="D121" s="4089"/>
      <c r="E121" s="4089"/>
      <c r="F121" s="4089"/>
      <c r="G121" s="4091">
        <f>AVERAGE(C7:C114)</f>
        <v>22.064814814814813</v>
      </c>
      <c r="H121" s="4091"/>
      <c r="I121" s="4091"/>
      <c r="J121" s="4091"/>
      <c r="K121" s="756"/>
      <c r="L121" s="541"/>
      <c r="M121" s="541"/>
      <c r="N121" s="543"/>
      <c r="O121" s="4094"/>
      <c r="P121" s="4081">
        <v>10</v>
      </c>
      <c r="Q121" s="4082"/>
      <c r="R121" s="4083">
        <f>COUNTIF($BI$5:$IG$5,"=10")</f>
        <v>20</v>
      </c>
      <c r="S121" s="4084"/>
      <c r="T121" s="4085">
        <f t="shared" si="219"/>
        <v>0.1111111111111111</v>
      </c>
      <c r="U121" s="4086"/>
      <c r="V121" s="464"/>
      <c r="W121" s="465"/>
      <c r="X121" s="466"/>
      <c r="Y121" s="466"/>
      <c r="Z121" s="467"/>
      <c r="AA121" s="468"/>
      <c r="AB121" s="469"/>
      <c r="AC121" s="3441"/>
      <c r="AD121" s="3441"/>
      <c r="AE121" s="3442"/>
      <c r="AF121" s="3442"/>
      <c r="AG121" s="3443"/>
      <c r="AH121" s="3443"/>
      <c r="AI121" s="3444"/>
      <c r="AJ121" s="3444"/>
      <c r="AK121" s="3445"/>
      <c r="AL121" s="3445"/>
      <c r="AM121" s="3446"/>
      <c r="AN121" s="3446"/>
      <c r="AO121" s="3447"/>
      <c r="AP121" s="3447"/>
      <c r="AQ121" s="3441"/>
      <c r="AR121" s="3441"/>
      <c r="AS121" s="3442"/>
      <c r="AT121" s="3442"/>
      <c r="AU121" s="3443"/>
      <c r="AV121" s="3443"/>
      <c r="AW121" s="3444"/>
      <c r="AX121" s="3444"/>
      <c r="AY121" s="3448"/>
      <c r="AZ121" s="3448"/>
      <c r="BA121" s="3469"/>
      <c r="BB121" s="3469"/>
      <c r="BC121" s="3605"/>
      <c r="BD121" s="3605"/>
      <c r="BE121" s="3726"/>
      <c r="BF121" s="3726"/>
      <c r="BG121" s="3806"/>
      <c r="BH121" s="3806"/>
      <c r="BI121" s="429"/>
      <c r="BJ121" s="429"/>
      <c r="BK121" s="429"/>
      <c r="BL121" s="428"/>
      <c r="BM121" s="428"/>
      <c r="BN121" s="428"/>
      <c r="BO121" s="428"/>
      <c r="BP121" s="428"/>
      <c r="BQ121" s="430"/>
      <c r="BR121" s="431"/>
      <c r="BS121" s="431"/>
      <c r="BT121" s="432"/>
      <c r="BU121" s="432"/>
      <c r="BV121" s="432"/>
      <c r="BW121" s="432"/>
      <c r="BX121" s="432"/>
      <c r="BY121" s="432"/>
      <c r="BZ121" s="432"/>
      <c r="CA121" s="432"/>
      <c r="CB121" s="433"/>
      <c r="CC121" s="433"/>
      <c r="CD121" s="434"/>
      <c r="CE121" s="434"/>
      <c r="CF121" s="434"/>
      <c r="CG121" s="434"/>
      <c r="CH121" s="434"/>
      <c r="CI121" s="434"/>
      <c r="CJ121" s="434"/>
      <c r="CK121" s="434"/>
      <c r="CL121" s="435"/>
      <c r="CM121" s="435"/>
      <c r="CN121" s="435"/>
      <c r="CO121" s="435"/>
      <c r="CP121" s="435"/>
      <c r="CQ121" s="435"/>
      <c r="CR121" s="435"/>
      <c r="CS121" s="435"/>
      <c r="CT121" s="435"/>
      <c r="CU121" s="435"/>
      <c r="CV121" s="435"/>
      <c r="CW121" s="436"/>
      <c r="CX121" s="436"/>
      <c r="CY121" s="436"/>
      <c r="CZ121" s="436"/>
      <c r="DA121" s="436"/>
      <c r="DB121" s="436"/>
      <c r="DC121" s="436"/>
      <c r="DD121" s="436"/>
      <c r="DE121" s="436"/>
      <c r="DF121" s="436"/>
      <c r="DG121" s="437"/>
      <c r="DH121" s="437"/>
      <c r="DI121" s="437"/>
      <c r="DJ121" s="437"/>
      <c r="DK121" s="437"/>
      <c r="DL121" s="437"/>
      <c r="DM121" s="437"/>
      <c r="DN121" s="437"/>
      <c r="DO121" s="437"/>
      <c r="DP121" s="437"/>
      <c r="DQ121" s="437"/>
      <c r="DR121" s="437"/>
      <c r="DS121" s="437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9"/>
      <c r="EG121" s="439"/>
      <c r="EH121" s="439"/>
      <c r="EI121" s="439"/>
      <c r="EJ121" s="439"/>
      <c r="EK121" s="439"/>
      <c r="EL121" s="439"/>
      <c r="EM121" s="439"/>
      <c r="EN121" s="439"/>
      <c r="EO121" s="439"/>
      <c r="EP121" s="439"/>
      <c r="EQ121" s="439"/>
      <c r="ER121" s="439"/>
      <c r="ES121" s="440"/>
      <c r="ET121" s="440"/>
      <c r="EU121" s="440"/>
      <c r="EV121" s="440"/>
      <c r="EW121" s="440"/>
      <c r="EX121" s="440"/>
      <c r="EY121" s="440"/>
      <c r="EZ121" s="440"/>
      <c r="FA121" s="440"/>
      <c r="FB121" s="440"/>
      <c r="FC121" s="440"/>
      <c r="FD121" s="440"/>
      <c r="FE121" s="440"/>
      <c r="FF121" s="440"/>
      <c r="FG121" s="434"/>
      <c r="FH121" s="434"/>
      <c r="FI121" s="434"/>
      <c r="FJ121" s="434"/>
      <c r="FK121" s="434"/>
      <c r="FL121" s="434"/>
      <c r="FM121" s="434"/>
      <c r="FN121" s="434"/>
      <c r="FO121" s="434"/>
      <c r="FP121" s="434"/>
      <c r="FQ121" s="434"/>
      <c r="FR121" s="434"/>
      <c r="FS121" s="434"/>
      <c r="FT121" s="434"/>
      <c r="FU121" s="435"/>
      <c r="FV121" s="435"/>
      <c r="FW121" s="435"/>
      <c r="FX121" s="435"/>
      <c r="FY121" s="435"/>
      <c r="FZ121" s="435"/>
      <c r="GA121" s="435"/>
      <c r="GB121" s="435"/>
      <c r="GC121" s="435"/>
      <c r="GD121" s="435"/>
      <c r="GE121" s="435"/>
      <c r="GF121" s="435"/>
      <c r="GG121" s="435"/>
      <c r="GH121" s="435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/>
      <c r="GT121" s="436"/>
      <c r="GU121" s="436"/>
      <c r="GV121" s="436"/>
      <c r="GW121" s="436"/>
      <c r="GX121" s="437"/>
      <c r="GY121" s="437"/>
      <c r="GZ121" s="437"/>
      <c r="HA121" s="437"/>
      <c r="HB121" s="437"/>
      <c r="HC121" s="437"/>
      <c r="HD121" s="437"/>
      <c r="HE121" s="3665"/>
      <c r="HF121" s="437"/>
      <c r="HG121" s="437"/>
      <c r="HH121" s="437"/>
      <c r="HI121" s="438"/>
      <c r="HJ121" s="438"/>
      <c r="HK121" s="438"/>
      <c r="HL121" s="438"/>
      <c r="HM121" s="438"/>
      <c r="HN121" s="438"/>
      <c r="HO121" s="3665"/>
      <c r="HP121" s="438"/>
      <c r="HQ121" s="438"/>
      <c r="HR121" s="438"/>
      <c r="HS121" s="438"/>
      <c r="HT121" s="438"/>
      <c r="HU121" s="438"/>
      <c r="HV121" s="439"/>
      <c r="HW121" s="439"/>
      <c r="HX121" s="439"/>
      <c r="HY121" s="439"/>
      <c r="HZ121" s="439"/>
      <c r="IA121" s="3665"/>
      <c r="IB121" s="439"/>
      <c r="IC121" s="439"/>
      <c r="ID121" s="439"/>
      <c r="IE121" s="439"/>
      <c r="IF121" s="439"/>
      <c r="IG121" s="439"/>
    </row>
    <row r="122" spans="1:242" s="530" customFormat="1" x14ac:dyDescent="0.25">
      <c r="A122" s="399"/>
      <c r="B122" s="4089" t="s">
        <v>274</v>
      </c>
      <c r="C122" s="4089"/>
      <c r="D122" s="4089"/>
      <c r="E122" s="4089"/>
      <c r="F122" s="4089"/>
      <c r="G122" s="4090">
        <f>COUNTIF(victoires,"&gt;=1")</f>
        <v>42</v>
      </c>
      <c r="H122" s="4090"/>
      <c r="I122" s="4090"/>
      <c r="J122" s="4090"/>
      <c r="K122" s="756"/>
      <c r="L122" s="541"/>
      <c r="M122" s="541"/>
      <c r="N122" s="543"/>
      <c r="O122" s="4094"/>
      <c r="P122" s="4081">
        <v>11</v>
      </c>
      <c r="Q122" s="4082"/>
      <c r="R122" s="4083">
        <f>COUNTIF($BI$5:$IG$5,"=11")</f>
        <v>11</v>
      </c>
      <c r="S122" s="4084"/>
      <c r="T122" s="4085">
        <f t="shared" si="219"/>
        <v>6.1111111111111109E-2</v>
      </c>
      <c r="U122" s="4086"/>
      <c r="V122" s="464"/>
      <c r="W122" s="465"/>
      <c r="X122" s="466"/>
      <c r="Y122" s="466"/>
      <c r="Z122" s="467"/>
      <c r="AA122" s="468"/>
      <c r="AB122" s="469"/>
      <c r="AC122" s="3441"/>
      <c r="AD122" s="3441"/>
      <c r="AE122" s="3442"/>
      <c r="AF122" s="3442"/>
      <c r="AG122" s="3443"/>
      <c r="AH122" s="3443"/>
      <c r="AI122" s="3444"/>
      <c r="AJ122" s="3444"/>
      <c r="AK122" s="3445"/>
      <c r="AL122" s="3445"/>
      <c r="AM122" s="3446"/>
      <c r="AN122" s="3446"/>
      <c r="AO122" s="3447"/>
      <c r="AP122" s="3447"/>
      <c r="AQ122" s="3441"/>
      <c r="AR122" s="3441"/>
      <c r="AS122" s="3442"/>
      <c r="AT122" s="3442"/>
      <c r="AU122" s="3443"/>
      <c r="AV122" s="3443"/>
      <c r="AW122" s="3444"/>
      <c r="AX122" s="3444"/>
      <c r="AY122" s="3448"/>
      <c r="AZ122" s="3448"/>
      <c r="BA122" s="3469"/>
      <c r="BB122" s="3469"/>
      <c r="BC122" s="3605"/>
      <c r="BD122" s="3605"/>
      <c r="BE122" s="3726"/>
      <c r="BF122" s="3726"/>
      <c r="BG122" s="3806"/>
      <c r="BH122" s="3806"/>
      <c r="BI122" s="429"/>
      <c r="BJ122" s="429"/>
      <c r="BK122" s="429"/>
      <c r="BL122" s="428"/>
      <c r="BM122" s="428"/>
      <c r="BN122" s="428"/>
      <c r="BO122" s="428"/>
      <c r="BP122" s="428"/>
      <c r="BQ122" s="430"/>
      <c r="BR122" s="431"/>
      <c r="BS122" s="431"/>
      <c r="BT122" s="432"/>
      <c r="BU122" s="432"/>
      <c r="BV122" s="432"/>
      <c r="BW122" s="432"/>
      <c r="BX122" s="432"/>
      <c r="BY122" s="432"/>
      <c r="BZ122" s="432"/>
      <c r="CA122" s="432"/>
      <c r="CB122" s="433"/>
      <c r="CC122" s="433"/>
      <c r="CD122" s="434"/>
      <c r="CE122" s="434"/>
      <c r="CF122" s="434"/>
      <c r="CG122" s="434"/>
      <c r="CH122" s="434"/>
      <c r="CI122" s="434"/>
      <c r="CJ122" s="434"/>
      <c r="CK122" s="434"/>
      <c r="CL122" s="435"/>
      <c r="CM122" s="435"/>
      <c r="CN122" s="435"/>
      <c r="CO122" s="435"/>
      <c r="CP122" s="435"/>
      <c r="CQ122" s="435"/>
      <c r="CR122" s="435"/>
      <c r="CS122" s="435"/>
      <c r="CT122" s="435"/>
      <c r="CU122" s="435"/>
      <c r="CV122" s="435"/>
      <c r="CW122" s="436"/>
      <c r="CX122" s="436"/>
      <c r="CY122" s="436"/>
      <c r="CZ122" s="436"/>
      <c r="DA122" s="436"/>
      <c r="DB122" s="436"/>
      <c r="DC122" s="436"/>
      <c r="DD122" s="436"/>
      <c r="DE122" s="436"/>
      <c r="DF122" s="436"/>
      <c r="DG122" s="437"/>
      <c r="DH122" s="437"/>
      <c r="DI122" s="437"/>
      <c r="DJ122" s="437"/>
      <c r="DK122" s="437"/>
      <c r="DL122" s="437"/>
      <c r="DM122" s="437"/>
      <c r="DN122" s="437"/>
      <c r="DO122" s="437"/>
      <c r="DP122" s="437"/>
      <c r="DQ122" s="437"/>
      <c r="DR122" s="437"/>
      <c r="DS122" s="437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9"/>
      <c r="EG122" s="439"/>
      <c r="EH122" s="439"/>
      <c r="EI122" s="439"/>
      <c r="EJ122" s="439"/>
      <c r="EK122" s="439"/>
      <c r="EL122" s="439"/>
      <c r="EM122" s="439"/>
      <c r="EN122" s="439"/>
      <c r="EO122" s="439"/>
      <c r="EP122" s="439"/>
      <c r="EQ122" s="439"/>
      <c r="ER122" s="439"/>
      <c r="ES122" s="440"/>
      <c r="ET122" s="440"/>
      <c r="EU122" s="440"/>
      <c r="EV122" s="440"/>
      <c r="EW122" s="440"/>
      <c r="EX122" s="440"/>
      <c r="EY122" s="440"/>
      <c r="EZ122" s="440"/>
      <c r="FA122" s="440"/>
      <c r="FB122" s="440"/>
      <c r="FC122" s="440"/>
      <c r="FD122" s="440"/>
      <c r="FE122" s="440"/>
      <c r="FF122" s="440"/>
      <c r="FG122" s="434"/>
      <c r="FH122" s="434"/>
      <c r="FI122" s="434"/>
      <c r="FJ122" s="434"/>
      <c r="FK122" s="434"/>
      <c r="FL122" s="434"/>
      <c r="FM122" s="434"/>
      <c r="FN122" s="434"/>
      <c r="FO122" s="434"/>
      <c r="FP122" s="434"/>
      <c r="FQ122" s="434"/>
      <c r="FR122" s="434"/>
      <c r="FS122" s="434"/>
      <c r="FT122" s="434"/>
      <c r="FU122" s="435"/>
      <c r="FV122" s="435"/>
      <c r="FW122" s="435"/>
      <c r="FX122" s="435"/>
      <c r="FY122" s="435"/>
      <c r="FZ122" s="435"/>
      <c r="GA122" s="435"/>
      <c r="GB122" s="435"/>
      <c r="GC122" s="435"/>
      <c r="GD122" s="435"/>
      <c r="GE122" s="435"/>
      <c r="GF122" s="435"/>
      <c r="GG122" s="435"/>
      <c r="GH122" s="435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7"/>
      <c r="GY122" s="437"/>
      <c r="GZ122" s="437"/>
      <c r="HA122" s="437"/>
      <c r="HB122" s="437"/>
      <c r="HC122" s="437"/>
      <c r="HD122" s="437"/>
      <c r="HE122" s="3665"/>
      <c r="HF122" s="437"/>
      <c r="HG122" s="437"/>
      <c r="HH122" s="437"/>
      <c r="HI122" s="438"/>
      <c r="HJ122" s="438"/>
      <c r="HK122" s="438"/>
      <c r="HL122" s="438"/>
      <c r="HM122" s="438"/>
      <c r="HN122" s="438"/>
      <c r="HO122" s="3665"/>
      <c r="HP122" s="438"/>
      <c r="HQ122" s="438"/>
      <c r="HR122" s="438"/>
      <c r="HS122" s="438"/>
      <c r="HT122" s="438"/>
      <c r="HU122" s="438"/>
      <c r="HV122" s="439"/>
      <c r="HW122" s="439"/>
      <c r="HX122" s="439"/>
      <c r="HY122" s="439"/>
      <c r="HZ122" s="439"/>
      <c r="IA122" s="3665"/>
      <c r="IB122" s="439"/>
      <c r="IC122" s="439"/>
      <c r="ID122" s="439"/>
      <c r="IE122" s="439"/>
      <c r="IF122" s="439"/>
      <c r="IG122" s="439"/>
    </row>
    <row r="123" spans="1:242" s="530" customFormat="1" x14ac:dyDescent="0.25">
      <c r="A123" s="399"/>
      <c r="B123" s="4089" t="s">
        <v>939</v>
      </c>
      <c r="C123" s="4089"/>
      <c r="D123" s="4089"/>
      <c r="E123" s="4089"/>
      <c r="F123" s="4089"/>
      <c r="G123" s="4090">
        <f>COUNTIF(C7:C114,"=1")</f>
        <v>34</v>
      </c>
      <c r="H123" s="4090"/>
      <c r="I123" s="4090"/>
      <c r="J123" s="4090"/>
      <c r="K123" s="756"/>
      <c r="L123" s="541"/>
      <c r="M123" s="541"/>
      <c r="N123" s="543"/>
      <c r="O123" s="4094"/>
      <c r="P123" s="4081">
        <v>12</v>
      </c>
      <c r="Q123" s="4082"/>
      <c r="R123" s="4083">
        <f>COUNTIF($BI$5:$IG$5,"=12")</f>
        <v>22</v>
      </c>
      <c r="S123" s="4084"/>
      <c r="T123" s="4085">
        <f t="shared" si="219"/>
        <v>0.12222222222222222</v>
      </c>
      <c r="U123" s="4086"/>
      <c r="V123" s="464"/>
      <c r="W123" s="465"/>
      <c r="X123" s="466"/>
      <c r="Y123" s="466"/>
      <c r="Z123" s="467"/>
      <c r="AA123" s="468"/>
      <c r="AB123" s="469"/>
      <c r="AC123" s="3441"/>
      <c r="AD123" s="3441"/>
      <c r="AE123" s="3442"/>
      <c r="AF123" s="3442"/>
      <c r="AG123" s="3443"/>
      <c r="AH123" s="3443"/>
      <c r="AI123" s="3444"/>
      <c r="AJ123" s="3444"/>
      <c r="AK123" s="3445"/>
      <c r="AL123" s="3445"/>
      <c r="AM123" s="3446"/>
      <c r="AN123" s="3446"/>
      <c r="AO123" s="3447"/>
      <c r="AP123" s="3447"/>
      <c r="AQ123" s="3441"/>
      <c r="AR123" s="3441"/>
      <c r="AS123" s="3442"/>
      <c r="AT123" s="3442"/>
      <c r="AU123" s="3443"/>
      <c r="AV123" s="3443"/>
      <c r="AW123" s="3444"/>
      <c r="AX123" s="3444"/>
      <c r="AY123" s="3448"/>
      <c r="AZ123" s="3448"/>
      <c r="BA123" s="3469"/>
      <c r="BB123" s="3469"/>
      <c r="BC123" s="3605"/>
      <c r="BD123" s="3605"/>
      <c r="BE123" s="3726"/>
      <c r="BF123" s="3726"/>
      <c r="BG123" s="3806"/>
      <c r="BH123" s="3806"/>
      <c r="BI123" s="429"/>
      <c r="BJ123" s="429"/>
      <c r="BK123" s="429"/>
      <c r="BL123" s="428"/>
      <c r="BM123" s="428"/>
      <c r="BN123" s="428"/>
      <c r="BO123" s="428"/>
      <c r="BP123" s="428"/>
      <c r="BQ123" s="430"/>
      <c r="BR123" s="431"/>
      <c r="BS123" s="431"/>
      <c r="BT123" s="432"/>
      <c r="BU123" s="432"/>
      <c r="BV123" s="432"/>
      <c r="BW123" s="432"/>
      <c r="BX123" s="432"/>
      <c r="BY123" s="432"/>
      <c r="BZ123" s="432"/>
      <c r="CA123" s="432"/>
      <c r="CB123" s="433"/>
      <c r="CC123" s="433"/>
      <c r="CD123" s="434"/>
      <c r="CE123" s="434"/>
      <c r="CF123" s="434"/>
      <c r="CG123" s="434"/>
      <c r="CH123" s="434"/>
      <c r="CI123" s="434"/>
      <c r="CJ123" s="434"/>
      <c r="CK123" s="434"/>
      <c r="CL123" s="435"/>
      <c r="CM123" s="435"/>
      <c r="CN123" s="435"/>
      <c r="CO123" s="435"/>
      <c r="CP123" s="435"/>
      <c r="CQ123" s="435"/>
      <c r="CR123" s="435"/>
      <c r="CS123" s="435"/>
      <c r="CT123" s="435"/>
      <c r="CU123" s="435"/>
      <c r="CV123" s="435"/>
      <c r="CW123" s="436"/>
      <c r="CX123" s="436"/>
      <c r="CY123" s="436"/>
      <c r="CZ123" s="436"/>
      <c r="DA123" s="436"/>
      <c r="DB123" s="436"/>
      <c r="DC123" s="436"/>
      <c r="DD123" s="436"/>
      <c r="DE123" s="436"/>
      <c r="DF123" s="436"/>
      <c r="DG123" s="437"/>
      <c r="DH123" s="437"/>
      <c r="DI123" s="437"/>
      <c r="DJ123" s="437"/>
      <c r="DK123" s="437"/>
      <c r="DL123" s="437"/>
      <c r="DM123" s="437"/>
      <c r="DN123" s="437"/>
      <c r="DO123" s="437"/>
      <c r="DP123" s="437"/>
      <c r="DQ123" s="437"/>
      <c r="DR123" s="437"/>
      <c r="DS123" s="437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9"/>
      <c r="EG123" s="439"/>
      <c r="EH123" s="439"/>
      <c r="EI123" s="439"/>
      <c r="EJ123" s="439"/>
      <c r="EK123" s="439"/>
      <c r="EL123" s="439"/>
      <c r="EM123" s="439"/>
      <c r="EN123" s="439"/>
      <c r="EO123" s="439"/>
      <c r="EP123" s="439"/>
      <c r="EQ123" s="439"/>
      <c r="ER123" s="439"/>
      <c r="ES123" s="440"/>
      <c r="ET123" s="440"/>
      <c r="EU123" s="440"/>
      <c r="EV123" s="440"/>
      <c r="EW123" s="440"/>
      <c r="EX123" s="440"/>
      <c r="EY123" s="440"/>
      <c r="EZ123" s="440"/>
      <c r="FA123" s="440"/>
      <c r="FB123" s="440"/>
      <c r="FC123" s="440"/>
      <c r="FD123" s="440"/>
      <c r="FE123" s="440"/>
      <c r="FF123" s="440"/>
      <c r="FG123" s="434"/>
      <c r="FH123" s="434"/>
      <c r="FI123" s="434"/>
      <c r="FJ123" s="434"/>
      <c r="FK123" s="434"/>
      <c r="FL123" s="434"/>
      <c r="FM123" s="434"/>
      <c r="FN123" s="434"/>
      <c r="FO123" s="434"/>
      <c r="FP123" s="434"/>
      <c r="FQ123" s="434"/>
      <c r="FR123" s="434"/>
      <c r="FS123" s="434"/>
      <c r="FT123" s="434"/>
      <c r="FU123" s="435"/>
      <c r="FV123" s="435"/>
      <c r="FW123" s="435"/>
      <c r="FX123" s="435"/>
      <c r="FY123" s="435"/>
      <c r="FZ123" s="435"/>
      <c r="GA123" s="435"/>
      <c r="GB123" s="435"/>
      <c r="GC123" s="435"/>
      <c r="GD123" s="435"/>
      <c r="GE123" s="435"/>
      <c r="GF123" s="435"/>
      <c r="GG123" s="435"/>
      <c r="GH123" s="435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6"/>
      <c r="GS123" s="436"/>
      <c r="GT123" s="436"/>
      <c r="GU123" s="436"/>
      <c r="GV123" s="436"/>
      <c r="GW123" s="436"/>
      <c r="GX123" s="437"/>
      <c r="GY123" s="437"/>
      <c r="GZ123" s="437"/>
      <c r="HA123" s="437"/>
      <c r="HB123" s="437"/>
      <c r="HC123" s="437"/>
      <c r="HD123" s="437"/>
      <c r="HE123" s="3665"/>
      <c r="HF123" s="437"/>
      <c r="HG123" s="437"/>
      <c r="HH123" s="437"/>
      <c r="HI123" s="438"/>
      <c r="HJ123" s="438"/>
      <c r="HK123" s="438"/>
      <c r="HL123" s="438"/>
      <c r="HM123" s="438"/>
      <c r="HN123" s="438"/>
      <c r="HO123" s="3665"/>
      <c r="HP123" s="438"/>
      <c r="HQ123" s="438"/>
      <c r="HR123" s="438"/>
      <c r="HS123" s="438"/>
      <c r="HT123" s="438"/>
      <c r="HU123" s="438"/>
      <c r="HV123" s="439"/>
      <c r="HW123" s="439"/>
      <c r="HX123" s="439"/>
      <c r="HY123" s="439"/>
      <c r="HZ123" s="439"/>
      <c r="IA123" s="3665"/>
      <c r="IB123" s="439"/>
      <c r="IC123" s="439"/>
      <c r="ID123" s="439"/>
      <c r="IE123" s="439"/>
      <c r="IF123" s="439"/>
      <c r="IG123" s="439"/>
    </row>
    <row r="124" spans="1:242" s="530" customFormat="1" x14ac:dyDescent="0.25">
      <c r="A124" s="3501"/>
      <c r="B124" s="544"/>
      <c r="C124" s="426"/>
      <c r="D124" s="545"/>
      <c r="E124" s="546"/>
      <c r="F124" s="547"/>
      <c r="G124" s="548"/>
      <c r="H124" s="548"/>
      <c r="I124" s="548"/>
      <c r="J124" s="549"/>
      <c r="K124" s="756"/>
      <c r="L124" s="541"/>
      <c r="M124" s="541"/>
      <c r="N124" s="543"/>
      <c r="O124" s="4094"/>
      <c r="P124" s="4081">
        <v>13</v>
      </c>
      <c r="Q124" s="4082"/>
      <c r="R124" s="4083">
        <f>COUNTIF($BI$5:$IG$5,"=13")</f>
        <v>25</v>
      </c>
      <c r="S124" s="4084"/>
      <c r="T124" s="4085">
        <f t="shared" si="219"/>
        <v>0.1388888888888889</v>
      </c>
      <c r="U124" s="4086"/>
      <c r="V124" s="464"/>
      <c r="W124" s="465"/>
      <c r="X124" s="466"/>
      <c r="Y124" s="466"/>
      <c r="Z124" s="467"/>
      <c r="AA124" s="468"/>
      <c r="AB124" s="469"/>
      <c r="AC124" s="3441"/>
      <c r="AD124" s="3441"/>
      <c r="AE124" s="3442"/>
      <c r="AF124" s="3442"/>
      <c r="AG124" s="3443"/>
      <c r="AH124" s="3443"/>
      <c r="AI124" s="3444"/>
      <c r="AJ124" s="3444"/>
      <c r="AK124" s="3445"/>
      <c r="AL124" s="3445"/>
      <c r="AM124" s="3446"/>
      <c r="AN124" s="3446"/>
      <c r="AO124" s="3447"/>
      <c r="AP124" s="3447"/>
      <c r="AQ124" s="3441"/>
      <c r="AR124" s="3441"/>
      <c r="AS124" s="3442"/>
      <c r="AT124" s="3442"/>
      <c r="AU124" s="3443"/>
      <c r="AV124" s="3443"/>
      <c r="AW124" s="3444"/>
      <c r="AX124" s="3444"/>
      <c r="AY124" s="3448"/>
      <c r="AZ124" s="3448"/>
      <c r="BA124" s="3469"/>
      <c r="BB124" s="3469"/>
      <c r="BC124" s="3605"/>
      <c r="BD124" s="3605"/>
      <c r="BE124" s="3726"/>
      <c r="BF124" s="3726"/>
      <c r="BG124" s="3806"/>
      <c r="BH124" s="3806"/>
      <c r="BI124" s="429"/>
      <c r="BJ124" s="429"/>
      <c r="BK124" s="429"/>
      <c r="BL124" s="428"/>
      <c r="BM124" s="428"/>
      <c r="BN124" s="428"/>
      <c r="BO124" s="428"/>
      <c r="BP124" s="428"/>
      <c r="BQ124" s="430"/>
      <c r="BR124" s="431"/>
      <c r="BS124" s="431"/>
      <c r="BT124" s="432"/>
      <c r="BU124" s="432"/>
      <c r="BV124" s="432"/>
      <c r="BW124" s="432"/>
      <c r="BX124" s="432"/>
      <c r="BY124" s="432"/>
      <c r="BZ124" s="432"/>
      <c r="CA124" s="432"/>
      <c r="CB124" s="433"/>
      <c r="CC124" s="433"/>
      <c r="CD124" s="434"/>
      <c r="CE124" s="434"/>
      <c r="CF124" s="434"/>
      <c r="CG124" s="434"/>
      <c r="CH124" s="434"/>
      <c r="CI124" s="434"/>
      <c r="CJ124" s="434"/>
      <c r="CK124" s="434"/>
      <c r="CL124" s="435"/>
      <c r="CM124" s="435"/>
      <c r="CN124" s="435"/>
      <c r="CO124" s="435"/>
      <c r="CP124" s="435"/>
      <c r="CQ124" s="435"/>
      <c r="CR124" s="435"/>
      <c r="CS124" s="435"/>
      <c r="CT124" s="435"/>
      <c r="CU124" s="435"/>
      <c r="CV124" s="435"/>
      <c r="CW124" s="436"/>
      <c r="CX124" s="436"/>
      <c r="CY124" s="436"/>
      <c r="CZ124" s="436"/>
      <c r="DA124" s="436"/>
      <c r="DB124" s="436"/>
      <c r="DC124" s="436"/>
      <c r="DD124" s="436"/>
      <c r="DE124" s="436"/>
      <c r="DF124" s="436"/>
      <c r="DG124" s="437"/>
      <c r="DH124" s="437"/>
      <c r="DI124" s="437"/>
      <c r="DJ124" s="437"/>
      <c r="DK124" s="437"/>
      <c r="DL124" s="437"/>
      <c r="DM124" s="437"/>
      <c r="DN124" s="437"/>
      <c r="DO124" s="437"/>
      <c r="DP124" s="437"/>
      <c r="DQ124" s="437"/>
      <c r="DR124" s="437"/>
      <c r="DS124" s="437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9"/>
      <c r="EG124" s="439"/>
      <c r="EH124" s="439"/>
      <c r="EI124" s="439"/>
      <c r="EJ124" s="439"/>
      <c r="EK124" s="439"/>
      <c r="EL124" s="439"/>
      <c r="EM124" s="439"/>
      <c r="EN124" s="439"/>
      <c r="EO124" s="439"/>
      <c r="EP124" s="439"/>
      <c r="EQ124" s="439"/>
      <c r="ER124" s="439"/>
      <c r="ES124" s="440"/>
      <c r="ET124" s="440"/>
      <c r="EU124" s="440"/>
      <c r="EV124" s="440"/>
      <c r="EW124" s="440"/>
      <c r="EX124" s="440"/>
      <c r="EY124" s="440"/>
      <c r="EZ124" s="440"/>
      <c r="FA124" s="440"/>
      <c r="FB124" s="440"/>
      <c r="FC124" s="440"/>
      <c r="FD124" s="440"/>
      <c r="FE124" s="440"/>
      <c r="FF124" s="440"/>
      <c r="FG124" s="434"/>
      <c r="FH124" s="434"/>
      <c r="FI124" s="434"/>
      <c r="FJ124" s="434"/>
      <c r="FK124" s="434"/>
      <c r="FL124" s="434"/>
      <c r="FM124" s="434"/>
      <c r="FN124" s="434"/>
      <c r="FO124" s="434"/>
      <c r="FP124" s="434"/>
      <c r="FQ124" s="434"/>
      <c r="FR124" s="434"/>
      <c r="FS124" s="434"/>
      <c r="FT124" s="434"/>
      <c r="FU124" s="435"/>
      <c r="FV124" s="435"/>
      <c r="FW124" s="435"/>
      <c r="FX124" s="435"/>
      <c r="FY124" s="435"/>
      <c r="FZ124" s="435"/>
      <c r="GA124" s="435"/>
      <c r="GB124" s="435"/>
      <c r="GC124" s="435"/>
      <c r="GD124" s="435"/>
      <c r="GE124" s="435"/>
      <c r="GF124" s="435"/>
      <c r="GG124" s="435"/>
      <c r="GH124" s="435"/>
      <c r="GI124" s="436"/>
      <c r="GJ124" s="436"/>
      <c r="GK124" s="436"/>
      <c r="GL124" s="436"/>
      <c r="GM124" s="436"/>
      <c r="GN124" s="436"/>
      <c r="GO124" s="436"/>
      <c r="GP124" s="436"/>
      <c r="GQ124" s="436"/>
      <c r="GR124" s="436"/>
      <c r="GS124" s="436"/>
      <c r="GT124" s="436"/>
      <c r="GU124" s="436"/>
      <c r="GV124" s="436"/>
      <c r="GW124" s="436"/>
      <c r="GX124" s="437"/>
      <c r="GY124" s="437"/>
      <c r="GZ124" s="437"/>
      <c r="HA124" s="437"/>
      <c r="HB124" s="437"/>
      <c r="HC124" s="437"/>
      <c r="HD124" s="437"/>
      <c r="HE124" s="3665"/>
      <c r="HF124" s="437"/>
      <c r="HG124" s="437"/>
      <c r="HH124" s="437"/>
      <c r="HI124" s="438"/>
      <c r="HJ124" s="438"/>
      <c r="HK124" s="438"/>
      <c r="HL124" s="438"/>
      <c r="HM124" s="438"/>
      <c r="HN124" s="438"/>
      <c r="HO124" s="3665"/>
      <c r="HP124" s="438"/>
      <c r="HQ124" s="438"/>
      <c r="HR124" s="438"/>
      <c r="HS124" s="438"/>
      <c r="HT124" s="438"/>
      <c r="HU124" s="438"/>
      <c r="HV124" s="439"/>
      <c r="HW124" s="439"/>
      <c r="HX124" s="439"/>
      <c r="HY124" s="439"/>
      <c r="HZ124" s="439"/>
      <c r="IA124" s="3665"/>
      <c r="IB124" s="439"/>
      <c r="IC124" s="439"/>
      <c r="ID124" s="439"/>
      <c r="IE124" s="439"/>
      <c r="IF124" s="439"/>
      <c r="IG124" s="439"/>
    </row>
    <row r="125" spans="1:242" s="530" customFormat="1" x14ac:dyDescent="0.25">
      <c r="A125" s="3501"/>
      <c r="B125" s="544"/>
      <c r="C125" s="426"/>
      <c r="D125" s="545"/>
      <c r="E125" s="546"/>
      <c r="F125" s="547"/>
      <c r="G125" s="548"/>
      <c r="H125" s="548"/>
      <c r="I125" s="548"/>
      <c r="J125" s="549"/>
      <c r="K125" s="756"/>
      <c r="L125" s="541"/>
      <c r="M125" s="541"/>
      <c r="N125" s="543"/>
      <c r="O125" s="4094"/>
      <c r="P125" s="4088">
        <v>14</v>
      </c>
      <c r="Q125" s="4081"/>
      <c r="R125" s="4083">
        <f>COUNTIF($BI$5:$IG$5,"=14")</f>
        <v>26</v>
      </c>
      <c r="S125" s="4084"/>
      <c r="T125" s="4085">
        <f t="shared" si="219"/>
        <v>0.14444444444444443</v>
      </c>
      <c r="U125" s="4086"/>
      <c r="V125" s="464"/>
      <c r="W125" s="465"/>
      <c r="X125" s="466"/>
      <c r="Y125" s="466"/>
      <c r="Z125" s="467"/>
      <c r="AA125" s="468"/>
      <c r="AB125" s="469"/>
      <c r="AC125" s="3441"/>
      <c r="AD125" s="3441"/>
      <c r="AE125" s="3442"/>
      <c r="AF125" s="3442"/>
      <c r="AG125" s="3443"/>
      <c r="AH125" s="3443"/>
      <c r="AI125" s="3444"/>
      <c r="AJ125" s="3444"/>
      <c r="AK125" s="3445"/>
      <c r="AL125" s="3445"/>
      <c r="AM125" s="3446"/>
      <c r="AN125" s="3446"/>
      <c r="AO125" s="3447"/>
      <c r="AP125" s="3447"/>
      <c r="AQ125" s="3441"/>
      <c r="AR125" s="3441"/>
      <c r="AS125" s="3442"/>
      <c r="AT125" s="3442"/>
      <c r="AU125" s="3443"/>
      <c r="AV125" s="3443"/>
      <c r="AW125" s="3444"/>
      <c r="AX125" s="3444"/>
      <c r="AY125" s="3448"/>
      <c r="AZ125" s="3448"/>
      <c r="BA125" s="3469"/>
      <c r="BB125" s="3469"/>
      <c r="BC125" s="3605"/>
      <c r="BD125" s="3605"/>
      <c r="BE125" s="3726"/>
      <c r="BF125" s="3726"/>
      <c r="BG125" s="3806"/>
      <c r="BH125" s="3806"/>
      <c r="BI125" s="429"/>
      <c r="BJ125" s="429"/>
      <c r="BK125" s="429"/>
      <c r="BL125" s="428"/>
      <c r="BM125" s="428"/>
      <c r="BN125" s="428"/>
      <c r="BO125" s="428"/>
      <c r="BP125" s="428"/>
      <c r="BQ125" s="430"/>
      <c r="BR125" s="431"/>
      <c r="BS125" s="431"/>
      <c r="BT125" s="432"/>
      <c r="BU125" s="432"/>
      <c r="BV125" s="432"/>
      <c r="BW125" s="432"/>
      <c r="BX125" s="432"/>
      <c r="BY125" s="432"/>
      <c r="BZ125" s="432"/>
      <c r="CA125" s="432"/>
      <c r="CB125" s="433"/>
      <c r="CC125" s="433"/>
      <c r="CD125" s="434"/>
      <c r="CE125" s="434"/>
      <c r="CF125" s="434"/>
      <c r="CG125" s="434"/>
      <c r="CH125" s="434"/>
      <c r="CI125" s="434"/>
      <c r="CJ125" s="434"/>
      <c r="CK125" s="434"/>
      <c r="CL125" s="435"/>
      <c r="CM125" s="435"/>
      <c r="CN125" s="435"/>
      <c r="CO125" s="435"/>
      <c r="CP125" s="435"/>
      <c r="CQ125" s="435"/>
      <c r="CR125" s="435"/>
      <c r="CS125" s="435"/>
      <c r="CT125" s="435"/>
      <c r="CU125" s="435"/>
      <c r="CV125" s="435"/>
      <c r="CW125" s="436"/>
      <c r="CX125" s="436"/>
      <c r="CY125" s="436"/>
      <c r="CZ125" s="436"/>
      <c r="DA125" s="436"/>
      <c r="DB125" s="436"/>
      <c r="DC125" s="436"/>
      <c r="DD125" s="436"/>
      <c r="DE125" s="436"/>
      <c r="DF125" s="436"/>
      <c r="DG125" s="437"/>
      <c r="DH125" s="437"/>
      <c r="DI125" s="437"/>
      <c r="DJ125" s="437"/>
      <c r="DK125" s="437"/>
      <c r="DL125" s="437"/>
      <c r="DM125" s="437"/>
      <c r="DN125" s="437"/>
      <c r="DO125" s="437"/>
      <c r="DP125" s="437"/>
      <c r="DQ125" s="437"/>
      <c r="DR125" s="437"/>
      <c r="DS125" s="437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9"/>
      <c r="EG125" s="439"/>
      <c r="EH125" s="439"/>
      <c r="EI125" s="439"/>
      <c r="EJ125" s="439"/>
      <c r="EK125" s="439"/>
      <c r="EL125" s="439"/>
      <c r="EM125" s="439"/>
      <c r="EN125" s="439"/>
      <c r="EO125" s="439"/>
      <c r="EP125" s="439"/>
      <c r="EQ125" s="439"/>
      <c r="ER125" s="439"/>
      <c r="ES125" s="440"/>
      <c r="ET125" s="440"/>
      <c r="EU125" s="440"/>
      <c r="EV125" s="440"/>
      <c r="EW125" s="440"/>
      <c r="EX125" s="440"/>
      <c r="EY125" s="440"/>
      <c r="EZ125" s="440"/>
      <c r="FA125" s="440"/>
      <c r="FB125" s="440"/>
      <c r="FC125" s="440"/>
      <c r="FD125" s="440"/>
      <c r="FE125" s="440"/>
      <c r="FF125" s="440"/>
      <c r="FG125" s="434"/>
      <c r="FH125" s="434"/>
      <c r="FI125" s="434"/>
      <c r="FJ125" s="434"/>
      <c r="FK125" s="434"/>
      <c r="FL125" s="434"/>
      <c r="FM125" s="434"/>
      <c r="FN125" s="434"/>
      <c r="FO125" s="434"/>
      <c r="FP125" s="434"/>
      <c r="FQ125" s="434"/>
      <c r="FR125" s="434"/>
      <c r="FS125" s="434"/>
      <c r="FT125" s="434"/>
      <c r="FU125" s="435"/>
      <c r="FV125" s="435"/>
      <c r="FW125" s="435"/>
      <c r="FX125" s="435"/>
      <c r="FY125" s="435"/>
      <c r="FZ125" s="435"/>
      <c r="GA125" s="435"/>
      <c r="GB125" s="435"/>
      <c r="GC125" s="435"/>
      <c r="GD125" s="435"/>
      <c r="GE125" s="435"/>
      <c r="GF125" s="435"/>
      <c r="GG125" s="435"/>
      <c r="GH125" s="435"/>
      <c r="GI125" s="436"/>
      <c r="GJ125" s="436"/>
      <c r="GK125" s="436"/>
      <c r="GL125" s="436"/>
      <c r="GM125" s="436"/>
      <c r="GN125" s="436"/>
      <c r="GO125" s="436"/>
      <c r="GP125" s="436"/>
      <c r="GQ125" s="436"/>
      <c r="GR125" s="436"/>
      <c r="GS125" s="436"/>
      <c r="GT125" s="436"/>
      <c r="GU125" s="436"/>
      <c r="GV125" s="436"/>
      <c r="GW125" s="436"/>
      <c r="GX125" s="437"/>
      <c r="GY125" s="437"/>
      <c r="GZ125" s="437"/>
      <c r="HA125" s="437"/>
      <c r="HB125" s="437"/>
      <c r="HC125" s="437"/>
      <c r="HD125" s="437"/>
      <c r="HE125" s="3665"/>
      <c r="HF125" s="437"/>
      <c r="HG125" s="437"/>
      <c r="HH125" s="437"/>
      <c r="HI125" s="438"/>
      <c r="HJ125" s="438"/>
      <c r="HK125" s="438"/>
      <c r="HL125" s="438"/>
      <c r="HM125" s="438"/>
      <c r="HN125" s="438"/>
      <c r="HO125" s="3665"/>
      <c r="HP125" s="438"/>
      <c r="HQ125" s="438"/>
      <c r="HR125" s="438"/>
      <c r="HS125" s="438"/>
      <c r="HT125" s="438"/>
      <c r="HU125" s="438"/>
      <c r="HV125" s="439"/>
      <c r="HW125" s="439"/>
      <c r="HX125" s="439"/>
      <c r="HY125" s="439"/>
      <c r="HZ125" s="439"/>
      <c r="IA125" s="3665"/>
      <c r="IB125" s="439"/>
      <c r="IC125" s="439"/>
      <c r="ID125" s="439"/>
      <c r="IE125" s="439"/>
      <c r="IF125" s="439"/>
      <c r="IG125" s="439"/>
    </row>
    <row r="126" spans="1:242" s="530" customFormat="1" x14ac:dyDescent="0.25">
      <c r="A126" s="3501"/>
      <c r="B126" s="544"/>
      <c r="C126" s="426"/>
      <c r="D126" s="545"/>
      <c r="E126" s="546"/>
      <c r="F126" s="547"/>
      <c r="G126" s="548"/>
      <c r="H126" s="548"/>
      <c r="I126" s="548"/>
      <c r="J126" s="549"/>
      <c r="K126" s="756"/>
      <c r="L126" s="541"/>
      <c r="M126" s="541"/>
      <c r="N126" s="543"/>
      <c r="O126" s="4094"/>
      <c r="P126" s="4088">
        <v>15</v>
      </c>
      <c r="Q126" s="4081"/>
      <c r="R126" s="4083">
        <f>COUNTIF($BI$5:$IG$5,"=15")</f>
        <v>21</v>
      </c>
      <c r="S126" s="4084"/>
      <c r="T126" s="4085">
        <f t="shared" si="219"/>
        <v>0.11666666666666667</v>
      </c>
      <c r="U126" s="4086"/>
      <c r="V126" s="464"/>
      <c r="W126" s="465"/>
      <c r="X126" s="466"/>
      <c r="Y126" s="466"/>
      <c r="Z126" s="467"/>
      <c r="AA126" s="468"/>
      <c r="AB126" s="469"/>
      <c r="AC126" s="3449"/>
      <c r="AD126" s="3449"/>
      <c r="AE126" s="3450"/>
      <c r="AF126" s="3450"/>
      <c r="AG126" s="3451"/>
      <c r="AH126" s="3451"/>
      <c r="AI126" s="3452"/>
      <c r="AJ126" s="3452"/>
      <c r="AK126" s="3453"/>
      <c r="AL126" s="3453"/>
      <c r="AM126" s="3454"/>
      <c r="AN126" s="3454"/>
      <c r="AO126" s="3455"/>
      <c r="AP126" s="3455"/>
      <c r="AQ126" s="3449"/>
      <c r="AR126" s="3449"/>
      <c r="AS126" s="3450"/>
      <c r="AT126" s="3450"/>
      <c r="AU126" s="3451"/>
      <c r="AV126" s="3451"/>
      <c r="AW126" s="3452"/>
      <c r="AX126" s="3452"/>
      <c r="AY126" s="3456"/>
      <c r="AZ126" s="3456"/>
      <c r="BA126" s="3470"/>
      <c r="BB126" s="3470"/>
      <c r="BC126" s="3606"/>
      <c r="BD126" s="3606"/>
      <c r="BE126" s="3727"/>
      <c r="BF126" s="3727"/>
      <c r="BG126" s="3807"/>
      <c r="BH126" s="3807"/>
      <c r="BI126" s="429"/>
      <c r="BJ126" s="429"/>
      <c r="BK126" s="429"/>
      <c r="BL126" s="428"/>
      <c r="BM126" s="428"/>
      <c r="BN126" s="428"/>
      <c r="BO126" s="428"/>
      <c r="BP126" s="428"/>
      <c r="BQ126" s="430"/>
      <c r="BR126" s="431"/>
      <c r="BS126" s="431"/>
      <c r="BT126" s="432"/>
      <c r="BU126" s="432"/>
      <c r="BV126" s="432"/>
      <c r="BW126" s="432"/>
      <c r="BX126" s="432"/>
      <c r="BY126" s="432"/>
      <c r="BZ126" s="432"/>
      <c r="CA126" s="432"/>
      <c r="CB126" s="433"/>
      <c r="CC126" s="433"/>
      <c r="CD126" s="434"/>
      <c r="CE126" s="434"/>
      <c r="CF126" s="434"/>
      <c r="CG126" s="434"/>
      <c r="CH126" s="434"/>
      <c r="CI126" s="434"/>
      <c r="CJ126" s="434"/>
      <c r="CK126" s="434"/>
      <c r="CL126" s="435"/>
      <c r="CM126" s="435"/>
      <c r="CN126" s="435"/>
      <c r="CO126" s="435"/>
      <c r="CP126" s="435"/>
      <c r="CQ126" s="435"/>
      <c r="CR126" s="435"/>
      <c r="CS126" s="435"/>
      <c r="CT126" s="435"/>
      <c r="CU126" s="435"/>
      <c r="CV126" s="435"/>
      <c r="CW126" s="436"/>
      <c r="CX126" s="436"/>
      <c r="CY126" s="436"/>
      <c r="CZ126" s="436"/>
      <c r="DA126" s="436"/>
      <c r="DB126" s="436"/>
      <c r="DC126" s="436"/>
      <c r="DD126" s="436"/>
      <c r="DE126" s="436"/>
      <c r="DF126" s="436"/>
      <c r="DG126" s="437"/>
      <c r="DH126" s="437"/>
      <c r="DI126" s="437"/>
      <c r="DJ126" s="437"/>
      <c r="DK126" s="437"/>
      <c r="DL126" s="437"/>
      <c r="DM126" s="437"/>
      <c r="DN126" s="437"/>
      <c r="DO126" s="437"/>
      <c r="DP126" s="437"/>
      <c r="DQ126" s="437"/>
      <c r="DR126" s="437"/>
      <c r="DS126" s="437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9"/>
      <c r="EG126" s="439"/>
      <c r="EH126" s="439"/>
      <c r="EI126" s="439"/>
      <c r="EJ126" s="439"/>
      <c r="EK126" s="439"/>
      <c r="EL126" s="439"/>
      <c r="EM126" s="439"/>
      <c r="EN126" s="439"/>
      <c r="EO126" s="439"/>
      <c r="EP126" s="439"/>
      <c r="EQ126" s="439"/>
      <c r="ER126" s="439"/>
      <c r="ES126" s="440"/>
      <c r="ET126" s="440"/>
      <c r="EU126" s="440"/>
      <c r="EV126" s="440"/>
      <c r="EW126" s="440"/>
      <c r="EX126" s="440"/>
      <c r="EY126" s="440"/>
      <c r="EZ126" s="440"/>
      <c r="FA126" s="440"/>
      <c r="FB126" s="440"/>
      <c r="FC126" s="440"/>
      <c r="FD126" s="440"/>
      <c r="FE126" s="440"/>
      <c r="FF126" s="440"/>
      <c r="FG126" s="434"/>
      <c r="FH126" s="434"/>
      <c r="FI126" s="434"/>
      <c r="FJ126" s="434"/>
      <c r="FK126" s="434"/>
      <c r="FL126" s="434"/>
      <c r="FM126" s="434"/>
      <c r="FN126" s="434"/>
      <c r="FO126" s="434"/>
      <c r="FP126" s="434"/>
      <c r="FQ126" s="434"/>
      <c r="FR126" s="434"/>
      <c r="FS126" s="434"/>
      <c r="FT126" s="434"/>
      <c r="FU126" s="435"/>
      <c r="FV126" s="435"/>
      <c r="FW126" s="435"/>
      <c r="FX126" s="435"/>
      <c r="FY126" s="435"/>
      <c r="FZ126" s="435"/>
      <c r="GA126" s="435"/>
      <c r="GB126" s="435"/>
      <c r="GC126" s="435"/>
      <c r="GD126" s="435"/>
      <c r="GE126" s="435"/>
      <c r="GF126" s="435"/>
      <c r="GG126" s="435"/>
      <c r="GH126" s="435"/>
      <c r="GI126" s="436"/>
      <c r="GJ126" s="436"/>
      <c r="GK126" s="436"/>
      <c r="GL126" s="436"/>
      <c r="GM126" s="436"/>
      <c r="GN126" s="436"/>
      <c r="GO126" s="436"/>
      <c r="GP126" s="436"/>
      <c r="GQ126" s="436"/>
      <c r="GR126" s="436"/>
      <c r="GS126" s="436"/>
      <c r="GT126" s="436"/>
      <c r="GU126" s="436"/>
      <c r="GV126" s="436"/>
      <c r="GW126" s="436"/>
      <c r="GX126" s="437"/>
      <c r="GY126" s="437"/>
      <c r="GZ126" s="437"/>
      <c r="HA126" s="437"/>
      <c r="HB126" s="437"/>
      <c r="HC126" s="437"/>
      <c r="HD126" s="437"/>
      <c r="HE126" s="3665"/>
      <c r="HF126" s="437"/>
      <c r="HG126" s="437"/>
      <c r="HH126" s="437"/>
      <c r="HI126" s="438"/>
      <c r="HJ126" s="438"/>
      <c r="HK126" s="438"/>
      <c r="HL126" s="438"/>
      <c r="HM126" s="438"/>
      <c r="HN126" s="438"/>
      <c r="HO126" s="3665"/>
      <c r="HP126" s="438"/>
      <c r="HQ126" s="438"/>
      <c r="HR126" s="438"/>
      <c r="HS126" s="438"/>
      <c r="HT126" s="438"/>
      <c r="HU126" s="438"/>
      <c r="HV126" s="439"/>
      <c r="HW126" s="439"/>
      <c r="HX126" s="439"/>
      <c r="HY126" s="439"/>
      <c r="HZ126" s="439"/>
      <c r="IA126" s="3665"/>
      <c r="IB126" s="439"/>
      <c r="IC126" s="439"/>
      <c r="ID126" s="439"/>
      <c r="IE126" s="439"/>
      <c r="IF126" s="439"/>
      <c r="IG126" s="439"/>
    </row>
    <row r="127" spans="1:242" s="530" customFormat="1" x14ac:dyDescent="0.25">
      <c r="A127" s="3501"/>
      <c r="B127" s="544"/>
      <c r="C127" s="426"/>
      <c r="D127" s="545"/>
      <c r="E127" s="546"/>
      <c r="F127" s="547"/>
      <c r="G127" s="548"/>
      <c r="H127" s="548"/>
      <c r="I127" s="548"/>
      <c r="J127" s="549"/>
      <c r="K127" s="756"/>
      <c r="L127" s="541"/>
      <c r="M127" s="541"/>
      <c r="N127" s="543"/>
      <c r="O127" s="4094"/>
      <c r="P127" s="4081">
        <v>16</v>
      </c>
      <c r="Q127" s="4082"/>
      <c r="R127" s="4083">
        <f>COUNTIF($BI$5:$IG$5,"=16")</f>
        <v>11</v>
      </c>
      <c r="S127" s="4084"/>
      <c r="T127" s="4085">
        <f t="shared" si="219"/>
        <v>6.1111111111111109E-2</v>
      </c>
      <c r="U127" s="4086"/>
      <c r="V127" s="550"/>
      <c r="W127" s="133"/>
      <c r="X127" s="139"/>
      <c r="Y127" s="139"/>
      <c r="Z127" s="390"/>
      <c r="AA127" s="551"/>
      <c r="AB127" s="552"/>
      <c r="AC127" s="3449"/>
      <c r="AD127" s="3449"/>
      <c r="AE127" s="3450"/>
      <c r="AF127" s="3450"/>
      <c r="AG127" s="3451"/>
      <c r="AH127" s="3451"/>
      <c r="AI127" s="3452"/>
      <c r="AJ127" s="3452"/>
      <c r="AK127" s="3453"/>
      <c r="AL127" s="3453"/>
      <c r="AM127" s="3454"/>
      <c r="AN127" s="3454"/>
      <c r="AO127" s="3455"/>
      <c r="AP127" s="3455"/>
      <c r="AQ127" s="3449"/>
      <c r="AR127" s="3449"/>
      <c r="AS127" s="3450"/>
      <c r="AT127" s="3450"/>
      <c r="AU127" s="3451"/>
      <c r="AV127" s="3451"/>
      <c r="AW127" s="3452"/>
      <c r="AX127" s="3452"/>
      <c r="AY127" s="3456"/>
      <c r="AZ127" s="3456"/>
      <c r="BA127" s="3470"/>
      <c r="BB127" s="3470"/>
      <c r="BC127" s="3606"/>
      <c r="BD127" s="3606"/>
      <c r="BE127" s="3727"/>
      <c r="BF127" s="3727"/>
      <c r="BG127" s="3807"/>
      <c r="BH127" s="3807"/>
      <c r="BI127" s="429"/>
      <c r="BJ127" s="429"/>
      <c r="BK127" s="429"/>
      <c r="BL127" s="428"/>
      <c r="BM127" s="428"/>
      <c r="BN127" s="428"/>
      <c r="BO127" s="428"/>
      <c r="BP127" s="428"/>
      <c r="BQ127" s="430"/>
      <c r="BR127" s="431"/>
      <c r="BS127" s="431"/>
      <c r="BT127" s="432"/>
      <c r="BU127" s="432"/>
      <c r="BV127" s="432"/>
      <c r="BW127" s="432"/>
      <c r="BX127" s="432"/>
      <c r="BY127" s="432"/>
      <c r="BZ127" s="432"/>
      <c r="CA127" s="432"/>
      <c r="CB127" s="433"/>
      <c r="CC127" s="433"/>
      <c r="CD127" s="434"/>
      <c r="CE127" s="434"/>
      <c r="CF127" s="434"/>
      <c r="CG127" s="434"/>
      <c r="CH127" s="434"/>
      <c r="CI127" s="434"/>
      <c r="CJ127" s="434"/>
      <c r="CK127" s="434"/>
      <c r="CL127" s="435"/>
      <c r="CM127" s="435"/>
      <c r="CN127" s="435"/>
      <c r="CO127" s="435"/>
      <c r="CP127" s="435"/>
      <c r="CQ127" s="435"/>
      <c r="CR127" s="435"/>
      <c r="CS127" s="435"/>
      <c r="CT127" s="435"/>
      <c r="CU127" s="435"/>
      <c r="CV127" s="435"/>
      <c r="CW127" s="436"/>
      <c r="CX127" s="436"/>
      <c r="CY127" s="436"/>
      <c r="CZ127" s="436"/>
      <c r="DA127" s="436"/>
      <c r="DB127" s="436"/>
      <c r="DC127" s="436"/>
      <c r="DD127" s="436"/>
      <c r="DE127" s="436"/>
      <c r="DF127" s="436"/>
      <c r="DG127" s="437"/>
      <c r="DH127" s="437"/>
      <c r="DI127" s="437"/>
      <c r="DJ127" s="437"/>
      <c r="DK127" s="437"/>
      <c r="DL127" s="437"/>
      <c r="DM127" s="437"/>
      <c r="DN127" s="437"/>
      <c r="DO127" s="437"/>
      <c r="DP127" s="437"/>
      <c r="DQ127" s="437"/>
      <c r="DR127" s="437"/>
      <c r="DS127" s="437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9"/>
      <c r="EG127" s="439"/>
      <c r="EH127" s="439"/>
      <c r="EI127" s="439"/>
      <c r="EJ127" s="439"/>
      <c r="EK127" s="439"/>
      <c r="EL127" s="439"/>
      <c r="EM127" s="439"/>
      <c r="EN127" s="439"/>
      <c r="EO127" s="439"/>
      <c r="EP127" s="439"/>
      <c r="EQ127" s="439"/>
      <c r="ER127" s="439"/>
      <c r="ES127" s="440"/>
      <c r="ET127" s="440"/>
      <c r="EU127" s="440"/>
      <c r="EV127" s="440"/>
      <c r="EW127" s="440"/>
      <c r="EX127" s="440"/>
      <c r="EY127" s="440"/>
      <c r="EZ127" s="440"/>
      <c r="FA127" s="440"/>
      <c r="FB127" s="440"/>
      <c r="FC127" s="440"/>
      <c r="FD127" s="440"/>
      <c r="FE127" s="440"/>
      <c r="FF127" s="440"/>
      <c r="FG127" s="434"/>
      <c r="FH127" s="434"/>
      <c r="FI127" s="434"/>
      <c r="FJ127" s="434"/>
      <c r="FK127" s="434"/>
      <c r="FL127" s="434"/>
      <c r="FM127" s="434"/>
      <c r="FN127" s="434"/>
      <c r="FO127" s="434"/>
      <c r="FP127" s="434"/>
      <c r="FQ127" s="434"/>
      <c r="FR127" s="434"/>
      <c r="FS127" s="434"/>
      <c r="FT127" s="434"/>
      <c r="FU127" s="435"/>
      <c r="FV127" s="435"/>
      <c r="FW127" s="435"/>
      <c r="FX127" s="435"/>
      <c r="FY127" s="435"/>
      <c r="FZ127" s="435"/>
      <c r="GA127" s="435"/>
      <c r="GB127" s="435"/>
      <c r="GC127" s="435"/>
      <c r="GD127" s="435"/>
      <c r="GE127" s="435"/>
      <c r="GF127" s="435"/>
      <c r="GG127" s="435"/>
      <c r="GH127" s="435"/>
      <c r="GI127" s="436"/>
      <c r="GJ127" s="436"/>
      <c r="GK127" s="436"/>
      <c r="GL127" s="436"/>
      <c r="GM127" s="436"/>
      <c r="GN127" s="436"/>
      <c r="GO127" s="436"/>
      <c r="GP127" s="436"/>
      <c r="GQ127" s="436"/>
      <c r="GR127" s="436"/>
      <c r="GS127" s="436"/>
      <c r="GT127" s="436"/>
      <c r="GU127" s="436"/>
      <c r="GV127" s="436"/>
      <c r="GW127" s="436"/>
      <c r="GX127" s="437"/>
      <c r="GY127" s="437"/>
      <c r="GZ127" s="437"/>
      <c r="HA127" s="437"/>
      <c r="HB127" s="437"/>
      <c r="HC127" s="437"/>
      <c r="HD127" s="437"/>
      <c r="HE127" s="3665"/>
      <c r="HF127" s="437"/>
      <c r="HG127" s="437"/>
      <c r="HH127" s="437"/>
      <c r="HI127" s="438"/>
      <c r="HJ127" s="438"/>
      <c r="HK127" s="438"/>
      <c r="HL127" s="438"/>
      <c r="HM127" s="438"/>
      <c r="HN127" s="438"/>
      <c r="HO127" s="3665"/>
      <c r="HP127" s="438"/>
      <c r="HQ127" s="438"/>
      <c r="HR127" s="438"/>
      <c r="HS127" s="438"/>
      <c r="HT127" s="438"/>
      <c r="HU127" s="438"/>
      <c r="HV127" s="439"/>
      <c r="HW127" s="439"/>
      <c r="HX127" s="439"/>
      <c r="HY127" s="439"/>
      <c r="HZ127" s="439"/>
      <c r="IA127" s="3665"/>
      <c r="IB127" s="439"/>
      <c r="IC127" s="439"/>
      <c r="ID127" s="439"/>
      <c r="IE127" s="439"/>
      <c r="IF127" s="439"/>
      <c r="IG127" s="439"/>
    </row>
    <row r="128" spans="1:242" s="530" customFormat="1" x14ac:dyDescent="0.25">
      <c r="A128" s="3501"/>
      <c r="B128" s="544"/>
      <c r="C128" s="426"/>
      <c r="D128" s="545"/>
      <c r="E128" s="546"/>
      <c r="F128" s="547"/>
      <c r="G128" s="548"/>
      <c r="H128" s="548"/>
      <c r="I128" s="548"/>
      <c r="J128" s="549"/>
      <c r="K128" s="756"/>
      <c r="L128" s="541"/>
      <c r="M128" s="541"/>
      <c r="N128" s="543"/>
      <c r="O128" s="4094"/>
      <c r="P128" s="4081">
        <v>17</v>
      </c>
      <c r="Q128" s="4082"/>
      <c r="R128" s="4083">
        <f>COUNTIF($BI$5:$IG$5,"=17")</f>
        <v>11</v>
      </c>
      <c r="S128" s="4084"/>
      <c r="T128" s="4085">
        <f t="shared" si="219"/>
        <v>6.1111111111111109E-2</v>
      </c>
      <c r="U128" s="4086"/>
      <c r="V128" s="550"/>
      <c r="W128" s="133"/>
      <c r="X128" s="139"/>
      <c r="Y128" s="139"/>
      <c r="Z128" s="390"/>
      <c r="AA128" s="551"/>
      <c r="AB128" s="552"/>
      <c r="AC128" s="3449"/>
      <c r="AD128" s="3449"/>
      <c r="AE128" s="3450"/>
      <c r="AF128" s="3450"/>
      <c r="AG128" s="3451"/>
      <c r="AH128" s="3451"/>
      <c r="AI128" s="3452"/>
      <c r="AJ128" s="3452"/>
      <c r="AK128" s="3453"/>
      <c r="AL128" s="3453"/>
      <c r="AM128" s="3454"/>
      <c r="AN128" s="3454"/>
      <c r="AO128" s="3455"/>
      <c r="AP128" s="3455"/>
      <c r="AQ128" s="3449"/>
      <c r="AR128" s="3449"/>
      <c r="AS128" s="3450"/>
      <c r="AT128" s="3450"/>
      <c r="AU128" s="3451"/>
      <c r="AV128" s="3451"/>
      <c r="AW128" s="3452"/>
      <c r="AX128" s="3452"/>
      <c r="AY128" s="3456"/>
      <c r="AZ128" s="3456"/>
      <c r="BA128" s="3470"/>
      <c r="BB128" s="3470"/>
      <c r="BC128" s="3606"/>
      <c r="BD128" s="3606"/>
      <c r="BE128" s="3727"/>
      <c r="BF128" s="3727"/>
      <c r="BG128" s="3807"/>
      <c r="BH128" s="3807"/>
      <c r="BI128" s="429"/>
      <c r="BJ128" s="429"/>
      <c r="BK128" s="429"/>
      <c r="BL128" s="428"/>
      <c r="BM128" s="428"/>
      <c r="BN128" s="428"/>
      <c r="BO128" s="428"/>
      <c r="BP128" s="428"/>
      <c r="BQ128" s="430"/>
      <c r="BR128" s="431"/>
      <c r="BS128" s="431"/>
      <c r="BT128" s="432"/>
      <c r="BU128" s="432"/>
      <c r="BV128" s="432"/>
      <c r="BW128" s="432"/>
      <c r="BX128" s="432"/>
      <c r="BY128" s="432"/>
      <c r="BZ128" s="432"/>
      <c r="CA128" s="432"/>
      <c r="CB128" s="433"/>
      <c r="CC128" s="433"/>
      <c r="CD128" s="434"/>
      <c r="CE128" s="434"/>
      <c r="CF128" s="434"/>
      <c r="CG128" s="434"/>
      <c r="CH128" s="434"/>
      <c r="CI128" s="434"/>
      <c r="CJ128" s="434"/>
      <c r="CK128" s="434"/>
      <c r="CL128" s="435"/>
      <c r="CM128" s="435"/>
      <c r="CN128" s="435"/>
      <c r="CO128" s="435"/>
      <c r="CP128" s="435"/>
      <c r="CQ128" s="435"/>
      <c r="CR128" s="435"/>
      <c r="CS128" s="435"/>
      <c r="CT128" s="435"/>
      <c r="CU128" s="435"/>
      <c r="CV128" s="435"/>
      <c r="CW128" s="436"/>
      <c r="CX128" s="436"/>
      <c r="CY128" s="436"/>
      <c r="CZ128" s="436"/>
      <c r="DA128" s="436"/>
      <c r="DB128" s="436"/>
      <c r="DC128" s="436"/>
      <c r="DD128" s="436"/>
      <c r="DE128" s="436"/>
      <c r="DF128" s="436"/>
      <c r="DG128" s="437"/>
      <c r="DH128" s="437"/>
      <c r="DI128" s="437"/>
      <c r="DJ128" s="437"/>
      <c r="DK128" s="437"/>
      <c r="DL128" s="437"/>
      <c r="DM128" s="437"/>
      <c r="DN128" s="437"/>
      <c r="DO128" s="437"/>
      <c r="DP128" s="437"/>
      <c r="DQ128" s="437"/>
      <c r="DR128" s="437"/>
      <c r="DS128" s="437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9"/>
      <c r="EG128" s="439"/>
      <c r="EH128" s="439"/>
      <c r="EI128" s="439"/>
      <c r="EJ128" s="439"/>
      <c r="EK128" s="439"/>
      <c r="EL128" s="439"/>
      <c r="EM128" s="439"/>
      <c r="EN128" s="439"/>
      <c r="EO128" s="439"/>
      <c r="EP128" s="439"/>
      <c r="EQ128" s="439"/>
      <c r="ER128" s="439"/>
      <c r="ES128" s="440"/>
      <c r="ET128" s="440"/>
      <c r="EU128" s="440"/>
      <c r="EV128" s="440"/>
      <c r="EW128" s="440"/>
      <c r="EX128" s="440"/>
      <c r="EY128" s="440"/>
      <c r="EZ128" s="440"/>
      <c r="FA128" s="440"/>
      <c r="FB128" s="440"/>
      <c r="FC128" s="440"/>
      <c r="FD128" s="440"/>
      <c r="FE128" s="440"/>
      <c r="FF128" s="440"/>
      <c r="FG128" s="434"/>
      <c r="FH128" s="434"/>
      <c r="FI128" s="434"/>
      <c r="FJ128" s="434"/>
      <c r="FK128" s="434"/>
      <c r="FL128" s="434"/>
      <c r="FM128" s="434"/>
      <c r="FN128" s="434"/>
      <c r="FO128" s="434"/>
      <c r="FP128" s="434"/>
      <c r="FQ128" s="434"/>
      <c r="FR128" s="434"/>
      <c r="FS128" s="434"/>
      <c r="FT128" s="434"/>
      <c r="FU128" s="435"/>
      <c r="FV128" s="435"/>
      <c r="FW128" s="435"/>
      <c r="FX128" s="435"/>
      <c r="FY128" s="435"/>
      <c r="FZ128" s="435"/>
      <c r="GA128" s="435"/>
      <c r="GB128" s="435"/>
      <c r="GC128" s="435"/>
      <c r="GD128" s="435"/>
      <c r="GE128" s="435"/>
      <c r="GF128" s="435"/>
      <c r="GG128" s="435"/>
      <c r="GH128" s="435"/>
      <c r="GI128" s="436"/>
      <c r="GJ128" s="436"/>
      <c r="GK128" s="436"/>
      <c r="GL128" s="436"/>
      <c r="GM128" s="436"/>
      <c r="GN128" s="436"/>
      <c r="GO128" s="436"/>
      <c r="GP128" s="436"/>
      <c r="GQ128" s="436"/>
      <c r="GR128" s="436"/>
      <c r="GS128" s="436"/>
      <c r="GT128" s="436"/>
      <c r="GU128" s="436"/>
      <c r="GV128" s="436"/>
      <c r="GW128" s="436"/>
      <c r="GX128" s="437"/>
      <c r="GY128" s="437"/>
      <c r="GZ128" s="437"/>
      <c r="HA128" s="437"/>
      <c r="HB128" s="437"/>
      <c r="HC128" s="437"/>
      <c r="HD128" s="437"/>
      <c r="HE128" s="3665"/>
      <c r="HF128" s="437"/>
      <c r="HG128" s="437"/>
      <c r="HH128" s="437"/>
      <c r="HI128" s="438"/>
      <c r="HJ128" s="438"/>
      <c r="HK128" s="438"/>
      <c r="HL128" s="438"/>
      <c r="HM128" s="438"/>
      <c r="HN128" s="438"/>
      <c r="HO128" s="3665"/>
      <c r="HP128" s="438"/>
      <c r="HQ128" s="438"/>
      <c r="HR128" s="438"/>
      <c r="HS128" s="438"/>
      <c r="HT128" s="438"/>
      <c r="HU128" s="438"/>
      <c r="HV128" s="439"/>
      <c r="HW128" s="439"/>
      <c r="HX128" s="439"/>
      <c r="HY128" s="439"/>
      <c r="HZ128" s="439"/>
      <c r="IA128" s="3665"/>
      <c r="IB128" s="439"/>
      <c r="IC128" s="439"/>
      <c r="ID128" s="439"/>
      <c r="IE128" s="439"/>
      <c r="IF128" s="439"/>
      <c r="IG128" s="439"/>
    </row>
    <row r="129" spans="1:241" s="530" customFormat="1" x14ac:dyDescent="0.25">
      <c r="A129" s="3501"/>
      <c r="B129" s="544"/>
      <c r="C129" s="426"/>
      <c r="D129" s="545"/>
      <c r="E129" s="546"/>
      <c r="F129" s="547"/>
      <c r="G129" s="548"/>
      <c r="H129" s="548"/>
      <c r="I129" s="548"/>
      <c r="J129" s="549"/>
      <c r="K129" s="756"/>
      <c r="L129" s="541"/>
      <c r="M129" s="541"/>
      <c r="N129" s="543"/>
      <c r="O129" s="4094"/>
      <c r="P129" s="4081">
        <v>18</v>
      </c>
      <c r="Q129" s="4082"/>
      <c r="R129" s="4083">
        <f>COUNTIF($BI$5:$IG$5,"&gt;=18")</f>
        <v>16</v>
      </c>
      <c r="S129" s="4084"/>
      <c r="T129" s="4085">
        <f t="shared" si="219"/>
        <v>8.8888888888888892E-2</v>
      </c>
      <c r="U129" s="4086"/>
      <c r="V129" s="550"/>
      <c r="W129" s="133"/>
      <c r="X129" s="139"/>
      <c r="Y129" s="139"/>
      <c r="Z129" s="390"/>
      <c r="AA129" s="551"/>
      <c r="AB129" s="552"/>
      <c r="AC129" s="3449"/>
      <c r="AD129" s="3449"/>
      <c r="AE129" s="3450"/>
      <c r="AF129" s="3450"/>
      <c r="AG129" s="3451"/>
      <c r="AH129" s="3451"/>
      <c r="AI129" s="3452"/>
      <c r="AJ129" s="3452"/>
      <c r="AK129" s="3453"/>
      <c r="AL129" s="3453"/>
      <c r="AM129" s="3454"/>
      <c r="AN129" s="3454"/>
      <c r="AO129" s="3455"/>
      <c r="AP129" s="3455"/>
      <c r="AQ129" s="3449"/>
      <c r="AR129" s="3449"/>
      <c r="AS129" s="3450"/>
      <c r="AT129" s="3450"/>
      <c r="AU129" s="3451"/>
      <c r="AV129" s="3451"/>
      <c r="AW129" s="3452"/>
      <c r="AX129" s="3452"/>
      <c r="AY129" s="3456"/>
      <c r="AZ129" s="3456"/>
      <c r="BA129" s="3470"/>
      <c r="BB129" s="3470"/>
      <c r="BC129" s="3606"/>
      <c r="BD129" s="3606"/>
      <c r="BE129" s="3727"/>
      <c r="BF129" s="3727"/>
      <c r="BG129" s="3807"/>
      <c r="BH129" s="3807"/>
      <c r="BI129" s="429"/>
      <c r="BJ129" s="429"/>
      <c r="BK129" s="429"/>
      <c r="BL129" s="428"/>
      <c r="BM129" s="428"/>
      <c r="BN129" s="428"/>
      <c r="BO129" s="428"/>
      <c r="BP129" s="428"/>
      <c r="BQ129" s="430"/>
      <c r="BR129" s="431"/>
      <c r="BS129" s="431"/>
      <c r="BT129" s="432"/>
      <c r="BU129" s="432"/>
      <c r="BV129" s="432"/>
      <c r="BW129" s="432"/>
      <c r="BX129" s="432"/>
      <c r="BY129" s="432"/>
      <c r="BZ129" s="432"/>
      <c r="CA129" s="432"/>
      <c r="CB129" s="433"/>
      <c r="CC129" s="433"/>
      <c r="CD129" s="434"/>
      <c r="CE129" s="434"/>
      <c r="CF129" s="434"/>
      <c r="CG129" s="434"/>
      <c r="CH129" s="434"/>
      <c r="CI129" s="434"/>
      <c r="CJ129" s="434"/>
      <c r="CK129" s="434"/>
      <c r="CL129" s="435"/>
      <c r="CM129" s="435"/>
      <c r="CN129" s="435"/>
      <c r="CO129" s="435"/>
      <c r="CP129" s="435"/>
      <c r="CQ129" s="435"/>
      <c r="CR129" s="435"/>
      <c r="CS129" s="435"/>
      <c r="CT129" s="435"/>
      <c r="CU129" s="435"/>
      <c r="CV129" s="435"/>
      <c r="CW129" s="436"/>
      <c r="CX129" s="436"/>
      <c r="CY129" s="436"/>
      <c r="CZ129" s="436"/>
      <c r="DA129" s="436"/>
      <c r="DB129" s="436"/>
      <c r="DC129" s="436"/>
      <c r="DD129" s="436"/>
      <c r="DE129" s="436"/>
      <c r="DF129" s="436"/>
      <c r="DG129" s="437"/>
      <c r="DH129" s="437"/>
      <c r="DI129" s="437"/>
      <c r="DJ129" s="437"/>
      <c r="DK129" s="437"/>
      <c r="DL129" s="437"/>
      <c r="DM129" s="437"/>
      <c r="DN129" s="437"/>
      <c r="DO129" s="437"/>
      <c r="DP129" s="437"/>
      <c r="DQ129" s="437"/>
      <c r="DR129" s="437"/>
      <c r="DS129" s="437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9"/>
      <c r="EG129" s="439"/>
      <c r="EH129" s="439"/>
      <c r="EI129" s="439"/>
      <c r="EJ129" s="439"/>
      <c r="EK129" s="439"/>
      <c r="EL129" s="439"/>
      <c r="EM129" s="439"/>
      <c r="EN129" s="439"/>
      <c r="EO129" s="439"/>
      <c r="EP129" s="439"/>
      <c r="EQ129" s="439"/>
      <c r="ER129" s="439"/>
      <c r="ES129" s="440"/>
      <c r="ET129" s="440"/>
      <c r="EU129" s="440"/>
      <c r="EV129" s="440"/>
      <c r="EW129" s="440"/>
      <c r="EX129" s="440"/>
      <c r="EY129" s="440"/>
      <c r="EZ129" s="440"/>
      <c r="FA129" s="440"/>
      <c r="FB129" s="440"/>
      <c r="FC129" s="440"/>
      <c r="FD129" s="440"/>
      <c r="FE129" s="440"/>
      <c r="FF129" s="440"/>
      <c r="FG129" s="434"/>
      <c r="FH129" s="434"/>
      <c r="FI129" s="434"/>
      <c r="FJ129" s="434"/>
      <c r="FK129" s="434"/>
      <c r="FL129" s="434"/>
      <c r="FM129" s="434"/>
      <c r="FN129" s="434"/>
      <c r="FO129" s="434"/>
      <c r="FP129" s="434"/>
      <c r="FQ129" s="434"/>
      <c r="FR129" s="434"/>
      <c r="FS129" s="434"/>
      <c r="FT129" s="434"/>
      <c r="FU129" s="435"/>
      <c r="FV129" s="435"/>
      <c r="FW129" s="435"/>
      <c r="FX129" s="435"/>
      <c r="FY129" s="435"/>
      <c r="FZ129" s="435"/>
      <c r="GA129" s="435"/>
      <c r="GB129" s="435"/>
      <c r="GC129" s="435"/>
      <c r="GD129" s="435"/>
      <c r="GE129" s="435"/>
      <c r="GF129" s="435"/>
      <c r="GG129" s="435"/>
      <c r="GH129" s="435"/>
      <c r="GI129" s="436"/>
      <c r="GJ129" s="436"/>
      <c r="GK129" s="436"/>
      <c r="GL129" s="436"/>
      <c r="GM129" s="436"/>
      <c r="GN129" s="436"/>
      <c r="GO129" s="436"/>
      <c r="GP129" s="436"/>
      <c r="GQ129" s="436"/>
      <c r="GR129" s="436"/>
      <c r="GS129" s="436"/>
      <c r="GT129" s="436"/>
      <c r="GU129" s="436"/>
      <c r="GV129" s="436"/>
      <c r="GW129" s="436"/>
      <c r="GX129" s="437"/>
      <c r="GY129" s="437"/>
      <c r="GZ129" s="437"/>
      <c r="HA129" s="437"/>
      <c r="HB129" s="437"/>
      <c r="HC129" s="437"/>
      <c r="HD129" s="437"/>
      <c r="HE129" s="3665"/>
      <c r="HF129" s="437"/>
      <c r="HG129" s="437"/>
      <c r="HH129" s="437"/>
      <c r="HI129" s="438"/>
      <c r="HJ129" s="438"/>
      <c r="HK129" s="438"/>
      <c r="HL129" s="438"/>
      <c r="HM129" s="438"/>
      <c r="HN129" s="438"/>
      <c r="HO129" s="3665"/>
      <c r="HP129" s="438"/>
      <c r="HQ129" s="438"/>
      <c r="HR129" s="438"/>
      <c r="HS129" s="438"/>
      <c r="HT129" s="438"/>
      <c r="HU129" s="438"/>
      <c r="HV129" s="439"/>
      <c r="HW129" s="439"/>
      <c r="HX129" s="439"/>
      <c r="HY129" s="439"/>
      <c r="HZ129" s="439"/>
      <c r="IA129" s="3665"/>
      <c r="IB129" s="439"/>
      <c r="IC129" s="439"/>
      <c r="ID129" s="439"/>
      <c r="IE129" s="439"/>
      <c r="IF129" s="439"/>
      <c r="IG129" s="439"/>
    </row>
    <row r="130" spans="1:241" s="530" customFormat="1" x14ac:dyDescent="0.25">
      <c r="A130" s="3501"/>
      <c r="B130" s="544"/>
      <c r="C130" s="426"/>
      <c r="D130" s="545"/>
      <c r="E130" s="546"/>
      <c r="F130" s="547"/>
      <c r="G130" s="548"/>
      <c r="H130" s="548"/>
      <c r="I130" s="548"/>
      <c r="J130" s="549"/>
      <c r="K130" s="756"/>
      <c r="L130" s="541"/>
      <c r="M130" s="541"/>
      <c r="N130" s="543"/>
      <c r="O130" s="543"/>
      <c r="P130" s="4087"/>
      <c r="Q130" s="4087"/>
      <c r="R130" s="553"/>
      <c r="S130" s="554"/>
      <c r="T130" s="555"/>
      <c r="U130" s="555"/>
      <c r="V130" s="550"/>
      <c r="W130" s="133"/>
      <c r="X130" s="139"/>
      <c r="Y130" s="139"/>
      <c r="Z130" s="390"/>
      <c r="AA130" s="551"/>
      <c r="AB130" s="552"/>
      <c r="AC130" s="3449"/>
      <c r="AD130" s="3449"/>
      <c r="AE130" s="3450"/>
      <c r="AF130" s="3450"/>
      <c r="AG130" s="3451"/>
      <c r="AH130" s="3451"/>
      <c r="AI130" s="3452"/>
      <c r="AJ130" s="3452"/>
      <c r="AK130" s="3453"/>
      <c r="AL130" s="3453"/>
      <c r="AM130" s="3454"/>
      <c r="AN130" s="3454"/>
      <c r="AO130" s="3455"/>
      <c r="AP130" s="3455"/>
      <c r="AQ130" s="3449"/>
      <c r="AR130" s="3449"/>
      <c r="AS130" s="3450"/>
      <c r="AT130" s="3450"/>
      <c r="AU130" s="3451"/>
      <c r="AV130" s="3451"/>
      <c r="AW130" s="3452"/>
      <c r="AX130" s="3452"/>
      <c r="AY130" s="3456"/>
      <c r="AZ130" s="3456"/>
      <c r="BA130" s="3470"/>
      <c r="BB130" s="3470"/>
      <c r="BC130" s="3606"/>
      <c r="BD130" s="3606"/>
      <c r="BE130" s="3727"/>
      <c r="BF130" s="3727"/>
      <c r="BG130" s="3807"/>
      <c r="BH130" s="3807"/>
      <c r="BI130" s="429"/>
      <c r="BJ130" s="429"/>
      <c r="BK130" s="429"/>
      <c r="BL130" s="428"/>
      <c r="BM130" s="428"/>
      <c r="BN130" s="428"/>
      <c r="BO130" s="428"/>
      <c r="BP130" s="428"/>
      <c r="BQ130" s="430"/>
      <c r="BR130" s="431"/>
      <c r="BS130" s="431"/>
      <c r="BT130" s="432"/>
      <c r="BU130" s="432"/>
      <c r="BV130" s="432"/>
      <c r="BW130" s="432"/>
      <c r="BX130" s="432"/>
      <c r="BY130" s="432"/>
      <c r="BZ130" s="432"/>
      <c r="CA130" s="432"/>
      <c r="CB130" s="433"/>
      <c r="CC130" s="433"/>
      <c r="CD130" s="434"/>
      <c r="CE130" s="434"/>
      <c r="CF130" s="434"/>
      <c r="CG130" s="434"/>
      <c r="CH130" s="434"/>
      <c r="CI130" s="434"/>
      <c r="CJ130" s="434"/>
      <c r="CK130" s="434"/>
      <c r="CL130" s="435"/>
      <c r="CM130" s="435"/>
      <c r="CN130" s="435"/>
      <c r="CO130" s="435"/>
      <c r="CP130" s="435"/>
      <c r="CQ130" s="435"/>
      <c r="CR130" s="435"/>
      <c r="CS130" s="435"/>
      <c r="CT130" s="435"/>
      <c r="CU130" s="435"/>
      <c r="CV130" s="435"/>
      <c r="CW130" s="436"/>
      <c r="CX130" s="436"/>
      <c r="CY130" s="436"/>
      <c r="CZ130" s="436"/>
      <c r="DA130" s="436"/>
      <c r="DB130" s="436"/>
      <c r="DC130" s="436"/>
      <c r="DD130" s="436"/>
      <c r="DE130" s="436"/>
      <c r="DF130" s="436"/>
      <c r="DG130" s="437"/>
      <c r="DH130" s="437"/>
      <c r="DI130" s="437"/>
      <c r="DJ130" s="437"/>
      <c r="DK130" s="437"/>
      <c r="DL130" s="437"/>
      <c r="DM130" s="437"/>
      <c r="DN130" s="437"/>
      <c r="DO130" s="437"/>
      <c r="DP130" s="437"/>
      <c r="DQ130" s="437"/>
      <c r="DR130" s="437"/>
      <c r="DS130" s="437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9"/>
      <c r="EG130" s="439"/>
      <c r="EH130" s="439"/>
      <c r="EI130" s="439"/>
      <c r="EJ130" s="439"/>
      <c r="EK130" s="439"/>
      <c r="EL130" s="439"/>
      <c r="EM130" s="439"/>
      <c r="EN130" s="439"/>
      <c r="EO130" s="439"/>
      <c r="EP130" s="439"/>
      <c r="EQ130" s="439"/>
      <c r="ER130" s="439"/>
      <c r="ES130" s="440"/>
      <c r="ET130" s="440"/>
      <c r="EU130" s="440"/>
      <c r="EV130" s="440"/>
      <c r="EW130" s="440"/>
      <c r="EX130" s="440"/>
      <c r="EY130" s="440"/>
      <c r="EZ130" s="440"/>
      <c r="FA130" s="440"/>
      <c r="FB130" s="440"/>
      <c r="FC130" s="440"/>
      <c r="FD130" s="440"/>
      <c r="FE130" s="440"/>
      <c r="FF130" s="440"/>
      <c r="FG130" s="434"/>
      <c r="FH130" s="434"/>
      <c r="FI130" s="434"/>
      <c r="FJ130" s="434"/>
      <c r="FK130" s="434"/>
      <c r="FL130" s="434"/>
      <c r="FM130" s="434"/>
      <c r="FN130" s="434"/>
      <c r="FO130" s="434"/>
      <c r="FP130" s="434"/>
      <c r="FQ130" s="434"/>
      <c r="FR130" s="434"/>
      <c r="FS130" s="434"/>
      <c r="FT130" s="434"/>
      <c r="FU130" s="435"/>
      <c r="FV130" s="435"/>
      <c r="FW130" s="435"/>
      <c r="FX130" s="435"/>
      <c r="FY130" s="435"/>
      <c r="FZ130" s="435"/>
      <c r="GA130" s="435"/>
      <c r="GB130" s="435"/>
      <c r="GC130" s="435"/>
      <c r="GD130" s="435"/>
      <c r="GE130" s="435"/>
      <c r="GF130" s="435"/>
      <c r="GG130" s="435"/>
      <c r="GH130" s="435"/>
      <c r="GI130" s="436"/>
      <c r="GJ130" s="436"/>
      <c r="GK130" s="436"/>
      <c r="GL130" s="436"/>
      <c r="GM130" s="436"/>
      <c r="GN130" s="436"/>
      <c r="GO130" s="436"/>
      <c r="GP130" s="436"/>
      <c r="GQ130" s="436"/>
      <c r="GR130" s="436"/>
      <c r="GS130" s="436"/>
      <c r="GT130" s="436"/>
      <c r="GU130" s="436"/>
      <c r="GV130" s="436"/>
      <c r="GW130" s="436"/>
      <c r="GX130" s="437"/>
      <c r="GY130" s="437"/>
      <c r="GZ130" s="437"/>
      <c r="HA130" s="437"/>
      <c r="HB130" s="437"/>
      <c r="HC130" s="437"/>
      <c r="HD130" s="437"/>
      <c r="HE130" s="3665"/>
      <c r="HF130" s="437"/>
      <c r="HG130" s="437"/>
      <c r="HH130" s="437"/>
      <c r="HI130" s="438"/>
      <c r="HJ130" s="438"/>
      <c r="HK130" s="438"/>
      <c r="HL130" s="438"/>
      <c r="HM130" s="438"/>
      <c r="HN130" s="438"/>
      <c r="HO130" s="3665"/>
      <c r="HP130" s="438"/>
      <c r="HQ130" s="438"/>
      <c r="HR130" s="438"/>
      <c r="HS130" s="438"/>
      <c r="HT130" s="438"/>
      <c r="HU130" s="438"/>
      <c r="HV130" s="439"/>
      <c r="HW130" s="439"/>
      <c r="HX130" s="439"/>
      <c r="HY130" s="439"/>
      <c r="HZ130" s="439"/>
      <c r="IA130" s="3665"/>
      <c r="IB130" s="439"/>
      <c r="IC130" s="439"/>
      <c r="ID130" s="439"/>
      <c r="IE130" s="439"/>
      <c r="IF130" s="439"/>
      <c r="IG130" s="439"/>
    </row>
    <row r="131" spans="1:241" s="530" customFormat="1" x14ac:dyDescent="0.25">
      <c r="A131" s="3501"/>
      <c r="B131" s="544"/>
      <c r="C131" s="426"/>
      <c r="D131" s="545"/>
      <c r="E131" s="546"/>
      <c r="F131" s="547"/>
      <c r="G131" s="548"/>
      <c r="H131" s="548"/>
      <c r="I131" s="548"/>
      <c r="J131" s="549"/>
      <c r="K131" s="756"/>
      <c r="L131" s="541"/>
      <c r="M131" s="541"/>
      <c r="N131" s="543"/>
      <c r="O131" s="543"/>
      <c r="P131" s="556"/>
      <c r="Q131" s="556"/>
      <c r="R131" s="553"/>
      <c r="S131" s="554"/>
      <c r="T131" s="555"/>
      <c r="U131" s="555"/>
      <c r="V131" s="550"/>
      <c r="W131" s="133"/>
      <c r="X131" s="139"/>
      <c r="Y131" s="139"/>
      <c r="Z131" s="390"/>
      <c r="AA131" s="551"/>
      <c r="AB131" s="552"/>
      <c r="AC131" s="3449"/>
      <c r="AD131" s="3449"/>
      <c r="AE131" s="3450"/>
      <c r="AF131" s="3450"/>
      <c r="AG131" s="3451"/>
      <c r="AH131" s="3451"/>
      <c r="AI131" s="3452"/>
      <c r="AJ131" s="3452"/>
      <c r="AK131" s="3453"/>
      <c r="AL131" s="3453"/>
      <c r="AM131" s="3454"/>
      <c r="AN131" s="3454"/>
      <c r="AO131" s="3455"/>
      <c r="AP131" s="3455"/>
      <c r="AQ131" s="3449"/>
      <c r="AR131" s="3449"/>
      <c r="AS131" s="3450"/>
      <c r="AT131" s="3450"/>
      <c r="AU131" s="3451"/>
      <c r="AV131" s="3451"/>
      <c r="AW131" s="3452"/>
      <c r="AX131" s="3452"/>
      <c r="AY131" s="3456"/>
      <c r="AZ131" s="3456"/>
      <c r="BA131" s="3470"/>
      <c r="BB131" s="3470"/>
      <c r="BC131" s="3606"/>
      <c r="BD131" s="3606"/>
      <c r="BE131" s="3727"/>
      <c r="BF131" s="3727"/>
      <c r="BG131" s="3807"/>
      <c r="BH131" s="3807"/>
      <c r="BI131" s="429"/>
      <c r="BJ131" s="429"/>
      <c r="BK131" s="429"/>
      <c r="BL131" s="428"/>
      <c r="BM131" s="428"/>
      <c r="BN131" s="428"/>
      <c r="BO131" s="428"/>
      <c r="BP131" s="428"/>
      <c r="BQ131" s="430"/>
      <c r="BR131" s="431"/>
      <c r="BS131" s="431"/>
      <c r="BT131" s="432"/>
      <c r="BU131" s="432"/>
      <c r="BV131" s="432"/>
      <c r="BW131" s="432"/>
      <c r="BX131" s="432"/>
      <c r="BY131" s="432"/>
      <c r="BZ131" s="432"/>
      <c r="CA131" s="432"/>
      <c r="CB131" s="433"/>
      <c r="CC131" s="433"/>
      <c r="CD131" s="434"/>
      <c r="CE131" s="434"/>
      <c r="CF131" s="434"/>
      <c r="CG131" s="434"/>
      <c r="CH131" s="434"/>
      <c r="CI131" s="434"/>
      <c r="CJ131" s="434"/>
      <c r="CK131" s="434"/>
      <c r="CL131" s="435"/>
      <c r="CM131" s="435"/>
      <c r="CN131" s="435"/>
      <c r="CO131" s="435"/>
      <c r="CP131" s="435"/>
      <c r="CQ131" s="435"/>
      <c r="CR131" s="435"/>
      <c r="CS131" s="435"/>
      <c r="CT131" s="435"/>
      <c r="CU131" s="435"/>
      <c r="CV131" s="435"/>
      <c r="CW131" s="436"/>
      <c r="CX131" s="436"/>
      <c r="CY131" s="436"/>
      <c r="CZ131" s="436"/>
      <c r="DA131" s="436"/>
      <c r="DB131" s="436"/>
      <c r="DC131" s="436"/>
      <c r="DD131" s="436"/>
      <c r="DE131" s="436"/>
      <c r="DF131" s="436"/>
      <c r="DG131" s="437"/>
      <c r="DH131" s="437"/>
      <c r="DI131" s="437"/>
      <c r="DJ131" s="437"/>
      <c r="DK131" s="437"/>
      <c r="DL131" s="437"/>
      <c r="DM131" s="437"/>
      <c r="DN131" s="437"/>
      <c r="DO131" s="437"/>
      <c r="DP131" s="437"/>
      <c r="DQ131" s="437"/>
      <c r="DR131" s="437"/>
      <c r="DS131" s="437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9"/>
      <c r="EG131" s="439"/>
      <c r="EH131" s="439"/>
      <c r="EI131" s="439"/>
      <c r="EJ131" s="439"/>
      <c r="EK131" s="439"/>
      <c r="EL131" s="439"/>
      <c r="EM131" s="439"/>
      <c r="EN131" s="439"/>
      <c r="EO131" s="439"/>
      <c r="EP131" s="439"/>
      <c r="EQ131" s="439"/>
      <c r="ER131" s="439"/>
      <c r="ES131" s="440"/>
      <c r="ET131" s="440"/>
      <c r="EU131" s="440"/>
      <c r="EV131" s="440"/>
      <c r="EW131" s="440"/>
      <c r="EX131" s="440"/>
      <c r="EY131" s="440"/>
      <c r="EZ131" s="440"/>
      <c r="FA131" s="440"/>
      <c r="FB131" s="440"/>
      <c r="FC131" s="440"/>
      <c r="FD131" s="440"/>
      <c r="FE131" s="440"/>
      <c r="FF131" s="440"/>
      <c r="FG131" s="434"/>
      <c r="FH131" s="434"/>
      <c r="FI131" s="434"/>
      <c r="FJ131" s="434"/>
      <c r="FK131" s="434"/>
      <c r="FL131" s="434"/>
      <c r="FM131" s="434"/>
      <c r="FN131" s="434"/>
      <c r="FO131" s="434"/>
      <c r="FP131" s="434"/>
      <c r="FQ131" s="434"/>
      <c r="FR131" s="434"/>
      <c r="FS131" s="434"/>
      <c r="FT131" s="434"/>
      <c r="FU131" s="435"/>
      <c r="FV131" s="435"/>
      <c r="FW131" s="435"/>
      <c r="FX131" s="435"/>
      <c r="FY131" s="435"/>
      <c r="FZ131" s="435"/>
      <c r="GA131" s="435"/>
      <c r="GB131" s="435"/>
      <c r="GC131" s="435"/>
      <c r="GD131" s="435"/>
      <c r="GE131" s="435"/>
      <c r="GF131" s="435"/>
      <c r="GG131" s="435"/>
      <c r="GH131" s="435"/>
      <c r="GI131" s="436"/>
      <c r="GJ131" s="436"/>
      <c r="GK131" s="436"/>
      <c r="GL131" s="436"/>
      <c r="GM131" s="436"/>
      <c r="GN131" s="436"/>
      <c r="GO131" s="436"/>
      <c r="GP131" s="436"/>
      <c r="GQ131" s="436"/>
      <c r="GR131" s="436"/>
      <c r="GS131" s="436"/>
      <c r="GT131" s="436"/>
      <c r="GU131" s="436"/>
      <c r="GV131" s="436"/>
      <c r="GW131" s="436"/>
      <c r="GX131" s="437"/>
      <c r="GY131" s="437"/>
      <c r="GZ131" s="437"/>
      <c r="HA131" s="437"/>
      <c r="HB131" s="437"/>
      <c r="HC131" s="437"/>
      <c r="HD131" s="437"/>
      <c r="HE131" s="3665"/>
      <c r="HF131" s="437"/>
      <c r="HG131" s="437"/>
      <c r="HH131" s="437"/>
      <c r="HI131" s="438"/>
      <c r="HJ131" s="438"/>
      <c r="HK131" s="438"/>
      <c r="HL131" s="438"/>
      <c r="HM131" s="438"/>
      <c r="HN131" s="438"/>
      <c r="HO131" s="3665"/>
      <c r="HP131" s="438"/>
      <c r="HQ131" s="438"/>
      <c r="HR131" s="438"/>
      <c r="HS131" s="438"/>
      <c r="HT131" s="438"/>
      <c r="HU131" s="438"/>
      <c r="HV131" s="439"/>
      <c r="HW131" s="439"/>
      <c r="HX131" s="439"/>
      <c r="HY131" s="439"/>
      <c r="HZ131" s="439"/>
      <c r="IA131" s="3665"/>
      <c r="IB131" s="439"/>
      <c r="IC131" s="439"/>
      <c r="ID131" s="439"/>
      <c r="IE131" s="439"/>
      <c r="IF131" s="439"/>
      <c r="IG131" s="439"/>
    </row>
    <row r="132" spans="1:241" s="530" customFormat="1" x14ac:dyDescent="0.2">
      <c r="A132" s="3501"/>
      <c r="B132" s="544"/>
      <c r="C132" s="426"/>
      <c r="D132" s="545"/>
      <c r="E132" s="546"/>
      <c r="F132" s="557" t="s">
        <v>258</v>
      </c>
      <c r="G132" s="558"/>
      <c r="H132" s="558"/>
      <c r="I132" s="558"/>
      <c r="J132" s="559"/>
      <c r="K132" s="560"/>
      <c r="L132" s="561"/>
      <c r="M132" s="561"/>
      <c r="N132" s="543"/>
      <c r="O132" s="543"/>
      <c r="P132" s="556"/>
      <c r="Q132" s="556"/>
      <c r="R132" s="553"/>
      <c r="S132" s="554"/>
      <c r="T132" s="555"/>
      <c r="U132" s="555"/>
      <c r="V132" s="550"/>
      <c r="W132" s="133"/>
      <c r="X132" s="139"/>
      <c r="Y132" s="139"/>
      <c r="Z132" s="390"/>
      <c r="AA132" s="551"/>
      <c r="AB132" s="552"/>
      <c r="AC132" s="3449"/>
      <c r="AD132" s="3449"/>
      <c r="AE132" s="3450"/>
      <c r="AF132" s="3450"/>
      <c r="AG132" s="3451"/>
      <c r="AH132" s="3451"/>
      <c r="AI132" s="3452"/>
      <c r="AJ132" s="3452"/>
      <c r="AK132" s="3453"/>
      <c r="AL132" s="3453"/>
      <c r="AM132" s="3454"/>
      <c r="AN132" s="3454"/>
      <c r="AO132" s="3455"/>
      <c r="AP132" s="3455"/>
      <c r="AQ132" s="3449"/>
      <c r="AR132" s="3449"/>
      <c r="AS132" s="3450"/>
      <c r="AT132" s="3450"/>
      <c r="AU132" s="3451"/>
      <c r="AV132" s="3451"/>
      <c r="AW132" s="3452"/>
      <c r="AX132" s="3452"/>
      <c r="AY132" s="3456"/>
      <c r="AZ132" s="3456"/>
      <c r="BA132" s="3470"/>
      <c r="BB132" s="3470"/>
      <c r="BC132" s="3606"/>
      <c r="BD132" s="3606"/>
      <c r="BE132" s="3727"/>
      <c r="BF132" s="3727"/>
      <c r="BG132" s="3807"/>
      <c r="BH132" s="3807"/>
      <c r="BI132" s="429"/>
      <c r="BJ132" s="429"/>
      <c r="BK132" s="429"/>
      <c r="BL132" s="428"/>
      <c r="BM132" s="428"/>
      <c r="BN132" s="428"/>
      <c r="BO132" s="428"/>
      <c r="BP132" s="428"/>
      <c r="BQ132" s="430"/>
      <c r="BR132" s="431"/>
      <c r="BS132" s="431"/>
      <c r="BT132" s="432"/>
      <c r="BU132" s="432"/>
      <c r="BV132" s="432"/>
      <c r="BW132" s="432"/>
      <c r="BX132" s="432"/>
      <c r="BY132" s="432"/>
      <c r="BZ132" s="432"/>
      <c r="CA132" s="432"/>
      <c r="CB132" s="433"/>
      <c r="CC132" s="433"/>
      <c r="CD132" s="434"/>
      <c r="CE132" s="434"/>
      <c r="CF132" s="434"/>
      <c r="CG132" s="434"/>
      <c r="CH132" s="434"/>
      <c r="CI132" s="434"/>
      <c r="CJ132" s="434"/>
      <c r="CK132" s="434"/>
      <c r="CL132" s="435"/>
      <c r="CM132" s="435"/>
      <c r="CN132" s="435"/>
      <c r="CO132" s="435"/>
      <c r="CP132" s="435"/>
      <c r="CQ132" s="435"/>
      <c r="CR132" s="435"/>
      <c r="CS132" s="435"/>
      <c r="CT132" s="435"/>
      <c r="CU132" s="435"/>
      <c r="CV132" s="435"/>
      <c r="CW132" s="436"/>
      <c r="CX132" s="436"/>
      <c r="CY132" s="436"/>
      <c r="CZ132" s="436"/>
      <c r="DA132" s="436"/>
      <c r="DB132" s="436"/>
      <c r="DC132" s="436"/>
      <c r="DD132" s="436"/>
      <c r="DE132" s="436"/>
      <c r="DF132" s="436"/>
      <c r="DG132" s="437"/>
      <c r="DH132" s="437"/>
      <c r="DI132" s="437"/>
      <c r="DJ132" s="437"/>
      <c r="DK132" s="437"/>
      <c r="DL132" s="437"/>
      <c r="DM132" s="437"/>
      <c r="DN132" s="437"/>
      <c r="DO132" s="437"/>
      <c r="DP132" s="437"/>
      <c r="DQ132" s="437"/>
      <c r="DR132" s="437"/>
      <c r="DS132" s="437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9"/>
      <c r="EG132" s="439"/>
      <c r="EH132" s="439"/>
      <c r="EI132" s="439"/>
      <c r="EJ132" s="439"/>
      <c r="EK132" s="439"/>
      <c r="EL132" s="439"/>
      <c r="EM132" s="439"/>
      <c r="EN132" s="439"/>
      <c r="EO132" s="439"/>
      <c r="EP132" s="439"/>
      <c r="EQ132" s="439"/>
      <c r="ER132" s="439"/>
      <c r="ES132" s="440"/>
      <c r="ET132" s="440"/>
      <c r="EU132" s="440"/>
      <c r="EV132" s="440"/>
      <c r="EW132" s="440"/>
      <c r="EX132" s="440"/>
      <c r="EY132" s="440"/>
      <c r="EZ132" s="440"/>
      <c r="FA132" s="440"/>
      <c r="FB132" s="440"/>
      <c r="FC132" s="440"/>
      <c r="FD132" s="440"/>
      <c r="FE132" s="440"/>
      <c r="FF132" s="440"/>
      <c r="FG132" s="434"/>
      <c r="FH132" s="434"/>
      <c r="FI132" s="434"/>
      <c r="FJ132" s="434"/>
      <c r="FK132" s="434"/>
      <c r="FL132" s="434"/>
      <c r="FM132" s="434"/>
      <c r="FN132" s="434"/>
      <c r="FO132" s="434"/>
      <c r="FP132" s="434"/>
      <c r="FQ132" s="434"/>
      <c r="FR132" s="434"/>
      <c r="FS132" s="434"/>
      <c r="FT132" s="434"/>
      <c r="FU132" s="435"/>
      <c r="FV132" s="435"/>
      <c r="FW132" s="435"/>
      <c r="FX132" s="435"/>
      <c r="FY132" s="435"/>
      <c r="FZ132" s="435"/>
      <c r="GA132" s="435"/>
      <c r="GB132" s="435"/>
      <c r="GC132" s="435"/>
      <c r="GD132" s="435"/>
      <c r="GE132" s="435"/>
      <c r="GF132" s="435"/>
      <c r="GG132" s="435"/>
      <c r="GH132" s="435"/>
      <c r="GI132" s="436"/>
      <c r="GJ132" s="436"/>
      <c r="GK132" s="436"/>
      <c r="GL132" s="436"/>
      <c r="GM132" s="436"/>
      <c r="GN132" s="436"/>
      <c r="GO132" s="436"/>
      <c r="GP132" s="436"/>
      <c r="GQ132" s="436"/>
      <c r="GR132" s="436"/>
      <c r="GS132" s="436"/>
      <c r="GT132" s="436"/>
      <c r="GU132" s="436"/>
      <c r="GV132" s="436"/>
      <c r="GW132" s="436"/>
      <c r="GX132" s="437"/>
      <c r="GY132" s="437"/>
      <c r="GZ132" s="437"/>
      <c r="HA132" s="437"/>
      <c r="HB132" s="437"/>
      <c r="HC132" s="437"/>
      <c r="HD132" s="437"/>
      <c r="HE132" s="3665"/>
      <c r="HF132" s="437"/>
      <c r="HG132" s="437"/>
      <c r="HH132" s="437"/>
      <c r="HI132" s="438"/>
      <c r="HJ132" s="438"/>
      <c r="HK132" s="438"/>
      <c r="HL132" s="438"/>
      <c r="HM132" s="438"/>
      <c r="HN132" s="438"/>
      <c r="HO132" s="3665"/>
      <c r="HP132" s="438"/>
      <c r="HQ132" s="438"/>
      <c r="HR132" s="438"/>
      <c r="HS132" s="438"/>
      <c r="HT132" s="438"/>
      <c r="HU132" s="438"/>
      <c r="HV132" s="439"/>
      <c r="HW132" s="439"/>
      <c r="HX132" s="439"/>
      <c r="HY132" s="439"/>
      <c r="HZ132" s="439"/>
      <c r="IA132" s="3665"/>
      <c r="IB132" s="439"/>
      <c r="IC132" s="439"/>
      <c r="ID132" s="439"/>
      <c r="IE132" s="439"/>
      <c r="IF132" s="439"/>
      <c r="IG132" s="439"/>
    </row>
    <row r="133" spans="1:241" s="530" customFormat="1" x14ac:dyDescent="0.25">
      <c r="A133" s="3501"/>
      <c r="B133" s="562"/>
      <c r="C133" s="427"/>
      <c r="D133" s="545"/>
      <c r="E133" s="546"/>
      <c r="F133" s="563">
        <v>1</v>
      </c>
      <c r="G133" s="563"/>
      <c r="H133" s="564" t="str">
        <f t="array" aca="1" ref="H133" ca="1">INDEX(joueurs,SMALL(IF(participations=K133,ROW(INDIRECT("1:"&amp;ROWS(joueurs)))),COUNTIF(K$133:K133,K133)))</f>
        <v>Dams</v>
      </c>
      <c r="I133" s="564"/>
      <c r="J133" s="565"/>
      <c r="K133" s="566">
        <f>LARGE(participations,ROWS($1:1))</f>
        <v>179</v>
      </c>
      <c r="L133" s="567">
        <f>K133/$G$117</f>
        <v>0.99444444444444446</v>
      </c>
      <c r="M133" s="567"/>
      <c r="N133" s="543"/>
      <c r="O133" s="543"/>
      <c r="P133" s="556"/>
      <c r="Q133" s="556"/>
      <c r="R133" s="568"/>
      <c r="S133" s="568"/>
      <c r="T133" s="569"/>
      <c r="U133" s="569"/>
      <c r="V133" s="570"/>
      <c r="W133" s="570"/>
      <c r="X133" s="571"/>
      <c r="Y133" s="571"/>
      <c r="Z133" s="551"/>
      <c r="AA133" s="551"/>
      <c r="AB133" s="552"/>
      <c r="AC133" s="3449"/>
      <c r="AD133" s="3449"/>
      <c r="AE133" s="3450"/>
      <c r="AF133" s="3450"/>
      <c r="AG133" s="3451"/>
      <c r="AH133" s="3451"/>
      <c r="AI133" s="3452"/>
      <c r="AJ133" s="3452"/>
      <c r="AK133" s="3453"/>
      <c r="AL133" s="3453"/>
      <c r="AM133" s="3454"/>
      <c r="AN133" s="3454"/>
      <c r="AO133" s="3455"/>
      <c r="AP133" s="3455"/>
      <c r="AQ133" s="3449"/>
      <c r="AR133" s="3449"/>
      <c r="AS133" s="3450"/>
      <c r="AT133" s="3450"/>
      <c r="AU133" s="3451"/>
      <c r="AV133" s="3451"/>
      <c r="AW133" s="3452"/>
      <c r="AX133" s="3452"/>
      <c r="AY133" s="3456"/>
      <c r="AZ133" s="3456"/>
      <c r="BA133" s="3470"/>
      <c r="BB133" s="3470"/>
      <c r="BC133" s="3606"/>
      <c r="BD133" s="3606"/>
      <c r="BE133" s="3727"/>
      <c r="BF133" s="3727"/>
      <c r="BG133" s="3807"/>
      <c r="BH133" s="3807"/>
      <c r="BI133" s="429"/>
      <c r="BJ133" s="429"/>
      <c r="BK133" s="429"/>
      <c r="BL133" s="428"/>
      <c r="BM133" s="428"/>
      <c r="BN133" s="428"/>
      <c r="BO133" s="428"/>
      <c r="BP133" s="428"/>
      <c r="BQ133" s="430"/>
      <c r="BR133" s="431"/>
      <c r="BS133" s="431"/>
      <c r="BT133" s="432"/>
      <c r="BU133" s="432"/>
      <c r="BV133" s="432"/>
      <c r="BW133" s="432"/>
      <c r="BX133" s="432"/>
      <c r="BY133" s="432"/>
      <c r="BZ133" s="432"/>
      <c r="CA133" s="432"/>
      <c r="CB133" s="433"/>
      <c r="CC133" s="433"/>
      <c r="CD133" s="434"/>
      <c r="CE133" s="434"/>
      <c r="CF133" s="434"/>
      <c r="CG133" s="434"/>
      <c r="CH133" s="434"/>
      <c r="CI133" s="434"/>
      <c r="CJ133" s="434"/>
      <c r="CK133" s="434"/>
      <c r="CL133" s="435"/>
      <c r="CM133" s="435"/>
      <c r="CN133" s="435"/>
      <c r="CO133" s="435"/>
      <c r="CP133" s="435"/>
      <c r="CQ133" s="435"/>
      <c r="CR133" s="435"/>
      <c r="CS133" s="435"/>
      <c r="CT133" s="435"/>
      <c r="CU133" s="435"/>
      <c r="CV133" s="435"/>
      <c r="CW133" s="436"/>
      <c r="CX133" s="436"/>
      <c r="CY133" s="436"/>
      <c r="CZ133" s="436"/>
      <c r="DA133" s="436"/>
      <c r="DB133" s="436"/>
      <c r="DC133" s="436"/>
      <c r="DD133" s="436"/>
      <c r="DE133" s="436"/>
      <c r="DF133" s="436"/>
      <c r="DG133" s="437"/>
      <c r="DH133" s="437"/>
      <c r="DI133" s="437"/>
      <c r="DJ133" s="437"/>
      <c r="DK133" s="437"/>
      <c r="DL133" s="437"/>
      <c r="DM133" s="437"/>
      <c r="DN133" s="437"/>
      <c r="DO133" s="437"/>
      <c r="DP133" s="437"/>
      <c r="DQ133" s="437"/>
      <c r="DR133" s="437"/>
      <c r="DS133" s="437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9"/>
      <c r="EG133" s="439"/>
      <c r="EH133" s="439"/>
      <c r="EI133" s="439"/>
      <c r="EJ133" s="439"/>
      <c r="EK133" s="439"/>
      <c r="EL133" s="439"/>
      <c r="EM133" s="439"/>
      <c r="EN133" s="439"/>
      <c r="EO133" s="439"/>
      <c r="EP133" s="439"/>
      <c r="EQ133" s="439"/>
      <c r="ER133" s="439"/>
      <c r="ES133" s="440"/>
      <c r="ET133" s="440"/>
      <c r="EU133" s="440"/>
      <c r="EV133" s="440"/>
      <c r="EW133" s="440"/>
      <c r="EX133" s="440"/>
      <c r="EY133" s="440"/>
      <c r="EZ133" s="440"/>
      <c r="FA133" s="440"/>
      <c r="FB133" s="440"/>
      <c r="FC133" s="440"/>
      <c r="FD133" s="440"/>
      <c r="FE133" s="440"/>
      <c r="FF133" s="440"/>
      <c r="FG133" s="434"/>
      <c r="FH133" s="434"/>
      <c r="FI133" s="434"/>
      <c r="FJ133" s="434"/>
      <c r="FK133" s="434"/>
      <c r="FL133" s="434"/>
      <c r="FM133" s="434"/>
      <c r="FN133" s="434"/>
      <c r="FO133" s="434"/>
      <c r="FP133" s="434"/>
      <c r="FQ133" s="434"/>
      <c r="FR133" s="434"/>
      <c r="FS133" s="434"/>
      <c r="FT133" s="434"/>
      <c r="FU133" s="435"/>
      <c r="FV133" s="435"/>
      <c r="FW133" s="435"/>
      <c r="FX133" s="435"/>
      <c r="FY133" s="435"/>
      <c r="FZ133" s="435"/>
      <c r="GA133" s="435"/>
      <c r="GB133" s="435"/>
      <c r="GC133" s="435"/>
      <c r="GD133" s="435"/>
      <c r="GE133" s="435"/>
      <c r="GF133" s="435"/>
      <c r="GG133" s="435"/>
      <c r="GH133" s="435"/>
      <c r="GI133" s="436"/>
      <c r="GJ133" s="436"/>
      <c r="GK133" s="436"/>
      <c r="GL133" s="436"/>
      <c r="GM133" s="436"/>
      <c r="GN133" s="436"/>
      <c r="GO133" s="436"/>
      <c r="GP133" s="436"/>
      <c r="GQ133" s="436"/>
      <c r="GR133" s="436"/>
      <c r="GS133" s="436"/>
      <c r="GT133" s="436"/>
      <c r="GU133" s="436"/>
      <c r="GV133" s="436"/>
      <c r="GW133" s="436"/>
      <c r="GX133" s="437"/>
      <c r="GY133" s="437"/>
      <c r="GZ133" s="437"/>
      <c r="HA133" s="437"/>
      <c r="HB133" s="437"/>
      <c r="HC133" s="437"/>
      <c r="HD133" s="437"/>
      <c r="HE133" s="3665"/>
      <c r="HF133" s="437"/>
      <c r="HG133" s="437"/>
      <c r="HH133" s="437"/>
      <c r="HI133" s="438"/>
      <c r="HJ133" s="438"/>
      <c r="HK133" s="438"/>
      <c r="HL133" s="438"/>
      <c r="HM133" s="438"/>
      <c r="HN133" s="438"/>
      <c r="HO133" s="3665"/>
      <c r="HP133" s="438"/>
      <c r="HQ133" s="438"/>
      <c r="HR133" s="438"/>
      <c r="HS133" s="438"/>
      <c r="HT133" s="438"/>
      <c r="HU133" s="438"/>
      <c r="HV133" s="439"/>
      <c r="HW133" s="439"/>
      <c r="HX133" s="439"/>
      <c r="HY133" s="439"/>
      <c r="HZ133" s="439"/>
      <c r="IA133" s="3665"/>
      <c r="IB133" s="439"/>
      <c r="IC133" s="439"/>
      <c r="ID133" s="439"/>
      <c r="IE133" s="439"/>
      <c r="IF133" s="439"/>
      <c r="IG133" s="439"/>
    </row>
    <row r="134" spans="1:241" s="530" customFormat="1" x14ac:dyDescent="0.25">
      <c r="A134" s="3501"/>
      <c r="B134" s="572"/>
      <c r="C134" s="175"/>
      <c r="D134" s="545"/>
      <c r="E134" s="546"/>
      <c r="F134" s="563">
        <v>2</v>
      </c>
      <c r="G134" s="563"/>
      <c r="H134" s="564" t="str">
        <f t="array" aca="1" ref="H134" ca="1">INDEX(joueurs,SMALL(IF(participations=K134,ROW(INDIRECT("1:"&amp;ROWS(joueurs)))),COUNTIF(K$133:K134,K134)))</f>
        <v>Fred</v>
      </c>
      <c r="I134" s="564"/>
      <c r="J134" s="565"/>
      <c r="K134" s="566">
        <f>LARGE(participations,ROWS($1:2))</f>
        <v>157</v>
      </c>
      <c r="L134" s="567">
        <f t="shared" ref="L134:L142" si="220">K134/$G$117</f>
        <v>0.87222222222222223</v>
      </c>
      <c r="M134" s="567"/>
      <c r="N134" s="543"/>
      <c r="O134" s="543"/>
      <c r="P134" s="556"/>
      <c r="Q134" s="556"/>
      <c r="R134" s="568"/>
      <c r="S134" s="568"/>
      <c r="T134" s="569"/>
      <c r="U134" s="569"/>
      <c r="V134" s="570"/>
      <c r="W134" s="570"/>
      <c r="X134" s="571"/>
      <c r="Y134" s="571"/>
      <c r="Z134" s="551"/>
      <c r="AA134" s="551"/>
      <c r="AB134" s="552"/>
      <c r="AC134" s="3449"/>
      <c r="AD134" s="3449"/>
      <c r="AE134" s="3450"/>
      <c r="AF134" s="3450"/>
      <c r="AG134" s="3451"/>
      <c r="AH134" s="3451"/>
      <c r="AI134" s="3452"/>
      <c r="AJ134" s="3452"/>
      <c r="AK134" s="3453"/>
      <c r="AL134" s="3453"/>
      <c r="AM134" s="3454"/>
      <c r="AN134" s="3454"/>
      <c r="AO134" s="3455"/>
      <c r="AP134" s="3455"/>
      <c r="AQ134" s="3449"/>
      <c r="AR134" s="3449"/>
      <c r="AS134" s="3450"/>
      <c r="AT134" s="3450"/>
      <c r="AU134" s="3451"/>
      <c r="AV134" s="3451"/>
      <c r="AW134" s="3452"/>
      <c r="AX134" s="3452"/>
      <c r="AY134" s="3456"/>
      <c r="AZ134" s="3456"/>
      <c r="BA134" s="3470"/>
      <c r="BB134" s="3470"/>
      <c r="BC134" s="3606"/>
      <c r="BD134" s="3606"/>
      <c r="BE134" s="3727"/>
      <c r="BF134" s="3727"/>
      <c r="BG134" s="3807"/>
      <c r="BH134" s="3807"/>
      <c r="BI134" s="429"/>
      <c r="BJ134" s="429"/>
      <c r="BK134" s="429"/>
      <c r="BL134" s="428"/>
      <c r="BM134" s="428"/>
      <c r="BN134" s="428"/>
      <c r="BO134" s="428"/>
      <c r="BP134" s="428"/>
      <c r="BQ134" s="430"/>
      <c r="BR134" s="431"/>
      <c r="BS134" s="431"/>
      <c r="BT134" s="432"/>
      <c r="BU134" s="432"/>
      <c r="BV134" s="432"/>
      <c r="BW134" s="432"/>
      <c r="BX134" s="432"/>
      <c r="BY134" s="432"/>
      <c r="BZ134" s="432"/>
      <c r="CA134" s="432"/>
      <c r="CB134" s="433"/>
      <c r="CC134" s="433"/>
      <c r="CD134" s="434"/>
      <c r="CE134" s="434"/>
      <c r="CF134" s="434"/>
      <c r="CG134" s="434"/>
      <c r="CH134" s="434"/>
      <c r="CI134" s="434"/>
      <c r="CJ134" s="434"/>
      <c r="CK134" s="434"/>
      <c r="CL134" s="435"/>
      <c r="CM134" s="435"/>
      <c r="CN134" s="435"/>
      <c r="CO134" s="435"/>
      <c r="CP134" s="435"/>
      <c r="CQ134" s="435"/>
      <c r="CR134" s="435"/>
      <c r="CS134" s="435"/>
      <c r="CT134" s="435"/>
      <c r="CU134" s="435"/>
      <c r="CV134" s="435"/>
      <c r="CW134" s="436"/>
      <c r="CX134" s="436"/>
      <c r="CY134" s="436"/>
      <c r="CZ134" s="436"/>
      <c r="DA134" s="436"/>
      <c r="DB134" s="436"/>
      <c r="DC134" s="436"/>
      <c r="DD134" s="436"/>
      <c r="DE134" s="436"/>
      <c r="DF134" s="436"/>
      <c r="DG134" s="437"/>
      <c r="DH134" s="437"/>
      <c r="DI134" s="437"/>
      <c r="DJ134" s="437"/>
      <c r="DK134" s="437"/>
      <c r="DL134" s="437"/>
      <c r="DM134" s="437"/>
      <c r="DN134" s="437"/>
      <c r="DO134" s="437"/>
      <c r="DP134" s="437"/>
      <c r="DQ134" s="437"/>
      <c r="DR134" s="437"/>
      <c r="DS134" s="437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9"/>
      <c r="EG134" s="439"/>
      <c r="EH134" s="439"/>
      <c r="EI134" s="439"/>
      <c r="EJ134" s="439"/>
      <c r="EK134" s="439"/>
      <c r="EL134" s="439"/>
      <c r="EM134" s="439"/>
      <c r="EN134" s="439"/>
      <c r="EO134" s="439"/>
      <c r="EP134" s="439"/>
      <c r="EQ134" s="439"/>
      <c r="ER134" s="439"/>
      <c r="ES134" s="440"/>
      <c r="ET134" s="440"/>
      <c r="EU134" s="440"/>
      <c r="EV134" s="440"/>
      <c r="EW134" s="440"/>
      <c r="EX134" s="440"/>
      <c r="EY134" s="440"/>
      <c r="EZ134" s="440"/>
      <c r="FA134" s="440"/>
      <c r="FB134" s="440"/>
      <c r="FC134" s="440"/>
      <c r="FD134" s="440"/>
      <c r="FE134" s="440"/>
      <c r="FF134" s="440"/>
      <c r="FG134" s="434"/>
      <c r="FH134" s="434"/>
      <c r="FI134" s="434"/>
      <c r="FJ134" s="434"/>
      <c r="FK134" s="434"/>
      <c r="FL134" s="434"/>
      <c r="FM134" s="434"/>
      <c r="FN134" s="434"/>
      <c r="FO134" s="434"/>
      <c r="FP134" s="434"/>
      <c r="FQ134" s="434"/>
      <c r="FR134" s="434"/>
      <c r="FS134" s="434"/>
      <c r="FT134" s="434"/>
      <c r="FU134" s="435"/>
      <c r="FV134" s="435"/>
      <c r="FW134" s="435"/>
      <c r="FX134" s="435"/>
      <c r="FY134" s="435"/>
      <c r="FZ134" s="435"/>
      <c r="GA134" s="435"/>
      <c r="GB134" s="435"/>
      <c r="GC134" s="435"/>
      <c r="GD134" s="435"/>
      <c r="GE134" s="435"/>
      <c r="GF134" s="435"/>
      <c r="GG134" s="435"/>
      <c r="GH134" s="435"/>
      <c r="GI134" s="436"/>
      <c r="GJ134" s="436"/>
      <c r="GK134" s="436"/>
      <c r="GL134" s="436"/>
      <c r="GM134" s="436"/>
      <c r="GN134" s="436"/>
      <c r="GO134" s="436"/>
      <c r="GP134" s="436"/>
      <c r="GQ134" s="436"/>
      <c r="GR134" s="436"/>
      <c r="GS134" s="436"/>
      <c r="GT134" s="436"/>
      <c r="GU134" s="436"/>
      <c r="GV134" s="436"/>
      <c r="GW134" s="436"/>
      <c r="GX134" s="437"/>
      <c r="GY134" s="437"/>
      <c r="GZ134" s="437"/>
      <c r="HA134" s="437"/>
      <c r="HB134" s="437"/>
      <c r="HC134" s="437"/>
      <c r="HD134" s="437"/>
      <c r="HE134" s="3665"/>
      <c r="HF134" s="437"/>
      <c r="HG134" s="437"/>
      <c r="HH134" s="437"/>
      <c r="HI134" s="438"/>
      <c r="HJ134" s="438"/>
      <c r="HK134" s="438"/>
      <c r="HL134" s="438"/>
      <c r="HM134" s="438"/>
      <c r="HN134" s="438"/>
      <c r="HO134" s="3665"/>
      <c r="HP134" s="438"/>
      <c r="HQ134" s="438"/>
      <c r="HR134" s="438"/>
      <c r="HS134" s="438"/>
      <c r="HT134" s="438"/>
      <c r="HU134" s="438"/>
      <c r="HV134" s="439"/>
      <c r="HW134" s="439"/>
      <c r="HX134" s="439"/>
      <c r="HY134" s="439"/>
      <c r="HZ134" s="439"/>
      <c r="IA134" s="3665"/>
      <c r="IB134" s="439"/>
      <c r="IC134" s="439"/>
      <c r="ID134" s="439"/>
      <c r="IE134" s="439"/>
      <c r="IF134" s="439"/>
      <c r="IG134" s="439"/>
    </row>
    <row r="135" spans="1:241" s="530" customFormat="1" x14ac:dyDescent="0.25">
      <c r="A135" s="3501"/>
      <c r="B135" s="572"/>
      <c r="C135" s="175"/>
      <c r="D135" s="545"/>
      <c r="E135" s="546"/>
      <c r="F135" s="563">
        <v>3</v>
      </c>
      <c r="G135" s="563"/>
      <c r="H135" s="564" t="str">
        <f t="array" aca="1" ref="H135" ca="1">INDEX(joueurs,SMALL(IF(participations=K135,ROW(INDIRECT("1:"&amp;ROWS(joueurs)))),COUNTIF(K$133:K135,K135)))</f>
        <v>Rob</v>
      </c>
      <c r="I135" s="564"/>
      <c r="J135" s="565"/>
      <c r="K135" s="566">
        <f>LARGE(participations,ROWS($1:3))</f>
        <v>142</v>
      </c>
      <c r="L135" s="567">
        <f t="shared" si="220"/>
        <v>0.78888888888888886</v>
      </c>
      <c r="M135" s="567"/>
      <c r="N135" s="543"/>
      <c r="O135" s="543"/>
      <c r="P135" s="556"/>
      <c r="Q135" s="556"/>
      <c r="R135" s="568"/>
      <c r="S135" s="568"/>
      <c r="T135" s="569"/>
      <c r="U135" s="569"/>
      <c r="V135" s="570"/>
      <c r="W135" s="570"/>
      <c r="X135" s="571"/>
      <c r="Y135" s="571"/>
      <c r="Z135" s="551"/>
      <c r="AA135" s="551"/>
      <c r="AB135" s="552"/>
      <c r="AC135" s="3449"/>
      <c r="AD135" s="3449"/>
      <c r="AE135" s="3450"/>
      <c r="AF135" s="3450"/>
      <c r="AG135" s="3451"/>
      <c r="AH135" s="3451"/>
      <c r="AI135" s="3452"/>
      <c r="AJ135" s="3452"/>
      <c r="AK135" s="3453"/>
      <c r="AL135" s="3453"/>
      <c r="AM135" s="3454"/>
      <c r="AN135" s="3454"/>
      <c r="AO135" s="3455"/>
      <c r="AP135" s="3455"/>
      <c r="AQ135" s="3449"/>
      <c r="AR135" s="3449"/>
      <c r="AS135" s="3450"/>
      <c r="AT135" s="3450"/>
      <c r="AU135" s="3451"/>
      <c r="AV135" s="3451"/>
      <c r="AW135" s="3452"/>
      <c r="AX135" s="3452"/>
      <c r="AY135" s="3456"/>
      <c r="AZ135" s="3456"/>
      <c r="BA135" s="3470"/>
      <c r="BB135" s="3470"/>
      <c r="BC135" s="3606"/>
      <c r="BD135" s="3606"/>
      <c r="BE135" s="3727"/>
      <c r="BF135" s="3727"/>
      <c r="BG135" s="3807"/>
      <c r="BH135" s="3807"/>
      <c r="BI135" s="429"/>
      <c r="BJ135" s="429"/>
      <c r="BK135" s="429"/>
      <c r="BL135" s="428"/>
      <c r="BM135" s="428"/>
      <c r="BN135" s="428"/>
      <c r="BO135" s="428"/>
      <c r="BP135" s="428"/>
      <c r="BQ135" s="430"/>
      <c r="BR135" s="431"/>
      <c r="BS135" s="431"/>
      <c r="BT135" s="432"/>
      <c r="BU135" s="432"/>
      <c r="BV135" s="432"/>
      <c r="BW135" s="432"/>
      <c r="BX135" s="432"/>
      <c r="BY135" s="432"/>
      <c r="BZ135" s="432"/>
      <c r="CA135" s="432"/>
      <c r="CB135" s="433"/>
      <c r="CC135" s="433"/>
      <c r="CD135" s="434"/>
      <c r="CE135" s="434"/>
      <c r="CF135" s="434"/>
      <c r="CG135" s="434"/>
      <c r="CH135" s="434"/>
      <c r="CI135" s="434"/>
      <c r="CJ135" s="434"/>
      <c r="CK135" s="434"/>
      <c r="CL135" s="435"/>
      <c r="CM135" s="435"/>
      <c r="CN135" s="435"/>
      <c r="CO135" s="435"/>
      <c r="CP135" s="435"/>
      <c r="CQ135" s="435"/>
      <c r="CR135" s="435"/>
      <c r="CS135" s="435"/>
      <c r="CT135" s="435"/>
      <c r="CU135" s="435"/>
      <c r="CV135" s="435"/>
      <c r="CW135" s="436"/>
      <c r="CX135" s="436"/>
      <c r="CY135" s="436"/>
      <c r="CZ135" s="436"/>
      <c r="DA135" s="436"/>
      <c r="DB135" s="436"/>
      <c r="DC135" s="436"/>
      <c r="DD135" s="436"/>
      <c r="DE135" s="436"/>
      <c r="DF135" s="436"/>
      <c r="DG135" s="437"/>
      <c r="DH135" s="437"/>
      <c r="DI135" s="437"/>
      <c r="DJ135" s="437"/>
      <c r="DK135" s="437"/>
      <c r="DL135" s="437"/>
      <c r="DM135" s="437"/>
      <c r="DN135" s="437"/>
      <c r="DO135" s="437"/>
      <c r="DP135" s="437"/>
      <c r="DQ135" s="437"/>
      <c r="DR135" s="437"/>
      <c r="DS135" s="437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9"/>
      <c r="EG135" s="439"/>
      <c r="EH135" s="439"/>
      <c r="EI135" s="439"/>
      <c r="EJ135" s="439"/>
      <c r="EK135" s="439"/>
      <c r="EL135" s="439"/>
      <c r="EM135" s="439"/>
      <c r="EN135" s="439"/>
      <c r="EO135" s="439"/>
      <c r="EP135" s="439"/>
      <c r="EQ135" s="439"/>
      <c r="ER135" s="439"/>
      <c r="ES135" s="440"/>
      <c r="ET135" s="440"/>
      <c r="EU135" s="440"/>
      <c r="EV135" s="440"/>
      <c r="EW135" s="440"/>
      <c r="EX135" s="440"/>
      <c r="EY135" s="440"/>
      <c r="EZ135" s="440"/>
      <c r="FA135" s="440"/>
      <c r="FB135" s="440"/>
      <c r="FC135" s="440"/>
      <c r="FD135" s="440"/>
      <c r="FE135" s="440"/>
      <c r="FF135" s="440"/>
      <c r="FG135" s="434"/>
      <c r="FH135" s="434"/>
      <c r="FI135" s="434"/>
      <c r="FJ135" s="434"/>
      <c r="FK135" s="434"/>
      <c r="FL135" s="434"/>
      <c r="FM135" s="434"/>
      <c r="FN135" s="434"/>
      <c r="FO135" s="434"/>
      <c r="FP135" s="434"/>
      <c r="FQ135" s="434"/>
      <c r="FR135" s="434"/>
      <c r="FS135" s="434"/>
      <c r="FT135" s="434"/>
      <c r="FU135" s="435"/>
      <c r="FV135" s="435"/>
      <c r="FW135" s="435"/>
      <c r="FX135" s="435"/>
      <c r="FY135" s="435"/>
      <c r="FZ135" s="435"/>
      <c r="GA135" s="435"/>
      <c r="GB135" s="435"/>
      <c r="GC135" s="435"/>
      <c r="GD135" s="435"/>
      <c r="GE135" s="435"/>
      <c r="GF135" s="435"/>
      <c r="GG135" s="435"/>
      <c r="GH135" s="435"/>
      <c r="GI135" s="436"/>
      <c r="GJ135" s="436"/>
      <c r="GK135" s="436"/>
      <c r="GL135" s="436"/>
      <c r="GM135" s="436"/>
      <c r="GN135" s="436"/>
      <c r="GO135" s="436"/>
      <c r="GP135" s="436"/>
      <c r="GQ135" s="436"/>
      <c r="GR135" s="436"/>
      <c r="GS135" s="436"/>
      <c r="GT135" s="436"/>
      <c r="GU135" s="436"/>
      <c r="GV135" s="436"/>
      <c r="GW135" s="436"/>
      <c r="GX135" s="437"/>
      <c r="GY135" s="437"/>
      <c r="GZ135" s="437"/>
      <c r="HA135" s="437"/>
      <c r="HB135" s="437"/>
      <c r="HC135" s="437"/>
      <c r="HD135" s="437"/>
      <c r="HE135" s="3665"/>
      <c r="HF135" s="437"/>
      <c r="HG135" s="437"/>
      <c r="HH135" s="437"/>
      <c r="HI135" s="438"/>
      <c r="HJ135" s="438"/>
      <c r="HK135" s="438"/>
      <c r="HL135" s="438"/>
      <c r="HM135" s="438"/>
      <c r="HN135" s="438"/>
      <c r="HO135" s="3665"/>
      <c r="HP135" s="438"/>
      <c r="HQ135" s="438"/>
      <c r="HR135" s="438"/>
      <c r="HS135" s="438"/>
      <c r="HT135" s="438"/>
      <c r="HU135" s="438"/>
      <c r="HV135" s="439"/>
      <c r="HW135" s="439"/>
      <c r="HX135" s="439"/>
      <c r="HY135" s="439"/>
      <c r="HZ135" s="439"/>
      <c r="IA135" s="3665"/>
      <c r="IB135" s="439"/>
      <c r="IC135" s="439"/>
      <c r="ID135" s="439"/>
      <c r="IE135" s="439"/>
      <c r="IF135" s="439"/>
      <c r="IG135" s="439"/>
    </row>
    <row r="136" spans="1:241" s="530" customFormat="1" x14ac:dyDescent="0.25">
      <c r="A136" s="3501"/>
      <c r="B136" s="572"/>
      <c r="C136" s="175"/>
      <c r="D136" s="545"/>
      <c r="E136" s="546"/>
      <c r="F136" s="563">
        <v>4</v>
      </c>
      <c r="G136" s="563"/>
      <c r="H136" s="564" t="str">
        <f t="array" aca="1" ref="H136" ca="1">INDEX(joueurs,SMALL(IF(participations=K136,ROW(INDIRECT("1:"&amp;ROWS(joueurs)))),COUNTIF(K$133:K136,K136)))</f>
        <v>Franck-David</v>
      </c>
      <c r="I136" s="564"/>
      <c r="J136" s="565"/>
      <c r="K136" s="566">
        <f>LARGE(participations,ROWS($1:4))</f>
        <v>127</v>
      </c>
      <c r="L136" s="567">
        <f t="shared" si="220"/>
        <v>0.7055555555555556</v>
      </c>
      <c r="M136" s="567"/>
      <c r="N136" s="543"/>
      <c r="O136" s="543"/>
      <c r="P136" s="556"/>
      <c r="Q136" s="556"/>
      <c r="R136" s="568"/>
      <c r="S136" s="568"/>
      <c r="T136" s="569"/>
      <c r="U136" s="569"/>
      <c r="V136" s="570"/>
      <c r="W136" s="570"/>
      <c r="X136" s="571"/>
      <c r="Y136" s="571"/>
      <c r="Z136" s="551"/>
      <c r="AA136" s="551"/>
      <c r="AB136" s="552"/>
      <c r="AC136" s="3449"/>
      <c r="AD136" s="3449"/>
      <c r="AE136" s="3450"/>
      <c r="AF136" s="3450"/>
      <c r="AG136" s="3451"/>
      <c r="AH136" s="3451"/>
      <c r="AI136" s="3452"/>
      <c r="AJ136" s="3452"/>
      <c r="AK136" s="3453"/>
      <c r="AL136" s="3453"/>
      <c r="AM136" s="3454"/>
      <c r="AN136" s="3454"/>
      <c r="AO136" s="3455"/>
      <c r="AP136" s="3455"/>
      <c r="AQ136" s="3449"/>
      <c r="AR136" s="3449"/>
      <c r="AS136" s="3450"/>
      <c r="AT136" s="3450"/>
      <c r="AU136" s="3451"/>
      <c r="AV136" s="3451"/>
      <c r="AW136" s="3452"/>
      <c r="AX136" s="3452"/>
      <c r="AY136" s="3456"/>
      <c r="AZ136" s="3456"/>
      <c r="BA136" s="3470"/>
      <c r="BB136" s="3470"/>
      <c r="BC136" s="3606"/>
      <c r="BD136" s="3606"/>
      <c r="BE136" s="3727"/>
      <c r="BF136" s="3727"/>
      <c r="BG136" s="3807"/>
      <c r="BH136" s="3807"/>
      <c r="BI136" s="429"/>
      <c r="BJ136" s="429"/>
      <c r="BK136" s="429"/>
      <c r="BL136" s="428"/>
      <c r="BM136" s="428"/>
      <c r="BN136" s="428"/>
      <c r="BO136" s="428"/>
      <c r="BP136" s="428"/>
      <c r="BQ136" s="430"/>
      <c r="BR136" s="431"/>
      <c r="BS136" s="431"/>
      <c r="BT136" s="432"/>
      <c r="BU136" s="432"/>
      <c r="BV136" s="432"/>
      <c r="BW136" s="432"/>
      <c r="BX136" s="432"/>
      <c r="BY136" s="432"/>
      <c r="BZ136" s="432"/>
      <c r="CA136" s="432"/>
      <c r="CB136" s="433"/>
      <c r="CC136" s="433"/>
      <c r="CD136" s="434"/>
      <c r="CE136" s="434"/>
      <c r="CF136" s="434"/>
      <c r="CG136" s="434"/>
      <c r="CH136" s="434"/>
      <c r="CI136" s="434"/>
      <c r="CJ136" s="434"/>
      <c r="CK136" s="434"/>
      <c r="CL136" s="435"/>
      <c r="CM136" s="435"/>
      <c r="CN136" s="435"/>
      <c r="CO136" s="435"/>
      <c r="CP136" s="435"/>
      <c r="CQ136" s="435"/>
      <c r="CR136" s="435"/>
      <c r="CS136" s="435"/>
      <c r="CT136" s="435"/>
      <c r="CU136" s="435"/>
      <c r="CV136" s="435"/>
      <c r="CW136" s="436"/>
      <c r="CX136" s="436"/>
      <c r="CY136" s="436"/>
      <c r="CZ136" s="436"/>
      <c r="DA136" s="436"/>
      <c r="DB136" s="436"/>
      <c r="DC136" s="436"/>
      <c r="DD136" s="436"/>
      <c r="DE136" s="436"/>
      <c r="DF136" s="436"/>
      <c r="DG136" s="437"/>
      <c r="DH136" s="437"/>
      <c r="DI136" s="437"/>
      <c r="DJ136" s="437"/>
      <c r="DK136" s="437"/>
      <c r="DL136" s="437"/>
      <c r="DM136" s="437"/>
      <c r="DN136" s="437"/>
      <c r="DO136" s="437"/>
      <c r="DP136" s="437"/>
      <c r="DQ136" s="437"/>
      <c r="DR136" s="437"/>
      <c r="DS136" s="437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9"/>
      <c r="EG136" s="439"/>
      <c r="EH136" s="439"/>
      <c r="EI136" s="439"/>
      <c r="EJ136" s="439"/>
      <c r="EK136" s="439"/>
      <c r="EL136" s="439"/>
      <c r="EM136" s="439"/>
      <c r="EN136" s="439"/>
      <c r="EO136" s="439"/>
      <c r="EP136" s="439"/>
      <c r="EQ136" s="439"/>
      <c r="ER136" s="439"/>
      <c r="ES136" s="440"/>
      <c r="ET136" s="440"/>
      <c r="EU136" s="440"/>
      <c r="EV136" s="440"/>
      <c r="EW136" s="440"/>
      <c r="EX136" s="440"/>
      <c r="EY136" s="440"/>
      <c r="EZ136" s="440"/>
      <c r="FA136" s="440"/>
      <c r="FB136" s="440"/>
      <c r="FC136" s="440"/>
      <c r="FD136" s="440"/>
      <c r="FE136" s="440"/>
      <c r="FF136" s="440"/>
      <c r="FG136" s="434"/>
      <c r="FH136" s="434"/>
      <c r="FI136" s="434"/>
      <c r="FJ136" s="434"/>
      <c r="FK136" s="434"/>
      <c r="FL136" s="434"/>
      <c r="FM136" s="434"/>
      <c r="FN136" s="434"/>
      <c r="FO136" s="434"/>
      <c r="FP136" s="434"/>
      <c r="FQ136" s="434"/>
      <c r="FR136" s="434"/>
      <c r="FS136" s="434"/>
      <c r="FT136" s="434"/>
      <c r="FU136" s="435"/>
      <c r="FV136" s="435"/>
      <c r="FW136" s="435"/>
      <c r="FX136" s="435"/>
      <c r="FY136" s="435"/>
      <c r="FZ136" s="435"/>
      <c r="GA136" s="435"/>
      <c r="GB136" s="435"/>
      <c r="GC136" s="435"/>
      <c r="GD136" s="435"/>
      <c r="GE136" s="435"/>
      <c r="GF136" s="435"/>
      <c r="GG136" s="435"/>
      <c r="GH136" s="435"/>
      <c r="GI136" s="436"/>
      <c r="GJ136" s="436"/>
      <c r="GK136" s="436"/>
      <c r="GL136" s="436"/>
      <c r="GM136" s="436"/>
      <c r="GN136" s="436"/>
      <c r="GO136" s="436"/>
      <c r="GP136" s="436"/>
      <c r="GQ136" s="436"/>
      <c r="GR136" s="436"/>
      <c r="GS136" s="436"/>
      <c r="GT136" s="436"/>
      <c r="GU136" s="436"/>
      <c r="GV136" s="436"/>
      <c r="GW136" s="436"/>
      <c r="GX136" s="437"/>
      <c r="GY136" s="437"/>
      <c r="GZ136" s="437"/>
      <c r="HA136" s="437"/>
      <c r="HB136" s="437"/>
      <c r="HC136" s="437"/>
      <c r="HD136" s="437"/>
      <c r="HE136" s="3665"/>
      <c r="HF136" s="437"/>
      <c r="HG136" s="437"/>
      <c r="HH136" s="437"/>
      <c r="HI136" s="438"/>
      <c r="HJ136" s="438"/>
      <c r="HK136" s="438"/>
      <c r="HL136" s="438"/>
      <c r="HM136" s="438"/>
      <c r="HN136" s="438"/>
      <c r="HO136" s="3665"/>
      <c r="HP136" s="438"/>
      <c r="HQ136" s="438"/>
      <c r="HR136" s="438"/>
      <c r="HS136" s="438"/>
      <c r="HT136" s="438"/>
      <c r="HU136" s="438"/>
      <c r="HV136" s="439"/>
      <c r="HW136" s="439"/>
      <c r="HX136" s="439"/>
      <c r="HY136" s="439"/>
      <c r="HZ136" s="439"/>
      <c r="IA136" s="3665"/>
      <c r="IB136" s="439"/>
      <c r="IC136" s="439"/>
      <c r="ID136" s="439"/>
      <c r="IE136" s="439"/>
      <c r="IF136" s="439"/>
      <c r="IG136" s="439"/>
    </row>
    <row r="137" spans="1:241" s="530" customFormat="1" x14ac:dyDescent="0.25">
      <c r="A137" s="3501"/>
      <c r="B137" s="572"/>
      <c r="C137" s="175"/>
      <c r="D137" s="545"/>
      <c r="E137" s="546"/>
      <c r="F137" s="563">
        <v>5</v>
      </c>
      <c r="G137" s="563"/>
      <c r="H137" s="564" t="str">
        <f t="array" aca="1" ref="H137" ca="1">INDEX(joueurs,SMALL(IF(participations=K137,ROW(INDIRECT("1:"&amp;ROWS(joueurs)))),COUNTIF(K$133:K137,K137)))</f>
        <v>Jonathan</v>
      </c>
      <c r="I137" s="564"/>
      <c r="J137" s="565"/>
      <c r="K137" s="566">
        <f>LARGE(participations,ROWS($1:5))</f>
        <v>114</v>
      </c>
      <c r="L137" s="567">
        <f t="shared" si="220"/>
        <v>0.6333333333333333</v>
      </c>
      <c r="M137" s="567"/>
      <c r="N137" s="543"/>
      <c r="O137" s="543"/>
      <c r="P137" s="556"/>
      <c r="Q137" s="556"/>
      <c r="R137" s="568"/>
      <c r="S137" s="568"/>
      <c r="T137" s="569"/>
      <c r="U137" s="569"/>
      <c r="V137" s="570"/>
      <c r="W137" s="570"/>
      <c r="X137" s="571"/>
      <c r="Y137" s="571"/>
      <c r="Z137" s="551"/>
      <c r="AA137" s="551"/>
      <c r="AB137" s="552"/>
      <c r="AC137" s="3449"/>
      <c r="AD137" s="3449"/>
      <c r="AE137" s="3450"/>
      <c r="AF137" s="3450"/>
      <c r="AG137" s="3451"/>
      <c r="AH137" s="3451"/>
      <c r="AI137" s="3452"/>
      <c r="AJ137" s="3452"/>
      <c r="AK137" s="3453"/>
      <c r="AL137" s="3453"/>
      <c r="AM137" s="3454"/>
      <c r="AN137" s="3454"/>
      <c r="AO137" s="3455"/>
      <c r="AP137" s="3455"/>
      <c r="AQ137" s="3449"/>
      <c r="AR137" s="3449"/>
      <c r="AS137" s="3450"/>
      <c r="AT137" s="3450"/>
      <c r="AU137" s="3451"/>
      <c r="AV137" s="3451"/>
      <c r="AW137" s="3452"/>
      <c r="AX137" s="3452"/>
      <c r="AY137" s="3456"/>
      <c r="AZ137" s="3456"/>
      <c r="BA137" s="3470"/>
      <c r="BB137" s="3470"/>
      <c r="BC137" s="3606"/>
      <c r="BD137" s="3606"/>
      <c r="BE137" s="3727"/>
      <c r="BF137" s="3727"/>
      <c r="BG137" s="3807"/>
      <c r="BH137" s="3807"/>
      <c r="BI137" s="429"/>
      <c r="BJ137" s="429"/>
      <c r="BK137" s="429"/>
      <c r="BL137" s="428"/>
      <c r="BM137" s="428"/>
      <c r="BN137" s="428"/>
      <c r="BO137" s="428"/>
      <c r="BP137" s="428"/>
      <c r="BQ137" s="430"/>
      <c r="BR137" s="431"/>
      <c r="BS137" s="431"/>
      <c r="BT137" s="432"/>
      <c r="BU137" s="432"/>
      <c r="BV137" s="432"/>
      <c r="BW137" s="432"/>
      <c r="BX137" s="432"/>
      <c r="BY137" s="432"/>
      <c r="BZ137" s="432"/>
      <c r="CA137" s="432"/>
      <c r="CB137" s="433"/>
      <c r="CC137" s="433"/>
      <c r="CD137" s="434"/>
      <c r="CE137" s="434"/>
      <c r="CF137" s="434"/>
      <c r="CG137" s="434"/>
      <c r="CH137" s="434"/>
      <c r="CI137" s="434"/>
      <c r="CJ137" s="434"/>
      <c r="CK137" s="434"/>
      <c r="CL137" s="435"/>
      <c r="CM137" s="435"/>
      <c r="CN137" s="435"/>
      <c r="CO137" s="435"/>
      <c r="CP137" s="435"/>
      <c r="CQ137" s="435"/>
      <c r="CR137" s="435"/>
      <c r="CS137" s="435"/>
      <c r="CT137" s="435"/>
      <c r="CU137" s="435"/>
      <c r="CV137" s="435"/>
      <c r="CW137" s="436"/>
      <c r="CX137" s="436"/>
      <c r="CY137" s="436"/>
      <c r="CZ137" s="436"/>
      <c r="DA137" s="436"/>
      <c r="DB137" s="436"/>
      <c r="DC137" s="436"/>
      <c r="DD137" s="436"/>
      <c r="DE137" s="436"/>
      <c r="DF137" s="436"/>
      <c r="DG137" s="437"/>
      <c r="DH137" s="437"/>
      <c r="DI137" s="437"/>
      <c r="DJ137" s="437"/>
      <c r="DK137" s="437"/>
      <c r="DL137" s="437"/>
      <c r="DM137" s="437"/>
      <c r="DN137" s="437"/>
      <c r="DO137" s="437"/>
      <c r="DP137" s="437"/>
      <c r="DQ137" s="437"/>
      <c r="DR137" s="437"/>
      <c r="DS137" s="437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9"/>
      <c r="EG137" s="439"/>
      <c r="EH137" s="439"/>
      <c r="EI137" s="439"/>
      <c r="EJ137" s="439"/>
      <c r="EK137" s="439"/>
      <c r="EL137" s="439"/>
      <c r="EM137" s="439"/>
      <c r="EN137" s="439"/>
      <c r="EO137" s="439"/>
      <c r="EP137" s="439"/>
      <c r="EQ137" s="439"/>
      <c r="ER137" s="439"/>
      <c r="ES137" s="440"/>
      <c r="ET137" s="440"/>
      <c r="EU137" s="440"/>
      <c r="EV137" s="440"/>
      <c r="EW137" s="440"/>
      <c r="EX137" s="440"/>
      <c r="EY137" s="440"/>
      <c r="EZ137" s="440"/>
      <c r="FA137" s="440"/>
      <c r="FB137" s="440"/>
      <c r="FC137" s="440"/>
      <c r="FD137" s="440"/>
      <c r="FE137" s="440"/>
      <c r="FF137" s="440"/>
      <c r="FG137" s="434"/>
      <c r="FH137" s="434"/>
      <c r="FI137" s="434"/>
      <c r="FJ137" s="434"/>
      <c r="FK137" s="434"/>
      <c r="FL137" s="434"/>
      <c r="FM137" s="434"/>
      <c r="FN137" s="434"/>
      <c r="FO137" s="434"/>
      <c r="FP137" s="434"/>
      <c r="FQ137" s="434"/>
      <c r="FR137" s="434"/>
      <c r="FS137" s="434"/>
      <c r="FT137" s="434"/>
      <c r="FU137" s="435"/>
      <c r="FV137" s="435"/>
      <c r="FW137" s="435"/>
      <c r="FX137" s="435"/>
      <c r="FY137" s="435"/>
      <c r="FZ137" s="435"/>
      <c r="GA137" s="435"/>
      <c r="GB137" s="435"/>
      <c r="GC137" s="435"/>
      <c r="GD137" s="435"/>
      <c r="GE137" s="435"/>
      <c r="GF137" s="435"/>
      <c r="GG137" s="435"/>
      <c r="GH137" s="435"/>
      <c r="GI137" s="436"/>
      <c r="GJ137" s="436"/>
      <c r="GK137" s="436"/>
      <c r="GL137" s="436"/>
      <c r="GM137" s="436"/>
      <c r="GN137" s="436"/>
      <c r="GO137" s="436"/>
      <c r="GP137" s="436"/>
      <c r="GQ137" s="436"/>
      <c r="GR137" s="436"/>
      <c r="GS137" s="436"/>
      <c r="GT137" s="436"/>
      <c r="GU137" s="436"/>
      <c r="GV137" s="436"/>
      <c r="GW137" s="436"/>
      <c r="GX137" s="437"/>
      <c r="GY137" s="437"/>
      <c r="GZ137" s="437"/>
      <c r="HA137" s="437"/>
      <c r="HB137" s="437"/>
      <c r="HC137" s="437"/>
      <c r="HD137" s="437"/>
      <c r="HE137" s="3665"/>
      <c r="HF137" s="437"/>
      <c r="HG137" s="437"/>
      <c r="HH137" s="437"/>
      <c r="HI137" s="438"/>
      <c r="HJ137" s="438"/>
      <c r="HK137" s="438"/>
      <c r="HL137" s="438"/>
      <c r="HM137" s="438"/>
      <c r="HN137" s="438"/>
      <c r="HO137" s="3665"/>
      <c r="HP137" s="438"/>
      <c r="HQ137" s="438"/>
      <c r="HR137" s="438"/>
      <c r="HS137" s="438"/>
      <c r="HT137" s="438"/>
      <c r="HU137" s="438"/>
      <c r="HV137" s="439"/>
      <c r="HW137" s="439"/>
      <c r="HX137" s="439"/>
      <c r="HY137" s="439"/>
      <c r="HZ137" s="439"/>
      <c r="IA137" s="3665"/>
      <c r="IB137" s="439"/>
      <c r="IC137" s="439"/>
      <c r="ID137" s="439"/>
      <c r="IE137" s="439"/>
      <c r="IF137" s="439"/>
      <c r="IG137" s="439"/>
    </row>
    <row r="138" spans="1:241" s="530" customFormat="1" x14ac:dyDescent="0.25">
      <c r="A138" s="3501"/>
      <c r="B138" s="572"/>
      <c r="C138" s="175"/>
      <c r="D138" s="545"/>
      <c r="E138" s="546"/>
      <c r="F138" s="563">
        <v>6</v>
      </c>
      <c r="G138" s="563"/>
      <c r="H138" s="564" t="str">
        <f t="array" aca="1" ref="H138" ca="1">INDEX(joueurs,SMALL(IF(participations=K138,ROW(INDIRECT("1:"&amp;ROWS(joueurs)))),COUNTIF(K$133:K138,K138)))</f>
        <v>Cyrille</v>
      </c>
      <c r="I138" s="564"/>
      <c r="J138" s="565"/>
      <c r="K138" s="566">
        <f>LARGE(participations,ROWS($1:6))</f>
        <v>108</v>
      </c>
      <c r="L138" s="567">
        <f t="shared" si="220"/>
        <v>0.6</v>
      </c>
      <c r="M138" s="567"/>
      <c r="N138" s="543"/>
      <c r="O138" s="543"/>
      <c r="P138" s="556"/>
      <c r="Q138" s="556"/>
      <c r="R138" s="568"/>
      <c r="S138" s="568"/>
      <c r="T138" s="569"/>
      <c r="U138" s="569"/>
      <c r="V138" s="570"/>
      <c r="W138" s="570"/>
      <c r="X138" s="571"/>
      <c r="Y138" s="571"/>
      <c r="Z138" s="551"/>
      <c r="AA138" s="551"/>
      <c r="AB138" s="552"/>
      <c r="AC138" s="3449"/>
      <c r="AD138" s="3449"/>
      <c r="AE138" s="3450"/>
      <c r="AF138" s="3450"/>
      <c r="AG138" s="3451"/>
      <c r="AH138" s="3451"/>
      <c r="AI138" s="3452"/>
      <c r="AJ138" s="3452"/>
      <c r="AK138" s="3453"/>
      <c r="AL138" s="3453"/>
      <c r="AM138" s="3454"/>
      <c r="AN138" s="3454"/>
      <c r="AO138" s="3455"/>
      <c r="AP138" s="3455"/>
      <c r="AQ138" s="3449"/>
      <c r="AR138" s="3449"/>
      <c r="AS138" s="3450"/>
      <c r="AT138" s="3450"/>
      <c r="AU138" s="3451"/>
      <c r="AV138" s="3451"/>
      <c r="AW138" s="3452"/>
      <c r="AX138" s="3452"/>
      <c r="AY138" s="3456"/>
      <c r="AZ138" s="3456"/>
      <c r="BA138" s="3470"/>
      <c r="BB138" s="3470"/>
      <c r="BC138" s="3606"/>
      <c r="BD138" s="3606"/>
      <c r="BE138" s="3727"/>
      <c r="BF138" s="3727"/>
      <c r="BG138" s="3807"/>
      <c r="BH138" s="3807"/>
      <c r="BI138" s="429"/>
      <c r="BJ138" s="429"/>
      <c r="BK138" s="429"/>
      <c r="BL138" s="428"/>
      <c r="BM138" s="428"/>
      <c r="BN138" s="428"/>
      <c r="BO138" s="428"/>
      <c r="BP138" s="428"/>
      <c r="BQ138" s="430"/>
      <c r="BR138" s="431"/>
      <c r="BS138" s="431"/>
      <c r="BT138" s="432"/>
      <c r="BU138" s="432"/>
      <c r="BV138" s="432"/>
      <c r="BW138" s="432"/>
      <c r="BX138" s="432"/>
      <c r="BY138" s="432"/>
      <c r="BZ138" s="432"/>
      <c r="CA138" s="432"/>
      <c r="CB138" s="433"/>
      <c r="CC138" s="433"/>
      <c r="CD138" s="434"/>
      <c r="CE138" s="434"/>
      <c r="CF138" s="434"/>
      <c r="CG138" s="434"/>
      <c r="CH138" s="434"/>
      <c r="CI138" s="434"/>
      <c r="CJ138" s="434"/>
      <c r="CK138" s="434"/>
      <c r="CL138" s="435"/>
      <c r="CM138" s="435"/>
      <c r="CN138" s="435"/>
      <c r="CO138" s="435"/>
      <c r="CP138" s="435"/>
      <c r="CQ138" s="435"/>
      <c r="CR138" s="435"/>
      <c r="CS138" s="435"/>
      <c r="CT138" s="435"/>
      <c r="CU138" s="435"/>
      <c r="CV138" s="435"/>
      <c r="CW138" s="436"/>
      <c r="CX138" s="436"/>
      <c r="CY138" s="436"/>
      <c r="CZ138" s="436"/>
      <c r="DA138" s="436"/>
      <c r="DB138" s="436"/>
      <c r="DC138" s="436"/>
      <c r="DD138" s="436"/>
      <c r="DE138" s="436"/>
      <c r="DF138" s="436"/>
      <c r="DG138" s="437"/>
      <c r="DH138" s="437"/>
      <c r="DI138" s="437"/>
      <c r="DJ138" s="437"/>
      <c r="DK138" s="437"/>
      <c r="DL138" s="437"/>
      <c r="DM138" s="437"/>
      <c r="DN138" s="437"/>
      <c r="DO138" s="437"/>
      <c r="DP138" s="437"/>
      <c r="DQ138" s="437"/>
      <c r="DR138" s="437"/>
      <c r="DS138" s="437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9"/>
      <c r="EG138" s="439"/>
      <c r="EH138" s="439"/>
      <c r="EI138" s="439"/>
      <c r="EJ138" s="439"/>
      <c r="EK138" s="439"/>
      <c r="EL138" s="439"/>
      <c r="EM138" s="439"/>
      <c r="EN138" s="439"/>
      <c r="EO138" s="439"/>
      <c r="EP138" s="439"/>
      <c r="EQ138" s="439"/>
      <c r="ER138" s="439"/>
      <c r="ES138" s="440"/>
      <c r="ET138" s="440"/>
      <c r="EU138" s="440"/>
      <c r="EV138" s="440"/>
      <c r="EW138" s="440"/>
      <c r="EX138" s="440"/>
      <c r="EY138" s="440"/>
      <c r="EZ138" s="440"/>
      <c r="FA138" s="440"/>
      <c r="FB138" s="440"/>
      <c r="FC138" s="440"/>
      <c r="FD138" s="440"/>
      <c r="FE138" s="440"/>
      <c r="FF138" s="440"/>
      <c r="FG138" s="434"/>
      <c r="FH138" s="434"/>
      <c r="FI138" s="434"/>
      <c r="FJ138" s="434"/>
      <c r="FK138" s="434"/>
      <c r="FL138" s="434"/>
      <c r="FM138" s="434"/>
      <c r="FN138" s="434"/>
      <c r="FO138" s="434"/>
      <c r="FP138" s="434"/>
      <c r="FQ138" s="434"/>
      <c r="FR138" s="434"/>
      <c r="FS138" s="434"/>
      <c r="FT138" s="434"/>
      <c r="FU138" s="435"/>
      <c r="FV138" s="435"/>
      <c r="FW138" s="435"/>
      <c r="FX138" s="435"/>
      <c r="FY138" s="435"/>
      <c r="FZ138" s="435"/>
      <c r="GA138" s="435"/>
      <c r="GB138" s="435"/>
      <c r="GC138" s="435"/>
      <c r="GD138" s="435"/>
      <c r="GE138" s="435"/>
      <c r="GF138" s="435"/>
      <c r="GG138" s="435"/>
      <c r="GH138" s="435"/>
      <c r="GI138" s="436"/>
      <c r="GJ138" s="436"/>
      <c r="GK138" s="436"/>
      <c r="GL138" s="436"/>
      <c r="GM138" s="436"/>
      <c r="GN138" s="436"/>
      <c r="GO138" s="436"/>
      <c r="GP138" s="436"/>
      <c r="GQ138" s="436"/>
      <c r="GR138" s="436"/>
      <c r="GS138" s="436"/>
      <c r="GT138" s="436"/>
      <c r="GU138" s="436"/>
      <c r="GV138" s="436"/>
      <c r="GW138" s="436"/>
      <c r="GX138" s="437"/>
      <c r="GY138" s="437"/>
      <c r="GZ138" s="437"/>
      <c r="HA138" s="437"/>
      <c r="HB138" s="437"/>
      <c r="HC138" s="437"/>
      <c r="HD138" s="437"/>
      <c r="HE138" s="3665"/>
      <c r="HF138" s="437"/>
      <c r="HG138" s="437"/>
      <c r="HH138" s="437"/>
      <c r="HI138" s="438"/>
      <c r="HJ138" s="438"/>
      <c r="HK138" s="438"/>
      <c r="HL138" s="438"/>
      <c r="HM138" s="438"/>
      <c r="HN138" s="438"/>
      <c r="HO138" s="3665"/>
      <c r="HP138" s="438"/>
      <c r="HQ138" s="438"/>
      <c r="HR138" s="438"/>
      <c r="HS138" s="438"/>
      <c r="HT138" s="438"/>
      <c r="HU138" s="438"/>
      <c r="HV138" s="439"/>
      <c r="HW138" s="439"/>
      <c r="HX138" s="439"/>
      <c r="HY138" s="439"/>
      <c r="HZ138" s="439"/>
      <c r="IA138" s="3665"/>
      <c r="IB138" s="439"/>
      <c r="IC138" s="439"/>
      <c r="ID138" s="439"/>
      <c r="IE138" s="439"/>
      <c r="IF138" s="439"/>
      <c r="IG138" s="439"/>
    </row>
    <row r="139" spans="1:241" s="530" customFormat="1" x14ac:dyDescent="0.25">
      <c r="A139" s="3501"/>
      <c r="B139" s="572"/>
      <c r="C139" s="175"/>
      <c r="D139" s="545"/>
      <c r="E139" s="546"/>
      <c r="F139" s="563">
        <v>7</v>
      </c>
      <c r="G139" s="563"/>
      <c r="H139" s="564" t="str">
        <f t="array" aca="1" ref="H139" ca="1">INDEX(joueurs,SMALL(IF(participations=K139,ROW(INDIRECT("1:"&amp;ROWS(joueurs)))),COUNTIF(K$133:K139,K139)))</f>
        <v>Pilou</v>
      </c>
      <c r="I139" s="564"/>
      <c r="J139" s="565"/>
      <c r="K139" s="566">
        <f>LARGE(participations,ROWS($1:7))</f>
        <v>104</v>
      </c>
      <c r="L139" s="567">
        <f t="shared" si="220"/>
        <v>0.57777777777777772</v>
      </c>
      <c r="M139" s="567"/>
      <c r="N139" s="543"/>
      <c r="O139" s="543"/>
      <c r="P139" s="556"/>
      <c r="Q139" s="556"/>
      <c r="R139" s="568"/>
      <c r="S139" s="568"/>
      <c r="T139" s="569"/>
      <c r="U139" s="569"/>
      <c r="V139" s="570"/>
      <c r="W139" s="570"/>
      <c r="X139" s="571"/>
      <c r="Y139" s="571"/>
      <c r="Z139" s="551"/>
      <c r="AA139" s="551"/>
      <c r="AB139" s="552"/>
      <c r="AC139" s="3449"/>
      <c r="AD139" s="3449"/>
      <c r="AE139" s="3450"/>
      <c r="AF139" s="3450"/>
      <c r="AG139" s="3451"/>
      <c r="AH139" s="3451"/>
      <c r="AI139" s="3452"/>
      <c r="AJ139" s="3452"/>
      <c r="AK139" s="3453"/>
      <c r="AL139" s="3453"/>
      <c r="AM139" s="3454"/>
      <c r="AN139" s="3454"/>
      <c r="AO139" s="3455"/>
      <c r="AP139" s="3455"/>
      <c r="AQ139" s="3449"/>
      <c r="AR139" s="3449"/>
      <c r="AS139" s="3450"/>
      <c r="AT139" s="3450"/>
      <c r="AU139" s="3451"/>
      <c r="AV139" s="3451"/>
      <c r="AW139" s="3452"/>
      <c r="AX139" s="3452"/>
      <c r="AY139" s="3456"/>
      <c r="AZ139" s="3456"/>
      <c r="BA139" s="3470"/>
      <c r="BB139" s="3470"/>
      <c r="BC139" s="3606"/>
      <c r="BD139" s="3606"/>
      <c r="BE139" s="3727"/>
      <c r="BF139" s="3727"/>
      <c r="BG139" s="3807"/>
      <c r="BH139" s="3807"/>
      <c r="BI139" s="429"/>
      <c r="BJ139" s="429"/>
      <c r="BK139" s="429"/>
      <c r="BL139" s="428"/>
      <c r="BM139" s="428"/>
      <c r="BN139" s="428"/>
      <c r="BO139" s="428"/>
      <c r="BP139" s="428"/>
      <c r="BQ139" s="430"/>
      <c r="BR139" s="431"/>
      <c r="BS139" s="431"/>
      <c r="BT139" s="432"/>
      <c r="BU139" s="432"/>
      <c r="BV139" s="432"/>
      <c r="BW139" s="432"/>
      <c r="BX139" s="432"/>
      <c r="BY139" s="432"/>
      <c r="BZ139" s="432"/>
      <c r="CA139" s="432"/>
      <c r="CB139" s="433"/>
      <c r="CC139" s="433"/>
      <c r="CD139" s="434"/>
      <c r="CE139" s="434"/>
      <c r="CF139" s="434"/>
      <c r="CG139" s="434"/>
      <c r="CH139" s="434"/>
      <c r="CI139" s="434"/>
      <c r="CJ139" s="434"/>
      <c r="CK139" s="434"/>
      <c r="CL139" s="435"/>
      <c r="CM139" s="435"/>
      <c r="CN139" s="435"/>
      <c r="CO139" s="435"/>
      <c r="CP139" s="435"/>
      <c r="CQ139" s="435"/>
      <c r="CR139" s="435"/>
      <c r="CS139" s="435"/>
      <c r="CT139" s="435"/>
      <c r="CU139" s="435"/>
      <c r="CV139" s="435"/>
      <c r="CW139" s="436"/>
      <c r="CX139" s="436"/>
      <c r="CY139" s="436"/>
      <c r="CZ139" s="436"/>
      <c r="DA139" s="436"/>
      <c r="DB139" s="436"/>
      <c r="DC139" s="436"/>
      <c r="DD139" s="436"/>
      <c r="DE139" s="436"/>
      <c r="DF139" s="436"/>
      <c r="DG139" s="437"/>
      <c r="DH139" s="437"/>
      <c r="DI139" s="437"/>
      <c r="DJ139" s="437"/>
      <c r="DK139" s="437"/>
      <c r="DL139" s="437"/>
      <c r="DM139" s="437"/>
      <c r="DN139" s="437"/>
      <c r="DO139" s="437"/>
      <c r="DP139" s="437"/>
      <c r="DQ139" s="437"/>
      <c r="DR139" s="437"/>
      <c r="DS139" s="437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9"/>
      <c r="EG139" s="439"/>
      <c r="EH139" s="439"/>
      <c r="EI139" s="439"/>
      <c r="EJ139" s="439"/>
      <c r="EK139" s="439"/>
      <c r="EL139" s="439"/>
      <c r="EM139" s="439"/>
      <c r="EN139" s="439"/>
      <c r="EO139" s="439"/>
      <c r="EP139" s="439"/>
      <c r="EQ139" s="439"/>
      <c r="ER139" s="439"/>
      <c r="ES139" s="440"/>
      <c r="ET139" s="440"/>
      <c r="EU139" s="440"/>
      <c r="EV139" s="440"/>
      <c r="EW139" s="440"/>
      <c r="EX139" s="440"/>
      <c r="EY139" s="440"/>
      <c r="EZ139" s="440"/>
      <c r="FA139" s="440"/>
      <c r="FB139" s="440"/>
      <c r="FC139" s="440"/>
      <c r="FD139" s="440"/>
      <c r="FE139" s="440"/>
      <c r="FF139" s="440"/>
      <c r="FG139" s="434"/>
      <c r="FH139" s="434"/>
      <c r="FI139" s="434"/>
      <c r="FJ139" s="434"/>
      <c r="FK139" s="434"/>
      <c r="FL139" s="434"/>
      <c r="FM139" s="434"/>
      <c r="FN139" s="434"/>
      <c r="FO139" s="434"/>
      <c r="FP139" s="434"/>
      <c r="FQ139" s="434"/>
      <c r="FR139" s="434"/>
      <c r="FS139" s="434"/>
      <c r="FT139" s="434"/>
      <c r="FU139" s="435"/>
      <c r="FV139" s="435"/>
      <c r="FW139" s="435"/>
      <c r="FX139" s="435"/>
      <c r="FY139" s="435"/>
      <c r="FZ139" s="435"/>
      <c r="GA139" s="435"/>
      <c r="GB139" s="435"/>
      <c r="GC139" s="435"/>
      <c r="GD139" s="435"/>
      <c r="GE139" s="435"/>
      <c r="GF139" s="435"/>
      <c r="GG139" s="435"/>
      <c r="GH139" s="435"/>
      <c r="GI139" s="436"/>
      <c r="GJ139" s="436"/>
      <c r="GK139" s="436"/>
      <c r="GL139" s="436"/>
      <c r="GM139" s="436"/>
      <c r="GN139" s="436"/>
      <c r="GO139" s="436"/>
      <c r="GP139" s="436"/>
      <c r="GQ139" s="436"/>
      <c r="GR139" s="436"/>
      <c r="GS139" s="436"/>
      <c r="GT139" s="436"/>
      <c r="GU139" s="436"/>
      <c r="GV139" s="436"/>
      <c r="GW139" s="436"/>
      <c r="GX139" s="437"/>
      <c r="GY139" s="437"/>
      <c r="GZ139" s="437"/>
      <c r="HA139" s="437"/>
      <c r="HB139" s="437"/>
      <c r="HC139" s="437"/>
      <c r="HD139" s="437"/>
      <c r="HE139" s="3665"/>
      <c r="HF139" s="437"/>
      <c r="HG139" s="437"/>
      <c r="HH139" s="437"/>
      <c r="HI139" s="438"/>
      <c r="HJ139" s="438"/>
      <c r="HK139" s="438"/>
      <c r="HL139" s="438"/>
      <c r="HM139" s="438"/>
      <c r="HN139" s="438"/>
      <c r="HO139" s="3665"/>
      <c r="HP139" s="438"/>
      <c r="HQ139" s="438"/>
      <c r="HR139" s="438"/>
      <c r="HS139" s="438"/>
      <c r="HT139" s="438"/>
      <c r="HU139" s="438"/>
      <c r="HV139" s="439"/>
      <c r="HW139" s="439"/>
      <c r="HX139" s="439"/>
      <c r="HY139" s="439"/>
      <c r="HZ139" s="439"/>
      <c r="IA139" s="3665"/>
      <c r="IB139" s="439"/>
      <c r="IC139" s="439"/>
      <c r="ID139" s="439"/>
      <c r="IE139" s="439"/>
      <c r="IF139" s="439"/>
      <c r="IG139" s="439"/>
    </row>
    <row r="140" spans="1:241" s="530" customFormat="1" x14ac:dyDescent="0.25">
      <c r="A140" s="3501"/>
      <c r="B140" s="572"/>
      <c r="C140" s="175"/>
      <c r="D140" s="545"/>
      <c r="E140" s="546"/>
      <c r="F140" s="563">
        <v>8</v>
      </c>
      <c r="G140" s="563"/>
      <c r="H140" s="564" t="str">
        <f t="array" aca="1" ref="H140" ca="1">INDEX(joueurs,SMALL(IF(participations=K140,ROW(INDIRECT("1:"&amp;ROWS(joueurs)))),COUNTIF(K$133:K140,K140)))</f>
        <v>Oliv</v>
      </c>
      <c r="I140" s="564"/>
      <c r="J140" s="565"/>
      <c r="K140" s="566">
        <f>LARGE(participations,ROWS($1:8))</f>
        <v>102</v>
      </c>
      <c r="L140" s="567">
        <f t="shared" si="220"/>
        <v>0.56666666666666665</v>
      </c>
      <c r="M140" s="567"/>
      <c r="N140" s="543"/>
      <c r="O140" s="543"/>
      <c r="P140" s="556"/>
      <c r="Q140" s="556"/>
      <c r="R140" s="568"/>
      <c r="S140" s="568"/>
      <c r="T140" s="569"/>
      <c r="U140" s="569"/>
      <c r="V140" s="570"/>
      <c r="W140" s="570"/>
      <c r="X140" s="571"/>
      <c r="Y140" s="571"/>
      <c r="Z140" s="551"/>
      <c r="AA140" s="551"/>
      <c r="AB140" s="552"/>
      <c r="AC140" s="3449"/>
      <c r="AD140" s="3449"/>
      <c r="AE140" s="3450"/>
      <c r="AF140" s="3450"/>
      <c r="AG140" s="3451"/>
      <c r="AH140" s="3451"/>
      <c r="AI140" s="3452"/>
      <c r="AJ140" s="3452"/>
      <c r="AK140" s="3453"/>
      <c r="AL140" s="3453"/>
      <c r="AM140" s="3454"/>
      <c r="AN140" s="3454"/>
      <c r="AO140" s="3455"/>
      <c r="AP140" s="3455"/>
      <c r="AQ140" s="3449"/>
      <c r="AR140" s="3449"/>
      <c r="AS140" s="3450"/>
      <c r="AT140" s="3450"/>
      <c r="AU140" s="3451"/>
      <c r="AV140" s="3451"/>
      <c r="AW140" s="3452"/>
      <c r="AX140" s="3452"/>
      <c r="AY140" s="3456"/>
      <c r="AZ140" s="3456"/>
      <c r="BA140" s="3470"/>
      <c r="BB140" s="3470"/>
      <c r="BC140" s="3606"/>
      <c r="BD140" s="3606"/>
      <c r="BE140" s="3727"/>
      <c r="BF140" s="3727"/>
      <c r="BG140" s="3807"/>
      <c r="BH140" s="3807"/>
      <c r="BI140" s="429"/>
      <c r="BJ140" s="429"/>
      <c r="BK140" s="429"/>
      <c r="BL140" s="428"/>
      <c r="BM140" s="428"/>
      <c r="BN140" s="428"/>
      <c r="BO140" s="428"/>
      <c r="BP140" s="428"/>
      <c r="BQ140" s="430"/>
      <c r="BR140" s="431"/>
      <c r="BS140" s="431"/>
      <c r="BT140" s="432"/>
      <c r="BU140" s="432"/>
      <c r="BV140" s="432"/>
      <c r="BW140" s="432"/>
      <c r="BX140" s="432"/>
      <c r="BY140" s="432"/>
      <c r="BZ140" s="432"/>
      <c r="CA140" s="432"/>
      <c r="CB140" s="433"/>
      <c r="CC140" s="433"/>
      <c r="CD140" s="434"/>
      <c r="CE140" s="434"/>
      <c r="CF140" s="434"/>
      <c r="CG140" s="434"/>
      <c r="CH140" s="434"/>
      <c r="CI140" s="434"/>
      <c r="CJ140" s="434"/>
      <c r="CK140" s="434"/>
      <c r="CL140" s="435"/>
      <c r="CM140" s="435"/>
      <c r="CN140" s="435"/>
      <c r="CO140" s="435"/>
      <c r="CP140" s="435"/>
      <c r="CQ140" s="435"/>
      <c r="CR140" s="435"/>
      <c r="CS140" s="435"/>
      <c r="CT140" s="435"/>
      <c r="CU140" s="435"/>
      <c r="CV140" s="435"/>
      <c r="CW140" s="436"/>
      <c r="CX140" s="436"/>
      <c r="CY140" s="436"/>
      <c r="CZ140" s="436"/>
      <c r="DA140" s="436"/>
      <c r="DB140" s="436"/>
      <c r="DC140" s="436"/>
      <c r="DD140" s="436"/>
      <c r="DE140" s="436"/>
      <c r="DF140" s="436"/>
      <c r="DG140" s="437"/>
      <c r="DH140" s="437"/>
      <c r="DI140" s="437"/>
      <c r="DJ140" s="437"/>
      <c r="DK140" s="437"/>
      <c r="DL140" s="437"/>
      <c r="DM140" s="437"/>
      <c r="DN140" s="437"/>
      <c r="DO140" s="437"/>
      <c r="DP140" s="437"/>
      <c r="DQ140" s="437"/>
      <c r="DR140" s="437"/>
      <c r="DS140" s="437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9"/>
      <c r="EG140" s="439"/>
      <c r="EH140" s="439"/>
      <c r="EI140" s="439"/>
      <c r="EJ140" s="439"/>
      <c r="EK140" s="439"/>
      <c r="EL140" s="439"/>
      <c r="EM140" s="439"/>
      <c r="EN140" s="439"/>
      <c r="EO140" s="439"/>
      <c r="EP140" s="439"/>
      <c r="EQ140" s="439"/>
      <c r="ER140" s="439"/>
      <c r="ES140" s="440"/>
      <c r="ET140" s="440"/>
      <c r="EU140" s="440"/>
      <c r="EV140" s="440"/>
      <c r="EW140" s="440"/>
      <c r="EX140" s="440"/>
      <c r="EY140" s="440"/>
      <c r="EZ140" s="440"/>
      <c r="FA140" s="440"/>
      <c r="FB140" s="440"/>
      <c r="FC140" s="440"/>
      <c r="FD140" s="440"/>
      <c r="FE140" s="440"/>
      <c r="FF140" s="440"/>
      <c r="FG140" s="434"/>
      <c r="FH140" s="434"/>
      <c r="FI140" s="434"/>
      <c r="FJ140" s="434"/>
      <c r="FK140" s="434"/>
      <c r="FL140" s="434"/>
      <c r="FM140" s="434"/>
      <c r="FN140" s="434"/>
      <c r="FO140" s="434"/>
      <c r="FP140" s="434"/>
      <c r="FQ140" s="434"/>
      <c r="FR140" s="434"/>
      <c r="FS140" s="434"/>
      <c r="FT140" s="434"/>
      <c r="FU140" s="435"/>
      <c r="FV140" s="435"/>
      <c r="FW140" s="435"/>
      <c r="FX140" s="435"/>
      <c r="FY140" s="435"/>
      <c r="FZ140" s="435"/>
      <c r="GA140" s="435"/>
      <c r="GB140" s="435"/>
      <c r="GC140" s="435"/>
      <c r="GD140" s="435"/>
      <c r="GE140" s="435"/>
      <c r="GF140" s="435"/>
      <c r="GG140" s="435"/>
      <c r="GH140" s="435"/>
      <c r="GI140" s="436"/>
      <c r="GJ140" s="436"/>
      <c r="GK140" s="436"/>
      <c r="GL140" s="436"/>
      <c r="GM140" s="436"/>
      <c r="GN140" s="436"/>
      <c r="GO140" s="436"/>
      <c r="GP140" s="436"/>
      <c r="GQ140" s="436"/>
      <c r="GR140" s="436"/>
      <c r="GS140" s="436"/>
      <c r="GT140" s="436"/>
      <c r="GU140" s="436"/>
      <c r="GV140" s="436"/>
      <c r="GW140" s="436"/>
      <c r="GX140" s="437"/>
      <c r="GY140" s="437"/>
      <c r="GZ140" s="437"/>
      <c r="HA140" s="437"/>
      <c r="HB140" s="437"/>
      <c r="HC140" s="437"/>
      <c r="HD140" s="437"/>
      <c r="HE140" s="3665"/>
      <c r="HF140" s="437"/>
      <c r="HG140" s="437"/>
      <c r="HH140" s="437"/>
      <c r="HI140" s="438"/>
      <c r="HJ140" s="438"/>
      <c r="HK140" s="438"/>
      <c r="HL140" s="438"/>
      <c r="HM140" s="438"/>
      <c r="HN140" s="438"/>
      <c r="HO140" s="3665"/>
      <c r="HP140" s="438"/>
      <c r="HQ140" s="438"/>
      <c r="HR140" s="438"/>
      <c r="HS140" s="438"/>
      <c r="HT140" s="438"/>
      <c r="HU140" s="438"/>
      <c r="HV140" s="439"/>
      <c r="HW140" s="439"/>
      <c r="HX140" s="439"/>
      <c r="HY140" s="439"/>
      <c r="HZ140" s="439"/>
      <c r="IA140" s="3665"/>
      <c r="IB140" s="439"/>
      <c r="IC140" s="439"/>
      <c r="ID140" s="439"/>
      <c r="IE140" s="439"/>
      <c r="IF140" s="439"/>
      <c r="IG140" s="439"/>
    </row>
    <row r="141" spans="1:241" s="530" customFormat="1" x14ac:dyDescent="0.25">
      <c r="A141" s="3501"/>
      <c r="B141" s="572"/>
      <c r="C141" s="175"/>
      <c r="D141" s="545"/>
      <c r="E141" s="546"/>
      <c r="F141" s="563">
        <v>9</v>
      </c>
      <c r="G141" s="563"/>
      <c r="H141" s="564" t="str">
        <f t="array" aca="1" ref="H141" ca="1">INDEX(joueurs,SMALL(IF(participations=K141,ROW(INDIRECT("1:"&amp;ROWS(joueurs)))),COUNTIF(K$133:K141,K141)))</f>
        <v>Karl</v>
      </c>
      <c r="I141" s="564"/>
      <c r="J141" s="565"/>
      <c r="K141" s="566">
        <f>LARGE(participations,ROWS($1:9))</f>
        <v>101</v>
      </c>
      <c r="L141" s="567">
        <f t="shared" si="220"/>
        <v>0.56111111111111112</v>
      </c>
      <c r="M141" s="567"/>
      <c r="N141" s="543"/>
      <c r="O141" s="543"/>
      <c r="P141" s="556"/>
      <c r="Q141" s="556"/>
      <c r="R141" s="568"/>
      <c r="S141" s="568"/>
      <c r="T141" s="569"/>
      <c r="U141" s="569"/>
      <c r="V141" s="570"/>
      <c r="W141" s="570"/>
      <c r="X141" s="571"/>
      <c r="Y141" s="571"/>
      <c r="Z141" s="551"/>
      <c r="AA141" s="551"/>
      <c r="AB141" s="552"/>
      <c r="AC141" s="3449"/>
      <c r="AD141" s="3449"/>
      <c r="AE141" s="3450"/>
      <c r="AF141" s="3450"/>
      <c r="AG141" s="3451"/>
      <c r="AH141" s="3451"/>
      <c r="AI141" s="3452"/>
      <c r="AJ141" s="3452"/>
      <c r="AK141" s="3453"/>
      <c r="AL141" s="3453"/>
      <c r="AM141" s="3454"/>
      <c r="AN141" s="3454"/>
      <c r="AO141" s="3455"/>
      <c r="AP141" s="3455"/>
      <c r="AQ141" s="3449"/>
      <c r="AR141" s="3449"/>
      <c r="AS141" s="3450"/>
      <c r="AT141" s="3450"/>
      <c r="AU141" s="3451"/>
      <c r="AV141" s="3451"/>
      <c r="AW141" s="3452"/>
      <c r="AX141" s="3452"/>
      <c r="AY141" s="3456"/>
      <c r="AZ141" s="3456"/>
      <c r="BA141" s="3470"/>
      <c r="BB141" s="3470"/>
      <c r="BC141" s="3606"/>
      <c r="BD141" s="3606"/>
      <c r="BE141" s="3727"/>
      <c r="BF141" s="3727"/>
      <c r="BG141" s="3807"/>
      <c r="BH141" s="3807"/>
      <c r="BI141" s="429"/>
      <c r="BJ141" s="429"/>
      <c r="BK141" s="429"/>
      <c r="BL141" s="428"/>
      <c r="BM141" s="428"/>
      <c r="BN141" s="428"/>
      <c r="BO141" s="428"/>
      <c r="BP141" s="428"/>
      <c r="BQ141" s="430"/>
      <c r="BR141" s="431"/>
      <c r="BS141" s="431"/>
      <c r="BT141" s="432"/>
      <c r="BU141" s="432"/>
      <c r="BV141" s="432"/>
      <c r="BW141" s="432"/>
      <c r="BX141" s="432"/>
      <c r="BY141" s="432"/>
      <c r="BZ141" s="432"/>
      <c r="CA141" s="432"/>
      <c r="CB141" s="433"/>
      <c r="CC141" s="433"/>
      <c r="CD141" s="434"/>
      <c r="CE141" s="434"/>
      <c r="CF141" s="434"/>
      <c r="CG141" s="434"/>
      <c r="CH141" s="434"/>
      <c r="CI141" s="434"/>
      <c r="CJ141" s="434"/>
      <c r="CK141" s="434"/>
      <c r="CL141" s="435"/>
      <c r="CM141" s="435"/>
      <c r="CN141" s="435"/>
      <c r="CO141" s="435"/>
      <c r="CP141" s="435"/>
      <c r="CQ141" s="435"/>
      <c r="CR141" s="435"/>
      <c r="CS141" s="435"/>
      <c r="CT141" s="435"/>
      <c r="CU141" s="435"/>
      <c r="CV141" s="435"/>
      <c r="CW141" s="436"/>
      <c r="CX141" s="436"/>
      <c r="CY141" s="436"/>
      <c r="CZ141" s="436"/>
      <c r="DA141" s="436"/>
      <c r="DB141" s="436"/>
      <c r="DC141" s="436"/>
      <c r="DD141" s="436"/>
      <c r="DE141" s="436"/>
      <c r="DF141" s="436"/>
      <c r="DG141" s="437"/>
      <c r="DH141" s="437"/>
      <c r="DI141" s="437"/>
      <c r="DJ141" s="437"/>
      <c r="DK141" s="437"/>
      <c r="DL141" s="437"/>
      <c r="DM141" s="437"/>
      <c r="DN141" s="437"/>
      <c r="DO141" s="437"/>
      <c r="DP141" s="437"/>
      <c r="DQ141" s="437"/>
      <c r="DR141" s="437"/>
      <c r="DS141" s="437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9"/>
      <c r="EG141" s="439"/>
      <c r="EH141" s="439"/>
      <c r="EI141" s="439"/>
      <c r="EJ141" s="439"/>
      <c r="EK141" s="439"/>
      <c r="EL141" s="439"/>
      <c r="EM141" s="439"/>
      <c r="EN141" s="439"/>
      <c r="EO141" s="439"/>
      <c r="EP141" s="439"/>
      <c r="EQ141" s="439"/>
      <c r="ER141" s="439"/>
      <c r="ES141" s="440"/>
      <c r="ET141" s="440"/>
      <c r="EU141" s="440"/>
      <c r="EV141" s="440"/>
      <c r="EW141" s="440"/>
      <c r="EX141" s="440"/>
      <c r="EY141" s="440"/>
      <c r="EZ141" s="440"/>
      <c r="FA141" s="440"/>
      <c r="FB141" s="440"/>
      <c r="FC141" s="440"/>
      <c r="FD141" s="440"/>
      <c r="FE141" s="440"/>
      <c r="FF141" s="440"/>
      <c r="FG141" s="434"/>
      <c r="FH141" s="434"/>
      <c r="FI141" s="434"/>
      <c r="FJ141" s="434"/>
      <c r="FK141" s="434"/>
      <c r="FL141" s="434"/>
      <c r="FM141" s="434"/>
      <c r="FN141" s="434"/>
      <c r="FO141" s="434"/>
      <c r="FP141" s="434"/>
      <c r="FQ141" s="434"/>
      <c r="FR141" s="434"/>
      <c r="FS141" s="434"/>
      <c r="FT141" s="434"/>
      <c r="FU141" s="435"/>
      <c r="FV141" s="435"/>
      <c r="FW141" s="435"/>
      <c r="FX141" s="435"/>
      <c r="FY141" s="435"/>
      <c r="FZ141" s="435"/>
      <c r="GA141" s="435"/>
      <c r="GB141" s="435"/>
      <c r="GC141" s="435"/>
      <c r="GD141" s="435"/>
      <c r="GE141" s="435"/>
      <c r="GF141" s="435"/>
      <c r="GG141" s="435"/>
      <c r="GH141" s="435"/>
      <c r="GI141" s="436"/>
      <c r="GJ141" s="436"/>
      <c r="GK141" s="436"/>
      <c r="GL141" s="436"/>
      <c r="GM141" s="436"/>
      <c r="GN141" s="436"/>
      <c r="GO141" s="436"/>
      <c r="GP141" s="436"/>
      <c r="GQ141" s="436"/>
      <c r="GR141" s="436"/>
      <c r="GS141" s="436"/>
      <c r="GT141" s="436"/>
      <c r="GU141" s="436"/>
      <c r="GV141" s="436"/>
      <c r="GW141" s="436"/>
      <c r="GX141" s="437"/>
      <c r="GY141" s="437"/>
      <c r="GZ141" s="437"/>
      <c r="HA141" s="437"/>
      <c r="HB141" s="437"/>
      <c r="HC141" s="437"/>
      <c r="HD141" s="437"/>
      <c r="HE141" s="3665"/>
      <c r="HF141" s="437"/>
      <c r="HG141" s="437"/>
      <c r="HH141" s="437"/>
      <c r="HI141" s="438"/>
      <c r="HJ141" s="438"/>
      <c r="HK141" s="438"/>
      <c r="HL141" s="438"/>
      <c r="HM141" s="438"/>
      <c r="HN141" s="438"/>
      <c r="HO141" s="3665"/>
      <c r="HP141" s="438"/>
      <c r="HQ141" s="438"/>
      <c r="HR141" s="438"/>
      <c r="HS141" s="438"/>
      <c r="HT141" s="438"/>
      <c r="HU141" s="438"/>
      <c r="HV141" s="439"/>
      <c r="HW141" s="439"/>
      <c r="HX141" s="439"/>
      <c r="HY141" s="439"/>
      <c r="HZ141" s="439"/>
      <c r="IA141" s="3665"/>
      <c r="IB141" s="439"/>
      <c r="IC141" s="439"/>
      <c r="ID141" s="439"/>
      <c r="IE141" s="439"/>
      <c r="IF141" s="439"/>
      <c r="IG141" s="439"/>
    </row>
    <row r="142" spans="1:241" s="530" customFormat="1" x14ac:dyDescent="0.25">
      <c r="A142" s="3501"/>
      <c r="B142" s="572"/>
      <c r="C142" s="175"/>
      <c r="D142" s="545"/>
      <c r="E142" s="546"/>
      <c r="F142" s="563">
        <v>10</v>
      </c>
      <c r="G142" s="563"/>
      <c r="H142" s="564" t="str">
        <f t="array" aca="1" ref="H142" ca="1">INDEX(joueurs,SMALL(IF(participations=K142,ROW(INDIRECT("1:"&amp;ROWS(joueurs)))),COUNTIF(K$133:K142,K142)))</f>
        <v>Fabrice</v>
      </c>
      <c r="I142" s="564"/>
      <c r="J142" s="565"/>
      <c r="K142" s="566">
        <f>LARGE(participations,ROWS($1:10))</f>
        <v>100</v>
      </c>
      <c r="L142" s="567">
        <f t="shared" si="220"/>
        <v>0.55555555555555558</v>
      </c>
      <c r="M142" s="567"/>
      <c r="N142" s="543"/>
      <c r="O142" s="543"/>
      <c r="P142" s="556"/>
      <c r="Q142" s="556"/>
      <c r="R142" s="568"/>
      <c r="S142" s="568"/>
      <c r="T142" s="569"/>
      <c r="U142" s="569"/>
      <c r="V142" s="570"/>
      <c r="W142" s="570"/>
      <c r="X142" s="571"/>
      <c r="Y142" s="571"/>
      <c r="Z142" s="551"/>
      <c r="AA142" s="551"/>
      <c r="AB142" s="552"/>
      <c r="AC142" s="3449"/>
      <c r="AD142" s="3449"/>
      <c r="AE142" s="3450"/>
      <c r="AF142" s="3450"/>
      <c r="AG142" s="3451"/>
      <c r="AH142" s="3451"/>
      <c r="AI142" s="3452"/>
      <c r="AJ142" s="3452"/>
      <c r="AK142" s="3453"/>
      <c r="AL142" s="3453"/>
      <c r="AM142" s="3454"/>
      <c r="AN142" s="3454"/>
      <c r="AO142" s="3455"/>
      <c r="AP142" s="3455"/>
      <c r="AQ142" s="3449"/>
      <c r="AR142" s="3449"/>
      <c r="AS142" s="3450"/>
      <c r="AT142" s="3450"/>
      <c r="AU142" s="3451"/>
      <c r="AV142" s="3451"/>
      <c r="AW142" s="3452"/>
      <c r="AX142" s="3452"/>
      <c r="AY142" s="3456"/>
      <c r="AZ142" s="3456"/>
      <c r="BA142" s="3470"/>
      <c r="BB142" s="3470"/>
      <c r="BC142" s="3606"/>
      <c r="BD142" s="3606"/>
      <c r="BE142" s="3727"/>
      <c r="BF142" s="3727"/>
      <c r="BG142" s="3807"/>
      <c r="BH142" s="3807"/>
      <c r="BI142" s="429"/>
      <c r="BJ142" s="429"/>
      <c r="BK142" s="429"/>
      <c r="BL142" s="428"/>
      <c r="BM142" s="428"/>
      <c r="BN142" s="428"/>
      <c r="BO142" s="428"/>
      <c r="BP142" s="428"/>
      <c r="BQ142" s="430"/>
      <c r="BR142" s="431"/>
      <c r="BS142" s="431"/>
      <c r="BT142" s="432"/>
      <c r="BU142" s="432"/>
      <c r="BV142" s="432"/>
      <c r="BW142" s="432"/>
      <c r="BX142" s="432"/>
      <c r="BY142" s="432"/>
      <c r="BZ142" s="432"/>
      <c r="CA142" s="432"/>
      <c r="CB142" s="433"/>
      <c r="CC142" s="433"/>
      <c r="CD142" s="434"/>
      <c r="CE142" s="434"/>
      <c r="CF142" s="434"/>
      <c r="CG142" s="434"/>
      <c r="CH142" s="434"/>
      <c r="CI142" s="434"/>
      <c r="CJ142" s="434"/>
      <c r="CK142" s="434"/>
      <c r="CL142" s="435"/>
      <c r="CM142" s="435"/>
      <c r="CN142" s="435"/>
      <c r="CO142" s="435"/>
      <c r="CP142" s="435"/>
      <c r="CQ142" s="435"/>
      <c r="CR142" s="435"/>
      <c r="CS142" s="435"/>
      <c r="CT142" s="435"/>
      <c r="CU142" s="435"/>
      <c r="CV142" s="435"/>
      <c r="CW142" s="436"/>
      <c r="CX142" s="436"/>
      <c r="CY142" s="436"/>
      <c r="CZ142" s="436"/>
      <c r="DA142" s="436"/>
      <c r="DB142" s="436"/>
      <c r="DC142" s="436"/>
      <c r="DD142" s="436"/>
      <c r="DE142" s="436"/>
      <c r="DF142" s="436"/>
      <c r="DG142" s="437"/>
      <c r="DH142" s="437"/>
      <c r="DI142" s="437"/>
      <c r="DJ142" s="437"/>
      <c r="DK142" s="437"/>
      <c r="DL142" s="437"/>
      <c r="DM142" s="437"/>
      <c r="DN142" s="437"/>
      <c r="DO142" s="437"/>
      <c r="DP142" s="437"/>
      <c r="DQ142" s="437"/>
      <c r="DR142" s="437"/>
      <c r="DS142" s="437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9"/>
      <c r="EG142" s="439"/>
      <c r="EH142" s="439"/>
      <c r="EI142" s="439"/>
      <c r="EJ142" s="439"/>
      <c r="EK142" s="439"/>
      <c r="EL142" s="439"/>
      <c r="EM142" s="439"/>
      <c r="EN142" s="439"/>
      <c r="EO142" s="439"/>
      <c r="EP142" s="439"/>
      <c r="EQ142" s="439"/>
      <c r="ER142" s="439"/>
      <c r="ES142" s="440"/>
      <c r="ET142" s="440"/>
      <c r="EU142" s="440"/>
      <c r="EV142" s="440"/>
      <c r="EW142" s="440"/>
      <c r="EX142" s="440"/>
      <c r="EY142" s="440"/>
      <c r="EZ142" s="440"/>
      <c r="FA142" s="440"/>
      <c r="FB142" s="440"/>
      <c r="FC142" s="440"/>
      <c r="FD142" s="440"/>
      <c r="FE142" s="440"/>
      <c r="FF142" s="440"/>
      <c r="FG142" s="434"/>
      <c r="FH142" s="434"/>
      <c r="FI142" s="434"/>
      <c r="FJ142" s="434"/>
      <c r="FK142" s="434"/>
      <c r="FL142" s="434"/>
      <c r="FM142" s="434"/>
      <c r="FN142" s="434"/>
      <c r="FO142" s="434"/>
      <c r="FP142" s="434"/>
      <c r="FQ142" s="434"/>
      <c r="FR142" s="434"/>
      <c r="FS142" s="434"/>
      <c r="FT142" s="434"/>
      <c r="FU142" s="435"/>
      <c r="FV142" s="435"/>
      <c r="FW142" s="435"/>
      <c r="FX142" s="435"/>
      <c r="FY142" s="435"/>
      <c r="FZ142" s="435"/>
      <c r="GA142" s="435"/>
      <c r="GB142" s="435"/>
      <c r="GC142" s="435"/>
      <c r="GD142" s="435"/>
      <c r="GE142" s="435"/>
      <c r="GF142" s="435"/>
      <c r="GG142" s="435"/>
      <c r="GH142" s="435"/>
      <c r="GI142" s="436"/>
      <c r="GJ142" s="436"/>
      <c r="GK142" s="436"/>
      <c r="GL142" s="436"/>
      <c r="GM142" s="436"/>
      <c r="GN142" s="436"/>
      <c r="GO142" s="436"/>
      <c r="GP142" s="436"/>
      <c r="GQ142" s="436"/>
      <c r="GR142" s="436"/>
      <c r="GS142" s="436"/>
      <c r="GT142" s="436"/>
      <c r="GU142" s="436"/>
      <c r="GV142" s="436"/>
      <c r="GW142" s="436"/>
      <c r="GX142" s="437"/>
      <c r="GY142" s="437"/>
      <c r="GZ142" s="437"/>
      <c r="HA142" s="437"/>
      <c r="HB142" s="437"/>
      <c r="HC142" s="437"/>
      <c r="HD142" s="437"/>
      <c r="HE142" s="3665"/>
      <c r="HF142" s="437"/>
      <c r="HG142" s="437"/>
      <c r="HH142" s="437"/>
      <c r="HI142" s="438"/>
      <c r="HJ142" s="438"/>
      <c r="HK142" s="438"/>
      <c r="HL142" s="438"/>
      <c r="HM142" s="438"/>
      <c r="HN142" s="438"/>
      <c r="HO142" s="3665"/>
      <c r="HP142" s="438"/>
      <c r="HQ142" s="438"/>
      <c r="HR142" s="438"/>
      <c r="HS142" s="438"/>
      <c r="HT142" s="438"/>
      <c r="HU142" s="438"/>
      <c r="HV142" s="439"/>
      <c r="HW142" s="439"/>
      <c r="HX142" s="439"/>
      <c r="HY142" s="439"/>
      <c r="HZ142" s="439"/>
      <c r="IA142" s="3665"/>
      <c r="IB142" s="439"/>
      <c r="IC142" s="439"/>
      <c r="ID142" s="439"/>
      <c r="IE142" s="439"/>
      <c r="IF142" s="439"/>
      <c r="IG142" s="439"/>
    </row>
    <row r="143" spans="1:241" s="530" customFormat="1" x14ac:dyDescent="0.25">
      <c r="A143" s="3501"/>
      <c r="B143" s="572"/>
      <c r="C143" s="175"/>
      <c r="D143" s="545"/>
      <c r="E143" s="546"/>
      <c r="F143" s="573"/>
      <c r="G143" s="568"/>
      <c r="H143" s="568"/>
      <c r="I143" s="568"/>
      <c r="J143" s="574"/>
      <c r="K143" s="575"/>
      <c r="L143" s="575"/>
      <c r="M143" s="575"/>
      <c r="N143" s="543"/>
      <c r="O143" s="543"/>
      <c r="P143" s="556"/>
      <c r="Q143" s="556"/>
      <c r="R143" s="568"/>
      <c r="S143" s="568"/>
      <c r="T143" s="569"/>
      <c r="U143" s="569"/>
      <c r="V143" s="570"/>
      <c r="W143" s="570"/>
      <c r="X143" s="571"/>
      <c r="Y143" s="571"/>
      <c r="Z143" s="551"/>
      <c r="AA143" s="551"/>
      <c r="AB143" s="552"/>
      <c r="AC143" s="3449"/>
      <c r="AD143" s="3449"/>
      <c r="AE143" s="3450"/>
      <c r="AF143" s="3450"/>
      <c r="AG143" s="3451"/>
      <c r="AH143" s="3451"/>
      <c r="AI143" s="3452"/>
      <c r="AJ143" s="3452"/>
      <c r="AK143" s="3453"/>
      <c r="AL143" s="3453"/>
      <c r="AM143" s="3454"/>
      <c r="AN143" s="3454"/>
      <c r="AO143" s="3455"/>
      <c r="AP143" s="3455"/>
      <c r="AQ143" s="3449"/>
      <c r="AR143" s="3449"/>
      <c r="AS143" s="3450"/>
      <c r="AT143" s="3450"/>
      <c r="AU143" s="3451"/>
      <c r="AV143" s="3451"/>
      <c r="AW143" s="3452"/>
      <c r="AX143" s="3452"/>
      <c r="AY143" s="3456"/>
      <c r="AZ143" s="3456"/>
      <c r="BA143" s="3470"/>
      <c r="BB143" s="3470"/>
      <c r="BC143" s="3606"/>
      <c r="BD143" s="3606"/>
      <c r="BE143" s="3727"/>
      <c r="BF143" s="3727"/>
      <c r="BG143" s="3807"/>
      <c r="BH143" s="3807"/>
      <c r="BI143" s="429"/>
      <c r="BJ143" s="429"/>
      <c r="BK143" s="429"/>
      <c r="BL143" s="428"/>
      <c r="BM143" s="428"/>
      <c r="BN143" s="428"/>
      <c r="BO143" s="428"/>
      <c r="BP143" s="428"/>
      <c r="BQ143" s="430"/>
      <c r="BR143" s="431"/>
      <c r="BS143" s="431"/>
      <c r="BT143" s="432"/>
      <c r="BU143" s="432"/>
      <c r="BV143" s="432"/>
      <c r="BW143" s="432"/>
      <c r="BX143" s="432"/>
      <c r="BY143" s="432"/>
      <c r="BZ143" s="432"/>
      <c r="CA143" s="432"/>
      <c r="CB143" s="433"/>
      <c r="CC143" s="433"/>
      <c r="CD143" s="434"/>
      <c r="CE143" s="434"/>
      <c r="CF143" s="434"/>
      <c r="CG143" s="434"/>
      <c r="CH143" s="434"/>
      <c r="CI143" s="434"/>
      <c r="CJ143" s="434"/>
      <c r="CK143" s="434"/>
      <c r="CL143" s="435"/>
      <c r="CM143" s="435"/>
      <c r="CN143" s="435"/>
      <c r="CO143" s="435"/>
      <c r="CP143" s="435"/>
      <c r="CQ143" s="435"/>
      <c r="CR143" s="435"/>
      <c r="CS143" s="435"/>
      <c r="CT143" s="435"/>
      <c r="CU143" s="435"/>
      <c r="CV143" s="435"/>
      <c r="CW143" s="436"/>
      <c r="CX143" s="436"/>
      <c r="CY143" s="436"/>
      <c r="CZ143" s="436"/>
      <c r="DA143" s="436"/>
      <c r="DB143" s="436"/>
      <c r="DC143" s="436"/>
      <c r="DD143" s="436"/>
      <c r="DE143" s="436"/>
      <c r="DF143" s="436"/>
      <c r="DG143" s="437"/>
      <c r="DH143" s="437"/>
      <c r="DI143" s="437"/>
      <c r="DJ143" s="437"/>
      <c r="DK143" s="437"/>
      <c r="DL143" s="437"/>
      <c r="DM143" s="437"/>
      <c r="DN143" s="437"/>
      <c r="DO143" s="437"/>
      <c r="DP143" s="437"/>
      <c r="DQ143" s="437"/>
      <c r="DR143" s="437"/>
      <c r="DS143" s="437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9"/>
      <c r="EG143" s="439"/>
      <c r="EH143" s="439"/>
      <c r="EI143" s="439"/>
      <c r="EJ143" s="439"/>
      <c r="EK143" s="439"/>
      <c r="EL143" s="439"/>
      <c r="EM143" s="439"/>
      <c r="EN143" s="439"/>
      <c r="EO143" s="439"/>
      <c r="EP143" s="439"/>
      <c r="EQ143" s="439"/>
      <c r="ER143" s="439"/>
      <c r="ES143" s="440"/>
      <c r="ET143" s="440"/>
      <c r="EU143" s="440"/>
      <c r="EV143" s="440"/>
      <c r="EW143" s="440"/>
      <c r="EX143" s="440"/>
      <c r="EY143" s="440"/>
      <c r="EZ143" s="440"/>
      <c r="FA143" s="440"/>
      <c r="FB143" s="440"/>
      <c r="FC143" s="440"/>
      <c r="FD143" s="440"/>
      <c r="FE143" s="440"/>
      <c r="FF143" s="440"/>
      <c r="FG143" s="434"/>
      <c r="FH143" s="434"/>
      <c r="FI143" s="434"/>
      <c r="FJ143" s="434"/>
      <c r="FK143" s="434"/>
      <c r="FL143" s="434"/>
      <c r="FM143" s="434"/>
      <c r="FN143" s="434"/>
      <c r="FO143" s="434"/>
      <c r="FP143" s="434"/>
      <c r="FQ143" s="434"/>
      <c r="FR143" s="434"/>
      <c r="FS143" s="434"/>
      <c r="FT143" s="434"/>
      <c r="FU143" s="435"/>
      <c r="FV143" s="435"/>
      <c r="FW143" s="435"/>
      <c r="FX143" s="435"/>
      <c r="FY143" s="435"/>
      <c r="FZ143" s="435"/>
      <c r="GA143" s="435"/>
      <c r="GB143" s="435"/>
      <c r="GC143" s="435"/>
      <c r="GD143" s="435"/>
      <c r="GE143" s="435"/>
      <c r="GF143" s="435"/>
      <c r="GG143" s="435"/>
      <c r="GH143" s="435"/>
      <c r="GI143" s="436"/>
      <c r="GJ143" s="436"/>
      <c r="GK143" s="436"/>
      <c r="GL143" s="436"/>
      <c r="GM143" s="436"/>
      <c r="GN143" s="436"/>
      <c r="GO143" s="436"/>
      <c r="GP143" s="436"/>
      <c r="GQ143" s="436"/>
      <c r="GR143" s="436"/>
      <c r="GS143" s="436"/>
      <c r="GT143" s="436"/>
      <c r="GU143" s="436"/>
      <c r="GV143" s="436"/>
      <c r="GW143" s="436"/>
      <c r="GX143" s="437"/>
      <c r="GY143" s="437"/>
      <c r="GZ143" s="437"/>
      <c r="HA143" s="437"/>
      <c r="HB143" s="437"/>
      <c r="HC143" s="437"/>
      <c r="HD143" s="437"/>
      <c r="HE143" s="3665"/>
      <c r="HF143" s="437"/>
      <c r="HG143" s="437"/>
      <c r="HH143" s="437"/>
      <c r="HI143" s="438"/>
      <c r="HJ143" s="438"/>
      <c r="HK143" s="438"/>
      <c r="HL143" s="438"/>
      <c r="HM143" s="438"/>
      <c r="HN143" s="438"/>
      <c r="HO143" s="3665"/>
      <c r="HP143" s="438"/>
      <c r="HQ143" s="438"/>
      <c r="HR143" s="438"/>
      <c r="HS143" s="438"/>
      <c r="HT143" s="438"/>
      <c r="HU143" s="438"/>
      <c r="HV143" s="439"/>
      <c r="HW143" s="439"/>
      <c r="HX143" s="439"/>
      <c r="HY143" s="439"/>
      <c r="HZ143" s="439"/>
      <c r="IA143" s="3665"/>
      <c r="IB143" s="439"/>
      <c r="IC143" s="439"/>
      <c r="ID143" s="439"/>
      <c r="IE143" s="439"/>
      <c r="IF143" s="439"/>
      <c r="IG143" s="439"/>
    </row>
    <row r="144" spans="1:241" s="530" customFormat="1" x14ac:dyDescent="0.25">
      <c r="A144" s="3501"/>
      <c r="B144" s="572"/>
      <c r="C144" s="175"/>
      <c r="D144" s="545"/>
      <c r="E144" s="546"/>
      <c r="F144" s="576" t="s">
        <v>261</v>
      </c>
      <c r="G144" s="576"/>
      <c r="H144" s="576"/>
      <c r="I144" s="576"/>
      <c r="J144" s="576"/>
      <c r="K144" s="576"/>
      <c r="L144" s="577"/>
      <c r="M144" s="576"/>
      <c r="N144" s="543"/>
      <c r="O144" s="543"/>
      <c r="P144" s="556"/>
      <c r="Q144" s="556"/>
      <c r="R144" s="568"/>
      <c r="S144" s="568"/>
      <c r="T144" s="569"/>
      <c r="U144" s="569"/>
      <c r="V144" s="570"/>
      <c r="W144" s="570"/>
      <c r="X144" s="571"/>
      <c r="Y144" s="571"/>
      <c r="Z144" s="551"/>
      <c r="AA144" s="551"/>
      <c r="AB144" s="552"/>
      <c r="AC144" s="3449"/>
      <c r="AD144" s="3449"/>
      <c r="AE144" s="3450"/>
      <c r="AF144" s="3450"/>
      <c r="AG144" s="3451"/>
      <c r="AH144" s="3451"/>
      <c r="AI144" s="3452"/>
      <c r="AJ144" s="3452"/>
      <c r="AK144" s="3453"/>
      <c r="AL144" s="3453"/>
      <c r="AM144" s="3454"/>
      <c r="AN144" s="3454"/>
      <c r="AO144" s="3455"/>
      <c r="AP144" s="3455"/>
      <c r="AQ144" s="3449"/>
      <c r="AR144" s="3449"/>
      <c r="AS144" s="3450"/>
      <c r="AT144" s="3450"/>
      <c r="AU144" s="3451"/>
      <c r="AV144" s="3451"/>
      <c r="AW144" s="3452"/>
      <c r="AX144" s="3452"/>
      <c r="AY144" s="3456"/>
      <c r="AZ144" s="3456"/>
      <c r="BA144" s="3470"/>
      <c r="BB144" s="3470"/>
      <c r="BC144" s="3606"/>
      <c r="BD144" s="3606"/>
      <c r="BE144" s="3727"/>
      <c r="BF144" s="3727"/>
      <c r="BG144" s="3807"/>
      <c r="BH144" s="3807"/>
      <c r="BI144" s="429"/>
      <c r="BJ144" s="429"/>
      <c r="BK144" s="429"/>
      <c r="BL144" s="428"/>
      <c r="BM144" s="428"/>
      <c r="BN144" s="428"/>
      <c r="BO144" s="428"/>
      <c r="BP144" s="428"/>
      <c r="BQ144" s="430"/>
      <c r="BR144" s="431"/>
      <c r="BS144" s="431"/>
      <c r="BT144" s="432"/>
      <c r="BU144" s="432"/>
      <c r="BV144" s="432"/>
      <c r="BW144" s="432"/>
      <c r="BX144" s="432"/>
      <c r="BY144" s="432"/>
      <c r="BZ144" s="432"/>
      <c r="CA144" s="432"/>
      <c r="CB144" s="433"/>
      <c r="CC144" s="433"/>
      <c r="CD144" s="434"/>
      <c r="CE144" s="434"/>
      <c r="CF144" s="434"/>
      <c r="CG144" s="434"/>
      <c r="CH144" s="434"/>
      <c r="CI144" s="434"/>
      <c r="CJ144" s="434"/>
      <c r="CK144" s="434"/>
      <c r="CL144" s="435"/>
      <c r="CM144" s="435"/>
      <c r="CN144" s="435"/>
      <c r="CO144" s="435"/>
      <c r="CP144" s="435"/>
      <c r="CQ144" s="435"/>
      <c r="CR144" s="435"/>
      <c r="CS144" s="435"/>
      <c r="CT144" s="435"/>
      <c r="CU144" s="435"/>
      <c r="CV144" s="435"/>
      <c r="CW144" s="436"/>
      <c r="CX144" s="436"/>
      <c r="CY144" s="436"/>
      <c r="CZ144" s="436"/>
      <c r="DA144" s="436"/>
      <c r="DB144" s="436"/>
      <c r="DC144" s="436"/>
      <c r="DD144" s="436"/>
      <c r="DE144" s="436"/>
      <c r="DF144" s="436"/>
      <c r="DG144" s="437"/>
      <c r="DH144" s="437"/>
      <c r="DI144" s="437"/>
      <c r="DJ144" s="437"/>
      <c r="DK144" s="437"/>
      <c r="DL144" s="437"/>
      <c r="DM144" s="437"/>
      <c r="DN144" s="437"/>
      <c r="DO144" s="437"/>
      <c r="DP144" s="437"/>
      <c r="DQ144" s="437"/>
      <c r="DR144" s="437"/>
      <c r="DS144" s="437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9"/>
      <c r="EG144" s="439"/>
      <c r="EH144" s="439"/>
      <c r="EI144" s="439"/>
      <c r="EJ144" s="439"/>
      <c r="EK144" s="439"/>
      <c r="EL144" s="439"/>
      <c r="EM144" s="439"/>
      <c r="EN144" s="439"/>
      <c r="EO144" s="439"/>
      <c r="EP144" s="439"/>
      <c r="EQ144" s="439"/>
      <c r="ER144" s="439"/>
      <c r="ES144" s="440"/>
      <c r="ET144" s="440"/>
      <c r="EU144" s="440"/>
      <c r="EV144" s="440"/>
      <c r="EW144" s="440"/>
      <c r="EX144" s="440"/>
      <c r="EY144" s="440"/>
      <c r="EZ144" s="440"/>
      <c r="FA144" s="440"/>
      <c r="FB144" s="440"/>
      <c r="FC144" s="440"/>
      <c r="FD144" s="440"/>
      <c r="FE144" s="440"/>
      <c r="FF144" s="440"/>
      <c r="FG144" s="434"/>
      <c r="FH144" s="434"/>
      <c r="FI144" s="434"/>
      <c r="FJ144" s="434"/>
      <c r="FK144" s="434"/>
      <c r="FL144" s="434"/>
      <c r="FM144" s="434"/>
      <c r="FN144" s="434"/>
      <c r="FO144" s="434"/>
      <c r="FP144" s="434"/>
      <c r="FQ144" s="434"/>
      <c r="FR144" s="434"/>
      <c r="FS144" s="434"/>
      <c r="FT144" s="434"/>
      <c r="FU144" s="435"/>
      <c r="FV144" s="435"/>
      <c r="FW144" s="435"/>
      <c r="FX144" s="435"/>
      <c r="FY144" s="435"/>
      <c r="FZ144" s="435"/>
      <c r="GA144" s="435"/>
      <c r="GB144" s="435"/>
      <c r="GC144" s="435"/>
      <c r="GD144" s="435"/>
      <c r="GE144" s="435"/>
      <c r="GF144" s="435"/>
      <c r="GG144" s="435"/>
      <c r="GH144" s="435"/>
      <c r="GI144" s="436"/>
      <c r="GJ144" s="436"/>
      <c r="GK144" s="436"/>
      <c r="GL144" s="436"/>
      <c r="GM144" s="436"/>
      <c r="GN144" s="436"/>
      <c r="GO144" s="436"/>
      <c r="GP144" s="436"/>
      <c r="GQ144" s="436"/>
      <c r="GR144" s="436"/>
      <c r="GS144" s="436"/>
      <c r="GT144" s="436"/>
      <c r="GU144" s="436"/>
      <c r="GV144" s="436"/>
      <c r="GW144" s="436"/>
      <c r="GX144" s="437"/>
      <c r="GY144" s="437"/>
      <c r="GZ144" s="437"/>
      <c r="HA144" s="437"/>
      <c r="HB144" s="437"/>
      <c r="HC144" s="437"/>
      <c r="HD144" s="437"/>
      <c r="HE144" s="3665"/>
      <c r="HF144" s="437"/>
      <c r="HG144" s="437"/>
      <c r="HH144" s="437"/>
      <c r="HI144" s="438"/>
      <c r="HJ144" s="438"/>
      <c r="HK144" s="438"/>
      <c r="HL144" s="438"/>
      <c r="HM144" s="438"/>
      <c r="HN144" s="438"/>
      <c r="HO144" s="3665"/>
      <c r="HP144" s="438"/>
      <c r="HQ144" s="438"/>
      <c r="HR144" s="438"/>
      <c r="HS144" s="438"/>
      <c r="HT144" s="438"/>
      <c r="HU144" s="438"/>
      <c r="HV144" s="439"/>
      <c r="HW144" s="439"/>
      <c r="HX144" s="439"/>
      <c r="HY144" s="439"/>
      <c r="HZ144" s="439"/>
      <c r="IA144" s="3665"/>
      <c r="IB144" s="439"/>
      <c r="IC144" s="439"/>
      <c r="ID144" s="439"/>
      <c r="IE144" s="439"/>
      <c r="IF144" s="439"/>
      <c r="IG144" s="439"/>
    </row>
    <row r="145" spans="1:241" s="530" customFormat="1" x14ac:dyDescent="0.25">
      <c r="A145" s="3501"/>
      <c r="B145" s="562"/>
      <c r="C145" s="427"/>
      <c r="D145" s="545"/>
      <c r="E145" s="546"/>
      <c r="F145" s="578">
        <v>1</v>
      </c>
      <c r="G145" s="579"/>
      <c r="H145" s="580" t="str">
        <f t="array" aca="1" ref="H145" ca="1">INDEX(joueurs,SMALL(IF(victoires=K145,ROW(INDIRECT("1:"&amp;ROWS(joueurs)))),COUNTIF(K$145:K145,K145)))</f>
        <v>Franck-David</v>
      </c>
      <c r="I145" s="580"/>
      <c r="J145" s="581"/>
      <c r="K145" s="582">
        <f>LARGE(victoires,ROWS($1:1))</f>
        <v>29</v>
      </c>
      <c r="L145" s="583">
        <f t="array" aca="1" ref="L145" ca="1">INDEX($C$7:$H$114,MATCH(H145,'INTEGRALE verrouillée'!joueurs,0),6)</f>
        <v>0.2283464566929134</v>
      </c>
      <c r="M145" s="584"/>
      <c r="N145" s="543"/>
      <c r="O145" s="543"/>
      <c r="P145" s="556"/>
      <c r="Q145" s="556"/>
      <c r="R145" s="553"/>
      <c r="S145" s="554"/>
      <c r="T145" s="555"/>
      <c r="U145" s="555"/>
      <c r="V145" s="550"/>
      <c r="W145" s="133"/>
      <c r="X145" s="139"/>
      <c r="Y145" s="139"/>
      <c r="Z145" s="390"/>
      <c r="AA145" s="551"/>
      <c r="AB145" s="552"/>
      <c r="AC145" s="3449"/>
      <c r="AD145" s="3449"/>
      <c r="AE145" s="3450"/>
      <c r="AF145" s="3450"/>
      <c r="AG145" s="3451"/>
      <c r="AH145" s="3451"/>
      <c r="AI145" s="3452"/>
      <c r="AJ145" s="3452"/>
      <c r="AK145" s="3453"/>
      <c r="AL145" s="3453"/>
      <c r="AM145" s="3454"/>
      <c r="AN145" s="3454"/>
      <c r="AO145" s="3455"/>
      <c r="AP145" s="3455"/>
      <c r="AQ145" s="3449"/>
      <c r="AR145" s="3449"/>
      <c r="AS145" s="3450"/>
      <c r="AT145" s="3450"/>
      <c r="AU145" s="3451"/>
      <c r="AV145" s="3451"/>
      <c r="AW145" s="3452"/>
      <c r="AX145" s="3452"/>
      <c r="AY145" s="3456"/>
      <c r="AZ145" s="3456"/>
      <c r="BA145" s="3470"/>
      <c r="BB145" s="3470"/>
      <c r="BC145" s="3606"/>
      <c r="BD145" s="3606"/>
      <c r="BE145" s="3727"/>
      <c r="BF145" s="3727"/>
      <c r="BG145" s="3807"/>
      <c r="BH145" s="3807"/>
      <c r="BI145" s="429"/>
      <c r="BJ145" s="429"/>
      <c r="BK145" s="429"/>
      <c r="BL145" s="428"/>
      <c r="BM145" s="428"/>
      <c r="BN145" s="428"/>
      <c r="BO145" s="428"/>
      <c r="BP145" s="428"/>
      <c r="BQ145" s="430"/>
      <c r="BR145" s="431"/>
      <c r="BS145" s="431"/>
      <c r="BT145" s="432"/>
      <c r="BU145" s="432"/>
      <c r="BV145" s="432"/>
      <c r="BW145" s="432"/>
      <c r="BX145" s="432"/>
      <c r="BY145" s="432"/>
      <c r="BZ145" s="432"/>
      <c r="CA145" s="432"/>
      <c r="CB145" s="433"/>
      <c r="CC145" s="433"/>
      <c r="CD145" s="434"/>
      <c r="CE145" s="434"/>
      <c r="CF145" s="434"/>
      <c r="CG145" s="434"/>
      <c r="CH145" s="434"/>
      <c r="CI145" s="434"/>
      <c r="CJ145" s="434"/>
      <c r="CK145" s="434"/>
      <c r="CL145" s="435"/>
      <c r="CM145" s="435"/>
      <c r="CN145" s="435"/>
      <c r="CO145" s="435"/>
      <c r="CP145" s="435"/>
      <c r="CQ145" s="435"/>
      <c r="CR145" s="435"/>
      <c r="CS145" s="435"/>
      <c r="CT145" s="435"/>
      <c r="CU145" s="435"/>
      <c r="CV145" s="435"/>
      <c r="CW145" s="436"/>
      <c r="CX145" s="436"/>
      <c r="CY145" s="436"/>
      <c r="CZ145" s="436"/>
      <c r="DA145" s="436"/>
      <c r="DB145" s="436"/>
      <c r="DC145" s="436"/>
      <c r="DD145" s="436"/>
      <c r="DE145" s="436"/>
      <c r="DF145" s="436"/>
      <c r="DG145" s="437"/>
      <c r="DH145" s="437"/>
      <c r="DI145" s="437"/>
      <c r="DJ145" s="437"/>
      <c r="DK145" s="437"/>
      <c r="DL145" s="437"/>
      <c r="DM145" s="437"/>
      <c r="DN145" s="437"/>
      <c r="DO145" s="437"/>
      <c r="DP145" s="437"/>
      <c r="DQ145" s="437"/>
      <c r="DR145" s="437"/>
      <c r="DS145" s="437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9"/>
      <c r="EG145" s="439"/>
      <c r="EH145" s="439"/>
      <c r="EI145" s="439"/>
      <c r="EJ145" s="439"/>
      <c r="EK145" s="439"/>
      <c r="EL145" s="439"/>
      <c r="EM145" s="439"/>
      <c r="EN145" s="439"/>
      <c r="EO145" s="439"/>
      <c r="EP145" s="439"/>
      <c r="EQ145" s="439"/>
      <c r="ER145" s="439"/>
      <c r="ES145" s="440"/>
      <c r="ET145" s="440"/>
      <c r="EU145" s="440"/>
      <c r="EV145" s="440"/>
      <c r="EW145" s="440"/>
      <c r="EX145" s="440"/>
      <c r="EY145" s="440"/>
      <c r="EZ145" s="440"/>
      <c r="FA145" s="440"/>
      <c r="FB145" s="440"/>
      <c r="FC145" s="440"/>
      <c r="FD145" s="440"/>
      <c r="FE145" s="440"/>
      <c r="FF145" s="440"/>
      <c r="FG145" s="434"/>
      <c r="FH145" s="434"/>
      <c r="FI145" s="434"/>
      <c r="FJ145" s="434"/>
      <c r="FK145" s="434"/>
      <c r="FL145" s="434"/>
      <c r="FM145" s="434"/>
      <c r="FN145" s="434"/>
      <c r="FO145" s="434"/>
      <c r="FP145" s="434"/>
      <c r="FQ145" s="434"/>
      <c r="FR145" s="434"/>
      <c r="FS145" s="434"/>
      <c r="FT145" s="434"/>
      <c r="FU145" s="435"/>
      <c r="FV145" s="435"/>
      <c r="FW145" s="435"/>
      <c r="FX145" s="435"/>
      <c r="FY145" s="435"/>
      <c r="FZ145" s="435"/>
      <c r="GA145" s="435"/>
      <c r="GB145" s="435"/>
      <c r="GC145" s="435"/>
      <c r="GD145" s="435"/>
      <c r="GE145" s="435"/>
      <c r="GF145" s="435"/>
      <c r="GG145" s="435"/>
      <c r="GH145" s="435"/>
      <c r="GI145" s="436"/>
      <c r="GJ145" s="436"/>
      <c r="GK145" s="436"/>
      <c r="GL145" s="436"/>
      <c r="GM145" s="436"/>
      <c r="GN145" s="436"/>
      <c r="GO145" s="436"/>
      <c r="GP145" s="436"/>
      <c r="GQ145" s="436"/>
      <c r="GR145" s="436"/>
      <c r="GS145" s="436"/>
      <c r="GT145" s="436"/>
      <c r="GU145" s="436"/>
      <c r="GV145" s="436"/>
      <c r="GW145" s="436"/>
      <c r="GX145" s="437"/>
      <c r="GY145" s="437"/>
      <c r="GZ145" s="437"/>
      <c r="HA145" s="437"/>
      <c r="HB145" s="437"/>
      <c r="HC145" s="437"/>
      <c r="HD145" s="437"/>
      <c r="HE145" s="3665"/>
      <c r="HF145" s="437"/>
      <c r="HG145" s="437"/>
      <c r="HH145" s="437"/>
      <c r="HI145" s="438"/>
      <c r="HJ145" s="438"/>
      <c r="HK145" s="438"/>
      <c r="HL145" s="438"/>
      <c r="HM145" s="438"/>
      <c r="HN145" s="438"/>
      <c r="HO145" s="3665"/>
      <c r="HP145" s="438"/>
      <c r="HQ145" s="438"/>
      <c r="HR145" s="438"/>
      <c r="HS145" s="438"/>
      <c r="HT145" s="438"/>
      <c r="HU145" s="438"/>
      <c r="HV145" s="439"/>
      <c r="HW145" s="439"/>
      <c r="HX145" s="439"/>
      <c r="HY145" s="439"/>
      <c r="HZ145" s="439"/>
      <c r="IA145" s="3665"/>
      <c r="IB145" s="439"/>
      <c r="IC145" s="439"/>
      <c r="ID145" s="439"/>
      <c r="IE145" s="439"/>
      <c r="IF145" s="439"/>
      <c r="IG145" s="439"/>
    </row>
    <row r="146" spans="1:241" s="530" customFormat="1" x14ac:dyDescent="0.25">
      <c r="A146" s="3501"/>
      <c r="B146" s="572"/>
      <c r="C146" s="175"/>
      <c r="D146" s="545"/>
      <c r="E146" s="546"/>
      <c r="F146" s="578">
        <v>2</v>
      </c>
      <c r="G146" s="579"/>
      <c r="H146" s="580" t="str">
        <f t="array" aca="1" ref="H146" ca="1">INDEX(joueurs,SMALL(IF(victoires=K146,ROW(INDIRECT("1:"&amp;ROWS(joueurs)))),COUNTIF(K$145:K146,K146)))</f>
        <v>Dams</v>
      </c>
      <c r="I146" s="580"/>
      <c r="J146" s="581"/>
      <c r="K146" s="582">
        <f>LARGE(victoires,ROWS($1:2))</f>
        <v>17</v>
      </c>
      <c r="L146" s="583">
        <f t="array" aca="1" ref="L146" ca="1">INDEX($C$7:$H$114,MATCH(H146,'INTEGRALE verrouillée'!joueurs,0),6)</f>
        <v>9.4972067039106142E-2</v>
      </c>
      <c r="M146" s="584"/>
      <c r="N146" s="543"/>
      <c r="O146" s="543"/>
      <c r="P146" s="556"/>
      <c r="Q146" s="556"/>
      <c r="R146" s="553"/>
      <c r="S146" s="554"/>
      <c r="T146" s="555"/>
      <c r="U146" s="555"/>
      <c r="V146" s="550"/>
      <c r="W146" s="133"/>
      <c r="X146" s="139"/>
      <c r="Y146" s="139"/>
      <c r="Z146" s="390"/>
      <c r="AA146" s="551"/>
      <c r="AB146" s="552"/>
      <c r="AC146" s="3449"/>
      <c r="AD146" s="3449"/>
      <c r="AE146" s="3450"/>
      <c r="AF146" s="3450"/>
      <c r="AG146" s="3451"/>
      <c r="AH146" s="3451"/>
      <c r="AI146" s="3452"/>
      <c r="AJ146" s="3452"/>
      <c r="AK146" s="3453"/>
      <c r="AL146" s="3453"/>
      <c r="AM146" s="3454"/>
      <c r="AN146" s="3454"/>
      <c r="AO146" s="3455"/>
      <c r="AP146" s="3455"/>
      <c r="AQ146" s="3449"/>
      <c r="AR146" s="3449"/>
      <c r="AS146" s="3450"/>
      <c r="AT146" s="3450"/>
      <c r="AU146" s="3451"/>
      <c r="AV146" s="3451"/>
      <c r="AW146" s="3452"/>
      <c r="AX146" s="3452"/>
      <c r="AY146" s="3456"/>
      <c r="AZ146" s="3456"/>
      <c r="BA146" s="3470"/>
      <c r="BB146" s="3470"/>
      <c r="BC146" s="3606"/>
      <c r="BD146" s="3606"/>
      <c r="BE146" s="3727"/>
      <c r="BF146" s="3727"/>
      <c r="BG146" s="3807"/>
      <c r="BH146" s="3807"/>
      <c r="BI146" s="429"/>
      <c r="BJ146" s="429"/>
      <c r="BK146" s="429"/>
      <c r="BL146" s="428"/>
      <c r="BM146" s="428"/>
      <c r="BN146" s="428"/>
      <c r="BO146" s="428"/>
      <c r="BP146" s="428"/>
      <c r="BQ146" s="430"/>
      <c r="BR146" s="431"/>
      <c r="BS146" s="431"/>
      <c r="BT146" s="432"/>
      <c r="BU146" s="432"/>
      <c r="BV146" s="432"/>
      <c r="BW146" s="432"/>
      <c r="BX146" s="432"/>
      <c r="BY146" s="432"/>
      <c r="BZ146" s="432"/>
      <c r="CA146" s="432"/>
      <c r="CB146" s="433"/>
      <c r="CC146" s="433"/>
      <c r="CD146" s="434"/>
      <c r="CE146" s="434"/>
      <c r="CF146" s="434"/>
      <c r="CG146" s="434"/>
      <c r="CH146" s="434"/>
      <c r="CI146" s="434"/>
      <c r="CJ146" s="434"/>
      <c r="CK146" s="434"/>
      <c r="CL146" s="435"/>
      <c r="CM146" s="435"/>
      <c r="CN146" s="435"/>
      <c r="CO146" s="435"/>
      <c r="CP146" s="435"/>
      <c r="CQ146" s="435"/>
      <c r="CR146" s="435"/>
      <c r="CS146" s="435"/>
      <c r="CT146" s="435"/>
      <c r="CU146" s="435"/>
      <c r="CV146" s="435"/>
      <c r="CW146" s="436"/>
      <c r="CX146" s="436"/>
      <c r="CY146" s="436"/>
      <c r="CZ146" s="436"/>
      <c r="DA146" s="436"/>
      <c r="DB146" s="436"/>
      <c r="DC146" s="436"/>
      <c r="DD146" s="436"/>
      <c r="DE146" s="436"/>
      <c r="DF146" s="436"/>
      <c r="DG146" s="437"/>
      <c r="DH146" s="437"/>
      <c r="DI146" s="437"/>
      <c r="DJ146" s="437"/>
      <c r="DK146" s="437"/>
      <c r="DL146" s="437"/>
      <c r="DM146" s="437"/>
      <c r="DN146" s="437"/>
      <c r="DO146" s="437"/>
      <c r="DP146" s="437"/>
      <c r="DQ146" s="437"/>
      <c r="DR146" s="437"/>
      <c r="DS146" s="437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9"/>
      <c r="EG146" s="439"/>
      <c r="EH146" s="439"/>
      <c r="EI146" s="439"/>
      <c r="EJ146" s="439"/>
      <c r="EK146" s="439"/>
      <c r="EL146" s="439"/>
      <c r="EM146" s="439"/>
      <c r="EN146" s="439"/>
      <c r="EO146" s="439"/>
      <c r="EP146" s="439"/>
      <c r="EQ146" s="439"/>
      <c r="ER146" s="439"/>
      <c r="ES146" s="440"/>
      <c r="ET146" s="440"/>
      <c r="EU146" s="440"/>
      <c r="EV146" s="440"/>
      <c r="EW146" s="440"/>
      <c r="EX146" s="440"/>
      <c r="EY146" s="440"/>
      <c r="EZ146" s="440"/>
      <c r="FA146" s="440"/>
      <c r="FB146" s="440"/>
      <c r="FC146" s="440"/>
      <c r="FD146" s="440"/>
      <c r="FE146" s="440"/>
      <c r="FF146" s="440"/>
      <c r="FG146" s="434"/>
      <c r="FH146" s="434"/>
      <c r="FI146" s="434"/>
      <c r="FJ146" s="434"/>
      <c r="FK146" s="434"/>
      <c r="FL146" s="434"/>
      <c r="FM146" s="434"/>
      <c r="FN146" s="434"/>
      <c r="FO146" s="434"/>
      <c r="FP146" s="434"/>
      <c r="FQ146" s="434"/>
      <c r="FR146" s="434"/>
      <c r="FS146" s="434"/>
      <c r="FT146" s="434"/>
      <c r="FU146" s="435"/>
      <c r="FV146" s="435"/>
      <c r="FW146" s="435"/>
      <c r="FX146" s="435"/>
      <c r="FY146" s="435"/>
      <c r="FZ146" s="435"/>
      <c r="GA146" s="435"/>
      <c r="GB146" s="435"/>
      <c r="GC146" s="435"/>
      <c r="GD146" s="435"/>
      <c r="GE146" s="435"/>
      <c r="GF146" s="435"/>
      <c r="GG146" s="435"/>
      <c r="GH146" s="435"/>
      <c r="GI146" s="436"/>
      <c r="GJ146" s="436"/>
      <c r="GK146" s="436"/>
      <c r="GL146" s="436"/>
      <c r="GM146" s="436"/>
      <c r="GN146" s="436"/>
      <c r="GO146" s="436"/>
      <c r="GP146" s="436"/>
      <c r="GQ146" s="436"/>
      <c r="GR146" s="436"/>
      <c r="GS146" s="436"/>
      <c r="GT146" s="436"/>
      <c r="GU146" s="436"/>
      <c r="GV146" s="436"/>
      <c r="GW146" s="436"/>
      <c r="GX146" s="437"/>
      <c r="GY146" s="437"/>
      <c r="GZ146" s="437"/>
      <c r="HA146" s="437"/>
      <c r="HB146" s="437"/>
      <c r="HC146" s="437"/>
      <c r="HD146" s="437"/>
      <c r="HE146" s="3665"/>
      <c r="HF146" s="437"/>
      <c r="HG146" s="437"/>
      <c r="HH146" s="437"/>
      <c r="HI146" s="438"/>
      <c r="HJ146" s="438"/>
      <c r="HK146" s="438"/>
      <c r="HL146" s="438"/>
      <c r="HM146" s="438"/>
      <c r="HN146" s="438"/>
      <c r="HO146" s="3665"/>
      <c r="HP146" s="438"/>
      <c r="HQ146" s="438"/>
      <c r="HR146" s="438"/>
      <c r="HS146" s="438"/>
      <c r="HT146" s="438"/>
      <c r="HU146" s="438"/>
      <c r="HV146" s="439"/>
      <c r="HW146" s="439"/>
      <c r="HX146" s="439"/>
      <c r="HY146" s="439"/>
      <c r="HZ146" s="439"/>
      <c r="IA146" s="3665"/>
      <c r="IB146" s="439"/>
      <c r="IC146" s="439"/>
      <c r="ID146" s="439"/>
      <c r="IE146" s="439"/>
      <c r="IF146" s="439"/>
      <c r="IG146" s="439"/>
    </row>
    <row r="147" spans="1:241" s="530" customFormat="1" x14ac:dyDescent="0.25">
      <c r="A147" s="3501"/>
      <c r="B147" s="572"/>
      <c r="C147" s="175"/>
      <c r="D147" s="545"/>
      <c r="E147" s="546"/>
      <c r="F147" s="578">
        <v>3</v>
      </c>
      <c r="G147" s="579"/>
      <c r="H147" s="580" t="str">
        <f t="array" aca="1" ref="H147" ca="1">INDEX(joueurs,SMALL(IF(victoires=K147,ROW(INDIRECT("1:"&amp;ROWS(joueurs)))),COUNTIF(K$145:K147,K147)))</f>
        <v>Rob</v>
      </c>
      <c r="I147" s="580"/>
      <c r="J147" s="581"/>
      <c r="K147" s="582">
        <f>LARGE(victoires,ROWS($1:3))</f>
        <v>16</v>
      </c>
      <c r="L147" s="583">
        <f t="array" aca="1" ref="L147" ca="1">INDEX($C$7:$H$114,MATCH(H147,'INTEGRALE verrouillée'!joueurs,0),6)</f>
        <v>0.11267605633802817</v>
      </c>
      <c r="M147" s="584"/>
      <c r="N147" s="543"/>
      <c r="O147" s="543"/>
      <c r="P147" s="556"/>
      <c r="Q147" s="556"/>
      <c r="R147" s="553"/>
      <c r="S147" s="554"/>
      <c r="T147" s="555"/>
      <c r="U147" s="555"/>
      <c r="V147" s="550"/>
      <c r="W147" s="133"/>
      <c r="X147" s="139"/>
      <c r="Y147" s="139"/>
      <c r="Z147" s="390"/>
      <c r="AA147" s="551"/>
      <c r="AB147" s="552"/>
      <c r="AC147" s="3449"/>
      <c r="AD147" s="3449"/>
      <c r="AE147" s="3450"/>
      <c r="AF147" s="3450"/>
      <c r="AG147" s="3451"/>
      <c r="AH147" s="3451"/>
      <c r="AI147" s="3452"/>
      <c r="AJ147" s="3452"/>
      <c r="AK147" s="3453"/>
      <c r="AL147" s="3453"/>
      <c r="AM147" s="3454"/>
      <c r="AN147" s="3454"/>
      <c r="AO147" s="3455"/>
      <c r="AP147" s="3455"/>
      <c r="AQ147" s="3449"/>
      <c r="AR147" s="3449"/>
      <c r="AS147" s="3450"/>
      <c r="AT147" s="3450"/>
      <c r="AU147" s="3451"/>
      <c r="AV147" s="3451"/>
      <c r="AW147" s="3452"/>
      <c r="AX147" s="3452"/>
      <c r="AY147" s="3456"/>
      <c r="AZ147" s="3456"/>
      <c r="BA147" s="3470"/>
      <c r="BB147" s="3470"/>
      <c r="BC147" s="3606"/>
      <c r="BD147" s="3606"/>
      <c r="BE147" s="3727"/>
      <c r="BF147" s="3727"/>
      <c r="BG147" s="3807"/>
      <c r="BH147" s="3807"/>
      <c r="BI147" s="429"/>
      <c r="BJ147" s="429"/>
      <c r="BK147" s="429"/>
      <c r="BL147" s="428"/>
      <c r="BM147" s="428"/>
      <c r="BN147" s="428"/>
      <c r="BO147" s="428"/>
      <c r="BP147" s="428"/>
      <c r="BQ147" s="430"/>
      <c r="BR147" s="431"/>
      <c r="BS147" s="431"/>
      <c r="BT147" s="432"/>
      <c r="BU147" s="432"/>
      <c r="BV147" s="432"/>
      <c r="BW147" s="432"/>
      <c r="BX147" s="432"/>
      <c r="BY147" s="432"/>
      <c r="BZ147" s="432"/>
      <c r="CA147" s="432"/>
      <c r="CB147" s="433"/>
      <c r="CC147" s="433"/>
      <c r="CD147" s="434"/>
      <c r="CE147" s="434"/>
      <c r="CF147" s="434"/>
      <c r="CG147" s="434"/>
      <c r="CH147" s="434"/>
      <c r="CI147" s="434"/>
      <c r="CJ147" s="434"/>
      <c r="CK147" s="434"/>
      <c r="CL147" s="435"/>
      <c r="CM147" s="435"/>
      <c r="CN147" s="435"/>
      <c r="CO147" s="435"/>
      <c r="CP147" s="435"/>
      <c r="CQ147" s="435"/>
      <c r="CR147" s="435"/>
      <c r="CS147" s="435"/>
      <c r="CT147" s="435"/>
      <c r="CU147" s="435"/>
      <c r="CV147" s="435"/>
      <c r="CW147" s="436"/>
      <c r="CX147" s="436"/>
      <c r="CY147" s="436"/>
      <c r="CZ147" s="436"/>
      <c r="DA147" s="436"/>
      <c r="DB147" s="436"/>
      <c r="DC147" s="436"/>
      <c r="DD147" s="436"/>
      <c r="DE147" s="436"/>
      <c r="DF147" s="436"/>
      <c r="DG147" s="437"/>
      <c r="DH147" s="437"/>
      <c r="DI147" s="437"/>
      <c r="DJ147" s="437"/>
      <c r="DK147" s="437"/>
      <c r="DL147" s="437"/>
      <c r="DM147" s="437"/>
      <c r="DN147" s="437"/>
      <c r="DO147" s="437"/>
      <c r="DP147" s="437"/>
      <c r="DQ147" s="437"/>
      <c r="DR147" s="437"/>
      <c r="DS147" s="437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9"/>
      <c r="EG147" s="439"/>
      <c r="EH147" s="439"/>
      <c r="EI147" s="439"/>
      <c r="EJ147" s="439"/>
      <c r="EK147" s="439"/>
      <c r="EL147" s="439"/>
      <c r="EM147" s="439"/>
      <c r="EN147" s="439"/>
      <c r="EO147" s="439"/>
      <c r="EP147" s="439"/>
      <c r="EQ147" s="439"/>
      <c r="ER147" s="439"/>
      <c r="ES147" s="440"/>
      <c r="ET147" s="440"/>
      <c r="EU147" s="440"/>
      <c r="EV147" s="440"/>
      <c r="EW147" s="440"/>
      <c r="EX147" s="440"/>
      <c r="EY147" s="440"/>
      <c r="EZ147" s="440"/>
      <c r="FA147" s="440"/>
      <c r="FB147" s="440"/>
      <c r="FC147" s="440"/>
      <c r="FD147" s="440"/>
      <c r="FE147" s="440"/>
      <c r="FF147" s="440"/>
      <c r="FG147" s="434"/>
      <c r="FH147" s="434"/>
      <c r="FI147" s="434"/>
      <c r="FJ147" s="434"/>
      <c r="FK147" s="434"/>
      <c r="FL147" s="434"/>
      <c r="FM147" s="434"/>
      <c r="FN147" s="434"/>
      <c r="FO147" s="434"/>
      <c r="FP147" s="434"/>
      <c r="FQ147" s="434"/>
      <c r="FR147" s="434"/>
      <c r="FS147" s="434"/>
      <c r="FT147" s="434"/>
      <c r="FU147" s="435"/>
      <c r="FV147" s="435"/>
      <c r="FW147" s="435"/>
      <c r="FX147" s="435"/>
      <c r="FY147" s="435"/>
      <c r="FZ147" s="435"/>
      <c r="GA147" s="435"/>
      <c r="GB147" s="435"/>
      <c r="GC147" s="435"/>
      <c r="GD147" s="435"/>
      <c r="GE147" s="435"/>
      <c r="GF147" s="435"/>
      <c r="GG147" s="435"/>
      <c r="GH147" s="435"/>
      <c r="GI147" s="436"/>
      <c r="GJ147" s="436"/>
      <c r="GK147" s="436"/>
      <c r="GL147" s="436"/>
      <c r="GM147" s="436"/>
      <c r="GN147" s="436"/>
      <c r="GO147" s="436"/>
      <c r="GP147" s="436"/>
      <c r="GQ147" s="436"/>
      <c r="GR147" s="436"/>
      <c r="GS147" s="436"/>
      <c r="GT147" s="436"/>
      <c r="GU147" s="436"/>
      <c r="GV147" s="436"/>
      <c r="GW147" s="436"/>
      <c r="GX147" s="437"/>
      <c r="GY147" s="437"/>
      <c r="GZ147" s="437"/>
      <c r="HA147" s="437"/>
      <c r="HB147" s="437"/>
      <c r="HC147" s="437"/>
      <c r="HD147" s="437"/>
      <c r="HE147" s="3665"/>
      <c r="HF147" s="437"/>
      <c r="HG147" s="437"/>
      <c r="HH147" s="437"/>
      <c r="HI147" s="438"/>
      <c r="HJ147" s="438"/>
      <c r="HK147" s="438"/>
      <c r="HL147" s="438"/>
      <c r="HM147" s="438"/>
      <c r="HN147" s="438"/>
      <c r="HO147" s="3665"/>
      <c r="HP147" s="438"/>
      <c r="HQ147" s="438"/>
      <c r="HR147" s="438"/>
      <c r="HS147" s="438"/>
      <c r="HT147" s="438"/>
      <c r="HU147" s="438"/>
      <c r="HV147" s="439"/>
      <c r="HW147" s="439"/>
      <c r="HX147" s="439"/>
      <c r="HY147" s="439"/>
      <c r="HZ147" s="439"/>
      <c r="IA147" s="3665"/>
      <c r="IB147" s="439"/>
      <c r="IC147" s="439"/>
      <c r="ID147" s="439"/>
      <c r="IE147" s="439"/>
      <c r="IF147" s="439"/>
      <c r="IG147" s="439"/>
    </row>
    <row r="148" spans="1:241" s="530" customFormat="1" x14ac:dyDescent="0.25">
      <c r="A148" s="3501"/>
      <c r="B148" s="572"/>
      <c r="C148" s="175"/>
      <c r="D148" s="545"/>
      <c r="E148" s="546"/>
      <c r="F148" s="578">
        <v>4</v>
      </c>
      <c r="G148" s="579"/>
      <c r="H148" s="580" t="str">
        <f t="array" aca="1" ref="H148" ca="1">INDEX(joueurs,SMALL(IF(victoires=K148,ROW(INDIRECT("1:"&amp;ROWS(joueurs)))),COUNTIF(K$145:K148,K148)))</f>
        <v>Fred</v>
      </c>
      <c r="I148" s="580"/>
      <c r="J148" s="581"/>
      <c r="K148" s="582">
        <f>LARGE(victoires,ROWS($1:4))</f>
        <v>12</v>
      </c>
      <c r="L148" s="583">
        <f t="array" aca="1" ref="L148" ca="1">INDEX($C$7:$H$114,MATCH(H148,'INTEGRALE verrouillée'!joueurs,0),6)</f>
        <v>7.6433121019108277E-2</v>
      </c>
      <c r="M148" s="584"/>
      <c r="N148" s="543"/>
      <c r="O148" s="543"/>
      <c r="P148" s="556"/>
      <c r="Q148" s="556"/>
      <c r="R148" s="553"/>
      <c r="S148" s="554"/>
      <c r="T148" s="555"/>
      <c r="U148" s="555"/>
      <c r="V148" s="550"/>
      <c r="W148" s="133"/>
      <c r="X148" s="139"/>
      <c r="Y148" s="139"/>
      <c r="Z148" s="390"/>
      <c r="AA148" s="551"/>
      <c r="AB148" s="552"/>
      <c r="AC148" s="3449"/>
      <c r="AD148" s="3449"/>
      <c r="AE148" s="3450"/>
      <c r="AF148" s="3450"/>
      <c r="AG148" s="3451"/>
      <c r="AH148" s="3451"/>
      <c r="AI148" s="3452"/>
      <c r="AJ148" s="3452"/>
      <c r="AK148" s="3453"/>
      <c r="AL148" s="3453"/>
      <c r="AM148" s="3454"/>
      <c r="AN148" s="3454"/>
      <c r="AO148" s="3455"/>
      <c r="AP148" s="3455"/>
      <c r="AQ148" s="3449"/>
      <c r="AR148" s="3449"/>
      <c r="AS148" s="3450"/>
      <c r="AT148" s="3450"/>
      <c r="AU148" s="3451"/>
      <c r="AV148" s="3451"/>
      <c r="AW148" s="3452"/>
      <c r="AX148" s="3452"/>
      <c r="AY148" s="3456"/>
      <c r="AZ148" s="3456"/>
      <c r="BA148" s="3470"/>
      <c r="BB148" s="3470"/>
      <c r="BC148" s="3606"/>
      <c r="BD148" s="3606"/>
      <c r="BE148" s="3727"/>
      <c r="BF148" s="3727"/>
      <c r="BG148" s="3807"/>
      <c r="BH148" s="3807"/>
      <c r="BI148" s="429"/>
      <c r="BJ148" s="429"/>
      <c r="BK148" s="429"/>
      <c r="BL148" s="428"/>
      <c r="BM148" s="428"/>
      <c r="BN148" s="428"/>
      <c r="BO148" s="428"/>
      <c r="BP148" s="428"/>
      <c r="BQ148" s="430"/>
      <c r="BR148" s="431"/>
      <c r="BS148" s="431"/>
      <c r="BT148" s="432"/>
      <c r="BU148" s="432"/>
      <c r="BV148" s="432"/>
      <c r="BW148" s="432"/>
      <c r="BX148" s="432"/>
      <c r="BY148" s="432"/>
      <c r="BZ148" s="432"/>
      <c r="CA148" s="432"/>
      <c r="CB148" s="433"/>
      <c r="CC148" s="433"/>
      <c r="CD148" s="434"/>
      <c r="CE148" s="434"/>
      <c r="CF148" s="434"/>
      <c r="CG148" s="434"/>
      <c r="CH148" s="434"/>
      <c r="CI148" s="434"/>
      <c r="CJ148" s="434"/>
      <c r="CK148" s="434"/>
      <c r="CL148" s="435"/>
      <c r="CM148" s="435"/>
      <c r="CN148" s="435"/>
      <c r="CO148" s="435"/>
      <c r="CP148" s="435"/>
      <c r="CQ148" s="435"/>
      <c r="CR148" s="435"/>
      <c r="CS148" s="435"/>
      <c r="CT148" s="435"/>
      <c r="CU148" s="435"/>
      <c r="CV148" s="435"/>
      <c r="CW148" s="436"/>
      <c r="CX148" s="436"/>
      <c r="CY148" s="436"/>
      <c r="CZ148" s="436"/>
      <c r="DA148" s="436"/>
      <c r="DB148" s="436"/>
      <c r="DC148" s="436"/>
      <c r="DD148" s="436"/>
      <c r="DE148" s="436"/>
      <c r="DF148" s="436"/>
      <c r="DG148" s="437"/>
      <c r="DH148" s="437"/>
      <c r="DI148" s="437"/>
      <c r="DJ148" s="437"/>
      <c r="DK148" s="437"/>
      <c r="DL148" s="437"/>
      <c r="DM148" s="437"/>
      <c r="DN148" s="437"/>
      <c r="DO148" s="437"/>
      <c r="DP148" s="437"/>
      <c r="DQ148" s="437"/>
      <c r="DR148" s="437"/>
      <c r="DS148" s="437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9"/>
      <c r="EG148" s="439"/>
      <c r="EH148" s="439"/>
      <c r="EI148" s="439"/>
      <c r="EJ148" s="439"/>
      <c r="EK148" s="439"/>
      <c r="EL148" s="439"/>
      <c r="EM148" s="439"/>
      <c r="EN148" s="439"/>
      <c r="EO148" s="439"/>
      <c r="EP148" s="439"/>
      <c r="EQ148" s="439"/>
      <c r="ER148" s="439"/>
      <c r="ES148" s="440"/>
      <c r="ET148" s="440"/>
      <c r="EU148" s="440"/>
      <c r="EV148" s="440"/>
      <c r="EW148" s="440"/>
      <c r="EX148" s="440"/>
      <c r="EY148" s="440"/>
      <c r="EZ148" s="440"/>
      <c r="FA148" s="440"/>
      <c r="FB148" s="440"/>
      <c r="FC148" s="440"/>
      <c r="FD148" s="440"/>
      <c r="FE148" s="440"/>
      <c r="FF148" s="440"/>
      <c r="FG148" s="434"/>
      <c r="FH148" s="434"/>
      <c r="FI148" s="434"/>
      <c r="FJ148" s="434"/>
      <c r="FK148" s="434"/>
      <c r="FL148" s="434"/>
      <c r="FM148" s="434"/>
      <c r="FN148" s="434"/>
      <c r="FO148" s="434"/>
      <c r="FP148" s="434"/>
      <c r="FQ148" s="434"/>
      <c r="FR148" s="434"/>
      <c r="FS148" s="434"/>
      <c r="FT148" s="434"/>
      <c r="FU148" s="435"/>
      <c r="FV148" s="435"/>
      <c r="FW148" s="435"/>
      <c r="FX148" s="435"/>
      <c r="FY148" s="435"/>
      <c r="FZ148" s="435"/>
      <c r="GA148" s="435"/>
      <c r="GB148" s="435"/>
      <c r="GC148" s="435"/>
      <c r="GD148" s="435"/>
      <c r="GE148" s="435"/>
      <c r="GF148" s="435"/>
      <c r="GG148" s="435"/>
      <c r="GH148" s="435"/>
      <c r="GI148" s="436"/>
      <c r="GJ148" s="436"/>
      <c r="GK148" s="436"/>
      <c r="GL148" s="436"/>
      <c r="GM148" s="436"/>
      <c r="GN148" s="436"/>
      <c r="GO148" s="436"/>
      <c r="GP148" s="436"/>
      <c r="GQ148" s="436"/>
      <c r="GR148" s="436"/>
      <c r="GS148" s="436"/>
      <c r="GT148" s="436"/>
      <c r="GU148" s="436"/>
      <c r="GV148" s="436"/>
      <c r="GW148" s="436"/>
      <c r="GX148" s="437"/>
      <c r="GY148" s="437"/>
      <c r="GZ148" s="437"/>
      <c r="HA148" s="437"/>
      <c r="HB148" s="437"/>
      <c r="HC148" s="437"/>
      <c r="HD148" s="437"/>
      <c r="HE148" s="3665"/>
      <c r="HF148" s="437"/>
      <c r="HG148" s="437"/>
      <c r="HH148" s="437"/>
      <c r="HI148" s="438"/>
      <c r="HJ148" s="438"/>
      <c r="HK148" s="438"/>
      <c r="HL148" s="438"/>
      <c r="HM148" s="438"/>
      <c r="HN148" s="438"/>
      <c r="HO148" s="3665"/>
      <c r="HP148" s="438"/>
      <c r="HQ148" s="438"/>
      <c r="HR148" s="438"/>
      <c r="HS148" s="438"/>
      <c r="HT148" s="438"/>
      <c r="HU148" s="438"/>
      <c r="HV148" s="439"/>
      <c r="HW148" s="439"/>
      <c r="HX148" s="439"/>
      <c r="HY148" s="439"/>
      <c r="HZ148" s="439"/>
      <c r="IA148" s="3665"/>
      <c r="IB148" s="439"/>
      <c r="IC148" s="439"/>
      <c r="ID148" s="439"/>
      <c r="IE148" s="439"/>
      <c r="IF148" s="439"/>
      <c r="IG148" s="439"/>
    </row>
    <row r="149" spans="1:241" s="530" customFormat="1" x14ac:dyDescent="0.25">
      <c r="A149" s="3501"/>
      <c r="B149" s="572"/>
      <c r="C149" s="175"/>
      <c r="D149" s="545"/>
      <c r="E149" s="546"/>
      <c r="F149" s="578">
        <v>5</v>
      </c>
      <c r="G149" s="579"/>
      <c r="H149" s="580" t="str">
        <f t="array" aca="1" ref="H149" ca="1">INDEX(joueurs,SMALL(IF(victoires=K149,ROW(INDIRECT("1:"&amp;ROWS(joueurs)))),COUNTIF(K$145:K149,K149)))</f>
        <v>Cyrille</v>
      </c>
      <c r="I149" s="580"/>
      <c r="J149" s="581"/>
      <c r="K149" s="582">
        <f>LARGE(victoires,ROWS($1:5))</f>
        <v>10</v>
      </c>
      <c r="L149" s="583">
        <f t="array" aca="1" ref="L149" ca="1">INDEX($C$7:$H$114,MATCH(H149,'INTEGRALE verrouillée'!joueurs,0),6)</f>
        <v>9.2592592592592587E-2</v>
      </c>
      <c r="M149" s="584"/>
      <c r="N149" s="543"/>
      <c r="O149" s="543"/>
      <c r="P149" s="556"/>
      <c r="Q149" s="556"/>
      <c r="R149" s="553"/>
      <c r="S149" s="554"/>
      <c r="T149" s="555"/>
      <c r="U149" s="585"/>
      <c r="V149" s="550"/>
      <c r="W149" s="133"/>
      <c r="X149" s="139"/>
      <c r="Y149" s="139"/>
      <c r="Z149" s="390"/>
      <c r="AA149" s="551"/>
      <c r="AB149" s="552"/>
      <c r="AC149" s="3449"/>
      <c r="AD149" s="3449"/>
      <c r="AE149" s="3450"/>
      <c r="AF149" s="3450"/>
      <c r="AG149" s="3451"/>
      <c r="AH149" s="3451"/>
      <c r="AI149" s="3452"/>
      <c r="AJ149" s="3452"/>
      <c r="AK149" s="3453"/>
      <c r="AL149" s="3453"/>
      <c r="AM149" s="3454"/>
      <c r="AN149" s="3454"/>
      <c r="AO149" s="3455"/>
      <c r="AP149" s="3455"/>
      <c r="AQ149" s="3449"/>
      <c r="AR149" s="3449"/>
      <c r="AS149" s="3450"/>
      <c r="AT149" s="3450"/>
      <c r="AU149" s="3451"/>
      <c r="AV149" s="3451"/>
      <c r="AW149" s="3452"/>
      <c r="AX149" s="3452"/>
      <c r="AY149" s="3456"/>
      <c r="AZ149" s="3456"/>
      <c r="BA149" s="3470"/>
      <c r="BB149" s="3470"/>
      <c r="BC149" s="3606"/>
      <c r="BD149" s="3606"/>
      <c r="BE149" s="3727"/>
      <c r="BF149" s="3727"/>
      <c r="BG149" s="3807"/>
      <c r="BH149" s="3807"/>
      <c r="BI149" s="429"/>
      <c r="BJ149" s="429"/>
      <c r="BK149" s="429"/>
      <c r="BL149" s="428"/>
      <c r="BM149" s="428"/>
      <c r="BN149" s="428"/>
      <c r="BO149" s="428"/>
      <c r="BP149" s="428"/>
      <c r="BQ149" s="430"/>
      <c r="BR149" s="431"/>
      <c r="BS149" s="431"/>
      <c r="BT149" s="432"/>
      <c r="BU149" s="432"/>
      <c r="BV149" s="432"/>
      <c r="BW149" s="432"/>
      <c r="BX149" s="432"/>
      <c r="BY149" s="432"/>
      <c r="BZ149" s="432"/>
      <c r="CA149" s="432"/>
      <c r="CB149" s="433"/>
      <c r="CC149" s="433"/>
      <c r="CD149" s="434"/>
      <c r="CE149" s="434"/>
      <c r="CF149" s="434"/>
      <c r="CG149" s="434"/>
      <c r="CH149" s="434"/>
      <c r="CI149" s="434"/>
      <c r="CJ149" s="434"/>
      <c r="CK149" s="434"/>
      <c r="CL149" s="435"/>
      <c r="CM149" s="435"/>
      <c r="CN149" s="435"/>
      <c r="CO149" s="435"/>
      <c r="CP149" s="435"/>
      <c r="CQ149" s="435"/>
      <c r="CR149" s="435"/>
      <c r="CS149" s="435"/>
      <c r="CT149" s="435"/>
      <c r="CU149" s="435"/>
      <c r="CV149" s="435"/>
      <c r="CW149" s="436"/>
      <c r="CX149" s="436"/>
      <c r="CY149" s="436"/>
      <c r="CZ149" s="436"/>
      <c r="DA149" s="436"/>
      <c r="DB149" s="436"/>
      <c r="DC149" s="436"/>
      <c r="DD149" s="436"/>
      <c r="DE149" s="436"/>
      <c r="DF149" s="436"/>
      <c r="DG149" s="437"/>
      <c r="DH149" s="437"/>
      <c r="DI149" s="437"/>
      <c r="DJ149" s="437"/>
      <c r="DK149" s="437"/>
      <c r="DL149" s="437"/>
      <c r="DM149" s="437"/>
      <c r="DN149" s="437"/>
      <c r="DO149" s="437"/>
      <c r="DP149" s="437"/>
      <c r="DQ149" s="437"/>
      <c r="DR149" s="437"/>
      <c r="DS149" s="437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9"/>
      <c r="EG149" s="439"/>
      <c r="EH149" s="439"/>
      <c r="EI149" s="439"/>
      <c r="EJ149" s="439"/>
      <c r="EK149" s="439"/>
      <c r="EL149" s="439"/>
      <c r="EM149" s="439"/>
      <c r="EN149" s="439"/>
      <c r="EO149" s="439"/>
      <c r="EP149" s="439"/>
      <c r="EQ149" s="439"/>
      <c r="ER149" s="439"/>
      <c r="ES149" s="440"/>
      <c r="ET149" s="440"/>
      <c r="EU149" s="440"/>
      <c r="EV149" s="440"/>
      <c r="EW149" s="440"/>
      <c r="EX149" s="440"/>
      <c r="EY149" s="440"/>
      <c r="EZ149" s="440"/>
      <c r="FA149" s="440"/>
      <c r="FB149" s="440"/>
      <c r="FC149" s="440"/>
      <c r="FD149" s="440"/>
      <c r="FE149" s="440"/>
      <c r="FF149" s="440"/>
      <c r="FG149" s="434"/>
      <c r="FH149" s="434"/>
      <c r="FI149" s="434"/>
      <c r="FJ149" s="434"/>
      <c r="FK149" s="434"/>
      <c r="FL149" s="434"/>
      <c r="FM149" s="434"/>
      <c r="FN149" s="434"/>
      <c r="FO149" s="434"/>
      <c r="FP149" s="434"/>
      <c r="FQ149" s="434"/>
      <c r="FR149" s="434"/>
      <c r="FS149" s="434"/>
      <c r="FT149" s="434"/>
      <c r="FU149" s="435"/>
      <c r="FV149" s="435"/>
      <c r="FW149" s="435"/>
      <c r="FX149" s="435"/>
      <c r="FY149" s="435"/>
      <c r="FZ149" s="435"/>
      <c r="GA149" s="435"/>
      <c r="GB149" s="435"/>
      <c r="GC149" s="435"/>
      <c r="GD149" s="435"/>
      <c r="GE149" s="435"/>
      <c r="GF149" s="435"/>
      <c r="GG149" s="435"/>
      <c r="GH149" s="435"/>
      <c r="GI149" s="436"/>
      <c r="GJ149" s="436"/>
      <c r="GK149" s="436"/>
      <c r="GL149" s="436"/>
      <c r="GM149" s="436"/>
      <c r="GN149" s="436"/>
      <c r="GO149" s="436"/>
      <c r="GP149" s="436"/>
      <c r="GQ149" s="436"/>
      <c r="GR149" s="436"/>
      <c r="GS149" s="436"/>
      <c r="GT149" s="436"/>
      <c r="GU149" s="436"/>
      <c r="GV149" s="436"/>
      <c r="GW149" s="436"/>
      <c r="GX149" s="437"/>
      <c r="GY149" s="437"/>
      <c r="GZ149" s="437"/>
      <c r="HA149" s="437"/>
      <c r="HB149" s="437"/>
      <c r="HC149" s="437"/>
      <c r="HD149" s="437"/>
      <c r="HE149" s="3665"/>
      <c r="HF149" s="437"/>
      <c r="HG149" s="437"/>
      <c r="HH149" s="437"/>
      <c r="HI149" s="438"/>
      <c r="HJ149" s="438"/>
      <c r="HK149" s="438"/>
      <c r="HL149" s="438"/>
      <c r="HM149" s="438"/>
      <c r="HN149" s="438"/>
      <c r="HO149" s="3665"/>
      <c r="HP149" s="438"/>
      <c r="HQ149" s="438"/>
      <c r="HR149" s="438"/>
      <c r="HS149" s="438"/>
      <c r="HT149" s="438"/>
      <c r="HU149" s="438"/>
      <c r="HV149" s="439"/>
      <c r="HW149" s="439"/>
      <c r="HX149" s="439"/>
      <c r="HY149" s="439"/>
      <c r="HZ149" s="439"/>
      <c r="IA149" s="3665"/>
      <c r="IB149" s="439"/>
      <c r="IC149" s="439"/>
      <c r="ID149" s="439"/>
      <c r="IE149" s="439"/>
      <c r="IF149" s="439"/>
      <c r="IG149" s="439"/>
    </row>
    <row r="150" spans="1:241" s="530" customFormat="1" x14ac:dyDescent="0.25">
      <c r="A150" s="3501"/>
      <c r="B150" s="572"/>
      <c r="C150" s="175"/>
      <c r="D150" s="545"/>
      <c r="E150" s="546"/>
      <c r="F150" s="578">
        <v>6</v>
      </c>
      <c r="G150" s="579"/>
      <c r="H150" s="580" t="str">
        <f t="array" aca="1" ref="H150" ca="1">INDEX(joueurs,SMALL(IF(victoires=K150,ROW(INDIRECT("1:"&amp;ROWS(joueurs)))),COUNTIF(K$145:K150,K150)))</f>
        <v>Pilou</v>
      </c>
      <c r="I150" s="580"/>
      <c r="J150" s="581"/>
      <c r="K150" s="582">
        <f>LARGE(victoires,ROWS($1:6))</f>
        <v>10</v>
      </c>
      <c r="L150" s="583">
        <f t="array" aca="1" ref="L150" ca="1">INDEX($C$7:$H$114,MATCH(H150,'INTEGRALE verrouillée'!joueurs,0),6)</f>
        <v>9.6153846153846159E-2</v>
      </c>
      <c r="M150" s="584"/>
      <c r="N150" s="543"/>
      <c r="O150" s="543"/>
      <c r="P150" s="556"/>
      <c r="Q150" s="556"/>
      <c r="R150" s="553"/>
      <c r="S150" s="554"/>
      <c r="T150" s="555"/>
      <c r="U150" s="555"/>
      <c r="V150" s="550"/>
      <c r="W150" s="133"/>
      <c r="X150" s="139"/>
      <c r="Y150" s="139"/>
      <c r="Z150" s="390"/>
      <c r="AA150" s="551"/>
      <c r="AB150" s="552"/>
      <c r="AC150" s="3449"/>
      <c r="AD150" s="3449"/>
      <c r="AE150" s="3450"/>
      <c r="AF150" s="3450"/>
      <c r="AG150" s="3451"/>
      <c r="AH150" s="3451"/>
      <c r="AI150" s="3452"/>
      <c r="AJ150" s="3452"/>
      <c r="AK150" s="3453"/>
      <c r="AL150" s="3453"/>
      <c r="AM150" s="3454"/>
      <c r="AN150" s="3454"/>
      <c r="AO150" s="3455"/>
      <c r="AP150" s="3455"/>
      <c r="AQ150" s="3449"/>
      <c r="AR150" s="3449"/>
      <c r="AS150" s="3450"/>
      <c r="AT150" s="3450"/>
      <c r="AU150" s="3451"/>
      <c r="AV150" s="3451"/>
      <c r="AW150" s="3452"/>
      <c r="AX150" s="3452"/>
      <c r="AY150" s="3456"/>
      <c r="AZ150" s="3456"/>
      <c r="BA150" s="3470"/>
      <c r="BB150" s="3470"/>
      <c r="BC150" s="3606"/>
      <c r="BD150" s="3606"/>
      <c r="BE150" s="3727"/>
      <c r="BF150" s="3727"/>
      <c r="BG150" s="3807"/>
      <c r="BH150" s="3807"/>
      <c r="BI150" s="429"/>
      <c r="BJ150" s="429"/>
      <c r="BK150" s="429"/>
      <c r="BL150" s="428"/>
      <c r="BM150" s="428"/>
      <c r="BN150" s="428"/>
      <c r="BO150" s="428"/>
      <c r="BP150" s="428"/>
      <c r="BQ150" s="430"/>
      <c r="BR150" s="431"/>
      <c r="BS150" s="431"/>
      <c r="BT150" s="432"/>
      <c r="BU150" s="432"/>
      <c r="BV150" s="432"/>
      <c r="BW150" s="432"/>
      <c r="BX150" s="432"/>
      <c r="BY150" s="432"/>
      <c r="BZ150" s="432"/>
      <c r="CA150" s="432"/>
      <c r="CB150" s="433"/>
      <c r="CC150" s="433"/>
      <c r="CD150" s="434"/>
      <c r="CE150" s="434"/>
      <c r="CF150" s="434"/>
      <c r="CG150" s="434"/>
      <c r="CH150" s="434"/>
      <c r="CI150" s="434"/>
      <c r="CJ150" s="434"/>
      <c r="CK150" s="434"/>
      <c r="CL150" s="435"/>
      <c r="CM150" s="435"/>
      <c r="CN150" s="435"/>
      <c r="CO150" s="435"/>
      <c r="CP150" s="435"/>
      <c r="CQ150" s="435"/>
      <c r="CR150" s="435"/>
      <c r="CS150" s="435"/>
      <c r="CT150" s="435"/>
      <c r="CU150" s="435"/>
      <c r="CV150" s="435"/>
      <c r="CW150" s="436"/>
      <c r="CX150" s="436"/>
      <c r="CY150" s="436"/>
      <c r="CZ150" s="436"/>
      <c r="DA150" s="436"/>
      <c r="DB150" s="436"/>
      <c r="DC150" s="436"/>
      <c r="DD150" s="436"/>
      <c r="DE150" s="436"/>
      <c r="DF150" s="436"/>
      <c r="DG150" s="437"/>
      <c r="DH150" s="437"/>
      <c r="DI150" s="437"/>
      <c r="DJ150" s="437"/>
      <c r="DK150" s="437"/>
      <c r="DL150" s="437"/>
      <c r="DM150" s="437"/>
      <c r="DN150" s="437"/>
      <c r="DO150" s="437"/>
      <c r="DP150" s="437"/>
      <c r="DQ150" s="437"/>
      <c r="DR150" s="437"/>
      <c r="DS150" s="437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9"/>
      <c r="EG150" s="439"/>
      <c r="EH150" s="439"/>
      <c r="EI150" s="439"/>
      <c r="EJ150" s="439"/>
      <c r="EK150" s="439"/>
      <c r="EL150" s="439"/>
      <c r="EM150" s="439"/>
      <c r="EN150" s="439"/>
      <c r="EO150" s="439"/>
      <c r="EP150" s="439"/>
      <c r="EQ150" s="439"/>
      <c r="ER150" s="439"/>
      <c r="ES150" s="440"/>
      <c r="ET150" s="440"/>
      <c r="EU150" s="440"/>
      <c r="EV150" s="440"/>
      <c r="EW150" s="440"/>
      <c r="EX150" s="440"/>
      <c r="EY150" s="440"/>
      <c r="EZ150" s="440"/>
      <c r="FA150" s="440"/>
      <c r="FB150" s="440"/>
      <c r="FC150" s="440"/>
      <c r="FD150" s="440"/>
      <c r="FE150" s="440"/>
      <c r="FF150" s="440"/>
      <c r="FG150" s="434"/>
      <c r="FH150" s="434"/>
      <c r="FI150" s="434"/>
      <c r="FJ150" s="434"/>
      <c r="FK150" s="434"/>
      <c r="FL150" s="434"/>
      <c r="FM150" s="434"/>
      <c r="FN150" s="434"/>
      <c r="FO150" s="434"/>
      <c r="FP150" s="434"/>
      <c r="FQ150" s="434"/>
      <c r="FR150" s="434"/>
      <c r="FS150" s="434"/>
      <c r="FT150" s="434"/>
      <c r="FU150" s="435"/>
      <c r="FV150" s="435"/>
      <c r="FW150" s="435"/>
      <c r="FX150" s="435"/>
      <c r="FY150" s="435"/>
      <c r="FZ150" s="435"/>
      <c r="GA150" s="435"/>
      <c r="GB150" s="435"/>
      <c r="GC150" s="435"/>
      <c r="GD150" s="435"/>
      <c r="GE150" s="435"/>
      <c r="GF150" s="435"/>
      <c r="GG150" s="435"/>
      <c r="GH150" s="435"/>
      <c r="GI150" s="436"/>
      <c r="GJ150" s="436"/>
      <c r="GK150" s="436"/>
      <c r="GL150" s="436"/>
      <c r="GM150" s="436"/>
      <c r="GN150" s="436"/>
      <c r="GO150" s="436"/>
      <c r="GP150" s="436"/>
      <c r="GQ150" s="436"/>
      <c r="GR150" s="436"/>
      <c r="GS150" s="436"/>
      <c r="GT150" s="436"/>
      <c r="GU150" s="436"/>
      <c r="GV150" s="436"/>
      <c r="GW150" s="436"/>
      <c r="GX150" s="437"/>
      <c r="GY150" s="437"/>
      <c r="GZ150" s="437"/>
      <c r="HA150" s="437"/>
      <c r="HB150" s="437"/>
      <c r="HC150" s="437"/>
      <c r="HD150" s="437"/>
      <c r="HE150" s="3665"/>
      <c r="HF150" s="437"/>
      <c r="HG150" s="437"/>
      <c r="HH150" s="437"/>
      <c r="HI150" s="438"/>
      <c r="HJ150" s="438"/>
      <c r="HK150" s="438"/>
      <c r="HL150" s="438"/>
      <c r="HM150" s="438"/>
      <c r="HN150" s="438"/>
      <c r="HO150" s="3665"/>
      <c r="HP150" s="438"/>
      <c r="HQ150" s="438"/>
      <c r="HR150" s="438"/>
      <c r="HS150" s="438"/>
      <c r="HT150" s="438"/>
      <c r="HU150" s="438"/>
      <c r="HV150" s="439"/>
      <c r="HW150" s="439"/>
      <c r="HX150" s="439"/>
      <c r="HY150" s="439"/>
      <c r="HZ150" s="439"/>
      <c r="IA150" s="3665"/>
      <c r="IB150" s="439"/>
      <c r="IC150" s="439"/>
      <c r="ID150" s="439"/>
      <c r="IE150" s="439"/>
      <c r="IF150" s="439"/>
      <c r="IG150" s="439"/>
    </row>
    <row r="151" spans="1:241" s="530" customFormat="1" x14ac:dyDescent="0.25">
      <c r="A151" s="3501"/>
      <c r="B151" s="572"/>
      <c r="C151" s="175"/>
      <c r="D151" s="545"/>
      <c r="E151" s="546"/>
      <c r="F151" s="578">
        <v>7</v>
      </c>
      <c r="G151" s="579"/>
      <c r="H151" s="580" t="str">
        <f t="array" aca="1" ref="H151" ca="1">INDEX(joueurs,SMALL(IF(victoires=K151,ROW(INDIRECT("1:"&amp;ROWS(joueurs)))),COUNTIF(K$145:K151,K151)))</f>
        <v>Mathias</v>
      </c>
      <c r="I151" s="580"/>
      <c r="J151" s="581"/>
      <c r="K151" s="582">
        <f>LARGE(victoires,ROWS($1:7))</f>
        <v>7</v>
      </c>
      <c r="L151" s="583">
        <f t="array" aca="1" ref="L151" ca="1">INDEX($C$7:$H$114,MATCH(H151,'INTEGRALE verrouillée'!joueurs,0),6)</f>
        <v>0.10144927536231885</v>
      </c>
      <c r="M151" s="584"/>
      <c r="N151" s="543"/>
      <c r="O151" s="543"/>
      <c r="P151" s="556"/>
      <c r="Q151" s="556"/>
      <c r="R151" s="553"/>
      <c r="S151" s="554"/>
      <c r="T151" s="555"/>
      <c r="U151" s="555"/>
      <c r="V151" s="550"/>
      <c r="W151" s="133"/>
      <c r="X151" s="139"/>
      <c r="Y151" s="139"/>
      <c r="Z151" s="390"/>
      <c r="AA151" s="551"/>
      <c r="AB151" s="552"/>
      <c r="AC151" s="3449"/>
      <c r="AD151" s="3449"/>
      <c r="AE151" s="3450"/>
      <c r="AF151" s="3450"/>
      <c r="AG151" s="3451"/>
      <c r="AH151" s="3451"/>
      <c r="AI151" s="3452"/>
      <c r="AJ151" s="3452"/>
      <c r="AK151" s="3453"/>
      <c r="AL151" s="3453"/>
      <c r="AM151" s="3454"/>
      <c r="AN151" s="3454"/>
      <c r="AO151" s="3455"/>
      <c r="AP151" s="3455"/>
      <c r="AQ151" s="3449"/>
      <c r="AR151" s="3449"/>
      <c r="AS151" s="3450"/>
      <c r="AT151" s="3450"/>
      <c r="AU151" s="3451"/>
      <c r="AV151" s="3451"/>
      <c r="AW151" s="3452"/>
      <c r="AX151" s="3452"/>
      <c r="AY151" s="3456"/>
      <c r="AZ151" s="3456"/>
      <c r="BA151" s="3470"/>
      <c r="BB151" s="3470"/>
      <c r="BC151" s="3606"/>
      <c r="BD151" s="3606"/>
      <c r="BE151" s="3727"/>
      <c r="BF151" s="3727"/>
      <c r="BG151" s="3807"/>
      <c r="BH151" s="3807"/>
      <c r="BI151" s="429"/>
      <c r="BJ151" s="429"/>
      <c r="BK151" s="429"/>
      <c r="BL151" s="428"/>
      <c r="BM151" s="428"/>
      <c r="BN151" s="428"/>
      <c r="BO151" s="428"/>
      <c r="BP151" s="428"/>
      <c r="BQ151" s="430"/>
      <c r="BR151" s="431"/>
      <c r="BS151" s="431"/>
      <c r="BT151" s="432"/>
      <c r="BU151" s="432"/>
      <c r="BV151" s="432"/>
      <c r="BW151" s="432"/>
      <c r="BX151" s="432"/>
      <c r="BY151" s="432"/>
      <c r="BZ151" s="432"/>
      <c r="CA151" s="432"/>
      <c r="CB151" s="433"/>
      <c r="CC151" s="433"/>
      <c r="CD151" s="434"/>
      <c r="CE151" s="434"/>
      <c r="CF151" s="434"/>
      <c r="CG151" s="434"/>
      <c r="CH151" s="434"/>
      <c r="CI151" s="434"/>
      <c r="CJ151" s="434"/>
      <c r="CK151" s="434"/>
      <c r="CL151" s="435"/>
      <c r="CM151" s="435"/>
      <c r="CN151" s="435"/>
      <c r="CO151" s="435"/>
      <c r="CP151" s="435"/>
      <c r="CQ151" s="435"/>
      <c r="CR151" s="435"/>
      <c r="CS151" s="435"/>
      <c r="CT151" s="435"/>
      <c r="CU151" s="435"/>
      <c r="CV151" s="435"/>
      <c r="CW151" s="436"/>
      <c r="CX151" s="436"/>
      <c r="CY151" s="436"/>
      <c r="CZ151" s="436"/>
      <c r="DA151" s="436"/>
      <c r="DB151" s="436"/>
      <c r="DC151" s="436"/>
      <c r="DD151" s="436"/>
      <c r="DE151" s="436"/>
      <c r="DF151" s="436"/>
      <c r="DG151" s="437"/>
      <c r="DH151" s="437"/>
      <c r="DI151" s="437"/>
      <c r="DJ151" s="437"/>
      <c r="DK151" s="437"/>
      <c r="DL151" s="437"/>
      <c r="DM151" s="437"/>
      <c r="DN151" s="437"/>
      <c r="DO151" s="437"/>
      <c r="DP151" s="437"/>
      <c r="DQ151" s="437"/>
      <c r="DR151" s="437"/>
      <c r="DS151" s="437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9"/>
      <c r="EG151" s="439"/>
      <c r="EH151" s="439"/>
      <c r="EI151" s="439"/>
      <c r="EJ151" s="439"/>
      <c r="EK151" s="439"/>
      <c r="EL151" s="439"/>
      <c r="EM151" s="439"/>
      <c r="EN151" s="439"/>
      <c r="EO151" s="439"/>
      <c r="EP151" s="439"/>
      <c r="EQ151" s="439"/>
      <c r="ER151" s="439"/>
      <c r="ES151" s="440"/>
      <c r="ET151" s="440"/>
      <c r="EU151" s="440"/>
      <c r="EV151" s="440"/>
      <c r="EW151" s="440"/>
      <c r="EX151" s="440"/>
      <c r="EY151" s="440"/>
      <c r="EZ151" s="440"/>
      <c r="FA151" s="440"/>
      <c r="FB151" s="440"/>
      <c r="FC151" s="440"/>
      <c r="FD151" s="440"/>
      <c r="FE151" s="440"/>
      <c r="FF151" s="440"/>
      <c r="FG151" s="434"/>
      <c r="FH151" s="434"/>
      <c r="FI151" s="434"/>
      <c r="FJ151" s="434"/>
      <c r="FK151" s="434"/>
      <c r="FL151" s="434"/>
      <c r="FM151" s="434"/>
      <c r="FN151" s="434"/>
      <c r="FO151" s="434"/>
      <c r="FP151" s="434"/>
      <c r="FQ151" s="434"/>
      <c r="FR151" s="434"/>
      <c r="FS151" s="434"/>
      <c r="FT151" s="434"/>
      <c r="FU151" s="435"/>
      <c r="FV151" s="435"/>
      <c r="FW151" s="435"/>
      <c r="FX151" s="435"/>
      <c r="FY151" s="435"/>
      <c r="FZ151" s="435"/>
      <c r="GA151" s="435"/>
      <c r="GB151" s="435"/>
      <c r="GC151" s="435"/>
      <c r="GD151" s="435"/>
      <c r="GE151" s="435"/>
      <c r="GF151" s="435"/>
      <c r="GG151" s="435"/>
      <c r="GH151" s="435"/>
      <c r="GI151" s="436"/>
      <c r="GJ151" s="436"/>
      <c r="GK151" s="436"/>
      <c r="GL151" s="436"/>
      <c r="GM151" s="436"/>
      <c r="GN151" s="436"/>
      <c r="GO151" s="436"/>
      <c r="GP151" s="436"/>
      <c r="GQ151" s="436"/>
      <c r="GR151" s="436"/>
      <c r="GS151" s="436"/>
      <c r="GT151" s="436"/>
      <c r="GU151" s="436"/>
      <c r="GV151" s="436"/>
      <c r="GW151" s="436"/>
      <c r="GX151" s="437"/>
      <c r="GY151" s="437"/>
      <c r="GZ151" s="437"/>
      <c r="HA151" s="437"/>
      <c r="HB151" s="437"/>
      <c r="HC151" s="437"/>
      <c r="HD151" s="437"/>
      <c r="HE151" s="3665"/>
      <c r="HF151" s="437"/>
      <c r="HG151" s="437"/>
      <c r="HH151" s="437"/>
      <c r="HI151" s="438"/>
      <c r="HJ151" s="438"/>
      <c r="HK151" s="438"/>
      <c r="HL151" s="438"/>
      <c r="HM151" s="438"/>
      <c r="HN151" s="438"/>
      <c r="HO151" s="3665"/>
      <c r="HP151" s="438"/>
      <c r="HQ151" s="438"/>
      <c r="HR151" s="438"/>
      <c r="HS151" s="438"/>
      <c r="HT151" s="438"/>
      <c r="HU151" s="438"/>
      <c r="HV151" s="439"/>
      <c r="HW151" s="439"/>
      <c r="HX151" s="439"/>
      <c r="HY151" s="439"/>
      <c r="HZ151" s="439"/>
      <c r="IA151" s="3665"/>
      <c r="IB151" s="439"/>
      <c r="IC151" s="439"/>
      <c r="ID151" s="439"/>
      <c r="IE151" s="439"/>
      <c r="IF151" s="439"/>
      <c r="IG151" s="439"/>
    </row>
    <row r="152" spans="1:241" s="530" customFormat="1" x14ac:dyDescent="0.25">
      <c r="A152" s="3501"/>
      <c r="B152" s="572"/>
      <c r="C152" s="175"/>
      <c r="D152" s="545"/>
      <c r="E152" s="546"/>
      <c r="F152" s="578">
        <v>8</v>
      </c>
      <c r="G152" s="579"/>
      <c r="H152" s="580" t="str">
        <f t="array" aca="1" ref="H152" ca="1">INDEX(joueurs,SMALL(IF(victoires=K152,ROW(INDIRECT("1:"&amp;ROWS(joueurs)))),COUNTIF(K$145:K152,K152)))</f>
        <v>Fred S.</v>
      </c>
      <c r="I152" s="580"/>
      <c r="J152" s="581"/>
      <c r="K152" s="582">
        <f>LARGE(victoires,ROWS($1:8))</f>
        <v>6</v>
      </c>
      <c r="L152" s="583">
        <f t="array" aca="1" ref="L152" ca="1">INDEX($C$7:$H$114,MATCH(H152,'INTEGRALE verrouillée'!joueurs,0),6)</f>
        <v>8.8235294117647065E-2</v>
      </c>
      <c r="M152" s="584"/>
      <c r="N152" s="543"/>
      <c r="O152" s="543"/>
      <c r="P152" s="556"/>
      <c r="Q152" s="556"/>
      <c r="R152" s="553"/>
      <c r="S152" s="554"/>
      <c r="T152" s="555"/>
      <c r="U152" s="555"/>
      <c r="V152" s="550"/>
      <c r="W152" s="133"/>
      <c r="X152" s="139"/>
      <c r="Y152" s="139"/>
      <c r="Z152" s="390"/>
      <c r="AA152" s="551"/>
      <c r="AB152" s="552"/>
      <c r="AC152" s="3449"/>
      <c r="AD152" s="3449"/>
      <c r="AE152" s="3450"/>
      <c r="AF152" s="3450"/>
      <c r="AG152" s="3451"/>
      <c r="AH152" s="3451"/>
      <c r="AI152" s="3452"/>
      <c r="AJ152" s="3452"/>
      <c r="AK152" s="3453"/>
      <c r="AL152" s="3453"/>
      <c r="AM152" s="3454"/>
      <c r="AN152" s="3454"/>
      <c r="AO152" s="3455"/>
      <c r="AP152" s="3455"/>
      <c r="AQ152" s="3449"/>
      <c r="AR152" s="3449"/>
      <c r="AS152" s="3450"/>
      <c r="AT152" s="3450"/>
      <c r="AU152" s="3451"/>
      <c r="AV152" s="3451"/>
      <c r="AW152" s="3452"/>
      <c r="AX152" s="3452"/>
      <c r="AY152" s="3456"/>
      <c r="AZ152" s="3456"/>
      <c r="BA152" s="3470"/>
      <c r="BB152" s="3470"/>
      <c r="BC152" s="3606"/>
      <c r="BD152" s="3606"/>
      <c r="BE152" s="3727"/>
      <c r="BF152" s="3727"/>
      <c r="BG152" s="3807"/>
      <c r="BH152" s="3807"/>
      <c r="BI152" s="429"/>
      <c r="BJ152" s="429"/>
      <c r="BK152" s="429"/>
      <c r="BL152" s="428"/>
      <c r="BM152" s="428"/>
      <c r="BN152" s="428"/>
      <c r="BO152" s="428"/>
      <c r="BP152" s="428"/>
      <c r="BQ152" s="430"/>
      <c r="BR152" s="431"/>
      <c r="BS152" s="431"/>
      <c r="BT152" s="432"/>
      <c r="BU152" s="432"/>
      <c r="BV152" s="432"/>
      <c r="BW152" s="432"/>
      <c r="BX152" s="432"/>
      <c r="BY152" s="432"/>
      <c r="BZ152" s="432"/>
      <c r="CA152" s="432"/>
      <c r="CB152" s="433"/>
      <c r="CC152" s="433"/>
      <c r="CD152" s="434"/>
      <c r="CE152" s="434"/>
      <c r="CF152" s="434"/>
      <c r="CG152" s="434"/>
      <c r="CH152" s="434"/>
      <c r="CI152" s="434"/>
      <c r="CJ152" s="434"/>
      <c r="CK152" s="434"/>
      <c r="CL152" s="435"/>
      <c r="CM152" s="435"/>
      <c r="CN152" s="435"/>
      <c r="CO152" s="435"/>
      <c r="CP152" s="435"/>
      <c r="CQ152" s="435"/>
      <c r="CR152" s="435"/>
      <c r="CS152" s="435"/>
      <c r="CT152" s="435"/>
      <c r="CU152" s="435"/>
      <c r="CV152" s="435"/>
      <c r="CW152" s="436"/>
      <c r="CX152" s="436"/>
      <c r="CY152" s="436"/>
      <c r="CZ152" s="436"/>
      <c r="DA152" s="436"/>
      <c r="DB152" s="436"/>
      <c r="DC152" s="436"/>
      <c r="DD152" s="436"/>
      <c r="DE152" s="436"/>
      <c r="DF152" s="436"/>
      <c r="DG152" s="437"/>
      <c r="DH152" s="437"/>
      <c r="DI152" s="437"/>
      <c r="DJ152" s="437"/>
      <c r="DK152" s="437"/>
      <c r="DL152" s="437"/>
      <c r="DM152" s="437"/>
      <c r="DN152" s="437"/>
      <c r="DO152" s="437"/>
      <c r="DP152" s="437"/>
      <c r="DQ152" s="437"/>
      <c r="DR152" s="437"/>
      <c r="DS152" s="437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9"/>
      <c r="EG152" s="439"/>
      <c r="EH152" s="439"/>
      <c r="EI152" s="439"/>
      <c r="EJ152" s="439"/>
      <c r="EK152" s="439"/>
      <c r="EL152" s="439"/>
      <c r="EM152" s="439"/>
      <c r="EN152" s="439"/>
      <c r="EO152" s="439"/>
      <c r="EP152" s="439"/>
      <c r="EQ152" s="439"/>
      <c r="ER152" s="439"/>
      <c r="ES152" s="440"/>
      <c r="ET152" s="440"/>
      <c r="EU152" s="440"/>
      <c r="EV152" s="440"/>
      <c r="EW152" s="440"/>
      <c r="EX152" s="440"/>
      <c r="EY152" s="440"/>
      <c r="EZ152" s="440"/>
      <c r="FA152" s="440"/>
      <c r="FB152" s="440"/>
      <c r="FC152" s="440"/>
      <c r="FD152" s="440"/>
      <c r="FE152" s="440"/>
      <c r="FF152" s="440"/>
      <c r="FG152" s="434"/>
      <c r="FH152" s="434"/>
      <c r="FI152" s="434"/>
      <c r="FJ152" s="434"/>
      <c r="FK152" s="434"/>
      <c r="FL152" s="434"/>
      <c r="FM152" s="434"/>
      <c r="FN152" s="434"/>
      <c r="FO152" s="434"/>
      <c r="FP152" s="434"/>
      <c r="FQ152" s="434"/>
      <c r="FR152" s="434"/>
      <c r="FS152" s="434"/>
      <c r="FT152" s="434"/>
      <c r="FU152" s="435"/>
      <c r="FV152" s="435"/>
      <c r="FW152" s="435"/>
      <c r="FX152" s="435"/>
      <c r="FY152" s="435"/>
      <c r="FZ152" s="435"/>
      <c r="GA152" s="435"/>
      <c r="GB152" s="435"/>
      <c r="GC152" s="435"/>
      <c r="GD152" s="435"/>
      <c r="GE152" s="435"/>
      <c r="GF152" s="435"/>
      <c r="GG152" s="435"/>
      <c r="GH152" s="435"/>
      <c r="GI152" s="436"/>
      <c r="GJ152" s="436"/>
      <c r="GK152" s="436"/>
      <c r="GL152" s="436"/>
      <c r="GM152" s="436"/>
      <c r="GN152" s="436"/>
      <c r="GO152" s="436"/>
      <c r="GP152" s="436"/>
      <c r="GQ152" s="436"/>
      <c r="GR152" s="436"/>
      <c r="GS152" s="436"/>
      <c r="GT152" s="436"/>
      <c r="GU152" s="436"/>
      <c r="GV152" s="436"/>
      <c r="GW152" s="436"/>
      <c r="GX152" s="437"/>
      <c r="GY152" s="437"/>
      <c r="GZ152" s="437"/>
      <c r="HA152" s="437"/>
      <c r="HB152" s="437"/>
      <c r="HC152" s="437"/>
      <c r="HD152" s="437"/>
      <c r="HE152" s="3665"/>
      <c r="HF152" s="437"/>
      <c r="HG152" s="437"/>
      <c r="HH152" s="437"/>
      <c r="HI152" s="438"/>
      <c r="HJ152" s="438"/>
      <c r="HK152" s="438"/>
      <c r="HL152" s="438"/>
      <c r="HM152" s="438"/>
      <c r="HN152" s="438"/>
      <c r="HO152" s="3665"/>
      <c r="HP152" s="438"/>
      <c r="HQ152" s="438"/>
      <c r="HR152" s="438"/>
      <c r="HS152" s="438"/>
      <c r="HT152" s="438"/>
      <c r="HU152" s="438"/>
      <c r="HV152" s="439"/>
      <c r="HW152" s="439"/>
      <c r="HX152" s="439"/>
      <c r="HY152" s="439"/>
      <c r="HZ152" s="439"/>
      <c r="IA152" s="3665"/>
      <c r="IB152" s="439"/>
      <c r="IC152" s="439"/>
      <c r="ID152" s="439"/>
      <c r="IE152" s="439"/>
      <c r="IF152" s="439"/>
      <c r="IG152" s="439"/>
    </row>
    <row r="153" spans="1:241" s="530" customFormat="1" x14ac:dyDescent="0.25">
      <c r="A153" s="3501"/>
      <c r="B153" s="572"/>
      <c r="C153" s="175"/>
      <c r="D153" s="545"/>
      <c r="E153" s="546"/>
      <c r="F153" s="578">
        <v>9</v>
      </c>
      <c r="G153" s="579"/>
      <c r="H153" s="580" t="str">
        <f t="array" aca="1" ref="H153" ca="1">INDEX(joueurs,SMALL(IF(victoires=K153,ROW(INDIRECT("1:"&amp;ROWS(joueurs)))),COUNTIF(K$145:K153,K153)))</f>
        <v>Bobos</v>
      </c>
      <c r="I153" s="580"/>
      <c r="J153" s="581"/>
      <c r="K153" s="582">
        <f>LARGE(victoires,ROWS($1:9))</f>
        <v>5</v>
      </c>
      <c r="L153" s="583">
        <f t="array" aca="1" ref="L153" ca="1">INDEX($C$7:$H$114,MATCH(H153,'INTEGRALE verrouillée'!joueurs,0),6)</f>
        <v>0.16129032258064516</v>
      </c>
      <c r="M153" s="584"/>
      <c r="N153" s="543"/>
      <c r="O153" s="543"/>
      <c r="P153" s="556"/>
      <c r="Q153" s="556"/>
      <c r="R153" s="553"/>
      <c r="S153" s="554"/>
      <c r="T153" s="555"/>
      <c r="U153" s="555"/>
      <c r="V153" s="550"/>
      <c r="W153" s="133"/>
      <c r="X153" s="139"/>
      <c r="Y153" s="139"/>
      <c r="Z153" s="390"/>
      <c r="AA153" s="551"/>
      <c r="AB153" s="552"/>
      <c r="AC153" s="3449"/>
      <c r="AD153" s="3449"/>
      <c r="AE153" s="3450"/>
      <c r="AF153" s="3450"/>
      <c r="AG153" s="3451"/>
      <c r="AH153" s="3451"/>
      <c r="AI153" s="3452"/>
      <c r="AJ153" s="3452"/>
      <c r="AK153" s="3453"/>
      <c r="AL153" s="3453"/>
      <c r="AM153" s="3454"/>
      <c r="AN153" s="3454"/>
      <c r="AO153" s="3455"/>
      <c r="AP153" s="3455"/>
      <c r="AQ153" s="3449"/>
      <c r="AR153" s="3449"/>
      <c r="AS153" s="3450"/>
      <c r="AT153" s="3450"/>
      <c r="AU153" s="3451"/>
      <c r="AV153" s="3451"/>
      <c r="AW153" s="3452"/>
      <c r="AX153" s="3452"/>
      <c r="AY153" s="3456"/>
      <c r="AZ153" s="3456"/>
      <c r="BA153" s="3470"/>
      <c r="BB153" s="3470"/>
      <c r="BC153" s="3606"/>
      <c r="BD153" s="3606"/>
      <c r="BE153" s="3727"/>
      <c r="BF153" s="3727"/>
      <c r="BG153" s="3807"/>
      <c r="BH153" s="3807"/>
      <c r="BI153" s="429"/>
      <c r="BJ153" s="429"/>
      <c r="BK153" s="429"/>
      <c r="BL153" s="428"/>
      <c r="BM153" s="428"/>
      <c r="BN153" s="428"/>
      <c r="BO153" s="428"/>
      <c r="BP153" s="428"/>
      <c r="BQ153" s="430"/>
      <c r="BR153" s="431"/>
      <c r="BS153" s="431"/>
      <c r="BT153" s="432"/>
      <c r="BU153" s="432"/>
      <c r="BV153" s="432"/>
      <c r="BW153" s="432"/>
      <c r="BX153" s="432"/>
      <c r="BY153" s="432"/>
      <c r="BZ153" s="432"/>
      <c r="CA153" s="432"/>
      <c r="CB153" s="433"/>
      <c r="CC153" s="433"/>
      <c r="CD153" s="434"/>
      <c r="CE153" s="434"/>
      <c r="CF153" s="434"/>
      <c r="CG153" s="434"/>
      <c r="CH153" s="434"/>
      <c r="CI153" s="434"/>
      <c r="CJ153" s="434"/>
      <c r="CK153" s="434"/>
      <c r="CL153" s="435"/>
      <c r="CM153" s="435"/>
      <c r="CN153" s="435"/>
      <c r="CO153" s="435"/>
      <c r="CP153" s="435"/>
      <c r="CQ153" s="435"/>
      <c r="CR153" s="435"/>
      <c r="CS153" s="435"/>
      <c r="CT153" s="435"/>
      <c r="CU153" s="435"/>
      <c r="CV153" s="435"/>
      <c r="CW153" s="436"/>
      <c r="CX153" s="436"/>
      <c r="CY153" s="436"/>
      <c r="CZ153" s="436"/>
      <c r="DA153" s="436"/>
      <c r="DB153" s="436"/>
      <c r="DC153" s="436"/>
      <c r="DD153" s="436"/>
      <c r="DE153" s="436"/>
      <c r="DF153" s="436"/>
      <c r="DG153" s="437"/>
      <c r="DH153" s="437"/>
      <c r="DI153" s="437"/>
      <c r="DJ153" s="437"/>
      <c r="DK153" s="437"/>
      <c r="DL153" s="437"/>
      <c r="DM153" s="437"/>
      <c r="DN153" s="437"/>
      <c r="DO153" s="437"/>
      <c r="DP153" s="437"/>
      <c r="DQ153" s="437"/>
      <c r="DR153" s="437"/>
      <c r="DS153" s="437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9"/>
      <c r="EG153" s="439"/>
      <c r="EH153" s="439"/>
      <c r="EI153" s="439"/>
      <c r="EJ153" s="439"/>
      <c r="EK153" s="439"/>
      <c r="EL153" s="439"/>
      <c r="EM153" s="439"/>
      <c r="EN153" s="439"/>
      <c r="EO153" s="439"/>
      <c r="EP153" s="439"/>
      <c r="EQ153" s="439"/>
      <c r="ER153" s="439"/>
      <c r="ES153" s="440"/>
      <c r="ET153" s="440"/>
      <c r="EU153" s="440"/>
      <c r="EV153" s="440"/>
      <c r="EW153" s="440"/>
      <c r="EX153" s="440"/>
      <c r="EY153" s="440"/>
      <c r="EZ153" s="440"/>
      <c r="FA153" s="440"/>
      <c r="FB153" s="440"/>
      <c r="FC153" s="440"/>
      <c r="FD153" s="440"/>
      <c r="FE153" s="440"/>
      <c r="FF153" s="440"/>
      <c r="FG153" s="434"/>
      <c r="FH153" s="434"/>
      <c r="FI153" s="434"/>
      <c r="FJ153" s="434"/>
      <c r="FK153" s="434"/>
      <c r="FL153" s="434"/>
      <c r="FM153" s="434"/>
      <c r="FN153" s="434"/>
      <c r="FO153" s="434"/>
      <c r="FP153" s="434"/>
      <c r="FQ153" s="434"/>
      <c r="FR153" s="434"/>
      <c r="FS153" s="434"/>
      <c r="FT153" s="434"/>
      <c r="FU153" s="435"/>
      <c r="FV153" s="435"/>
      <c r="FW153" s="435"/>
      <c r="FX153" s="435"/>
      <c r="FY153" s="435"/>
      <c r="FZ153" s="435"/>
      <c r="GA153" s="435"/>
      <c r="GB153" s="435"/>
      <c r="GC153" s="435"/>
      <c r="GD153" s="435"/>
      <c r="GE153" s="435"/>
      <c r="GF153" s="435"/>
      <c r="GG153" s="435"/>
      <c r="GH153" s="435"/>
      <c r="GI153" s="436"/>
      <c r="GJ153" s="436"/>
      <c r="GK153" s="436"/>
      <c r="GL153" s="436"/>
      <c r="GM153" s="436"/>
      <c r="GN153" s="436"/>
      <c r="GO153" s="436"/>
      <c r="GP153" s="436"/>
      <c r="GQ153" s="436"/>
      <c r="GR153" s="436"/>
      <c r="GS153" s="436"/>
      <c r="GT153" s="436"/>
      <c r="GU153" s="436"/>
      <c r="GV153" s="436"/>
      <c r="GW153" s="436"/>
      <c r="GX153" s="437"/>
      <c r="GY153" s="437"/>
      <c r="GZ153" s="437"/>
      <c r="HA153" s="437"/>
      <c r="HB153" s="437"/>
      <c r="HC153" s="437"/>
      <c r="HD153" s="437"/>
      <c r="HE153" s="3665"/>
      <c r="HF153" s="437"/>
      <c r="HG153" s="437"/>
      <c r="HH153" s="437"/>
      <c r="HI153" s="438"/>
      <c r="HJ153" s="438"/>
      <c r="HK153" s="438"/>
      <c r="HL153" s="438"/>
      <c r="HM153" s="438"/>
      <c r="HN153" s="438"/>
      <c r="HO153" s="3665"/>
      <c r="HP153" s="438"/>
      <c r="HQ153" s="438"/>
      <c r="HR153" s="438"/>
      <c r="HS153" s="438"/>
      <c r="HT153" s="438"/>
      <c r="HU153" s="438"/>
      <c r="HV153" s="439"/>
      <c r="HW153" s="439"/>
      <c r="HX153" s="439"/>
      <c r="HY153" s="439"/>
      <c r="HZ153" s="439"/>
      <c r="IA153" s="3665"/>
      <c r="IB153" s="439"/>
      <c r="IC153" s="439"/>
      <c r="ID153" s="439"/>
      <c r="IE153" s="439"/>
      <c r="IF153" s="439"/>
      <c r="IG153" s="439"/>
    </row>
    <row r="154" spans="1:241" s="530" customFormat="1" x14ac:dyDescent="0.25">
      <c r="A154" s="3501"/>
      <c r="B154" s="572"/>
      <c r="C154" s="175"/>
      <c r="D154" s="545"/>
      <c r="E154" s="546"/>
      <c r="F154" s="578">
        <v>10</v>
      </c>
      <c r="G154" s="579"/>
      <c r="H154" s="580" t="str">
        <f t="array" aca="1" ref="H154" ca="1">INDEX(joueurs,SMALL(IF(victoires=K154,ROW(INDIRECT("1:"&amp;ROWS(joueurs)))),COUNTIF(K$145:K154,K154)))</f>
        <v>Claude</v>
      </c>
      <c r="I154" s="580"/>
      <c r="J154" s="581"/>
      <c r="K154" s="582">
        <f>LARGE(victoires,ROWS($1:10))</f>
        <v>5</v>
      </c>
      <c r="L154" s="583">
        <f t="array" aca="1" ref="L154" ca="1">INDEX($C$7:$H$114,MATCH(H154,'INTEGRALE verrouillée'!joueurs,0),6)</f>
        <v>9.4339622641509441E-2</v>
      </c>
      <c r="M154" s="584"/>
      <c r="N154" s="543"/>
      <c r="O154" s="543"/>
      <c r="P154" s="556"/>
      <c r="Q154" s="556"/>
      <c r="R154" s="553"/>
      <c r="S154" s="554"/>
      <c r="T154" s="555"/>
      <c r="U154" s="555"/>
      <c r="V154" s="550"/>
      <c r="W154" s="133"/>
      <c r="X154" s="139"/>
      <c r="Y154" s="139"/>
      <c r="Z154" s="390"/>
      <c r="AA154" s="551"/>
      <c r="AB154" s="552"/>
      <c r="AC154" s="3449"/>
      <c r="AD154" s="3449"/>
      <c r="AE154" s="3450"/>
      <c r="AF154" s="3450"/>
      <c r="AG154" s="3451"/>
      <c r="AH154" s="3451"/>
      <c r="AI154" s="3452"/>
      <c r="AJ154" s="3452"/>
      <c r="AK154" s="3453"/>
      <c r="AL154" s="3453"/>
      <c r="AM154" s="3454"/>
      <c r="AN154" s="3454"/>
      <c r="AO154" s="3455"/>
      <c r="AP154" s="3455"/>
      <c r="AQ154" s="3449"/>
      <c r="AR154" s="3449"/>
      <c r="AS154" s="3450"/>
      <c r="AT154" s="3450"/>
      <c r="AU154" s="3451"/>
      <c r="AV154" s="3451"/>
      <c r="AW154" s="3452"/>
      <c r="AX154" s="3452"/>
      <c r="AY154" s="3456"/>
      <c r="AZ154" s="3456"/>
      <c r="BA154" s="3470"/>
      <c r="BB154" s="3470"/>
      <c r="BC154" s="3606"/>
      <c r="BD154" s="3606"/>
      <c r="BE154" s="3727"/>
      <c r="BF154" s="3727"/>
      <c r="BG154" s="3807"/>
      <c r="BH154" s="3807"/>
      <c r="BI154" s="429"/>
      <c r="BJ154" s="429"/>
      <c r="BK154" s="429"/>
      <c r="BL154" s="428"/>
      <c r="BM154" s="428"/>
      <c r="BN154" s="428"/>
      <c r="BO154" s="428"/>
      <c r="BP154" s="428"/>
      <c r="BQ154" s="430"/>
      <c r="BR154" s="431"/>
      <c r="BS154" s="431"/>
      <c r="BT154" s="432"/>
      <c r="BU154" s="432"/>
      <c r="BV154" s="432"/>
      <c r="BW154" s="432"/>
      <c r="BX154" s="432"/>
      <c r="BY154" s="432"/>
      <c r="BZ154" s="432"/>
      <c r="CA154" s="432"/>
      <c r="CB154" s="433"/>
      <c r="CC154" s="433"/>
      <c r="CD154" s="434"/>
      <c r="CE154" s="434"/>
      <c r="CF154" s="434"/>
      <c r="CG154" s="434"/>
      <c r="CH154" s="434"/>
      <c r="CI154" s="434"/>
      <c r="CJ154" s="434"/>
      <c r="CK154" s="434"/>
      <c r="CL154" s="435"/>
      <c r="CM154" s="435"/>
      <c r="CN154" s="435"/>
      <c r="CO154" s="435"/>
      <c r="CP154" s="435"/>
      <c r="CQ154" s="435"/>
      <c r="CR154" s="435"/>
      <c r="CS154" s="435"/>
      <c r="CT154" s="435"/>
      <c r="CU154" s="435"/>
      <c r="CV154" s="435"/>
      <c r="CW154" s="436"/>
      <c r="CX154" s="436"/>
      <c r="CY154" s="436"/>
      <c r="CZ154" s="436"/>
      <c r="DA154" s="436"/>
      <c r="DB154" s="436"/>
      <c r="DC154" s="436"/>
      <c r="DD154" s="436"/>
      <c r="DE154" s="436"/>
      <c r="DF154" s="436"/>
      <c r="DG154" s="437"/>
      <c r="DH154" s="437"/>
      <c r="DI154" s="437"/>
      <c r="DJ154" s="437"/>
      <c r="DK154" s="437"/>
      <c r="DL154" s="437"/>
      <c r="DM154" s="437"/>
      <c r="DN154" s="437"/>
      <c r="DO154" s="437"/>
      <c r="DP154" s="437"/>
      <c r="DQ154" s="437"/>
      <c r="DR154" s="437"/>
      <c r="DS154" s="437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9"/>
      <c r="EG154" s="439"/>
      <c r="EH154" s="439"/>
      <c r="EI154" s="439"/>
      <c r="EJ154" s="439"/>
      <c r="EK154" s="439"/>
      <c r="EL154" s="439"/>
      <c r="EM154" s="439"/>
      <c r="EN154" s="439"/>
      <c r="EO154" s="439"/>
      <c r="EP154" s="439"/>
      <c r="EQ154" s="439"/>
      <c r="ER154" s="439"/>
      <c r="ES154" s="440"/>
      <c r="ET154" s="440"/>
      <c r="EU154" s="440"/>
      <c r="EV154" s="440"/>
      <c r="EW154" s="440"/>
      <c r="EX154" s="440"/>
      <c r="EY154" s="440"/>
      <c r="EZ154" s="440"/>
      <c r="FA154" s="440"/>
      <c r="FB154" s="440"/>
      <c r="FC154" s="440"/>
      <c r="FD154" s="440"/>
      <c r="FE154" s="440"/>
      <c r="FF154" s="440"/>
      <c r="FG154" s="434"/>
      <c r="FH154" s="434"/>
      <c r="FI154" s="434"/>
      <c r="FJ154" s="434"/>
      <c r="FK154" s="434"/>
      <c r="FL154" s="434"/>
      <c r="FM154" s="434"/>
      <c r="FN154" s="434"/>
      <c r="FO154" s="434"/>
      <c r="FP154" s="434"/>
      <c r="FQ154" s="434"/>
      <c r="FR154" s="434"/>
      <c r="FS154" s="434"/>
      <c r="FT154" s="434"/>
      <c r="FU154" s="435"/>
      <c r="FV154" s="435"/>
      <c r="FW154" s="435"/>
      <c r="FX154" s="435"/>
      <c r="FY154" s="435"/>
      <c r="FZ154" s="435"/>
      <c r="GA154" s="435"/>
      <c r="GB154" s="435"/>
      <c r="GC154" s="435"/>
      <c r="GD154" s="435"/>
      <c r="GE154" s="435"/>
      <c r="GF154" s="435"/>
      <c r="GG154" s="435"/>
      <c r="GH154" s="435"/>
      <c r="GI154" s="436"/>
      <c r="GJ154" s="436"/>
      <c r="GK154" s="436"/>
      <c r="GL154" s="436"/>
      <c r="GM154" s="436"/>
      <c r="GN154" s="436"/>
      <c r="GO154" s="436"/>
      <c r="GP154" s="436"/>
      <c r="GQ154" s="436"/>
      <c r="GR154" s="436"/>
      <c r="GS154" s="436"/>
      <c r="GT154" s="436"/>
      <c r="GU154" s="436"/>
      <c r="GV154" s="436"/>
      <c r="GW154" s="436"/>
      <c r="GX154" s="437"/>
      <c r="GY154" s="437"/>
      <c r="GZ154" s="437"/>
      <c r="HA154" s="437"/>
      <c r="HB154" s="437"/>
      <c r="HC154" s="437"/>
      <c r="HD154" s="437"/>
      <c r="HE154" s="3665"/>
      <c r="HF154" s="437"/>
      <c r="HG154" s="437"/>
      <c r="HH154" s="437"/>
      <c r="HI154" s="438"/>
      <c r="HJ154" s="438"/>
      <c r="HK154" s="438"/>
      <c r="HL154" s="438"/>
      <c r="HM154" s="438"/>
      <c r="HN154" s="438"/>
      <c r="HO154" s="3665"/>
      <c r="HP154" s="438"/>
      <c r="HQ154" s="438"/>
      <c r="HR154" s="438"/>
      <c r="HS154" s="438"/>
      <c r="HT154" s="438"/>
      <c r="HU154" s="438"/>
      <c r="HV154" s="439"/>
      <c r="HW154" s="439"/>
      <c r="HX154" s="439"/>
      <c r="HY154" s="439"/>
      <c r="HZ154" s="439"/>
      <c r="IA154" s="3665"/>
      <c r="IB154" s="439"/>
      <c r="IC154" s="439"/>
      <c r="ID154" s="439"/>
      <c r="IE154" s="439"/>
      <c r="IF154" s="439"/>
      <c r="IG154" s="439"/>
    </row>
    <row r="155" spans="1:241" s="530" customFormat="1" x14ac:dyDescent="0.25">
      <c r="A155" s="3501"/>
      <c r="B155" s="572"/>
      <c r="C155" s="175"/>
      <c r="D155" s="545"/>
      <c r="E155" s="546"/>
      <c r="F155" s="573"/>
      <c r="G155" s="568"/>
      <c r="H155" s="568"/>
      <c r="I155" s="568"/>
      <c r="J155" s="574"/>
      <c r="K155" s="575"/>
      <c r="L155" s="575"/>
      <c r="M155" s="575"/>
      <c r="N155" s="543"/>
      <c r="O155" s="543"/>
      <c r="P155" s="556"/>
      <c r="Q155" s="556"/>
      <c r="R155" s="568"/>
      <c r="S155" s="568"/>
      <c r="T155" s="569"/>
      <c r="U155" s="569"/>
      <c r="V155" s="570"/>
      <c r="W155" s="570"/>
      <c r="X155" s="571"/>
      <c r="Y155" s="571"/>
      <c r="Z155" s="551"/>
      <c r="AA155" s="551"/>
      <c r="AB155" s="552"/>
      <c r="AC155" s="3449"/>
      <c r="AD155" s="3449"/>
      <c r="AE155" s="3450"/>
      <c r="AF155" s="3450"/>
      <c r="AG155" s="3451"/>
      <c r="AH155" s="3451"/>
      <c r="AI155" s="3452"/>
      <c r="AJ155" s="3452"/>
      <c r="AK155" s="3453"/>
      <c r="AL155" s="3453"/>
      <c r="AM155" s="3454"/>
      <c r="AN155" s="3454"/>
      <c r="AO155" s="3455"/>
      <c r="AP155" s="3455"/>
      <c r="AQ155" s="3449"/>
      <c r="AR155" s="3449"/>
      <c r="AS155" s="3450"/>
      <c r="AT155" s="3450"/>
      <c r="AU155" s="3451"/>
      <c r="AV155" s="3451"/>
      <c r="AW155" s="3452"/>
      <c r="AX155" s="3452"/>
      <c r="AY155" s="3456"/>
      <c r="AZ155" s="3456"/>
      <c r="BA155" s="3470"/>
      <c r="BB155" s="3470"/>
      <c r="BC155" s="3606"/>
      <c r="BD155" s="3606"/>
      <c r="BE155" s="3727"/>
      <c r="BF155" s="3727"/>
      <c r="BG155" s="3807"/>
      <c r="BH155" s="3807"/>
      <c r="BI155" s="429"/>
      <c r="BJ155" s="429"/>
      <c r="BK155" s="429"/>
      <c r="BL155" s="428"/>
      <c r="BM155" s="428"/>
      <c r="BN155" s="428"/>
      <c r="BO155" s="428"/>
      <c r="BP155" s="428"/>
      <c r="BQ155" s="430"/>
      <c r="BR155" s="431"/>
      <c r="BS155" s="431"/>
      <c r="BT155" s="432"/>
      <c r="BU155" s="432"/>
      <c r="BV155" s="432"/>
      <c r="BW155" s="432"/>
      <c r="BX155" s="432"/>
      <c r="BY155" s="432"/>
      <c r="BZ155" s="432"/>
      <c r="CA155" s="432"/>
      <c r="CB155" s="433"/>
      <c r="CC155" s="433"/>
      <c r="CD155" s="434"/>
      <c r="CE155" s="434"/>
      <c r="CF155" s="434"/>
      <c r="CG155" s="434"/>
      <c r="CH155" s="434"/>
      <c r="CI155" s="434"/>
      <c r="CJ155" s="434"/>
      <c r="CK155" s="434"/>
      <c r="CL155" s="435"/>
      <c r="CM155" s="435"/>
      <c r="CN155" s="435"/>
      <c r="CO155" s="435"/>
      <c r="CP155" s="435"/>
      <c r="CQ155" s="435"/>
      <c r="CR155" s="435"/>
      <c r="CS155" s="435"/>
      <c r="CT155" s="435"/>
      <c r="CU155" s="435"/>
      <c r="CV155" s="435"/>
      <c r="CW155" s="436"/>
      <c r="CX155" s="436"/>
      <c r="CY155" s="436"/>
      <c r="CZ155" s="436"/>
      <c r="DA155" s="436"/>
      <c r="DB155" s="436"/>
      <c r="DC155" s="436"/>
      <c r="DD155" s="436"/>
      <c r="DE155" s="436"/>
      <c r="DF155" s="436"/>
      <c r="DG155" s="437"/>
      <c r="DH155" s="437"/>
      <c r="DI155" s="437"/>
      <c r="DJ155" s="437"/>
      <c r="DK155" s="437"/>
      <c r="DL155" s="437"/>
      <c r="DM155" s="437"/>
      <c r="DN155" s="437"/>
      <c r="DO155" s="437"/>
      <c r="DP155" s="437"/>
      <c r="DQ155" s="437"/>
      <c r="DR155" s="437"/>
      <c r="DS155" s="437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9"/>
      <c r="EG155" s="439"/>
      <c r="EH155" s="439"/>
      <c r="EI155" s="439"/>
      <c r="EJ155" s="439"/>
      <c r="EK155" s="439"/>
      <c r="EL155" s="439"/>
      <c r="EM155" s="439"/>
      <c r="EN155" s="439"/>
      <c r="EO155" s="439"/>
      <c r="EP155" s="439"/>
      <c r="EQ155" s="439"/>
      <c r="ER155" s="439"/>
      <c r="ES155" s="440"/>
      <c r="ET155" s="440"/>
      <c r="EU155" s="440"/>
      <c r="EV155" s="440"/>
      <c r="EW155" s="440"/>
      <c r="EX155" s="440"/>
      <c r="EY155" s="440"/>
      <c r="EZ155" s="440"/>
      <c r="FA155" s="440"/>
      <c r="FB155" s="440"/>
      <c r="FC155" s="440"/>
      <c r="FD155" s="440"/>
      <c r="FE155" s="440"/>
      <c r="FF155" s="440"/>
      <c r="FG155" s="434"/>
      <c r="FH155" s="434"/>
      <c r="FI155" s="434"/>
      <c r="FJ155" s="434"/>
      <c r="FK155" s="434"/>
      <c r="FL155" s="434"/>
      <c r="FM155" s="434"/>
      <c r="FN155" s="434"/>
      <c r="FO155" s="434"/>
      <c r="FP155" s="434"/>
      <c r="FQ155" s="434"/>
      <c r="FR155" s="434"/>
      <c r="FS155" s="434"/>
      <c r="FT155" s="434"/>
      <c r="FU155" s="435"/>
      <c r="FV155" s="435"/>
      <c r="FW155" s="435"/>
      <c r="FX155" s="435"/>
      <c r="FY155" s="435"/>
      <c r="FZ155" s="435"/>
      <c r="GA155" s="435"/>
      <c r="GB155" s="435"/>
      <c r="GC155" s="435"/>
      <c r="GD155" s="435"/>
      <c r="GE155" s="435"/>
      <c r="GF155" s="435"/>
      <c r="GG155" s="435"/>
      <c r="GH155" s="435"/>
      <c r="GI155" s="436"/>
      <c r="GJ155" s="436"/>
      <c r="GK155" s="436"/>
      <c r="GL155" s="436"/>
      <c r="GM155" s="436"/>
      <c r="GN155" s="436"/>
      <c r="GO155" s="436"/>
      <c r="GP155" s="436"/>
      <c r="GQ155" s="436"/>
      <c r="GR155" s="436"/>
      <c r="GS155" s="436"/>
      <c r="GT155" s="436"/>
      <c r="GU155" s="436"/>
      <c r="GV155" s="436"/>
      <c r="GW155" s="436"/>
      <c r="GX155" s="437"/>
      <c r="GY155" s="437"/>
      <c r="GZ155" s="437"/>
      <c r="HA155" s="437"/>
      <c r="HB155" s="437"/>
      <c r="HC155" s="437"/>
      <c r="HD155" s="437"/>
      <c r="HE155" s="3665"/>
      <c r="HF155" s="437"/>
      <c r="HG155" s="437"/>
      <c r="HH155" s="437"/>
      <c r="HI155" s="438"/>
      <c r="HJ155" s="438"/>
      <c r="HK155" s="438"/>
      <c r="HL155" s="438"/>
      <c r="HM155" s="438"/>
      <c r="HN155" s="438"/>
      <c r="HO155" s="3665"/>
      <c r="HP155" s="438"/>
      <c r="HQ155" s="438"/>
      <c r="HR155" s="438"/>
      <c r="HS155" s="438"/>
      <c r="HT155" s="438"/>
      <c r="HU155" s="438"/>
      <c r="HV155" s="439"/>
      <c r="HW155" s="439"/>
      <c r="HX155" s="439"/>
      <c r="HY155" s="439"/>
      <c r="HZ155" s="439"/>
      <c r="IA155" s="3665"/>
      <c r="IB155" s="439"/>
      <c r="IC155" s="439"/>
      <c r="ID155" s="439"/>
      <c r="IE155" s="439"/>
      <c r="IF155" s="439"/>
      <c r="IG155" s="439"/>
    </row>
    <row r="156" spans="1:241" s="530" customFormat="1" x14ac:dyDescent="0.25">
      <c r="A156" s="3501"/>
      <c r="B156" s="572"/>
      <c r="C156" s="175"/>
      <c r="D156" s="545"/>
      <c r="E156" s="546"/>
      <c r="F156" s="586" t="s">
        <v>259</v>
      </c>
      <c r="G156" s="586"/>
      <c r="H156" s="586"/>
      <c r="I156" s="586"/>
      <c r="J156" s="586"/>
      <c r="K156" s="586"/>
      <c r="L156" s="587"/>
      <c r="M156" s="588"/>
      <c r="N156" s="543"/>
      <c r="O156" s="543"/>
      <c r="P156" s="556"/>
      <c r="Q156" s="556"/>
      <c r="R156" s="568"/>
      <c r="S156" s="568"/>
      <c r="T156" s="569"/>
      <c r="U156" s="569"/>
      <c r="V156" s="570"/>
      <c r="W156" s="570"/>
      <c r="X156" s="571"/>
      <c r="Y156" s="571"/>
      <c r="Z156" s="551"/>
      <c r="AA156" s="551"/>
      <c r="AB156" s="552"/>
      <c r="AC156" s="3449"/>
      <c r="AD156" s="3449"/>
      <c r="AE156" s="3450"/>
      <c r="AF156" s="3450"/>
      <c r="AG156" s="3451"/>
      <c r="AH156" s="3451"/>
      <c r="AI156" s="3452"/>
      <c r="AJ156" s="3452"/>
      <c r="AK156" s="3453"/>
      <c r="AL156" s="3453"/>
      <c r="AM156" s="3454"/>
      <c r="AN156" s="3454"/>
      <c r="AO156" s="3455"/>
      <c r="AP156" s="3455"/>
      <c r="AQ156" s="3449"/>
      <c r="AR156" s="3449"/>
      <c r="AS156" s="3450"/>
      <c r="AT156" s="3450"/>
      <c r="AU156" s="3451"/>
      <c r="AV156" s="3451"/>
      <c r="AW156" s="3452"/>
      <c r="AX156" s="3452"/>
      <c r="AY156" s="3456"/>
      <c r="AZ156" s="3456"/>
      <c r="BA156" s="3470"/>
      <c r="BB156" s="3470"/>
      <c r="BC156" s="3606"/>
      <c r="BD156" s="3606"/>
      <c r="BE156" s="3727"/>
      <c r="BF156" s="3727"/>
      <c r="BG156" s="3807"/>
      <c r="BH156" s="3807"/>
      <c r="BI156" s="429"/>
      <c r="BJ156" s="429"/>
      <c r="BK156" s="429"/>
      <c r="BL156" s="428"/>
      <c r="BM156" s="428"/>
      <c r="BN156" s="428"/>
      <c r="BO156" s="428"/>
      <c r="BP156" s="428"/>
      <c r="BQ156" s="430"/>
      <c r="BR156" s="431"/>
      <c r="BS156" s="431"/>
      <c r="BT156" s="432"/>
      <c r="BU156" s="432"/>
      <c r="BV156" s="432"/>
      <c r="BW156" s="432"/>
      <c r="BX156" s="432"/>
      <c r="BY156" s="432"/>
      <c r="BZ156" s="432"/>
      <c r="CA156" s="432"/>
      <c r="CB156" s="433"/>
      <c r="CC156" s="433"/>
      <c r="CD156" s="434"/>
      <c r="CE156" s="434"/>
      <c r="CF156" s="434"/>
      <c r="CG156" s="434"/>
      <c r="CH156" s="434"/>
      <c r="CI156" s="434"/>
      <c r="CJ156" s="434"/>
      <c r="CK156" s="434"/>
      <c r="CL156" s="435"/>
      <c r="CM156" s="435"/>
      <c r="CN156" s="435"/>
      <c r="CO156" s="435"/>
      <c r="CP156" s="435"/>
      <c r="CQ156" s="435"/>
      <c r="CR156" s="435"/>
      <c r="CS156" s="435"/>
      <c r="CT156" s="435"/>
      <c r="CU156" s="435"/>
      <c r="CV156" s="435"/>
      <c r="CW156" s="436"/>
      <c r="CX156" s="436"/>
      <c r="CY156" s="436"/>
      <c r="CZ156" s="436"/>
      <c r="DA156" s="436"/>
      <c r="DB156" s="436"/>
      <c r="DC156" s="436"/>
      <c r="DD156" s="436"/>
      <c r="DE156" s="436"/>
      <c r="DF156" s="436"/>
      <c r="DG156" s="437"/>
      <c r="DH156" s="437"/>
      <c r="DI156" s="437"/>
      <c r="DJ156" s="437"/>
      <c r="DK156" s="437"/>
      <c r="DL156" s="437"/>
      <c r="DM156" s="437"/>
      <c r="DN156" s="437"/>
      <c r="DO156" s="437"/>
      <c r="DP156" s="437"/>
      <c r="DQ156" s="437"/>
      <c r="DR156" s="437"/>
      <c r="DS156" s="437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9"/>
      <c r="EG156" s="439"/>
      <c r="EH156" s="439"/>
      <c r="EI156" s="439"/>
      <c r="EJ156" s="439"/>
      <c r="EK156" s="439"/>
      <c r="EL156" s="439"/>
      <c r="EM156" s="439"/>
      <c r="EN156" s="439"/>
      <c r="EO156" s="439"/>
      <c r="EP156" s="439"/>
      <c r="EQ156" s="439"/>
      <c r="ER156" s="439"/>
      <c r="ES156" s="440"/>
      <c r="ET156" s="440"/>
      <c r="EU156" s="440"/>
      <c r="EV156" s="440"/>
      <c r="EW156" s="440"/>
      <c r="EX156" s="440"/>
      <c r="EY156" s="440"/>
      <c r="EZ156" s="440"/>
      <c r="FA156" s="440"/>
      <c r="FB156" s="440"/>
      <c r="FC156" s="440"/>
      <c r="FD156" s="440"/>
      <c r="FE156" s="440"/>
      <c r="FF156" s="440"/>
      <c r="FG156" s="434"/>
      <c r="FH156" s="434"/>
      <c r="FI156" s="434"/>
      <c r="FJ156" s="434"/>
      <c r="FK156" s="434"/>
      <c r="FL156" s="434"/>
      <c r="FM156" s="434"/>
      <c r="FN156" s="434"/>
      <c r="FO156" s="434"/>
      <c r="FP156" s="434"/>
      <c r="FQ156" s="434"/>
      <c r="FR156" s="434"/>
      <c r="FS156" s="434"/>
      <c r="FT156" s="434"/>
      <c r="FU156" s="435"/>
      <c r="FV156" s="435"/>
      <c r="FW156" s="435"/>
      <c r="FX156" s="435"/>
      <c r="FY156" s="435"/>
      <c r="FZ156" s="435"/>
      <c r="GA156" s="435"/>
      <c r="GB156" s="435"/>
      <c r="GC156" s="435"/>
      <c r="GD156" s="435"/>
      <c r="GE156" s="435"/>
      <c r="GF156" s="435"/>
      <c r="GG156" s="435"/>
      <c r="GH156" s="435"/>
      <c r="GI156" s="436"/>
      <c r="GJ156" s="436"/>
      <c r="GK156" s="436"/>
      <c r="GL156" s="436"/>
      <c r="GM156" s="436"/>
      <c r="GN156" s="436"/>
      <c r="GO156" s="436"/>
      <c r="GP156" s="436"/>
      <c r="GQ156" s="436"/>
      <c r="GR156" s="436"/>
      <c r="GS156" s="436"/>
      <c r="GT156" s="436"/>
      <c r="GU156" s="436"/>
      <c r="GV156" s="436"/>
      <c r="GW156" s="436"/>
      <c r="GX156" s="437"/>
      <c r="GY156" s="437"/>
      <c r="GZ156" s="437"/>
      <c r="HA156" s="437"/>
      <c r="HB156" s="437"/>
      <c r="HC156" s="437"/>
      <c r="HD156" s="437"/>
      <c r="HE156" s="3665"/>
      <c r="HF156" s="437"/>
      <c r="HG156" s="437"/>
      <c r="HH156" s="437"/>
      <c r="HI156" s="438"/>
      <c r="HJ156" s="438"/>
      <c r="HK156" s="438"/>
      <c r="HL156" s="438"/>
      <c r="HM156" s="438"/>
      <c r="HN156" s="438"/>
      <c r="HO156" s="3665"/>
      <c r="HP156" s="438"/>
      <c r="HQ156" s="438"/>
      <c r="HR156" s="438"/>
      <c r="HS156" s="438"/>
      <c r="HT156" s="438"/>
      <c r="HU156" s="438"/>
      <c r="HV156" s="439"/>
      <c r="HW156" s="439"/>
      <c r="HX156" s="439"/>
      <c r="HY156" s="439"/>
      <c r="HZ156" s="439"/>
      <c r="IA156" s="3665"/>
      <c r="IB156" s="439"/>
      <c r="IC156" s="439"/>
      <c r="ID156" s="439"/>
      <c r="IE156" s="439"/>
      <c r="IF156" s="439"/>
      <c r="IG156" s="439"/>
    </row>
    <row r="157" spans="1:241" s="530" customFormat="1" x14ac:dyDescent="0.25">
      <c r="A157" s="3501"/>
      <c r="B157" s="562"/>
      <c r="C157" s="427"/>
      <c r="D157" s="545"/>
      <c r="E157" s="546"/>
      <c r="F157" s="589">
        <v>1</v>
      </c>
      <c r="G157" s="590"/>
      <c r="H157" s="591" t="str">
        <f t="array" aca="1" ref="H157" ca="1">INDEX(joueurs,SMALL(IF(podiums=K157,ROW(INDIRECT("1:"&amp;ROWS(joueurs)))),COUNTIF(K$157:K157,K157)))</f>
        <v>Franck-David</v>
      </c>
      <c r="I157" s="591"/>
      <c r="J157" s="592"/>
      <c r="K157" s="593">
        <f>LARGE(podiums,ROWS($1:1))</f>
        <v>52</v>
      </c>
      <c r="L157" s="594">
        <f t="array" aca="1" ref="L157" ca="1">INDEX($C$7:$S$114,MATCH(H157,'INTEGRALE verrouillée'!joueurs,0),17)</f>
        <v>0.40944881889763779</v>
      </c>
      <c r="M157" s="591"/>
      <c r="N157" s="543"/>
      <c r="O157" s="543"/>
      <c r="P157" s="556"/>
      <c r="Q157" s="556"/>
      <c r="R157" s="553"/>
      <c r="S157" s="554"/>
      <c r="T157" s="555"/>
      <c r="U157" s="555"/>
      <c r="V157" s="550"/>
      <c r="W157" s="133"/>
      <c r="X157" s="139"/>
      <c r="Y157" s="139"/>
      <c r="Z157" s="390"/>
      <c r="AA157" s="551"/>
      <c r="AB157" s="552"/>
      <c r="AC157" s="3449"/>
      <c r="AD157" s="3449"/>
      <c r="AE157" s="3450"/>
      <c r="AF157" s="3450"/>
      <c r="AG157" s="3451"/>
      <c r="AH157" s="3451"/>
      <c r="AI157" s="3452"/>
      <c r="AJ157" s="3452"/>
      <c r="AK157" s="3453"/>
      <c r="AL157" s="3453"/>
      <c r="AM157" s="3454"/>
      <c r="AN157" s="3454"/>
      <c r="AO157" s="3455"/>
      <c r="AP157" s="3455"/>
      <c r="AQ157" s="3449"/>
      <c r="AR157" s="3449"/>
      <c r="AS157" s="3450"/>
      <c r="AT157" s="3450"/>
      <c r="AU157" s="3451"/>
      <c r="AV157" s="3451"/>
      <c r="AW157" s="3452"/>
      <c r="AX157" s="3452"/>
      <c r="AY157" s="3456"/>
      <c r="AZ157" s="3456"/>
      <c r="BA157" s="3470"/>
      <c r="BB157" s="3470"/>
      <c r="BC157" s="3606"/>
      <c r="BD157" s="3606"/>
      <c r="BE157" s="3727"/>
      <c r="BF157" s="3727"/>
      <c r="BG157" s="3807"/>
      <c r="BH157" s="3807"/>
      <c r="BI157" s="429"/>
      <c r="BJ157" s="429"/>
      <c r="BK157" s="429"/>
      <c r="BL157" s="428"/>
      <c r="BM157" s="428"/>
      <c r="BN157" s="428"/>
      <c r="BO157" s="428"/>
      <c r="BP157" s="428"/>
      <c r="BQ157" s="430"/>
      <c r="BR157" s="431"/>
      <c r="BS157" s="431"/>
      <c r="BT157" s="432"/>
      <c r="BU157" s="432"/>
      <c r="BV157" s="432"/>
      <c r="BW157" s="432"/>
      <c r="BX157" s="432"/>
      <c r="BY157" s="432"/>
      <c r="BZ157" s="432"/>
      <c r="CA157" s="432"/>
      <c r="CB157" s="433"/>
      <c r="CC157" s="433"/>
      <c r="CD157" s="434"/>
      <c r="CE157" s="434"/>
      <c r="CF157" s="434"/>
      <c r="CG157" s="434"/>
      <c r="CH157" s="434"/>
      <c r="CI157" s="434"/>
      <c r="CJ157" s="434"/>
      <c r="CK157" s="434"/>
      <c r="CL157" s="435"/>
      <c r="CM157" s="435"/>
      <c r="CN157" s="435"/>
      <c r="CO157" s="435"/>
      <c r="CP157" s="435"/>
      <c r="CQ157" s="435"/>
      <c r="CR157" s="435"/>
      <c r="CS157" s="435"/>
      <c r="CT157" s="435"/>
      <c r="CU157" s="435"/>
      <c r="CV157" s="435"/>
      <c r="CW157" s="436"/>
      <c r="CX157" s="436"/>
      <c r="CY157" s="436"/>
      <c r="CZ157" s="436"/>
      <c r="DA157" s="436"/>
      <c r="DB157" s="436"/>
      <c r="DC157" s="436"/>
      <c r="DD157" s="436"/>
      <c r="DE157" s="436"/>
      <c r="DF157" s="436"/>
      <c r="DG157" s="437"/>
      <c r="DH157" s="437"/>
      <c r="DI157" s="437"/>
      <c r="DJ157" s="437"/>
      <c r="DK157" s="437"/>
      <c r="DL157" s="437"/>
      <c r="DM157" s="437"/>
      <c r="DN157" s="437"/>
      <c r="DO157" s="437"/>
      <c r="DP157" s="437"/>
      <c r="DQ157" s="437"/>
      <c r="DR157" s="437"/>
      <c r="DS157" s="437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9"/>
      <c r="EG157" s="439"/>
      <c r="EH157" s="439"/>
      <c r="EI157" s="439"/>
      <c r="EJ157" s="439"/>
      <c r="EK157" s="439"/>
      <c r="EL157" s="439"/>
      <c r="EM157" s="439"/>
      <c r="EN157" s="439"/>
      <c r="EO157" s="439"/>
      <c r="EP157" s="439"/>
      <c r="EQ157" s="439"/>
      <c r="ER157" s="439"/>
      <c r="ES157" s="440"/>
      <c r="ET157" s="440"/>
      <c r="EU157" s="440"/>
      <c r="EV157" s="440"/>
      <c r="EW157" s="440"/>
      <c r="EX157" s="440"/>
      <c r="EY157" s="440"/>
      <c r="EZ157" s="440"/>
      <c r="FA157" s="440"/>
      <c r="FB157" s="440"/>
      <c r="FC157" s="440"/>
      <c r="FD157" s="440"/>
      <c r="FE157" s="440"/>
      <c r="FF157" s="440"/>
      <c r="FG157" s="434"/>
      <c r="FH157" s="434"/>
      <c r="FI157" s="434"/>
      <c r="FJ157" s="434"/>
      <c r="FK157" s="434"/>
      <c r="FL157" s="434"/>
      <c r="FM157" s="434"/>
      <c r="FN157" s="434"/>
      <c r="FO157" s="434"/>
      <c r="FP157" s="434"/>
      <c r="FQ157" s="434"/>
      <c r="FR157" s="434"/>
      <c r="FS157" s="434"/>
      <c r="FT157" s="434"/>
      <c r="FU157" s="435"/>
      <c r="FV157" s="435"/>
      <c r="FW157" s="435"/>
      <c r="FX157" s="435"/>
      <c r="FY157" s="435"/>
      <c r="FZ157" s="435"/>
      <c r="GA157" s="435"/>
      <c r="GB157" s="435"/>
      <c r="GC157" s="435"/>
      <c r="GD157" s="435"/>
      <c r="GE157" s="435"/>
      <c r="GF157" s="435"/>
      <c r="GG157" s="435"/>
      <c r="GH157" s="435"/>
      <c r="GI157" s="436"/>
      <c r="GJ157" s="436"/>
      <c r="GK157" s="436"/>
      <c r="GL157" s="436"/>
      <c r="GM157" s="436"/>
      <c r="GN157" s="436"/>
      <c r="GO157" s="436"/>
      <c r="GP157" s="436"/>
      <c r="GQ157" s="436"/>
      <c r="GR157" s="436"/>
      <c r="GS157" s="436"/>
      <c r="GT157" s="436"/>
      <c r="GU157" s="436"/>
      <c r="GV157" s="436"/>
      <c r="GW157" s="436"/>
      <c r="GX157" s="437"/>
      <c r="GY157" s="437"/>
      <c r="GZ157" s="437"/>
      <c r="HA157" s="437"/>
      <c r="HB157" s="437"/>
      <c r="HC157" s="437"/>
      <c r="HD157" s="437"/>
      <c r="HE157" s="3665"/>
      <c r="HF157" s="437"/>
      <c r="HG157" s="437"/>
      <c r="HH157" s="437"/>
      <c r="HI157" s="438"/>
      <c r="HJ157" s="438"/>
      <c r="HK157" s="438"/>
      <c r="HL157" s="438"/>
      <c r="HM157" s="438"/>
      <c r="HN157" s="438"/>
      <c r="HO157" s="3665"/>
      <c r="HP157" s="438"/>
      <c r="HQ157" s="438"/>
      <c r="HR157" s="438"/>
      <c r="HS157" s="438"/>
      <c r="HT157" s="438"/>
      <c r="HU157" s="438"/>
      <c r="HV157" s="439"/>
      <c r="HW157" s="439"/>
      <c r="HX157" s="439"/>
      <c r="HY157" s="439"/>
      <c r="HZ157" s="439"/>
      <c r="IA157" s="3665"/>
      <c r="IB157" s="439"/>
      <c r="IC157" s="439"/>
      <c r="ID157" s="439"/>
      <c r="IE157" s="439"/>
      <c r="IF157" s="439"/>
      <c r="IG157" s="439"/>
    </row>
    <row r="158" spans="1:241" s="530" customFormat="1" x14ac:dyDescent="0.25">
      <c r="A158" s="3501"/>
      <c r="B158" s="572"/>
      <c r="C158" s="175"/>
      <c r="D158" s="545"/>
      <c r="E158" s="546"/>
      <c r="F158" s="589">
        <v>2</v>
      </c>
      <c r="G158" s="590"/>
      <c r="H158" s="591" t="str">
        <f t="array" aca="1" ref="H158" ca="1">INDEX(joueurs,SMALL(IF(podiums=K158,ROW(INDIRECT("1:"&amp;ROWS(joueurs)))),COUNTIF(K$157:K158,K158)))</f>
        <v>Dams</v>
      </c>
      <c r="I158" s="591"/>
      <c r="J158" s="592"/>
      <c r="K158" s="593">
        <f>LARGE(podiums,ROWS($1:2))</f>
        <v>51</v>
      </c>
      <c r="L158" s="594">
        <f t="array" aca="1" ref="L158" ca="1">INDEX($C$7:$S$114,MATCH(H158,'INTEGRALE verrouillée'!joueurs,0),17)</f>
        <v>0.28491620111731841</v>
      </c>
      <c r="M158" s="591"/>
      <c r="N158" s="543"/>
      <c r="O158" s="543"/>
      <c r="P158" s="556"/>
      <c r="Q158" s="556"/>
      <c r="R158" s="553"/>
      <c r="S158" s="554"/>
      <c r="T158" s="555"/>
      <c r="U158" s="555"/>
      <c r="V158" s="550"/>
      <c r="W158" s="133"/>
      <c r="X158" s="139"/>
      <c r="Y158" s="139"/>
      <c r="Z158" s="390"/>
      <c r="AA158" s="551"/>
      <c r="AB158" s="552"/>
      <c r="AC158" s="3449"/>
      <c r="AD158" s="3449"/>
      <c r="AE158" s="3450"/>
      <c r="AF158" s="3450"/>
      <c r="AG158" s="3451"/>
      <c r="AH158" s="3451"/>
      <c r="AI158" s="3452"/>
      <c r="AJ158" s="3452"/>
      <c r="AK158" s="3453"/>
      <c r="AL158" s="3453"/>
      <c r="AM158" s="3454"/>
      <c r="AN158" s="3454"/>
      <c r="AO158" s="3455"/>
      <c r="AP158" s="3455"/>
      <c r="AQ158" s="3449"/>
      <c r="AR158" s="3449"/>
      <c r="AS158" s="3450"/>
      <c r="AT158" s="3450"/>
      <c r="AU158" s="3451"/>
      <c r="AV158" s="3451"/>
      <c r="AW158" s="3452"/>
      <c r="AX158" s="3452"/>
      <c r="AY158" s="3456"/>
      <c r="AZ158" s="3456"/>
      <c r="BA158" s="3470"/>
      <c r="BB158" s="3470"/>
      <c r="BC158" s="3606"/>
      <c r="BD158" s="3606"/>
      <c r="BE158" s="3727"/>
      <c r="BF158" s="3727"/>
      <c r="BG158" s="3807"/>
      <c r="BH158" s="3807"/>
      <c r="BI158" s="429"/>
      <c r="BJ158" s="429"/>
      <c r="BK158" s="429"/>
      <c r="BL158" s="428"/>
      <c r="BM158" s="428"/>
      <c r="BN158" s="428"/>
      <c r="BO158" s="428"/>
      <c r="BP158" s="428"/>
      <c r="BQ158" s="430"/>
      <c r="BR158" s="431"/>
      <c r="BS158" s="431"/>
      <c r="BT158" s="432"/>
      <c r="BU158" s="432"/>
      <c r="BV158" s="432"/>
      <c r="BW158" s="432"/>
      <c r="BX158" s="432"/>
      <c r="BY158" s="432"/>
      <c r="BZ158" s="432"/>
      <c r="CA158" s="432"/>
      <c r="CB158" s="433"/>
      <c r="CC158" s="433"/>
      <c r="CD158" s="434"/>
      <c r="CE158" s="434"/>
      <c r="CF158" s="434"/>
      <c r="CG158" s="434"/>
      <c r="CH158" s="434"/>
      <c r="CI158" s="434"/>
      <c r="CJ158" s="434"/>
      <c r="CK158" s="434"/>
      <c r="CL158" s="435"/>
      <c r="CM158" s="435"/>
      <c r="CN158" s="435"/>
      <c r="CO158" s="435"/>
      <c r="CP158" s="435"/>
      <c r="CQ158" s="435"/>
      <c r="CR158" s="435"/>
      <c r="CS158" s="435"/>
      <c r="CT158" s="435"/>
      <c r="CU158" s="435"/>
      <c r="CV158" s="435"/>
      <c r="CW158" s="436"/>
      <c r="CX158" s="436"/>
      <c r="CY158" s="436"/>
      <c r="CZ158" s="436"/>
      <c r="DA158" s="436"/>
      <c r="DB158" s="436"/>
      <c r="DC158" s="436"/>
      <c r="DD158" s="436"/>
      <c r="DE158" s="436"/>
      <c r="DF158" s="436"/>
      <c r="DG158" s="437"/>
      <c r="DH158" s="437"/>
      <c r="DI158" s="437"/>
      <c r="DJ158" s="437"/>
      <c r="DK158" s="437"/>
      <c r="DL158" s="437"/>
      <c r="DM158" s="437"/>
      <c r="DN158" s="437"/>
      <c r="DO158" s="437"/>
      <c r="DP158" s="437"/>
      <c r="DQ158" s="437"/>
      <c r="DR158" s="437"/>
      <c r="DS158" s="437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9"/>
      <c r="EG158" s="439"/>
      <c r="EH158" s="439"/>
      <c r="EI158" s="439"/>
      <c r="EJ158" s="439"/>
      <c r="EK158" s="439"/>
      <c r="EL158" s="439"/>
      <c r="EM158" s="439"/>
      <c r="EN158" s="439"/>
      <c r="EO158" s="439"/>
      <c r="EP158" s="439"/>
      <c r="EQ158" s="439"/>
      <c r="ER158" s="439"/>
      <c r="ES158" s="440"/>
      <c r="ET158" s="440"/>
      <c r="EU158" s="440"/>
      <c r="EV158" s="440"/>
      <c r="EW158" s="440"/>
      <c r="EX158" s="440"/>
      <c r="EY158" s="440"/>
      <c r="EZ158" s="440"/>
      <c r="FA158" s="440"/>
      <c r="FB158" s="440"/>
      <c r="FC158" s="440"/>
      <c r="FD158" s="440"/>
      <c r="FE158" s="440"/>
      <c r="FF158" s="440"/>
      <c r="FG158" s="434"/>
      <c r="FH158" s="434"/>
      <c r="FI158" s="434"/>
      <c r="FJ158" s="434"/>
      <c r="FK158" s="434"/>
      <c r="FL158" s="434"/>
      <c r="FM158" s="434"/>
      <c r="FN158" s="434"/>
      <c r="FO158" s="434"/>
      <c r="FP158" s="434"/>
      <c r="FQ158" s="434"/>
      <c r="FR158" s="434"/>
      <c r="FS158" s="434"/>
      <c r="FT158" s="434"/>
      <c r="FU158" s="435"/>
      <c r="FV158" s="435"/>
      <c r="FW158" s="435"/>
      <c r="FX158" s="435"/>
      <c r="FY158" s="435"/>
      <c r="FZ158" s="435"/>
      <c r="GA158" s="435"/>
      <c r="GB158" s="435"/>
      <c r="GC158" s="435"/>
      <c r="GD158" s="435"/>
      <c r="GE158" s="435"/>
      <c r="GF158" s="435"/>
      <c r="GG158" s="435"/>
      <c r="GH158" s="435"/>
      <c r="GI158" s="436"/>
      <c r="GJ158" s="436"/>
      <c r="GK158" s="436"/>
      <c r="GL158" s="436"/>
      <c r="GM158" s="436"/>
      <c r="GN158" s="436"/>
      <c r="GO158" s="436"/>
      <c r="GP158" s="436"/>
      <c r="GQ158" s="436"/>
      <c r="GR158" s="436"/>
      <c r="GS158" s="436"/>
      <c r="GT158" s="436"/>
      <c r="GU158" s="436"/>
      <c r="GV158" s="436"/>
      <c r="GW158" s="436"/>
      <c r="GX158" s="437"/>
      <c r="GY158" s="437"/>
      <c r="GZ158" s="437"/>
      <c r="HA158" s="437"/>
      <c r="HB158" s="437"/>
      <c r="HC158" s="437"/>
      <c r="HD158" s="437"/>
      <c r="HE158" s="3665"/>
      <c r="HF158" s="437"/>
      <c r="HG158" s="437"/>
      <c r="HH158" s="437"/>
      <c r="HI158" s="438"/>
      <c r="HJ158" s="438"/>
      <c r="HK158" s="438"/>
      <c r="HL158" s="438"/>
      <c r="HM158" s="438"/>
      <c r="HN158" s="438"/>
      <c r="HO158" s="3665"/>
      <c r="HP158" s="438"/>
      <c r="HQ158" s="438"/>
      <c r="HR158" s="438"/>
      <c r="HS158" s="438"/>
      <c r="HT158" s="438"/>
      <c r="HU158" s="438"/>
      <c r="HV158" s="439"/>
      <c r="HW158" s="439"/>
      <c r="HX158" s="439"/>
      <c r="HY158" s="439"/>
      <c r="HZ158" s="439"/>
      <c r="IA158" s="3665"/>
      <c r="IB158" s="439"/>
      <c r="IC158" s="439"/>
      <c r="ID158" s="439"/>
      <c r="IE158" s="439"/>
      <c r="IF158" s="439"/>
      <c r="IG158" s="439"/>
    </row>
    <row r="159" spans="1:241" s="530" customFormat="1" x14ac:dyDescent="0.25">
      <c r="A159" s="3501"/>
      <c r="B159" s="572"/>
      <c r="C159" s="175"/>
      <c r="D159" s="545"/>
      <c r="E159" s="546"/>
      <c r="F159" s="589">
        <v>3</v>
      </c>
      <c r="G159" s="590"/>
      <c r="H159" s="591" t="str">
        <f t="array" aca="1" ref="H159" ca="1">INDEX(joueurs,SMALL(IF(podiums=K159,ROW(INDIRECT("1:"&amp;ROWS(joueurs)))),COUNTIF(K$157:K159,K159)))</f>
        <v>Fred</v>
      </c>
      <c r="I159" s="591"/>
      <c r="J159" s="592"/>
      <c r="K159" s="593">
        <f>LARGE(podiums,ROWS($1:3))</f>
        <v>44</v>
      </c>
      <c r="L159" s="594">
        <f t="array" aca="1" ref="L159" ca="1">INDEX($C$7:$S$114,MATCH(H159,'INTEGRALE verrouillée'!joueurs,0),17)</f>
        <v>0.28025477707006369</v>
      </c>
      <c r="M159" s="591"/>
      <c r="N159" s="543"/>
      <c r="O159" s="543"/>
      <c r="P159" s="556"/>
      <c r="Q159" s="556"/>
      <c r="R159" s="553"/>
      <c r="S159" s="554"/>
      <c r="T159" s="555"/>
      <c r="U159" s="555"/>
      <c r="V159" s="550"/>
      <c r="W159" s="133"/>
      <c r="X159" s="139"/>
      <c r="Y159" s="139"/>
      <c r="Z159" s="390"/>
      <c r="AA159" s="551"/>
      <c r="AB159" s="552"/>
      <c r="AC159" s="3449"/>
      <c r="AD159" s="3449"/>
      <c r="AE159" s="3450"/>
      <c r="AF159" s="3450"/>
      <c r="AG159" s="3451"/>
      <c r="AH159" s="3451"/>
      <c r="AI159" s="3452"/>
      <c r="AJ159" s="3452"/>
      <c r="AK159" s="3453"/>
      <c r="AL159" s="3453"/>
      <c r="AM159" s="3454"/>
      <c r="AN159" s="3454"/>
      <c r="AO159" s="3455"/>
      <c r="AP159" s="3455"/>
      <c r="AQ159" s="3449"/>
      <c r="AR159" s="3449"/>
      <c r="AS159" s="3450"/>
      <c r="AT159" s="3450"/>
      <c r="AU159" s="3451"/>
      <c r="AV159" s="3451"/>
      <c r="AW159" s="3452"/>
      <c r="AX159" s="3452"/>
      <c r="AY159" s="3456"/>
      <c r="AZ159" s="3456"/>
      <c r="BA159" s="3470"/>
      <c r="BB159" s="3470"/>
      <c r="BC159" s="3606"/>
      <c r="BD159" s="3606"/>
      <c r="BE159" s="3727"/>
      <c r="BF159" s="3727"/>
      <c r="BG159" s="3807"/>
      <c r="BH159" s="3807"/>
      <c r="BI159" s="429"/>
      <c r="BJ159" s="429"/>
      <c r="BK159" s="429"/>
      <c r="BL159" s="428"/>
      <c r="BM159" s="428"/>
      <c r="BN159" s="428"/>
      <c r="BO159" s="428"/>
      <c r="BP159" s="428"/>
      <c r="BQ159" s="430"/>
      <c r="BR159" s="431"/>
      <c r="BS159" s="431"/>
      <c r="BT159" s="432"/>
      <c r="BU159" s="432"/>
      <c r="BV159" s="432"/>
      <c r="BW159" s="432"/>
      <c r="BX159" s="432"/>
      <c r="BY159" s="432"/>
      <c r="BZ159" s="432"/>
      <c r="CA159" s="432"/>
      <c r="CB159" s="433"/>
      <c r="CC159" s="433"/>
      <c r="CD159" s="434"/>
      <c r="CE159" s="434"/>
      <c r="CF159" s="434"/>
      <c r="CG159" s="434"/>
      <c r="CH159" s="434"/>
      <c r="CI159" s="434"/>
      <c r="CJ159" s="434"/>
      <c r="CK159" s="434"/>
      <c r="CL159" s="435"/>
      <c r="CM159" s="435"/>
      <c r="CN159" s="435"/>
      <c r="CO159" s="435"/>
      <c r="CP159" s="435"/>
      <c r="CQ159" s="435"/>
      <c r="CR159" s="435"/>
      <c r="CS159" s="435"/>
      <c r="CT159" s="435"/>
      <c r="CU159" s="435"/>
      <c r="CV159" s="435"/>
      <c r="CW159" s="436"/>
      <c r="CX159" s="436"/>
      <c r="CY159" s="436"/>
      <c r="CZ159" s="436"/>
      <c r="DA159" s="436"/>
      <c r="DB159" s="436"/>
      <c r="DC159" s="436"/>
      <c r="DD159" s="436"/>
      <c r="DE159" s="436"/>
      <c r="DF159" s="436"/>
      <c r="DG159" s="437"/>
      <c r="DH159" s="437"/>
      <c r="DI159" s="437"/>
      <c r="DJ159" s="437"/>
      <c r="DK159" s="437"/>
      <c r="DL159" s="437"/>
      <c r="DM159" s="437"/>
      <c r="DN159" s="437"/>
      <c r="DO159" s="437"/>
      <c r="DP159" s="437"/>
      <c r="DQ159" s="437"/>
      <c r="DR159" s="437"/>
      <c r="DS159" s="437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9"/>
      <c r="EG159" s="439"/>
      <c r="EH159" s="439"/>
      <c r="EI159" s="439"/>
      <c r="EJ159" s="439"/>
      <c r="EK159" s="439"/>
      <c r="EL159" s="439"/>
      <c r="EM159" s="439"/>
      <c r="EN159" s="439"/>
      <c r="EO159" s="439"/>
      <c r="EP159" s="439"/>
      <c r="EQ159" s="439"/>
      <c r="ER159" s="439"/>
      <c r="ES159" s="440"/>
      <c r="ET159" s="440"/>
      <c r="EU159" s="440"/>
      <c r="EV159" s="440"/>
      <c r="EW159" s="440"/>
      <c r="EX159" s="440"/>
      <c r="EY159" s="440"/>
      <c r="EZ159" s="440"/>
      <c r="FA159" s="440"/>
      <c r="FB159" s="440"/>
      <c r="FC159" s="440"/>
      <c r="FD159" s="440"/>
      <c r="FE159" s="440"/>
      <c r="FF159" s="440"/>
      <c r="FG159" s="434"/>
      <c r="FH159" s="434"/>
      <c r="FI159" s="434"/>
      <c r="FJ159" s="434"/>
      <c r="FK159" s="434"/>
      <c r="FL159" s="434"/>
      <c r="FM159" s="434"/>
      <c r="FN159" s="434"/>
      <c r="FO159" s="434"/>
      <c r="FP159" s="434"/>
      <c r="FQ159" s="434"/>
      <c r="FR159" s="434"/>
      <c r="FS159" s="434"/>
      <c r="FT159" s="434"/>
      <c r="FU159" s="435"/>
      <c r="FV159" s="435"/>
      <c r="FW159" s="435"/>
      <c r="FX159" s="435"/>
      <c r="FY159" s="435"/>
      <c r="FZ159" s="435"/>
      <c r="GA159" s="435"/>
      <c r="GB159" s="435"/>
      <c r="GC159" s="435"/>
      <c r="GD159" s="435"/>
      <c r="GE159" s="435"/>
      <c r="GF159" s="435"/>
      <c r="GG159" s="435"/>
      <c r="GH159" s="435"/>
      <c r="GI159" s="436"/>
      <c r="GJ159" s="436"/>
      <c r="GK159" s="436"/>
      <c r="GL159" s="436"/>
      <c r="GM159" s="436"/>
      <c r="GN159" s="436"/>
      <c r="GO159" s="436"/>
      <c r="GP159" s="436"/>
      <c r="GQ159" s="436"/>
      <c r="GR159" s="436"/>
      <c r="GS159" s="436"/>
      <c r="GT159" s="436"/>
      <c r="GU159" s="436"/>
      <c r="GV159" s="436"/>
      <c r="GW159" s="436"/>
      <c r="GX159" s="437"/>
      <c r="GY159" s="437"/>
      <c r="GZ159" s="437"/>
      <c r="HA159" s="437"/>
      <c r="HB159" s="437"/>
      <c r="HC159" s="437"/>
      <c r="HD159" s="437"/>
      <c r="HE159" s="3665"/>
      <c r="HF159" s="437"/>
      <c r="HG159" s="437"/>
      <c r="HH159" s="437"/>
      <c r="HI159" s="438"/>
      <c r="HJ159" s="438"/>
      <c r="HK159" s="438"/>
      <c r="HL159" s="438"/>
      <c r="HM159" s="438"/>
      <c r="HN159" s="438"/>
      <c r="HO159" s="3665"/>
      <c r="HP159" s="438"/>
      <c r="HQ159" s="438"/>
      <c r="HR159" s="438"/>
      <c r="HS159" s="438"/>
      <c r="HT159" s="438"/>
      <c r="HU159" s="438"/>
      <c r="HV159" s="439"/>
      <c r="HW159" s="439"/>
      <c r="HX159" s="439"/>
      <c r="HY159" s="439"/>
      <c r="HZ159" s="439"/>
      <c r="IA159" s="3665"/>
      <c r="IB159" s="439"/>
      <c r="IC159" s="439"/>
      <c r="ID159" s="439"/>
      <c r="IE159" s="439"/>
      <c r="IF159" s="439"/>
      <c r="IG159" s="439"/>
    </row>
    <row r="160" spans="1:241" s="530" customFormat="1" x14ac:dyDescent="0.25">
      <c r="A160" s="3501"/>
      <c r="B160" s="572"/>
      <c r="C160" s="175"/>
      <c r="D160" s="545"/>
      <c r="E160" s="546"/>
      <c r="F160" s="589">
        <v>4</v>
      </c>
      <c r="G160" s="590"/>
      <c r="H160" s="591" t="str">
        <f t="array" aca="1" ref="H160" ca="1">INDEX(joueurs,SMALL(IF(podiums=K160,ROW(INDIRECT("1:"&amp;ROWS(joueurs)))),COUNTIF(K$157:K160,K160)))</f>
        <v>Rob</v>
      </c>
      <c r="I160" s="591"/>
      <c r="J160" s="592"/>
      <c r="K160" s="593">
        <f>LARGE(podiums,ROWS($1:4))</f>
        <v>39</v>
      </c>
      <c r="L160" s="594">
        <f t="array" aca="1" ref="L160" ca="1">INDEX($C$7:$S$114,MATCH(H160,'INTEGRALE verrouillée'!joueurs,0),17)</f>
        <v>0.27464788732394368</v>
      </c>
      <c r="M160" s="591"/>
      <c r="N160" s="543"/>
      <c r="O160" s="543"/>
      <c r="P160" s="556"/>
      <c r="Q160" s="556"/>
      <c r="R160" s="553"/>
      <c r="S160" s="554"/>
      <c r="T160" s="555"/>
      <c r="U160" s="555"/>
      <c r="V160" s="550"/>
      <c r="W160" s="133"/>
      <c r="X160" s="139"/>
      <c r="Y160" s="139"/>
      <c r="Z160" s="390"/>
      <c r="AA160" s="551"/>
      <c r="AB160" s="552"/>
      <c r="AC160" s="3449"/>
      <c r="AD160" s="3449"/>
      <c r="AE160" s="3450"/>
      <c r="AF160" s="3450"/>
      <c r="AG160" s="3451"/>
      <c r="AH160" s="3451"/>
      <c r="AI160" s="3452"/>
      <c r="AJ160" s="3452"/>
      <c r="AK160" s="3453"/>
      <c r="AL160" s="3453"/>
      <c r="AM160" s="3454"/>
      <c r="AN160" s="3454"/>
      <c r="AO160" s="3455"/>
      <c r="AP160" s="3455"/>
      <c r="AQ160" s="3449"/>
      <c r="AR160" s="3449"/>
      <c r="AS160" s="3450"/>
      <c r="AT160" s="3450"/>
      <c r="AU160" s="3451"/>
      <c r="AV160" s="3451"/>
      <c r="AW160" s="3452"/>
      <c r="AX160" s="3452"/>
      <c r="AY160" s="3456"/>
      <c r="AZ160" s="3456"/>
      <c r="BA160" s="3470"/>
      <c r="BB160" s="3470"/>
      <c r="BC160" s="3606"/>
      <c r="BD160" s="3606"/>
      <c r="BE160" s="3727"/>
      <c r="BF160" s="3727"/>
      <c r="BG160" s="3807"/>
      <c r="BH160" s="3807"/>
      <c r="BI160" s="429"/>
      <c r="BJ160" s="429"/>
      <c r="BK160" s="429"/>
      <c r="BL160" s="428"/>
      <c r="BM160" s="428"/>
      <c r="BN160" s="428"/>
      <c r="BO160" s="428"/>
      <c r="BP160" s="428"/>
      <c r="BQ160" s="430"/>
      <c r="BR160" s="431"/>
      <c r="BS160" s="431"/>
      <c r="BT160" s="432"/>
      <c r="BU160" s="432"/>
      <c r="BV160" s="432"/>
      <c r="BW160" s="432"/>
      <c r="BX160" s="432"/>
      <c r="BY160" s="432"/>
      <c r="BZ160" s="432"/>
      <c r="CA160" s="432"/>
      <c r="CB160" s="433"/>
      <c r="CC160" s="433"/>
      <c r="CD160" s="434"/>
      <c r="CE160" s="434"/>
      <c r="CF160" s="434"/>
      <c r="CG160" s="434"/>
      <c r="CH160" s="434"/>
      <c r="CI160" s="434"/>
      <c r="CJ160" s="434"/>
      <c r="CK160" s="434"/>
      <c r="CL160" s="435"/>
      <c r="CM160" s="435"/>
      <c r="CN160" s="435"/>
      <c r="CO160" s="435"/>
      <c r="CP160" s="435"/>
      <c r="CQ160" s="435"/>
      <c r="CR160" s="435"/>
      <c r="CS160" s="435"/>
      <c r="CT160" s="435"/>
      <c r="CU160" s="435"/>
      <c r="CV160" s="435"/>
      <c r="CW160" s="436"/>
      <c r="CX160" s="436"/>
      <c r="CY160" s="436"/>
      <c r="CZ160" s="436"/>
      <c r="DA160" s="436"/>
      <c r="DB160" s="436"/>
      <c r="DC160" s="436"/>
      <c r="DD160" s="436"/>
      <c r="DE160" s="436"/>
      <c r="DF160" s="436"/>
      <c r="DG160" s="437"/>
      <c r="DH160" s="437"/>
      <c r="DI160" s="437"/>
      <c r="DJ160" s="437"/>
      <c r="DK160" s="437"/>
      <c r="DL160" s="437"/>
      <c r="DM160" s="437"/>
      <c r="DN160" s="437"/>
      <c r="DO160" s="437"/>
      <c r="DP160" s="437"/>
      <c r="DQ160" s="437"/>
      <c r="DR160" s="437"/>
      <c r="DS160" s="437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9"/>
      <c r="EG160" s="439"/>
      <c r="EH160" s="439"/>
      <c r="EI160" s="439"/>
      <c r="EJ160" s="439"/>
      <c r="EK160" s="439"/>
      <c r="EL160" s="439"/>
      <c r="EM160" s="439"/>
      <c r="EN160" s="439"/>
      <c r="EO160" s="439"/>
      <c r="EP160" s="439"/>
      <c r="EQ160" s="439"/>
      <c r="ER160" s="439"/>
      <c r="ES160" s="440"/>
      <c r="ET160" s="440"/>
      <c r="EU160" s="440"/>
      <c r="EV160" s="440"/>
      <c r="EW160" s="440"/>
      <c r="EX160" s="440"/>
      <c r="EY160" s="440"/>
      <c r="EZ160" s="440"/>
      <c r="FA160" s="440"/>
      <c r="FB160" s="440"/>
      <c r="FC160" s="440"/>
      <c r="FD160" s="440"/>
      <c r="FE160" s="440"/>
      <c r="FF160" s="440"/>
      <c r="FG160" s="434"/>
      <c r="FH160" s="434"/>
      <c r="FI160" s="434"/>
      <c r="FJ160" s="434"/>
      <c r="FK160" s="434"/>
      <c r="FL160" s="434"/>
      <c r="FM160" s="434"/>
      <c r="FN160" s="434"/>
      <c r="FO160" s="434"/>
      <c r="FP160" s="434"/>
      <c r="FQ160" s="434"/>
      <c r="FR160" s="434"/>
      <c r="FS160" s="434"/>
      <c r="FT160" s="434"/>
      <c r="FU160" s="435"/>
      <c r="FV160" s="435"/>
      <c r="FW160" s="435"/>
      <c r="FX160" s="435"/>
      <c r="FY160" s="435"/>
      <c r="FZ160" s="435"/>
      <c r="GA160" s="435"/>
      <c r="GB160" s="435"/>
      <c r="GC160" s="435"/>
      <c r="GD160" s="435"/>
      <c r="GE160" s="435"/>
      <c r="GF160" s="435"/>
      <c r="GG160" s="435"/>
      <c r="GH160" s="435"/>
      <c r="GI160" s="436"/>
      <c r="GJ160" s="436"/>
      <c r="GK160" s="436"/>
      <c r="GL160" s="436"/>
      <c r="GM160" s="436"/>
      <c r="GN160" s="436"/>
      <c r="GO160" s="436"/>
      <c r="GP160" s="436"/>
      <c r="GQ160" s="436"/>
      <c r="GR160" s="436"/>
      <c r="GS160" s="436"/>
      <c r="GT160" s="436"/>
      <c r="GU160" s="436"/>
      <c r="GV160" s="436"/>
      <c r="GW160" s="436"/>
      <c r="GX160" s="437"/>
      <c r="GY160" s="437"/>
      <c r="GZ160" s="437"/>
      <c r="HA160" s="437"/>
      <c r="HB160" s="437"/>
      <c r="HC160" s="437"/>
      <c r="HD160" s="437"/>
      <c r="HE160" s="3665"/>
      <c r="HF160" s="437"/>
      <c r="HG160" s="437"/>
      <c r="HH160" s="437"/>
      <c r="HI160" s="438"/>
      <c r="HJ160" s="438"/>
      <c r="HK160" s="438"/>
      <c r="HL160" s="438"/>
      <c r="HM160" s="438"/>
      <c r="HN160" s="438"/>
      <c r="HO160" s="3665"/>
      <c r="HP160" s="438"/>
      <c r="HQ160" s="438"/>
      <c r="HR160" s="438"/>
      <c r="HS160" s="438"/>
      <c r="HT160" s="438"/>
      <c r="HU160" s="438"/>
      <c r="HV160" s="439"/>
      <c r="HW160" s="439"/>
      <c r="HX160" s="439"/>
      <c r="HY160" s="439"/>
      <c r="HZ160" s="439"/>
      <c r="IA160" s="3665"/>
      <c r="IB160" s="439"/>
      <c r="IC160" s="439"/>
      <c r="ID160" s="439"/>
      <c r="IE160" s="439"/>
      <c r="IF160" s="439"/>
      <c r="IG160" s="439"/>
    </row>
    <row r="161" spans="1:241" s="530" customFormat="1" x14ac:dyDescent="0.25">
      <c r="A161" s="3501"/>
      <c r="B161" s="572"/>
      <c r="C161" s="175"/>
      <c r="D161" s="545"/>
      <c r="E161" s="546"/>
      <c r="F161" s="589">
        <v>5</v>
      </c>
      <c r="G161" s="590"/>
      <c r="H161" s="591" t="str">
        <f t="array" aca="1" ref="H161" ca="1">INDEX(joueurs,SMALL(IF(podiums=K161,ROW(INDIRECT("1:"&amp;ROWS(joueurs)))),COUNTIF(K$157:K161,K161)))</f>
        <v>Pilou</v>
      </c>
      <c r="I161" s="591"/>
      <c r="J161" s="592"/>
      <c r="K161" s="593">
        <f>LARGE(podiums,ROWS($1:5))</f>
        <v>31</v>
      </c>
      <c r="L161" s="594">
        <f t="array" aca="1" ref="L161" ca="1">INDEX($C$7:$S$114,MATCH(H161,'INTEGRALE verrouillée'!joueurs,0),17)</f>
        <v>0.29807692307692307</v>
      </c>
      <c r="M161" s="591"/>
      <c r="N161" s="543"/>
      <c r="O161" s="543"/>
      <c r="P161" s="556"/>
      <c r="Q161" s="556"/>
      <c r="R161" s="553"/>
      <c r="S161" s="554"/>
      <c r="T161" s="555"/>
      <c r="U161" s="555"/>
      <c r="V161" s="550"/>
      <c r="W161" s="133"/>
      <c r="X161" s="139"/>
      <c r="Y161" s="139"/>
      <c r="Z161" s="390"/>
      <c r="AA161" s="551"/>
      <c r="AB161" s="552"/>
      <c r="AC161" s="3449"/>
      <c r="AD161" s="3449"/>
      <c r="AE161" s="3450"/>
      <c r="AF161" s="3450"/>
      <c r="AG161" s="3451"/>
      <c r="AH161" s="3451"/>
      <c r="AI161" s="3452"/>
      <c r="AJ161" s="3452"/>
      <c r="AK161" s="3453"/>
      <c r="AL161" s="3453"/>
      <c r="AM161" s="3454"/>
      <c r="AN161" s="3454"/>
      <c r="AO161" s="3455"/>
      <c r="AP161" s="3455"/>
      <c r="AQ161" s="3449"/>
      <c r="AR161" s="3449"/>
      <c r="AS161" s="3450"/>
      <c r="AT161" s="3450"/>
      <c r="AU161" s="3451"/>
      <c r="AV161" s="3451"/>
      <c r="AW161" s="3452"/>
      <c r="AX161" s="3452"/>
      <c r="AY161" s="3456"/>
      <c r="AZ161" s="3456"/>
      <c r="BA161" s="3470"/>
      <c r="BB161" s="3470"/>
      <c r="BC161" s="3606"/>
      <c r="BD161" s="3606"/>
      <c r="BE161" s="3727"/>
      <c r="BF161" s="3727"/>
      <c r="BG161" s="3807"/>
      <c r="BH161" s="3807"/>
      <c r="BI161" s="429"/>
      <c r="BJ161" s="429"/>
      <c r="BK161" s="429"/>
      <c r="BL161" s="428"/>
      <c r="BM161" s="428"/>
      <c r="BN161" s="428"/>
      <c r="BO161" s="428"/>
      <c r="BP161" s="428"/>
      <c r="BQ161" s="430"/>
      <c r="BR161" s="431"/>
      <c r="BS161" s="431"/>
      <c r="BT161" s="432"/>
      <c r="BU161" s="432"/>
      <c r="BV161" s="432"/>
      <c r="BW161" s="432"/>
      <c r="BX161" s="432"/>
      <c r="BY161" s="432"/>
      <c r="BZ161" s="432"/>
      <c r="CA161" s="432"/>
      <c r="CB161" s="433"/>
      <c r="CC161" s="433"/>
      <c r="CD161" s="434"/>
      <c r="CE161" s="434"/>
      <c r="CF161" s="434"/>
      <c r="CG161" s="434"/>
      <c r="CH161" s="434"/>
      <c r="CI161" s="434"/>
      <c r="CJ161" s="434"/>
      <c r="CK161" s="434"/>
      <c r="CL161" s="435"/>
      <c r="CM161" s="435"/>
      <c r="CN161" s="435"/>
      <c r="CO161" s="435"/>
      <c r="CP161" s="435"/>
      <c r="CQ161" s="435"/>
      <c r="CR161" s="435"/>
      <c r="CS161" s="435"/>
      <c r="CT161" s="435"/>
      <c r="CU161" s="435"/>
      <c r="CV161" s="435"/>
      <c r="CW161" s="436"/>
      <c r="CX161" s="436"/>
      <c r="CY161" s="436"/>
      <c r="CZ161" s="436"/>
      <c r="DA161" s="436"/>
      <c r="DB161" s="436"/>
      <c r="DC161" s="436"/>
      <c r="DD161" s="436"/>
      <c r="DE161" s="436"/>
      <c r="DF161" s="436"/>
      <c r="DG161" s="437"/>
      <c r="DH161" s="437"/>
      <c r="DI161" s="437"/>
      <c r="DJ161" s="437"/>
      <c r="DK161" s="437"/>
      <c r="DL161" s="437"/>
      <c r="DM161" s="437"/>
      <c r="DN161" s="437"/>
      <c r="DO161" s="437"/>
      <c r="DP161" s="437"/>
      <c r="DQ161" s="437"/>
      <c r="DR161" s="437"/>
      <c r="DS161" s="437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9"/>
      <c r="EG161" s="439"/>
      <c r="EH161" s="439"/>
      <c r="EI161" s="439"/>
      <c r="EJ161" s="439"/>
      <c r="EK161" s="439"/>
      <c r="EL161" s="439"/>
      <c r="EM161" s="439"/>
      <c r="EN161" s="439"/>
      <c r="EO161" s="439"/>
      <c r="EP161" s="439"/>
      <c r="EQ161" s="439"/>
      <c r="ER161" s="439"/>
      <c r="ES161" s="440"/>
      <c r="ET161" s="440"/>
      <c r="EU161" s="440"/>
      <c r="EV161" s="440"/>
      <c r="EW161" s="440"/>
      <c r="EX161" s="440"/>
      <c r="EY161" s="440"/>
      <c r="EZ161" s="440"/>
      <c r="FA161" s="440"/>
      <c r="FB161" s="440"/>
      <c r="FC161" s="440"/>
      <c r="FD161" s="440"/>
      <c r="FE161" s="440"/>
      <c r="FF161" s="440"/>
      <c r="FG161" s="434"/>
      <c r="FH161" s="434"/>
      <c r="FI161" s="434"/>
      <c r="FJ161" s="434"/>
      <c r="FK161" s="434"/>
      <c r="FL161" s="434"/>
      <c r="FM161" s="434"/>
      <c r="FN161" s="434"/>
      <c r="FO161" s="434"/>
      <c r="FP161" s="434"/>
      <c r="FQ161" s="434"/>
      <c r="FR161" s="434"/>
      <c r="FS161" s="434"/>
      <c r="FT161" s="434"/>
      <c r="FU161" s="435"/>
      <c r="FV161" s="435"/>
      <c r="FW161" s="435"/>
      <c r="FX161" s="435"/>
      <c r="FY161" s="435"/>
      <c r="FZ161" s="435"/>
      <c r="GA161" s="435"/>
      <c r="GB161" s="435"/>
      <c r="GC161" s="435"/>
      <c r="GD161" s="435"/>
      <c r="GE161" s="435"/>
      <c r="GF161" s="435"/>
      <c r="GG161" s="435"/>
      <c r="GH161" s="435"/>
      <c r="GI161" s="436"/>
      <c r="GJ161" s="436"/>
      <c r="GK161" s="436"/>
      <c r="GL161" s="436"/>
      <c r="GM161" s="436"/>
      <c r="GN161" s="436"/>
      <c r="GO161" s="436"/>
      <c r="GP161" s="436"/>
      <c r="GQ161" s="436"/>
      <c r="GR161" s="436"/>
      <c r="GS161" s="436"/>
      <c r="GT161" s="436"/>
      <c r="GU161" s="436"/>
      <c r="GV161" s="436"/>
      <c r="GW161" s="436"/>
      <c r="GX161" s="437"/>
      <c r="GY161" s="437"/>
      <c r="GZ161" s="437"/>
      <c r="HA161" s="437"/>
      <c r="HB161" s="437"/>
      <c r="HC161" s="437"/>
      <c r="HD161" s="437"/>
      <c r="HE161" s="3665"/>
      <c r="HF161" s="437"/>
      <c r="HG161" s="437"/>
      <c r="HH161" s="437"/>
      <c r="HI161" s="438"/>
      <c r="HJ161" s="438"/>
      <c r="HK161" s="438"/>
      <c r="HL161" s="438"/>
      <c r="HM161" s="438"/>
      <c r="HN161" s="438"/>
      <c r="HO161" s="3665"/>
      <c r="HP161" s="438"/>
      <c r="HQ161" s="438"/>
      <c r="HR161" s="438"/>
      <c r="HS161" s="438"/>
      <c r="HT161" s="438"/>
      <c r="HU161" s="438"/>
      <c r="HV161" s="439"/>
      <c r="HW161" s="439"/>
      <c r="HX161" s="439"/>
      <c r="HY161" s="439"/>
      <c r="HZ161" s="439"/>
      <c r="IA161" s="3665"/>
      <c r="IB161" s="439"/>
      <c r="IC161" s="439"/>
      <c r="ID161" s="439"/>
      <c r="IE161" s="439"/>
      <c r="IF161" s="439"/>
      <c r="IG161" s="439"/>
    </row>
    <row r="162" spans="1:241" s="530" customFormat="1" x14ac:dyDescent="0.25">
      <c r="A162" s="3501"/>
      <c r="B162" s="572"/>
      <c r="C162" s="175"/>
      <c r="D162" s="545"/>
      <c r="E162" s="546"/>
      <c r="F162" s="589">
        <v>6</v>
      </c>
      <c r="G162" s="590"/>
      <c r="H162" s="591" t="str">
        <f t="array" aca="1" ref="H162" ca="1">INDEX(joueurs,SMALL(IF(podiums=K162,ROW(INDIRECT("1:"&amp;ROWS(joueurs)))),COUNTIF(K$157:K162,K162)))</f>
        <v>Cyrille</v>
      </c>
      <c r="I162" s="591"/>
      <c r="J162" s="592"/>
      <c r="K162" s="593">
        <f>LARGE(podiums,ROWS($1:6))</f>
        <v>28</v>
      </c>
      <c r="L162" s="594">
        <f t="array" aca="1" ref="L162" ca="1">INDEX($C$7:$S$114,MATCH(H162,'INTEGRALE verrouillée'!joueurs,0),17)</f>
        <v>0.25925925925925924</v>
      </c>
      <c r="M162" s="591"/>
      <c r="N162" s="543"/>
      <c r="O162" s="543"/>
      <c r="P162" s="556"/>
      <c r="Q162" s="556"/>
      <c r="R162" s="553"/>
      <c r="S162" s="554"/>
      <c r="T162" s="555"/>
      <c r="U162" s="555"/>
      <c r="V162" s="550"/>
      <c r="W162" s="133"/>
      <c r="X162" s="139"/>
      <c r="Y162" s="139"/>
      <c r="Z162" s="390"/>
      <c r="AA162" s="551"/>
      <c r="AB162" s="552"/>
      <c r="AC162" s="3449"/>
      <c r="AD162" s="3449"/>
      <c r="AE162" s="3450"/>
      <c r="AF162" s="3450"/>
      <c r="AG162" s="3451"/>
      <c r="AH162" s="3451"/>
      <c r="AI162" s="3452"/>
      <c r="AJ162" s="3452"/>
      <c r="AK162" s="3453"/>
      <c r="AL162" s="3453"/>
      <c r="AM162" s="3454"/>
      <c r="AN162" s="3454"/>
      <c r="AO162" s="3455"/>
      <c r="AP162" s="3455"/>
      <c r="AQ162" s="3449"/>
      <c r="AR162" s="3449"/>
      <c r="AS162" s="3450"/>
      <c r="AT162" s="3450"/>
      <c r="AU162" s="3451"/>
      <c r="AV162" s="3451"/>
      <c r="AW162" s="3452"/>
      <c r="AX162" s="3452"/>
      <c r="AY162" s="3456"/>
      <c r="AZ162" s="3456"/>
      <c r="BA162" s="3470"/>
      <c r="BB162" s="3470"/>
      <c r="BC162" s="3606"/>
      <c r="BD162" s="3606"/>
      <c r="BE162" s="3727"/>
      <c r="BF162" s="3727"/>
      <c r="BG162" s="3807"/>
      <c r="BH162" s="3807"/>
      <c r="BI162" s="429"/>
      <c r="BJ162" s="429"/>
      <c r="BK162" s="429"/>
      <c r="BL162" s="428"/>
      <c r="BM162" s="428"/>
      <c r="BN162" s="428"/>
      <c r="BO162" s="428"/>
      <c r="BP162" s="428"/>
      <c r="BQ162" s="430"/>
      <c r="BR162" s="431"/>
      <c r="BS162" s="431"/>
      <c r="BT162" s="432"/>
      <c r="BU162" s="432"/>
      <c r="BV162" s="432"/>
      <c r="BW162" s="432"/>
      <c r="BX162" s="432"/>
      <c r="BY162" s="432"/>
      <c r="BZ162" s="432"/>
      <c r="CA162" s="432"/>
      <c r="CB162" s="433"/>
      <c r="CC162" s="433"/>
      <c r="CD162" s="434"/>
      <c r="CE162" s="434"/>
      <c r="CF162" s="434"/>
      <c r="CG162" s="434"/>
      <c r="CH162" s="434"/>
      <c r="CI162" s="434"/>
      <c r="CJ162" s="434"/>
      <c r="CK162" s="434"/>
      <c r="CL162" s="435"/>
      <c r="CM162" s="435"/>
      <c r="CN162" s="435"/>
      <c r="CO162" s="435"/>
      <c r="CP162" s="435"/>
      <c r="CQ162" s="435"/>
      <c r="CR162" s="435"/>
      <c r="CS162" s="435"/>
      <c r="CT162" s="435"/>
      <c r="CU162" s="435"/>
      <c r="CV162" s="435"/>
      <c r="CW162" s="436"/>
      <c r="CX162" s="436"/>
      <c r="CY162" s="436"/>
      <c r="CZ162" s="436"/>
      <c r="DA162" s="436"/>
      <c r="DB162" s="436"/>
      <c r="DC162" s="436"/>
      <c r="DD162" s="436"/>
      <c r="DE162" s="436"/>
      <c r="DF162" s="436"/>
      <c r="DG162" s="437"/>
      <c r="DH162" s="437"/>
      <c r="DI162" s="437"/>
      <c r="DJ162" s="437"/>
      <c r="DK162" s="437"/>
      <c r="DL162" s="437"/>
      <c r="DM162" s="437"/>
      <c r="DN162" s="437"/>
      <c r="DO162" s="437"/>
      <c r="DP162" s="437"/>
      <c r="DQ162" s="437"/>
      <c r="DR162" s="437"/>
      <c r="DS162" s="437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9"/>
      <c r="EG162" s="439"/>
      <c r="EH162" s="439"/>
      <c r="EI162" s="439"/>
      <c r="EJ162" s="439"/>
      <c r="EK162" s="439"/>
      <c r="EL162" s="439"/>
      <c r="EM162" s="439"/>
      <c r="EN162" s="439"/>
      <c r="EO162" s="439"/>
      <c r="EP162" s="439"/>
      <c r="EQ162" s="439"/>
      <c r="ER162" s="439"/>
      <c r="ES162" s="440"/>
      <c r="ET162" s="440"/>
      <c r="EU162" s="440"/>
      <c r="EV162" s="440"/>
      <c r="EW162" s="440"/>
      <c r="EX162" s="440"/>
      <c r="EY162" s="440"/>
      <c r="EZ162" s="440"/>
      <c r="FA162" s="440"/>
      <c r="FB162" s="440"/>
      <c r="FC162" s="440"/>
      <c r="FD162" s="440"/>
      <c r="FE162" s="440"/>
      <c r="FF162" s="440"/>
      <c r="FG162" s="434"/>
      <c r="FH162" s="434"/>
      <c r="FI162" s="434"/>
      <c r="FJ162" s="434"/>
      <c r="FK162" s="434"/>
      <c r="FL162" s="434"/>
      <c r="FM162" s="434"/>
      <c r="FN162" s="434"/>
      <c r="FO162" s="434"/>
      <c r="FP162" s="434"/>
      <c r="FQ162" s="434"/>
      <c r="FR162" s="434"/>
      <c r="FS162" s="434"/>
      <c r="FT162" s="434"/>
      <c r="FU162" s="435"/>
      <c r="FV162" s="435"/>
      <c r="FW162" s="435"/>
      <c r="FX162" s="435"/>
      <c r="FY162" s="435"/>
      <c r="FZ162" s="435"/>
      <c r="GA162" s="435"/>
      <c r="GB162" s="435"/>
      <c r="GC162" s="435"/>
      <c r="GD162" s="435"/>
      <c r="GE162" s="435"/>
      <c r="GF162" s="435"/>
      <c r="GG162" s="435"/>
      <c r="GH162" s="435"/>
      <c r="GI162" s="436"/>
      <c r="GJ162" s="436"/>
      <c r="GK162" s="436"/>
      <c r="GL162" s="436"/>
      <c r="GM162" s="436"/>
      <c r="GN162" s="436"/>
      <c r="GO162" s="436"/>
      <c r="GP162" s="436"/>
      <c r="GQ162" s="436"/>
      <c r="GR162" s="436"/>
      <c r="GS162" s="436"/>
      <c r="GT162" s="436"/>
      <c r="GU162" s="436"/>
      <c r="GV162" s="436"/>
      <c r="GW162" s="436"/>
      <c r="GX162" s="437"/>
      <c r="GY162" s="437"/>
      <c r="GZ162" s="437"/>
      <c r="HA162" s="437"/>
      <c r="HB162" s="437"/>
      <c r="HC162" s="437"/>
      <c r="HD162" s="437"/>
      <c r="HE162" s="3665"/>
      <c r="HF162" s="437"/>
      <c r="HG162" s="437"/>
      <c r="HH162" s="437"/>
      <c r="HI162" s="438"/>
      <c r="HJ162" s="438"/>
      <c r="HK162" s="438"/>
      <c r="HL162" s="438"/>
      <c r="HM162" s="438"/>
      <c r="HN162" s="438"/>
      <c r="HO162" s="3665"/>
      <c r="HP162" s="438"/>
      <c r="HQ162" s="438"/>
      <c r="HR162" s="438"/>
      <c r="HS162" s="438"/>
      <c r="HT162" s="438"/>
      <c r="HU162" s="438"/>
      <c r="HV162" s="439"/>
      <c r="HW162" s="439"/>
      <c r="HX162" s="439"/>
      <c r="HY162" s="439"/>
      <c r="HZ162" s="439"/>
      <c r="IA162" s="3665"/>
      <c r="IB162" s="439"/>
      <c r="IC162" s="439"/>
      <c r="ID162" s="439"/>
      <c r="IE162" s="439"/>
      <c r="IF162" s="439"/>
      <c r="IG162" s="439"/>
    </row>
    <row r="163" spans="1:241" s="530" customFormat="1" x14ac:dyDescent="0.25">
      <c r="A163" s="3501"/>
      <c r="B163" s="572"/>
      <c r="C163" s="175"/>
      <c r="D163" s="545"/>
      <c r="E163" s="546"/>
      <c r="F163" s="589">
        <v>7</v>
      </c>
      <c r="G163" s="590"/>
      <c r="H163" s="591" t="str">
        <f t="array" aca="1" ref="H163" ca="1">INDEX(joueurs,SMALL(IF(podiums=K163,ROW(INDIRECT("1:"&amp;ROWS(joueurs)))),COUNTIF(K$157:K163,K163)))</f>
        <v>Oliv</v>
      </c>
      <c r="I163" s="591"/>
      <c r="J163" s="592"/>
      <c r="K163" s="593">
        <f>LARGE(podiums,ROWS($1:7))</f>
        <v>23</v>
      </c>
      <c r="L163" s="594">
        <f t="array" aca="1" ref="L163" ca="1">INDEX($C$7:$S$114,MATCH(H163,'INTEGRALE verrouillée'!joueurs,0),17)</f>
        <v>0.22549019607843138</v>
      </c>
      <c r="M163" s="591"/>
      <c r="N163" s="543"/>
      <c r="O163" s="543"/>
      <c r="P163" s="556"/>
      <c r="Q163" s="556"/>
      <c r="R163" s="553"/>
      <c r="S163" s="554"/>
      <c r="T163" s="555"/>
      <c r="U163" s="555"/>
      <c r="V163" s="550"/>
      <c r="W163" s="133"/>
      <c r="X163" s="139"/>
      <c r="Y163" s="139"/>
      <c r="Z163" s="390"/>
      <c r="AA163" s="551"/>
      <c r="AB163" s="552"/>
      <c r="AC163" s="3449"/>
      <c r="AD163" s="3449"/>
      <c r="AE163" s="3450"/>
      <c r="AF163" s="3450"/>
      <c r="AG163" s="3451"/>
      <c r="AH163" s="3451"/>
      <c r="AI163" s="3452"/>
      <c r="AJ163" s="3452"/>
      <c r="AK163" s="3453"/>
      <c r="AL163" s="3453"/>
      <c r="AM163" s="3454"/>
      <c r="AN163" s="3454"/>
      <c r="AO163" s="3455"/>
      <c r="AP163" s="3455"/>
      <c r="AQ163" s="3449"/>
      <c r="AR163" s="3449"/>
      <c r="AS163" s="3450"/>
      <c r="AT163" s="3450"/>
      <c r="AU163" s="3451"/>
      <c r="AV163" s="3451"/>
      <c r="AW163" s="3452"/>
      <c r="AX163" s="3452"/>
      <c r="AY163" s="3456"/>
      <c r="AZ163" s="3456"/>
      <c r="BA163" s="3470"/>
      <c r="BB163" s="3470"/>
      <c r="BC163" s="3606"/>
      <c r="BD163" s="3606"/>
      <c r="BE163" s="3727"/>
      <c r="BF163" s="3727"/>
      <c r="BG163" s="3807"/>
      <c r="BH163" s="3807"/>
      <c r="BI163" s="429"/>
      <c r="BJ163" s="429"/>
      <c r="BK163" s="429"/>
      <c r="BL163" s="428"/>
      <c r="BM163" s="428"/>
      <c r="BN163" s="428"/>
      <c r="BO163" s="428"/>
      <c r="BP163" s="428"/>
      <c r="BQ163" s="430"/>
      <c r="BR163" s="431"/>
      <c r="BS163" s="431"/>
      <c r="BT163" s="432"/>
      <c r="BU163" s="432"/>
      <c r="BV163" s="432"/>
      <c r="BW163" s="432"/>
      <c r="BX163" s="432"/>
      <c r="BY163" s="432"/>
      <c r="BZ163" s="432"/>
      <c r="CA163" s="432"/>
      <c r="CB163" s="433"/>
      <c r="CC163" s="433"/>
      <c r="CD163" s="434"/>
      <c r="CE163" s="434"/>
      <c r="CF163" s="434"/>
      <c r="CG163" s="434"/>
      <c r="CH163" s="434"/>
      <c r="CI163" s="434"/>
      <c r="CJ163" s="434"/>
      <c r="CK163" s="434"/>
      <c r="CL163" s="435"/>
      <c r="CM163" s="435"/>
      <c r="CN163" s="435"/>
      <c r="CO163" s="435"/>
      <c r="CP163" s="435"/>
      <c r="CQ163" s="435"/>
      <c r="CR163" s="435"/>
      <c r="CS163" s="435"/>
      <c r="CT163" s="435"/>
      <c r="CU163" s="435"/>
      <c r="CV163" s="435"/>
      <c r="CW163" s="436"/>
      <c r="CX163" s="436"/>
      <c r="CY163" s="436"/>
      <c r="CZ163" s="436"/>
      <c r="DA163" s="436"/>
      <c r="DB163" s="436"/>
      <c r="DC163" s="436"/>
      <c r="DD163" s="436"/>
      <c r="DE163" s="436"/>
      <c r="DF163" s="436"/>
      <c r="DG163" s="437"/>
      <c r="DH163" s="437"/>
      <c r="DI163" s="437"/>
      <c r="DJ163" s="437"/>
      <c r="DK163" s="437"/>
      <c r="DL163" s="437"/>
      <c r="DM163" s="437"/>
      <c r="DN163" s="437"/>
      <c r="DO163" s="437"/>
      <c r="DP163" s="437"/>
      <c r="DQ163" s="437"/>
      <c r="DR163" s="437"/>
      <c r="DS163" s="437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9"/>
      <c r="EG163" s="439"/>
      <c r="EH163" s="439"/>
      <c r="EI163" s="439"/>
      <c r="EJ163" s="439"/>
      <c r="EK163" s="439"/>
      <c r="EL163" s="439"/>
      <c r="EM163" s="439"/>
      <c r="EN163" s="439"/>
      <c r="EO163" s="439"/>
      <c r="EP163" s="439"/>
      <c r="EQ163" s="439"/>
      <c r="ER163" s="439"/>
      <c r="ES163" s="440"/>
      <c r="ET163" s="440"/>
      <c r="EU163" s="440"/>
      <c r="EV163" s="440"/>
      <c r="EW163" s="440"/>
      <c r="EX163" s="440"/>
      <c r="EY163" s="440"/>
      <c r="EZ163" s="440"/>
      <c r="FA163" s="440"/>
      <c r="FB163" s="440"/>
      <c r="FC163" s="440"/>
      <c r="FD163" s="440"/>
      <c r="FE163" s="440"/>
      <c r="FF163" s="440"/>
      <c r="FG163" s="434"/>
      <c r="FH163" s="434"/>
      <c r="FI163" s="434"/>
      <c r="FJ163" s="434"/>
      <c r="FK163" s="434"/>
      <c r="FL163" s="434"/>
      <c r="FM163" s="434"/>
      <c r="FN163" s="434"/>
      <c r="FO163" s="434"/>
      <c r="FP163" s="434"/>
      <c r="FQ163" s="434"/>
      <c r="FR163" s="434"/>
      <c r="FS163" s="434"/>
      <c r="FT163" s="434"/>
      <c r="FU163" s="435"/>
      <c r="FV163" s="435"/>
      <c r="FW163" s="435"/>
      <c r="FX163" s="435"/>
      <c r="FY163" s="435"/>
      <c r="FZ163" s="435"/>
      <c r="GA163" s="435"/>
      <c r="GB163" s="435"/>
      <c r="GC163" s="435"/>
      <c r="GD163" s="435"/>
      <c r="GE163" s="435"/>
      <c r="GF163" s="435"/>
      <c r="GG163" s="435"/>
      <c r="GH163" s="435"/>
      <c r="GI163" s="436"/>
      <c r="GJ163" s="436"/>
      <c r="GK163" s="436"/>
      <c r="GL163" s="436"/>
      <c r="GM163" s="436"/>
      <c r="GN163" s="436"/>
      <c r="GO163" s="436"/>
      <c r="GP163" s="436"/>
      <c r="GQ163" s="436"/>
      <c r="GR163" s="436"/>
      <c r="GS163" s="436"/>
      <c r="GT163" s="436"/>
      <c r="GU163" s="436"/>
      <c r="GV163" s="436"/>
      <c r="GW163" s="436"/>
      <c r="GX163" s="437"/>
      <c r="GY163" s="437"/>
      <c r="GZ163" s="437"/>
      <c r="HA163" s="437"/>
      <c r="HB163" s="437"/>
      <c r="HC163" s="437"/>
      <c r="HD163" s="437"/>
      <c r="HE163" s="3665"/>
      <c r="HF163" s="437"/>
      <c r="HG163" s="437"/>
      <c r="HH163" s="437"/>
      <c r="HI163" s="438"/>
      <c r="HJ163" s="438"/>
      <c r="HK163" s="438"/>
      <c r="HL163" s="438"/>
      <c r="HM163" s="438"/>
      <c r="HN163" s="438"/>
      <c r="HO163" s="3665"/>
      <c r="HP163" s="438"/>
      <c r="HQ163" s="438"/>
      <c r="HR163" s="438"/>
      <c r="HS163" s="438"/>
      <c r="HT163" s="438"/>
      <c r="HU163" s="438"/>
      <c r="HV163" s="439"/>
      <c r="HW163" s="439"/>
      <c r="HX163" s="439"/>
      <c r="HY163" s="439"/>
      <c r="HZ163" s="439"/>
      <c r="IA163" s="3665"/>
      <c r="IB163" s="439"/>
      <c r="IC163" s="439"/>
      <c r="ID163" s="439"/>
      <c r="IE163" s="439"/>
      <c r="IF163" s="439"/>
      <c r="IG163" s="439"/>
    </row>
    <row r="164" spans="1:241" s="530" customFormat="1" x14ac:dyDescent="0.25">
      <c r="A164" s="3501"/>
      <c r="B164" s="572"/>
      <c r="C164" s="175"/>
      <c r="D164" s="545"/>
      <c r="E164" s="546"/>
      <c r="F164" s="589">
        <v>8</v>
      </c>
      <c r="G164" s="590"/>
      <c r="H164" s="591" t="str">
        <f t="array" aca="1" ref="H164" ca="1">INDEX(joueurs,SMALL(IF(podiums=K164,ROW(INDIRECT("1:"&amp;ROWS(joueurs)))),COUNTIF(K$157:K164,K164)))</f>
        <v>Franck</v>
      </c>
      <c r="I164" s="591"/>
      <c r="J164" s="592"/>
      <c r="K164" s="593">
        <f>LARGE(podiums,ROWS($1:8))</f>
        <v>17</v>
      </c>
      <c r="L164" s="594">
        <f t="array" aca="1" ref="L164" ca="1">INDEX($C$7:$S$114,MATCH(H164,'INTEGRALE verrouillée'!joueurs,0),17)</f>
        <v>0.17894736842105263</v>
      </c>
      <c r="M164" s="591"/>
      <c r="N164" s="543"/>
      <c r="O164" s="543"/>
      <c r="P164" s="556"/>
      <c r="Q164" s="556"/>
      <c r="R164" s="553"/>
      <c r="S164" s="554"/>
      <c r="T164" s="555"/>
      <c r="U164" s="555"/>
      <c r="V164" s="550"/>
      <c r="W164" s="133"/>
      <c r="X164" s="139"/>
      <c r="Y164" s="139"/>
      <c r="Z164" s="390"/>
      <c r="AA164" s="551"/>
      <c r="AB164" s="552"/>
      <c r="AC164" s="3449"/>
      <c r="AD164" s="3449"/>
      <c r="AE164" s="3450"/>
      <c r="AF164" s="3450"/>
      <c r="AG164" s="3451"/>
      <c r="AH164" s="3451"/>
      <c r="AI164" s="3452"/>
      <c r="AJ164" s="3452"/>
      <c r="AK164" s="3453"/>
      <c r="AL164" s="3453"/>
      <c r="AM164" s="3454"/>
      <c r="AN164" s="3454"/>
      <c r="AO164" s="3455"/>
      <c r="AP164" s="3455"/>
      <c r="AQ164" s="3449"/>
      <c r="AR164" s="3449"/>
      <c r="AS164" s="3450"/>
      <c r="AT164" s="3450"/>
      <c r="AU164" s="3451"/>
      <c r="AV164" s="3451"/>
      <c r="AW164" s="3452"/>
      <c r="AX164" s="3452"/>
      <c r="AY164" s="3456"/>
      <c r="AZ164" s="3456"/>
      <c r="BA164" s="3470"/>
      <c r="BB164" s="3470"/>
      <c r="BC164" s="3606"/>
      <c r="BD164" s="3606"/>
      <c r="BE164" s="3727"/>
      <c r="BF164" s="3727"/>
      <c r="BG164" s="3807"/>
      <c r="BH164" s="3807"/>
      <c r="BI164" s="429"/>
      <c r="BJ164" s="429"/>
      <c r="BK164" s="429"/>
      <c r="BL164" s="428"/>
      <c r="BM164" s="428"/>
      <c r="BN164" s="428"/>
      <c r="BO164" s="428"/>
      <c r="BP164" s="428"/>
      <c r="BQ164" s="430"/>
      <c r="BR164" s="431"/>
      <c r="BS164" s="431"/>
      <c r="BT164" s="432"/>
      <c r="BU164" s="432"/>
      <c r="BV164" s="432"/>
      <c r="BW164" s="432"/>
      <c r="BX164" s="432"/>
      <c r="BY164" s="432"/>
      <c r="BZ164" s="432"/>
      <c r="CA164" s="432"/>
      <c r="CB164" s="433"/>
      <c r="CC164" s="433"/>
      <c r="CD164" s="434"/>
      <c r="CE164" s="434"/>
      <c r="CF164" s="434"/>
      <c r="CG164" s="434"/>
      <c r="CH164" s="434"/>
      <c r="CI164" s="434"/>
      <c r="CJ164" s="434"/>
      <c r="CK164" s="434"/>
      <c r="CL164" s="435"/>
      <c r="CM164" s="435"/>
      <c r="CN164" s="435"/>
      <c r="CO164" s="435"/>
      <c r="CP164" s="435"/>
      <c r="CQ164" s="435"/>
      <c r="CR164" s="435"/>
      <c r="CS164" s="435"/>
      <c r="CT164" s="435"/>
      <c r="CU164" s="435"/>
      <c r="CV164" s="435"/>
      <c r="CW164" s="436"/>
      <c r="CX164" s="436"/>
      <c r="CY164" s="436"/>
      <c r="CZ164" s="436"/>
      <c r="DA164" s="436"/>
      <c r="DB164" s="436"/>
      <c r="DC164" s="436"/>
      <c r="DD164" s="436"/>
      <c r="DE164" s="436"/>
      <c r="DF164" s="436"/>
      <c r="DG164" s="437"/>
      <c r="DH164" s="437"/>
      <c r="DI164" s="437"/>
      <c r="DJ164" s="437"/>
      <c r="DK164" s="437"/>
      <c r="DL164" s="437"/>
      <c r="DM164" s="437"/>
      <c r="DN164" s="437"/>
      <c r="DO164" s="437"/>
      <c r="DP164" s="437"/>
      <c r="DQ164" s="437"/>
      <c r="DR164" s="437"/>
      <c r="DS164" s="437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9"/>
      <c r="EG164" s="439"/>
      <c r="EH164" s="439"/>
      <c r="EI164" s="439"/>
      <c r="EJ164" s="439"/>
      <c r="EK164" s="439"/>
      <c r="EL164" s="439"/>
      <c r="EM164" s="439"/>
      <c r="EN164" s="439"/>
      <c r="EO164" s="439"/>
      <c r="EP164" s="439"/>
      <c r="EQ164" s="439"/>
      <c r="ER164" s="439"/>
      <c r="ES164" s="440"/>
      <c r="ET164" s="440"/>
      <c r="EU164" s="440"/>
      <c r="EV164" s="440"/>
      <c r="EW164" s="440"/>
      <c r="EX164" s="440"/>
      <c r="EY164" s="440"/>
      <c r="EZ164" s="440"/>
      <c r="FA164" s="440"/>
      <c r="FB164" s="440"/>
      <c r="FC164" s="440"/>
      <c r="FD164" s="440"/>
      <c r="FE164" s="440"/>
      <c r="FF164" s="440"/>
      <c r="FG164" s="434"/>
      <c r="FH164" s="434"/>
      <c r="FI164" s="434"/>
      <c r="FJ164" s="434"/>
      <c r="FK164" s="434"/>
      <c r="FL164" s="434"/>
      <c r="FM164" s="434"/>
      <c r="FN164" s="434"/>
      <c r="FO164" s="434"/>
      <c r="FP164" s="434"/>
      <c r="FQ164" s="434"/>
      <c r="FR164" s="434"/>
      <c r="FS164" s="434"/>
      <c r="FT164" s="434"/>
      <c r="FU164" s="435"/>
      <c r="FV164" s="435"/>
      <c r="FW164" s="435"/>
      <c r="FX164" s="435"/>
      <c r="FY164" s="435"/>
      <c r="FZ164" s="435"/>
      <c r="GA164" s="435"/>
      <c r="GB164" s="435"/>
      <c r="GC164" s="435"/>
      <c r="GD164" s="435"/>
      <c r="GE164" s="435"/>
      <c r="GF164" s="435"/>
      <c r="GG164" s="435"/>
      <c r="GH164" s="435"/>
      <c r="GI164" s="436"/>
      <c r="GJ164" s="436"/>
      <c r="GK164" s="436"/>
      <c r="GL164" s="436"/>
      <c r="GM164" s="436"/>
      <c r="GN164" s="436"/>
      <c r="GO164" s="436"/>
      <c r="GP164" s="436"/>
      <c r="GQ164" s="436"/>
      <c r="GR164" s="436"/>
      <c r="GS164" s="436"/>
      <c r="GT164" s="436"/>
      <c r="GU164" s="436"/>
      <c r="GV164" s="436"/>
      <c r="GW164" s="436"/>
      <c r="GX164" s="437"/>
      <c r="GY164" s="437"/>
      <c r="GZ164" s="437"/>
      <c r="HA164" s="437"/>
      <c r="HB164" s="437"/>
      <c r="HC164" s="437"/>
      <c r="HD164" s="437"/>
      <c r="HE164" s="3665"/>
      <c r="HF164" s="437"/>
      <c r="HG164" s="437"/>
      <c r="HH164" s="437"/>
      <c r="HI164" s="438"/>
      <c r="HJ164" s="438"/>
      <c r="HK164" s="438"/>
      <c r="HL164" s="438"/>
      <c r="HM164" s="438"/>
      <c r="HN164" s="438"/>
      <c r="HO164" s="3665"/>
      <c r="HP164" s="438"/>
      <c r="HQ164" s="438"/>
      <c r="HR164" s="438"/>
      <c r="HS164" s="438"/>
      <c r="HT164" s="438"/>
      <c r="HU164" s="438"/>
      <c r="HV164" s="439"/>
      <c r="HW164" s="439"/>
      <c r="HX164" s="439"/>
      <c r="HY164" s="439"/>
      <c r="HZ164" s="439"/>
      <c r="IA164" s="3665"/>
      <c r="IB164" s="439"/>
      <c r="IC164" s="439"/>
      <c r="ID164" s="439"/>
      <c r="IE164" s="439"/>
      <c r="IF164" s="439"/>
      <c r="IG164" s="439"/>
    </row>
    <row r="165" spans="1:241" s="530" customFormat="1" x14ac:dyDescent="0.25">
      <c r="A165" s="3501"/>
      <c r="B165" s="572"/>
      <c r="C165" s="175"/>
      <c r="D165" s="545"/>
      <c r="E165" s="546"/>
      <c r="F165" s="589">
        <v>9</v>
      </c>
      <c r="G165" s="590"/>
      <c r="H165" s="591" t="str">
        <f t="array" aca="1" ref="H165" ca="1">INDEX(joueurs,SMALL(IF(podiums=K165,ROW(INDIRECT("1:"&amp;ROWS(joueurs)))),COUNTIF(K$157:K165,K165)))</f>
        <v>Jonathan</v>
      </c>
      <c r="I165" s="591"/>
      <c r="J165" s="592"/>
      <c r="K165" s="593">
        <f>LARGE(podiums,ROWS($1:9))</f>
        <v>17</v>
      </c>
      <c r="L165" s="594">
        <f t="array" aca="1" ref="L165" ca="1">INDEX($C$7:$S$114,MATCH(H165,'INTEGRALE verrouillée'!joueurs,0),17)</f>
        <v>0.14912280701754385</v>
      </c>
      <c r="M165" s="591"/>
      <c r="N165" s="543"/>
      <c r="O165" s="543"/>
      <c r="P165" s="556"/>
      <c r="Q165" s="556"/>
      <c r="R165" s="553"/>
      <c r="S165" s="554"/>
      <c r="T165" s="555"/>
      <c r="U165" s="555"/>
      <c r="V165" s="550"/>
      <c r="W165" s="133"/>
      <c r="X165" s="139"/>
      <c r="Y165" s="139"/>
      <c r="Z165" s="390"/>
      <c r="AA165" s="551"/>
      <c r="AB165" s="552"/>
      <c r="AC165" s="3449"/>
      <c r="AD165" s="3449"/>
      <c r="AE165" s="3450"/>
      <c r="AF165" s="3450"/>
      <c r="AG165" s="3451"/>
      <c r="AH165" s="3451"/>
      <c r="AI165" s="3452"/>
      <c r="AJ165" s="3452"/>
      <c r="AK165" s="3453"/>
      <c r="AL165" s="3453"/>
      <c r="AM165" s="3454"/>
      <c r="AN165" s="3454"/>
      <c r="AO165" s="3455"/>
      <c r="AP165" s="3455"/>
      <c r="AQ165" s="3449"/>
      <c r="AR165" s="3449"/>
      <c r="AS165" s="3450"/>
      <c r="AT165" s="3450"/>
      <c r="AU165" s="3451"/>
      <c r="AV165" s="3451"/>
      <c r="AW165" s="3452"/>
      <c r="AX165" s="3452"/>
      <c r="AY165" s="3456"/>
      <c r="AZ165" s="3456"/>
      <c r="BA165" s="3470"/>
      <c r="BB165" s="3470"/>
      <c r="BC165" s="3606"/>
      <c r="BD165" s="3606"/>
      <c r="BE165" s="3727"/>
      <c r="BF165" s="3727"/>
      <c r="BG165" s="3807"/>
      <c r="BH165" s="3807"/>
      <c r="BI165" s="429"/>
      <c r="BJ165" s="429"/>
      <c r="BK165" s="429"/>
      <c r="BL165" s="428"/>
      <c r="BM165" s="428"/>
      <c r="BN165" s="428"/>
      <c r="BO165" s="428"/>
      <c r="BP165" s="428"/>
      <c r="BQ165" s="430"/>
      <c r="BR165" s="431"/>
      <c r="BS165" s="431"/>
      <c r="BT165" s="432"/>
      <c r="BU165" s="432"/>
      <c r="BV165" s="432"/>
      <c r="BW165" s="432"/>
      <c r="BX165" s="432"/>
      <c r="BY165" s="432"/>
      <c r="BZ165" s="432"/>
      <c r="CA165" s="432"/>
      <c r="CB165" s="433"/>
      <c r="CC165" s="433"/>
      <c r="CD165" s="434"/>
      <c r="CE165" s="434"/>
      <c r="CF165" s="434"/>
      <c r="CG165" s="434"/>
      <c r="CH165" s="434"/>
      <c r="CI165" s="434"/>
      <c r="CJ165" s="434"/>
      <c r="CK165" s="434"/>
      <c r="CL165" s="435"/>
      <c r="CM165" s="435"/>
      <c r="CN165" s="435"/>
      <c r="CO165" s="435"/>
      <c r="CP165" s="435"/>
      <c r="CQ165" s="435"/>
      <c r="CR165" s="435"/>
      <c r="CS165" s="435"/>
      <c r="CT165" s="435"/>
      <c r="CU165" s="435"/>
      <c r="CV165" s="435"/>
      <c r="CW165" s="436"/>
      <c r="CX165" s="436"/>
      <c r="CY165" s="436"/>
      <c r="CZ165" s="436"/>
      <c r="DA165" s="436"/>
      <c r="DB165" s="436"/>
      <c r="DC165" s="436"/>
      <c r="DD165" s="436"/>
      <c r="DE165" s="436"/>
      <c r="DF165" s="436"/>
      <c r="DG165" s="437"/>
      <c r="DH165" s="437"/>
      <c r="DI165" s="437"/>
      <c r="DJ165" s="437"/>
      <c r="DK165" s="437"/>
      <c r="DL165" s="437"/>
      <c r="DM165" s="437"/>
      <c r="DN165" s="437"/>
      <c r="DO165" s="437"/>
      <c r="DP165" s="437"/>
      <c r="DQ165" s="437"/>
      <c r="DR165" s="437"/>
      <c r="DS165" s="437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9"/>
      <c r="EG165" s="439"/>
      <c r="EH165" s="439"/>
      <c r="EI165" s="439"/>
      <c r="EJ165" s="439"/>
      <c r="EK165" s="439"/>
      <c r="EL165" s="439"/>
      <c r="EM165" s="439"/>
      <c r="EN165" s="439"/>
      <c r="EO165" s="439"/>
      <c r="EP165" s="439"/>
      <c r="EQ165" s="439"/>
      <c r="ER165" s="439"/>
      <c r="ES165" s="440"/>
      <c r="ET165" s="440"/>
      <c r="EU165" s="440"/>
      <c r="EV165" s="440"/>
      <c r="EW165" s="440"/>
      <c r="EX165" s="440"/>
      <c r="EY165" s="440"/>
      <c r="EZ165" s="440"/>
      <c r="FA165" s="440"/>
      <c r="FB165" s="440"/>
      <c r="FC165" s="440"/>
      <c r="FD165" s="440"/>
      <c r="FE165" s="440"/>
      <c r="FF165" s="440"/>
      <c r="FG165" s="434"/>
      <c r="FH165" s="434"/>
      <c r="FI165" s="434"/>
      <c r="FJ165" s="434"/>
      <c r="FK165" s="434"/>
      <c r="FL165" s="434"/>
      <c r="FM165" s="434"/>
      <c r="FN165" s="434"/>
      <c r="FO165" s="434"/>
      <c r="FP165" s="434"/>
      <c r="FQ165" s="434"/>
      <c r="FR165" s="434"/>
      <c r="FS165" s="434"/>
      <c r="FT165" s="434"/>
      <c r="FU165" s="435"/>
      <c r="FV165" s="435"/>
      <c r="FW165" s="435"/>
      <c r="FX165" s="435"/>
      <c r="FY165" s="435"/>
      <c r="FZ165" s="435"/>
      <c r="GA165" s="435"/>
      <c r="GB165" s="435"/>
      <c r="GC165" s="435"/>
      <c r="GD165" s="435"/>
      <c r="GE165" s="435"/>
      <c r="GF165" s="435"/>
      <c r="GG165" s="435"/>
      <c r="GH165" s="435"/>
      <c r="GI165" s="436"/>
      <c r="GJ165" s="436"/>
      <c r="GK165" s="436"/>
      <c r="GL165" s="436"/>
      <c r="GM165" s="436"/>
      <c r="GN165" s="436"/>
      <c r="GO165" s="436"/>
      <c r="GP165" s="436"/>
      <c r="GQ165" s="436"/>
      <c r="GR165" s="436"/>
      <c r="GS165" s="436"/>
      <c r="GT165" s="436"/>
      <c r="GU165" s="436"/>
      <c r="GV165" s="436"/>
      <c r="GW165" s="436"/>
      <c r="GX165" s="437"/>
      <c r="GY165" s="437"/>
      <c r="GZ165" s="437"/>
      <c r="HA165" s="437"/>
      <c r="HB165" s="437"/>
      <c r="HC165" s="437"/>
      <c r="HD165" s="437"/>
      <c r="HE165" s="3665"/>
      <c r="HF165" s="437"/>
      <c r="HG165" s="437"/>
      <c r="HH165" s="437"/>
      <c r="HI165" s="438"/>
      <c r="HJ165" s="438"/>
      <c r="HK165" s="438"/>
      <c r="HL165" s="438"/>
      <c r="HM165" s="438"/>
      <c r="HN165" s="438"/>
      <c r="HO165" s="3665"/>
      <c r="HP165" s="438"/>
      <c r="HQ165" s="438"/>
      <c r="HR165" s="438"/>
      <c r="HS165" s="438"/>
      <c r="HT165" s="438"/>
      <c r="HU165" s="438"/>
      <c r="HV165" s="439"/>
      <c r="HW165" s="439"/>
      <c r="HX165" s="439"/>
      <c r="HY165" s="439"/>
      <c r="HZ165" s="439"/>
      <c r="IA165" s="3665"/>
      <c r="IB165" s="439"/>
      <c r="IC165" s="439"/>
      <c r="ID165" s="439"/>
      <c r="IE165" s="439"/>
      <c r="IF165" s="439"/>
      <c r="IG165" s="439"/>
    </row>
    <row r="166" spans="1:241" s="530" customFormat="1" x14ac:dyDescent="0.25">
      <c r="A166" s="3501"/>
      <c r="B166" s="572"/>
      <c r="C166" s="175"/>
      <c r="D166" s="545"/>
      <c r="E166" s="546"/>
      <c r="F166" s="589">
        <v>10</v>
      </c>
      <c r="G166" s="590"/>
      <c r="H166" s="591" t="str">
        <f t="array" aca="1" ref="H166" ca="1">INDEX(joueurs,SMALL(IF(podiums=K166,ROW(INDIRECT("1:"&amp;ROWS(joueurs)))),COUNTIF(K$157:K166,K166)))</f>
        <v>Mathias</v>
      </c>
      <c r="I166" s="591"/>
      <c r="J166" s="592"/>
      <c r="K166" s="593">
        <f>LARGE(podiums,ROWS($1:10))</f>
        <v>17</v>
      </c>
      <c r="L166" s="594">
        <f t="array" aca="1" ref="L166" ca="1">INDEX($C$7:$S$114,MATCH(H166,'INTEGRALE verrouillée'!joueurs,0),17)</f>
        <v>0.24637681159420291</v>
      </c>
      <c r="M166" s="591"/>
      <c r="N166" s="543"/>
      <c r="O166" s="543"/>
      <c r="P166" s="556"/>
      <c r="Q166" s="556"/>
      <c r="R166" s="553"/>
      <c r="S166" s="554"/>
      <c r="T166" s="555"/>
      <c r="U166" s="555"/>
      <c r="V166" s="550"/>
      <c r="W166" s="133"/>
      <c r="X166" s="139"/>
      <c r="Y166" s="139"/>
      <c r="Z166" s="390"/>
      <c r="AA166" s="551"/>
      <c r="AB166" s="552"/>
      <c r="AC166" s="3449"/>
      <c r="AD166" s="3449"/>
      <c r="AE166" s="3450"/>
      <c r="AF166" s="3450"/>
      <c r="AG166" s="3451"/>
      <c r="AH166" s="3451"/>
      <c r="AI166" s="3452"/>
      <c r="AJ166" s="3452"/>
      <c r="AK166" s="3453"/>
      <c r="AL166" s="3453"/>
      <c r="AM166" s="3454"/>
      <c r="AN166" s="3454"/>
      <c r="AO166" s="3455"/>
      <c r="AP166" s="3455"/>
      <c r="AQ166" s="3449"/>
      <c r="AR166" s="3449"/>
      <c r="AS166" s="3450"/>
      <c r="AT166" s="3450"/>
      <c r="AU166" s="3451"/>
      <c r="AV166" s="3451"/>
      <c r="AW166" s="3452"/>
      <c r="AX166" s="3452"/>
      <c r="AY166" s="3456"/>
      <c r="AZ166" s="3456"/>
      <c r="BA166" s="3470"/>
      <c r="BB166" s="3470"/>
      <c r="BC166" s="3606"/>
      <c r="BD166" s="3606"/>
      <c r="BE166" s="3727"/>
      <c r="BF166" s="3727"/>
      <c r="BG166" s="3807"/>
      <c r="BH166" s="3807"/>
      <c r="BI166" s="429"/>
      <c r="BJ166" s="429"/>
      <c r="BK166" s="429"/>
      <c r="BL166" s="428"/>
      <c r="BM166" s="428"/>
      <c r="BN166" s="428"/>
      <c r="BO166" s="428"/>
      <c r="BP166" s="428"/>
      <c r="BQ166" s="430"/>
      <c r="BR166" s="431"/>
      <c r="BS166" s="431"/>
      <c r="BT166" s="432"/>
      <c r="BU166" s="432"/>
      <c r="BV166" s="432"/>
      <c r="BW166" s="432"/>
      <c r="BX166" s="432"/>
      <c r="BY166" s="432"/>
      <c r="BZ166" s="432"/>
      <c r="CA166" s="432"/>
      <c r="CB166" s="433"/>
      <c r="CC166" s="433"/>
      <c r="CD166" s="434"/>
      <c r="CE166" s="434"/>
      <c r="CF166" s="434"/>
      <c r="CG166" s="434"/>
      <c r="CH166" s="434"/>
      <c r="CI166" s="434"/>
      <c r="CJ166" s="434"/>
      <c r="CK166" s="434"/>
      <c r="CL166" s="435"/>
      <c r="CM166" s="435"/>
      <c r="CN166" s="435"/>
      <c r="CO166" s="435"/>
      <c r="CP166" s="435"/>
      <c r="CQ166" s="435"/>
      <c r="CR166" s="435"/>
      <c r="CS166" s="435"/>
      <c r="CT166" s="435"/>
      <c r="CU166" s="435"/>
      <c r="CV166" s="435"/>
      <c r="CW166" s="436"/>
      <c r="CX166" s="436"/>
      <c r="CY166" s="436"/>
      <c r="CZ166" s="436"/>
      <c r="DA166" s="436"/>
      <c r="DB166" s="436"/>
      <c r="DC166" s="436"/>
      <c r="DD166" s="436"/>
      <c r="DE166" s="436"/>
      <c r="DF166" s="436"/>
      <c r="DG166" s="437"/>
      <c r="DH166" s="437"/>
      <c r="DI166" s="437"/>
      <c r="DJ166" s="437"/>
      <c r="DK166" s="437"/>
      <c r="DL166" s="437"/>
      <c r="DM166" s="437"/>
      <c r="DN166" s="437"/>
      <c r="DO166" s="437"/>
      <c r="DP166" s="437"/>
      <c r="DQ166" s="437"/>
      <c r="DR166" s="437"/>
      <c r="DS166" s="437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9"/>
      <c r="EG166" s="439"/>
      <c r="EH166" s="439"/>
      <c r="EI166" s="439"/>
      <c r="EJ166" s="439"/>
      <c r="EK166" s="439"/>
      <c r="EL166" s="439"/>
      <c r="EM166" s="439"/>
      <c r="EN166" s="439"/>
      <c r="EO166" s="439"/>
      <c r="EP166" s="439"/>
      <c r="EQ166" s="439"/>
      <c r="ER166" s="439"/>
      <c r="ES166" s="440"/>
      <c r="ET166" s="440"/>
      <c r="EU166" s="440"/>
      <c r="EV166" s="440"/>
      <c r="EW166" s="440"/>
      <c r="EX166" s="440"/>
      <c r="EY166" s="440"/>
      <c r="EZ166" s="440"/>
      <c r="FA166" s="440"/>
      <c r="FB166" s="440"/>
      <c r="FC166" s="440"/>
      <c r="FD166" s="440"/>
      <c r="FE166" s="440"/>
      <c r="FF166" s="440"/>
      <c r="FG166" s="434"/>
      <c r="FH166" s="434"/>
      <c r="FI166" s="434"/>
      <c r="FJ166" s="434"/>
      <c r="FK166" s="434"/>
      <c r="FL166" s="434"/>
      <c r="FM166" s="434"/>
      <c r="FN166" s="434"/>
      <c r="FO166" s="434"/>
      <c r="FP166" s="434"/>
      <c r="FQ166" s="434"/>
      <c r="FR166" s="434"/>
      <c r="FS166" s="434"/>
      <c r="FT166" s="434"/>
      <c r="FU166" s="435"/>
      <c r="FV166" s="435"/>
      <c r="FW166" s="435"/>
      <c r="FX166" s="435"/>
      <c r="FY166" s="435"/>
      <c r="FZ166" s="435"/>
      <c r="GA166" s="435"/>
      <c r="GB166" s="435"/>
      <c r="GC166" s="435"/>
      <c r="GD166" s="435"/>
      <c r="GE166" s="435"/>
      <c r="GF166" s="435"/>
      <c r="GG166" s="435"/>
      <c r="GH166" s="435"/>
      <c r="GI166" s="436"/>
      <c r="GJ166" s="436"/>
      <c r="GK166" s="436"/>
      <c r="GL166" s="436"/>
      <c r="GM166" s="436"/>
      <c r="GN166" s="436"/>
      <c r="GO166" s="436"/>
      <c r="GP166" s="436"/>
      <c r="GQ166" s="436"/>
      <c r="GR166" s="436"/>
      <c r="GS166" s="436"/>
      <c r="GT166" s="436"/>
      <c r="GU166" s="436"/>
      <c r="GV166" s="436"/>
      <c r="GW166" s="436"/>
      <c r="GX166" s="437"/>
      <c r="GY166" s="437"/>
      <c r="GZ166" s="437"/>
      <c r="HA166" s="437"/>
      <c r="HB166" s="437"/>
      <c r="HC166" s="437"/>
      <c r="HD166" s="437"/>
      <c r="HE166" s="3665"/>
      <c r="HF166" s="437"/>
      <c r="HG166" s="437"/>
      <c r="HH166" s="437"/>
      <c r="HI166" s="438"/>
      <c r="HJ166" s="438"/>
      <c r="HK166" s="438"/>
      <c r="HL166" s="438"/>
      <c r="HM166" s="438"/>
      <c r="HN166" s="438"/>
      <c r="HO166" s="3665"/>
      <c r="HP166" s="438"/>
      <c r="HQ166" s="438"/>
      <c r="HR166" s="438"/>
      <c r="HS166" s="438"/>
      <c r="HT166" s="438"/>
      <c r="HU166" s="438"/>
      <c r="HV166" s="439"/>
      <c r="HW166" s="439"/>
      <c r="HX166" s="439"/>
      <c r="HY166" s="439"/>
      <c r="HZ166" s="439"/>
      <c r="IA166" s="3665"/>
      <c r="IB166" s="439"/>
      <c r="IC166" s="439"/>
      <c r="ID166" s="439"/>
      <c r="IE166" s="439"/>
      <c r="IF166" s="439"/>
      <c r="IG166" s="439"/>
    </row>
    <row r="167" spans="1:241" s="530" customFormat="1" x14ac:dyDescent="0.25">
      <c r="A167" s="3501"/>
      <c r="B167" s="572"/>
      <c r="C167" s="175"/>
      <c r="D167" s="545"/>
      <c r="E167" s="546"/>
      <c r="F167" s="573"/>
      <c r="G167" s="568"/>
      <c r="H167" s="568"/>
      <c r="I167" s="568"/>
      <c r="J167" s="574"/>
      <c r="K167" s="575"/>
      <c r="L167" s="575"/>
      <c r="M167" s="575"/>
      <c r="N167" s="543"/>
      <c r="O167" s="543"/>
      <c r="P167" s="556"/>
      <c r="Q167" s="556"/>
      <c r="R167" s="553"/>
      <c r="S167" s="554"/>
      <c r="T167" s="555"/>
      <c r="U167" s="555"/>
      <c r="V167" s="550"/>
      <c r="W167" s="133"/>
      <c r="X167" s="139"/>
      <c r="Y167" s="139"/>
      <c r="Z167" s="390"/>
      <c r="AA167" s="551"/>
      <c r="AB167" s="552"/>
      <c r="AC167" s="3449"/>
      <c r="AD167" s="3449"/>
      <c r="AE167" s="3450"/>
      <c r="AF167" s="3450"/>
      <c r="AG167" s="3451"/>
      <c r="AH167" s="3451"/>
      <c r="AI167" s="3452"/>
      <c r="AJ167" s="3452"/>
      <c r="AK167" s="3453"/>
      <c r="AL167" s="3453"/>
      <c r="AM167" s="3454"/>
      <c r="AN167" s="3454"/>
      <c r="AO167" s="3455"/>
      <c r="AP167" s="3455"/>
      <c r="AQ167" s="3449"/>
      <c r="AR167" s="3449"/>
      <c r="AS167" s="3450"/>
      <c r="AT167" s="3450"/>
      <c r="AU167" s="3451"/>
      <c r="AV167" s="3451"/>
      <c r="AW167" s="3452"/>
      <c r="AX167" s="3452"/>
      <c r="AY167" s="3456"/>
      <c r="AZ167" s="3456"/>
      <c r="BA167" s="3470"/>
      <c r="BB167" s="3470"/>
      <c r="BC167" s="3606"/>
      <c r="BD167" s="3606"/>
      <c r="BE167" s="3727"/>
      <c r="BF167" s="3727"/>
      <c r="BG167" s="3807"/>
      <c r="BH167" s="3807"/>
      <c r="BI167" s="429"/>
      <c r="BJ167" s="429"/>
      <c r="BK167" s="429"/>
      <c r="BL167" s="428"/>
      <c r="BM167" s="428"/>
      <c r="BN167" s="428"/>
      <c r="BO167" s="428"/>
      <c r="BP167" s="428"/>
      <c r="BQ167" s="430"/>
      <c r="BR167" s="431"/>
      <c r="BS167" s="431"/>
      <c r="BT167" s="432"/>
      <c r="BU167" s="432"/>
      <c r="BV167" s="432"/>
      <c r="BW167" s="432"/>
      <c r="BX167" s="432"/>
      <c r="BY167" s="432"/>
      <c r="BZ167" s="432"/>
      <c r="CA167" s="432"/>
      <c r="CB167" s="433"/>
      <c r="CC167" s="433"/>
      <c r="CD167" s="434"/>
      <c r="CE167" s="434"/>
      <c r="CF167" s="434"/>
      <c r="CG167" s="434"/>
      <c r="CH167" s="434"/>
      <c r="CI167" s="434"/>
      <c r="CJ167" s="434"/>
      <c r="CK167" s="434"/>
      <c r="CL167" s="435"/>
      <c r="CM167" s="435"/>
      <c r="CN167" s="435"/>
      <c r="CO167" s="435"/>
      <c r="CP167" s="435"/>
      <c r="CQ167" s="435"/>
      <c r="CR167" s="435"/>
      <c r="CS167" s="435"/>
      <c r="CT167" s="435"/>
      <c r="CU167" s="435"/>
      <c r="CV167" s="435"/>
      <c r="CW167" s="436"/>
      <c r="CX167" s="436"/>
      <c r="CY167" s="436"/>
      <c r="CZ167" s="436"/>
      <c r="DA167" s="436"/>
      <c r="DB167" s="436"/>
      <c r="DC167" s="436"/>
      <c r="DD167" s="436"/>
      <c r="DE167" s="436"/>
      <c r="DF167" s="436"/>
      <c r="DG167" s="437"/>
      <c r="DH167" s="437"/>
      <c r="DI167" s="437"/>
      <c r="DJ167" s="437"/>
      <c r="DK167" s="437"/>
      <c r="DL167" s="437"/>
      <c r="DM167" s="437"/>
      <c r="DN167" s="437"/>
      <c r="DO167" s="437"/>
      <c r="DP167" s="437"/>
      <c r="DQ167" s="437"/>
      <c r="DR167" s="437"/>
      <c r="DS167" s="437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9"/>
      <c r="EG167" s="439"/>
      <c r="EH167" s="439"/>
      <c r="EI167" s="439"/>
      <c r="EJ167" s="439"/>
      <c r="EK167" s="439"/>
      <c r="EL167" s="439"/>
      <c r="EM167" s="439"/>
      <c r="EN167" s="439"/>
      <c r="EO167" s="439"/>
      <c r="EP167" s="439"/>
      <c r="EQ167" s="439"/>
      <c r="ER167" s="439"/>
      <c r="ES167" s="440"/>
      <c r="ET167" s="440"/>
      <c r="EU167" s="440"/>
      <c r="EV167" s="440"/>
      <c r="EW167" s="440"/>
      <c r="EX167" s="440"/>
      <c r="EY167" s="440"/>
      <c r="EZ167" s="440"/>
      <c r="FA167" s="440"/>
      <c r="FB167" s="440"/>
      <c r="FC167" s="440"/>
      <c r="FD167" s="440"/>
      <c r="FE167" s="440"/>
      <c r="FF167" s="440"/>
      <c r="FG167" s="434"/>
      <c r="FH167" s="434"/>
      <c r="FI167" s="434"/>
      <c r="FJ167" s="434"/>
      <c r="FK167" s="434"/>
      <c r="FL167" s="434"/>
      <c r="FM167" s="434"/>
      <c r="FN167" s="434"/>
      <c r="FO167" s="434"/>
      <c r="FP167" s="434"/>
      <c r="FQ167" s="434"/>
      <c r="FR167" s="434"/>
      <c r="FS167" s="434"/>
      <c r="FT167" s="434"/>
      <c r="FU167" s="435"/>
      <c r="FV167" s="435"/>
      <c r="FW167" s="435"/>
      <c r="FX167" s="435"/>
      <c r="FY167" s="435"/>
      <c r="FZ167" s="435"/>
      <c r="GA167" s="435"/>
      <c r="GB167" s="435"/>
      <c r="GC167" s="435"/>
      <c r="GD167" s="435"/>
      <c r="GE167" s="435"/>
      <c r="GF167" s="435"/>
      <c r="GG167" s="435"/>
      <c r="GH167" s="435"/>
      <c r="GI167" s="436"/>
      <c r="GJ167" s="436"/>
      <c r="GK167" s="436"/>
      <c r="GL167" s="436"/>
      <c r="GM167" s="436"/>
      <c r="GN167" s="436"/>
      <c r="GO167" s="436"/>
      <c r="GP167" s="436"/>
      <c r="GQ167" s="436"/>
      <c r="GR167" s="436"/>
      <c r="GS167" s="436"/>
      <c r="GT167" s="436"/>
      <c r="GU167" s="436"/>
      <c r="GV167" s="436"/>
      <c r="GW167" s="436"/>
      <c r="GX167" s="437"/>
      <c r="GY167" s="437"/>
      <c r="GZ167" s="437"/>
      <c r="HA167" s="437"/>
      <c r="HB167" s="437"/>
      <c r="HC167" s="437"/>
      <c r="HD167" s="437"/>
      <c r="HE167" s="3665"/>
      <c r="HF167" s="437"/>
      <c r="HG167" s="437"/>
      <c r="HH167" s="437"/>
      <c r="HI167" s="438"/>
      <c r="HJ167" s="438"/>
      <c r="HK167" s="438"/>
      <c r="HL167" s="438"/>
      <c r="HM167" s="438"/>
      <c r="HN167" s="438"/>
      <c r="HO167" s="3665"/>
      <c r="HP167" s="438"/>
      <c r="HQ167" s="438"/>
      <c r="HR167" s="438"/>
      <c r="HS167" s="438"/>
      <c r="HT167" s="438"/>
      <c r="HU167" s="438"/>
      <c r="HV167" s="439"/>
      <c r="HW167" s="439"/>
      <c r="HX167" s="439"/>
      <c r="HY167" s="439"/>
      <c r="HZ167" s="439"/>
      <c r="IA167" s="3665"/>
      <c r="IB167" s="439"/>
      <c r="IC167" s="439"/>
      <c r="ID167" s="439"/>
      <c r="IE167" s="439"/>
      <c r="IF167" s="439"/>
      <c r="IG167" s="439"/>
    </row>
    <row r="168" spans="1:241" s="530" customFormat="1" x14ac:dyDescent="0.25">
      <c r="A168" s="3501"/>
      <c r="B168" s="572"/>
      <c r="C168" s="175"/>
      <c r="D168" s="545"/>
      <c r="E168" s="546"/>
      <c r="F168" s="595" t="s">
        <v>260</v>
      </c>
      <c r="G168" s="596"/>
      <c r="H168" s="596"/>
      <c r="I168" s="596"/>
      <c r="J168" s="596"/>
      <c r="K168" s="596"/>
      <c r="L168" s="597"/>
      <c r="M168" s="596"/>
      <c r="N168" s="543"/>
      <c r="O168" s="543"/>
      <c r="P168" s="556"/>
      <c r="Q168" s="556"/>
      <c r="R168" s="553"/>
      <c r="S168" s="554"/>
      <c r="T168" s="555"/>
      <c r="U168" s="555"/>
      <c r="V168" s="550"/>
      <c r="W168" s="133"/>
      <c r="X168" s="139"/>
      <c r="Y168" s="139"/>
      <c r="Z168" s="390"/>
      <c r="AA168" s="551"/>
      <c r="AB168" s="552"/>
      <c r="AC168" s="3449"/>
      <c r="AD168" s="3449"/>
      <c r="AE168" s="3450"/>
      <c r="AF168" s="3450"/>
      <c r="AG168" s="3451"/>
      <c r="AH168" s="3451"/>
      <c r="AI168" s="3452"/>
      <c r="AJ168" s="3452"/>
      <c r="AK168" s="3453"/>
      <c r="AL168" s="3453"/>
      <c r="AM168" s="3454"/>
      <c r="AN168" s="3454"/>
      <c r="AO168" s="3455"/>
      <c r="AP168" s="3455"/>
      <c r="AQ168" s="3449"/>
      <c r="AR168" s="3449"/>
      <c r="AS168" s="3450"/>
      <c r="AT168" s="3450"/>
      <c r="AU168" s="3451"/>
      <c r="AV168" s="3451"/>
      <c r="AW168" s="3452"/>
      <c r="AX168" s="3452"/>
      <c r="AY168" s="3456"/>
      <c r="AZ168" s="3456"/>
      <c r="BA168" s="3470"/>
      <c r="BB168" s="3470"/>
      <c r="BC168" s="3606"/>
      <c r="BD168" s="3606"/>
      <c r="BE168" s="3727"/>
      <c r="BF168" s="3727"/>
      <c r="BG168" s="3807"/>
      <c r="BH168" s="3807"/>
      <c r="BI168" s="429"/>
      <c r="BJ168" s="429"/>
      <c r="BK168" s="429"/>
      <c r="BL168" s="428"/>
      <c r="BM168" s="428"/>
      <c r="BN168" s="428"/>
      <c r="BO168" s="428"/>
      <c r="BP168" s="428"/>
      <c r="BQ168" s="430"/>
      <c r="BR168" s="431"/>
      <c r="BS168" s="431"/>
      <c r="BT168" s="432"/>
      <c r="BU168" s="432"/>
      <c r="BV168" s="432"/>
      <c r="BW168" s="432"/>
      <c r="BX168" s="432"/>
      <c r="BY168" s="432"/>
      <c r="BZ168" s="432"/>
      <c r="CA168" s="432"/>
      <c r="CB168" s="433"/>
      <c r="CC168" s="433"/>
      <c r="CD168" s="434"/>
      <c r="CE168" s="434"/>
      <c r="CF168" s="434"/>
      <c r="CG168" s="434"/>
      <c r="CH168" s="434"/>
      <c r="CI168" s="434"/>
      <c r="CJ168" s="434"/>
      <c r="CK168" s="434"/>
      <c r="CL168" s="435"/>
      <c r="CM168" s="435"/>
      <c r="CN168" s="435"/>
      <c r="CO168" s="435"/>
      <c r="CP168" s="435"/>
      <c r="CQ168" s="435"/>
      <c r="CR168" s="435"/>
      <c r="CS168" s="435"/>
      <c r="CT168" s="435"/>
      <c r="CU168" s="435"/>
      <c r="CV168" s="435"/>
      <c r="CW168" s="436"/>
      <c r="CX168" s="436"/>
      <c r="CY168" s="436"/>
      <c r="CZ168" s="436"/>
      <c r="DA168" s="436"/>
      <c r="DB168" s="436"/>
      <c r="DC168" s="436"/>
      <c r="DD168" s="436"/>
      <c r="DE168" s="436"/>
      <c r="DF168" s="436"/>
      <c r="DG168" s="437"/>
      <c r="DH168" s="437"/>
      <c r="DI168" s="437"/>
      <c r="DJ168" s="437"/>
      <c r="DK168" s="437"/>
      <c r="DL168" s="437"/>
      <c r="DM168" s="437"/>
      <c r="DN168" s="437"/>
      <c r="DO168" s="437"/>
      <c r="DP168" s="437"/>
      <c r="DQ168" s="437"/>
      <c r="DR168" s="437"/>
      <c r="DS168" s="437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9"/>
      <c r="EG168" s="439"/>
      <c r="EH168" s="439"/>
      <c r="EI168" s="439"/>
      <c r="EJ168" s="439"/>
      <c r="EK168" s="439"/>
      <c r="EL168" s="439"/>
      <c r="EM168" s="439"/>
      <c r="EN168" s="439"/>
      <c r="EO168" s="439"/>
      <c r="EP168" s="439"/>
      <c r="EQ168" s="439"/>
      <c r="ER168" s="439"/>
      <c r="ES168" s="440"/>
      <c r="ET168" s="440"/>
      <c r="EU168" s="440"/>
      <c r="EV168" s="440"/>
      <c r="EW168" s="440"/>
      <c r="EX168" s="440"/>
      <c r="EY168" s="440"/>
      <c r="EZ168" s="440"/>
      <c r="FA168" s="440"/>
      <c r="FB168" s="440"/>
      <c r="FC168" s="440"/>
      <c r="FD168" s="440"/>
      <c r="FE168" s="440"/>
      <c r="FF168" s="440"/>
      <c r="FG168" s="434"/>
      <c r="FH168" s="434"/>
      <c r="FI168" s="434"/>
      <c r="FJ168" s="434"/>
      <c r="FK168" s="434"/>
      <c r="FL168" s="434"/>
      <c r="FM168" s="434"/>
      <c r="FN168" s="434"/>
      <c r="FO168" s="434"/>
      <c r="FP168" s="434"/>
      <c r="FQ168" s="434"/>
      <c r="FR168" s="434"/>
      <c r="FS168" s="434"/>
      <c r="FT168" s="434"/>
      <c r="FU168" s="435"/>
      <c r="FV168" s="435"/>
      <c r="FW168" s="435"/>
      <c r="FX168" s="435"/>
      <c r="FY168" s="435"/>
      <c r="FZ168" s="435"/>
      <c r="GA168" s="435"/>
      <c r="GB168" s="435"/>
      <c r="GC168" s="435"/>
      <c r="GD168" s="435"/>
      <c r="GE168" s="435"/>
      <c r="GF168" s="435"/>
      <c r="GG168" s="435"/>
      <c r="GH168" s="435"/>
      <c r="GI168" s="436"/>
      <c r="GJ168" s="436"/>
      <c r="GK168" s="436"/>
      <c r="GL168" s="436"/>
      <c r="GM168" s="436"/>
      <c r="GN168" s="436"/>
      <c r="GO168" s="436"/>
      <c r="GP168" s="436"/>
      <c r="GQ168" s="436"/>
      <c r="GR168" s="436"/>
      <c r="GS168" s="436"/>
      <c r="GT168" s="436"/>
      <c r="GU168" s="436"/>
      <c r="GV168" s="436"/>
      <c r="GW168" s="436"/>
      <c r="GX168" s="437"/>
      <c r="GY168" s="437"/>
      <c r="GZ168" s="437"/>
      <c r="HA168" s="437"/>
      <c r="HB168" s="437"/>
      <c r="HC168" s="437"/>
      <c r="HD168" s="437"/>
      <c r="HE168" s="3665"/>
      <c r="HF168" s="437"/>
      <c r="HG168" s="437"/>
      <c r="HH168" s="437"/>
      <c r="HI168" s="438"/>
      <c r="HJ168" s="438"/>
      <c r="HK168" s="438"/>
      <c r="HL168" s="438"/>
      <c r="HM168" s="438"/>
      <c r="HN168" s="438"/>
      <c r="HO168" s="3665"/>
      <c r="HP168" s="438"/>
      <c r="HQ168" s="438"/>
      <c r="HR168" s="438"/>
      <c r="HS168" s="438"/>
      <c r="HT168" s="438"/>
      <c r="HU168" s="438"/>
      <c r="HV168" s="439"/>
      <c r="HW168" s="439"/>
      <c r="HX168" s="439"/>
      <c r="HY168" s="439"/>
      <c r="HZ168" s="439"/>
      <c r="IA168" s="3665"/>
      <c r="IB168" s="439"/>
      <c r="IC168" s="439"/>
      <c r="ID168" s="439"/>
      <c r="IE168" s="439"/>
      <c r="IF168" s="439"/>
      <c r="IG168" s="439"/>
    </row>
    <row r="169" spans="1:241" s="530" customFormat="1" x14ac:dyDescent="0.25">
      <c r="A169" s="3501"/>
      <c r="B169" s="572"/>
      <c r="C169" s="175"/>
      <c r="D169" s="545"/>
      <c r="E169" s="546"/>
      <c r="F169" s="598">
        <v>1</v>
      </c>
      <c r="G169" s="599"/>
      <c r="H169" s="600" t="str">
        <f t="array" aca="1" ref="H169" ca="1">INDEX(joueurs,SMALL(IF(loose=K169,ROW(INDIRECT("1:"&amp;ROWS(joueurs)))),COUNTIF(K$169:K169,K169)))</f>
        <v>Claude</v>
      </c>
      <c r="I169" s="600"/>
      <c r="J169" s="601"/>
      <c r="K169" s="602">
        <f>LARGE(loose,ROWS($1:1))</f>
        <v>12</v>
      </c>
      <c r="L169" s="603">
        <f t="array" aca="1" ref="L169" ca="1">INDEX($C$7:$Y$114,MATCH(H169,'INTEGRALE verrouillée'!joueurs,0),23)</f>
        <v>0.22641509433962265</v>
      </c>
      <c r="M169" s="599"/>
      <c r="N169" s="543"/>
      <c r="O169" s="543"/>
      <c r="P169" s="556"/>
      <c r="Q169" s="556"/>
      <c r="R169" s="553"/>
      <c r="S169" s="554"/>
      <c r="T169" s="555"/>
      <c r="U169" s="555"/>
      <c r="V169" s="550"/>
      <c r="W169" s="133"/>
      <c r="X169" s="139"/>
      <c r="Y169" s="139"/>
      <c r="Z169" s="390"/>
      <c r="AA169" s="551"/>
      <c r="AB169" s="552"/>
      <c r="AC169" s="3449"/>
      <c r="AD169" s="3449"/>
      <c r="AE169" s="3450"/>
      <c r="AF169" s="3450"/>
      <c r="AG169" s="3451"/>
      <c r="AH169" s="3451"/>
      <c r="AI169" s="3452"/>
      <c r="AJ169" s="3452"/>
      <c r="AK169" s="3453"/>
      <c r="AL169" s="3453"/>
      <c r="AM169" s="3454"/>
      <c r="AN169" s="3454"/>
      <c r="AO169" s="3455"/>
      <c r="AP169" s="3455"/>
      <c r="AQ169" s="3449"/>
      <c r="AR169" s="3449"/>
      <c r="AS169" s="3450"/>
      <c r="AT169" s="3450"/>
      <c r="AU169" s="3451"/>
      <c r="AV169" s="3451"/>
      <c r="AW169" s="3452"/>
      <c r="AX169" s="3452"/>
      <c r="AY169" s="3456"/>
      <c r="AZ169" s="3456"/>
      <c r="BA169" s="3470"/>
      <c r="BB169" s="3470"/>
      <c r="BC169" s="3606"/>
      <c r="BD169" s="3606"/>
      <c r="BE169" s="3727"/>
      <c r="BF169" s="3727"/>
      <c r="BG169" s="3807"/>
      <c r="BH169" s="3807"/>
      <c r="BI169" s="429"/>
      <c r="BJ169" s="429"/>
      <c r="BK169" s="429"/>
      <c r="BL169" s="428"/>
      <c r="BM169" s="428"/>
      <c r="BN169" s="428"/>
      <c r="BO169" s="428"/>
      <c r="BP169" s="428"/>
      <c r="BQ169" s="430"/>
      <c r="BR169" s="431"/>
      <c r="BS169" s="431"/>
      <c r="BT169" s="432"/>
      <c r="BU169" s="432"/>
      <c r="BV169" s="432"/>
      <c r="BW169" s="432"/>
      <c r="BX169" s="432"/>
      <c r="BY169" s="432"/>
      <c r="BZ169" s="432"/>
      <c r="CA169" s="432"/>
      <c r="CB169" s="433"/>
      <c r="CC169" s="433"/>
      <c r="CD169" s="434"/>
      <c r="CE169" s="434"/>
      <c r="CF169" s="434"/>
      <c r="CG169" s="434"/>
      <c r="CH169" s="434"/>
      <c r="CI169" s="434"/>
      <c r="CJ169" s="434"/>
      <c r="CK169" s="434"/>
      <c r="CL169" s="435"/>
      <c r="CM169" s="435"/>
      <c r="CN169" s="435"/>
      <c r="CO169" s="435"/>
      <c r="CP169" s="435"/>
      <c r="CQ169" s="435"/>
      <c r="CR169" s="435"/>
      <c r="CS169" s="435"/>
      <c r="CT169" s="435"/>
      <c r="CU169" s="435"/>
      <c r="CV169" s="435"/>
      <c r="CW169" s="436"/>
      <c r="CX169" s="436"/>
      <c r="CY169" s="436"/>
      <c r="CZ169" s="436"/>
      <c r="DA169" s="436"/>
      <c r="DB169" s="436"/>
      <c r="DC169" s="436"/>
      <c r="DD169" s="436"/>
      <c r="DE169" s="436"/>
      <c r="DF169" s="436"/>
      <c r="DG169" s="437"/>
      <c r="DH169" s="437"/>
      <c r="DI169" s="437"/>
      <c r="DJ169" s="437"/>
      <c r="DK169" s="437"/>
      <c r="DL169" s="437"/>
      <c r="DM169" s="437"/>
      <c r="DN169" s="437"/>
      <c r="DO169" s="437"/>
      <c r="DP169" s="437"/>
      <c r="DQ169" s="437"/>
      <c r="DR169" s="437"/>
      <c r="DS169" s="437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9"/>
      <c r="EG169" s="439"/>
      <c r="EH169" s="439"/>
      <c r="EI169" s="439"/>
      <c r="EJ169" s="439"/>
      <c r="EK169" s="439"/>
      <c r="EL169" s="439"/>
      <c r="EM169" s="439"/>
      <c r="EN169" s="439"/>
      <c r="EO169" s="439"/>
      <c r="EP169" s="439"/>
      <c r="EQ169" s="439"/>
      <c r="ER169" s="439"/>
      <c r="ES169" s="440"/>
      <c r="ET169" s="440"/>
      <c r="EU169" s="440"/>
      <c r="EV169" s="440"/>
      <c r="EW169" s="440"/>
      <c r="EX169" s="440"/>
      <c r="EY169" s="440"/>
      <c r="EZ169" s="440"/>
      <c r="FA169" s="440"/>
      <c r="FB169" s="440"/>
      <c r="FC169" s="440"/>
      <c r="FD169" s="440"/>
      <c r="FE169" s="440"/>
      <c r="FF169" s="440"/>
      <c r="FG169" s="434"/>
      <c r="FH169" s="434"/>
      <c r="FI169" s="434"/>
      <c r="FJ169" s="434"/>
      <c r="FK169" s="434"/>
      <c r="FL169" s="434"/>
      <c r="FM169" s="434"/>
      <c r="FN169" s="434"/>
      <c r="FO169" s="434"/>
      <c r="FP169" s="434"/>
      <c r="FQ169" s="434"/>
      <c r="FR169" s="434"/>
      <c r="FS169" s="434"/>
      <c r="FT169" s="434"/>
      <c r="FU169" s="435"/>
      <c r="FV169" s="435"/>
      <c r="FW169" s="435"/>
      <c r="FX169" s="435"/>
      <c r="FY169" s="435"/>
      <c r="FZ169" s="435"/>
      <c r="GA169" s="435"/>
      <c r="GB169" s="435"/>
      <c r="GC169" s="435"/>
      <c r="GD169" s="435"/>
      <c r="GE169" s="435"/>
      <c r="GF169" s="435"/>
      <c r="GG169" s="435"/>
      <c r="GH169" s="435"/>
      <c r="GI169" s="436"/>
      <c r="GJ169" s="436"/>
      <c r="GK169" s="436"/>
      <c r="GL169" s="436"/>
      <c r="GM169" s="436"/>
      <c r="GN169" s="436"/>
      <c r="GO169" s="436"/>
      <c r="GP169" s="436"/>
      <c r="GQ169" s="436"/>
      <c r="GR169" s="436"/>
      <c r="GS169" s="436"/>
      <c r="GT169" s="436"/>
      <c r="GU169" s="436"/>
      <c r="GV169" s="436"/>
      <c r="GW169" s="436"/>
      <c r="GX169" s="437"/>
      <c r="GY169" s="437"/>
      <c r="GZ169" s="437"/>
      <c r="HA169" s="437"/>
      <c r="HB169" s="437"/>
      <c r="HC169" s="437"/>
      <c r="HD169" s="437"/>
      <c r="HE169" s="3665"/>
      <c r="HF169" s="437"/>
      <c r="HG169" s="437"/>
      <c r="HH169" s="437"/>
      <c r="HI169" s="438"/>
      <c r="HJ169" s="438"/>
      <c r="HK169" s="438"/>
      <c r="HL169" s="438"/>
      <c r="HM169" s="438"/>
      <c r="HN169" s="438"/>
      <c r="HO169" s="3665"/>
      <c r="HP169" s="438"/>
      <c r="HQ169" s="438"/>
      <c r="HR169" s="438"/>
      <c r="HS169" s="438"/>
      <c r="HT169" s="438"/>
      <c r="HU169" s="438"/>
      <c r="HV169" s="439"/>
      <c r="HW169" s="439"/>
      <c r="HX169" s="439"/>
      <c r="HY169" s="439"/>
      <c r="HZ169" s="439"/>
      <c r="IA169" s="3665"/>
      <c r="IB169" s="439"/>
      <c r="IC169" s="439"/>
      <c r="ID169" s="439"/>
      <c r="IE169" s="439"/>
      <c r="IF169" s="439"/>
      <c r="IG169" s="439"/>
    </row>
    <row r="170" spans="1:241" s="530" customFormat="1" x14ac:dyDescent="0.25">
      <c r="A170" s="3501"/>
      <c r="B170" s="572"/>
      <c r="C170" s="175"/>
      <c r="D170" s="545"/>
      <c r="E170" s="546"/>
      <c r="F170" s="598">
        <v>2</v>
      </c>
      <c r="G170" s="599"/>
      <c r="H170" s="600" t="str">
        <f t="array" aca="1" ref="H170" ca="1">INDEX(joueurs,SMALL(IF(loose=K170,ROW(INDIRECT("1:"&amp;ROWS(joueurs)))),COUNTIF(K$169:K170,K170)))</f>
        <v>Rob</v>
      </c>
      <c r="I170" s="600"/>
      <c r="J170" s="601"/>
      <c r="K170" s="602">
        <f>LARGE(loose,ROWS($1:2))</f>
        <v>12</v>
      </c>
      <c r="L170" s="603">
        <f t="array" aca="1" ref="L170" ca="1">INDEX($C$7:$Y$114,MATCH(H170,'INTEGRALE verrouillée'!joueurs,0),23)</f>
        <v>8.4507042253521125E-2</v>
      </c>
      <c r="M170" s="599"/>
      <c r="N170" s="543"/>
      <c r="O170" s="543"/>
      <c r="P170" s="556"/>
      <c r="Q170" s="556"/>
      <c r="R170" s="553"/>
      <c r="S170" s="554"/>
      <c r="T170" s="555"/>
      <c r="U170" s="555"/>
      <c r="V170" s="550"/>
      <c r="W170" s="133"/>
      <c r="X170" s="139"/>
      <c r="Y170" s="139"/>
      <c r="Z170" s="390"/>
      <c r="AA170" s="551"/>
      <c r="AB170" s="552"/>
      <c r="AC170" s="3449"/>
      <c r="AD170" s="3449"/>
      <c r="AE170" s="3450"/>
      <c r="AF170" s="3450"/>
      <c r="AG170" s="3451"/>
      <c r="AH170" s="3451"/>
      <c r="AI170" s="3452"/>
      <c r="AJ170" s="3452"/>
      <c r="AK170" s="3453"/>
      <c r="AL170" s="3453"/>
      <c r="AM170" s="3454"/>
      <c r="AN170" s="3454"/>
      <c r="AO170" s="3455"/>
      <c r="AP170" s="3455"/>
      <c r="AQ170" s="3449"/>
      <c r="AR170" s="3449"/>
      <c r="AS170" s="3450"/>
      <c r="AT170" s="3450"/>
      <c r="AU170" s="3451"/>
      <c r="AV170" s="3451"/>
      <c r="AW170" s="3452"/>
      <c r="AX170" s="3452"/>
      <c r="AY170" s="3456"/>
      <c r="AZ170" s="3456"/>
      <c r="BA170" s="3470"/>
      <c r="BB170" s="3470"/>
      <c r="BC170" s="3606"/>
      <c r="BD170" s="3606"/>
      <c r="BE170" s="3727"/>
      <c r="BF170" s="3727"/>
      <c r="BG170" s="3807"/>
      <c r="BH170" s="3807"/>
      <c r="BI170" s="429"/>
      <c r="BJ170" s="429"/>
      <c r="BK170" s="429"/>
      <c r="BL170" s="428"/>
      <c r="BM170" s="428"/>
      <c r="BN170" s="428"/>
      <c r="BO170" s="428"/>
      <c r="BP170" s="428"/>
      <c r="BQ170" s="430"/>
      <c r="BR170" s="431"/>
      <c r="BS170" s="431"/>
      <c r="BT170" s="432"/>
      <c r="BU170" s="432"/>
      <c r="BV170" s="432"/>
      <c r="BW170" s="432"/>
      <c r="BX170" s="432"/>
      <c r="BY170" s="432"/>
      <c r="BZ170" s="432"/>
      <c r="CA170" s="432"/>
      <c r="CB170" s="433"/>
      <c r="CC170" s="433"/>
      <c r="CD170" s="434"/>
      <c r="CE170" s="434"/>
      <c r="CF170" s="434"/>
      <c r="CG170" s="434"/>
      <c r="CH170" s="434"/>
      <c r="CI170" s="434"/>
      <c r="CJ170" s="434"/>
      <c r="CK170" s="434"/>
      <c r="CL170" s="435"/>
      <c r="CM170" s="435"/>
      <c r="CN170" s="435"/>
      <c r="CO170" s="435"/>
      <c r="CP170" s="435"/>
      <c r="CQ170" s="435"/>
      <c r="CR170" s="435"/>
      <c r="CS170" s="435"/>
      <c r="CT170" s="435"/>
      <c r="CU170" s="435"/>
      <c r="CV170" s="435"/>
      <c r="CW170" s="436"/>
      <c r="CX170" s="436"/>
      <c r="CY170" s="436"/>
      <c r="CZ170" s="436"/>
      <c r="DA170" s="436"/>
      <c r="DB170" s="436"/>
      <c r="DC170" s="436"/>
      <c r="DD170" s="436"/>
      <c r="DE170" s="436"/>
      <c r="DF170" s="436"/>
      <c r="DG170" s="437"/>
      <c r="DH170" s="437"/>
      <c r="DI170" s="437"/>
      <c r="DJ170" s="437"/>
      <c r="DK170" s="437"/>
      <c r="DL170" s="437"/>
      <c r="DM170" s="437"/>
      <c r="DN170" s="437"/>
      <c r="DO170" s="437"/>
      <c r="DP170" s="437"/>
      <c r="DQ170" s="437"/>
      <c r="DR170" s="437"/>
      <c r="DS170" s="437"/>
      <c r="DT170" s="438"/>
      <c r="DU170" s="438"/>
      <c r="DV170" s="438"/>
      <c r="DW170" s="438"/>
      <c r="DX170" s="438"/>
      <c r="DY170" s="438"/>
      <c r="DZ170" s="438"/>
      <c r="EA170" s="438"/>
      <c r="EB170" s="438"/>
      <c r="EC170" s="438"/>
      <c r="ED170" s="438"/>
      <c r="EE170" s="438"/>
      <c r="EF170" s="439"/>
      <c r="EG170" s="439"/>
      <c r="EH170" s="439"/>
      <c r="EI170" s="439"/>
      <c r="EJ170" s="439"/>
      <c r="EK170" s="439"/>
      <c r="EL170" s="439"/>
      <c r="EM170" s="439"/>
      <c r="EN170" s="439"/>
      <c r="EO170" s="439"/>
      <c r="EP170" s="439"/>
      <c r="EQ170" s="439"/>
      <c r="ER170" s="439"/>
      <c r="ES170" s="440"/>
      <c r="ET170" s="440"/>
      <c r="EU170" s="440"/>
      <c r="EV170" s="440"/>
      <c r="EW170" s="440"/>
      <c r="EX170" s="440"/>
      <c r="EY170" s="440"/>
      <c r="EZ170" s="440"/>
      <c r="FA170" s="440"/>
      <c r="FB170" s="440"/>
      <c r="FC170" s="440"/>
      <c r="FD170" s="440"/>
      <c r="FE170" s="440"/>
      <c r="FF170" s="440"/>
      <c r="FG170" s="434"/>
      <c r="FH170" s="434"/>
      <c r="FI170" s="434"/>
      <c r="FJ170" s="434"/>
      <c r="FK170" s="434"/>
      <c r="FL170" s="434"/>
      <c r="FM170" s="434"/>
      <c r="FN170" s="434"/>
      <c r="FO170" s="434"/>
      <c r="FP170" s="434"/>
      <c r="FQ170" s="434"/>
      <c r="FR170" s="434"/>
      <c r="FS170" s="434"/>
      <c r="FT170" s="434"/>
      <c r="FU170" s="435"/>
      <c r="FV170" s="435"/>
      <c r="FW170" s="435"/>
      <c r="FX170" s="435"/>
      <c r="FY170" s="435"/>
      <c r="FZ170" s="435"/>
      <c r="GA170" s="435"/>
      <c r="GB170" s="435"/>
      <c r="GC170" s="435"/>
      <c r="GD170" s="435"/>
      <c r="GE170" s="435"/>
      <c r="GF170" s="435"/>
      <c r="GG170" s="435"/>
      <c r="GH170" s="435"/>
      <c r="GI170" s="436"/>
      <c r="GJ170" s="436"/>
      <c r="GK170" s="436"/>
      <c r="GL170" s="436"/>
      <c r="GM170" s="436"/>
      <c r="GN170" s="436"/>
      <c r="GO170" s="436"/>
      <c r="GP170" s="436"/>
      <c r="GQ170" s="436"/>
      <c r="GR170" s="436"/>
      <c r="GS170" s="436"/>
      <c r="GT170" s="436"/>
      <c r="GU170" s="436"/>
      <c r="GV170" s="436"/>
      <c r="GW170" s="436"/>
      <c r="GX170" s="437"/>
      <c r="GY170" s="437"/>
      <c r="GZ170" s="437"/>
      <c r="HA170" s="437"/>
      <c r="HB170" s="437"/>
      <c r="HC170" s="437"/>
      <c r="HD170" s="437"/>
      <c r="HE170" s="3665"/>
      <c r="HF170" s="437"/>
      <c r="HG170" s="437"/>
      <c r="HH170" s="437"/>
      <c r="HI170" s="438"/>
      <c r="HJ170" s="438"/>
      <c r="HK170" s="438"/>
      <c r="HL170" s="438"/>
      <c r="HM170" s="438"/>
      <c r="HN170" s="438"/>
      <c r="HO170" s="3665"/>
      <c r="HP170" s="438"/>
      <c r="HQ170" s="438"/>
      <c r="HR170" s="438"/>
      <c r="HS170" s="438"/>
      <c r="HT170" s="438"/>
      <c r="HU170" s="438"/>
      <c r="HV170" s="439"/>
      <c r="HW170" s="439"/>
      <c r="HX170" s="439"/>
      <c r="HY170" s="439"/>
      <c r="HZ170" s="439"/>
      <c r="IA170" s="3665"/>
      <c r="IB170" s="439"/>
      <c r="IC170" s="439"/>
      <c r="ID170" s="439"/>
      <c r="IE170" s="439"/>
      <c r="IF170" s="439"/>
      <c r="IG170" s="439"/>
    </row>
    <row r="171" spans="1:241" s="530" customFormat="1" x14ac:dyDescent="0.25">
      <c r="A171" s="3501"/>
      <c r="B171" s="572"/>
      <c r="C171" s="175"/>
      <c r="D171" s="545"/>
      <c r="E171" s="546"/>
      <c r="F171" s="598">
        <v>3</v>
      </c>
      <c r="G171" s="599"/>
      <c r="H171" s="600" t="str">
        <f t="array" aca="1" ref="H171" ca="1">INDEX(joueurs,SMALL(IF(loose=K171,ROW(INDIRECT("1:"&amp;ROWS(joueurs)))),COUNTIF(K$169:K171,K171)))</f>
        <v>Dams</v>
      </c>
      <c r="I171" s="600"/>
      <c r="J171" s="601"/>
      <c r="K171" s="602">
        <f>LARGE(loose,ROWS($1:3))</f>
        <v>10</v>
      </c>
      <c r="L171" s="603">
        <f t="array" aca="1" ref="L171" ca="1">INDEX($C$7:$Y$114,MATCH(H171,'INTEGRALE verrouillée'!joueurs,0),23)</f>
        <v>5.5865921787709494E-2</v>
      </c>
      <c r="M171" s="599"/>
      <c r="N171" s="543"/>
      <c r="O171" s="543"/>
      <c r="P171" s="556"/>
      <c r="Q171" s="556"/>
      <c r="R171" s="553"/>
      <c r="S171" s="554"/>
      <c r="T171" s="555"/>
      <c r="U171" s="555"/>
      <c r="V171" s="550"/>
      <c r="W171" s="133"/>
      <c r="X171" s="139"/>
      <c r="Y171" s="139"/>
      <c r="Z171" s="390"/>
      <c r="AA171" s="551"/>
      <c r="AB171" s="552"/>
      <c r="AC171" s="3449"/>
      <c r="AD171" s="3449"/>
      <c r="AE171" s="3450"/>
      <c r="AF171" s="3450"/>
      <c r="AG171" s="3451"/>
      <c r="AH171" s="3451"/>
      <c r="AI171" s="3452"/>
      <c r="AJ171" s="3452"/>
      <c r="AK171" s="3453"/>
      <c r="AL171" s="3453"/>
      <c r="AM171" s="3454"/>
      <c r="AN171" s="3454"/>
      <c r="AO171" s="3455"/>
      <c r="AP171" s="3455"/>
      <c r="AQ171" s="3449"/>
      <c r="AR171" s="3449"/>
      <c r="AS171" s="3450"/>
      <c r="AT171" s="3450"/>
      <c r="AU171" s="3451"/>
      <c r="AV171" s="3451"/>
      <c r="AW171" s="3452"/>
      <c r="AX171" s="3452"/>
      <c r="AY171" s="3456"/>
      <c r="AZ171" s="3456"/>
      <c r="BA171" s="3470"/>
      <c r="BB171" s="3470"/>
      <c r="BC171" s="3606"/>
      <c r="BD171" s="3606"/>
      <c r="BE171" s="3727"/>
      <c r="BF171" s="3727"/>
      <c r="BG171" s="3807"/>
      <c r="BH171" s="3807"/>
      <c r="BI171" s="429"/>
      <c r="BJ171" s="429"/>
      <c r="BK171" s="429"/>
      <c r="BL171" s="428"/>
      <c r="BM171" s="428"/>
      <c r="BN171" s="428"/>
      <c r="BO171" s="428"/>
      <c r="BP171" s="428"/>
      <c r="BQ171" s="430"/>
      <c r="BR171" s="431"/>
      <c r="BS171" s="431"/>
      <c r="BT171" s="432"/>
      <c r="BU171" s="432"/>
      <c r="BV171" s="432"/>
      <c r="BW171" s="432"/>
      <c r="BX171" s="432"/>
      <c r="BY171" s="432"/>
      <c r="BZ171" s="432"/>
      <c r="CA171" s="432"/>
      <c r="CB171" s="433"/>
      <c r="CC171" s="433"/>
      <c r="CD171" s="434"/>
      <c r="CE171" s="434"/>
      <c r="CF171" s="434"/>
      <c r="CG171" s="434"/>
      <c r="CH171" s="434"/>
      <c r="CI171" s="434"/>
      <c r="CJ171" s="434"/>
      <c r="CK171" s="434"/>
      <c r="CL171" s="435"/>
      <c r="CM171" s="435"/>
      <c r="CN171" s="435"/>
      <c r="CO171" s="435"/>
      <c r="CP171" s="435"/>
      <c r="CQ171" s="435"/>
      <c r="CR171" s="435"/>
      <c r="CS171" s="435"/>
      <c r="CT171" s="435"/>
      <c r="CU171" s="435"/>
      <c r="CV171" s="435"/>
      <c r="CW171" s="436"/>
      <c r="CX171" s="436"/>
      <c r="CY171" s="436"/>
      <c r="CZ171" s="436"/>
      <c r="DA171" s="436"/>
      <c r="DB171" s="436"/>
      <c r="DC171" s="436"/>
      <c r="DD171" s="436"/>
      <c r="DE171" s="436"/>
      <c r="DF171" s="436"/>
      <c r="DG171" s="437"/>
      <c r="DH171" s="437"/>
      <c r="DI171" s="437"/>
      <c r="DJ171" s="437"/>
      <c r="DK171" s="437"/>
      <c r="DL171" s="437"/>
      <c r="DM171" s="437"/>
      <c r="DN171" s="437"/>
      <c r="DO171" s="437"/>
      <c r="DP171" s="437"/>
      <c r="DQ171" s="437"/>
      <c r="DR171" s="437"/>
      <c r="DS171" s="437"/>
      <c r="DT171" s="438"/>
      <c r="DU171" s="438"/>
      <c r="DV171" s="438"/>
      <c r="DW171" s="438"/>
      <c r="DX171" s="438"/>
      <c r="DY171" s="438"/>
      <c r="DZ171" s="438"/>
      <c r="EA171" s="438"/>
      <c r="EB171" s="438"/>
      <c r="EC171" s="438"/>
      <c r="ED171" s="438"/>
      <c r="EE171" s="438"/>
      <c r="EF171" s="439"/>
      <c r="EG171" s="439"/>
      <c r="EH171" s="439"/>
      <c r="EI171" s="439"/>
      <c r="EJ171" s="439"/>
      <c r="EK171" s="439"/>
      <c r="EL171" s="439"/>
      <c r="EM171" s="439"/>
      <c r="EN171" s="439"/>
      <c r="EO171" s="439"/>
      <c r="EP171" s="439"/>
      <c r="EQ171" s="439"/>
      <c r="ER171" s="439"/>
      <c r="ES171" s="440"/>
      <c r="ET171" s="440"/>
      <c r="EU171" s="440"/>
      <c r="EV171" s="440"/>
      <c r="EW171" s="440"/>
      <c r="EX171" s="440"/>
      <c r="EY171" s="440"/>
      <c r="EZ171" s="440"/>
      <c r="FA171" s="440"/>
      <c r="FB171" s="440"/>
      <c r="FC171" s="440"/>
      <c r="FD171" s="440"/>
      <c r="FE171" s="440"/>
      <c r="FF171" s="440"/>
      <c r="FG171" s="434"/>
      <c r="FH171" s="434"/>
      <c r="FI171" s="434"/>
      <c r="FJ171" s="434"/>
      <c r="FK171" s="434"/>
      <c r="FL171" s="434"/>
      <c r="FM171" s="434"/>
      <c r="FN171" s="434"/>
      <c r="FO171" s="434"/>
      <c r="FP171" s="434"/>
      <c r="FQ171" s="434"/>
      <c r="FR171" s="434"/>
      <c r="FS171" s="434"/>
      <c r="FT171" s="434"/>
      <c r="FU171" s="435"/>
      <c r="FV171" s="435"/>
      <c r="FW171" s="435"/>
      <c r="FX171" s="435"/>
      <c r="FY171" s="435"/>
      <c r="FZ171" s="435"/>
      <c r="GA171" s="435"/>
      <c r="GB171" s="435"/>
      <c r="GC171" s="435"/>
      <c r="GD171" s="435"/>
      <c r="GE171" s="435"/>
      <c r="GF171" s="435"/>
      <c r="GG171" s="435"/>
      <c r="GH171" s="435"/>
      <c r="GI171" s="436"/>
      <c r="GJ171" s="436"/>
      <c r="GK171" s="436"/>
      <c r="GL171" s="436"/>
      <c r="GM171" s="436"/>
      <c r="GN171" s="436"/>
      <c r="GO171" s="436"/>
      <c r="GP171" s="436"/>
      <c r="GQ171" s="436"/>
      <c r="GR171" s="436"/>
      <c r="GS171" s="436"/>
      <c r="GT171" s="436"/>
      <c r="GU171" s="436"/>
      <c r="GV171" s="436"/>
      <c r="GW171" s="436"/>
      <c r="GX171" s="437"/>
      <c r="GY171" s="437"/>
      <c r="GZ171" s="437"/>
      <c r="HA171" s="437"/>
      <c r="HB171" s="437"/>
      <c r="HC171" s="437"/>
      <c r="HD171" s="437"/>
      <c r="HE171" s="3665"/>
      <c r="HF171" s="437"/>
      <c r="HG171" s="437"/>
      <c r="HH171" s="437"/>
      <c r="HI171" s="438"/>
      <c r="HJ171" s="438"/>
      <c r="HK171" s="438"/>
      <c r="HL171" s="438"/>
      <c r="HM171" s="438"/>
      <c r="HN171" s="438"/>
      <c r="HO171" s="3665"/>
      <c r="HP171" s="438"/>
      <c r="HQ171" s="438"/>
      <c r="HR171" s="438"/>
      <c r="HS171" s="438"/>
      <c r="HT171" s="438"/>
      <c r="HU171" s="438"/>
      <c r="HV171" s="439"/>
      <c r="HW171" s="439"/>
      <c r="HX171" s="439"/>
      <c r="HY171" s="439"/>
      <c r="HZ171" s="439"/>
      <c r="IA171" s="3665"/>
      <c r="IB171" s="439"/>
      <c r="IC171" s="439"/>
      <c r="ID171" s="439"/>
      <c r="IE171" s="439"/>
      <c r="IF171" s="439"/>
      <c r="IG171" s="439"/>
    </row>
    <row r="172" spans="1:241" s="530" customFormat="1" x14ac:dyDescent="0.25">
      <c r="A172" s="3501"/>
      <c r="B172" s="572"/>
      <c r="C172" s="175"/>
      <c r="D172" s="545"/>
      <c r="E172" s="546"/>
      <c r="F172" s="598">
        <v>4</v>
      </c>
      <c r="G172" s="599"/>
      <c r="H172" s="600" t="str">
        <f t="array" aca="1" ref="H172" ca="1">INDEX(joueurs,SMALL(IF(loose=K172,ROW(INDIRECT("1:"&amp;ROWS(joueurs)))),COUNTIF(K$169:K172,K172)))</f>
        <v>Oliv</v>
      </c>
      <c r="I172" s="600"/>
      <c r="J172" s="601"/>
      <c r="K172" s="602">
        <f>LARGE(loose,ROWS($1:4))</f>
        <v>10</v>
      </c>
      <c r="L172" s="603">
        <f t="array" aca="1" ref="L172" ca="1">INDEX($C$7:$Y$114,MATCH(H172,'INTEGRALE verrouillée'!joueurs,0),23)</f>
        <v>9.8039215686274508E-2</v>
      </c>
      <c r="M172" s="599"/>
      <c r="N172" s="543"/>
      <c r="O172" s="543"/>
      <c r="P172" s="556"/>
      <c r="Q172" s="556"/>
      <c r="R172" s="553"/>
      <c r="S172" s="554"/>
      <c r="T172" s="555"/>
      <c r="U172" s="555"/>
      <c r="V172" s="550"/>
      <c r="W172" s="133"/>
      <c r="X172" s="139"/>
      <c r="Y172" s="139"/>
      <c r="Z172" s="390"/>
      <c r="AA172" s="551"/>
      <c r="AB172" s="552"/>
      <c r="AC172" s="3449"/>
      <c r="AD172" s="3449"/>
      <c r="AE172" s="3450"/>
      <c r="AF172" s="3450"/>
      <c r="AG172" s="3451"/>
      <c r="AH172" s="3451"/>
      <c r="AI172" s="3452"/>
      <c r="AJ172" s="3452"/>
      <c r="AK172" s="3453"/>
      <c r="AL172" s="3453"/>
      <c r="AM172" s="3454"/>
      <c r="AN172" s="3454"/>
      <c r="AO172" s="3455"/>
      <c r="AP172" s="3455"/>
      <c r="AQ172" s="3449"/>
      <c r="AR172" s="3449"/>
      <c r="AS172" s="3450"/>
      <c r="AT172" s="3450"/>
      <c r="AU172" s="3451"/>
      <c r="AV172" s="3451"/>
      <c r="AW172" s="3452"/>
      <c r="AX172" s="3452"/>
      <c r="AY172" s="3456"/>
      <c r="AZ172" s="3456"/>
      <c r="BA172" s="3470"/>
      <c r="BB172" s="3470"/>
      <c r="BC172" s="3606"/>
      <c r="BD172" s="3606"/>
      <c r="BE172" s="3727"/>
      <c r="BF172" s="3727"/>
      <c r="BG172" s="3807"/>
      <c r="BH172" s="3807"/>
      <c r="BI172" s="429"/>
      <c r="BJ172" s="429"/>
      <c r="BK172" s="429"/>
      <c r="BL172" s="428"/>
      <c r="BM172" s="428"/>
      <c r="BN172" s="428"/>
      <c r="BO172" s="428"/>
      <c r="BP172" s="428"/>
      <c r="BQ172" s="430"/>
      <c r="BR172" s="431"/>
      <c r="BS172" s="431"/>
      <c r="BT172" s="432"/>
      <c r="BU172" s="432"/>
      <c r="BV172" s="432"/>
      <c r="BW172" s="432"/>
      <c r="BX172" s="432"/>
      <c r="BY172" s="432"/>
      <c r="BZ172" s="432"/>
      <c r="CA172" s="432"/>
      <c r="CB172" s="433"/>
      <c r="CC172" s="433"/>
      <c r="CD172" s="434"/>
      <c r="CE172" s="434"/>
      <c r="CF172" s="434"/>
      <c r="CG172" s="434"/>
      <c r="CH172" s="434"/>
      <c r="CI172" s="434"/>
      <c r="CJ172" s="434"/>
      <c r="CK172" s="434"/>
      <c r="CL172" s="435"/>
      <c r="CM172" s="435"/>
      <c r="CN172" s="435"/>
      <c r="CO172" s="435"/>
      <c r="CP172" s="435"/>
      <c r="CQ172" s="435"/>
      <c r="CR172" s="435"/>
      <c r="CS172" s="435"/>
      <c r="CT172" s="435"/>
      <c r="CU172" s="435"/>
      <c r="CV172" s="435"/>
      <c r="CW172" s="436"/>
      <c r="CX172" s="436"/>
      <c r="CY172" s="436"/>
      <c r="CZ172" s="436"/>
      <c r="DA172" s="436"/>
      <c r="DB172" s="436"/>
      <c r="DC172" s="436"/>
      <c r="DD172" s="436"/>
      <c r="DE172" s="436"/>
      <c r="DF172" s="436"/>
      <c r="DG172" s="437"/>
      <c r="DH172" s="437"/>
      <c r="DI172" s="437"/>
      <c r="DJ172" s="437"/>
      <c r="DK172" s="437"/>
      <c r="DL172" s="437"/>
      <c r="DM172" s="437"/>
      <c r="DN172" s="437"/>
      <c r="DO172" s="437"/>
      <c r="DP172" s="437"/>
      <c r="DQ172" s="437"/>
      <c r="DR172" s="437"/>
      <c r="DS172" s="437"/>
      <c r="DT172" s="438"/>
      <c r="DU172" s="438"/>
      <c r="DV172" s="438"/>
      <c r="DW172" s="438"/>
      <c r="DX172" s="438"/>
      <c r="DY172" s="438"/>
      <c r="DZ172" s="438"/>
      <c r="EA172" s="438"/>
      <c r="EB172" s="438"/>
      <c r="EC172" s="438"/>
      <c r="ED172" s="438"/>
      <c r="EE172" s="438"/>
      <c r="EF172" s="439"/>
      <c r="EG172" s="439"/>
      <c r="EH172" s="439"/>
      <c r="EI172" s="439"/>
      <c r="EJ172" s="439"/>
      <c r="EK172" s="439"/>
      <c r="EL172" s="439"/>
      <c r="EM172" s="439"/>
      <c r="EN172" s="439"/>
      <c r="EO172" s="439"/>
      <c r="EP172" s="439"/>
      <c r="EQ172" s="439"/>
      <c r="ER172" s="439"/>
      <c r="ES172" s="440"/>
      <c r="ET172" s="440"/>
      <c r="EU172" s="440"/>
      <c r="EV172" s="440"/>
      <c r="EW172" s="440"/>
      <c r="EX172" s="440"/>
      <c r="EY172" s="440"/>
      <c r="EZ172" s="440"/>
      <c r="FA172" s="440"/>
      <c r="FB172" s="440"/>
      <c r="FC172" s="440"/>
      <c r="FD172" s="440"/>
      <c r="FE172" s="440"/>
      <c r="FF172" s="440"/>
      <c r="FG172" s="434"/>
      <c r="FH172" s="434"/>
      <c r="FI172" s="434"/>
      <c r="FJ172" s="434"/>
      <c r="FK172" s="434"/>
      <c r="FL172" s="434"/>
      <c r="FM172" s="434"/>
      <c r="FN172" s="434"/>
      <c r="FO172" s="434"/>
      <c r="FP172" s="434"/>
      <c r="FQ172" s="434"/>
      <c r="FR172" s="434"/>
      <c r="FS172" s="434"/>
      <c r="FT172" s="434"/>
      <c r="FU172" s="435"/>
      <c r="FV172" s="435"/>
      <c r="FW172" s="435"/>
      <c r="FX172" s="435"/>
      <c r="FY172" s="435"/>
      <c r="FZ172" s="435"/>
      <c r="GA172" s="435"/>
      <c r="GB172" s="435"/>
      <c r="GC172" s="435"/>
      <c r="GD172" s="435"/>
      <c r="GE172" s="435"/>
      <c r="GF172" s="435"/>
      <c r="GG172" s="435"/>
      <c r="GH172" s="435"/>
      <c r="GI172" s="436"/>
      <c r="GJ172" s="436"/>
      <c r="GK172" s="436"/>
      <c r="GL172" s="436"/>
      <c r="GM172" s="436"/>
      <c r="GN172" s="436"/>
      <c r="GO172" s="436"/>
      <c r="GP172" s="436"/>
      <c r="GQ172" s="436"/>
      <c r="GR172" s="436"/>
      <c r="GS172" s="436"/>
      <c r="GT172" s="436"/>
      <c r="GU172" s="436"/>
      <c r="GV172" s="436"/>
      <c r="GW172" s="436"/>
      <c r="GX172" s="437"/>
      <c r="GY172" s="437"/>
      <c r="GZ172" s="437"/>
      <c r="HA172" s="437"/>
      <c r="HB172" s="437"/>
      <c r="HC172" s="437"/>
      <c r="HD172" s="437"/>
      <c r="HE172" s="3665"/>
      <c r="HF172" s="437"/>
      <c r="HG172" s="437"/>
      <c r="HH172" s="437"/>
      <c r="HI172" s="438"/>
      <c r="HJ172" s="438"/>
      <c r="HK172" s="438"/>
      <c r="HL172" s="438"/>
      <c r="HM172" s="438"/>
      <c r="HN172" s="438"/>
      <c r="HO172" s="3665"/>
      <c r="HP172" s="438"/>
      <c r="HQ172" s="438"/>
      <c r="HR172" s="438"/>
      <c r="HS172" s="438"/>
      <c r="HT172" s="438"/>
      <c r="HU172" s="438"/>
      <c r="HV172" s="439"/>
      <c r="HW172" s="439"/>
      <c r="HX172" s="439"/>
      <c r="HY172" s="439"/>
      <c r="HZ172" s="439"/>
      <c r="IA172" s="3665"/>
      <c r="IB172" s="439"/>
      <c r="IC172" s="439"/>
      <c r="ID172" s="439"/>
      <c r="IE172" s="439"/>
      <c r="IF172" s="439"/>
      <c r="IG172" s="439"/>
    </row>
    <row r="173" spans="1:241" s="530" customFormat="1" x14ac:dyDescent="0.25">
      <c r="A173" s="3501"/>
      <c r="B173" s="572"/>
      <c r="C173" s="175"/>
      <c r="D173" s="545"/>
      <c r="E173" s="546"/>
      <c r="F173" s="598">
        <v>5</v>
      </c>
      <c r="G173" s="599"/>
      <c r="H173" s="600" t="str">
        <f t="array" aca="1" ref="H173" ca="1">INDEX(joueurs,SMALL(IF(loose=K173,ROW(INDIRECT("1:"&amp;ROWS(joueurs)))),COUNTIF(K$169:K173,K173)))</f>
        <v>Fred</v>
      </c>
      <c r="I173" s="600"/>
      <c r="J173" s="601"/>
      <c r="K173" s="602">
        <f>LARGE(loose,ROWS($1:5))</f>
        <v>8</v>
      </c>
      <c r="L173" s="603">
        <f t="array" aca="1" ref="L173" ca="1">INDEX($C$7:$Y$114,MATCH(H173,'INTEGRALE verrouillée'!joueurs,0),23)</f>
        <v>5.0955414012738856E-2</v>
      </c>
      <c r="M173" s="599"/>
      <c r="N173" s="543"/>
      <c r="O173" s="543"/>
      <c r="P173" s="556"/>
      <c r="Q173" s="556"/>
      <c r="R173" s="553"/>
      <c r="S173" s="554"/>
      <c r="T173" s="555"/>
      <c r="U173" s="585"/>
      <c r="V173" s="550"/>
      <c r="W173" s="133"/>
      <c r="X173" s="139"/>
      <c r="Y173" s="139"/>
      <c r="Z173" s="390"/>
      <c r="AA173" s="551"/>
      <c r="AB173" s="552"/>
      <c r="AC173" s="3449"/>
      <c r="AD173" s="3449"/>
      <c r="AE173" s="3450"/>
      <c r="AF173" s="3450"/>
      <c r="AG173" s="3451"/>
      <c r="AH173" s="3451"/>
      <c r="AI173" s="3452"/>
      <c r="AJ173" s="3452"/>
      <c r="AK173" s="3453"/>
      <c r="AL173" s="3453"/>
      <c r="AM173" s="3454"/>
      <c r="AN173" s="3454"/>
      <c r="AO173" s="3455"/>
      <c r="AP173" s="3455"/>
      <c r="AQ173" s="3449"/>
      <c r="AR173" s="3449"/>
      <c r="AS173" s="3450"/>
      <c r="AT173" s="3450"/>
      <c r="AU173" s="3451"/>
      <c r="AV173" s="3451"/>
      <c r="AW173" s="3452"/>
      <c r="AX173" s="3452"/>
      <c r="AY173" s="3456"/>
      <c r="AZ173" s="3456"/>
      <c r="BA173" s="3470"/>
      <c r="BB173" s="3470"/>
      <c r="BC173" s="3606"/>
      <c r="BD173" s="3606"/>
      <c r="BE173" s="3727"/>
      <c r="BF173" s="3727"/>
      <c r="BG173" s="3807"/>
      <c r="BH173" s="3807"/>
      <c r="BI173" s="429"/>
      <c r="BJ173" s="429"/>
      <c r="BK173" s="429"/>
      <c r="BL173" s="428"/>
      <c r="BM173" s="428"/>
      <c r="BN173" s="428"/>
      <c r="BO173" s="428"/>
      <c r="BP173" s="428"/>
      <c r="BQ173" s="430"/>
      <c r="BR173" s="431"/>
      <c r="BS173" s="431"/>
      <c r="BT173" s="432"/>
      <c r="BU173" s="432"/>
      <c r="BV173" s="432"/>
      <c r="BW173" s="432"/>
      <c r="BX173" s="432"/>
      <c r="BY173" s="432"/>
      <c r="BZ173" s="432"/>
      <c r="CA173" s="432"/>
      <c r="CB173" s="433"/>
      <c r="CC173" s="433"/>
      <c r="CD173" s="434"/>
      <c r="CE173" s="434"/>
      <c r="CF173" s="434"/>
      <c r="CG173" s="434"/>
      <c r="CH173" s="434"/>
      <c r="CI173" s="434"/>
      <c r="CJ173" s="434"/>
      <c r="CK173" s="434"/>
      <c r="CL173" s="435"/>
      <c r="CM173" s="435"/>
      <c r="CN173" s="435"/>
      <c r="CO173" s="435"/>
      <c r="CP173" s="435"/>
      <c r="CQ173" s="435"/>
      <c r="CR173" s="435"/>
      <c r="CS173" s="435"/>
      <c r="CT173" s="435"/>
      <c r="CU173" s="435"/>
      <c r="CV173" s="435"/>
      <c r="CW173" s="436"/>
      <c r="CX173" s="436"/>
      <c r="CY173" s="436"/>
      <c r="CZ173" s="436"/>
      <c r="DA173" s="436"/>
      <c r="DB173" s="436"/>
      <c r="DC173" s="436"/>
      <c r="DD173" s="436"/>
      <c r="DE173" s="436"/>
      <c r="DF173" s="436"/>
      <c r="DG173" s="437"/>
      <c r="DH173" s="437"/>
      <c r="DI173" s="437"/>
      <c r="DJ173" s="437"/>
      <c r="DK173" s="437"/>
      <c r="DL173" s="437"/>
      <c r="DM173" s="437"/>
      <c r="DN173" s="437"/>
      <c r="DO173" s="437"/>
      <c r="DP173" s="437"/>
      <c r="DQ173" s="437"/>
      <c r="DR173" s="437"/>
      <c r="DS173" s="437"/>
      <c r="DT173" s="438"/>
      <c r="DU173" s="438"/>
      <c r="DV173" s="438"/>
      <c r="DW173" s="438"/>
      <c r="DX173" s="438"/>
      <c r="DY173" s="438"/>
      <c r="DZ173" s="438"/>
      <c r="EA173" s="438"/>
      <c r="EB173" s="438"/>
      <c r="EC173" s="438"/>
      <c r="ED173" s="438"/>
      <c r="EE173" s="438"/>
      <c r="EF173" s="439"/>
      <c r="EG173" s="439"/>
      <c r="EH173" s="439"/>
      <c r="EI173" s="439"/>
      <c r="EJ173" s="439"/>
      <c r="EK173" s="439"/>
      <c r="EL173" s="439"/>
      <c r="EM173" s="439"/>
      <c r="EN173" s="439"/>
      <c r="EO173" s="439"/>
      <c r="EP173" s="439"/>
      <c r="EQ173" s="439"/>
      <c r="ER173" s="439"/>
      <c r="ES173" s="440"/>
      <c r="ET173" s="440"/>
      <c r="EU173" s="440"/>
      <c r="EV173" s="440"/>
      <c r="EW173" s="440"/>
      <c r="EX173" s="440"/>
      <c r="EY173" s="440"/>
      <c r="EZ173" s="440"/>
      <c r="FA173" s="440"/>
      <c r="FB173" s="440"/>
      <c r="FC173" s="440"/>
      <c r="FD173" s="440"/>
      <c r="FE173" s="440"/>
      <c r="FF173" s="440"/>
      <c r="FG173" s="434"/>
      <c r="FH173" s="434"/>
      <c r="FI173" s="434"/>
      <c r="FJ173" s="434"/>
      <c r="FK173" s="434"/>
      <c r="FL173" s="434"/>
      <c r="FM173" s="434"/>
      <c r="FN173" s="434"/>
      <c r="FO173" s="434"/>
      <c r="FP173" s="434"/>
      <c r="FQ173" s="434"/>
      <c r="FR173" s="434"/>
      <c r="FS173" s="434"/>
      <c r="FT173" s="434"/>
      <c r="FU173" s="435"/>
      <c r="FV173" s="435"/>
      <c r="FW173" s="435"/>
      <c r="FX173" s="435"/>
      <c r="FY173" s="435"/>
      <c r="FZ173" s="435"/>
      <c r="GA173" s="435"/>
      <c r="GB173" s="435"/>
      <c r="GC173" s="435"/>
      <c r="GD173" s="435"/>
      <c r="GE173" s="435"/>
      <c r="GF173" s="435"/>
      <c r="GG173" s="435"/>
      <c r="GH173" s="435"/>
      <c r="GI173" s="436"/>
      <c r="GJ173" s="436"/>
      <c r="GK173" s="436"/>
      <c r="GL173" s="436"/>
      <c r="GM173" s="436"/>
      <c r="GN173" s="436"/>
      <c r="GO173" s="436"/>
      <c r="GP173" s="436"/>
      <c r="GQ173" s="436"/>
      <c r="GR173" s="436"/>
      <c r="GS173" s="436"/>
      <c r="GT173" s="436"/>
      <c r="GU173" s="436"/>
      <c r="GV173" s="436"/>
      <c r="GW173" s="436"/>
      <c r="GX173" s="437"/>
      <c r="GY173" s="437"/>
      <c r="GZ173" s="437"/>
      <c r="HA173" s="437"/>
      <c r="HB173" s="437"/>
      <c r="HC173" s="437"/>
      <c r="HD173" s="437"/>
      <c r="HE173" s="3665"/>
      <c r="HF173" s="437"/>
      <c r="HG173" s="437"/>
      <c r="HH173" s="437"/>
      <c r="HI173" s="438"/>
      <c r="HJ173" s="438"/>
      <c r="HK173" s="438"/>
      <c r="HL173" s="438"/>
      <c r="HM173" s="438"/>
      <c r="HN173" s="438"/>
      <c r="HO173" s="3665"/>
      <c r="HP173" s="438"/>
      <c r="HQ173" s="438"/>
      <c r="HR173" s="438"/>
      <c r="HS173" s="438"/>
      <c r="HT173" s="438"/>
      <c r="HU173" s="438"/>
      <c r="HV173" s="439"/>
      <c r="HW173" s="439"/>
      <c r="HX173" s="439"/>
      <c r="HY173" s="439"/>
      <c r="HZ173" s="439"/>
      <c r="IA173" s="3665"/>
      <c r="IB173" s="439"/>
      <c r="IC173" s="439"/>
      <c r="ID173" s="439"/>
      <c r="IE173" s="439"/>
      <c r="IF173" s="439"/>
      <c r="IG173" s="439"/>
    </row>
    <row r="174" spans="1:241" s="530" customFormat="1" x14ac:dyDescent="0.25">
      <c r="A174" s="3501"/>
      <c r="B174" s="572"/>
      <c r="C174" s="175"/>
      <c r="D174" s="545"/>
      <c r="E174" s="546"/>
      <c r="F174" s="598">
        <v>6</v>
      </c>
      <c r="G174" s="599"/>
      <c r="H174" s="600" t="str">
        <f t="array" aca="1" ref="H174" ca="1">INDEX(joueurs,SMALL(IF(loose=K174,ROW(INDIRECT("1:"&amp;ROWS(joueurs)))),COUNTIF(K$169:K174,K174)))</f>
        <v>Francky</v>
      </c>
      <c r="I174" s="600"/>
      <c r="J174" s="601"/>
      <c r="K174" s="602">
        <f>LARGE(loose,ROWS($1:6))</f>
        <v>7</v>
      </c>
      <c r="L174" s="603">
        <f t="array" aca="1" ref="L174" ca="1">INDEX($C$7:$Y$114,MATCH(H174,'INTEGRALE verrouillée'!joueurs,0),23)</f>
        <v>0.20588235294117646</v>
      </c>
      <c r="M174" s="599"/>
      <c r="N174" s="543"/>
      <c r="O174" s="543"/>
      <c r="P174" s="556"/>
      <c r="Q174" s="556"/>
      <c r="R174" s="553"/>
      <c r="S174" s="554"/>
      <c r="T174" s="555"/>
      <c r="U174" s="555"/>
      <c r="V174" s="550"/>
      <c r="W174" s="133"/>
      <c r="X174" s="139"/>
      <c r="Y174" s="139"/>
      <c r="Z174" s="390"/>
      <c r="AA174" s="551"/>
      <c r="AB174" s="552"/>
      <c r="AC174" s="3449"/>
      <c r="AD174" s="3449"/>
      <c r="AE174" s="3450"/>
      <c r="AF174" s="3450"/>
      <c r="AG174" s="3451"/>
      <c r="AH174" s="3451"/>
      <c r="AI174" s="3452"/>
      <c r="AJ174" s="3452"/>
      <c r="AK174" s="3453"/>
      <c r="AL174" s="3453"/>
      <c r="AM174" s="3454"/>
      <c r="AN174" s="3454"/>
      <c r="AO174" s="3455"/>
      <c r="AP174" s="3455"/>
      <c r="AQ174" s="3449"/>
      <c r="AR174" s="3449"/>
      <c r="AS174" s="3450"/>
      <c r="AT174" s="3450"/>
      <c r="AU174" s="3451"/>
      <c r="AV174" s="3451"/>
      <c r="AW174" s="3452"/>
      <c r="AX174" s="3452"/>
      <c r="AY174" s="3456"/>
      <c r="AZ174" s="3456"/>
      <c r="BA174" s="3470"/>
      <c r="BB174" s="3470"/>
      <c r="BC174" s="3606"/>
      <c r="BD174" s="3606"/>
      <c r="BE174" s="3727"/>
      <c r="BF174" s="3727"/>
      <c r="BG174" s="3807"/>
      <c r="BH174" s="3807"/>
      <c r="BI174" s="429"/>
      <c r="BJ174" s="429"/>
      <c r="BK174" s="429"/>
      <c r="BL174" s="428"/>
      <c r="BM174" s="428"/>
      <c r="BN174" s="428"/>
      <c r="BO174" s="428"/>
      <c r="BP174" s="428"/>
      <c r="BQ174" s="430"/>
      <c r="BR174" s="431"/>
      <c r="BS174" s="431"/>
      <c r="BT174" s="432"/>
      <c r="BU174" s="432"/>
      <c r="BV174" s="432"/>
      <c r="BW174" s="432"/>
      <c r="BX174" s="432"/>
      <c r="BY174" s="432"/>
      <c r="BZ174" s="432"/>
      <c r="CA174" s="432"/>
      <c r="CB174" s="433"/>
      <c r="CC174" s="433"/>
      <c r="CD174" s="434"/>
      <c r="CE174" s="434"/>
      <c r="CF174" s="434"/>
      <c r="CG174" s="434"/>
      <c r="CH174" s="434"/>
      <c r="CI174" s="434"/>
      <c r="CJ174" s="434"/>
      <c r="CK174" s="434"/>
      <c r="CL174" s="435"/>
      <c r="CM174" s="435"/>
      <c r="CN174" s="435"/>
      <c r="CO174" s="435"/>
      <c r="CP174" s="435"/>
      <c r="CQ174" s="435"/>
      <c r="CR174" s="435"/>
      <c r="CS174" s="435"/>
      <c r="CT174" s="435"/>
      <c r="CU174" s="435"/>
      <c r="CV174" s="435"/>
      <c r="CW174" s="436"/>
      <c r="CX174" s="436"/>
      <c r="CY174" s="436"/>
      <c r="CZ174" s="436"/>
      <c r="DA174" s="436"/>
      <c r="DB174" s="436"/>
      <c r="DC174" s="436"/>
      <c r="DD174" s="436"/>
      <c r="DE174" s="436"/>
      <c r="DF174" s="436"/>
      <c r="DG174" s="437"/>
      <c r="DH174" s="437"/>
      <c r="DI174" s="437"/>
      <c r="DJ174" s="437"/>
      <c r="DK174" s="437"/>
      <c r="DL174" s="437"/>
      <c r="DM174" s="437"/>
      <c r="DN174" s="437"/>
      <c r="DO174" s="437"/>
      <c r="DP174" s="437"/>
      <c r="DQ174" s="437"/>
      <c r="DR174" s="437"/>
      <c r="DS174" s="437"/>
      <c r="DT174" s="438"/>
      <c r="DU174" s="438"/>
      <c r="DV174" s="438"/>
      <c r="DW174" s="438"/>
      <c r="DX174" s="438"/>
      <c r="DY174" s="438"/>
      <c r="DZ174" s="438"/>
      <c r="EA174" s="438"/>
      <c r="EB174" s="438"/>
      <c r="EC174" s="438"/>
      <c r="ED174" s="438"/>
      <c r="EE174" s="438"/>
      <c r="EF174" s="439"/>
      <c r="EG174" s="439"/>
      <c r="EH174" s="439"/>
      <c r="EI174" s="439"/>
      <c r="EJ174" s="439"/>
      <c r="EK174" s="439"/>
      <c r="EL174" s="439"/>
      <c r="EM174" s="439"/>
      <c r="EN174" s="439"/>
      <c r="EO174" s="439"/>
      <c r="EP174" s="439"/>
      <c r="EQ174" s="439"/>
      <c r="ER174" s="439"/>
      <c r="ES174" s="440"/>
      <c r="ET174" s="440"/>
      <c r="EU174" s="440"/>
      <c r="EV174" s="440"/>
      <c r="EW174" s="440"/>
      <c r="EX174" s="440"/>
      <c r="EY174" s="440"/>
      <c r="EZ174" s="440"/>
      <c r="FA174" s="440"/>
      <c r="FB174" s="440"/>
      <c r="FC174" s="440"/>
      <c r="FD174" s="440"/>
      <c r="FE174" s="440"/>
      <c r="FF174" s="440"/>
      <c r="FG174" s="434"/>
      <c r="FH174" s="434"/>
      <c r="FI174" s="434"/>
      <c r="FJ174" s="434"/>
      <c r="FK174" s="434"/>
      <c r="FL174" s="434"/>
      <c r="FM174" s="434"/>
      <c r="FN174" s="434"/>
      <c r="FO174" s="434"/>
      <c r="FP174" s="434"/>
      <c r="FQ174" s="434"/>
      <c r="FR174" s="434"/>
      <c r="FS174" s="434"/>
      <c r="FT174" s="434"/>
      <c r="FU174" s="435"/>
      <c r="FV174" s="435"/>
      <c r="FW174" s="435"/>
      <c r="FX174" s="435"/>
      <c r="FY174" s="435"/>
      <c r="FZ174" s="435"/>
      <c r="GA174" s="435"/>
      <c r="GB174" s="435"/>
      <c r="GC174" s="435"/>
      <c r="GD174" s="435"/>
      <c r="GE174" s="435"/>
      <c r="GF174" s="435"/>
      <c r="GG174" s="435"/>
      <c r="GH174" s="435"/>
      <c r="GI174" s="436"/>
      <c r="GJ174" s="436"/>
      <c r="GK174" s="436"/>
      <c r="GL174" s="436"/>
      <c r="GM174" s="436"/>
      <c r="GN174" s="436"/>
      <c r="GO174" s="436"/>
      <c r="GP174" s="436"/>
      <c r="GQ174" s="436"/>
      <c r="GR174" s="436"/>
      <c r="GS174" s="436"/>
      <c r="GT174" s="436"/>
      <c r="GU174" s="436"/>
      <c r="GV174" s="436"/>
      <c r="GW174" s="436"/>
      <c r="GX174" s="437"/>
      <c r="GY174" s="437"/>
      <c r="GZ174" s="437"/>
      <c r="HA174" s="437"/>
      <c r="HB174" s="437"/>
      <c r="HC174" s="437"/>
      <c r="HD174" s="437"/>
      <c r="HE174" s="3665"/>
      <c r="HF174" s="437"/>
      <c r="HG174" s="437"/>
      <c r="HH174" s="437"/>
      <c r="HI174" s="438"/>
      <c r="HJ174" s="438"/>
      <c r="HK174" s="438"/>
      <c r="HL174" s="438"/>
      <c r="HM174" s="438"/>
      <c r="HN174" s="438"/>
      <c r="HO174" s="3665"/>
      <c r="HP174" s="438"/>
      <c r="HQ174" s="438"/>
      <c r="HR174" s="438"/>
      <c r="HS174" s="438"/>
      <c r="HT174" s="438"/>
      <c r="HU174" s="438"/>
      <c r="HV174" s="439"/>
      <c r="HW174" s="439"/>
      <c r="HX174" s="439"/>
      <c r="HY174" s="439"/>
      <c r="HZ174" s="439"/>
      <c r="IA174" s="3665"/>
      <c r="IB174" s="439"/>
      <c r="IC174" s="439"/>
      <c r="ID174" s="439"/>
      <c r="IE174" s="439"/>
      <c r="IF174" s="439"/>
      <c r="IG174" s="439"/>
    </row>
    <row r="175" spans="1:241" s="530" customFormat="1" x14ac:dyDescent="0.25">
      <c r="A175" s="3501"/>
      <c r="B175" s="572"/>
      <c r="C175" s="175"/>
      <c r="D175" s="545"/>
      <c r="E175" s="546"/>
      <c r="F175" s="598">
        <v>7</v>
      </c>
      <c r="G175" s="599"/>
      <c r="H175" s="600" t="str">
        <f t="array" aca="1" ref="H175" ca="1">INDEX(joueurs,SMALL(IF(loose=K175,ROW(INDIRECT("1:"&amp;ROWS(joueurs)))),COUNTIF(K$169:K175,K175)))</f>
        <v>Karl</v>
      </c>
      <c r="I175" s="600"/>
      <c r="J175" s="601"/>
      <c r="K175" s="602">
        <f>LARGE(loose,ROWS($1:7))</f>
        <v>7</v>
      </c>
      <c r="L175" s="603">
        <f t="array" aca="1" ref="L175" ca="1">INDEX($C$7:$Y$114,MATCH(H175,'INTEGRALE verrouillée'!joueurs,0),23)</f>
        <v>6.9306930693069313E-2</v>
      </c>
      <c r="M175" s="599"/>
      <c r="N175" s="543"/>
      <c r="O175" s="543"/>
      <c r="P175" s="556"/>
      <c r="Q175" s="556"/>
      <c r="R175" s="553"/>
      <c r="S175" s="554"/>
      <c r="T175" s="555"/>
      <c r="U175" s="555"/>
      <c r="V175" s="550"/>
      <c r="W175" s="133"/>
      <c r="X175" s="139"/>
      <c r="Y175" s="139"/>
      <c r="Z175" s="390"/>
      <c r="AA175" s="551"/>
      <c r="AB175" s="552"/>
      <c r="AC175" s="3449"/>
      <c r="AD175" s="3449"/>
      <c r="AE175" s="3450"/>
      <c r="AF175" s="3450"/>
      <c r="AG175" s="3451"/>
      <c r="AH175" s="3451"/>
      <c r="AI175" s="3452"/>
      <c r="AJ175" s="3452"/>
      <c r="AK175" s="3453"/>
      <c r="AL175" s="3453"/>
      <c r="AM175" s="3454"/>
      <c r="AN175" s="3454"/>
      <c r="AO175" s="3455"/>
      <c r="AP175" s="3455"/>
      <c r="AQ175" s="3449"/>
      <c r="AR175" s="3449"/>
      <c r="AS175" s="3450"/>
      <c r="AT175" s="3450"/>
      <c r="AU175" s="3451"/>
      <c r="AV175" s="3451"/>
      <c r="AW175" s="3452"/>
      <c r="AX175" s="3452"/>
      <c r="AY175" s="3456"/>
      <c r="AZ175" s="3456"/>
      <c r="BA175" s="3470"/>
      <c r="BB175" s="3470"/>
      <c r="BC175" s="3606"/>
      <c r="BD175" s="3606"/>
      <c r="BE175" s="3727"/>
      <c r="BF175" s="3727"/>
      <c r="BG175" s="3807"/>
      <c r="BH175" s="3807"/>
      <c r="BI175" s="429"/>
      <c r="BJ175" s="429"/>
      <c r="BK175" s="429"/>
      <c r="BL175" s="428"/>
      <c r="BM175" s="428"/>
      <c r="BN175" s="428"/>
      <c r="BO175" s="428"/>
      <c r="BP175" s="428"/>
      <c r="BQ175" s="430"/>
      <c r="BR175" s="431"/>
      <c r="BS175" s="431"/>
      <c r="BT175" s="432"/>
      <c r="BU175" s="432"/>
      <c r="BV175" s="432"/>
      <c r="BW175" s="432"/>
      <c r="BX175" s="432"/>
      <c r="BY175" s="432"/>
      <c r="BZ175" s="432"/>
      <c r="CA175" s="432"/>
      <c r="CB175" s="433"/>
      <c r="CC175" s="433"/>
      <c r="CD175" s="434"/>
      <c r="CE175" s="434"/>
      <c r="CF175" s="434"/>
      <c r="CG175" s="434"/>
      <c r="CH175" s="434"/>
      <c r="CI175" s="434"/>
      <c r="CJ175" s="434"/>
      <c r="CK175" s="434"/>
      <c r="CL175" s="435"/>
      <c r="CM175" s="435"/>
      <c r="CN175" s="435"/>
      <c r="CO175" s="435"/>
      <c r="CP175" s="435"/>
      <c r="CQ175" s="435"/>
      <c r="CR175" s="435"/>
      <c r="CS175" s="435"/>
      <c r="CT175" s="435"/>
      <c r="CU175" s="435"/>
      <c r="CV175" s="435"/>
      <c r="CW175" s="436"/>
      <c r="CX175" s="436"/>
      <c r="CY175" s="436"/>
      <c r="CZ175" s="436"/>
      <c r="DA175" s="436"/>
      <c r="DB175" s="436"/>
      <c r="DC175" s="436"/>
      <c r="DD175" s="436"/>
      <c r="DE175" s="436"/>
      <c r="DF175" s="436"/>
      <c r="DG175" s="437"/>
      <c r="DH175" s="437"/>
      <c r="DI175" s="437"/>
      <c r="DJ175" s="437"/>
      <c r="DK175" s="437"/>
      <c r="DL175" s="437"/>
      <c r="DM175" s="437"/>
      <c r="DN175" s="437"/>
      <c r="DO175" s="437"/>
      <c r="DP175" s="437"/>
      <c r="DQ175" s="437"/>
      <c r="DR175" s="437"/>
      <c r="DS175" s="437"/>
      <c r="DT175" s="438"/>
      <c r="DU175" s="438"/>
      <c r="DV175" s="438"/>
      <c r="DW175" s="438"/>
      <c r="DX175" s="438"/>
      <c r="DY175" s="438"/>
      <c r="DZ175" s="438"/>
      <c r="EA175" s="438"/>
      <c r="EB175" s="438"/>
      <c r="EC175" s="438"/>
      <c r="ED175" s="438"/>
      <c r="EE175" s="438"/>
      <c r="EF175" s="439"/>
      <c r="EG175" s="439"/>
      <c r="EH175" s="439"/>
      <c r="EI175" s="439"/>
      <c r="EJ175" s="439"/>
      <c r="EK175" s="439"/>
      <c r="EL175" s="439"/>
      <c r="EM175" s="439"/>
      <c r="EN175" s="439"/>
      <c r="EO175" s="439"/>
      <c r="EP175" s="439"/>
      <c r="EQ175" s="439"/>
      <c r="ER175" s="439"/>
      <c r="ES175" s="440"/>
      <c r="ET175" s="440"/>
      <c r="EU175" s="440"/>
      <c r="EV175" s="440"/>
      <c r="EW175" s="440"/>
      <c r="EX175" s="440"/>
      <c r="EY175" s="440"/>
      <c r="EZ175" s="440"/>
      <c r="FA175" s="440"/>
      <c r="FB175" s="440"/>
      <c r="FC175" s="440"/>
      <c r="FD175" s="440"/>
      <c r="FE175" s="440"/>
      <c r="FF175" s="440"/>
      <c r="FG175" s="434"/>
      <c r="FH175" s="434"/>
      <c r="FI175" s="434"/>
      <c r="FJ175" s="434"/>
      <c r="FK175" s="434"/>
      <c r="FL175" s="434"/>
      <c r="FM175" s="434"/>
      <c r="FN175" s="434"/>
      <c r="FO175" s="434"/>
      <c r="FP175" s="434"/>
      <c r="FQ175" s="434"/>
      <c r="FR175" s="434"/>
      <c r="FS175" s="434"/>
      <c r="FT175" s="434"/>
      <c r="FU175" s="435"/>
      <c r="FV175" s="435"/>
      <c r="FW175" s="435"/>
      <c r="FX175" s="435"/>
      <c r="FY175" s="435"/>
      <c r="FZ175" s="435"/>
      <c r="GA175" s="435"/>
      <c r="GB175" s="435"/>
      <c r="GC175" s="435"/>
      <c r="GD175" s="435"/>
      <c r="GE175" s="435"/>
      <c r="GF175" s="435"/>
      <c r="GG175" s="435"/>
      <c r="GH175" s="435"/>
      <c r="GI175" s="436"/>
      <c r="GJ175" s="436"/>
      <c r="GK175" s="436"/>
      <c r="GL175" s="436"/>
      <c r="GM175" s="436"/>
      <c r="GN175" s="436"/>
      <c r="GO175" s="436"/>
      <c r="GP175" s="436"/>
      <c r="GQ175" s="436"/>
      <c r="GR175" s="436"/>
      <c r="GS175" s="436"/>
      <c r="GT175" s="436"/>
      <c r="GU175" s="436"/>
      <c r="GV175" s="436"/>
      <c r="GW175" s="436"/>
      <c r="GX175" s="437"/>
      <c r="GY175" s="437"/>
      <c r="GZ175" s="437"/>
      <c r="HA175" s="437"/>
      <c r="HB175" s="437"/>
      <c r="HC175" s="437"/>
      <c r="HD175" s="437"/>
      <c r="HE175" s="3665"/>
      <c r="HF175" s="437"/>
      <c r="HG175" s="437"/>
      <c r="HH175" s="437"/>
      <c r="HI175" s="438"/>
      <c r="HJ175" s="438"/>
      <c r="HK175" s="438"/>
      <c r="HL175" s="438"/>
      <c r="HM175" s="438"/>
      <c r="HN175" s="438"/>
      <c r="HO175" s="3665"/>
      <c r="HP175" s="438"/>
      <c r="HQ175" s="438"/>
      <c r="HR175" s="438"/>
      <c r="HS175" s="438"/>
      <c r="HT175" s="438"/>
      <c r="HU175" s="438"/>
      <c r="HV175" s="439"/>
      <c r="HW175" s="439"/>
      <c r="HX175" s="439"/>
      <c r="HY175" s="439"/>
      <c r="HZ175" s="439"/>
      <c r="IA175" s="3665"/>
      <c r="IB175" s="439"/>
      <c r="IC175" s="439"/>
      <c r="ID175" s="439"/>
      <c r="IE175" s="439"/>
      <c r="IF175" s="439"/>
      <c r="IG175" s="439"/>
    </row>
    <row r="176" spans="1:241" s="530" customFormat="1" x14ac:dyDescent="0.25">
      <c r="A176" s="3501"/>
      <c r="B176" s="572"/>
      <c r="C176" s="175"/>
      <c r="D176" s="545"/>
      <c r="E176" s="546"/>
      <c r="F176" s="598">
        <v>8</v>
      </c>
      <c r="G176" s="599"/>
      <c r="H176" s="600" t="str">
        <f t="array" aca="1" ref="H176" ca="1">INDEX(joueurs,SMALL(IF(loose=K176,ROW(INDIRECT("1:"&amp;ROWS(joueurs)))),COUNTIF(K$169:K176,K176)))</f>
        <v>Logan</v>
      </c>
      <c r="I176" s="600"/>
      <c r="J176" s="601"/>
      <c r="K176" s="602">
        <f>LARGE(loose,ROWS($1:8))</f>
        <v>7</v>
      </c>
      <c r="L176" s="603">
        <f t="array" aca="1" ref="L176" ca="1">INDEX($C$7:$Y$114,MATCH(H176,'INTEGRALE verrouillée'!joueurs,0),23)</f>
        <v>0.15909090909090909</v>
      </c>
      <c r="M176" s="599"/>
      <c r="N176" s="543"/>
      <c r="O176" s="543"/>
      <c r="P176" s="556"/>
      <c r="Q176" s="556"/>
      <c r="R176" s="553"/>
      <c r="S176" s="554"/>
      <c r="T176" s="555"/>
      <c r="U176" s="555"/>
      <c r="V176" s="550"/>
      <c r="W176" s="133"/>
      <c r="X176" s="139"/>
      <c r="Y176" s="139"/>
      <c r="Z176" s="390"/>
      <c r="AA176" s="551"/>
      <c r="AB176" s="552"/>
      <c r="AC176" s="3449"/>
      <c r="AD176" s="3449"/>
      <c r="AE176" s="3450"/>
      <c r="AF176" s="3450"/>
      <c r="AG176" s="3451"/>
      <c r="AH176" s="3451"/>
      <c r="AI176" s="3452"/>
      <c r="AJ176" s="3452"/>
      <c r="AK176" s="3453"/>
      <c r="AL176" s="3453"/>
      <c r="AM176" s="3454"/>
      <c r="AN176" s="3454"/>
      <c r="AO176" s="3455"/>
      <c r="AP176" s="3455"/>
      <c r="AQ176" s="3449"/>
      <c r="AR176" s="3449"/>
      <c r="AS176" s="3450"/>
      <c r="AT176" s="3450"/>
      <c r="AU176" s="3451"/>
      <c r="AV176" s="3451"/>
      <c r="AW176" s="3452"/>
      <c r="AX176" s="3452"/>
      <c r="AY176" s="3456"/>
      <c r="AZ176" s="3456"/>
      <c r="BA176" s="3470"/>
      <c r="BB176" s="3470"/>
      <c r="BC176" s="3606"/>
      <c r="BD176" s="3606"/>
      <c r="BE176" s="3727"/>
      <c r="BF176" s="3727"/>
      <c r="BG176" s="3807"/>
      <c r="BH176" s="3807"/>
      <c r="BI176" s="429"/>
      <c r="BJ176" s="429"/>
      <c r="BK176" s="429"/>
      <c r="BL176" s="428"/>
      <c r="BM176" s="428"/>
      <c r="BN176" s="428"/>
      <c r="BO176" s="428"/>
      <c r="BP176" s="428"/>
      <c r="BQ176" s="430"/>
      <c r="BR176" s="431"/>
      <c r="BS176" s="431"/>
      <c r="BT176" s="432"/>
      <c r="BU176" s="432"/>
      <c r="BV176" s="432"/>
      <c r="BW176" s="432"/>
      <c r="BX176" s="432"/>
      <c r="BY176" s="432"/>
      <c r="BZ176" s="432"/>
      <c r="CA176" s="432"/>
      <c r="CB176" s="433"/>
      <c r="CC176" s="433"/>
      <c r="CD176" s="434"/>
      <c r="CE176" s="434"/>
      <c r="CF176" s="434"/>
      <c r="CG176" s="434"/>
      <c r="CH176" s="434"/>
      <c r="CI176" s="434"/>
      <c r="CJ176" s="434"/>
      <c r="CK176" s="434"/>
      <c r="CL176" s="435"/>
      <c r="CM176" s="435"/>
      <c r="CN176" s="435"/>
      <c r="CO176" s="435"/>
      <c r="CP176" s="435"/>
      <c r="CQ176" s="435"/>
      <c r="CR176" s="435"/>
      <c r="CS176" s="435"/>
      <c r="CT176" s="435"/>
      <c r="CU176" s="435"/>
      <c r="CV176" s="435"/>
      <c r="CW176" s="436"/>
      <c r="CX176" s="436"/>
      <c r="CY176" s="436"/>
      <c r="CZ176" s="436"/>
      <c r="DA176" s="436"/>
      <c r="DB176" s="436"/>
      <c r="DC176" s="436"/>
      <c r="DD176" s="436"/>
      <c r="DE176" s="436"/>
      <c r="DF176" s="436"/>
      <c r="DG176" s="437"/>
      <c r="DH176" s="437"/>
      <c r="DI176" s="437"/>
      <c r="DJ176" s="437"/>
      <c r="DK176" s="437"/>
      <c r="DL176" s="437"/>
      <c r="DM176" s="437"/>
      <c r="DN176" s="437"/>
      <c r="DO176" s="437"/>
      <c r="DP176" s="437"/>
      <c r="DQ176" s="437"/>
      <c r="DR176" s="437"/>
      <c r="DS176" s="437"/>
      <c r="DT176" s="438"/>
      <c r="DU176" s="438"/>
      <c r="DV176" s="438"/>
      <c r="DW176" s="438"/>
      <c r="DX176" s="438"/>
      <c r="DY176" s="438"/>
      <c r="DZ176" s="438"/>
      <c r="EA176" s="438"/>
      <c r="EB176" s="438"/>
      <c r="EC176" s="438"/>
      <c r="ED176" s="438"/>
      <c r="EE176" s="438"/>
      <c r="EF176" s="439"/>
      <c r="EG176" s="439"/>
      <c r="EH176" s="439"/>
      <c r="EI176" s="439"/>
      <c r="EJ176" s="439"/>
      <c r="EK176" s="439"/>
      <c r="EL176" s="439"/>
      <c r="EM176" s="439"/>
      <c r="EN176" s="439"/>
      <c r="EO176" s="439"/>
      <c r="EP176" s="439"/>
      <c r="EQ176" s="439"/>
      <c r="ER176" s="439"/>
      <c r="ES176" s="440"/>
      <c r="ET176" s="440"/>
      <c r="EU176" s="440"/>
      <c r="EV176" s="440"/>
      <c r="EW176" s="440"/>
      <c r="EX176" s="440"/>
      <c r="EY176" s="440"/>
      <c r="EZ176" s="440"/>
      <c r="FA176" s="440"/>
      <c r="FB176" s="440"/>
      <c r="FC176" s="440"/>
      <c r="FD176" s="440"/>
      <c r="FE176" s="440"/>
      <c r="FF176" s="440"/>
      <c r="FG176" s="434"/>
      <c r="FH176" s="434"/>
      <c r="FI176" s="434"/>
      <c r="FJ176" s="434"/>
      <c r="FK176" s="434"/>
      <c r="FL176" s="434"/>
      <c r="FM176" s="434"/>
      <c r="FN176" s="434"/>
      <c r="FO176" s="434"/>
      <c r="FP176" s="434"/>
      <c r="FQ176" s="434"/>
      <c r="FR176" s="434"/>
      <c r="FS176" s="434"/>
      <c r="FT176" s="434"/>
      <c r="FU176" s="435"/>
      <c r="FV176" s="435"/>
      <c r="FW176" s="435"/>
      <c r="FX176" s="435"/>
      <c r="FY176" s="435"/>
      <c r="FZ176" s="435"/>
      <c r="GA176" s="435"/>
      <c r="GB176" s="435"/>
      <c r="GC176" s="435"/>
      <c r="GD176" s="435"/>
      <c r="GE176" s="435"/>
      <c r="GF176" s="435"/>
      <c r="GG176" s="435"/>
      <c r="GH176" s="435"/>
      <c r="GI176" s="436"/>
      <c r="GJ176" s="436"/>
      <c r="GK176" s="436"/>
      <c r="GL176" s="436"/>
      <c r="GM176" s="436"/>
      <c r="GN176" s="436"/>
      <c r="GO176" s="436"/>
      <c r="GP176" s="436"/>
      <c r="GQ176" s="436"/>
      <c r="GR176" s="436"/>
      <c r="GS176" s="436"/>
      <c r="GT176" s="436"/>
      <c r="GU176" s="436"/>
      <c r="GV176" s="436"/>
      <c r="GW176" s="436"/>
      <c r="GX176" s="437"/>
      <c r="GY176" s="437"/>
      <c r="GZ176" s="437"/>
      <c r="HA176" s="437"/>
      <c r="HB176" s="437"/>
      <c r="HC176" s="437"/>
      <c r="HD176" s="437"/>
      <c r="HE176" s="3665"/>
      <c r="HF176" s="437"/>
      <c r="HG176" s="437"/>
      <c r="HH176" s="437"/>
      <c r="HI176" s="438"/>
      <c r="HJ176" s="438"/>
      <c r="HK176" s="438"/>
      <c r="HL176" s="438"/>
      <c r="HM176" s="438"/>
      <c r="HN176" s="438"/>
      <c r="HO176" s="3665"/>
      <c r="HP176" s="438"/>
      <c r="HQ176" s="438"/>
      <c r="HR176" s="438"/>
      <c r="HS176" s="438"/>
      <c r="HT176" s="438"/>
      <c r="HU176" s="438"/>
      <c r="HV176" s="439"/>
      <c r="HW176" s="439"/>
      <c r="HX176" s="439"/>
      <c r="HY176" s="439"/>
      <c r="HZ176" s="439"/>
      <c r="IA176" s="3665"/>
      <c r="IB176" s="439"/>
      <c r="IC176" s="439"/>
      <c r="ID176" s="439"/>
      <c r="IE176" s="439"/>
      <c r="IF176" s="439"/>
      <c r="IG176" s="439"/>
    </row>
    <row r="177" spans="1:302" s="530" customFormat="1" x14ac:dyDescent="0.25">
      <c r="A177" s="3501"/>
      <c r="B177" s="572"/>
      <c r="C177" s="175"/>
      <c r="D177" s="545"/>
      <c r="E177" s="546"/>
      <c r="F177" s="598">
        <v>9</v>
      </c>
      <c r="G177" s="599"/>
      <c r="H177" s="600" t="str">
        <f t="array" aca="1" ref="H177" ca="1">INDEX(joueurs,SMALL(IF(loose=K177,ROW(INDIRECT("1:"&amp;ROWS(joueurs)))),COUNTIF(K$169:K177,K177)))</f>
        <v>Fabrice</v>
      </c>
      <c r="I177" s="600"/>
      <c r="J177" s="601"/>
      <c r="K177" s="602">
        <f>LARGE(loose,ROWS($1:9))</f>
        <v>6</v>
      </c>
      <c r="L177" s="603">
        <f t="array" aca="1" ref="L177" ca="1">INDEX($C$7:$Y$114,MATCH(H177,'INTEGRALE verrouillée'!joueurs,0),23)</f>
        <v>0.06</v>
      </c>
      <c r="M177" s="599"/>
      <c r="N177" s="543"/>
      <c r="O177" s="543"/>
      <c r="P177" s="556"/>
      <c r="Q177" s="556"/>
      <c r="R177" s="553"/>
      <c r="S177" s="554"/>
      <c r="T177" s="555"/>
      <c r="U177" s="555"/>
      <c r="V177" s="550"/>
      <c r="W177" s="133"/>
      <c r="X177" s="139"/>
      <c r="Y177" s="139"/>
      <c r="Z177" s="390"/>
      <c r="AA177" s="551"/>
      <c r="AB177" s="552"/>
      <c r="AC177" s="3449"/>
      <c r="AD177" s="3449"/>
      <c r="AE177" s="3450"/>
      <c r="AF177" s="3450"/>
      <c r="AG177" s="3451"/>
      <c r="AH177" s="3451"/>
      <c r="AI177" s="3452"/>
      <c r="AJ177" s="3452"/>
      <c r="AK177" s="3453"/>
      <c r="AL177" s="3453"/>
      <c r="AM177" s="3454"/>
      <c r="AN177" s="3454"/>
      <c r="AO177" s="3455"/>
      <c r="AP177" s="3455"/>
      <c r="AQ177" s="3449"/>
      <c r="AR177" s="3449"/>
      <c r="AS177" s="3450"/>
      <c r="AT177" s="3450"/>
      <c r="AU177" s="3451"/>
      <c r="AV177" s="3451"/>
      <c r="AW177" s="3452"/>
      <c r="AX177" s="3452"/>
      <c r="AY177" s="3456"/>
      <c r="AZ177" s="3456"/>
      <c r="BA177" s="3470"/>
      <c r="BB177" s="3470"/>
      <c r="BC177" s="3606"/>
      <c r="BD177" s="3606"/>
      <c r="BE177" s="3727"/>
      <c r="BF177" s="3727"/>
      <c r="BG177" s="3807"/>
      <c r="BH177" s="3807"/>
      <c r="BI177" s="429"/>
      <c r="BJ177" s="429"/>
      <c r="BK177" s="429"/>
      <c r="BL177" s="428"/>
      <c r="BM177" s="428"/>
      <c r="BN177" s="428"/>
      <c r="BO177" s="428"/>
      <c r="BP177" s="428"/>
      <c r="BQ177" s="430"/>
      <c r="BR177" s="431"/>
      <c r="BS177" s="431"/>
      <c r="BT177" s="432"/>
      <c r="BU177" s="432"/>
      <c r="BV177" s="432"/>
      <c r="BW177" s="432"/>
      <c r="BX177" s="432"/>
      <c r="BY177" s="432"/>
      <c r="BZ177" s="432"/>
      <c r="CA177" s="432"/>
      <c r="CB177" s="433"/>
      <c r="CC177" s="433"/>
      <c r="CD177" s="434"/>
      <c r="CE177" s="434"/>
      <c r="CF177" s="434"/>
      <c r="CG177" s="434"/>
      <c r="CH177" s="434"/>
      <c r="CI177" s="434"/>
      <c r="CJ177" s="434"/>
      <c r="CK177" s="434"/>
      <c r="CL177" s="435"/>
      <c r="CM177" s="435"/>
      <c r="CN177" s="435"/>
      <c r="CO177" s="435"/>
      <c r="CP177" s="435"/>
      <c r="CQ177" s="435"/>
      <c r="CR177" s="435"/>
      <c r="CS177" s="435"/>
      <c r="CT177" s="435"/>
      <c r="CU177" s="435"/>
      <c r="CV177" s="435"/>
      <c r="CW177" s="436"/>
      <c r="CX177" s="436"/>
      <c r="CY177" s="436"/>
      <c r="CZ177" s="436"/>
      <c r="DA177" s="436"/>
      <c r="DB177" s="436"/>
      <c r="DC177" s="436"/>
      <c r="DD177" s="436"/>
      <c r="DE177" s="436"/>
      <c r="DF177" s="436"/>
      <c r="DG177" s="437"/>
      <c r="DH177" s="437"/>
      <c r="DI177" s="437"/>
      <c r="DJ177" s="437"/>
      <c r="DK177" s="437"/>
      <c r="DL177" s="437"/>
      <c r="DM177" s="437"/>
      <c r="DN177" s="437"/>
      <c r="DO177" s="437"/>
      <c r="DP177" s="437"/>
      <c r="DQ177" s="437"/>
      <c r="DR177" s="437"/>
      <c r="DS177" s="437"/>
      <c r="DT177" s="438"/>
      <c r="DU177" s="438"/>
      <c r="DV177" s="438"/>
      <c r="DW177" s="438"/>
      <c r="DX177" s="438"/>
      <c r="DY177" s="438"/>
      <c r="DZ177" s="438"/>
      <c r="EA177" s="438"/>
      <c r="EB177" s="438"/>
      <c r="EC177" s="438"/>
      <c r="ED177" s="438"/>
      <c r="EE177" s="438"/>
      <c r="EF177" s="439"/>
      <c r="EG177" s="439"/>
      <c r="EH177" s="439"/>
      <c r="EI177" s="439"/>
      <c r="EJ177" s="439"/>
      <c r="EK177" s="439"/>
      <c r="EL177" s="439"/>
      <c r="EM177" s="439"/>
      <c r="EN177" s="439"/>
      <c r="EO177" s="439"/>
      <c r="EP177" s="439"/>
      <c r="EQ177" s="439"/>
      <c r="ER177" s="439"/>
      <c r="ES177" s="440"/>
      <c r="ET177" s="440"/>
      <c r="EU177" s="440"/>
      <c r="EV177" s="440"/>
      <c r="EW177" s="440"/>
      <c r="EX177" s="440"/>
      <c r="EY177" s="440"/>
      <c r="EZ177" s="440"/>
      <c r="FA177" s="440"/>
      <c r="FB177" s="440"/>
      <c r="FC177" s="440"/>
      <c r="FD177" s="440"/>
      <c r="FE177" s="440"/>
      <c r="FF177" s="440"/>
      <c r="FG177" s="434"/>
      <c r="FH177" s="434"/>
      <c r="FI177" s="434"/>
      <c r="FJ177" s="434"/>
      <c r="FK177" s="434"/>
      <c r="FL177" s="434"/>
      <c r="FM177" s="434"/>
      <c r="FN177" s="434"/>
      <c r="FO177" s="434"/>
      <c r="FP177" s="434"/>
      <c r="FQ177" s="434"/>
      <c r="FR177" s="434"/>
      <c r="FS177" s="434"/>
      <c r="FT177" s="434"/>
      <c r="FU177" s="435"/>
      <c r="FV177" s="435"/>
      <c r="FW177" s="435"/>
      <c r="FX177" s="435"/>
      <c r="FY177" s="435"/>
      <c r="FZ177" s="435"/>
      <c r="GA177" s="435"/>
      <c r="GB177" s="435"/>
      <c r="GC177" s="435"/>
      <c r="GD177" s="435"/>
      <c r="GE177" s="435"/>
      <c r="GF177" s="435"/>
      <c r="GG177" s="435"/>
      <c r="GH177" s="435"/>
      <c r="GI177" s="436"/>
      <c r="GJ177" s="436"/>
      <c r="GK177" s="436"/>
      <c r="GL177" s="436"/>
      <c r="GM177" s="436"/>
      <c r="GN177" s="436"/>
      <c r="GO177" s="436"/>
      <c r="GP177" s="436"/>
      <c r="GQ177" s="436"/>
      <c r="GR177" s="436"/>
      <c r="GS177" s="436"/>
      <c r="GT177" s="436"/>
      <c r="GU177" s="436"/>
      <c r="GV177" s="436"/>
      <c r="GW177" s="436"/>
      <c r="GX177" s="437"/>
      <c r="GY177" s="437"/>
      <c r="GZ177" s="437"/>
      <c r="HA177" s="437"/>
      <c r="HB177" s="437"/>
      <c r="HC177" s="437"/>
      <c r="HD177" s="437"/>
      <c r="HE177" s="3665"/>
      <c r="HF177" s="437"/>
      <c r="HG177" s="437"/>
      <c r="HH177" s="437"/>
      <c r="HI177" s="438"/>
      <c r="HJ177" s="438"/>
      <c r="HK177" s="438"/>
      <c r="HL177" s="438"/>
      <c r="HM177" s="438"/>
      <c r="HN177" s="438"/>
      <c r="HO177" s="3665"/>
      <c r="HP177" s="438"/>
      <c r="HQ177" s="438"/>
      <c r="HR177" s="438"/>
      <c r="HS177" s="438"/>
      <c r="HT177" s="438"/>
      <c r="HU177" s="438"/>
      <c r="HV177" s="439"/>
      <c r="HW177" s="439"/>
      <c r="HX177" s="439"/>
      <c r="HY177" s="439"/>
      <c r="HZ177" s="439"/>
      <c r="IA177" s="3665"/>
      <c r="IB177" s="439"/>
      <c r="IC177" s="439"/>
      <c r="ID177" s="439"/>
      <c r="IE177" s="439"/>
      <c r="IF177" s="439"/>
      <c r="IG177" s="439"/>
    </row>
    <row r="178" spans="1:302" s="530" customFormat="1" x14ac:dyDescent="0.25">
      <c r="A178" s="3501"/>
      <c r="B178" s="572"/>
      <c r="C178" s="175"/>
      <c r="D178" s="545"/>
      <c r="E178" s="546"/>
      <c r="F178" s="598">
        <v>10</v>
      </c>
      <c r="G178" s="599"/>
      <c r="H178" s="600" t="str">
        <f t="array" aca="1" ref="H178" ca="1">INDEX(joueurs,SMALL(IF(loose=K178,ROW(INDIRECT("1:"&amp;ROWS(joueurs)))),COUNTIF(K$169:K178,K178)))</f>
        <v>Franck</v>
      </c>
      <c r="I178" s="600"/>
      <c r="J178" s="601"/>
      <c r="K178" s="602">
        <f>LARGE(loose,ROWS($1:10))</f>
        <v>6</v>
      </c>
      <c r="L178" s="603">
        <f t="array" aca="1" ref="L178" ca="1">INDEX($C$7:$Y$114,MATCH(H178,'INTEGRALE verrouillée'!joueurs,0),23)</f>
        <v>6.3157894736842107E-2</v>
      </c>
      <c r="M178" s="599"/>
      <c r="N178" s="543"/>
      <c r="O178" s="543"/>
      <c r="P178" s="556"/>
      <c r="Q178" s="556"/>
      <c r="R178" s="553"/>
      <c r="S178" s="554"/>
      <c r="T178" s="555"/>
      <c r="U178" s="555"/>
      <c r="V178" s="550"/>
      <c r="W178" s="133"/>
      <c r="X178" s="139"/>
      <c r="Y178" s="139"/>
      <c r="Z178" s="390"/>
      <c r="AA178" s="551"/>
      <c r="AB178" s="552"/>
      <c r="AC178" s="3449"/>
      <c r="AD178" s="3449"/>
      <c r="AE178" s="3450"/>
      <c r="AF178" s="3450"/>
      <c r="AG178" s="3451"/>
      <c r="AH178" s="3451"/>
      <c r="AI178" s="3452"/>
      <c r="AJ178" s="3452"/>
      <c r="AK178" s="3453"/>
      <c r="AL178" s="3453"/>
      <c r="AM178" s="3454"/>
      <c r="AN178" s="3454"/>
      <c r="AO178" s="3455"/>
      <c r="AP178" s="3455"/>
      <c r="AQ178" s="3449"/>
      <c r="AR178" s="3449"/>
      <c r="AS178" s="3450"/>
      <c r="AT178" s="3450"/>
      <c r="AU178" s="3451"/>
      <c r="AV178" s="3451"/>
      <c r="AW178" s="3452"/>
      <c r="AX178" s="3452"/>
      <c r="AY178" s="3456"/>
      <c r="AZ178" s="3456"/>
      <c r="BA178" s="3470"/>
      <c r="BB178" s="3470"/>
      <c r="BC178" s="3606"/>
      <c r="BD178" s="3606"/>
      <c r="BE178" s="3727"/>
      <c r="BF178" s="3727"/>
      <c r="BG178" s="3807"/>
      <c r="BH178" s="3807"/>
      <c r="BI178" s="429"/>
      <c r="BJ178" s="429"/>
      <c r="BK178" s="429"/>
      <c r="BL178" s="428"/>
      <c r="BM178" s="428"/>
      <c r="BN178" s="428"/>
      <c r="BO178" s="428"/>
      <c r="BP178" s="428"/>
      <c r="BQ178" s="430"/>
      <c r="BR178" s="431"/>
      <c r="BS178" s="431"/>
      <c r="BT178" s="432"/>
      <c r="BU178" s="432"/>
      <c r="BV178" s="432"/>
      <c r="BW178" s="432"/>
      <c r="BX178" s="432"/>
      <c r="BY178" s="432"/>
      <c r="BZ178" s="432"/>
      <c r="CA178" s="432"/>
      <c r="CB178" s="433"/>
      <c r="CC178" s="433"/>
      <c r="CD178" s="434"/>
      <c r="CE178" s="434"/>
      <c r="CF178" s="434"/>
      <c r="CG178" s="434"/>
      <c r="CH178" s="434"/>
      <c r="CI178" s="434"/>
      <c r="CJ178" s="434"/>
      <c r="CK178" s="434"/>
      <c r="CL178" s="435"/>
      <c r="CM178" s="435"/>
      <c r="CN178" s="435"/>
      <c r="CO178" s="435"/>
      <c r="CP178" s="435"/>
      <c r="CQ178" s="435"/>
      <c r="CR178" s="435"/>
      <c r="CS178" s="435"/>
      <c r="CT178" s="435"/>
      <c r="CU178" s="435"/>
      <c r="CV178" s="435"/>
      <c r="CW178" s="436"/>
      <c r="CX178" s="436"/>
      <c r="CY178" s="436"/>
      <c r="CZ178" s="436"/>
      <c r="DA178" s="436"/>
      <c r="DB178" s="436"/>
      <c r="DC178" s="436"/>
      <c r="DD178" s="436"/>
      <c r="DE178" s="436"/>
      <c r="DF178" s="436"/>
      <c r="DG178" s="437"/>
      <c r="DH178" s="437"/>
      <c r="DI178" s="437"/>
      <c r="DJ178" s="437"/>
      <c r="DK178" s="437"/>
      <c r="DL178" s="437"/>
      <c r="DM178" s="437"/>
      <c r="DN178" s="437"/>
      <c r="DO178" s="437"/>
      <c r="DP178" s="437"/>
      <c r="DQ178" s="437"/>
      <c r="DR178" s="437"/>
      <c r="DS178" s="437"/>
      <c r="DT178" s="438"/>
      <c r="DU178" s="438"/>
      <c r="DV178" s="438"/>
      <c r="DW178" s="438"/>
      <c r="DX178" s="438"/>
      <c r="DY178" s="438"/>
      <c r="DZ178" s="438"/>
      <c r="EA178" s="438"/>
      <c r="EB178" s="438"/>
      <c r="EC178" s="438"/>
      <c r="ED178" s="438"/>
      <c r="EE178" s="438"/>
      <c r="EF178" s="439"/>
      <c r="EG178" s="439"/>
      <c r="EH178" s="439"/>
      <c r="EI178" s="439"/>
      <c r="EJ178" s="439"/>
      <c r="EK178" s="439"/>
      <c r="EL178" s="439"/>
      <c r="EM178" s="439"/>
      <c r="EN178" s="439"/>
      <c r="EO178" s="439"/>
      <c r="EP178" s="439"/>
      <c r="EQ178" s="439"/>
      <c r="ER178" s="439"/>
      <c r="ES178" s="440"/>
      <c r="ET178" s="440"/>
      <c r="EU178" s="440"/>
      <c r="EV178" s="440"/>
      <c r="EW178" s="440"/>
      <c r="EX178" s="440"/>
      <c r="EY178" s="440"/>
      <c r="EZ178" s="440"/>
      <c r="FA178" s="440"/>
      <c r="FB178" s="440"/>
      <c r="FC178" s="440"/>
      <c r="FD178" s="440"/>
      <c r="FE178" s="440"/>
      <c r="FF178" s="440"/>
      <c r="FG178" s="434"/>
      <c r="FH178" s="434"/>
      <c r="FI178" s="434"/>
      <c r="FJ178" s="434"/>
      <c r="FK178" s="434"/>
      <c r="FL178" s="434"/>
      <c r="FM178" s="434"/>
      <c r="FN178" s="434"/>
      <c r="FO178" s="434"/>
      <c r="FP178" s="434"/>
      <c r="FQ178" s="434"/>
      <c r="FR178" s="434"/>
      <c r="FS178" s="434"/>
      <c r="FT178" s="434"/>
      <c r="FU178" s="435"/>
      <c r="FV178" s="435"/>
      <c r="FW178" s="435"/>
      <c r="FX178" s="435"/>
      <c r="FY178" s="435"/>
      <c r="FZ178" s="435"/>
      <c r="GA178" s="435"/>
      <c r="GB178" s="435"/>
      <c r="GC178" s="435"/>
      <c r="GD178" s="435"/>
      <c r="GE178" s="435"/>
      <c r="GF178" s="435"/>
      <c r="GG178" s="435"/>
      <c r="GH178" s="435"/>
      <c r="GI178" s="436"/>
      <c r="GJ178" s="436"/>
      <c r="GK178" s="436"/>
      <c r="GL178" s="436"/>
      <c r="GM178" s="436"/>
      <c r="GN178" s="436"/>
      <c r="GO178" s="436"/>
      <c r="GP178" s="436"/>
      <c r="GQ178" s="436"/>
      <c r="GR178" s="436"/>
      <c r="GS178" s="436"/>
      <c r="GT178" s="436"/>
      <c r="GU178" s="436"/>
      <c r="GV178" s="436"/>
      <c r="GW178" s="436"/>
      <c r="GX178" s="437"/>
      <c r="GY178" s="437"/>
      <c r="GZ178" s="437"/>
      <c r="HA178" s="437"/>
      <c r="HB178" s="437"/>
      <c r="HC178" s="437"/>
      <c r="HD178" s="437"/>
      <c r="HE178" s="3665"/>
      <c r="HF178" s="437"/>
      <c r="HG178" s="437"/>
      <c r="HH178" s="437"/>
      <c r="HI178" s="438"/>
      <c r="HJ178" s="438"/>
      <c r="HK178" s="438"/>
      <c r="HL178" s="438"/>
      <c r="HM178" s="438"/>
      <c r="HN178" s="438"/>
      <c r="HO178" s="3665"/>
      <c r="HP178" s="438"/>
      <c r="HQ178" s="438"/>
      <c r="HR178" s="438"/>
      <c r="HS178" s="438"/>
      <c r="HT178" s="438"/>
      <c r="HU178" s="438"/>
      <c r="HV178" s="439"/>
      <c r="HW178" s="439"/>
      <c r="HX178" s="439"/>
      <c r="HY178" s="439"/>
      <c r="HZ178" s="439"/>
      <c r="IA178" s="3665"/>
      <c r="IB178" s="439"/>
      <c r="IC178" s="439"/>
      <c r="ID178" s="439"/>
      <c r="IE178" s="439"/>
      <c r="IF178" s="439"/>
      <c r="IG178" s="439"/>
    </row>
    <row r="179" spans="1:302" s="530" customFormat="1" x14ac:dyDescent="0.25">
      <c r="A179" s="3501"/>
      <c r="B179" s="572"/>
      <c r="C179" s="175"/>
      <c r="D179" s="545"/>
      <c r="E179" s="546"/>
      <c r="F179" s="604"/>
      <c r="G179" s="605"/>
      <c r="H179" s="554"/>
      <c r="I179" s="554"/>
      <c r="J179" s="542"/>
      <c r="K179" s="756"/>
      <c r="L179" s="606"/>
      <c r="M179" s="606"/>
      <c r="N179" s="543"/>
      <c r="O179" s="543"/>
      <c r="P179" s="556"/>
      <c r="Q179" s="556"/>
      <c r="R179" s="553"/>
      <c r="S179" s="554"/>
      <c r="T179" s="555"/>
      <c r="U179" s="555"/>
      <c r="V179" s="550"/>
      <c r="W179" s="133"/>
      <c r="X179" s="139"/>
      <c r="Y179" s="139"/>
      <c r="Z179" s="390"/>
      <c r="AA179" s="551"/>
      <c r="AB179" s="552"/>
      <c r="AC179" s="3457"/>
      <c r="AD179" s="3457"/>
      <c r="AE179" s="3458"/>
      <c r="AF179" s="3458"/>
      <c r="AG179" s="3459"/>
      <c r="AH179" s="3459"/>
      <c r="AI179" s="3460"/>
      <c r="AJ179" s="3460"/>
      <c r="AK179" s="3461"/>
      <c r="AL179" s="3461"/>
      <c r="AM179" s="3462"/>
      <c r="AN179" s="3462"/>
      <c r="AO179" s="3463"/>
      <c r="AP179" s="3463"/>
      <c r="AQ179" s="3457"/>
      <c r="AR179" s="3457"/>
      <c r="AS179" s="3458"/>
      <c r="AT179" s="3458"/>
      <c r="AU179" s="3459"/>
      <c r="AV179" s="3459"/>
      <c r="AW179" s="3460"/>
      <c r="AX179" s="3460"/>
      <c r="AY179" s="3464"/>
      <c r="AZ179" s="3464"/>
      <c r="BA179" s="3471"/>
      <c r="BB179" s="3471"/>
      <c r="BC179" s="3607"/>
      <c r="BD179" s="3607"/>
      <c r="BE179" s="3728"/>
      <c r="BF179" s="3728"/>
      <c r="BG179" s="3808"/>
      <c r="BH179" s="3808"/>
      <c r="BI179" s="429"/>
      <c r="BJ179" s="429"/>
      <c r="BK179" s="429"/>
      <c r="BL179" s="428"/>
      <c r="BM179" s="428"/>
      <c r="BN179" s="428"/>
      <c r="BO179" s="428"/>
      <c r="BP179" s="428"/>
      <c r="BQ179" s="430"/>
      <c r="BR179" s="431"/>
      <c r="BS179" s="431"/>
      <c r="BT179" s="432"/>
      <c r="BU179" s="432"/>
      <c r="BV179" s="432"/>
      <c r="BW179" s="432"/>
      <c r="BX179" s="432"/>
      <c r="BY179" s="432"/>
      <c r="BZ179" s="432"/>
      <c r="CA179" s="432"/>
      <c r="CB179" s="433"/>
      <c r="CC179" s="433"/>
      <c r="CD179" s="434"/>
      <c r="CE179" s="434"/>
      <c r="CF179" s="434"/>
      <c r="CG179" s="434"/>
      <c r="CH179" s="434"/>
      <c r="CI179" s="434"/>
      <c r="CJ179" s="434"/>
      <c r="CK179" s="434"/>
      <c r="CL179" s="435"/>
      <c r="CM179" s="435"/>
      <c r="CN179" s="435"/>
      <c r="CO179" s="435"/>
      <c r="CP179" s="435"/>
      <c r="CQ179" s="435"/>
      <c r="CR179" s="435"/>
      <c r="CS179" s="435"/>
      <c r="CT179" s="435"/>
      <c r="CU179" s="435"/>
      <c r="CV179" s="435"/>
      <c r="CW179" s="436"/>
      <c r="CX179" s="436"/>
      <c r="CY179" s="436"/>
      <c r="CZ179" s="436"/>
      <c r="DA179" s="436"/>
      <c r="DB179" s="436"/>
      <c r="DC179" s="436"/>
      <c r="DD179" s="436"/>
      <c r="DE179" s="436"/>
      <c r="DF179" s="436"/>
      <c r="DG179" s="437"/>
      <c r="DH179" s="437"/>
      <c r="DI179" s="437"/>
      <c r="DJ179" s="437"/>
      <c r="DK179" s="437"/>
      <c r="DL179" s="437"/>
      <c r="DM179" s="437"/>
      <c r="DN179" s="437"/>
      <c r="DO179" s="437"/>
      <c r="DP179" s="437"/>
      <c r="DQ179" s="437"/>
      <c r="DR179" s="437"/>
      <c r="DS179" s="437"/>
      <c r="DT179" s="438"/>
      <c r="DU179" s="438"/>
      <c r="DV179" s="438"/>
      <c r="DW179" s="438"/>
      <c r="DX179" s="438"/>
      <c r="DY179" s="438"/>
      <c r="DZ179" s="438"/>
      <c r="EA179" s="438"/>
      <c r="EB179" s="438"/>
      <c r="EC179" s="438"/>
      <c r="ED179" s="438"/>
      <c r="EE179" s="438"/>
      <c r="EF179" s="439"/>
      <c r="EG179" s="439"/>
      <c r="EH179" s="439"/>
      <c r="EI179" s="439"/>
      <c r="EJ179" s="439"/>
      <c r="EK179" s="439"/>
      <c r="EL179" s="439"/>
      <c r="EM179" s="439"/>
      <c r="EN179" s="439"/>
      <c r="EO179" s="439"/>
      <c r="EP179" s="439"/>
      <c r="EQ179" s="439"/>
      <c r="ER179" s="439"/>
      <c r="ES179" s="440"/>
      <c r="ET179" s="440"/>
      <c r="EU179" s="440"/>
      <c r="EV179" s="440"/>
      <c r="EW179" s="440"/>
      <c r="EX179" s="440"/>
      <c r="EY179" s="440"/>
      <c r="EZ179" s="440"/>
      <c r="FA179" s="440"/>
      <c r="FB179" s="440"/>
      <c r="FC179" s="440"/>
      <c r="FD179" s="440"/>
      <c r="FE179" s="440"/>
      <c r="FF179" s="440"/>
      <c r="FG179" s="434"/>
      <c r="FH179" s="434"/>
      <c r="FI179" s="434"/>
      <c r="FJ179" s="434"/>
      <c r="FK179" s="434"/>
      <c r="FL179" s="434"/>
      <c r="FM179" s="434"/>
      <c r="FN179" s="434"/>
      <c r="FO179" s="434"/>
      <c r="FP179" s="434"/>
      <c r="FQ179" s="434"/>
      <c r="FR179" s="434"/>
      <c r="FS179" s="434"/>
      <c r="FT179" s="434"/>
      <c r="FU179" s="435"/>
      <c r="FV179" s="435"/>
      <c r="FW179" s="435"/>
      <c r="FX179" s="435"/>
      <c r="FY179" s="435"/>
      <c r="FZ179" s="435"/>
      <c r="GA179" s="435"/>
      <c r="GB179" s="435"/>
      <c r="GC179" s="435"/>
      <c r="GD179" s="435"/>
      <c r="GE179" s="435"/>
      <c r="GF179" s="435"/>
      <c r="GG179" s="435"/>
      <c r="GH179" s="435"/>
      <c r="GI179" s="436"/>
      <c r="GJ179" s="436"/>
      <c r="GK179" s="436"/>
      <c r="GL179" s="436"/>
      <c r="GM179" s="436"/>
      <c r="GN179" s="436"/>
      <c r="GO179" s="436"/>
      <c r="GP179" s="436"/>
      <c r="GQ179" s="436"/>
      <c r="GR179" s="436"/>
      <c r="GS179" s="436"/>
      <c r="GT179" s="436"/>
      <c r="GU179" s="436"/>
      <c r="GV179" s="436"/>
      <c r="GW179" s="436"/>
      <c r="GX179" s="437"/>
      <c r="GY179" s="437"/>
      <c r="GZ179" s="437"/>
      <c r="HA179" s="437"/>
      <c r="HB179" s="437"/>
      <c r="HC179" s="437"/>
      <c r="HD179" s="437"/>
      <c r="HE179" s="3665"/>
      <c r="HF179" s="437"/>
      <c r="HG179" s="437"/>
      <c r="HH179" s="437"/>
      <c r="HI179" s="438"/>
      <c r="HJ179" s="438"/>
      <c r="HK179" s="438"/>
      <c r="HL179" s="438"/>
      <c r="HM179" s="438"/>
      <c r="HN179" s="438"/>
      <c r="HO179" s="3665"/>
      <c r="HP179" s="438"/>
      <c r="HQ179" s="438"/>
      <c r="HR179" s="438"/>
      <c r="HS179" s="438"/>
      <c r="HT179" s="438"/>
      <c r="HU179" s="438"/>
      <c r="HV179" s="439"/>
      <c r="HW179" s="439"/>
      <c r="HX179" s="439"/>
      <c r="HY179" s="439"/>
      <c r="HZ179" s="439"/>
      <c r="IA179" s="3665"/>
      <c r="IB179" s="439"/>
      <c r="IC179" s="439"/>
      <c r="ID179" s="439"/>
      <c r="IE179" s="439"/>
      <c r="IF179" s="439"/>
      <c r="IG179" s="439"/>
    </row>
    <row r="180" spans="1:302" s="530" customFormat="1" x14ac:dyDescent="0.25">
      <c r="A180" s="3501"/>
      <c r="B180" s="57"/>
      <c r="C180" s="175"/>
      <c r="D180" s="114"/>
      <c r="E180" s="425"/>
      <c r="F180" s="424"/>
      <c r="G180" s="117"/>
      <c r="H180" s="118"/>
      <c r="I180" s="118"/>
      <c r="J180" s="376"/>
      <c r="K180" s="756"/>
      <c r="L180" s="377"/>
      <c r="M180" s="377"/>
      <c r="N180" s="125"/>
      <c r="O180" s="126"/>
      <c r="P180" s="121"/>
      <c r="Q180" s="122"/>
      <c r="R180" s="127"/>
      <c r="S180" s="118"/>
      <c r="T180" s="138"/>
      <c r="U180" s="138"/>
      <c r="V180" s="132"/>
      <c r="W180" s="134"/>
      <c r="X180" s="140"/>
      <c r="Y180" s="140"/>
      <c r="Z180" s="391"/>
      <c r="AA180" s="392"/>
      <c r="AB180" s="398"/>
      <c r="AC180" s="3457"/>
      <c r="AD180" s="3457"/>
      <c r="AE180" s="3458"/>
      <c r="AF180" s="3458"/>
      <c r="AG180" s="3459"/>
      <c r="AH180" s="3459"/>
      <c r="AI180" s="3460"/>
      <c r="AJ180" s="3460"/>
      <c r="AK180" s="3461"/>
      <c r="AL180" s="3461"/>
      <c r="AM180" s="3462"/>
      <c r="AN180" s="3462"/>
      <c r="AO180" s="3463"/>
      <c r="AP180" s="3463"/>
      <c r="AQ180" s="3457"/>
      <c r="AR180" s="3457"/>
      <c r="AS180" s="3458"/>
      <c r="AT180" s="3458"/>
      <c r="AU180" s="3459"/>
      <c r="AV180" s="3459"/>
      <c r="AW180" s="3460"/>
      <c r="AX180" s="3460"/>
      <c r="AY180" s="3464"/>
      <c r="AZ180" s="3464"/>
      <c r="BA180" s="3471"/>
      <c r="BB180" s="3471"/>
      <c r="BC180" s="3607"/>
      <c r="BD180" s="3607"/>
      <c r="BE180" s="3728"/>
      <c r="BF180" s="3728"/>
      <c r="BG180" s="3808"/>
      <c r="BH180" s="3808"/>
      <c r="BI180" s="141"/>
      <c r="BJ180" s="141"/>
      <c r="BK180" s="141"/>
      <c r="BL180" s="142"/>
      <c r="BM180" s="142"/>
      <c r="BN180" s="142"/>
      <c r="BO180" s="142"/>
      <c r="BP180" s="142"/>
      <c r="BQ180" s="143"/>
      <c r="BR180" s="144"/>
      <c r="BS180" s="144"/>
      <c r="BT180" s="149"/>
      <c r="BU180" s="149"/>
      <c r="BV180" s="149"/>
      <c r="BW180" s="149"/>
      <c r="BX180" s="149"/>
      <c r="BY180" s="149"/>
      <c r="BZ180" s="149"/>
      <c r="CA180" s="149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1"/>
      <c r="CM180" s="151"/>
      <c r="CN180" s="151"/>
      <c r="CO180" s="151"/>
      <c r="CP180" s="151"/>
      <c r="CQ180" s="151"/>
      <c r="CR180" s="151"/>
      <c r="CS180" s="151"/>
      <c r="CT180" s="151"/>
      <c r="CU180" s="151"/>
      <c r="CV180" s="151"/>
      <c r="CW180" s="152"/>
      <c r="CX180" s="152"/>
      <c r="CY180" s="152"/>
      <c r="CZ180" s="152"/>
      <c r="DA180" s="152"/>
      <c r="DB180" s="152"/>
      <c r="DC180" s="152"/>
      <c r="DD180" s="152"/>
      <c r="DE180" s="152"/>
      <c r="DF180" s="152"/>
      <c r="DG180" s="145"/>
      <c r="DH180" s="145"/>
      <c r="DI180" s="145"/>
      <c r="DJ180" s="145"/>
      <c r="DK180" s="145"/>
      <c r="DL180" s="145"/>
      <c r="DM180" s="145"/>
      <c r="DN180" s="145"/>
      <c r="DO180" s="145"/>
      <c r="DP180" s="145"/>
      <c r="DQ180" s="145"/>
      <c r="DR180" s="145"/>
      <c r="DS180" s="145"/>
      <c r="DT180" s="153"/>
      <c r="DU180" s="153"/>
      <c r="DV180" s="153"/>
      <c r="DW180" s="153"/>
      <c r="DX180" s="153"/>
      <c r="DY180" s="153"/>
      <c r="DZ180" s="153"/>
      <c r="EA180" s="153"/>
      <c r="EB180" s="153"/>
      <c r="EC180" s="153"/>
      <c r="ED180" s="153"/>
      <c r="EE180" s="153"/>
      <c r="EF180" s="144"/>
      <c r="EG180" s="144"/>
      <c r="EH180" s="144"/>
      <c r="EI180" s="144"/>
      <c r="EJ180" s="144"/>
      <c r="EK180" s="144"/>
      <c r="EL180" s="144"/>
      <c r="EM180" s="144"/>
      <c r="EN180" s="144"/>
      <c r="EO180" s="144"/>
      <c r="EP180" s="144"/>
      <c r="EQ180" s="144"/>
      <c r="ER180" s="144"/>
      <c r="ES180" s="149"/>
      <c r="ET180" s="149"/>
      <c r="EU180" s="149"/>
      <c r="EV180" s="149"/>
      <c r="EW180" s="149"/>
      <c r="EX180" s="149"/>
      <c r="EY180" s="149"/>
      <c r="EZ180" s="149"/>
      <c r="FA180" s="149"/>
      <c r="FB180" s="149"/>
      <c r="FC180" s="149"/>
      <c r="FD180" s="149"/>
      <c r="FE180" s="149"/>
      <c r="FF180" s="149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1"/>
      <c r="FV180" s="151"/>
      <c r="FW180" s="151"/>
      <c r="FX180" s="151"/>
      <c r="FY180" s="151"/>
      <c r="FZ180" s="151"/>
      <c r="GA180" s="151"/>
      <c r="GB180" s="151"/>
      <c r="GC180" s="151"/>
      <c r="GD180" s="151"/>
      <c r="GE180" s="151"/>
      <c r="GF180" s="151"/>
      <c r="GG180" s="151"/>
      <c r="GH180" s="151"/>
      <c r="GI180" s="152"/>
      <c r="GJ180" s="152"/>
      <c r="GK180" s="152"/>
      <c r="GL180" s="152"/>
      <c r="GM180" s="152"/>
      <c r="GN180" s="152"/>
      <c r="GO180" s="152"/>
      <c r="GP180" s="152"/>
      <c r="GQ180" s="152"/>
      <c r="GR180" s="152"/>
      <c r="GS180" s="152"/>
      <c r="GT180" s="152"/>
      <c r="GU180" s="152"/>
      <c r="GV180" s="152"/>
      <c r="GW180" s="152"/>
      <c r="GX180" s="145"/>
      <c r="GY180" s="145"/>
      <c r="GZ180" s="145"/>
      <c r="HA180" s="145"/>
      <c r="HB180" s="145"/>
      <c r="HC180" s="145"/>
      <c r="HD180" s="145"/>
      <c r="HE180" s="3666"/>
      <c r="HF180" s="145"/>
      <c r="HG180" s="145"/>
      <c r="HH180" s="145"/>
      <c r="HI180" s="153"/>
      <c r="HJ180" s="153"/>
      <c r="HK180" s="153"/>
      <c r="HL180" s="153"/>
      <c r="HM180" s="153"/>
      <c r="HN180" s="153"/>
      <c r="HO180" s="3666"/>
      <c r="HP180" s="153"/>
      <c r="HQ180" s="153"/>
      <c r="HR180" s="153"/>
      <c r="HS180" s="153"/>
      <c r="HT180" s="153"/>
      <c r="HU180" s="153"/>
      <c r="HV180" s="144"/>
      <c r="HW180" s="144"/>
      <c r="HX180" s="144"/>
      <c r="HY180" s="144"/>
      <c r="HZ180" s="144"/>
      <c r="IA180" s="3666"/>
      <c r="IB180" s="144"/>
      <c r="IC180" s="144"/>
      <c r="ID180" s="144"/>
      <c r="IE180" s="144"/>
      <c r="IF180" s="144"/>
      <c r="IG180" s="144"/>
      <c r="IH180" s="478"/>
      <c r="II180" s="478"/>
      <c r="IJ180" s="511"/>
      <c r="IK180" s="511"/>
      <c r="IL180" s="511"/>
      <c r="IM180" s="511"/>
      <c r="IN180" s="511"/>
      <c r="IO180" s="511"/>
      <c r="IP180" s="511"/>
      <c r="IQ180" s="511"/>
      <c r="IR180" s="511"/>
      <c r="IS180" s="511"/>
      <c r="IT180" s="511"/>
      <c r="IU180" s="511"/>
      <c r="IV180" s="511"/>
      <c r="IW180" s="511"/>
      <c r="IX180" s="511"/>
      <c r="IY180" s="511"/>
      <c r="IZ180" s="511"/>
      <c r="JA180" s="511"/>
      <c r="JB180" s="511"/>
      <c r="JC180" s="511"/>
      <c r="JD180" s="511"/>
      <c r="JE180" s="511"/>
      <c r="JF180" s="511"/>
      <c r="JG180" s="511"/>
      <c r="JH180" s="511"/>
      <c r="JI180" s="511"/>
      <c r="JJ180" s="511"/>
      <c r="JK180" s="511"/>
      <c r="JL180" s="511"/>
      <c r="JM180" s="511"/>
      <c r="JN180" s="511"/>
      <c r="JO180" s="511"/>
      <c r="JP180" s="511"/>
      <c r="JQ180" s="511"/>
      <c r="JR180" s="511"/>
      <c r="JS180" s="511"/>
      <c r="JT180" s="511"/>
      <c r="JU180" s="511"/>
      <c r="JV180" s="511"/>
      <c r="JW180" s="511"/>
      <c r="JX180" s="511"/>
      <c r="JY180" s="511"/>
      <c r="JZ180" s="511"/>
      <c r="KA180" s="511"/>
      <c r="KB180" s="511"/>
      <c r="KC180" s="511"/>
      <c r="KD180" s="511"/>
      <c r="KE180" s="511"/>
      <c r="KF180" s="511"/>
      <c r="KG180" s="511"/>
      <c r="KH180" s="511"/>
      <c r="KI180" s="511"/>
      <c r="KJ180" s="511"/>
      <c r="KK180" s="511"/>
      <c r="KL180" s="511"/>
      <c r="KM180" s="511"/>
      <c r="KN180" s="511"/>
      <c r="KO180" s="511"/>
      <c r="KP180" s="511"/>
    </row>
    <row r="181" spans="1:302" s="530" customFormat="1" x14ac:dyDescent="0.25">
      <c r="A181" s="3501"/>
      <c r="B181" s="57"/>
      <c r="C181" s="175"/>
      <c r="D181" s="114"/>
      <c r="E181" s="425"/>
      <c r="F181" s="424"/>
      <c r="G181" s="117"/>
      <c r="H181" s="118"/>
      <c r="I181" s="118"/>
      <c r="J181" s="376"/>
      <c r="K181" s="756"/>
      <c r="L181" s="377"/>
      <c r="M181" s="377"/>
      <c r="N181" s="125"/>
      <c r="O181" s="126"/>
      <c r="P181" s="121"/>
      <c r="Q181" s="122"/>
      <c r="R181" s="127"/>
      <c r="S181" s="118"/>
      <c r="T181" s="138"/>
      <c r="U181" s="138"/>
      <c r="V181" s="132"/>
      <c r="W181" s="134"/>
      <c r="X181" s="140"/>
      <c r="Y181" s="140"/>
      <c r="Z181" s="391"/>
      <c r="AA181" s="392"/>
      <c r="AB181" s="398"/>
      <c r="AC181" s="3457"/>
      <c r="AD181" s="3457"/>
      <c r="AE181" s="3458"/>
      <c r="AF181" s="3458"/>
      <c r="AG181" s="3459"/>
      <c r="AH181" s="3459"/>
      <c r="AI181" s="3460"/>
      <c r="AJ181" s="3460"/>
      <c r="AK181" s="3461"/>
      <c r="AL181" s="3461"/>
      <c r="AM181" s="3462"/>
      <c r="AN181" s="3462"/>
      <c r="AO181" s="3463"/>
      <c r="AP181" s="3463"/>
      <c r="AQ181" s="3457"/>
      <c r="AR181" s="3457"/>
      <c r="AS181" s="3458"/>
      <c r="AT181" s="3458"/>
      <c r="AU181" s="3459"/>
      <c r="AV181" s="3459"/>
      <c r="AW181" s="3460"/>
      <c r="AX181" s="3460"/>
      <c r="AY181" s="3464"/>
      <c r="AZ181" s="3464"/>
      <c r="BA181" s="3471"/>
      <c r="BB181" s="3471"/>
      <c r="BC181" s="3607"/>
      <c r="BD181" s="3607"/>
      <c r="BE181" s="3728"/>
      <c r="BF181" s="3728"/>
      <c r="BG181" s="3808"/>
      <c r="BH181" s="3808"/>
      <c r="BI181" s="141"/>
      <c r="BJ181" s="141"/>
      <c r="BK181" s="141"/>
      <c r="BL181" s="142"/>
      <c r="BM181" s="142"/>
      <c r="BN181" s="142"/>
      <c r="BO181" s="142"/>
      <c r="BP181" s="142"/>
      <c r="BQ181" s="143"/>
      <c r="BR181" s="144"/>
      <c r="BS181" s="144"/>
      <c r="BT181" s="149"/>
      <c r="BU181" s="149"/>
      <c r="BV181" s="149"/>
      <c r="BW181" s="149"/>
      <c r="BX181" s="149"/>
      <c r="BY181" s="149"/>
      <c r="BZ181" s="149"/>
      <c r="CA181" s="149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1"/>
      <c r="CM181" s="151"/>
      <c r="CN181" s="151"/>
      <c r="CO181" s="151"/>
      <c r="CP181" s="151"/>
      <c r="CQ181" s="151"/>
      <c r="CR181" s="151"/>
      <c r="CS181" s="151"/>
      <c r="CT181" s="151"/>
      <c r="CU181" s="151"/>
      <c r="CV181" s="151"/>
      <c r="CW181" s="152"/>
      <c r="CX181" s="152"/>
      <c r="CY181" s="152"/>
      <c r="CZ181" s="152"/>
      <c r="DA181" s="152"/>
      <c r="DB181" s="152"/>
      <c r="DC181" s="152"/>
      <c r="DD181" s="152"/>
      <c r="DE181" s="152"/>
      <c r="DF181" s="152"/>
      <c r="DG181" s="145"/>
      <c r="DH181" s="145"/>
      <c r="DI181" s="145"/>
      <c r="DJ181" s="145"/>
      <c r="DK181" s="145"/>
      <c r="DL181" s="145"/>
      <c r="DM181" s="145"/>
      <c r="DN181" s="145"/>
      <c r="DO181" s="145"/>
      <c r="DP181" s="145"/>
      <c r="DQ181" s="145"/>
      <c r="DR181" s="145"/>
      <c r="DS181" s="145"/>
      <c r="DT181" s="153"/>
      <c r="DU181" s="153"/>
      <c r="DV181" s="153"/>
      <c r="DW181" s="153"/>
      <c r="DX181" s="153"/>
      <c r="DY181" s="153"/>
      <c r="DZ181" s="153"/>
      <c r="EA181" s="153"/>
      <c r="EB181" s="153"/>
      <c r="EC181" s="153"/>
      <c r="ED181" s="153"/>
      <c r="EE181" s="153"/>
      <c r="EF181" s="144"/>
      <c r="EG181" s="144"/>
      <c r="EH181" s="144"/>
      <c r="EI181" s="144"/>
      <c r="EJ181" s="144"/>
      <c r="EK181" s="144"/>
      <c r="EL181" s="144"/>
      <c r="EM181" s="144"/>
      <c r="EN181" s="144"/>
      <c r="EO181" s="144"/>
      <c r="EP181" s="144"/>
      <c r="EQ181" s="144"/>
      <c r="ER181" s="144"/>
      <c r="ES181" s="149"/>
      <c r="ET181" s="149"/>
      <c r="EU181" s="149"/>
      <c r="EV181" s="149"/>
      <c r="EW181" s="149"/>
      <c r="EX181" s="149"/>
      <c r="EY181" s="149"/>
      <c r="EZ181" s="149"/>
      <c r="FA181" s="149"/>
      <c r="FB181" s="149"/>
      <c r="FC181" s="149"/>
      <c r="FD181" s="149"/>
      <c r="FE181" s="149"/>
      <c r="FF181" s="149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1"/>
      <c r="FV181" s="151"/>
      <c r="FW181" s="151"/>
      <c r="FX181" s="151"/>
      <c r="FY181" s="151"/>
      <c r="FZ181" s="151"/>
      <c r="GA181" s="151"/>
      <c r="GB181" s="151"/>
      <c r="GC181" s="151"/>
      <c r="GD181" s="151"/>
      <c r="GE181" s="151"/>
      <c r="GF181" s="151"/>
      <c r="GG181" s="151"/>
      <c r="GH181" s="151"/>
      <c r="GI181" s="152"/>
      <c r="GJ181" s="152"/>
      <c r="GK181" s="152"/>
      <c r="GL181" s="152"/>
      <c r="GM181" s="152"/>
      <c r="GN181" s="152"/>
      <c r="GO181" s="152"/>
      <c r="GP181" s="152"/>
      <c r="GQ181" s="152"/>
      <c r="GR181" s="152"/>
      <c r="GS181" s="152"/>
      <c r="GT181" s="152"/>
      <c r="GU181" s="152"/>
      <c r="GV181" s="152"/>
      <c r="GW181" s="152"/>
      <c r="GX181" s="145"/>
      <c r="GY181" s="145"/>
      <c r="GZ181" s="145"/>
      <c r="HA181" s="145"/>
      <c r="HB181" s="145"/>
      <c r="HC181" s="145"/>
      <c r="HD181" s="145"/>
      <c r="HE181" s="3666"/>
      <c r="HF181" s="145"/>
      <c r="HG181" s="145"/>
      <c r="HH181" s="145"/>
      <c r="HI181" s="153"/>
      <c r="HJ181" s="153"/>
      <c r="HK181" s="153"/>
      <c r="HL181" s="153"/>
      <c r="HM181" s="153"/>
      <c r="HN181" s="153"/>
      <c r="HO181" s="3666"/>
      <c r="HP181" s="153"/>
      <c r="HQ181" s="153"/>
      <c r="HR181" s="153"/>
      <c r="HS181" s="153"/>
      <c r="HT181" s="153"/>
      <c r="HU181" s="153"/>
      <c r="HV181" s="144"/>
      <c r="HW181" s="144"/>
      <c r="HX181" s="144"/>
      <c r="HY181" s="144"/>
      <c r="HZ181" s="144"/>
      <c r="IA181" s="3666"/>
      <c r="IB181" s="144"/>
      <c r="IC181" s="144"/>
      <c r="ID181" s="144"/>
      <c r="IE181" s="144"/>
      <c r="IF181" s="144"/>
      <c r="IG181" s="144"/>
      <c r="IH181" s="478"/>
      <c r="II181" s="478"/>
      <c r="IJ181" s="511"/>
      <c r="IK181" s="511"/>
      <c r="IL181" s="511"/>
      <c r="IM181" s="511"/>
      <c r="IN181" s="511"/>
      <c r="IO181" s="511"/>
      <c r="IP181" s="511"/>
      <c r="IQ181" s="511"/>
      <c r="IR181" s="511"/>
      <c r="IS181" s="511"/>
      <c r="IT181" s="511"/>
      <c r="IU181" s="511"/>
      <c r="IV181" s="511"/>
      <c r="IW181" s="511"/>
      <c r="IX181" s="511"/>
      <c r="IY181" s="511"/>
      <c r="IZ181" s="511"/>
      <c r="JA181" s="511"/>
      <c r="JB181" s="511"/>
      <c r="JC181" s="511"/>
      <c r="JD181" s="511"/>
      <c r="JE181" s="511"/>
      <c r="JF181" s="511"/>
      <c r="JG181" s="511"/>
      <c r="JH181" s="511"/>
      <c r="JI181" s="511"/>
      <c r="JJ181" s="511"/>
      <c r="JK181" s="511"/>
      <c r="JL181" s="511"/>
      <c r="JM181" s="511"/>
      <c r="JN181" s="511"/>
      <c r="JO181" s="511"/>
      <c r="JP181" s="511"/>
      <c r="JQ181" s="511"/>
      <c r="JR181" s="511"/>
      <c r="JS181" s="511"/>
      <c r="JT181" s="511"/>
      <c r="JU181" s="511"/>
      <c r="JV181" s="511"/>
      <c r="JW181" s="511"/>
      <c r="JX181" s="511"/>
      <c r="JY181" s="511"/>
      <c r="JZ181" s="511"/>
      <c r="KA181" s="511"/>
      <c r="KB181" s="511"/>
      <c r="KC181" s="511"/>
      <c r="KD181" s="511"/>
      <c r="KE181" s="511"/>
      <c r="KF181" s="511"/>
      <c r="KG181" s="511"/>
      <c r="KH181" s="511"/>
      <c r="KI181" s="511"/>
      <c r="KJ181" s="511"/>
      <c r="KK181" s="511"/>
      <c r="KL181" s="511"/>
      <c r="KM181" s="511"/>
      <c r="KN181" s="511"/>
      <c r="KO181" s="511"/>
      <c r="KP181" s="511"/>
    </row>
  </sheetData>
  <sheetProtection sheet="1" sort="0" autoFilter="0"/>
  <autoFilter ref="A6:IG114" xr:uid="{00000000-0009-0000-0000-000003000000}">
    <sortState xmlns:xlrd2="http://schemas.microsoft.com/office/spreadsheetml/2017/richdata2" ref="A7:IE114">
      <sortCondition ref="B6:B114"/>
    </sortState>
  </autoFilter>
  <mergeCells count="86">
    <mergeCell ref="AC4:AZ5"/>
    <mergeCell ref="B120:F120"/>
    <mergeCell ref="B121:F121"/>
    <mergeCell ref="B122:F122"/>
    <mergeCell ref="O117:O129"/>
    <mergeCell ref="G120:J120"/>
    <mergeCell ref="G117:J117"/>
    <mergeCell ref="G118:J118"/>
    <mergeCell ref="G119:J119"/>
    <mergeCell ref="B119:F119"/>
    <mergeCell ref="P127:Q127"/>
    <mergeCell ref="P125:Q125"/>
    <mergeCell ref="P128:Q128"/>
    <mergeCell ref="P119:Q119"/>
    <mergeCell ref="P126:Q126"/>
    <mergeCell ref="P124:Q124"/>
    <mergeCell ref="CB4:CK4"/>
    <mergeCell ref="BL1:BS1"/>
    <mergeCell ref="BT1:CA1"/>
    <mergeCell ref="BI4:BK4"/>
    <mergeCell ref="BL4:BS4"/>
    <mergeCell ref="BT4:CA4"/>
    <mergeCell ref="BI1:BK1"/>
    <mergeCell ref="P130:Q130"/>
    <mergeCell ref="P129:Q129"/>
    <mergeCell ref="R119:S119"/>
    <mergeCell ref="R120:S120"/>
    <mergeCell ref="R121:S121"/>
    <mergeCell ref="R122:S122"/>
    <mergeCell ref="R123:S123"/>
    <mergeCell ref="R124:S124"/>
    <mergeCell ref="R125:S125"/>
    <mergeCell ref="R126:S126"/>
    <mergeCell ref="R127:S127"/>
    <mergeCell ref="R128:S128"/>
    <mergeCell ref="R129:S129"/>
    <mergeCell ref="B123:F123"/>
    <mergeCell ref="G123:J123"/>
    <mergeCell ref="T119:U119"/>
    <mergeCell ref="R117:S118"/>
    <mergeCell ref="T117:U118"/>
    <mergeCell ref="B117:F117"/>
    <mergeCell ref="B118:F118"/>
    <mergeCell ref="P117:Q118"/>
    <mergeCell ref="P123:Q123"/>
    <mergeCell ref="T123:U123"/>
    <mergeCell ref="P120:Q120"/>
    <mergeCell ref="P121:Q121"/>
    <mergeCell ref="P122:Q122"/>
    <mergeCell ref="G121:J121"/>
    <mergeCell ref="G122:J122"/>
    <mergeCell ref="T120:U120"/>
    <mergeCell ref="T129:U129"/>
    <mergeCell ref="T124:U124"/>
    <mergeCell ref="T125:U125"/>
    <mergeCell ref="T126:U126"/>
    <mergeCell ref="T127:U127"/>
    <mergeCell ref="T128:U128"/>
    <mergeCell ref="T121:U121"/>
    <mergeCell ref="T122:U122"/>
    <mergeCell ref="ES4:FF4"/>
    <mergeCell ref="DT1:EE1"/>
    <mergeCell ref="EF1:ER1"/>
    <mergeCell ref="CW1:DF1"/>
    <mergeCell ref="ES1:FF1"/>
    <mergeCell ref="DG1:DS1"/>
    <mergeCell ref="DT4:EE4"/>
    <mergeCell ref="DG4:DS4"/>
    <mergeCell ref="CW4:DF4"/>
    <mergeCell ref="EF4:ER4"/>
    <mergeCell ref="C1:AB2"/>
    <mergeCell ref="CL4:CV4"/>
    <mergeCell ref="CL1:CV1"/>
    <mergeCell ref="CB1:CK1"/>
    <mergeCell ref="HI4:HU4"/>
    <mergeCell ref="HI1:HU1"/>
    <mergeCell ref="HV1:IG1"/>
    <mergeCell ref="FG1:FT1"/>
    <mergeCell ref="FG4:FT4"/>
    <mergeCell ref="GI1:GW1"/>
    <mergeCell ref="GI4:GW4"/>
    <mergeCell ref="GX1:HH1"/>
    <mergeCell ref="GX4:HH4"/>
    <mergeCell ref="FU4:GH4"/>
    <mergeCell ref="FU1:GH1"/>
    <mergeCell ref="HV4:ID4"/>
  </mergeCells>
  <conditionalFormatting sqref="BI7:EI114 IG7:IG114 ES45:GU45 GW45:IA45">
    <cfRule type="expression" dxfId="127" priority="101">
      <formula>BI7=BI$5</formula>
    </cfRule>
    <cfRule type="expression" dxfId="126" priority="102">
      <formula>BI7=3</formula>
    </cfRule>
    <cfRule type="expression" dxfId="125" priority="103">
      <formula>BI7=2</formula>
    </cfRule>
    <cfRule type="expression" dxfId="124" priority="104">
      <formula>BI7=1</formula>
    </cfRule>
    <cfRule type="expression" dxfId="123" priority="105">
      <formula>BI7&gt;BI$5/2</formula>
    </cfRule>
    <cfRule type="expression" dxfId="122" priority="106">
      <formula>BI7&lt;=BI$5/2</formula>
    </cfRule>
  </conditionalFormatting>
  <conditionalFormatting sqref="EJ7:EJ114">
    <cfRule type="expression" dxfId="121" priority="95">
      <formula>EJ7=EJ$5</formula>
    </cfRule>
    <cfRule type="expression" dxfId="120" priority="96">
      <formula>EJ7=3</formula>
    </cfRule>
    <cfRule type="expression" dxfId="119" priority="97">
      <formula>EJ7=2</formula>
    </cfRule>
    <cfRule type="expression" dxfId="118" priority="98">
      <formula>EJ7=1</formula>
    </cfRule>
    <cfRule type="expression" dxfId="117" priority="99">
      <formula>EJ7&gt;EJ$5/2</formula>
    </cfRule>
    <cfRule type="expression" dxfId="116" priority="100">
      <formula>EJ7&lt;=EJ$5/2</formula>
    </cfRule>
  </conditionalFormatting>
  <conditionalFormatting sqref="ER7:ER114">
    <cfRule type="expression" dxfId="115" priority="89">
      <formula>ER7=ER$5</formula>
    </cfRule>
    <cfRule type="expression" dxfId="114" priority="90">
      <formula>ER7=3</formula>
    </cfRule>
    <cfRule type="expression" dxfId="113" priority="91">
      <formula>ER7=2</formula>
    </cfRule>
    <cfRule type="expression" dxfId="112" priority="92">
      <formula>ER7=1</formula>
    </cfRule>
    <cfRule type="expression" dxfId="111" priority="93">
      <formula>ER7&gt;ER$5/2</formula>
    </cfRule>
    <cfRule type="expression" dxfId="110" priority="94">
      <formula>ER7&lt;=ER$5/2</formula>
    </cfRule>
  </conditionalFormatting>
  <conditionalFormatting sqref="EK7:EK114">
    <cfRule type="expression" dxfId="109" priority="83">
      <formula>EK7=EK$5</formula>
    </cfRule>
    <cfRule type="expression" dxfId="108" priority="84">
      <formula>EK7=3</formula>
    </cfRule>
    <cfRule type="expression" dxfId="107" priority="85">
      <formula>EK7=2</formula>
    </cfRule>
    <cfRule type="expression" dxfId="106" priority="86">
      <formula>EK7=1</formula>
    </cfRule>
    <cfRule type="expression" dxfId="105" priority="87">
      <formula>EK7&gt;EK$5/2</formula>
    </cfRule>
    <cfRule type="expression" dxfId="104" priority="88">
      <formula>EK7&lt;=EK$5/2</formula>
    </cfRule>
  </conditionalFormatting>
  <conditionalFormatting sqref="EL7:EL114">
    <cfRule type="expression" dxfId="103" priority="77">
      <formula>EL7=EL$5</formula>
    </cfRule>
    <cfRule type="expression" dxfId="102" priority="78">
      <formula>EL7=3</formula>
    </cfRule>
    <cfRule type="expression" dxfId="101" priority="79">
      <formula>EL7=2</formula>
    </cfRule>
    <cfRule type="expression" dxfId="100" priority="80">
      <formula>EL7=1</formula>
    </cfRule>
    <cfRule type="expression" dxfId="99" priority="81">
      <formula>EL7&gt;EL$5/2</formula>
    </cfRule>
    <cfRule type="expression" dxfId="98" priority="82">
      <formula>EL7&lt;=EL$5/2</formula>
    </cfRule>
  </conditionalFormatting>
  <conditionalFormatting sqref="EM7:EN114">
    <cfRule type="expression" dxfId="97" priority="71">
      <formula>EM7=EM$5</formula>
    </cfRule>
    <cfRule type="expression" dxfId="96" priority="72">
      <formula>EM7=3</formula>
    </cfRule>
    <cfRule type="expression" dxfId="95" priority="73">
      <formula>EM7=2</formula>
    </cfRule>
    <cfRule type="expression" dxfId="94" priority="74">
      <formula>EM7=1</formula>
    </cfRule>
    <cfRule type="expression" dxfId="93" priority="75">
      <formula>EM7&gt;EM$5/2</formula>
    </cfRule>
    <cfRule type="expression" dxfId="92" priority="76">
      <formula>EM7&lt;=EM$5/2</formula>
    </cfRule>
  </conditionalFormatting>
  <conditionalFormatting sqref="EN7:EN114">
    <cfRule type="expression" dxfId="91" priority="65">
      <formula>EN7=EN$5</formula>
    </cfRule>
    <cfRule type="expression" dxfId="90" priority="66">
      <formula>EN7=3</formula>
    </cfRule>
    <cfRule type="expression" dxfId="89" priority="67">
      <formula>EN7=2</formula>
    </cfRule>
    <cfRule type="expression" dxfId="88" priority="68">
      <formula>EN7=1</formula>
    </cfRule>
    <cfRule type="expression" dxfId="87" priority="69">
      <formula>EN7&gt;EN$5/2</formula>
    </cfRule>
    <cfRule type="expression" dxfId="86" priority="70">
      <formula>EN7&lt;=EN$5/2</formula>
    </cfRule>
  </conditionalFormatting>
  <conditionalFormatting sqref="EO7:EO114">
    <cfRule type="expression" dxfId="85" priority="59">
      <formula>EO7=EO$5</formula>
    </cfRule>
    <cfRule type="expression" dxfId="84" priority="60">
      <formula>EO7=3</formula>
    </cfRule>
    <cfRule type="expression" dxfId="83" priority="61">
      <formula>EO7=2</formula>
    </cfRule>
    <cfRule type="expression" dxfId="82" priority="62">
      <formula>EO7=1</formula>
    </cfRule>
    <cfRule type="expression" dxfId="81" priority="63">
      <formula>EO7&gt;EO$5/2</formula>
    </cfRule>
    <cfRule type="expression" dxfId="80" priority="64">
      <formula>EO7&lt;=EO$5/2</formula>
    </cfRule>
  </conditionalFormatting>
  <conditionalFormatting sqref="EP7:EP114">
    <cfRule type="expression" dxfId="79" priority="53">
      <formula>EP7=EP$5</formula>
    </cfRule>
    <cfRule type="expression" dxfId="78" priority="54">
      <formula>EP7=3</formula>
    </cfRule>
    <cfRule type="expression" dxfId="77" priority="55">
      <formula>EP7=2</formula>
    </cfRule>
    <cfRule type="expression" dxfId="76" priority="56">
      <formula>EP7=1</formula>
    </cfRule>
    <cfRule type="expression" dxfId="75" priority="57">
      <formula>EP7&gt;EP$5/2</formula>
    </cfRule>
    <cfRule type="expression" dxfId="74" priority="58">
      <formula>EP7&lt;=EP$5/2</formula>
    </cfRule>
  </conditionalFormatting>
  <conditionalFormatting sqref="EQ7:EQ114">
    <cfRule type="expression" dxfId="73" priority="47">
      <formula>EQ7=EQ$5</formula>
    </cfRule>
    <cfRule type="expression" dxfId="72" priority="48">
      <formula>EQ7=3</formula>
    </cfRule>
    <cfRule type="expression" dxfId="71" priority="49">
      <formula>EQ7=2</formula>
    </cfRule>
    <cfRule type="expression" dxfId="70" priority="50">
      <formula>EQ7=1</formula>
    </cfRule>
    <cfRule type="expression" dxfId="69" priority="51">
      <formula>EQ7&gt;EQ$5/2</formula>
    </cfRule>
    <cfRule type="expression" dxfId="68" priority="52">
      <formula>EQ7&lt;=EQ$5/2</formula>
    </cfRule>
  </conditionalFormatting>
  <conditionalFormatting sqref="ES7:ES114">
    <cfRule type="expression" dxfId="67" priority="41">
      <formula>ES7=ES$5</formula>
    </cfRule>
    <cfRule type="expression" dxfId="66" priority="42">
      <formula>ES7=3</formula>
    </cfRule>
    <cfRule type="expression" dxfId="65" priority="43">
      <formula>ES7=2</formula>
    </cfRule>
    <cfRule type="expression" dxfId="64" priority="44">
      <formula>ES7=1</formula>
    </cfRule>
    <cfRule type="expression" dxfId="63" priority="45">
      <formula>ES7&gt;ES$5/2</formula>
    </cfRule>
    <cfRule type="expression" dxfId="62" priority="46">
      <formula>ES7&lt;=ES$5/2</formula>
    </cfRule>
  </conditionalFormatting>
  <conditionalFormatting sqref="ET7:ET114">
    <cfRule type="expression" dxfId="61" priority="35">
      <formula>ET7=ET$5</formula>
    </cfRule>
    <cfRule type="expression" dxfId="60" priority="36">
      <formula>ET7=3</formula>
    </cfRule>
    <cfRule type="expression" dxfId="59" priority="37">
      <formula>ET7=2</formula>
    </cfRule>
    <cfRule type="expression" dxfId="58" priority="38">
      <formula>ET7=1</formula>
    </cfRule>
    <cfRule type="expression" dxfId="57" priority="39">
      <formula>ET7&gt;ET$5/2</formula>
    </cfRule>
    <cfRule type="expression" dxfId="56" priority="40">
      <formula>ET7&lt;=ET$5/2</formula>
    </cfRule>
  </conditionalFormatting>
  <conditionalFormatting sqref="EU7:GU114 GW7:IA114">
    <cfRule type="expression" dxfId="55" priority="29">
      <formula>EU7=EU$5</formula>
    </cfRule>
    <cfRule type="expression" dxfId="54" priority="30">
      <formula>EU7=3</formula>
    </cfRule>
    <cfRule type="expression" dxfId="53" priority="31">
      <formula>EU7=2</formula>
    </cfRule>
    <cfRule type="expression" dxfId="52" priority="32">
      <formula>EU7=1</formula>
    </cfRule>
    <cfRule type="expression" dxfId="51" priority="33">
      <formula>EU7&gt;EU$5/2</formula>
    </cfRule>
    <cfRule type="expression" dxfId="50" priority="34">
      <formula>EU7&lt;=EU$5/2</formula>
    </cfRule>
  </conditionalFormatting>
  <conditionalFormatting sqref="GV45">
    <cfRule type="expression" dxfId="49" priority="19">
      <formula>GV45=GV$5</formula>
    </cfRule>
    <cfRule type="expression" dxfId="48" priority="20">
      <formula>GV45=3</formula>
    </cfRule>
    <cfRule type="expression" dxfId="47" priority="21">
      <formula>GV45=2</formula>
    </cfRule>
    <cfRule type="expression" dxfId="46" priority="22">
      <formula>GV45=1</formula>
    </cfRule>
    <cfRule type="expression" dxfId="45" priority="23">
      <formula>GV45&gt;GV$5/2</formula>
    </cfRule>
    <cfRule type="expression" dxfId="44" priority="24">
      <formula>GV45&lt;=GV$5/2</formula>
    </cfRule>
  </conditionalFormatting>
  <conditionalFormatting sqref="GV7:GV114">
    <cfRule type="expression" dxfId="43" priority="13">
      <formula>GV7=GV$5</formula>
    </cfRule>
    <cfRule type="expression" dxfId="42" priority="14">
      <formula>GV7=3</formula>
    </cfRule>
    <cfRule type="expression" dxfId="41" priority="15">
      <formula>GV7=2</formula>
    </cfRule>
    <cfRule type="expression" dxfId="40" priority="16">
      <formula>GV7=1</formula>
    </cfRule>
    <cfRule type="expression" dxfId="39" priority="17">
      <formula>GV7&gt;GV$5/2</formula>
    </cfRule>
    <cfRule type="expression" dxfId="38" priority="18">
      <formula>GV7&lt;=GV$5/2</formula>
    </cfRule>
  </conditionalFormatting>
  <conditionalFormatting sqref="IB45:IF45">
    <cfRule type="expression" dxfId="37" priority="7">
      <formula>IB45=IB$5</formula>
    </cfRule>
    <cfRule type="expression" dxfId="36" priority="8">
      <formula>IB45=3</formula>
    </cfRule>
    <cfRule type="expression" dxfId="35" priority="9">
      <formula>IB45=2</formula>
    </cfRule>
    <cfRule type="expression" dxfId="34" priority="10">
      <formula>IB45=1</formula>
    </cfRule>
    <cfRule type="expression" dxfId="33" priority="11">
      <formula>IB45&gt;IB$5/2</formula>
    </cfRule>
    <cfRule type="expression" dxfId="32" priority="12">
      <formula>IB45&lt;=IB$5/2</formula>
    </cfRule>
  </conditionalFormatting>
  <conditionalFormatting sqref="IB7:IF114">
    <cfRule type="expression" dxfId="31" priority="1">
      <formula>IB7=IB$5</formula>
    </cfRule>
    <cfRule type="expression" dxfId="30" priority="2">
      <formula>IB7=3</formula>
    </cfRule>
    <cfRule type="expression" dxfId="29" priority="3">
      <formula>IB7=2</formula>
    </cfRule>
    <cfRule type="expression" dxfId="28" priority="4">
      <formula>IB7=1</formula>
    </cfRule>
    <cfRule type="expression" dxfId="27" priority="5">
      <formula>IB7&gt;IB$5/2</formula>
    </cfRule>
    <cfRule type="expression" dxfId="26" priority="6">
      <formula>IB7&lt;=IB$5/2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ignoredErrors>
    <ignoredError sqref="BI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C165"/>
  <sheetViews>
    <sheetView showGridLines="0" zoomScaleNormal="100" workbookViewId="0">
      <selection activeCell="Z2" sqref="Z2:AD3"/>
    </sheetView>
  </sheetViews>
  <sheetFormatPr baseColWidth="10" defaultColWidth="11.42578125" defaultRowHeight="15" x14ac:dyDescent="0.25"/>
  <cols>
    <col min="1" max="1" width="4.28515625" style="651" bestFit="1" customWidth="1"/>
    <col min="2" max="2" width="0.85546875" style="202" customWidth="1"/>
    <col min="3" max="3" width="10.5703125" style="203" bestFit="1" customWidth="1"/>
    <col min="4" max="4" width="4.42578125" style="203" bestFit="1" customWidth="1"/>
    <col min="5" max="5" width="3.28515625" style="204" customWidth="1"/>
    <col min="6" max="6" width="3.5703125" style="205" customWidth="1"/>
    <col min="7" max="8" width="3.28515625" style="205" customWidth="1"/>
    <col min="9" max="9" width="3.42578125" style="205" customWidth="1"/>
    <col min="10" max="10" width="1.7109375" style="206" customWidth="1"/>
    <col min="11" max="11" width="1.140625" style="206" customWidth="1"/>
    <col min="12" max="26" width="5.7109375" style="209" customWidth="1"/>
    <col min="27" max="27" width="5.7109375" style="312" customWidth="1"/>
    <col min="28" max="31" width="5.7109375" style="313" customWidth="1"/>
    <col min="32" max="32" width="8.140625" style="313" customWidth="1"/>
    <col min="33" max="34" width="6.7109375" style="313" customWidth="1"/>
    <col min="35" max="35" width="6.7109375" style="202" customWidth="1"/>
    <col min="36" max="36" width="6.7109375" style="213" customWidth="1"/>
    <col min="37" max="38" width="7.28515625" style="213" customWidth="1"/>
    <col min="39" max="39" width="5.7109375" style="213" customWidth="1"/>
    <col min="40" max="40" width="5.7109375" style="349" customWidth="1"/>
    <col min="41" max="41" width="5.7109375" style="340" customWidth="1"/>
    <col min="42" max="48" width="4.85546875" style="213" customWidth="1"/>
    <col min="49" max="50" width="4.85546875" style="913" customWidth="1"/>
    <col min="51" max="51" width="5.7109375" style="213" bestFit="1" customWidth="1"/>
    <col min="52" max="52" width="5.85546875" style="213" customWidth="1"/>
    <col min="53" max="53" width="4.5703125" style="213" bestFit="1" customWidth="1"/>
    <col min="54" max="54" width="5.85546875" style="211" bestFit="1" customWidth="1"/>
    <col min="55" max="55" width="4.5703125" style="211" bestFit="1" customWidth="1"/>
    <col min="56" max="16384" width="11.42578125" style="202"/>
  </cols>
  <sheetData>
    <row r="1" spans="1:55" ht="24" thickBot="1" x14ac:dyDescent="0.4">
      <c r="L1" s="3950" t="s">
        <v>896</v>
      </c>
      <c r="M1" s="3950"/>
      <c r="N1" s="3950"/>
      <c r="O1" s="3950"/>
      <c r="P1" s="207"/>
      <c r="Q1" s="208"/>
      <c r="R1" s="208"/>
      <c r="T1" s="207"/>
      <c r="U1" s="207"/>
      <c r="V1" s="207"/>
      <c r="W1" s="207"/>
      <c r="X1" s="207"/>
      <c r="Y1" s="207"/>
      <c r="Z1" s="210"/>
      <c r="AA1" s="210"/>
      <c r="AB1" s="210"/>
      <c r="AC1" s="210"/>
      <c r="AD1" s="210"/>
      <c r="AE1" s="210"/>
      <c r="AF1" s="3951"/>
      <c r="AG1" s="3951"/>
      <c r="AH1" s="3951"/>
      <c r="AI1" s="3951"/>
      <c r="AJ1" s="3951"/>
      <c r="AL1" s="210"/>
      <c r="AM1" s="210"/>
      <c r="AN1" s="3738" t="s">
        <v>893</v>
      </c>
      <c r="AO1" s="213"/>
      <c r="AP1" s="202"/>
      <c r="AQ1" s="202"/>
      <c r="AR1" s="202"/>
      <c r="AS1" s="202"/>
      <c r="AT1" s="913"/>
      <c r="AU1" s="913"/>
      <c r="AV1" s="202"/>
      <c r="AW1" s="202"/>
      <c r="AX1" s="202"/>
      <c r="AY1" s="202"/>
      <c r="AZ1" s="202"/>
      <c r="BA1" s="202"/>
      <c r="BB1" s="202"/>
      <c r="BC1" s="202"/>
    </row>
    <row r="2" spans="1:55" ht="24" customHeight="1" thickTop="1" x14ac:dyDescent="0.25">
      <c r="L2" s="3973" t="s">
        <v>25</v>
      </c>
      <c r="M2" s="3974"/>
      <c r="N2" s="3974"/>
      <c r="O2" s="3974"/>
      <c r="P2" s="3974"/>
      <c r="Q2" s="3974"/>
      <c r="R2" s="3974"/>
      <c r="S2" s="3974"/>
      <c r="T2" s="3974"/>
      <c r="U2" s="3974"/>
      <c r="V2" s="3974"/>
      <c r="W2" s="3974"/>
      <c r="X2" s="3974"/>
      <c r="Y2" s="3975"/>
      <c r="Z2" s="3952" t="s">
        <v>861</v>
      </c>
      <c r="AA2" s="3953"/>
      <c r="AB2" s="3953"/>
      <c r="AC2" s="3953"/>
      <c r="AD2" s="3954"/>
      <c r="AE2" s="3958" t="s">
        <v>324</v>
      </c>
      <c r="AF2" s="3959"/>
      <c r="AG2" s="3960" t="s">
        <v>49</v>
      </c>
      <c r="AH2" s="3961"/>
      <c r="AI2" s="3961"/>
      <c r="AJ2" s="3961"/>
      <c r="AK2" s="4015" t="s">
        <v>304</v>
      </c>
      <c r="AL2" s="4018" t="s">
        <v>321</v>
      </c>
      <c r="AM2" s="4019"/>
      <c r="AN2" s="4020"/>
      <c r="AO2" s="213"/>
      <c r="AP2" s="202"/>
      <c r="AQ2" s="202"/>
      <c r="AR2" s="202"/>
      <c r="AS2" s="913"/>
      <c r="AT2" s="913"/>
      <c r="AU2" s="202"/>
      <c r="AV2" s="202"/>
      <c r="AW2" s="202"/>
      <c r="AX2" s="202"/>
      <c r="AY2" s="202"/>
      <c r="AZ2" s="202"/>
      <c r="BA2" s="202"/>
      <c r="BB2" s="202"/>
      <c r="BC2" s="202"/>
    </row>
    <row r="3" spans="1:55" ht="14.25" customHeight="1" x14ac:dyDescent="0.2">
      <c r="E3" s="4024"/>
      <c r="F3" s="4025"/>
      <c r="G3" s="4025"/>
      <c r="H3" s="4025"/>
      <c r="I3" s="4170"/>
      <c r="L3" s="3976"/>
      <c r="M3" s="3977"/>
      <c r="N3" s="3977"/>
      <c r="O3" s="3977"/>
      <c r="P3" s="3977"/>
      <c r="Q3" s="3977"/>
      <c r="R3" s="3977"/>
      <c r="S3" s="3977"/>
      <c r="T3" s="3977"/>
      <c r="U3" s="3977"/>
      <c r="V3" s="3977"/>
      <c r="W3" s="3977"/>
      <c r="X3" s="3977"/>
      <c r="Y3" s="3978"/>
      <c r="Z3" s="3955"/>
      <c r="AA3" s="3956"/>
      <c r="AB3" s="3956"/>
      <c r="AC3" s="3956"/>
      <c r="AD3" s="3957"/>
      <c r="AE3" s="3784" t="s">
        <v>202</v>
      </c>
      <c r="AF3" s="214">
        <v>250000</v>
      </c>
      <c r="AG3" s="3962"/>
      <c r="AH3" s="3963"/>
      <c r="AI3" s="3963"/>
      <c r="AJ3" s="3963"/>
      <c r="AK3" s="4016"/>
      <c r="AL3" s="4021"/>
      <c r="AM3" s="4022"/>
      <c r="AN3" s="4023"/>
      <c r="AO3" s="213"/>
      <c r="AP3" s="202"/>
      <c r="AQ3" s="202"/>
      <c r="AR3" s="202"/>
      <c r="AS3" s="202"/>
      <c r="AT3" s="913"/>
      <c r="AU3" s="913"/>
      <c r="AV3" s="202"/>
      <c r="AW3" s="202"/>
      <c r="AX3" s="202"/>
      <c r="AY3" s="202"/>
      <c r="AZ3" s="202"/>
      <c r="BA3" s="202"/>
      <c r="BB3" s="202"/>
      <c r="BC3" s="202"/>
    </row>
    <row r="4" spans="1:55" ht="27" customHeight="1" x14ac:dyDescent="0.25">
      <c r="E4" s="4024"/>
      <c r="F4" s="4027"/>
      <c r="G4" s="4027"/>
      <c r="H4" s="4027"/>
      <c r="I4" s="4170"/>
      <c r="L4" s="3979"/>
      <c r="M4" s="3980"/>
      <c r="N4" s="3980"/>
      <c r="O4" s="3980"/>
      <c r="P4" s="3980"/>
      <c r="Q4" s="3980"/>
      <c r="R4" s="3980"/>
      <c r="S4" s="3980"/>
      <c r="T4" s="3980"/>
      <c r="U4" s="3980"/>
      <c r="V4" s="3980"/>
      <c r="W4" s="3980"/>
      <c r="X4" s="3980"/>
      <c r="Y4" s="3981"/>
      <c r="Z4" s="4028" t="s">
        <v>321</v>
      </c>
      <c r="AA4" s="4031" t="s">
        <v>50</v>
      </c>
      <c r="AB4" s="4034" t="s">
        <v>232</v>
      </c>
      <c r="AC4" s="4037" t="s">
        <v>322</v>
      </c>
      <c r="AD4" s="3964" t="s">
        <v>821</v>
      </c>
      <c r="AE4" s="664" t="s">
        <v>203</v>
      </c>
      <c r="AF4" s="216">
        <v>250015</v>
      </c>
      <c r="AG4" s="3967" t="s">
        <v>890</v>
      </c>
      <c r="AH4" s="3969" t="s">
        <v>891</v>
      </c>
      <c r="AI4" s="4004" t="s">
        <v>3</v>
      </c>
      <c r="AJ4" s="4167" t="s">
        <v>326</v>
      </c>
      <c r="AK4" s="4016"/>
      <c r="AL4" s="3982" t="s">
        <v>890</v>
      </c>
      <c r="AM4" s="4004" t="s">
        <v>190</v>
      </c>
      <c r="AN4" s="4007" t="s">
        <v>178</v>
      </c>
      <c r="AO4" s="213"/>
      <c r="AP4" s="202"/>
      <c r="AQ4" s="202"/>
      <c r="AR4" s="202"/>
      <c r="AS4" s="202"/>
      <c r="AT4" s="913"/>
      <c r="AU4" s="913"/>
      <c r="AV4" s="202"/>
      <c r="AW4" s="202"/>
      <c r="AX4" s="202"/>
      <c r="AY4" s="202"/>
      <c r="AZ4" s="202"/>
      <c r="BA4" s="202"/>
      <c r="BB4" s="202"/>
      <c r="BC4" s="202"/>
    </row>
    <row r="5" spans="1:55" s="217" customFormat="1" ht="12" customHeight="1" x14ac:dyDescent="0.25">
      <c r="A5" s="651"/>
      <c r="C5" s="218"/>
      <c r="D5" s="218"/>
      <c r="E5" s="4024"/>
      <c r="F5" s="921"/>
      <c r="G5" s="3782"/>
      <c r="H5" s="3782"/>
      <c r="I5" s="4170"/>
      <c r="J5" s="4010" t="s">
        <v>44</v>
      </c>
      <c r="K5" s="219"/>
      <c r="L5" s="220" t="s">
        <v>87</v>
      </c>
      <c r="M5" s="221" t="s">
        <v>26</v>
      </c>
      <c r="N5" s="222" t="s">
        <v>234</v>
      </c>
      <c r="O5" s="2532" t="s">
        <v>27</v>
      </c>
      <c r="P5" s="2532" t="s">
        <v>28</v>
      </c>
      <c r="Q5" s="2532" t="s">
        <v>328</v>
      </c>
      <c r="R5" s="3756" t="s">
        <v>883</v>
      </c>
      <c r="S5" s="2532" t="s">
        <v>329</v>
      </c>
      <c r="T5" s="221" t="s">
        <v>330</v>
      </c>
      <c r="U5" s="2532" t="s">
        <v>32</v>
      </c>
      <c r="V5" s="2532" t="s">
        <v>331</v>
      </c>
      <c r="W5" s="2532" t="s">
        <v>34</v>
      </c>
      <c r="X5" s="2532" t="s">
        <v>64</v>
      </c>
      <c r="Y5" s="223" t="s">
        <v>109</v>
      </c>
      <c r="Z5" s="4029"/>
      <c r="AA5" s="4032"/>
      <c r="AB5" s="4035"/>
      <c r="AC5" s="4038"/>
      <c r="AD5" s="3965"/>
      <c r="AE5" s="4011" t="s">
        <v>323</v>
      </c>
      <c r="AF5" s="4013" t="s">
        <v>179</v>
      </c>
      <c r="AG5" s="3968"/>
      <c r="AH5" s="3970"/>
      <c r="AI5" s="4006"/>
      <c r="AJ5" s="4168"/>
      <c r="AK5" s="4016"/>
      <c r="AL5" s="3983"/>
      <c r="AM5" s="4005"/>
      <c r="AN5" s="4008"/>
      <c r="AT5" s="914"/>
      <c r="AU5" s="914"/>
    </row>
    <row r="6" spans="1:55" s="217" customFormat="1" ht="12" customHeight="1" thickBot="1" x14ac:dyDescent="0.3">
      <c r="A6" s="651"/>
      <c r="B6" s="224"/>
      <c r="C6" s="225"/>
      <c r="D6" s="225"/>
      <c r="E6" s="4024"/>
      <c r="F6" s="921"/>
      <c r="G6" s="3782"/>
      <c r="H6" s="3782"/>
      <c r="I6" s="4170"/>
      <c r="J6" s="4010"/>
      <c r="K6" s="226"/>
      <c r="L6" s="227" t="s">
        <v>892</v>
      </c>
      <c r="M6" s="228" t="s">
        <v>610</v>
      </c>
      <c r="N6" s="3504" t="s">
        <v>898</v>
      </c>
      <c r="O6" s="3505" t="s">
        <v>899</v>
      </c>
      <c r="P6" s="3505" t="s">
        <v>900</v>
      </c>
      <c r="Q6" s="3505" t="s">
        <v>903</v>
      </c>
      <c r="R6" s="3755" t="s">
        <v>765</v>
      </c>
      <c r="S6" s="3505" t="s">
        <v>904</v>
      </c>
      <c r="T6" s="3505" t="s">
        <v>905</v>
      </c>
      <c r="U6" s="3505" t="s">
        <v>910</v>
      </c>
      <c r="V6" s="228" t="s">
        <v>909</v>
      </c>
      <c r="W6" s="228" t="s">
        <v>915</v>
      </c>
      <c r="X6" s="228" t="s">
        <v>564</v>
      </c>
      <c r="Y6" s="229" t="s">
        <v>912</v>
      </c>
      <c r="Z6" s="4030"/>
      <c r="AA6" s="4033"/>
      <c r="AB6" s="4036"/>
      <c r="AC6" s="4039"/>
      <c r="AD6" s="3966"/>
      <c r="AE6" s="4012"/>
      <c r="AF6" s="4014"/>
      <c r="AG6" s="670">
        <v>156</v>
      </c>
      <c r="AH6" s="671">
        <v>13</v>
      </c>
      <c r="AI6" s="680">
        <v>169</v>
      </c>
      <c r="AJ6" s="4169"/>
      <c r="AK6" s="4017"/>
      <c r="AL6" s="3984"/>
      <c r="AM6" s="4006"/>
      <c r="AN6" s="4009"/>
      <c r="AP6" s="914"/>
      <c r="AQ6" s="914"/>
    </row>
    <row r="7" spans="1:55" ht="11.1" customHeight="1" x14ac:dyDescent="0.25">
      <c r="A7" s="651">
        <v>1</v>
      </c>
      <c r="B7" s="238"/>
      <c r="C7" s="883" t="s">
        <v>131</v>
      </c>
      <c r="D7" s="3754" t="s">
        <v>888</v>
      </c>
      <c r="E7" s="1551">
        <v>25</v>
      </c>
      <c r="F7" s="922" t="s">
        <v>918</v>
      </c>
      <c r="G7" s="928" t="s">
        <v>269</v>
      </c>
      <c r="H7" s="925"/>
      <c r="I7" s="931" t="s">
        <v>177</v>
      </c>
      <c r="J7" s="2565"/>
      <c r="K7" s="245"/>
      <c r="L7" s="3752">
        <v>11</v>
      </c>
      <c r="M7" s="3622">
        <v>14</v>
      </c>
      <c r="N7" s="3617">
        <v>8</v>
      </c>
      <c r="O7" s="3762">
        <v>19</v>
      </c>
      <c r="P7" s="3617">
        <v>8</v>
      </c>
      <c r="Q7" s="3617">
        <v>0</v>
      </c>
      <c r="R7" s="3721"/>
      <c r="S7" s="3622">
        <v>15</v>
      </c>
      <c r="T7" s="3753">
        <v>15</v>
      </c>
      <c r="U7" s="3757">
        <v>9</v>
      </c>
      <c r="V7" s="3757"/>
      <c r="W7" s="3757">
        <v>4</v>
      </c>
      <c r="X7" s="3762">
        <v>18</v>
      </c>
      <c r="Y7" s="3785" t="s">
        <v>838</v>
      </c>
      <c r="Z7" s="801">
        <v>101</v>
      </c>
      <c r="AA7" s="661">
        <v>14.428571428571429</v>
      </c>
      <c r="AB7" s="799">
        <v>11</v>
      </c>
      <c r="AC7" s="803">
        <v>9</v>
      </c>
      <c r="AD7" s="3372">
        <v>107</v>
      </c>
      <c r="AE7" s="665">
        <v>101</v>
      </c>
      <c r="AF7" s="236">
        <v>28580</v>
      </c>
      <c r="AG7" s="905">
        <v>108</v>
      </c>
      <c r="AH7" s="237">
        <v>11</v>
      </c>
      <c r="AI7" s="250">
        <v>119</v>
      </c>
      <c r="AJ7" s="681">
        <v>44715</v>
      </c>
      <c r="AK7" s="675">
        <v>25</v>
      </c>
      <c r="AL7" s="672">
        <v>954</v>
      </c>
      <c r="AM7" s="673">
        <v>1075</v>
      </c>
      <c r="AN7" s="230">
        <v>9.0336134453781511</v>
      </c>
      <c r="AO7" s="213"/>
      <c r="AP7" s="4575" t="s">
        <v>1041</v>
      </c>
      <c r="AQ7" s="4576"/>
      <c r="AR7" s="4576"/>
      <c r="AS7" s="4577"/>
      <c r="AT7" s="913"/>
      <c r="AU7" s="913"/>
      <c r="AV7" s="202"/>
      <c r="AW7" s="202"/>
      <c r="AX7" s="202"/>
      <c r="AY7" s="202"/>
      <c r="AZ7" s="202"/>
      <c r="BA7" s="202"/>
      <c r="BB7" s="202"/>
      <c r="BC7" s="202"/>
    </row>
    <row r="8" spans="1:55" s="206" customFormat="1" ht="11.1" customHeight="1" x14ac:dyDescent="0.25">
      <c r="A8" s="651">
        <v>2</v>
      </c>
      <c r="B8" s="238"/>
      <c r="C8" s="891" t="s">
        <v>133</v>
      </c>
      <c r="D8" s="3787" t="s">
        <v>901</v>
      </c>
      <c r="E8" s="1554">
        <v>17</v>
      </c>
      <c r="F8" s="922" t="s">
        <v>351</v>
      </c>
      <c r="G8" s="928" t="s">
        <v>351</v>
      </c>
      <c r="H8" s="925" t="s">
        <v>156</v>
      </c>
      <c r="I8" s="931"/>
      <c r="J8" s="2565"/>
      <c r="K8" s="245"/>
      <c r="L8" s="3737">
        <v>14</v>
      </c>
      <c r="M8" s="3617">
        <v>7</v>
      </c>
      <c r="N8" s="3624">
        <v>18</v>
      </c>
      <c r="O8" s="3617">
        <v>2</v>
      </c>
      <c r="P8" s="3762">
        <v>17</v>
      </c>
      <c r="Q8" s="3788">
        <v>12</v>
      </c>
      <c r="R8" s="3721">
        <v>5</v>
      </c>
      <c r="S8" s="181">
        <v>4</v>
      </c>
      <c r="T8" s="3617">
        <v>0</v>
      </c>
      <c r="U8" s="3789">
        <v>6</v>
      </c>
      <c r="V8" s="3789">
        <v>4</v>
      </c>
      <c r="W8" s="3789">
        <v>6</v>
      </c>
      <c r="X8" s="3790">
        <v>11</v>
      </c>
      <c r="Y8" s="3785" t="s">
        <v>838</v>
      </c>
      <c r="Z8" s="801">
        <v>85</v>
      </c>
      <c r="AA8" s="661">
        <v>12.142857142857142</v>
      </c>
      <c r="AB8" s="799">
        <v>13</v>
      </c>
      <c r="AC8" s="803">
        <v>6</v>
      </c>
      <c r="AD8" s="3778">
        <v>114</v>
      </c>
      <c r="AE8" s="665">
        <v>85</v>
      </c>
      <c r="AF8" s="236">
        <v>24055</v>
      </c>
      <c r="AG8" s="905">
        <v>155</v>
      </c>
      <c r="AH8" s="237">
        <v>13</v>
      </c>
      <c r="AI8" s="250">
        <v>168</v>
      </c>
      <c r="AJ8" s="681">
        <v>44715</v>
      </c>
      <c r="AK8" s="675">
        <v>17</v>
      </c>
      <c r="AL8" s="672">
        <v>1195</v>
      </c>
      <c r="AM8" s="673">
        <v>1301</v>
      </c>
      <c r="AN8" s="618">
        <v>7.7440476190476186</v>
      </c>
      <c r="AO8" s="213"/>
      <c r="AP8" s="4578"/>
      <c r="AQ8" s="4574"/>
      <c r="AR8" s="4574"/>
      <c r="AS8" s="4579"/>
      <c r="AT8" s="915"/>
      <c r="AU8" s="915"/>
    </row>
    <row r="9" spans="1:55" s="206" customFormat="1" ht="11.1" customHeight="1" x14ac:dyDescent="0.25">
      <c r="A9" s="651">
        <v>3</v>
      </c>
      <c r="B9" s="238"/>
      <c r="C9" s="892" t="s">
        <v>138</v>
      </c>
      <c r="D9" s="3629"/>
      <c r="E9" s="1549">
        <v>2</v>
      </c>
      <c r="F9" s="3512"/>
      <c r="G9" s="3513"/>
      <c r="H9" s="3514" t="s">
        <v>156</v>
      </c>
      <c r="I9" s="931"/>
      <c r="J9" s="2565"/>
      <c r="K9" s="245"/>
      <c r="L9" s="3610">
        <v>5</v>
      </c>
      <c r="M9" s="3668">
        <v>12</v>
      </c>
      <c r="N9" s="3617">
        <v>10</v>
      </c>
      <c r="O9" s="181">
        <v>0</v>
      </c>
      <c r="P9" s="181">
        <v>0</v>
      </c>
      <c r="Q9" s="3668">
        <v>14</v>
      </c>
      <c r="R9" s="3721"/>
      <c r="S9" s="3668">
        <v>13</v>
      </c>
      <c r="T9" s="3617">
        <v>3</v>
      </c>
      <c r="U9" s="3757">
        <v>3</v>
      </c>
      <c r="V9" s="3764">
        <v>12</v>
      </c>
      <c r="W9" s="3757">
        <v>8</v>
      </c>
      <c r="X9" s="3622">
        <v>15</v>
      </c>
      <c r="Y9" s="3785" t="s">
        <v>838</v>
      </c>
      <c r="Z9" s="3791">
        <v>84</v>
      </c>
      <c r="AA9" s="661">
        <v>12</v>
      </c>
      <c r="AB9" s="799">
        <v>12</v>
      </c>
      <c r="AC9" s="803">
        <v>8</v>
      </c>
      <c r="AD9" s="3372">
        <v>74</v>
      </c>
      <c r="AE9" s="665">
        <v>84</v>
      </c>
      <c r="AF9" s="236">
        <v>23770</v>
      </c>
      <c r="AG9" s="905">
        <v>91</v>
      </c>
      <c r="AH9" s="237">
        <v>12</v>
      </c>
      <c r="AI9" s="250">
        <v>103</v>
      </c>
      <c r="AJ9" s="681">
        <v>44715</v>
      </c>
      <c r="AK9" s="675">
        <v>2</v>
      </c>
      <c r="AL9" s="672">
        <v>568</v>
      </c>
      <c r="AM9" s="673">
        <v>663</v>
      </c>
      <c r="AN9" s="230">
        <v>6.4368932038834954</v>
      </c>
      <c r="AP9" s="4580" t="s">
        <v>4</v>
      </c>
      <c r="AQ9" s="4582" t="s">
        <v>206</v>
      </c>
      <c r="AR9" s="4582"/>
      <c r="AS9" s="4583"/>
      <c r="AT9" s="915"/>
    </row>
    <row r="10" spans="1:55" s="206" customFormat="1" ht="11.1" customHeight="1" x14ac:dyDescent="0.25">
      <c r="A10" s="651">
        <v>4</v>
      </c>
      <c r="B10" s="238"/>
      <c r="C10" s="883" t="s">
        <v>140</v>
      </c>
      <c r="D10" s="3628" t="s">
        <v>888</v>
      </c>
      <c r="E10" s="1551">
        <v>12</v>
      </c>
      <c r="F10" s="923" t="s">
        <v>177</v>
      </c>
      <c r="G10" s="929"/>
      <c r="H10" s="926" t="s">
        <v>269</v>
      </c>
      <c r="I10" s="656" t="s">
        <v>269</v>
      </c>
      <c r="J10" s="2565"/>
      <c r="K10" s="245"/>
      <c r="L10" s="3610">
        <v>0</v>
      </c>
      <c r="M10" s="3617">
        <v>8</v>
      </c>
      <c r="N10" s="181">
        <v>3</v>
      </c>
      <c r="O10" s="181">
        <v>9</v>
      </c>
      <c r="P10" s="3621">
        <v>10</v>
      </c>
      <c r="Q10" s="3753">
        <v>19</v>
      </c>
      <c r="R10" s="3759">
        <v>14</v>
      </c>
      <c r="S10" s="3617">
        <v>5</v>
      </c>
      <c r="T10" s="3617">
        <v>1</v>
      </c>
      <c r="U10" s="3757">
        <v>0</v>
      </c>
      <c r="V10" s="3757">
        <v>3</v>
      </c>
      <c r="W10" s="3753">
        <v>17</v>
      </c>
      <c r="X10" s="3757">
        <v>6</v>
      </c>
      <c r="Y10" s="3785" t="s">
        <v>838</v>
      </c>
      <c r="Z10" s="801">
        <v>83</v>
      </c>
      <c r="AA10" s="661">
        <v>11.857142857142858</v>
      </c>
      <c r="AB10" s="799">
        <v>13</v>
      </c>
      <c r="AC10" s="803">
        <v>6</v>
      </c>
      <c r="AD10" s="3372">
        <v>111</v>
      </c>
      <c r="AE10" s="665">
        <v>83</v>
      </c>
      <c r="AF10" s="236">
        <v>23490</v>
      </c>
      <c r="AG10" s="905">
        <v>133</v>
      </c>
      <c r="AH10" s="237">
        <v>13</v>
      </c>
      <c r="AI10" s="250">
        <v>146</v>
      </c>
      <c r="AJ10" s="681">
        <v>44715</v>
      </c>
      <c r="AK10" s="675">
        <v>12</v>
      </c>
      <c r="AL10" s="672">
        <v>982</v>
      </c>
      <c r="AM10" s="673">
        <v>1077</v>
      </c>
      <c r="AN10" s="230">
        <v>7.3767123287671232</v>
      </c>
      <c r="AP10" s="4580" t="s">
        <v>16</v>
      </c>
      <c r="AQ10" s="4584" t="s">
        <v>138</v>
      </c>
      <c r="AR10" s="4584"/>
      <c r="AS10" s="4585"/>
      <c r="AT10" s="915"/>
    </row>
    <row r="11" spans="1:55" s="206" customFormat="1" ht="11.1" customHeight="1" x14ac:dyDescent="0.25">
      <c r="A11" s="651">
        <v>5</v>
      </c>
      <c r="B11" s="238"/>
      <c r="C11" s="654" t="s">
        <v>141</v>
      </c>
      <c r="D11" s="3627"/>
      <c r="E11" s="1553">
        <v>9</v>
      </c>
      <c r="F11" s="923"/>
      <c r="G11" s="929" t="s">
        <v>156</v>
      </c>
      <c r="H11" s="926" t="s">
        <v>156</v>
      </c>
      <c r="I11" s="656" t="s">
        <v>156</v>
      </c>
      <c r="J11" s="2565"/>
      <c r="K11" s="245"/>
      <c r="L11" s="3610">
        <v>2</v>
      </c>
      <c r="M11" s="3617"/>
      <c r="N11" s="181">
        <v>11</v>
      </c>
      <c r="O11" s="3624">
        <v>16</v>
      </c>
      <c r="P11" s="3617">
        <v>7</v>
      </c>
      <c r="Q11" s="3617">
        <v>5</v>
      </c>
      <c r="R11" s="3721"/>
      <c r="S11" s="181">
        <v>8</v>
      </c>
      <c r="T11" s="3617">
        <v>5</v>
      </c>
      <c r="U11" s="3757"/>
      <c r="V11" s="3766">
        <v>14</v>
      </c>
      <c r="W11" s="3622">
        <v>14</v>
      </c>
      <c r="X11" s="3757">
        <v>9</v>
      </c>
      <c r="Y11" s="3785" t="s">
        <v>838</v>
      </c>
      <c r="Z11" s="3791">
        <v>79</v>
      </c>
      <c r="AA11" s="661">
        <v>11.285714285714286</v>
      </c>
      <c r="AB11" s="799">
        <v>10</v>
      </c>
      <c r="AC11" s="803">
        <v>7</v>
      </c>
      <c r="AD11" s="3372">
        <v>72</v>
      </c>
      <c r="AE11" s="665">
        <v>79</v>
      </c>
      <c r="AF11" s="236">
        <v>22355</v>
      </c>
      <c r="AG11" s="905">
        <v>85</v>
      </c>
      <c r="AH11" s="237">
        <v>10</v>
      </c>
      <c r="AI11" s="250">
        <v>95</v>
      </c>
      <c r="AJ11" s="681">
        <v>44715</v>
      </c>
      <c r="AK11" s="675">
        <v>9</v>
      </c>
      <c r="AL11" s="672">
        <v>700</v>
      </c>
      <c r="AM11" s="673">
        <v>791</v>
      </c>
      <c r="AN11" s="230">
        <v>8.3263157894736839</v>
      </c>
      <c r="AP11" s="4580" t="s">
        <v>17</v>
      </c>
      <c r="AQ11" s="4586" t="s">
        <v>141</v>
      </c>
      <c r="AR11" s="4586"/>
      <c r="AS11" s="4587"/>
      <c r="AT11" s="915"/>
    </row>
    <row r="12" spans="1:55" s="206" customFormat="1" ht="11.1" customHeight="1" x14ac:dyDescent="0.25">
      <c r="A12" s="651">
        <v>6</v>
      </c>
      <c r="B12" s="238"/>
      <c r="C12" s="883" t="s">
        <v>192</v>
      </c>
      <c r="D12" s="3754" t="s">
        <v>878</v>
      </c>
      <c r="E12" s="1551">
        <v>15</v>
      </c>
      <c r="F12" s="923" t="s">
        <v>156</v>
      </c>
      <c r="G12" s="929" t="s">
        <v>269</v>
      </c>
      <c r="H12" s="926" t="s">
        <v>269</v>
      </c>
      <c r="I12" s="656" t="s">
        <v>156</v>
      </c>
      <c r="J12" s="2565"/>
      <c r="K12" s="245"/>
      <c r="L12" s="3610">
        <v>6</v>
      </c>
      <c r="M12" s="3617">
        <v>6</v>
      </c>
      <c r="N12" s="3762">
        <v>21</v>
      </c>
      <c r="O12" s="181">
        <v>1</v>
      </c>
      <c r="P12" s="3623">
        <v>12</v>
      </c>
      <c r="Q12" s="3617">
        <v>3</v>
      </c>
      <c r="R12" s="3721"/>
      <c r="S12" s="3617">
        <v>2</v>
      </c>
      <c r="T12" s="3617"/>
      <c r="U12" s="3757">
        <v>8</v>
      </c>
      <c r="V12" s="3757">
        <v>8</v>
      </c>
      <c r="W12" s="796"/>
      <c r="X12" s="3668">
        <v>13</v>
      </c>
      <c r="Y12" s="3785" t="s">
        <v>838</v>
      </c>
      <c r="Z12" s="801">
        <v>74</v>
      </c>
      <c r="AA12" s="661">
        <v>10.571428571428571</v>
      </c>
      <c r="AB12" s="799">
        <v>10</v>
      </c>
      <c r="AC12" s="803">
        <v>6</v>
      </c>
      <c r="AD12" s="3372">
        <v>82</v>
      </c>
      <c r="AE12" s="665">
        <v>74</v>
      </c>
      <c r="AF12" s="236">
        <v>20940</v>
      </c>
      <c r="AG12" s="905">
        <v>121</v>
      </c>
      <c r="AH12" s="237">
        <v>10</v>
      </c>
      <c r="AI12" s="250">
        <v>131</v>
      </c>
      <c r="AJ12" s="681">
        <v>44715</v>
      </c>
      <c r="AK12" s="675">
        <v>15</v>
      </c>
      <c r="AL12" s="672">
        <v>869</v>
      </c>
      <c r="AM12" s="673">
        <v>949</v>
      </c>
      <c r="AN12" s="230">
        <v>7.2442748091603058</v>
      </c>
      <c r="AP12" s="4580" t="s">
        <v>18</v>
      </c>
      <c r="AQ12" s="4588" t="s">
        <v>140</v>
      </c>
      <c r="AR12" s="4588"/>
      <c r="AS12" s="4589"/>
      <c r="AT12" s="915"/>
    </row>
    <row r="13" spans="1:55" s="206" customFormat="1" ht="11.1" customHeight="1" x14ac:dyDescent="0.25">
      <c r="A13" s="651">
        <v>7</v>
      </c>
      <c r="B13" s="238"/>
      <c r="C13" s="246" t="s">
        <v>337</v>
      </c>
      <c r="D13" s="3629" t="s">
        <v>878</v>
      </c>
      <c r="E13" s="1550">
        <v>3</v>
      </c>
      <c r="F13" s="923"/>
      <c r="G13" s="929"/>
      <c r="H13" s="926"/>
      <c r="I13" s="656"/>
      <c r="J13" s="2565"/>
      <c r="K13" s="245"/>
      <c r="L13" s="3608">
        <v>9</v>
      </c>
      <c r="M13" s="3617">
        <v>3</v>
      </c>
      <c r="N13" s="3617">
        <v>13</v>
      </c>
      <c r="O13" s="181">
        <v>3</v>
      </c>
      <c r="P13" s="3622">
        <v>14</v>
      </c>
      <c r="Q13" s="3621">
        <v>11</v>
      </c>
      <c r="R13" s="3721">
        <v>2</v>
      </c>
      <c r="S13" s="3617">
        <v>0</v>
      </c>
      <c r="T13" s="3617"/>
      <c r="U13" s="3763">
        <v>19</v>
      </c>
      <c r="V13" s="3757"/>
      <c r="W13" s="796">
        <v>3</v>
      </c>
      <c r="X13" s="3757">
        <v>0</v>
      </c>
      <c r="Y13" s="3786" t="s">
        <v>771</v>
      </c>
      <c r="Z13" s="3791">
        <v>72</v>
      </c>
      <c r="AA13" s="661">
        <v>10.285714285714286</v>
      </c>
      <c r="AB13" s="799">
        <v>11</v>
      </c>
      <c r="AC13" s="803">
        <v>3</v>
      </c>
      <c r="AD13" s="3372">
        <v>59</v>
      </c>
      <c r="AE13" s="665" t="s">
        <v>0</v>
      </c>
      <c r="AF13" s="236" t="s">
        <v>0</v>
      </c>
      <c r="AG13" s="905">
        <v>15</v>
      </c>
      <c r="AH13" s="237">
        <v>11</v>
      </c>
      <c r="AI13" s="250">
        <v>26</v>
      </c>
      <c r="AJ13" s="681">
        <v>44715</v>
      </c>
      <c r="AK13" s="675">
        <v>3</v>
      </c>
      <c r="AL13" s="672">
        <v>120</v>
      </c>
      <c r="AM13" s="673">
        <v>197</v>
      </c>
      <c r="AN13" s="230">
        <v>7.5769230769230766</v>
      </c>
      <c r="AP13" s="4580" t="s">
        <v>19</v>
      </c>
      <c r="AQ13" s="4588" t="s">
        <v>192</v>
      </c>
      <c r="AR13" s="4588"/>
      <c r="AS13" s="4589"/>
      <c r="AT13" s="915"/>
    </row>
    <row r="14" spans="1:55" s="206" customFormat="1" ht="11.1" customHeight="1" x14ac:dyDescent="0.25">
      <c r="A14" s="651">
        <v>8</v>
      </c>
      <c r="B14" s="238"/>
      <c r="C14" s="246" t="s">
        <v>847</v>
      </c>
      <c r="D14" s="3629" t="s">
        <v>878</v>
      </c>
      <c r="E14" s="1550">
        <v>2</v>
      </c>
      <c r="F14" s="933"/>
      <c r="G14" s="932"/>
      <c r="H14" s="3479"/>
      <c r="I14" s="656"/>
      <c r="J14" s="2565"/>
      <c r="K14" s="245"/>
      <c r="L14" s="3610">
        <v>4</v>
      </c>
      <c r="M14" s="3617">
        <v>5</v>
      </c>
      <c r="N14" s="181">
        <v>7</v>
      </c>
      <c r="O14" s="3668">
        <v>14</v>
      </c>
      <c r="P14" s="3617">
        <v>5</v>
      </c>
      <c r="Q14" s="3617">
        <v>8</v>
      </c>
      <c r="R14" s="3760">
        <v>11</v>
      </c>
      <c r="S14" s="3753">
        <v>18</v>
      </c>
      <c r="T14" s="3617">
        <v>2</v>
      </c>
      <c r="U14" s="3757">
        <v>5</v>
      </c>
      <c r="V14" s="3757">
        <v>7</v>
      </c>
      <c r="W14" s="3757">
        <v>2</v>
      </c>
      <c r="X14" s="3757">
        <v>4</v>
      </c>
      <c r="Y14" s="3786" t="s">
        <v>771</v>
      </c>
      <c r="Z14" s="801">
        <v>70</v>
      </c>
      <c r="AA14" s="661">
        <v>10</v>
      </c>
      <c r="AB14" s="799">
        <v>13</v>
      </c>
      <c r="AC14" s="803">
        <v>5</v>
      </c>
      <c r="AD14" s="3372">
        <v>77</v>
      </c>
      <c r="AE14" s="665">
        <v>70</v>
      </c>
      <c r="AF14" s="236">
        <v>19810</v>
      </c>
      <c r="AG14" s="905">
        <v>16</v>
      </c>
      <c r="AH14" s="237">
        <v>13</v>
      </c>
      <c r="AI14" s="250">
        <v>29</v>
      </c>
      <c r="AJ14" s="681">
        <v>44715</v>
      </c>
      <c r="AK14" s="675">
        <v>2</v>
      </c>
      <c r="AL14" s="672">
        <v>131</v>
      </c>
      <c r="AM14" s="673">
        <v>223</v>
      </c>
      <c r="AN14" s="230">
        <v>7.6896551724137927</v>
      </c>
      <c r="AP14" s="4580" t="s">
        <v>20</v>
      </c>
      <c r="AQ14" s="4584" t="s">
        <v>194</v>
      </c>
      <c r="AR14" s="4584"/>
      <c r="AS14" s="4585"/>
      <c r="AT14" s="915"/>
    </row>
    <row r="15" spans="1:55" ht="11.1" customHeight="1" x14ac:dyDescent="0.25">
      <c r="A15" s="651">
        <v>9</v>
      </c>
      <c r="B15" s="238"/>
      <c r="C15" s="892" t="s">
        <v>284</v>
      </c>
      <c r="D15" s="3626"/>
      <c r="E15" s="1549">
        <v>2</v>
      </c>
      <c r="F15" s="922"/>
      <c r="G15" s="928"/>
      <c r="H15" s="925"/>
      <c r="I15" s="931"/>
      <c r="J15" s="2565"/>
      <c r="K15" s="245"/>
      <c r="L15" s="3610"/>
      <c r="M15" s="3617"/>
      <c r="N15" s="181"/>
      <c r="O15" s="874">
        <v>12</v>
      </c>
      <c r="P15" s="181">
        <v>6</v>
      </c>
      <c r="Q15" s="3622">
        <v>16</v>
      </c>
      <c r="R15" s="3721"/>
      <c r="S15" s="3617"/>
      <c r="T15" s="3617"/>
      <c r="U15" s="3765">
        <v>16</v>
      </c>
      <c r="V15" s="3757"/>
      <c r="W15" s="3668">
        <v>12</v>
      </c>
      <c r="X15" s="3757">
        <v>3</v>
      </c>
      <c r="Y15" s="3786" t="s">
        <v>771</v>
      </c>
      <c r="Z15" s="801">
        <v>65</v>
      </c>
      <c r="AA15" s="661">
        <v>10.833333333333334</v>
      </c>
      <c r="AB15" s="799">
        <v>6</v>
      </c>
      <c r="AC15" s="803" t="s">
        <v>0</v>
      </c>
      <c r="AD15" s="3372">
        <v>82</v>
      </c>
      <c r="AE15" s="665" t="s">
        <v>0</v>
      </c>
      <c r="AF15" s="236" t="s">
        <v>0</v>
      </c>
      <c r="AG15" s="905">
        <v>40</v>
      </c>
      <c r="AH15" s="237">
        <v>6</v>
      </c>
      <c r="AI15" s="250">
        <v>46</v>
      </c>
      <c r="AJ15" s="681">
        <v>44715</v>
      </c>
      <c r="AK15" s="675">
        <v>2</v>
      </c>
      <c r="AL15" s="672">
        <v>337</v>
      </c>
      <c r="AM15" s="673">
        <v>402</v>
      </c>
      <c r="AN15" s="230">
        <v>8.7391304347826093</v>
      </c>
      <c r="AO15" s="213"/>
      <c r="AP15" s="4580" t="s">
        <v>21</v>
      </c>
      <c r="AQ15" s="4590" t="s">
        <v>855</v>
      </c>
      <c r="AR15" s="4590"/>
      <c r="AS15" s="4591"/>
      <c r="AT15" s="915"/>
      <c r="AU15" s="202"/>
      <c r="AV15" s="913"/>
      <c r="AW15" s="202"/>
      <c r="AX15" s="202"/>
      <c r="AY15" s="202"/>
      <c r="AZ15" s="202"/>
      <c r="BA15" s="202"/>
      <c r="BB15" s="202"/>
      <c r="BC15" s="202"/>
    </row>
    <row r="16" spans="1:55" s="206" customFormat="1" ht="11.1" customHeight="1" x14ac:dyDescent="0.25">
      <c r="A16" s="651">
        <v>10</v>
      </c>
      <c r="B16" s="238"/>
      <c r="C16" s="244" t="s">
        <v>855</v>
      </c>
      <c r="D16" s="3630"/>
      <c r="E16" s="1552"/>
      <c r="F16" s="922"/>
      <c r="G16" s="928"/>
      <c r="H16" s="925"/>
      <c r="I16" s="931"/>
      <c r="J16" s="2565"/>
      <c r="K16" s="245"/>
      <c r="L16" s="3610">
        <v>1</v>
      </c>
      <c r="M16" s="3617">
        <v>1</v>
      </c>
      <c r="N16" s="181">
        <v>5</v>
      </c>
      <c r="O16" s="874">
        <v>11</v>
      </c>
      <c r="P16" s="3617">
        <v>4</v>
      </c>
      <c r="Q16" s="3617">
        <v>2</v>
      </c>
      <c r="R16" s="3721">
        <v>1</v>
      </c>
      <c r="S16" s="3617">
        <v>1</v>
      </c>
      <c r="T16" s="3622">
        <v>12</v>
      </c>
      <c r="U16" s="3766">
        <v>14</v>
      </c>
      <c r="V16" s="3757">
        <v>1</v>
      </c>
      <c r="W16" s="3757">
        <v>7</v>
      </c>
      <c r="X16" s="3757">
        <v>1</v>
      </c>
      <c r="Y16" s="3785" t="s">
        <v>838</v>
      </c>
      <c r="Z16" s="3791">
        <v>55</v>
      </c>
      <c r="AA16" s="661">
        <v>7.8571428571428568</v>
      </c>
      <c r="AB16" s="799">
        <v>13</v>
      </c>
      <c r="AC16" s="803">
        <v>2</v>
      </c>
      <c r="AD16" s="3372">
        <v>23</v>
      </c>
      <c r="AE16" s="665">
        <v>55</v>
      </c>
      <c r="AF16" s="236">
        <v>15565</v>
      </c>
      <c r="AG16" s="905">
        <v>9</v>
      </c>
      <c r="AH16" s="237">
        <v>13</v>
      </c>
      <c r="AI16" s="250">
        <v>22</v>
      </c>
      <c r="AJ16" s="681">
        <v>44715</v>
      </c>
      <c r="AK16" s="675"/>
      <c r="AL16" s="672">
        <v>36</v>
      </c>
      <c r="AM16" s="673">
        <v>97</v>
      </c>
      <c r="AN16" s="230">
        <v>4.4090909090909092</v>
      </c>
      <c r="AP16" s="4580" t="s">
        <v>41</v>
      </c>
      <c r="AQ16" s="4590" t="s">
        <v>182</v>
      </c>
      <c r="AR16" s="4590"/>
      <c r="AS16" s="4591"/>
      <c r="AT16" s="915"/>
    </row>
    <row r="17" spans="1:55" ht="11.1" customHeight="1" x14ac:dyDescent="0.25">
      <c r="A17" s="651">
        <v>11</v>
      </c>
      <c r="B17" s="238"/>
      <c r="C17" s="892" t="s">
        <v>194</v>
      </c>
      <c r="D17" s="3626"/>
      <c r="E17" s="1549">
        <v>5</v>
      </c>
      <c r="F17" s="3512"/>
      <c r="G17" s="3513"/>
      <c r="H17" s="3514"/>
      <c r="I17" s="931"/>
      <c r="J17" s="2565"/>
      <c r="K17" s="245"/>
      <c r="L17" s="3610"/>
      <c r="M17" s="3617">
        <v>2</v>
      </c>
      <c r="N17" s="181">
        <v>2</v>
      </c>
      <c r="O17" s="3617">
        <v>4</v>
      </c>
      <c r="P17" s="3617"/>
      <c r="Q17" s="3617">
        <v>7</v>
      </c>
      <c r="R17" s="3721">
        <v>3</v>
      </c>
      <c r="S17" s="3617"/>
      <c r="T17" s="3617">
        <v>6</v>
      </c>
      <c r="U17" s="3764">
        <v>11</v>
      </c>
      <c r="V17" s="3764">
        <v>11</v>
      </c>
      <c r="W17" s="3757">
        <v>5</v>
      </c>
      <c r="X17" s="3757">
        <v>2</v>
      </c>
      <c r="Y17" s="3785" t="s">
        <v>838</v>
      </c>
      <c r="Z17" s="801">
        <v>47</v>
      </c>
      <c r="AA17" s="661">
        <v>6.7142857142857144</v>
      </c>
      <c r="AB17" s="799">
        <v>10</v>
      </c>
      <c r="AC17" s="803">
        <v>3</v>
      </c>
      <c r="AD17" s="3372">
        <v>81</v>
      </c>
      <c r="AE17" s="665">
        <v>50.5</v>
      </c>
      <c r="AF17" s="236">
        <v>14290</v>
      </c>
      <c r="AG17" s="906">
        <v>83</v>
      </c>
      <c r="AH17" s="237">
        <v>10</v>
      </c>
      <c r="AI17" s="250">
        <v>93</v>
      </c>
      <c r="AJ17" s="681">
        <v>44715</v>
      </c>
      <c r="AK17" s="675">
        <v>5</v>
      </c>
      <c r="AL17" s="672">
        <v>589</v>
      </c>
      <c r="AM17" s="673">
        <v>642</v>
      </c>
      <c r="AN17" s="230">
        <v>6.903225806451613</v>
      </c>
      <c r="AO17" s="213"/>
      <c r="AP17" s="4580" t="s">
        <v>22</v>
      </c>
      <c r="AQ17" s="4588" t="s">
        <v>131</v>
      </c>
      <c r="AR17" s="4588"/>
      <c r="AS17" s="4589"/>
      <c r="AT17" s="915"/>
      <c r="AU17" s="202"/>
      <c r="AV17" s="913"/>
      <c r="AW17" s="202"/>
      <c r="AX17" s="202"/>
      <c r="AY17" s="202"/>
      <c r="AZ17" s="202"/>
      <c r="BA17" s="202"/>
      <c r="BB17" s="202"/>
      <c r="BC17" s="202"/>
    </row>
    <row r="18" spans="1:55" ht="11.1" customHeight="1" x14ac:dyDescent="0.25">
      <c r="A18" s="651">
        <v>11</v>
      </c>
      <c r="B18" s="238"/>
      <c r="C18" s="244" t="s">
        <v>182</v>
      </c>
      <c r="D18" s="3630"/>
      <c r="E18" s="1552"/>
      <c r="F18" s="923"/>
      <c r="G18" s="929"/>
      <c r="H18" s="926" t="s">
        <v>156</v>
      </c>
      <c r="I18" s="656"/>
      <c r="J18" s="2565"/>
      <c r="K18" s="245"/>
      <c r="L18" s="3610">
        <v>3</v>
      </c>
      <c r="M18" s="3617">
        <v>4</v>
      </c>
      <c r="N18" s="181">
        <v>1</v>
      </c>
      <c r="O18" s="181">
        <v>6</v>
      </c>
      <c r="P18" s="3617"/>
      <c r="Q18" s="3617">
        <v>4</v>
      </c>
      <c r="R18" s="3721">
        <v>4</v>
      </c>
      <c r="S18" s="3758">
        <v>11</v>
      </c>
      <c r="T18" s="3668">
        <v>10</v>
      </c>
      <c r="U18" s="3757">
        <v>1</v>
      </c>
      <c r="V18" s="3757">
        <v>2</v>
      </c>
      <c r="W18" s="3757"/>
      <c r="X18" s="3757">
        <v>8</v>
      </c>
      <c r="Y18" s="3785" t="s">
        <v>838</v>
      </c>
      <c r="Z18" s="801">
        <v>47</v>
      </c>
      <c r="AA18" s="661">
        <v>6.7142857142857144</v>
      </c>
      <c r="AB18" s="799">
        <v>11</v>
      </c>
      <c r="AC18" s="803">
        <v>4</v>
      </c>
      <c r="AD18" s="3372">
        <v>74</v>
      </c>
      <c r="AE18" s="665">
        <v>50.5</v>
      </c>
      <c r="AF18" s="236">
        <v>14290</v>
      </c>
      <c r="AG18" s="906">
        <v>82</v>
      </c>
      <c r="AH18" s="237">
        <v>11</v>
      </c>
      <c r="AI18" s="250">
        <v>93</v>
      </c>
      <c r="AJ18" s="681">
        <v>44715</v>
      </c>
      <c r="AK18" s="675"/>
      <c r="AL18" s="672">
        <v>511</v>
      </c>
      <c r="AM18" s="673">
        <v>565</v>
      </c>
      <c r="AN18" s="230">
        <v>6.075268817204301</v>
      </c>
      <c r="AO18" s="213"/>
      <c r="AP18" s="4580" t="s">
        <v>23</v>
      </c>
      <c r="AQ18" s="4592" t="s">
        <v>133</v>
      </c>
      <c r="AR18" s="4592"/>
      <c r="AS18" s="4593"/>
      <c r="AT18" s="915"/>
      <c r="AU18" s="202"/>
      <c r="AV18" s="913"/>
      <c r="AW18" s="202"/>
      <c r="AX18" s="202"/>
      <c r="AY18" s="202"/>
      <c r="AZ18" s="202"/>
      <c r="BA18" s="202"/>
      <c r="BB18" s="202"/>
      <c r="BC18" s="202"/>
    </row>
    <row r="19" spans="1:55" ht="11.1" customHeight="1" x14ac:dyDescent="0.25">
      <c r="A19" s="651">
        <v>13</v>
      </c>
      <c r="B19" s="238"/>
      <c r="C19" s="2598" t="s">
        <v>206</v>
      </c>
      <c r="D19" s="3634"/>
      <c r="E19" s="3384">
        <v>1</v>
      </c>
      <c r="F19" s="922"/>
      <c r="G19" s="928"/>
      <c r="H19" s="925"/>
      <c r="I19" s="931"/>
      <c r="J19" s="2565"/>
      <c r="K19" s="245"/>
      <c r="L19" s="3610"/>
      <c r="M19" s="3621">
        <v>10</v>
      </c>
      <c r="N19" s="181">
        <v>4</v>
      </c>
      <c r="O19" s="181"/>
      <c r="P19" s="3617">
        <v>2</v>
      </c>
      <c r="Q19" s="3617">
        <v>1</v>
      </c>
      <c r="R19" s="3721">
        <v>6</v>
      </c>
      <c r="S19" s="3617">
        <v>7</v>
      </c>
      <c r="T19" s="3617"/>
      <c r="U19" s="3757"/>
      <c r="V19" s="3757">
        <v>6</v>
      </c>
      <c r="W19" s="874">
        <v>10</v>
      </c>
      <c r="X19" s="3757"/>
      <c r="Y19" s="3785" t="s">
        <v>838</v>
      </c>
      <c r="Z19" s="802">
        <v>45</v>
      </c>
      <c r="AA19" s="661">
        <v>6.4285714285714288</v>
      </c>
      <c r="AB19" s="800">
        <v>8</v>
      </c>
      <c r="AC19" s="803">
        <v>2</v>
      </c>
      <c r="AD19" s="3373">
        <v>67</v>
      </c>
      <c r="AE19" s="676">
        <v>50.5</v>
      </c>
      <c r="AF19" s="236">
        <v>14290</v>
      </c>
      <c r="AG19" s="906">
        <v>42</v>
      </c>
      <c r="AH19" s="237">
        <v>8</v>
      </c>
      <c r="AI19" s="250">
        <v>50</v>
      </c>
      <c r="AJ19" s="681">
        <v>44694</v>
      </c>
      <c r="AK19" s="675">
        <v>1</v>
      </c>
      <c r="AL19" s="672">
        <v>286</v>
      </c>
      <c r="AM19" s="673">
        <v>332</v>
      </c>
      <c r="AN19" s="230">
        <v>6.64</v>
      </c>
      <c r="AO19" s="213"/>
      <c r="AP19" s="4580" t="s">
        <v>24</v>
      </c>
      <c r="AQ19" s="4590" t="s">
        <v>57</v>
      </c>
      <c r="AR19" s="4590"/>
      <c r="AS19" s="4591"/>
      <c r="AT19" s="915"/>
      <c r="AU19" s="202"/>
      <c r="AV19" s="913"/>
      <c r="AW19" s="202"/>
      <c r="AX19" s="202"/>
      <c r="AY19" s="202"/>
      <c r="AZ19" s="202"/>
      <c r="BA19" s="202"/>
      <c r="BB19" s="202"/>
      <c r="BC19" s="202"/>
    </row>
    <row r="20" spans="1:55" s="206" customFormat="1" ht="11.1" customHeight="1" thickBot="1" x14ac:dyDescent="0.3">
      <c r="A20" s="651">
        <v>14</v>
      </c>
      <c r="B20" s="238"/>
      <c r="C20" s="246" t="s">
        <v>45</v>
      </c>
      <c r="D20" s="3629"/>
      <c r="E20" s="1550">
        <v>3</v>
      </c>
      <c r="F20" s="923"/>
      <c r="G20" s="929"/>
      <c r="H20" s="926"/>
      <c r="I20" s="656"/>
      <c r="J20" s="2565"/>
      <c r="K20" s="245"/>
      <c r="L20" s="3610"/>
      <c r="M20" s="3617"/>
      <c r="N20" s="181">
        <v>9</v>
      </c>
      <c r="O20" s="181"/>
      <c r="P20" s="3617"/>
      <c r="Q20" s="3617">
        <v>6</v>
      </c>
      <c r="R20" s="3761">
        <v>9</v>
      </c>
      <c r="S20" s="3617">
        <v>3</v>
      </c>
      <c r="T20" s="181"/>
      <c r="U20" s="3757"/>
      <c r="V20" s="3757">
        <v>9</v>
      </c>
      <c r="W20" s="3757">
        <v>0</v>
      </c>
      <c r="X20" s="3757">
        <v>5</v>
      </c>
      <c r="Y20" s="3785" t="s">
        <v>838</v>
      </c>
      <c r="Z20" s="802">
        <v>41</v>
      </c>
      <c r="AA20" s="661">
        <v>5.8571428571428568</v>
      </c>
      <c r="AB20" s="800">
        <v>7</v>
      </c>
      <c r="AC20" s="803">
        <v>0</v>
      </c>
      <c r="AD20" s="3373">
        <v>92</v>
      </c>
      <c r="AE20" s="676">
        <v>50.5</v>
      </c>
      <c r="AF20" s="236">
        <v>14290</v>
      </c>
      <c r="AG20" s="905">
        <v>87</v>
      </c>
      <c r="AH20" s="237">
        <v>7</v>
      </c>
      <c r="AI20" s="250">
        <v>94</v>
      </c>
      <c r="AJ20" s="681">
        <v>44715</v>
      </c>
      <c r="AK20" s="675">
        <v>3</v>
      </c>
      <c r="AL20" s="672">
        <v>632</v>
      </c>
      <c r="AM20" s="673">
        <v>673</v>
      </c>
      <c r="AN20" s="230">
        <v>7.1595744680851068</v>
      </c>
      <c r="AP20" s="4581" t="s">
        <v>29</v>
      </c>
      <c r="AQ20" s="4594" t="s">
        <v>45</v>
      </c>
      <c r="AR20" s="4594"/>
      <c r="AS20" s="4595"/>
      <c r="AT20" s="913"/>
    </row>
    <row r="21" spans="1:55" s="241" customFormat="1" ht="11.1" customHeight="1" x14ac:dyDescent="0.25">
      <c r="A21" s="651">
        <v>15</v>
      </c>
      <c r="B21" s="238"/>
      <c r="C21" s="244" t="s">
        <v>58</v>
      </c>
      <c r="D21" s="3630"/>
      <c r="E21" s="1552"/>
      <c r="F21" s="933"/>
      <c r="G21" s="932"/>
      <c r="H21" s="3479"/>
      <c r="I21" s="656"/>
      <c r="J21" s="2565"/>
      <c r="K21" s="245"/>
      <c r="L21" s="3610"/>
      <c r="M21" s="3617">
        <v>0</v>
      </c>
      <c r="N21" s="181">
        <v>14</v>
      </c>
      <c r="O21" s="3617">
        <v>8</v>
      </c>
      <c r="P21" s="3617"/>
      <c r="Q21" s="3617"/>
      <c r="R21" s="3721"/>
      <c r="S21" s="3617"/>
      <c r="T21" s="3617"/>
      <c r="U21" s="3757"/>
      <c r="V21" s="3757">
        <v>5</v>
      </c>
      <c r="W21" s="3757"/>
      <c r="X21" s="3757">
        <v>7</v>
      </c>
      <c r="Y21" s="3786" t="s">
        <v>771</v>
      </c>
      <c r="Z21" s="3792">
        <v>34</v>
      </c>
      <c r="AA21" s="661">
        <v>6.8</v>
      </c>
      <c r="AB21" s="800">
        <v>5</v>
      </c>
      <c r="AC21" s="803" t="s">
        <v>0</v>
      </c>
      <c r="AD21" s="3373">
        <v>27</v>
      </c>
      <c r="AE21" s="676" t="s">
        <v>0</v>
      </c>
      <c r="AF21" s="236" t="s">
        <v>0</v>
      </c>
      <c r="AG21" s="905">
        <v>28</v>
      </c>
      <c r="AH21" s="237">
        <v>5</v>
      </c>
      <c r="AI21" s="250">
        <v>33</v>
      </c>
      <c r="AJ21" s="681">
        <v>44715</v>
      </c>
      <c r="AK21" s="675"/>
      <c r="AL21" s="672">
        <v>134</v>
      </c>
      <c r="AM21" s="673">
        <v>168</v>
      </c>
      <c r="AN21" s="230">
        <v>5.0909090909090908</v>
      </c>
      <c r="AT21" s="913"/>
      <c r="AU21" s="913"/>
      <c r="AX21" s="3777"/>
    </row>
    <row r="22" spans="1:55" s="241" customFormat="1" ht="11.1" customHeight="1" x14ac:dyDescent="0.25">
      <c r="A22" s="651">
        <v>15</v>
      </c>
      <c r="B22" s="247"/>
      <c r="C22" s="246" t="s">
        <v>221</v>
      </c>
      <c r="D22" s="3629"/>
      <c r="E22" s="1550">
        <v>7</v>
      </c>
      <c r="F22" s="923"/>
      <c r="G22" s="929" t="s">
        <v>156</v>
      </c>
      <c r="H22" s="926" t="s">
        <v>269</v>
      </c>
      <c r="I22" s="656"/>
      <c r="J22" s="2565"/>
      <c r="K22" s="245"/>
      <c r="L22" s="3610"/>
      <c r="M22" s="3617"/>
      <c r="N22" s="181">
        <v>0</v>
      </c>
      <c r="O22" s="3617">
        <v>7</v>
      </c>
      <c r="P22" s="3617">
        <v>3</v>
      </c>
      <c r="Q22" s="3617">
        <v>9</v>
      </c>
      <c r="R22" s="3721">
        <v>0</v>
      </c>
      <c r="S22" s="3617">
        <v>9</v>
      </c>
      <c r="T22" s="3617">
        <v>4</v>
      </c>
      <c r="U22" s="3757">
        <v>2</v>
      </c>
      <c r="V22" s="3757"/>
      <c r="W22" s="3757"/>
      <c r="X22" s="3757"/>
      <c r="Y22" s="3786" t="s">
        <v>771</v>
      </c>
      <c r="Z22" s="802">
        <v>34</v>
      </c>
      <c r="AA22" s="661">
        <v>4.8571428571428568</v>
      </c>
      <c r="AB22" s="800">
        <v>8</v>
      </c>
      <c r="AC22" s="803">
        <v>0</v>
      </c>
      <c r="AD22" s="3373">
        <v>102</v>
      </c>
      <c r="AE22" s="676" t="s">
        <v>0</v>
      </c>
      <c r="AF22" s="236" t="s">
        <v>0</v>
      </c>
      <c r="AG22" s="905">
        <v>52</v>
      </c>
      <c r="AH22" s="237">
        <v>8</v>
      </c>
      <c r="AI22" s="250">
        <v>60</v>
      </c>
      <c r="AJ22" s="681">
        <v>44631</v>
      </c>
      <c r="AK22" s="675">
        <v>7</v>
      </c>
      <c r="AL22" s="672">
        <v>483</v>
      </c>
      <c r="AM22" s="673">
        <v>517</v>
      </c>
      <c r="AN22" s="230">
        <v>8.6166666666666671</v>
      </c>
      <c r="AT22" s="913"/>
      <c r="AU22" s="913"/>
    </row>
    <row r="23" spans="1:55" s="241" customFormat="1" ht="11.1" customHeight="1" x14ac:dyDescent="0.25">
      <c r="A23" s="651">
        <v>17</v>
      </c>
      <c r="B23" s="238"/>
      <c r="C23" s="240" t="s">
        <v>914</v>
      </c>
      <c r="D23" s="3625" t="s">
        <v>878</v>
      </c>
      <c r="E23" s="1556"/>
      <c r="F23" s="923"/>
      <c r="G23" s="929"/>
      <c r="H23" s="926"/>
      <c r="I23" s="656"/>
      <c r="J23" s="2680"/>
      <c r="K23" s="245"/>
      <c r="L23" s="3610"/>
      <c r="M23" s="3617"/>
      <c r="N23" s="181"/>
      <c r="O23" s="3617"/>
      <c r="P23" s="3617"/>
      <c r="Q23" s="3617"/>
      <c r="R23" s="3761"/>
      <c r="S23" s="3617"/>
      <c r="T23" s="3617"/>
      <c r="U23" s="3757"/>
      <c r="V23" s="3763">
        <v>19</v>
      </c>
      <c r="W23" s="3757">
        <v>1</v>
      </c>
      <c r="X23" s="3757"/>
      <c r="Y23" s="3786" t="s">
        <v>771</v>
      </c>
      <c r="Z23" s="3792">
        <v>20</v>
      </c>
      <c r="AA23" s="661">
        <v>10</v>
      </c>
      <c r="AB23" s="800">
        <v>2</v>
      </c>
      <c r="AC23" s="803" t="s">
        <v>0</v>
      </c>
      <c r="AD23" s="3373" t="s">
        <v>0</v>
      </c>
      <c r="AE23" s="676" t="s">
        <v>0</v>
      </c>
      <c r="AF23" s="236" t="s">
        <v>0</v>
      </c>
      <c r="AG23" s="905">
        <v>0</v>
      </c>
      <c r="AH23" s="237">
        <v>2</v>
      </c>
      <c r="AI23" s="250">
        <v>2</v>
      </c>
      <c r="AJ23" s="681">
        <v>44694</v>
      </c>
      <c r="AK23" s="675">
        <v>1</v>
      </c>
      <c r="AL23" s="672">
        <v>0</v>
      </c>
      <c r="AM23" s="673">
        <v>20</v>
      </c>
      <c r="AN23" s="230">
        <v>10</v>
      </c>
      <c r="AT23" s="913"/>
      <c r="AU23" s="913"/>
    </row>
    <row r="24" spans="1:55" s="241" customFormat="1" ht="11.1" customHeight="1" x14ac:dyDescent="0.25">
      <c r="A24" s="651">
        <v>18</v>
      </c>
      <c r="B24" s="238"/>
      <c r="C24" s="246" t="s">
        <v>226</v>
      </c>
      <c r="D24" s="3629" t="s">
        <v>878</v>
      </c>
      <c r="E24" s="1550">
        <v>2</v>
      </c>
      <c r="F24" s="923"/>
      <c r="G24" s="929"/>
      <c r="H24" s="926" t="s">
        <v>156</v>
      </c>
      <c r="I24" s="656"/>
      <c r="J24" s="2680"/>
      <c r="K24" s="245"/>
      <c r="L24" s="3610"/>
      <c r="M24" s="3753">
        <v>17</v>
      </c>
      <c r="N24" s="181"/>
      <c r="O24" s="181"/>
      <c r="P24" s="3617">
        <v>1</v>
      </c>
      <c r="Q24" s="3617"/>
      <c r="R24" s="3721"/>
      <c r="S24" s="3617"/>
      <c r="T24" s="3617"/>
      <c r="U24" s="3757"/>
      <c r="V24" s="3757"/>
      <c r="W24" s="3757"/>
      <c r="X24" s="3757"/>
      <c r="Y24" s="3786" t="s">
        <v>771</v>
      </c>
      <c r="Z24" s="801">
        <v>18</v>
      </c>
      <c r="AA24" s="661">
        <v>9</v>
      </c>
      <c r="AB24" s="799">
        <v>2</v>
      </c>
      <c r="AC24" s="803" t="s">
        <v>0</v>
      </c>
      <c r="AD24" s="3372">
        <v>61</v>
      </c>
      <c r="AE24" s="665" t="s">
        <v>0</v>
      </c>
      <c r="AF24" s="236" t="s">
        <v>0</v>
      </c>
      <c r="AG24" s="905">
        <v>91</v>
      </c>
      <c r="AH24" s="237">
        <v>2</v>
      </c>
      <c r="AI24" s="250">
        <v>93</v>
      </c>
      <c r="AJ24" s="681">
        <v>44505</v>
      </c>
      <c r="AK24" s="675">
        <v>2</v>
      </c>
      <c r="AL24" s="672">
        <v>588</v>
      </c>
      <c r="AM24" s="673">
        <v>606</v>
      </c>
      <c r="AN24" s="230">
        <v>6.5161290322580649</v>
      </c>
      <c r="AT24" s="915"/>
      <c r="AU24" s="915"/>
    </row>
    <row r="25" spans="1:55" s="241" customFormat="1" ht="11.1" customHeight="1" x14ac:dyDescent="0.25">
      <c r="A25" s="651">
        <v>19</v>
      </c>
      <c r="B25" s="238"/>
      <c r="C25" s="244" t="s">
        <v>913</v>
      </c>
      <c r="D25" s="3630"/>
      <c r="E25" s="1552"/>
      <c r="F25" s="923"/>
      <c r="G25" s="929"/>
      <c r="H25" s="926"/>
      <c r="I25" s="656"/>
      <c r="J25" s="2680"/>
      <c r="K25" s="245"/>
      <c r="L25" s="3610"/>
      <c r="M25" s="3617"/>
      <c r="N25" s="181"/>
      <c r="O25" s="181"/>
      <c r="P25" s="3617"/>
      <c r="Q25" s="3617"/>
      <c r="R25" s="3761"/>
      <c r="S25" s="3617"/>
      <c r="T25" s="3617"/>
      <c r="U25" s="3757"/>
      <c r="V25" s="3765">
        <v>16</v>
      </c>
      <c r="W25" s="3757"/>
      <c r="X25" s="3757"/>
      <c r="Y25" s="3786" t="s">
        <v>771</v>
      </c>
      <c r="Z25" s="3791">
        <v>16</v>
      </c>
      <c r="AA25" s="661">
        <v>16</v>
      </c>
      <c r="AB25" s="799">
        <v>1</v>
      </c>
      <c r="AC25" s="803" t="s">
        <v>0</v>
      </c>
      <c r="AD25" s="3372" t="s">
        <v>0</v>
      </c>
      <c r="AE25" s="665" t="s">
        <v>0</v>
      </c>
      <c r="AF25" s="236" t="s">
        <v>0</v>
      </c>
      <c r="AG25" s="905">
        <v>0</v>
      </c>
      <c r="AH25" s="237">
        <v>1</v>
      </c>
      <c r="AI25" s="250">
        <v>1</v>
      </c>
      <c r="AJ25" s="681">
        <v>44680</v>
      </c>
      <c r="AK25" s="675"/>
      <c r="AL25" s="672">
        <v>0</v>
      </c>
      <c r="AM25" s="673">
        <v>16</v>
      </c>
      <c r="AN25" s="230">
        <v>16</v>
      </c>
      <c r="AT25" s="915"/>
      <c r="AU25" s="915"/>
    </row>
    <row r="26" spans="1:55" s="241" customFormat="1" ht="11.1" customHeight="1" x14ac:dyDescent="0.25">
      <c r="A26" s="651">
        <v>19</v>
      </c>
      <c r="B26" s="238"/>
      <c r="C26" s="244" t="s">
        <v>57</v>
      </c>
      <c r="D26" s="3630"/>
      <c r="E26" s="1552"/>
      <c r="F26" s="923"/>
      <c r="G26" s="929"/>
      <c r="H26" s="926"/>
      <c r="I26" s="656"/>
      <c r="J26" s="2680"/>
      <c r="K26" s="245"/>
      <c r="L26" s="3610"/>
      <c r="M26" s="3617"/>
      <c r="N26" s="3623">
        <v>16</v>
      </c>
      <c r="O26" s="181"/>
      <c r="P26" s="3617"/>
      <c r="Q26" s="3617"/>
      <c r="R26" s="3721"/>
      <c r="S26" s="3617"/>
      <c r="T26" s="3617"/>
      <c r="U26" s="3757"/>
      <c r="V26" s="3757"/>
      <c r="W26" s="3757"/>
      <c r="X26" s="3757"/>
      <c r="Y26" s="3785" t="s">
        <v>838</v>
      </c>
      <c r="Z26" s="801">
        <v>16</v>
      </c>
      <c r="AA26" s="661">
        <v>16</v>
      </c>
      <c r="AB26" s="799">
        <v>1</v>
      </c>
      <c r="AC26" s="803" t="s">
        <v>0</v>
      </c>
      <c r="AD26" s="3372">
        <v>28</v>
      </c>
      <c r="AE26" s="665">
        <v>50.5</v>
      </c>
      <c r="AF26" s="236">
        <v>14290</v>
      </c>
      <c r="AG26" s="905">
        <v>9</v>
      </c>
      <c r="AH26" s="237">
        <v>1</v>
      </c>
      <c r="AI26" s="250">
        <v>10</v>
      </c>
      <c r="AJ26" s="681">
        <v>44456</v>
      </c>
      <c r="AK26" s="675"/>
      <c r="AL26" s="672">
        <v>40</v>
      </c>
      <c r="AM26" s="673">
        <v>56</v>
      </c>
      <c r="AN26" s="230">
        <v>5.6</v>
      </c>
      <c r="AT26" s="915"/>
      <c r="AU26" s="915"/>
    </row>
    <row r="27" spans="1:55" s="241" customFormat="1" ht="11.1" customHeight="1" x14ac:dyDescent="0.25">
      <c r="A27" s="651">
        <v>21</v>
      </c>
      <c r="B27" s="247"/>
      <c r="C27" s="244" t="s">
        <v>908</v>
      </c>
      <c r="D27" s="3630"/>
      <c r="E27" s="1552"/>
      <c r="F27" s="933"/>
      <c r="G27" s="932"/>
      <c r="H27" s="3479"/>
      <c r="I27" s="656"/>
      <c r="J27" s="2680"/>
      <c r="K27" s="245"/>
      <c r="L27" s="3610"/>
      <c r="M27" s="3617"/>
      <c r="N27" s="181"/>
      <c r="O27" s="181"/>
      <c r="P27" s="3617"/>
      <c r="Q27" s="3617"/>
      <c r="R27" s="3721"/>
      <c r="S27" s="3617"/>
      <c r="T27" s="3617"/>
      <c r="U27" s="3764">
        <v>12</v>
      </c>
      <c r="V27" s="3757"/>
      <c r="W27" s="3757"/>
      <c r="X27" s="3757"/>
      <c r="Y27" s="3786" t="s">
        <v>771</v>
      </c>
      <c r="Z27" s="3791">
        <v>12</v>
      </c>
      <c r="AA27" s="661">
        <v>12</v>
      </c>
      <c r="AB27" s="799">
        <v>1</v>
      </c>
      <c r="AC27" s="803" t="s">
        <v>0</v>
      </c>
      <c r="AD27" s="3372" t="s">
        <v>0</v>
      </c>
      <c r="AE27" s="665" t="s">
        <v>0</v>
      </c>
      <c r="AF27" s="236" t="s">
        <v>0</v>
      </c>
      <c r="AG27" s="905">
        <v>0</v>
      </c>
      <c r="AH27" s="237">
        <v>1</v>
      </c>
      <c r="AI27" s="250">
        <v>1</v>
      </c>
      <c r="AJ27" s="681">
        <v>44631</v>
      </c>
      <c r="AK27" s="675"/>
      <c r="AL27" s="672">
        <v>0</v>
      </c>
      <c r="AM27" s="673">
        <v>12</v>
      </c>
      <c r="AN27" s="230">
        <v>12</v>
      </c>
      <c r="AT27" s="913"/>
      <c r="AU27" s="913"/>
    </row>
    <row r="28" spans="1:55" s="241" customFormat="1" ht="11.1" customHeight="1" x14ac:dyDescent="0.25">
      <c r="A28" s="651">
        <v>22</v>
      </c>
      <c r="B28" s="238"/>
      <c r="C28" s="240" t="s">
        <v>223</v>
      </c>
      <c r="D28" s="3625"/>
      <c r="E28" s="1556">
        <v>1</v>
      </c>
      <c r="F28" s="923"/>
      <c r="G28" s="929"/>
      <c r="H28" s="926"/>
      <c r="I28" s="656"/>
      <c r="J28" s="2680"/>
      <c r="K28" s="245"/>
      <c r="L28" s="3610"/>
      <c r="M28" s="3617"/>
      <c r="N28" s="181">
        <v>6</v>
      </c>
      <c r="O28" s="3617">
        <v>5</v>
      </c>
      <c r="P28" s="3617"/>
      <c r="Q28" s="3617"/>
      <c r="R28" s="3719"/>
      <c r="S28" s="3617"/>
      <c r="T28" s="3617"/>
      <c r="U28" s="3757"/>
      <c r="V28" s="3757"/>
      <c r="W28" s="3757"/>
      <c r="X28" s="3757"/>
      <c r="Y28" s="3786" t="s">
        <v>771</v>
      </c>
      <c r="Z28" s="801">
        <v>11</v>
      </c>
      <c r="AA28" s="661">
        <v>5.5</v>
      </c>
      <c r="AB28" s="799">
        <v>2</v>
      </c>
      <c r="AC28" s="803" t="s">
        <v>0</v>
      </c>
      <c r="AD28" s="3372">
        <v>60</v>
      </c>
      <c r="AE28" s="665" t="s">
        <v>0</v>
      </c>
      <c r="AF28" s="236" t="s">
        <v>0</v>
      </c>
      <c r="AG28" s="905">
        <v>39</v>
      </c>
      <c r="AH28" s="237">
        <v>2</v>
      </c>
      <c r="AI28" s="250">
        <v>41</v>
      </c>
      <c r="AJ28" s="681">
        <v>44477</v>
      </c>
      <c r="AK28" s="675">
        <v>1</v>
      </c>
      <c r="AL28" s="672">
        <v>268</v>
      </c>
      <c r="AM28" s="673">
        <v>279</v>
      </c>
      <c r="AN28" s="230">
        <v>6.8048780487804876</v>
      </c>
      <c r="AT28" s="915"/>
      <c r="AU28" s="915"/>
    </row>
    <row r="29" spans="1:55" s="241" customFormat="1" ht="11.1" customHeight="1" x14ac:dyDescent="0.25">
      <c r="A29" s="651">
        <v>23</v>
      </c>
      <c r="B29" s="238"/>
      <c r="C29" s="699" t="s">
        <v>345</v>
      </c>
      <c r="D29" s="3633"/>
      <c r="E29" s="1555"/>
      <c r="F29" s="933"/>
      <c r="G29" s="932"/>
      <c r="H29" s="3479"/>
      <c r="I29" s="656"/>
      <c r="J29" s="2680"/>
      <c r="K29" s="245"/>
      <c r="L29" s="3610"/>
      <c r="M29" s="3624"/>
      <c r="N29" s="181"/>
      <c r="O29" s="181"/>
      <c r="P29" s="3617"/>
      <c r="Q29" s="3617"/>
      <c r="R29" s="181"/>
      <c r="S29" s="3617"/>
      <c r="T29" s="3617"/>
      <c r="U29" s="3617">
        <v>7</v>
      </c>
      <c r="V29" s="3617"/>
      <c r="W29" s="3617"/>
      <c r="X29" s="3617"/>
      <c r="Y29" s="3786" t="s">
        <v>771</v>
      </c>
      <c r="Z29" s="801">
        <v>7</v>
      </c>
      <c r="AA29" s="661">
        <v>7</v>
      </c>
      <c r="AB29" s="799">
        <v>1</v>
      </c>
      <c r="AC29" s="803" t="s">
        <v>0</v>
      </c>
      <c r="AD29" s="3372">
        <v>23</v>
      </c>
      <c r="AE29" s="665" t="s">
        <v>0</v>
      </c>
      <c r="AF29" s="236" t="s">
        <v>0</v>
      </c>
      <c r="AG29" s="905">
        <v>9</v>
      </c>
      <c r="AH29" s="237">
        <v>1</v>
      </c>
      <c r="AI29" s="250">
        <v>10</v>
      </c>
      <c r="AJ29" s="681">
        <v>44631</v>
      </c>
      <c r="AK29" s="675"/>
      <c r="AL29" s="672">
        <v>48</v>
      </c>
      <c r="AM29" s="673">
        <v>55</v>
      </c>
      <c r="AN29" s="657">
        <v>5.5</v>
      </c>
      <c r="AT29" s="913"/>
      <c r="AU29" s="913"/>
    </row>
    <row r="30" spans="1:55" s="206" customFormat="1" ht="11.1" customHeight="1" x14ac:dyDescent="0.25">
      <c r="A30" s="651">
        <v>23</v>
      </c>
      <c r="B30" s="238"/>
      <c r="C30" s="246" t="s">
        <v>142</v>
      </c>
      <c r="D30" s="3629"/>
      <c r="E30" s="1550">
        <v>4</v>
      </c>
      <c r="F30" s="923"/>
      <c r="G30" s="929"/>
      <c r="H30" s="926"/>
      <c r="I30" s="656"/>
      <c r="J30" s="2680"/>
      <c r="K30" s="245"/>
      <c r="L30" s="3610"/>
      <c r="M30" s="3617"/>
      <c r="N30" s="181"/>
      <c r="O30" s="181"/>
      <c r="P30" s="3617"/>
      <c r="Q30" s="3617"/>
      <c r="R30" s="181"/>
      <c r="S30" s="3617"/>
      <c r="T30" s="3617">
        <v>7</v>
      </c>
      <c r="U30" s="3757"/>
      <c r="V30" s="3757"/>
      <c r="W30" s="3757"/>
      <c r="X30" s="3757"/>
      <c r="Y30" s="3786" t="s">
        <v>771</v>
      </c>
      <c r="Z30" s="3791">
        <v>7</v>
      </c>
      <c r="AA30" s="661">
        <v>7</v>
      </c>
      <c r="AB30" s="799">
        <v>1</v>
      </c>
      <c r="AC30" s="803" t="s">
        <v>0</v>
      </c>
      <c r="AD30" s="3372">
        <v>6</v>
      </c>
      <c r="AE30" s="665" t="s">
        <v>0</v>
      </c>
      <c r="AF30" s="236" t="s">
        <v>0</v>
      </c>
      <c r="AG30" s="905">
        <v>41</v>
      </c>
      <c r="AH30" s="237">
        <v>1</v>
      </c>
      <c r="AI30" s="250">
        <v>42</v>
      </c>
      <c r="AJ30" s="681">
        <v>44617</v>
      </c>
      <c r="AK30" s="675">
        <v>4</v>
      </c>
      <c r="AL30" s="672">
        <v>261</v>
      </c>
      <c r="AM30" s="673">
        <v>268</v>
      </c>
      <c r="AN30" s="230">
        <v>6.3809523809523814</v>
      </c>
      <c r="AT30" s="915"/>
      <c r="AU30" s="915"/>
    </row>
    <row r="31" spans="1:55" s="206" customFormat="1" ht="11.1" customHeight="1" x14ac:dyDescent="0.25">
      <c r="A31" s="651">
        <v>25</v>
      </c>
      <c r="B31" s="238"/>
      <c r="C31" s="246" t="s">
        <v>181</v>
      </c>
      <c r="D31" s="3629"/>
      <c r="E31" s="1550">
        <v>4</v>
      </c>
      <c r="F31" s="923"/>
      <c r="G31" s="929"/>
      <c r="H31" s="926"/>
      <c r="I31" s="656"/>
      <c r="J31" s="2680"/>
      <c r="K31" s="245"/>
      <c r="L31" s="3610"/>
      <c r="M31" s="3617"/>
      <c r="N31" s="181"/>
      <c r="O31" s="874"/>
      <c r="P31" s="3617"/>
      <c r="Q31" s="3617"/>
      <c r="R31" s="3719"/>
      <c r="S31" s="3617">
        <v>6</v>
      </c>
      <c r="T31" s="3617"/>
      <c r="U31" s="3757"/>
      <c r="V31" s="3757">
        <v>0</v>
      </c>
      <c r="W31" s="3757"/>
      <c r="X31" s="3757"/>
      <c r="Y31" s="3786" t="s">
        <v>771</v>
      </c>
      <c r="Z31" s="801">
        <v>6</v>
      </c>
      <c r="AA31" s="661">
        <v>3</v>
      </c>
      <c r="AB31" s="799">
        <v>2</v>
      </c>
      <c r="AC31" s="803" t="s">
        <v>0</v>
      </c>
      <c r="AD31" s="3372">
        <v>47</v>
      </c>
      <c r="AE31" s="665" t="s">
        <v>0</v>
      </c>
      <c r="AF31" s="236" t="s">
        <v>0</v>
      </c>
      <c r="AG31" s="905">
        <v>48</v>
      </c>
      <c r="AH31" s="237">
        <v>2</v>
      </c>
      <c r="AI31" s="250">
        <v>50</v>
      </c>
      <c r="AJ31" s="681">
        <v>44680</v>
      </c>
      <c r="AK31" s="675">
        <v>4</v>
      </c>
      <c r="AL31" s="672">
        <v>312</v>
      </c>
      <c r="AM31" s="673">
        <v>318</v>
      </c>
      <c r="AN31" s="230">
        <v>6.36</v>
      </c>
      <c r="AT31" s="915"/>
      <c r="AU31" s="915"/>
    </row>
    <row r="32" spans="1:55" s="284" customFormat="1" ht="11.1" customHeight="1" x14ac:dyDescent="0.25">
      <c r="A32" s="651">
        <v>26</v>
      </c>
      <c r="B32" s="238"/>
      <c r="C32" s="654" t="s">
        <v>193</v>
      </c>
      <c r="D32" s="3627"/>
      <c r="E32" s="1553">
        <v>6</v>
      </c>
      <c r="F32" s="923"/>
      <c r="G32" s="929"/>
      <c r="H32" s="926" t="s">
        <v>269</v>
      </c>
      <c r="I32" s="656" t="s">
        <v>156</v>
      </c>
      <c r="J32" s="2680"/>
      <c r="K32" s="245"/>
      <c r="L32" s="3610"/>
      <c r="M32" s="3617"/>
      <c r="N32" s="181"/>
      <c r="O32" s="181"/>
      <c r="P32" s="3617"/>
      <c r="Q32" s="3617"/>
      <c r="R32" s="181"/>
      <c r="S32" s="3617"/>
      <c r="T32" s="3617"/>
      <c r="U32" s="3617">
        <v>4</v>
      </c>
      <c r="V32" s="3617"/>
      <c r="W32" s="3617"/>
      <c r="X32" s="3617"/>
      <c r="Y32" s="3786" t="s">
        <v>771</v>
      </c>
      <c r="Z32" s="801">
        <v>4</v>
      </c>
      <c r="AA32" s="661">
        <v>4</v>
      </c>
      <c r="AB32" s="799">
        <v>1</v>
      </c>
      <c r="AC32" s="803" t="s">
        <v>0</v>
      </c>
      <c r="AD32" s="3372">
        <v>69</v>
      </c>
      <c r="AE32" s="665" t="s">
        <v>0</v>
      </c>
      <c r="AF32" s="236" t="s">
        <v>0</v>
      </c>
      <c r="AG32" s="905">
        <v>67</v>
      </c>
      <c r="AH32" s="237">
        <v>1</v>
      </c>
      <c r="AI32" s="250">
        <v>68</v>
      </c>
      <c r="AJ32" s="681">
        <v>44631</v>
      </c>
      <c r="AK32" s="675">
        <v>6</v>
      </c>
      <c r="AL32" s="672">
        <v>518</v>
      </c>
      <c r="AM32" s="673">
        <v>522</v>
      </c>
      <c r="AN32" s="230">
        <v>7.6764705882352944</v>
      </c>
      <c r="AT32" s="916"/>
      <c r="AU32" s="916"/>
    </row>
    <row r="33" spans="1:47" s="206" customFormat="1" ht="11.1" customHeight="1" x14ac:dyDescent="0.25">
      <c r="A33" s="651">
        <v>27</v>
      </c>
      <c r="B33" s="238"/>
      <c r="C33" s="654" t="s">
        <v>132</v>
      </c>
      <c r="D33" s="3627"/>
      <c r="E33" s="1553">
        <v>10</v>
      </c>
      <c r="F33" s="923"/>
      <c r="G33" s="929" t="s">
        <v>156</v>
      </c>
      <c r="H33" s="926" t="s">
        <v>156</v>
      </c>
      <c r="I33" s="656" t="s">
        <v>269</v>
      </c>
      <c r="J33" s="368"/>
      <c r="K33" s="245"/>
      <c r="L33" s="3610"/>
      <c r="M33" s="3617"/>
      <c r="N33" s="181"/>
      <c r="O33" s="3624"/>
      <c r="P33" s="3617"/>
      <c r="Q33" s="3617"/>
      <c r="R33" s="181"/>
      <c r="S33" s="3617"/>
      <c r="T33" s="3617"/>
      <c r="U33" s="3617"/>
      <c r="V33" s="3617"/>
      <c r="W33" s="3617"/>
      <c r="X33" s="3617"/>
      <c r="Y33" s="895"/>
      <c r="Z33" s="801"/>
      <c r="AA33" s="661"/>
      <c r="AB33" s="799"/>
      <c r="AC33" s="803"/>
      <c r="AD33" s="3372">
        <v>86</v>
      </c>
      <c r="AE33" s="665"/>
      <c r="AF33" s="236"/>
      <c r="AG33" s="905">
        <v>108</v>
      </c>
      <c r="AH33" s="237">
        <v>0</v>
      </c>
      <c r="AI33" s="250">
        <v>108</v>
      </c>
      <c r="AJ33" s="681">
        <v>43861</v>
      </c>
      <c r="AK33" s="675">
        <v>10</v>
      </c>
      <c r="AL33" s="672">
        <v>837</v>
      </c>
      <c r="AM33" s="673">
        <v>837</v>
      </c>
      <c r="AN33" s="230">
        <v>7.75</v>
      </c>
      <c r="AT33" s="915"/>
      <c r="AU33" s="915"/>
    </row>
    <row r="34" spans="1:47" s="284" customFormat="1" ht="11.1" customHeight="1" x14ac:dyDescent="0.25">
      <c r="A34" s="651">
        <v>28</v>
      </c>
      <c r="B34" s="238"/>
      <c r="C34" s="244" t="s">
        <v>61</v>
      </c>
      <c r="D34" s="3630"/>
      <c r="E34" s="1552"/>
      <c r="F34" s="923"/>
      <c r="G34" s="929"/>
      <c r="H34" s="926"/>
      <c r="I34" s="656"/>
      <c r="J34" s="368"/>
      <c r="K34" s="245"/>
      <c r="L34" s="3610"/>
      <c r="M34" s="3617"/>
      <c r="N34" s="181"/>
      <c r="O34" s="181"/>
      <c r="P34" s="3617"/>
      <c r="Q34" s="3617"/>
      <c r="R34" s="181"/>
      <c r="S34" s="3617"/>
      <c r="T34" s="3617"/>
      <c r="U34" s="3617"/>
      <c r="V34" s="3617"/>
      <c r="W34" s="3617"/>
      <c r="X34" s="3617"/>
      <c r="Y34" s="895"/>
      <c r="Z34" s="801"/>
      <c r="AA34" s="661"/>
      <c r="AB34" s="799"/>
      <c r="AC34" s="803"/>
      <c r="AD34" s="3372">
        <v>11</v>
      </c>
      <c r="AE34" s="665"/>
      <c r="AF34" s="236"/>
      <c r="AG34" s="905">
        <v>22</v>
      </c>
      <c r="AH34" s="237">
        <v>0</v>
      </c>
      <c r="AI34" s="250">
        <v>22</v>
      </c>
      <c r="AJ34" s="681">
        <v>43791</v>
      </c>
      <c r="AK34" s="675"/>
      <c r="AL34" s="672">
        <v>115</v>
      </c>
      <c r="AM34" s="673">
        <v>115</v>
      </c>
      <c r="AN34" s="230">
        <v>5.2272727272727275</v>
      </c>
      <c r="AT34" s="916"/>
      <c r="AU34" s="916"/>
    </row>
    <row r="35" spans="1:47" s="248" customFormat="1" ht="11.1" customHeight="1" x14ac:dyDescent="0.25">
      <c r="A35" s="651">
        <v>29</v>
      </c>
      <c r="B35" s="238"/>
      <c r="C35" s="246" t="s">
        <v>191</v>
      </c>
      <c r="D35" s="3629"/>
      <c r="E35" s="1550">
        <v>3</v>
      </c>
      <c r="F35" s="923"/>
      <c r="G35" s="929"/>
      <c r="H35" s="926"/>
      <c r="I35" s="656"/>
      <c r="J35" s="368"/>
      <c r="K35" s="245"/>
      <c r="L35" s="233"/>
      <c r="M35" s="3620"/>
      <c r="N35" s="181"/>
      <c r="O35" s="3205"/>
      <c r="P35" s="3617"/>
      <c r="Q35" s="3617"/>
      <c r="R35" s="181"/>
      <c r="S35" s="3617"/>
      <c r="T35" s="3617"/>
      <c r="U35" s="3617"/>
      <c r="V35" s="3617"/>
      <c r="W35" s="3617"/>
      <c r="X35" s="3617"/>
      <c r="Y35" s="895"/>
      <c r="Z35" s="801"/>
      <c r="AA35" s="661"/>
      <c r="AB35" s="799"/>
      <c r="AC35" s="803"/>
      <c r="AD35" s="3372">
        <v>15</v>
      </c>
      <c r="AE35" s="665"/>
      <c r="AF35" s="236"/>
      <c r="AG35" s="905">
        <v>18</v>
      </c>
      <c r="AH35" s="237">
        <v>0</v>
      </c>
      <c r="AI35" s="250">
        <v>18</v>
      </c>
      <c r="AJ35" s="681">
        <v>43770</v>
      </c>
      <c r="AK35" s="675">
        <v>3</v>
      </c>
      <c r="AL35" s="672">
        <v>136</v>
      </c>
      <c r="AM35" s="673">
        <v>136</v>
      </c>
      <c r="AN35" s="230">
        <v>7.5555555555555554</v>
      </c>
      <c r="AT35" s="917"/>
      <c r="AU35" s="917"/>
    </row>
    <row r="36" spans="1:47" s="206" customFormat="1" ht="11.1" customHeight="1" x14ac:dyDescent="0.25">
      <c r="A36" s="651">
        <v>30</v>
      </c>
      <c r="B36" s="238"/>
      <c r="C36" s="246" t="s">
        <v>211</v>
      </c>
      <c r="D36" s="3629"/>
      <c r="E36" s="1550">
        <v>2</v>
      </c>
      <c r="F36" s="923"/>
      <c r="G36" s="929"/>
      <c r="H36" s="926"/>
      <c r="I36" s="656"/>
      <c r="J36" s="368"/>
      <c r="K36" s="245"/>
      <c r="L36" s="2579"/>
      <c r="M36" s="3620"/>
      <c r="N36" s="181"/>
      <c r="O36" s="181"/>
      <c r="P36" s="3617"/>
      <c r="Q36" s="3617"/>
      <c r="R36" s="181"/>
      <c r="S36" s="3617"/>
      <c r="T36" s="3617"/>
      <c r="U36" s="3617"/>
      <c r="V36" s="3617"/>
      <c r="W36" s="3617"/>
      <c r="X36" s="3617"/>
      <c r="Y36" s="895"/>
      <c r="Z36" s="801"/>
      <c r="AA36" s="661"/>
      <c r="AB36" s="799"/>
      <c r="AC36" s="803"/>
      <c r="AD36" s="3372">
        <v>72</v>
      </c>
      <c r="AE36" s="665"/>
      <c r="AF36" s="236"/>
      <c r="AG36" s="905">
        <v>44</v>
      </c>
      <c r="AH36" s="237">
        <v>0</v>
      </c>
      <c r="AI36" s="250">
        <v>44</v>
      </c>
      <c r="AJ36" s="681">
        <v>43770</v>
      </c>
      <c r="AK36" s="675">
        <v>2</v>
      </c>
      <c r="AL36" s="672">
        <v>344</v>
      </c>
      <c r="AM36" s="673">
        <v>344</v>
      </c>
      <c r="AN36" s="230">
        <v>7.8181818181818183</v>
      </c>
      <c r="AT36" s="915"/>
      <c r="AU36" s="915"/>
    </row>
    <row r="37" spans="1:47" s="206" customFormat="1" ht="11.1" customHeight="1" x14ac:dyDescent="0.25">
      <c r="A37" s="651">
        <v>31</v>
      </c>
      <c r="B37" s="238"/>
      <c r="C37" s="678" t="s">
        <v>210</v>
      </c>
      <c r="D37" s="3631"/>
      <c r="E37" s="1558">
        <v>1</v>
      </c>
      <c r="F37" s="924"/>
      <c r="G37" s="930"/>
      <c r="H37" s="927"/>
      <c r="I37" s="656"/>
      <c r="J37" s="368"/>
      <c r="K37" s="245"/>
      <c r="L37" s="233"/>
      <c r="M37" s="3620"/>
      <c r="N37" s="181"/>
      <c r="O37" s="181"/>
      <c r="P37" s="3617"/>
      <c r="Q37" s="3617"/>
      <c r="R37" s="181"/>
      <c r="S37" s="3617"/>
      <c r="T37" s="3617"/>
      <c r="U37" s="3617"/>
      <c r="V37" s="3617"/>
      <c r="W37" s="3617"/>
      <c r="X37" s="3617"/>
      <c r="Y37" s="895"/>
      <c r="Z37" s="801"/>
      <c r="AA37" s="661"/>
      <c r="AB37" s="799"/>
      <c r="AC37" s="803"/>
      <c r="AD37" s="3372">
        <v>8</v>
      </c>
      <c r="AE37" s="665"/>
      <c r="AF37" s="236"/>
      <c r="AG37" s="905">
        <v>10</v>
      </c>
      <c r="AH37" s="237">
        <v>0</v>
      </c>
      <c r="AI37" s="250">
        <v>10</v>
      </c>
      <c r="AJ37" s="681">
        <v>43756</v>
      </c>
      <c r="AK37" s="675">
        <v>1</v>
      </c>
      <c r="AL37" s="672">
        <v>61</v>
      </c>
      <c r="AM37" s="673">
        <v>61</v>
      </c>
      <c r="AN37" s="230">
        <v>6.1</v>
      </c>
      <c r="AT37" s="915"/>
      <c r="AU37" s="915"/>
    </row>
    <row r="38" spans="1:47" s="206" customFormat="1" ht="11.1" customHeight="1" x14ac:dyDescent="0.25">
      <c r="A38" s="651">
        <v>32</v>
      </c>
      <c r="B38" s="238"/>
      <c r="C38" s="246" t="s">
        <v>134</v>
      </c>
      <c r="D38" s="3629"/>
      <c r="E38" s="1550">
        <v>2</v>
      </c>
      <c r="F38" s="923"/>
      <c r="G38" s="929" t="s">
        <v>156</v>
      </c>
      <c r="H38" s="926"/>
      <c r="I38" s="656"/>
      <c r="J38" s="368"/>
      <c r="K38" s="245"/>
      <c r="L38" s="233"/>
      <c r="M38" s="234"/>
      <c r="N38" s="181"/>
      <c r="O38" s="181"/>
      <c r="P38" s="3617"/>
      <c r="Q38" s="3617"/>
      <c r="R38" s="181"/>
      <c r="S38" s="3617"/>
      <c r="T38" s="3617"/>
      <c r="U38" s="3617"/>
      <c r="V38" s="3617"/>
      <c r="W38" s="3617"/>
      <c r="X38" s="3617"/>
      <c r="Y38" s="895"/>
      <c r="Z38" s="801"/>
      <c r="AA38" s="661"/>
      <c r="AB38" s="799"/>
      <c r="AC38" s="803"/>
      <c r="AD38" s="3372">
        <v>5</v>
      </c>
      <c r="AE38" s="665"/>
      <c r="AF38" s="236"/>
      <c r="AG38" s="905">
        <v>9</v>
      </c>
      <c r="AH38" s="237">
        <v>0</v>
      </c>
      <c r="AI38" s="250">
        <v>9</v>
      </c>
      <c r="AJ38" s="681">
        <v>43756</v>
      </c>
      <c r="AK38" s="675">
        <v>2</v>
      </c>
      <c r="AL38" s="672">
        <v>45</v>
      </c>
      <c r="AM38" s="673">
        <v>45</v>
      </c>
      <c r="AN38" s="230">
        <v>5</v>
      </c>
      <c r="AT38" s="915"/>
      <c r="AU38" s="915"/>
    </row>
    <row r="39" spans="1:47" s="206" customFormat="1" ht="11.1" customHeight="1" x14ac:dyDescent="0.25">
      <c r="A39" s="651">
        <v>33</v>
      </c>
      <c r="B39" s="238"/>
      <c r="C39" s="244" t="s">
        <v>201</v>
      </c>
      <c r="D39" s="3630"/>
      <c r="E39" s="1552"/>
      <c r="F39" s="923"/>
      <c r="G39" s="929"/>
      <c r="H39" s="926"/>
      <c r="I39" s="656"/>
      <c r="J39" s="368"/>
      <c r="K39" s="245"/>
      <c r="L39" s="233"/>
      <c r="M39" s="234"/>
      <c r="N39" s="181"/>
      <c r="O39" s="181"/>
      <c r="P39" s="3617"/>
      <c r="Q39" s="3617"/>
      <c r="R39" s="181"/>
      <c r="S39" s="3617"/>
      <c r="T39" s="3617"/>
      <c r="U39" s="3617"/>
      <c r="V39" s="3617"/>
      <c r="W39" s="3617"/>
      <c r="X39" s="3617"/>
      <c r="Y39" s="895"/>
      <c r="Z39" s="801"/>
      <c r="AA39" s="661"/>
      <c r="AB39" s="799"/>
      <c r="AC39" s="803"/>
      <c r="AD39" s="3372">
        <v>19</v>
      </c>
      <c r="AE39" s="665"/>
      <c r="AF39" s="236"/>
      <c r="AG39" s="905">
        <v>34</v>
      </c>
      <c r="AH39" s="237">
        <v>0</v>
      </c>
      <c r="AI39" s="250">
        <v>34</v>
      </c>
      <c r="AJ39" s="681">
        <v>43756</v>
      </c>
      <c r="AK39" s="675"/>
      <c r="AL39" s="672">
        <v>229</v>
      </c>
      <c r="AM39" s="673">
        <v>229</v>
      </c>
      <c r="AN39" s="230">
        <v>6.7352941176470589</v>
      </c>
      <c r="AT39" s="915"/>
      <c r="AU39" s="915"/>
    </row>
    <row r="40" spans="1:47" s="206" customFormat="1" ht="11.1" customHeight="1" x14ac:dyDescent="0.25">
      <c r="A40" s="651">
        <v>34</v>
      </c>
      <c r="B40" s="238"/>
      <c r="C40" s="476" t="s">
        <v>135</v>
      </c>
      <c r="D40" s="3632"/>
      <c r="E40" s="1557">
        <v>5</v>
      </c>
      <c r="F40" s="923" t="s">
        <v>156</v>
      </c>
      <c r="G40" s="929"/>
      <c r="H40" s="926"/>
      <c r="I40" s="656"/>
      <c r="J40" s="368"/>
      <c r="K40" s="245"/>
      <c r="L40" s="233"/>
      <c r="M40" s="234"/>
      <c r="N40" s="181"/>
      <c r="O40" s="181"/>
      <c r="P40" s="3617"/>
      <c r="Q40" s="3617"/>
      <c r="R40" s="181"/>
      <c r="S40" s="3617"/>
      <c r="T40" s="3617"/>
      <c r="U40" s="3617"/>
      <c r="V40" s="3617"/>
      <c r="W40" s="3617"/>
      <c r="X40" s="3617"/>
      <c r="Y40" s="895"/>
      <c r="Z40" s="801"/>
      <c r="AA40" s="661"/>
      <c r="AB40" s="799"/>
      <c r="AC40" s="803"/>
      <c r="AD40" s="3372">
        <v>13</v>
      </c>
      <c r="AE40" s="665"/>
      <c r="AF40" s="236"/>
      <c r="AG40" s="905">
        <v>31</v>
      </c>
      <c r="AH40" s="237">
        <v>0</v>
      </c>
      <c r="AI40" s="250">
        <v>31</v>
      </c>
      <c r="AJ40" s="681">
        <v>43455</v>
      </c>
      <c r="AK40" s="675">
        <v>5</v>
      </c>
      <c r="AL40" s="672">
        <v>205</v>
      </c>
      <c r="AM40" s="673">
        <v>205</v>
      </c>
      <c r="AN40" s="230">
        <v>6.612903225806452</v>
      </c>
      <c r="AT40" s="915"/>
      <c r="AU40" s="915"/>
    </row>
    <row r="41" spans="1:47" s="206" customFormat="1" ht="11.1" customHeight="1" x14ac:dyDescent="0.25">
      <c r="A41" s="651">
        <v>35</v>
      </c>
      <c r="B41" s="238"/>
      <c r="C41" s="244" t="s">
        <v>606</v>
      </c>
      <c r="D41" s="3630"/>
      <c r="E41" s="1552"/>
      <c r="F41" s="923"/>
      <c r="G41" s="929"/>
      <c r="H41" s="926"/>
      <c r="I41" s="656"/>
      <c r="J41" s="368"/>
      <c r="K41" s="245"/>
      <c r="L41" s="233"/>
      <c r="M41" s="234"/>
      <c r="N41" s="181"/>
      <c r="O41" s="181"/>
      <c r="P41" s="3617"/>
      <c r="Q41" s="3617"/>
      <c r="R41" s="181"/>
      <c r="S41" s="3617"/>
      <c r="T41" s="3617"/>
      <c r="U41" s="3617"/>
      <c r="V41" s="3617"/>
      <c r="W41" s="3617"/>
      <c r="X41" s="3617"/>
      <c r="Y41" s="895"/>
      <c r="Z41" s="801"/>
      <c r="AA41" s="661"/>
      <c r="AB41" s="799"/>
      <c r="AC41" s="803"/>
      <c r="AD41" s="3372">
        <v>19</v>
      </c>
      <c r="AE41" s="665"/>
      <c r="AF41" s="236"/>
      <c r="AG41" s="905">
        <v>2</v>
      </c>
      <c r="AH41" s="237">
        <v>0</v>
      </c>
      <c r="AI41" s="250">
        <v>2</v>
      </c>
      <c r="AJ41" s="681">
        <v>43434</v>
      </c>
      <c r="AK41" s="675"/>
      <c r="AL41" s="672">
        <v>19</v>
      </c>
      <c r="AM41" s="673">
        <v>19</v>
      </c>
      <c r="AN41" s="230">
        <v>9.5</v>
      </c>
      <c r="AT41" s="915"/>
      <c r="AU41" s="915"/>
    </row>
    <row r="42" spans="1:47" s="206" customFormat="1" ht="11.1" customHeight="1" x14ac:dyDescent="0.25">
      <c r="A42" s="651">
        <v>36</v>
      </c>
      <c r="B42" s="247"/>
      <c r="C42" s="244" t="s">
        <v>340</v>
      </c>
      <c r="D42" s="3630"/>
      <c r="E42" s="1552"/>
      <c r="F42" s="923"/>
      <c r="G42" s="929"/>
      <c r="H42" s="926"/>
      <c r="I42" s="656"/>
      <c r="J42" s="368"/>
      <c r="K42" s="245"/>
      <c r="L42" s="233"/>
      <c r="M42" s="234"/>
      <c r="N42" s="181"/>
      <c r="O42" s="181"/>
      <c r="P42" s="3617"/>
      <c r="Q42" s="3617"/>
      <c r="R42" s="181"/>
      <c r="S42" s="3617"/>
      <c r="T42" s="3617"/>
      <c r="U42" s="3617"/>
      <c r="V42" s="3617"/>
      <c r="W42" s="3617"/>
      <c r="X42" s="3617"/>
      <c r="Y42" s="904"/>
      <c r="Z42" s="801"/>
      <c r="AA42" s="661"/>
      <c r="AB42" s="799"/>
      <c r="AC42" s="803"/>
      <c r="AD42" s="3372">
        <v>12</v>
      </c>
      <c r="AE42" s="665"/>
      <c r="AF42" s="236"/>
      <c r="AG42" s="905">
        <v>1</v>
      </c>
      <c r="AH42" s="237">
        <v>0</v>
      </c>
      <c r="AI42" s="250">
        <v>1</v>
      </c>
      <c r="AJ42" s="681">
        <v>43147</v>
      </c>
      <c r="AK42" s="675"/>
      <c r="AL42" s="672">
        <v>12</v>
      </c>
      <c r="AM42" s="673">
        <v>12</v>
      </c>
      <c r="AN42" s="230">
        <v>12</v>
      </c>
      <c r="AT42" s="915"/>
      <c r="AU42" s="915"/>
    </row>
    <row r="43" spans="1:47" s="206" customFormat="1" ht="11.1" customHeight="1" x14ac:dyDescent="0.25">
      <c r="A43" s="651">
        <v>37</v>
      </c>
      <c r="B43" s="238"/>
      <c r="C43" s="244" t="s">
        <v>313</v>
      </c>
      <c r="D43" s="3630"/>
      <c r="E43" s="1552"/>
      <c r="F43" s="933"/>
      <c r="G43" s="932"/>
      <c r="H43" s="3479"/>
      <c r="I43" s="656"/>
      <c r="J43" s="368"/>
      <c r="K43" s="245"/>
      <c r="L43" s="233"/>
      <c r="M43" s="234"/>
      <c r="N43" s="181"/>
      <c r="O43" s="181"/>
      <c r="P43" s="3617"/>
      <c r="Q43" s="3617"/>
      <c r="R43" s="181"/>
      <c r="S43" s="3617"/>
      <c r="T43" s="3617"/>
      <c r="U43" s="3617"/>
      <c r="V43" s="3617"/>
      <c r="W43" s="3617"/>
      <c r="X43" s="3617"/>
      <c r="Y43" s="904"/>
      <c r="Z43" s="801"/>
      <c r="AA43" s="661"/>
      <c r="AB43" s="799"/>
      <c r="AC43" s="803"/>
      <c r="AD43" s="3372">
        <v>14</v>
      </c>
      <c r="AE43" s="665"/>
      <c r="AF43" s="236"/>
      <c r="AG43" s="905">
        <v>5</v>
      </c>
      <c r="AH43" s="237">
        <v>0</v>
      </c>
      <c r="AI43" s="250">
        <v>5</v>
      </c>
      <c r="AJ43" s="681">
        <v>43105</v>
      </c>
      <c r="AK43" s="675"/>
      <c r="AL43" s="672">
        <v>25</v>
      </c>
      <c r="AM43" s="673">
        <v>25</v>
      </c>
      <c r="AN43" s="230">
        <v>5</v>
      </c>
      <c r="AT43" s="915"/>
      <c r="AU43" s="915"/>
    </row>
    <row r="44" spans="1:47" s="206" customFormat="1" ht="11.1" customHeight="1" x14ac:dyDescent="0.25">
      <c r="A44" s="651">
        <v>38</v>
      </c>
      <c r="B44" s="238"/>
      <c r="C44" s="244" t="s">
        <v>157</v>
      </c>
      <c r="D44" s="3630"/>
      <c r="E44" s="1552"/>
      <c r="F44" s="933"/>
      <c r="G44" s="932"/>
      <c r="H44" s="3479"/>
      <c r="I44" s="656"/>
      <c r="J44" s="368"/>
      <c r="K44" s="242"/>
      <c r="L44" s="233"/>
      <c r="M44" s="234"/>
      <c r="N44" s="181"/>
      <c r="O44" s="181"/>
      <c r="P44" s="3617"/>
      <c r="Q44" s="3617"/>
      <c r="R44" s="181"/>
      <c r="S44" s="3617"/>
      <c r="T44" s="3617"/>
      <c r="U44" s="3617"/>
      <c r="V44" s="3617"/>
      <c r="W44" s="3617"/>
      <c r="X44" s="3617"/>
      <c r="Y44" s="904"/>
      <c r="Z44" s="801"/>
      <c r="AA44" s="661"/>
      <c r="AB44" s="799"/>
      <c r="AC44" s="803"/>
      <c r="AD44" s="3372">
        <v>8</v>
      </c>
      <c r="AE44" s="665"/>
      <c r="AF44" s="236"/>
      <c r="AG44" s="685">
        <v>2</v>
      </c>
      <c r="AH44" s="237">
        <v>0</v>
      </c>
      <c r="AI44" s="250">
        <v>2</v>
      </c>
      <c r="AJ44" s="681">
        <v>43105</v>
      </c>
      <c r="AK44" s="694"/>
      <c r="AL44" s="695">
        <v>8</v>
      </c>
      <c r="AM44" s="673">
        <v>8</v>
      </c>
      <c r="AN44" s="230">
        <v>4</v>
      </c>
      <c r="AT44" s="915"/>
      <c r="AU44" s="915"/>
    </row>
    <row r="45" spans="1:47" s="206" customFormat="1" ht="11.1" customHeight="1" x14ac:dyDescent="0.25">
      <c r="A45" s="651">
        <v>39</v>
      </c>
      <c r="B45" s="238"/>
      <c r="C45" s="244" t="s">
        <v>279</v>
      </c>
      <c r="D45" s="3630"/>
      <c r="E45" s="1552"/>
      <c r="F45" s="923"/>
      <c r="G45" s="929"/>
      <c r="H45" s="926"/>
      <c r="I45" s="656"/>
      <c r="J45" s="368"/>
      <c r="K45" s="245"/>
      <c r="L45" s="233"/>
      <c r="M45" s="234"/>
      <c r="N45" s="181"/>
      <c r="O45" s="181"/>
      <c r="P45" s="3617"/>
      <c r="Q45" s="3617"/>
      <c r="R45" s="181"/>
      <c r="S45" s="3617"/>
      <c r="T45" s="3617"/>
      <c r="U45" s="3617"/>
      <c r="V45" s="3617"/>
      <c r="W45" s="3617"/>
      <c r="X45" s="3617"/>
      <c r="Y45" s="904"/>
      <c r="Z45" s="801"/>
      <c r="AA45" s="661"/>
      <c r="AB45" s="799"/>
      <c r="AC45" s="803"/>
      <c r="AD45" s="3372">
        <v>9</v>
      </c>
      <c r="AE45" s="665"/>
      <c r="AF45" s="236"/>
      <c r="AG45" s="905">
        <v>13</v>
      </c>
      <c r="AH45" s="237">
        <v>0</v>
      </c>
      <c r="AI45" s="250">
        <v>13</v>
      </c>
      <c r="AJ45" s="681">
        <v>43007</v>
      </c>
      <c r="AK45" s="675"/>
      <c r="AL45" s="672">
        <v>103</v>
      </c>
      <c r="AM45" s="673">
        <v>103</v>
      </c>
      <c r="AN45" s="230">
        <v>7.9230769230769234</v>
      </c>
      <c r="AT45" s="915"/>
      <c r="AU45" s="915"/>
    </row>
    <row r="46" spans="1:47" s="206" customFormat="1" ht="11.1" customHeight="1" x14ac:dyDescent="0.25">
      <c r="A46" s="651">
        <v>40</v>
      </c>
      <c r="B46" s="238"/>
      <c r="C46" s="244" t="s">
        <v>333</v>
      </c>
      <c r="D46" s="3630"/>
      <c r="E46" s="1552"/>
      <c r="F46" s="923"/>
      <c r="G46" s="929"/>
      <c r="H46" s="926"/>
      <c r="I46" s="656"/>
      <c r="J46" s="368"/>
      <c r="K46" s="245"/>
      <c r="L46" s="233"/>
      <c r="M46" s="234"/>
      <c r="N46" s="181"/>
      <c r="O46" s="181"/>
      <c r="P46" s="3617"/>
      <c r="Q46" s="3617"/>
      <c r="R46" s="181"/>
      <c r="S46" s="3617"/>
      <c r="T46" s="3617"/>
      <c r="U46" s="3617"/>
      <c r="V46" s="3617"/>
      <c r="W46" s="3617"/>
      <c r="X46" s="3617"/>
      <c r="Y46" s="904"/>
      <c r="Z46" s="801"/>
      <c r="AA46" s="661"/>
      <c r="AB46" s="799"/>
      <c r="AC46" s="803"/>
      <c r="AD46" s="3372">
        <v>11</v>
      </c>
      <c r="AE46" s="665"/>
      <c r="AF46" s="236"/>
      <c r="AG46" s="905">
        <v>2</v>
      </c>
      <c r="AH46" s="237">
        <v>0</v>
      </c>
      <c r="AI46" s="250">
        <v>2</v>
      </c>
      <c r="AJ46" s="681">
        <v>43007</v>
      </c>
      <c r="AK46" s="675"/>
      <c r="AL46" s="672">
        <v>11</v>
      </c>
      <c r="AM46" s="673">
        <v>11</v>
      </c>
      <c r="AN46" s="230">
        <v>5.5</v>
      </c>
      <c r="AT46" s="915"/>
      <c r="AU46" s="915"/>
    </row>
    <row r="47" spans="1:47" s="206" customFormat="1" ht="11.1" customHeight="1" x14ac:dyDescent="0.25">
      <c r="A47" s="651">
        <v>41</v>
      </c>
      <c r="B47" s="238"/>
      <c r="C47" s="272" t="s">
        <v>315</v>
      </c>
      <c r="D47" s="3633"/>
      <c r="E47" s="1555"/>
      <c r="F47" s="922"/>
      <c r="G47" s="928"/>
      <c r="H47" s="925"/>
      <c r="I47" s="931"/>
      <c r="J47" s="700"/>
      <c r="K47" s="245"/>
      <c r="L47" s="243"/>
      <c r="M47" s="836"/>
      <c r="N47" s="875"/>
      <c r="O47" s="875"/>
      <c r="P47" s="3617"/>
      <c r="Q47" s="3617"/>
      <c r="R47" s="875"/>
      <c r="S47" s="3617"/>
      <c r="T47" s="3617"/>
      <c r="U47" s="3617"/>
      <c r="V47" s="3617"/>
      <c r="W47" s="3617"/>
      <c r="X47" s="3617"/>
      <c r="Y47" s="896"/>
      <c r="Z47" s="802"/>
      <c r="AA47" s="806"/>
      <c r="AB47" s="800"/>
      <c r="AC47" s="804"/>
      <c r="AD47" s="3366"/>
      <c r="AE47" s="676"/>
      <c r="AF47" s="658"/>
      <c r="AG47" s="906">
        <v>1</v>
      </c>
      <c r="AH47" s="710">
        <v>0</v>
      </c>
      <c r="AI47" s="711">
        <v>1</v>
      </c>
      <c r="AJ47" s="681">
        <v>42902</v>
      </c>
      <c r="AK47" s="713"/>
      <c r="AL47" s="714">
        <v>4</v>
      </c>
      <c r="AM47" s="673">
        <v>4</v>
      </c>
      <c r="AN47" s="716">
        <v>4</v>
      </c>
      <c r="AT47" s="915"/>
      <c r="AU47" s="915"/>
    </row>
    <row r="48" spans="1:47" s="206" customFormat="1" ht="11.1" customHeight="1" x14ac:dyDescent="0.25">
      <c r="A48" s="651">
        <v>42</v>
      </c>
      <c r="B48" s="238"/>
      <c r="C48" s="772" t="s">
        <v>297</v>
      </c>
      <c r="D48" s="3634"/>
      <c r="E48" s="3384">
        <v>1</v>
      </c>
      <c r="F48" s="922"/>
      <c r="G48" s="928"/>
      <c r="H48" s="925"/>
      <c r="I48" s="931"/>
      <c r="J48" s="700"/>
      <c r="K48" s="245"/>
      <c r="L48" s="243"/>
      <c r="M48" s="836"/>
      <c r="N48" s="875"/>
      <c r="O48" s="875"/>
      <c r="P48" s="3617"/>
      <c r="Q48" s="3617"/>
      <c r="R48" s="875"/>
      <c r="S48" s="3617"/>
      <c r="T48" s="3617"/>
      <c r="U48" s="3617"/>
      <c r="V48" s="3617"/>
      <c r="W48" s="3617"/>
      <c r="X48" s="3617"/>
      <c r="Y48" s="896"/>
      <c r="Z48" s="802"/>
      <c r="AA48" s="806"/>
      <c r="AB48" s="800"/>
      <c r="AC48" s="804"/>
      <c r="AD48" s="3366"/>
      <c r="AE48" s="676"/>
      <c r="AF48" s="658"/>
      <c r="AG48" s="906">
        <v>6</v>
      </c>
      <c r="AH48" s="710">
        <v>0</v>
      </c>
      <c r="AI48" s="711">
        <v>6</v>
      </c>
      <c r="AJ48" s="681">
        <v>42720</v>
      </c>
      <c r="AK48" s="713">
        <v>1</v>
      </c>
      <c r="AL48" s="714">
        <v>52</v>
      </c>
      <c r="AM48" s="673">
        <v>52</v>
      </c>
      <c r="AN48" s="716">
        <v>8.6666666666666661</v>
      </c>
      <c r="AT48" s="915"/>
      <c r="AU48" s="915"/>
    </row>
    <row r="49" spans="1:47" s="206" customFormat="1" ht="11.1" customHeight="1" x14ac:dyDescent="0.25">
      <c r="A49" s="651">
        <v>43</v>
      </c>
      <c r="B49" s="238"/>
      <c r="C49" s="272" t="s">
        <v>310</v>
      </c>
      <c r="D49" s="3633"/>
      <c r="E49" s="1555"/>
      <c r="F49" s="922"/>
      <c r="G49" s="928"/>
      <c r="H49" s="925"/>
      <c r="I49" s="931"/>
      <c r="J49" s="700"/>
      <c r="K49" s="245"/>
      <c r="L49" s="243"/>
      <c r="M49" s="836"/>
      <c r="N49" s="875"/>
      <c r="O49" s="875"/>
      <c r="P49" s="3617"/>
      <c r="Q49" s="3617"/>
      <c r="R49" s="875"/>
      <c r="S49" s="3617"/>
      <c r="T49" s="3617"/>
      <c r="U49" s="3617"/>
      <c r="V49" s="3617"/>
      <c r="W49" s="3617"/>
      <c r="X49" s="3617"/>
      <c r="Y49" s="896"/>
      <c r="Z49" s="802"/>
      <c r="AA49" s="806"/>
      <c r="AB49" s="800"/>
      <c r="AC49" s="804"/>
      <c r="AD49" s="3366"/>
      <c r="AE49" s="676"/>
      <c r="AF49" s="658"/>
      <c r="AG49" s="906">
        <v>1</v>
      </c>
      <c r="AH49" s="710">
        <v>0</v>
      </c>
      <c r="AI49" s="711">
        <v>1</v>
      </c>
      <c r="AJ49" s="681">
        <v>42643</v>
      </c>
      <c r="AK49" s="713"/>
      <c r="AL49" s="714">
        <v>3</v>
      </c>
      <c r="AM49" s="673">
        <v>3</v>
      </c>
      <c r="AN49" s="716">
        <v>3</v>
      </c>
      <c r="AT49" s="915"/>
      <c r="AU49" s="915"/>
    </row>
    <row r="50" spans="1:47" s="206" customFormat="1" ht="11.1" customHeight="1" x14ac:dyDescent="0.25">
      <c r="A50" s="651">
        <v>44</v>
      </c>
      <c r="B50" s="238"/>
      <c r="C50" s="253" t="s">
        <v>311</v>
      </c>
      <c r="D50" s="3630"/>
      <c r="E50" s="1552"/>
      <c r="F50" s="923"/>
      <c r="G50" s="929"/>
      <c r="H50" s="926"/>
      <c r="I50" s="656"/>
      <c r="J50" s="368"/>
      <c r="K50" s="245"/>
      <c r="L50" s="233"/>
      <c r="M50" s="234"/>
      <c r="N50" s="181"/>
      <c r="O50" s="181"/>
      <c r="P50" s="181"/>
      <c r="Q50" s="181"/>
      <c r="R50" s="181"/>
      <c r="S50" s="884"/>
      <c r="T50" s="884"/>
      <c r="U50" s="884"/>
      <c r="V50" s="884"/>
      <c r="W50" s="884"/>
      <c r="X50" s="884"/>
      <c r="Y50" s="895"/>
      <c r="Z50" s="801"/>
      <c r="AA50" s="661"/>
      <c r="AB50" s="799"/>
      <c r="AC50" s="803"/>
      <c r="AD50" s="3365"/>
      <c r="AE50" s="665"/>
      <c r="AF50" s="236"/>
      <c r="AG50" s="905">
        <v>1</v>
      </c>
      <c r="AH50" s="237">
        <v>0</v>
      </c>
      <c r="AI50" s="250">
        <v>1</v>
      </c>
      <c r="AJ50" s="681">
        <v>42643</v>
      </c>
      <c r="AK50" s="675"/>
      <c r="AL50" s="672">
        <v>0</v>
      </c>
      <c r="AM50" s="673">
        <v>0</v>
      </c>
      <c r="AN50" s="230">
        <v>0</v>
      </c>
      <c r="AT50" s="915"/>
      <c r="AU50" s="915"/>
    </row>
    <row r="51" spans="1:47" s="206" customFormat="1" ht="11.1" customHeight="1" x14ac:dyDescent="0.25">
      <c r="A51" s="651">
        <v>45</v>
      </c>
      <c r="B51" s="238"/>
      <c r="C51" s="253" t="s">
        <v>293</v>
      </c>
      <c r="D51" s="3630"/>
      <c r="E51" s="1552"/>
      <c r="F51" s="933"/>
      <c r="G51" s="932"/>
      <c r="H51" s="3479"/>
      <c r="I51" s="656"/>
      <c r="J51" s="249"/>
      <c r="K51" s="245"/>
      <c r="L51" s="233"/>
      <c r="M51" s="234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370"/>
      <c r="Z51" s="660"/>
      <c r="AA51" s="661"/>
      <c r="AB51" s="662"/>
      <c r="AC51" s="663"/>
      <c r="AD51" s="3368"/>
      <c r="AE51" s="235"/>
      <c r="AF51" s="666"/>
      <c r="AG51" s="905">
        <v>1</v>
      </c>
      <c r="AH51" s="237"/>
      <c r="AI51" s="250">
        <v>1</v>
      </c>
      <c r="AJ51" s="681">
        <v>42367</v>
      </c>
      <c r="AK51" s="675"/>
      <c r="AL51" s="672">
        <v>3</v>
      </c>
      <c r="AM51" s="673">
        <v>3</v>
      </c>
      <c r="AN51" s="230">
        <v>3</v>
      </c>
      <c r="AT51" s="915"/>
      <c r="AU51" s="915"/>
    </row>
    <row r="52" spans="1:47" s="248" customFormat="1" ht="11.1" customHeight="1" x14ac:dyDescent="0.25">
      <c r="A52" s="651">
        <v>46</v>
      </c>
      <c r="B52" s="238"/>
      <c r="C52" s="253" t="s">
        <v>126</v>
      </c>
      <c r="D52" s="3630"/>
      <c r="E52" s="1552"/>
      <c r="F52" s="933"/>
      <c r="G52" s="932"/>
      <c r="H52" s="3479"/>
      <c r="I52" s="656"/>
      <c r="J52" s="249"/>
      <c r="K52" s="245"/>
      <c r="L52" s="233"/>
      <c r="M52" s="234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370"/>
      <c r="Z52" s="660"/>
      <c r="AA52" s="661"/>
      <c r="AB52" s="662"/>
      <c r="AC52" s="663"/>
      <c r="AD52" s="3368"/>
      <c r="AE52" s="235"/>
      <c r="AF52" s="236"/>
      <c r="AG52" s="905">
        <v>5</v>
      </c>
      <c r="AH52" s="237"/>
      <c r="AI52" s="250">
        <v>5</v>
      </c>
      <c r="AJ52" s="681">
        <v>42356</v>
      </c>
      <c r="AK52" s="675"/>
      <c r="AL52" s="672">
        <v>24</v>
      </c>
      <c r="AM52" s="673">
        <v>24</v>
      </c>
      <c r="AN52" s="230">
        <v>4.8</v>
      </c>
      <c r="AT52" s="917"/>
      <c r="AU52" s="917"/>
    </row>
    <row r="53" spans="1:47" s="248" customFormat="1" ht="11.1" customHeight="1" x14ac:dyDescent="0.25">
      <c r="A53" s="651">
        <v>47</v>
      </c>
      <c r="B53" s="247"/>
      <c r="C53" s="253" t="s">
        <v>86</v>
      </c>
      <c r="D53" s="3635"/>
      <c r="E53" s="1552"/>
      <c r="F53" s="923"/>
      <c r="G53" s="929"/>
      <c r="H53" s="926"/>
      <c r="I53" s="656"/>
      <c r="J53" s="368"/>
      <c r="K53" s="245"/>
      <c r="L53" s="233"/>
      <c r="M53" s="234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370"/>
      <c r="Z53" s="660"/>
      <c r="AA53" s="661"/>
      <c r="AB53" s="662"/>
      <c r="AC53" s="663"/>
      <c r="AD53" s="3368"/>
      <c r="AE53" s="235"/>
      <c r="AF53" s="236"/>
      <c r="AG53" s="905">
        <v>8</v>
      </c>
      <c r="AH53" s="237"/>
      <c r="AI53" s="250">
        <v>8</v>
      </c>
      <c r="AJ53" s="681">
        <v>42174</v>
      </c>
      <c r="AK53" s="675"/>
      <c r="AL53" s="672">
        <v>51</v>
      </c>
      <c r="AM53" s="673">
        <v>51</v>
      </c>
      <c r="AN53" s="230">
        <v>6.375</v>
      </c>
      <c r="AT53" s="917"/>
      <c r="AU53" s="917"/>
    </row>
    <row r="54" spans="1:47" s="248" customFormat="1" ht="11.1" customHeight="1" x14ac:dyDescent="0.25">
      <c r="A54" s="651">
        <v>48</v>
      </c>
      <c r="B54" s="238"/>
      <c r="C54" s="3393" t="s">
        <v>139</v>
      </c>
      <c r="D54" s="3636"/>
      <c r="E54" s="1550">
        <v>4</v>
      </c>
      <c r="F54" s="923"/>
      <c r="G54" s="929"/>
      <c r="H54" s="926"/>
      <c r="I54" s="656"/>
      <c r="J54" s="368"/>
      <c r="K54" s="245"/>
      <c r="L54" s="233"/>
      <c r="M54" s="234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370"/>
      <c r="Z54" s="660"/>
      <c r="AA54" s="661"/>
      <c r="AB54" s="662"/>
      <c r="AC54" s="663"/>
      <c r="AD54" s="3368"/>
      <c r="AE54" s="235"/>
      <c r="AF54" s="236"/>
      <c r="AG54" s="905">
        <v>28</v>
      </c>
      <c r="AH54" s="237"/>
      <c r="AI54" s="250">
        <v>28</v>
      </c>
      <c r="AJ54" s="681">
        <v>42104</v>
      </c>
      <c r="AK54" s="675">
        <v>4</v>
      </c>
      <c r="AL54" s="672">
        <v>199</v>
      </c>
      <c r="AM54" s="673">
        <v>199</v>
      </c>
      <c r="AN54" s="230">
        <v>7.1071428571428568</v>
      </c>
      <c r="AT54" s="917"/>
      <c r="AU54" s="917"/>
    </row>
    <row r="55" spans="1:47" s="248" customFormat="1" ht="11.1" customHeight="1" x14ac:dyDescent="0.25">
      <c r="A55" s="651">
        <v>49</v>
      </c>
      <c r="B55" s="238"/>
      <c r="C55" s="253" t="s">
        <v>264</v>
      </c>
      <c r="D55" s="3635"/>
      <c r="E55" s="1552"/>
      <c r="F55" s="923"/>
      <c r="G55" s="929"/>
      <c r="H55" s="926"/>
      <c r="I55" s="656"/>
      <c r="J55" s="368"/>
      <c r="K55" s="245"/>
      <c r="L55" s="233"/>
      <c r="M55" s="234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370"/>
      <c r="Z55" s="660"/>
      <c r="AA55" s="661"/>
      <c r="AB55" s="662"/>
      <c r="AC55" s="663"/>
      <c r="AD55" s="3368"/>
      <c r="AE55" s="235"/>
      <c r="AF55" s="236"/>
      <c r="AG55" s="905">
        <v>1</v>
      </c>
      <c r="AH55" s="237"/>
      <c r="AI55" s="250">
        <v>1</v>
      </c>
      <c r="AJ55" s="681">
        <v>42062</v>
      </c>
      <c r="AK55" s="675"/>
      <c r="AL55" s="672">
        <v>6</v>
      </c>
      <c r="AM55" s="673">
        <v>6</v>
      </c>
      <c r="AN55" s="230">
        <v>6</v>
      </c>
      <c r="AT55" s="917"/>
      <c r="AU55" s="917"/>
    </row>
    <row r="56" spans="1:47" s="248" customFormat="1" ht="11.1" customHeight="1" x14ac:dyDescent="0.25">
      <c r="A56" s="651">
        <v>50</v>
      </c>
      <c r="B56" s="238"/>
      <c r="C56" s="268" t="s">
        <v>153</v>
      </c>
      <c r="D56" s="3637"/>
      <c r="E56" s="1556">
        <v>1</v>
      </c>
      <c r="F56" s="923"/>
      <c r="G56" s="929"/>
      <c r="H56" s="926"/>
      <c r="I56" s="656"/>
      <c r="J56" s="368"/>
      <c r="K56" s="245"/>
      <c r="L56" s="233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370"/>
      <c r="Z56" s="660"/>
      <c r="AA56" s="661"/>
      <c r="AB56" s="662"/>
      <c r="AC56" s="663"/>
      <c r="AD56" s="3368"/>
      <c r="AE56" s="235"/>
      <c r="AF56" s="236"/>
      <c r="AG56" s="905">
        <v>15</v>
      </c>
      <c r="AH56" s="237"/>
      <c r="AI56" s="250">
        <v>15</v>
      </c>
      <c r="AJ56" s="681">
        <v>42034</v>
      </c>
      <c r="AK56" s="675">
        <v>1</v>
      </c>
      <c r="AL56" s="672">
        <v>87</v>
      </c>
      <c r="AM56" s="673">
        <v>87</v>
      </c>
      <c r="AN56" s="276">
        <v>5.8</v>
      </c>
      <c r="AT56" s="917"/>
      <c r="AU56" s="917"/>
    </row>
    <row r="57" spans="1:47" s="248" customFormat="1" ht="11.1" customHeight="1" x14ac:dyDescent="0.25">
      <c r="A57" s="651">
        <v>51</v>
      </c>
      <c r="B57" s="238"/>
      <c r="C57" s="253" t="s">
        <v>262</v>
      </c>
      <c r="D57" s="3635"/>
      <c r="E57" s="1552"/>
      <c r="F57" s="924"/>
      <c r="G57" s="930"/>
      <c r="H57" s="927"/>
      <c r="I57" s="656"/>
      <c r="J57" s="368"/>
      <c r="K57" s="245"/>
      <c r="L57" s="233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370"/>
      <c r="Z57" s="660"/>
      <c r="AA57" s="661"/>
      <c r="AB57" s="662"/>
      <c r="AC57" s="663"/>
      <c r="AD57" s="3368"/>
      <c r="AE57" s="235"/>
      <c r="AF57" s="236"/>
      <c r="AG57" s="905">
        <v>1</v>
      </c>
      <c r="AH57" s="237"/>
      <c r="AI57" s="250">
        <v>1</v>
      </c>
      <c r="AJ57" s="681">
        <v>41996</v>
      </c>
      <c r="AK57" s="675"/>
      <c r="AL57" s="672">
        <v>2</v>
      </c>
      <c r="AM57" s="673">
        <v>2</v>
      </c>
      <c r="AN57" s="258">
        <v>2</v>
      </c>
      <c r="AT57" s="917"/>
      <c r="AU57" s="917"/>
    </row>
    <row r="58" spans="1:47" s="248" customFormat="1" ht="11.1" customHeight="1" x14ac:dyDescent="0.25">
      <c r="A58" s="651">
        <v>52</v>
      </c>
      <c r="B58" s="231"/>
      <c r="C58" s="3394" t="s">
        <v>196</v>
      </c>
      <c r="D58" s="3638"/>
      <c r="E58" s="1557">
        <v>3</v>
      </c>
      <c r="F58" s="924" t="s">
        <v>156</v>
      </c>
      <c r="G58" s="930" t="s">
        <v>156</v>
      </c>
      <c r="H58" s="927"/>
      <c r="I58" s="656"/>
      <c r="J58" s="368"/>
      <c r="K58" s="245"/>
      <c r="L58" s="233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370"/>
      <c r="Z58" s="660"/>
      <c r="AA58" s="661"/>
      <c r="AB58" s="662"/>
      <c r="AC58" s="663"/>
      <c r="AD58" s="3368"/>
      <c r="AE58" s="235"/>
      <c r="AF58" s="236"/>
      <c r="AG58" s="905">
        <v>13</v>
      </c>
      <c r="AH58" s="237"/>
      <c r="AI58" s="250">
        <v>13</v>
      </c>
      <c r="AJ58" s="681">
        <v>41996</v>
      </c>
      <c r="AK58" s="675">
        <v>3</v>
      </c>
      <c r="AL58" s="672">
        <v>128</v>
      </c>
      <c r="AM58" s="673">
        <v>128</v>
      </c>
      <c r="AN58" s="230">
        <v>9.8461538461538467</v>
      </c>
      <c r="AT58" s="917"/>
      <c r="AU58" s="917"/>
    </row>
    <row r="59" spans="1:47" s="248" customFormat="1" ht="11.1" customHeight="1" x14ac:dyDescent="0.25">
      <c r="A59" s="651">
        <v>53</v>
      </c>
      <c r="B59" s="238"/>
      <c r="C59" s="253" t="s">
        <v>236</v>
      </c>
      <c r="D59" s="3635"/>
      <c r="E59" s="1552"/>
      <c r="F59" s="923"/>
      <c r="G59" s="929"/>
      <c r="H59" s="926"/>
      <c r="I59" s="656"/>
      <c r="J59" s="368"/>
      <c r="K59" s="245"/>
      <c r="L59" s="233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370"/>
      <c r="Z59" s="660"/>
      <c r="AA59" s="661"/>
      <c r="AB59" s="662"/>
      <c r="AC59" s="663"/>
      <c r="AD59" s="3368"/>
      <c r="AE59" s="235"/>
      <c r="AF59" s="236"/>
      <c r="AG59" s="905">
        <v>1</v>
      </c>
      <c r="AH59" s="237"/>
      <c r="AI59" s="250">
        <v>1</v>
      </c>
      <c r="AJ59" s="681">
        <v>41943</v>
      </c>
      <c r="AK59" s="675"/>
      <c r="AL59" s="672">
        <v>12</v>
      </c>
      <c r="AM59" s="673">
        <v>12</v>
      </c>
      <c r="AN59" s="230">
        <v>12</v>
      </c>
      <c r="AT59" s="917"/>
      <c r="AU59" s="917"/>
    </row>
    <row r="60" spans="1:47" s="248" customFormat="1" ht="11.1" customHeight="1" x14ac:dyDescent="0.25">
      <c r="A60" s="651">
        <v>54</v>
      </c>
      <c r="B60" s="238"/>
      <c r="C60" s="253" t="s">
        <v>218</v>
      </c>
      <c r="D60" s="3635"/>
      <c r="E60" s="1552"/>
      <c r="F60" s="923"/>
      <c r="G60" s="929"/>
      <c r="H60" s="926"/>
      <c r="I60" s="656"/>
      <c r="J60" s="368"/>
      <c r="K60" s="245"/>
      <c r="L60" s="233"/>
      <c r="M60" s="234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370"/>
      <c r="Z60" s="660"/>
      <c r="AA60" s="661"/>
      <c r="AB60" s="662"/>
      <c r="AC60" s="663"/>
      <c r="AD60" s="3368"/>
      <c r="AE60" s="235"/>
      <c r="AF60" s="666"/>
      <c r="AG60" s="905">
        <v>1</v>
      </c>
      <c r="AH60" s="237"/>
      <c r="AI60" s="250">
        <v>1</v>
      </c>
      <c r="AJ60" s="681">
        <v>41880</v>
      </c>
      <c r="AK60" s="675"/>
      <c r="AL60" s="672">
        <v>2</v>
      </c>
      <c r="AM60" s="673">
        <v>2</v>
      </c>
      <c r="AN60" s="230">
        <v>2</v>
      </c>
      <c r="AT60" s="917"/>
      <c r="AU60" s="917"/>
    </row>
    <row r="61" spans="1:47" s="248" customFormat="1" ht="11.1" customHeight="1" x14ac:dyDescent="0.25">
      <c r="A61" s="651">
        <v>55</v>
      </c>
      <c r="B61" s="247"/>
      <c r="C61" s="3395" t="s">
        <v>222</v>
      </c>
      <c r="D61" s="3639"/>
      <c r="E61" s="1556">
        <v>1</v>
      </c>
      <c r="F61" s="933"/>
      <c r="G61" s="929"/>
      <c r="H61" s="3479"/>
      <c r="I61" s="656"/>
      <c r="J61" s="249"/>
      <c r="K61" s="242"/>
      <c r="L61" s="233"/>
      <c r="M61" s="234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3377"/>
      <c r="Z61" s="660"/>
      <c r="AA61" s="661"/>
      <c r="AB61" s="662"/>
      <c r="AC61" s="663"/>
      <c r="AD61" s="3368"/>
      <c r="AE61" s="256"/>
      <c r="AF61" s="261"/>
      <c r="AG61" s="905">
        <v>1</v>
      </c>
      <c r="AH61" s="237"/>
      <c r="AI61" s="250">
        <v>1</v>
      </c>
      <c r="AJ61" s="681">
        <v>41782</v>
      </c>
      <c r="AK61" s="675">
        <v>1</v>
      </c>
      <c r="AL61" s="672">
        <v>12</v>
      </c>
      <c r="AM61" s="673">
        <v>12</v>
      </c>
      <c r="AN61" s="230">
        <v>12</v>
      </c>
      <c r="AT61" s="917"/>
      <c r="AU61" s="917"/>
    </row>
    <row r="62" spans="1:47" s="248" customFormat="1" ht="11.1" customHeight="1" x14ac:dyDescent="0.25">
      <c r="A62" s="651">
        <v>56</v>
      </c>
      <c r="B62" s="238"/>
      <c r="C62" s="263" t="s">
        <v>227</v>
      </c>
      <c r="D62" s="3640"/>
      <c r="E62" s="1559">
        <v>1</v>
      </c>
      <c r="F62" s="923"/>
      <c r="G62" s="929"/>
      <c r="H62" s="926"/>
      <c r="I62" s="656"/>
      <c r="J62" s="249"/>
      <c r="K62" s="245"/>
      <c r="L62" s="233"/>
      <c r="M62" s="234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370"/>
      <c r="Z62" s="660"/>
      <c r="AA62" s="661"/>
      <c r="AB62" s="662"/>
      <c r="AC62" s="663"/>
      <c r="AD62" s="3368"/>
      <c r="AE62" s="235"/>
      <c r="AF62" s="666"/>
      <c r="AG62" s="905">
        <v>29</v>
      </c>
      <c r="AH62" s="237"/>
      <c r="AI62" s="250">
        <v>29</v>
      </c>
      <c r="AJ62" s="681">
        <v>41698</v>
      </c>
      <c r="AK62" s="675">
        <v>1</v>
      </c>
      <c r="AL62" s="672">
        <v>163</v>
      </c>
      <c r="AM62" s="673">
        <v>163</v>
      </c>
      <c r="AN62" s="230">
        <v>5.6206896551724137</v>
      </c>
      <c r="AT62" s="917"/>
      <c r="AU62" s="917"/>
    </row>
    <row r="63" spans="1:47" s="248" customFormat="1" ht="11.1" customHeight="1" x14ac:dyDescent="0.25">
      <c r="A63" s="651">
        <v>57</v>
      </c>
      <c r="B63" s="238"/>
      <c r="C63" s="622" t="s">
        <v>136</v>
      </c>
      <c r="D63" s="3641"/>
      <c r="E63" s="1553">
        <v>4</v>
      </c>
      <c r="F63" s="923"/>
      <c r="G63" s="929"/>
      <c r="H63" s="926" t="s">
        <v>156</v>
      </c>
      <c r="I63" s="656" t="s">
        <v>156</v>
      </c>
      <c r="J63" s="249"/>
      <c r="K63" s="245"/>
      <c r="L63" s="233"/>
      <c r="M63" s="234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370"/>
      <c r="Z63" s="660"/>
      <c r="AA63" s="661"/>
      <c r="AB63" s="662"/>
      <c r="AC63" s="663"/>
      <c r="AD63" s="3368"/>
      <c r="AE63" s="235"/>
      <c r="AF63" s="666"/>
      <c r="AG63" s="905">
        <v>21</v>
      </c>
      <c r="AH63" s="237"/>
      <c r="AI63" s="250">
        <v>21</v>
      </c>
      <c r="AJ63" s="681">
        <v>41670</v>
      </c>
      <c r="AK63" s="675">
        <v>4</v>
      </c>
      <c r="AL63" s="672">
        <v>134</v>
      </c>
      <c r="AM63" s="673">
        <v>134</v>
      </c>
      <c r="AN63" s="657">
        <v>6.3809523809523814</v>
      </c>
      <c r="AT63" s="917"/>
      <c r="AU63" s="917"/>
    </row>
    <row r="64" spans="1:47" s="206" customFormat="1" ht="11.1" customHeight="1" x14ac:dyDescent="0.25">
      <c r="A64" s="651">
        <v>58</v>
      </c>
      <c r="B64" s="231"/>
      <c r="C64" s="268" t="s">
        <v>137</v>
      </c>
      <c r="D64" s="3637"/>
      <c r="E64" s="1556">
        <v>1</v>
      </c>
      <c r="F64" s="923"/>
      <c r="G64" s="929"/>
      <c r="H64" s="926"/>
      <c r="I64" s="656"/>
      <c r="J64" s="249"/>
      <c r="K64" s="245"/>
      <c r="L64" s="233"/>
      <c r="M64" s="234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370"/>
      <c r="Z64" s="660"/>
      <c r="AA64" s="661"/>
      <c r="AB64" s="662"/>
      <c r="AC64" s="663"/>
      <c r="AD64" s="3368"/>
      <c r="AE64" s="235"/>
      <c r="AF64" s="666"/>
      <c r="AG64" s="905">
        <v>4</v>
      </c>
      <c r="AH64" s="237"/>
      <c r="AI64" s="250">
        <v>4</v>
      </c>
      <c r="AJ64" s="681">
        <v>41607</v>
      </c>
      <c r="AK64" s="675">
        <v>1</v>
      </c>
      <c r="AL64" s="672">
        <v>24</v>
      </c>
      <c r="AM64" s="673">
        <v>24</v>
      </c>
      <c r="AN64" s="657">
        <v>6</v>
      </c>
      <c r="AT64" s="915"/>
      <c r="AU64" s="915"/>
    </row>
    <row r="65" spans="1:47" s="206" customFormat="1" ht="11.1" customHeight="1" x14ac:dyDescent="0.2">
      <c r="A65" s="651">
        <v>59</v>
      </c>
      <c r="B65" s="247"/>
      <c r="C65" s="253" t="s">
        <v>205</v>
      </c>
      <c r="D65" s="3635"/>
      <c r="E65" s="1552"/>
      <c r="F65" s="923"/>
      <c r="G65" s="929"/>
      <c r="H65" s="926"/>
      <c r="I65" s="656"/>
      <c r="J65" s="249"/>
      <c r="K65" s="245"/>
      <c r="L65" s="233"/>
      <c r="M65" s="234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3375"/>
      <c r="Z65" s="660"/>
      <c r="AA65" s="661"/>
      <c r="AB65" s="662"/>
      <c r="AC65" s="663"/>
      <c r="AD65" s="3368"/>
      <c r="AE65" s="235"/>
      <c r="AF65" s="666"/>
      <c r="AG65" s="905">
        <v>1</v>
      </c>
      <c r="AH65" s="237"/>
      <c r="AI65" s="250">
        <v>1</v>
      </c>
      <c r="AJ65" s="681">
        <v>41607</v>
      </c>
      <c r="AK65" s="675"/>
      <c r="AL65" s="672">
        <v>5</v>
      </c>
      <c r="AM65" s="673">
        <v>5</v>
      </c>
      <c r="AN65" s="657">
        <v>5</v>
      </c>
      <c r="AT65" s="915"/>
      <c r="AU65" s="915"/>
    </row>
    <row r="66" spans="1:47" s="206" customFormat="1" ht="11.1" customHeight="1" x14ac:dyDescent="0.25">
      <c r="A66" s="651">
        <v>60</v>
      </c>
      <c r="B66" s="247"/>
      <c r="C66" s="251" t="s">
        <v>169</v>
      </c>
      <c r="D66" s="3642"/>
      <c r="E66" s="1560"/>
      <c r="F66" s="923"/>
      <c r="G66" s="929"/>
      <c r="H66" s="926"/>
      <c r="I66" s="656"/>
      <c r="J66" s="3385"/>
      <c r="K66" s="242"/>
      <c r="L66" s="233"/>
      <c r="M66" s="234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3379"/>
      <c r="Z66" s="790"/>
      <c r="AA66" s="791"/>
      <c r="AB66" s="792"/>
      <c r="AC66" s="677"/>
      <c r="AD66" s="3367"/>
      <c r="AE66" s="3389"/>
      <c r="AF66" s="3390"/>
      <c r="AG66" s="3392">
        <v>1</v>
      </c>
      <c r="AH66" s="686"/>
      <c r="AI66" s="250">
        <v>1</v>
      </c>
      <c r="AJ66" s="681">
        <v>41432</v>
      </c>
      <c r="AK66" s="694"/>
      <c r="AL66" s="695">
        <v>4</v>
      </c>
      <c r="AM66" s="673">
        <v>4</v>
      </c>
      <c r="AN66" s="230">
        <v>4</v>
      </c>
      <c r="AT66" s="915"/>
      <c r="AU66" s="915"/>
    </row>
    <row r="67" spans="1:47" s="206" customFormat="1" ht="11.1" customHeight="1" x14ac:dyDescent="0.25">
      <c r="A67" s="651">
        <v>61</v>
      </c>
      <c r="B67" s="247"/>
      <c r="C67" s="253" t="s">
        <v>65</v>
      </c>
      <c r="D67" s="3635"/>
      <c r="E67" s="1561"/>
      <c r="F67" s="923"/>
      <c r="G67" s="929"/>
      <c r="H67" s="926"/>
      <c r="I67" s="656"/>
      <c r="J67" s="249"/>
      <c r="K67" s="242"/>
      <c r="L67" s="233"/>
      <c r="M67" s="234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3377"/>
      <c r="Z67" s="660"/>
      <c r="AA67" s="661"/>
      <c r="AB67" s="662"/>
      <c r="AC67" s="663"/>
      <c r="AD67" s="3368"/>
      <c r="AE67" s="256"/>
      <c r="AF67" s="257"/>
      <c r="AG67" s="905">
        <v>2</v>
      </c>
      <c r="AH67" s="237"/>
      <c r="AI67" s="250">
        <v>2</v>
      </c>
      <c r="AJ67" s="681">
        <v>41432</v>
      </c>
      <c r="AK67" s="675"/>
      <c r="AL67" s="672">
        <v>10</v>
      </c>
      <c r="AM67" s="673">
        <v>10</v>
      </c>
      <c r="AN67" s="276">
        <v>5</v>
      </c>
      <c r="AT67" s="915"/>
      <c r="AU67" s="915"/>
    </row>
    <row r="68" spans="1:47" s="206" customFormat="1" ht="11.1" customHeight="1" x14ac:dyDescent="0.25">
      <c r="A68" s="651">
        <v>62</v>
      </c>
      <c r="B68" s="247"/>
      <c r="C68" s="253" t="s">
        <v>160</v>
      </c>
      <c r="D68" s="3635"/>
      <c r="E68" s="1561"/>
      <c r="F68" s="923"/>
      <c r="G68" s="929"/>
      <c r="H68" s="926"/>
      <c r="I68" s="656"/>
      <c r="J68" s="259"/>
      <c r="K68" s="242"/>
      <c r="L68" s="233"/>
      <c r="M68" s="234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3377"/>
      <c r="Z68" s="660"/>
      <c r="AA68" s="661"/>
      <c r="AB68" s="662"/>
      <c r="AC68" s="663"/>
      <c r="AD68" s="3368"/>
      <c r="AE68" s="668"/>
      <c r="AF68" s="236"/>
      <c r="AG68" s="905">
        <v>2</v>
      </c>
      <c r="AH68" s="237"/>
      <c r="AI68" s="250">
        <v>2</v>
      </c>
      <c r="AJ68" s="681">
        <v>41397</v>
      </c>
      <c r="AK68" s="675"/>
      <c r="AL68" s="672">
        <v>6</v>
      </c>
      <c r="AM68" s="673">
        <v>6</v>
      </c>
      <c r="AN68" s="230">
        <v>3</v>
      </c>
      <c r="AT68" s="915"/>
      <c r="AU68" s="915"/>
    </row>
    <row r="69" spans="1:47" s="248" customFormat="1" ht="11.1" customHeight="1" x14ac:dyDescent="0.25">
      <c r="A69" s="651">
        <v>63</v>
      </c>
      <c r="B69" s="247"/>
      <c r="C69" s="272" t="s">
        <v>149</v>
      </c>
      <c r="D69" s="3643"/>
      <c r="E69" s="1563"/>
      <c r="F69" s="923"/>
      <c r="G69" s="929"/>
      <c r="H69" s="926"/>
      <c r="I69" s="656"/>
      <c r="J69" s="3387"/>
      <c r="K69" s="779"/>
      <c r="L69" s="233"/>
      <c r="M69" s="234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3376"/>
      <c r="Z69" s="660"/>
      <c r="AA69" s="661"/>
      <c r="AB69" s="662"/>
      <c r="AC69" s="663"/>
      <c r="AD69" s="3369"/>
      <c r="AE69" s="667"/>
      <c r="AF69" s="789"/>
      <c r="AG69" s="905">
        <v>2</v>
      </c>
      <c r="AH69" s="237"/>
      <c r="AI69" s="250">
        <v>2</v>
      </c>
      <c r="AJ69" s="681">
        <v>41397</v>
      </c>
      <c r="AK69" s="675"/>
      <c r="AL69" s="672">
        <v>5</v>
      </c>
      <c r="AM69" s="673">
        <v>5</v>
      </c>
      <c r="AN69" s="262">
        <v>2.5</v>
      </c>
      <c r="AT69" s="917"/>
      <c r="AU69" s="917"/>
    </row>
    <row r="70" spans="1:47" s="248" customFormat="1" ht="11.1" customHeight="1" x14ac:dyDescent="0.25">
      <c r="A70" s="651">
        <v>64</v>
      </c>
      <c r="B70" s="238"/>
      <c r="C70" s="272" t="s">
        <v>168</v>
      </c>
      <c r="D70" s="3643"/>
      <c r="E70" s="1563"/>
      <c r="F70" s="923"/>
      <c r="G70" s="929"/>
      <c r="H70" s="926"/>
      <c r="I70" s="656"/>
      <c r="J70" s="3386"/>
      <c r="K70" s="242"/>
      <c r="L70" s="233"/>
      <c r="M70" s="234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2737"/>
      <c r="Z70" s="660"/>
      <c r="AA70" s="661"/>
      <c r="AB70" s="662"/>
      <c r="AC70" s="663"/>
      <c r="AD70" s="3369"/>
      <c r="AE70" s="785"/>
      <c r="AF70" s="3391"/>
      <c r="AG70" s="685">
        <v>1</v>
      </c>
      <c r="AH70" s="686"/>
      <c r="AI70" s="250">
        <v>1</v>
      </c>
      <c r="AJ70" s="681">
        <v>41397</v>
      </c>
      <c r="AK70" s="694"/>
      <c r="AL70" s="695">
        <v>7</v>
      </c>
      <c r="AM70" s="673">
        <v>7</v>
      </c>
      <c r="AN70" s="230">
        <v>7</v>
      </c>
      <c r="AT70" s="917"/>
      <c r="AU70" s="917"/>
    </row>
    <row r="71" spans="1:47" s="248" customFormat="1" ht="11.1" customHeight="1" x14ac:dyDescent="0.25">
      <c r="A71" s="651">
        <v>65</v>
      </c>
      <c r="B71" s="238"/>
      <c r="C71" s="253" t="s">
        <v>37</v>
      </c>
      <c r="D71" s="3635"/>
      <c r="E71" s="1561"/>
      <c r="F71" s="923"/>
      <c r="G71" s="929"/>
      <c r="H71" s="926"/>
      <c r="I71" s="656"/>
      <c r="J71" s="259"/>
      <c r="K71" s="245"/>
      <c r="L71" s="233"/>
      <c r="M71" s="234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3377"/>
      <c r="Z71" s="660"/>
      <c r="AA71" s="661"/>
      <c r="AB71" s="662"/>
      <c r="AC71" s="663"/>
      <c r="AD71" s="3368"/>
      <c r="AE71" s="256"/>
      <c r="AF71" s="261"/>
      <c r="AG71" s="905">
        <v>4</v>
      </c>
      <c r="AH71" s="237"/>
      <c r="AI71" s="250">
        <v>4</v>
      </c>
      <c r="AJ71" s="681">
        <v>41397</v>
      </c>
      <c r="AK71" s="675"/>
      <c r="AL71" s="672">
        <v>28</v>
      </c>
      <c r="AM71" s="673">
        <v>28</v>
      </c>
      <c r="AN71" s="230">
        <v>7</v>
      </c>
      <c r="AT71" s="917"/>
      <c r="AU71" s="917"/>
    </row>
    <row r="72" spans="1:47" s="248" customFormat="1" ht="11.1" customHeight="1" x14ac:dyDescent="0.25">
      <c r="A72" s="651">
        <v>66</v>
      </c>
      <c r="B72" s="247"/>
      <c r="C72" s="698" t="s">
        <v>167</v>
      </c>
      <c r="D72" s="3644"/>
      <c r="E72" s="1564"/>
      <c r="F72" s="923"/>
      <c r="G72" s="929"/>
      <c r="H72" s="926"/>
      <c r="I72" s="656"/>
      <c r="J72" s="773"/>
      <c r="K72" s="232"/>
      <c r="L72" s="233"/>
      <c r="M72" s="234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2722"/>
      <c r="Z72" s="660"/>
      <c r="AA72" s="661"/>
      <c r="AB72" s="662"/>
      <c r="AC72" s="663"/>
      <c r="AD72" s="3370"/>
      <c r="AE72" s="784"/>
      <c r="AF72" s="787"/>
      <c r="AG72" s="685">
        <v>1</v>
      </c>
      <c r="AH72" s="686"/>
      <c r="AI72" s="250">
        <v>1</v>
      </c>
      <c r="AJ72" s="681">
        <v>41397</v>
      </c>
      <c r="AK72" s="694"/>
      <c r="AL72" s="695">
        <v>10</v>
      </c>
      <c r="AM72" s="673">
        <v>10</v>
      </c>
      <c r="AN72" s="276">
        <v>10</v>
      </c>
      <c r="AT72" s="917"/>
      <c r="AU72" s="917"/>
    </row>
    <row r="73" spans="1:47" s="248" customFormat="1" ht="11.1" customHeight="1" x14ac:dyDescent="0.25">
      <c r="A73" s="651">
        <v>67</v>
      </c>
      <c r="B73" s="238"/>
      <c r="C73" s="263" t="s">
        <v>238</v>
      </c>
      <c r="D73" s="3640"/>
      <c r="E73" s="1562">
        <v>1</v>
      </c>
      <c r="F73" s="923"/>
      <c r="G73" s="929"/>
      <c r="H73" s="926"/>
      <c r="I73" s="656"/>
      <c r="J73" s="249"/>
      <c r="K73" s="242"/>
      <c r="L73" s="233"/>
      <c r="M73" s="234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370"/>
      <c r="Z73" s="660"/>
      <c r="AA73" s="661"/>
      <c r="AB73" s="662"/>
      <c r="AC73" s="663"/>
      <c r="AD73" s="3368"/>
      <c r="AE73" s="235"/>
      <c r="AF73" s="236"/>
      <c r="AG73" s="905">
        <v>8</v>
      </c>
      <c r="AH73" s="237"/>
      <c r="AI73" s="250">
        <v>8</v>
      </c>
      <c r="AJ73" s="681">
        <v>41397</v>
      </c>
      <c r="AK73" s="675">
        <v>1</v>
      </c>
      <c r="AL73" s="672">
        <v>50</v>
      </c>
      <c r="AM73" s="673">
        <v>50</v>
      </c>
      <c r="AN73" s="276">
        <v>6.25</v>
      </c>
      <c r="AT73" s="917"/>
      <c r="AU73" s="917"/>
    </row>
    <row r="74" spans="1:47" s="248" customFormat="1" ht="11.1" customHeight="1" x14ac:dyDescent="0.25">
      <c r="A74" s="651">
        <v>68</v>
      </c>
      <c r="B74" s="247"/>
      <c r="C74" s="253" t="s">
        <v>63</v>
      </c>
      <c r="D74" s="3635"/>
      <c r="E74" s="1561"/>
      <c r="F74" s="923"/>
      <c r="G74" s="929"/>
      <c r="H74" s="926"/>
      <c r="I74" s="656"/>
      <c r="J74" s="269"/>
      <c r="K74" s="239"/>
      <c r="L74" s="233"/>
      <c r="M74" s="234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3377"/>
      <c r="Z74" s="660"/>
      <c r="AA74" s="661"/>
      <c r="AB74" s="662"/>
      <c r="AC74" s="663"/>
      <c r="AD74" s="3368"/>
      <c r="AE74" s="256"/>
      <c r="AF74" s="257"/>
      <c r="AG74" s="905">
        <v>4</v>
      </c>
      <c r="AH74" s="237"/>
      <c r="AI74" s="250">
        <v>4</v>
      </c>
      <c r="AJ74" s="681">
        <v>41117</v>
      </c>
      <c r="AK74" s="675"/>
      <c r="AL74" s="672">
        <v>7</v>
      </c>
      <c r="AM74" s="673">
        <v>7</v>
      </c>
      <c r="AN74" s="230">
        <v>1.75</v>
      </c>
      <c r="AT74" s="917"/>
      <c r="AU74" s="917"/>
    </row>
    <row r="75" spans="1:47" s="248" customFormat="1" ht="11.1" customHeight="1" x14ac:dyDescent="0.25">
      <c r="A75" s="651">
        <v>69</v>
      </c>
      <c r="B75" s="247"/>
      <c r="C75" s="253" t="s">
        <v>118</v>
      </c>
      <c r="D75" s="3635"/>
      <c r="E75" s="1561"/>
      <c r="F75" s="923"/>
      <c r="G75" s="929"/>
      <c r="H75" s="926"/>
      <c r="I75" s="656"/>
      <c r="J75" s="277"/>
      <c r="K75" s="279"/>
      <c r="L75" s="233"/>
      <c r="M75" s="234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370"/>
      <c r="Z75" s="660"/>
      <c r="AA75" s="661"/>
      <c r="AB75" s="662"/>
      <c r="AC75" s="663"/>
      <c r="AD75" s="3368"/>
      <c r="AE75" s="256"/>
      <c r="AF75" s="278"/>
      <c r="AG75" s="685">
        <v>1</v>
      </c>
      <c r="AH75" s="686"/>
      <c r="AI75" s="250">
        <v>1</v>
      </c>
      <c r="AJ75" s="681">
        <v>41040</v>
      </c>
      <c r="AK75" s="694"/>
      <c r="AL75" s="695">
        <v>5</v>
      </c>
      <c r="AM75" s="673">
        <v>5</v>
      </c>
      <c r="AN75" s="230">
        <v>5</v>
      </c>
      <c r="AT75" s="917"/>
      <c r="AU75" s="917"/>
    </row>
    <row r="76" spans="1:47" s="248" customFormat="1" ht="11.1" customHeight="1" x14ac:dyDescent="0.25">
      <c r="A76" s="651">
        <v>70</v>
      </c>
      <c r="B76" s="247"/>
      <c r="C76" s="253" t="s">
        <v>117</v>
      </c>
      <c r="D76" s="3635"/>
      <c r="E76" s="1561"/>
      <c r="F76" s="923"/>
      <c r="G76" s="929"/>
      <c r="H76" s="926"/>
      <c r="I76" s="656"/>
      <c r="J76" s="277"/>
      <c r="K76" s="279"/>
      <c r="L76" s="233"/>
      <c r="M76" s="234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370"/>
      <c r="Z76" s="660"/>
      <c r="AA76" s="661"/>
      <c r="AB76" s="662"/>
      <c r="AC76" s="663"/>
      <c r="AD76" s="3368"/>
      <c r="AE76" s="256"/>
      <c r="AF76" s="278"/>
      <c r="AG76" s="685">
        <v>1</v>
      </c>
      <c r="AH76" s="686"/>
      <c r="AI76" s="250">
        <v>1</v>
      </c>
      <c r="AJ76" s="681">
        <v>41040</v>
      </c>
      <c r="AK76" s="694"/>
      <c r="AL76" s="695">
        <v>2</v>
      </c>
      <c r="AM76" s="673">
        <v>2</v>
      </c>
      <c r="AN76" s="276">
        <v>2</v>
      </c>
      <c r="AT76" s="917"/>
      <c r="AU76" s="917"/>
    </row>
    <row r="77" spans="1:47" s="248" customFormat="1" ht="11.1" customHeight="1" x14ac:dyDescent="0.25">
      <c r="A77" s="651">
        <v>71</v>
      </c>
      <c r="B77" s="247"/>
      <c r="C77" s="263" t="s">
        <v>144</v>
      </c>
      <c r="D77" s="3640"/>
      <c r="E77" s="1562">
        <v>1</v>
      </c>
      <c r="F77" s="923"/>
      <c r="G77" s="929"/>
      <c r="H77" s="926"/>
      <c r="I77" s="656"/>
      <c r="J77" s="249"/>
      <c r="K77" s="232"/>
      <c r="L77" s="233"/>
      <c r="M77" s="234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370"/>
      <c r="Z77" s="660"/>
      <c r="AA77" s="661"/>
      <c r="AB77" s="662"/>
      <c r="AC77" s="663"/>
      <c r="AD77" s="3368"/>
      <c r="AE77" s="235"/>
      <c r="AF77" s="236"/>
      <c r="AG77" s="905">
        <v>3</v>
      </c>
      <c r="AH77" s="237"/>
      <c r="AI77" s="250">
        <v>3</v>
      </c>
      <c r="AJ77" s="681">
        <v>41040</v>
      </c>
      <c r="AK77" s="675">
        <v>1</v>
      </c>
      <c r="AL77" s="672">
        <v>19</v>
      </c>
      <c r="AM77" s="673">
        <v>19</v>
      </c>
      <c r="AN77" s="276">
        <v>6.333333333333333</v>
      </c>
      <c r="AT77" s="917"/>
      <c r="AU77" s="917"/>
    </row>
    <row r="78" spans="1:47" s="248" customFormat="1" ht="11.1" customHeight="1" x14ac:dyDescent="0.25">
      <c r="A78" s="651">
        <v>72</v>
      </c>
      <c r="B78" s="247"/>
      <c r="C78" s="253" t="s">
        <v>83</v>
      </c>
      <c r="D78" s="3635"/>
      <c r="E78" s="1561"/>
      <c r="F78" s="923"/>
      <c r="G78" s="929"/>
      <c r="H78" s="926"/>
      <c r="I78" s="656"/>
      <c r="J78" s="249"/>
      <c r="K78" s="232"/>
      <c r="L78" s="233"/>
      <c r="M78" s="234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3377"/>
      <c r="Z78" s="660"/>
      <c r="AA78" s="661"/>
      <c r="AB78" s="662"/>
      <c r="AC78" s="663"/>
      <c r="AD78" s="3368"/>
      <c r="AE78" s="256"/>
      <c r="AF78" s="257"/>
      <c r="AG78" s="905">
        <v>2</v>
      </c>
      <c r="AH78" s="237"/>
      <c r="AI78" s="250">
        <v>2</v>
      </c>
      <c r="AJ78" s="681">
        <v>40962</v>
      </c>
      <c r="AK78" s="693"/>
      <c r="AL78" s="672">
        <v>7</v>
      </c>
      <c r="AM78" s="673">
        <v>7</v>
      </c>
      <c r="AN78" s="230">
        <v>3.5</v>
      </c>
      <c r="AT78" s="917"/>
      <c r="AU78" s="917"/>
    </row>
    <row r="79" spans="1:47" s="248" customFormat="1" ht="11.1" customHeight="1" x14ac:dyDescent="0.25">
      <c r="A79" s="651">
        <v>73</v>
      </c>
      <c r="B79" s="247"/>
      <c r="C79" s="253" t="s">
        <v>36</v>
      </c>
      <c r="D79" s="3635"/>
      <c r="E79" s="1561"/>
      <c r="F79" s="923"/>
      <c r="G79" s="929"/>
      <c r="H79" s="926"/>
      <c r="I79" s="656"/>
      <c r="J79" s="254"/>
      <c r="K79" s="780"/>
      <c r="L79" s="233"/>
      <c r="M79" s="234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3377"/>
      <c r="Z79" s="660"/>
      <c r="AA79" s="661"/>
      <c r="AB79" s="662"/>
      <c r="AC79" s="663"/>
      <c r="AD79" s="3368"/>
      <c r="AE79" s="256"/>
      <c r="AF79" s="257"/>
      <c r="AG79" s="905">
        <v>6</v>
      </c>
      <c r="AH79" s="237"/>
      <c r="AI79" s="250">
        <v>6</v>
      </c>
      <c r="AJ79" s="681">
        <v>40879</v>
      </c>
      <c r="AK79" s="675"/>
      <c r="AL79" s="672">
        <v>29</v>
      </c>
      <c r="AM79" s="673">
        <v>29</v>
      </c>
      <c r="AN79" s="230">
        <v>4.833333333333333</v>
      </c>
      <c r="AT79" s="917"/>
      <c r="AU79" s="917"/>
    </row>
    <row r="80" spans="1:47" s="248" customFormat="1" ht="11.1" customHeight="1" x14ac:dyDescent="0.25">
      <c r="A80" s="651">
        <v>74</v>
      </c>
      <c r="B80" s="238"/>
      <c r="C80" s="251" t="s">
        <v>43</v>
      </c>
      <c r="D80" s="3642"/>
      <c r="E80" s="1560"/>
      <c r="F80" s="923"/>
      <c r="G80" s="929"/>
      <c r="H80" s="926"/>
      <c r="I80" s="656"/>
      <c r="J80" s="252"/>
      <c r="K80" s="239"/>
      <c r="L80" s="233"/>
      <c r="M80" s="234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3379"/>
      <c r="Z80" s="660"/>
      <c r="AA80" s="661"/>
      <c r="AB80" s="662"/>
      <c r="AC80" s="663"/>
      <c r="AD80" s="3367"/>
      <c r="AE80" s="786"/>
      <c r="AF80" s="788"/>
      <c r="AG80" s="905">
        <v>15</v>
      </c>
      <c r="AH80" s="237"/>
      <c r="AI80" s="250">
        <v>15</v>
      </c>
      <c r="AJ80" s="681">
        <v>40782</v>
      </c>
      <c r="AK80" s="675"/>
      <c r="AL80" s="672">
        <v>66</v>
      </c>
      <c r="AM80" s="673">
        <v>66</v>
      </c>
      <c r="AN80" s="230">
        <v>4.4000000000000004</v>
      </c>
      <c r="AT80" s="917"/>
      <c r="AU80" s="917"/>
    </row>
    <row r="81" spans="1:47" s="248" customFormat="1" ht="11.1" customHeight="1" x14ac:dyDescent="0.25">
      <c r="A81" s="651">
        <v>75</v>
      </c>
      <c r="B81" s="247"/>
      <c r="C81" s="268" t="s">
        <v>143</v>
      </c>
      <c r="D81" s="3637"/>
      <c r="E81" s="1565">
        <v>1</v>
      </c>
      <c r="F81" s="923"/>
      <c r="G81" s="929"/>
      <c r="H81" s="926"/>
      <c r="I81" s="656"/>
      <c r="J81" s="269"/>
      <c r="K81" s="232"/>
      <c r="L81" s="233"/>
      <c r="M81" s="234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3377"/>
      <c r="Z81" s="660"/>
      <c r="AA81" s="661"/>
      <c r="AB81" s="662"/>
      <c r="AC81" s="663"/>
      <c r="AD81" s="3368"/>
      <c r="AE81" s="256"/>
      <c r="AF81" s="257"/>
      <c r="AG81" s="905">
        <v>2</v>
      </c>
      <c r="AH81" s="237"/>
      <c r="AI81" s="250">
        <v>2</v>
      </c>
      <c r="AJ81" s="681">
        <v>40697</v>
      </c>
      <c r="AK81" s="675">
        <v>1</v>
      </c>
      <c r="AL81" s="672">
        <v>19</v>
      </c>
      <c r="AM81" s="673">
        <v>19</v>
      </c>
      <c r="AN81" s="258">
        <v>9.5</v>
      </c>
      <c r="AT81" s="917"/>
      <c r="AU81" s="917"/>
    </row>
    <row r="82" spans="1:47" s="248" customFormat="1" ht="11.1" customHeight="1" x14ac:dyDescent="0.25">
      <c r="A82" s="651">
        <v>76</v>
      </c>
      <c r="B82" s="238"/>
      <c r="C82" s="253" t="s">
        <v>82</v>
      </c>
      <c r="D82" s="3635"/>
      <c r="E82" s="1561"/>
      <c r="F82" s="923"/>
      <c r="G82" s="929"/>
      <c r="H82" s="926"/>
      <c r="I82" s="656"/>
      <c r="J82" s="277"/>
      <c r="K82" s="279"/>
      <c r="L82" s="233"/>
      <c r="M82" s="234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370"/>
      <c r="Z82" s="660"/>
      <c r="AA82" s="661"/>
      <c r="AB82" s="662"/>
      <c r="AC82" s="663"/>
      <c r="AD82" s="3368"/>
      <c r="AE82" s="256"/>
      <c r="AF82" s="278"/>
      <c r="AG82" s="685">
        <v>1</v>
      </c>
      <c r="AH82" s="686"/>
      <c r="AI82" s="250">
        <v>1</v>
      </c>
      <c r="AJ82" s="681">
        <v>40663</v>
      </c>
      <c r="AK82" s="694"/>
      <c r="AL82" s="695">
        <v>2</v>
      </c>
      <c r="AM82" s="673">
        <v>2</v>
      </c>
      <c r="AN82" s="280">
        <v>2</v>
      </c>
      <c r="AT82" s="917"/>
      <c r="AU82" s="917"/>
    </row>
    <row r="83" spans="1:47" s="248" customFormat="1" ht="11.1" customHeight="1" x14ac:dyDescent="0.25">
      <c r="A83" s="651">
        <v>77</v>
      </c>
      <c r="B83" s="247"/>
      <c r="C83" s="253" t="s">
        <v>31</v>
      </c>
      <c r="D83" s="3635"/>
      <c r="E83" s="1561"/>
      <c r="F83" s="923"/>
      <c r="G83" s="929"/>
      <c r="H83" s="926"/>
      <c r="I83" s="656"/>
      <c r="J83" s="271"/>
      <c r="K83" s="239"/>
      <c r="L83" s="233"/>
      <c r="M83" s="234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3377"/>
      <c r="Z83" s="660"/>
      <c r="AA83" s="661"/>
      <c r="AB83" s="662"/>
      <c r="AC83" s="663"/>
      <c r="AD83" s="3368"/>
      <c r="AE83" s="256"/>
      <c r="AF83" s="257"/>
      <c r="AG83" s="905">
        <v>3</v>
      </c>
      <c r="AH83" s="237"/>
      <c r="AI83" s="250">
        <v>3</v>
      </c>
      <c r="AJ83" s="681">
        <v>40620</v>
      </c>
      <c r="AK83" s="675"/>
      <c r="AL83" s="672">
        <v>16</v>
      </c>
      <c r="AM83" s="673">
        <v>16</v>
      </c>
      <c r="AN83" s="258">
        <v>5.333333333333333</v>
      </c>
      <c r="AT83" s="917"/>
      <c r="AU83" s="917"/>
    </row>
    <row r="84" spans="1:47" s="248" customFormat="1" ht="11.1" customHeight="1" x14ac:dyDescent="0.25">
      <c r="A84" s="651">
        <v>78</v>
      </c>
      <c r="B84" s="231"/>
      <c r="C84" s="253" t="s">
        <v>80</v>
      </c>
      <c r="D84" s="3635"/>
      <c r="E84" s="1561"/>
      <c r="F84" s="923"/>
      <c r="G84" s="929"/>
      <c r="H84" s="926"/>
      <c r="I84" s="656"/>
      <c r="J84" s="277"/>
      <c r="K84" s="279"/>
      <c r="L84" s="233"/>
      <c r="M84" s="234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370"/>
      <c r="Z84" s="660"/>
      <c r="AA84" s="661"/>
      <c r="AB84" s="662"/>
      <c r="AC84" s="663"/>
      <c r="AD84" s="3368"/>
      <c r="AE84" s="256"/>
      <c r="AF84" s="278"/>
      <c r="AG84" s="685">
        <v>1</v>
      </c>
      <c r="AH84" s="686"/>
      <c r="AI84" s="250">
        <v>1</v>
      </c>
      <c r="AJ84" s="681">
        <v>40571</v>
      </c>
      <c r="AK84" s="694"/>
      <c r="AL84" s="695">
        <v>5</v>
      </c>
      <c r="AM84" s="673">
        <v>5</v>
      </c>
      <c r="AN84" s="280">
        <v>5</v>
      </c>
      <c r="AT84" s="917"/>
      <c r="AU84" s="917"/>
    </row>
    <row r="85" spans="1:47" s="248" customFormat="1" ht="11.1" customHeight="1" x14ac:dyDescent="0.25">
      <c r="A85" s="651">
        <v>79</v>
      </c>
      <c r="B85" s="247"/>
      <c r="C85" s="253" t="s">
        <v>8</v>
      </c>
      <c r="D85" s="3635"/>
      <c r="E85" s="1561"/>
      <c r="F85" s="923"/>
      <c r="G85" s="929"/>
      <c r="H85" s="926"/>
      <c r="I85" s="656"/>
      <c r="J85" s="267"/>
      <c r="K85" s="778"/>
      <c r="L85" s="233"/>
      <c r="M85" s="234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3377"/>
      <c r="Z85" s="660"/>
      <c r="AA85" s="661"/>
      <c r="AB85" s="662"/>
      <c r="AC85" s="663"/>
      <c r="AD85" s="3368"/>
      <c r="AE85" s="256"/>
      <c r="AF85" s="257"/>
      <c r="AG85" s="905">
        <v>7</v>
      </c>
      <c r="AH85" s="237"/>
      <c r="AI85" s="250">
        <v>7</v>
      </c>
      <c r="AJ85" s="681">
        <v>40522</v>
      </c>
      <c r="AK85" s="675"/>
      <c r="AL85" s="672">
        <v>34</v>
      </c>
      <c r="AM85" s="673">
        <v>34</v>
      </c>
      <c r="AN85" s="258">
        <v>4.8571428571428568</v>
      </c>
      <c r="AT85" s="917"/>
      <c r="AU85" s="917"/>
    </row>
    <row r="86" spans="1:47" s="206" customFormat="1" ht="11.1" customHeight="1" x14ac:dyDescent="0.25">
      <c r="A86" s="651">
        <v>80</v>
      </c>
      <c r="B86" s="238"/>
      <c r="C86" s="253" t="s">
        <v>2</v>
      </c>
      <c r="D86" s="3635"/>
      <c r="E86" s="1561"/>
      <c r="F86" s="923"/>
      <c r="G86" s="929"/>
      <c r="H86" s="926"/>
      <c r="I86" s="656"/>
      <c r="J86" s="702"/>
      <c r="K86" s="239"/>
      <c r="L86" s="233"/>
      <c r="M86" s="234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3133"/>
      <c r="Z86" s="660"/>
      <c r="AA86" s="661"/>
      <c r="AB86" s="662"/>
      <c r="AC86" s="663"/>
      <c r="AD86" s="3368"/>
      <c r="AE86" s="256"/>
      <c r="AF86" s="257"/>
      <c r="AG86" s="905">
        <v>12</v>
      </c>
      <c r="AH86" s="237"/>
      <c r="AI86" s="250">
        <v>12</v>
      </c>
      <c r="AJ86" s="681">
        <v>40480</v>
      </c>
      <c r="AK86" s="675"/>
      <c r="AL86" s="672">
        <v>29</v>
      </c>
      <c r="AM86" s="673">
        <v>29</v>
      </c>
      <c r="AN86" s="258">
        <v>2.4166666666666665</v>
      </c>
      <c r="AT86" s="915"/>
      <c r="AU86" s="915"/>
    </row>
    <row r="87" spans="1:47" s="206" customFormat="1" ht="11.1" customHeight="1" x14ac:dyDescent="0.25">
      <c r="A87" s="651">
        <v>81</v>
      </c>
      <c r="B87" s="238"/>
      <c r="C87" s="772" t="s">
        <v>145</v>
      </c>
      <c r="D87" s="3645"/>
      <c r="E87" s="1566">
        <v>1</v>
      </c>
      <c r="F87" s="923"/>
      <c r="G87" s="929" t="s">
        <v>156</v>
      </c>
      <c r="H87" s="926"/>
      <c r="I87" s="656"/>
      <c r="J87" s="701"/>
      <c r="K87" s="239"/>
      <c r="L87" s="233"/>
      <c r="M87" s="234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3380"/>
      <c r="Z87" s="660"/>
      <c r="AA87" s="661"/>
      <c r="AB87" s="662"/>
      <c r="AC87" s="663"/>
      <c r="AD87" s="3369"/>
      <c r="AE87" s="667"/>
      <c r="AF87" s="789"/>
      <c r="AG87" s="905">
        <v>9</v>
      </c>
      <c r="AH87" s="237"/>
      <c r="AI87" s="250">
        <v>9</v>
      </c>
      <c r="AJ87" s="681">
        <v>40466</v>
      </c>
      <c r="AK87" s="675">
        <v>1</v>
      </c>
      <c r="AL87" s="672">
        <v>71</v>
      </c>
      <c r="AM87" s="673">
        <v>71</v>
      </c>
      <c r="AN87" s="258">
        <v>7.8888888888888893</v>
      </c>
      <c r="AT87" s="915"/>
      <c r="AU87" s="915"/>
    </row>
    <row r="88" spans="1:47" s="206" customFormat="1" ht="11.1" customHeight="1" x14ac:dyDescent="0.25">
      <c r="A88" s="651">
        <v>82</v>
      </c>
      <c r="B88" s="231"/>
      <c r="C88" s="272" t="s">
        <v>1</v>
      </c>
      <c r="D88" s="3643"/>
      <c r="E88" s="1563"/>
      <c r="F88" s="923"/>
      <c r="G88" s="929"/>
      <c r="H88" s="926"/>
      <c r="I88" s="656"/>
      <c r="J88" s="775"/>
      <c r="K88" s="239"/>
      <c r="L88" s="233"/>
      <c r="M88" s="234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3376"/>
      <c r="Z88" s="660"/>
      <c r="AA88" s="661"/>
      <c r="AB88" s="662"/>
      <c r="AC88" s="663"/>
      <c r="AD88" s="3369"/>
      <c r="AE88" s="667"/>
      <c r="AF88" s="789"/>
      <c r="AG88" s="905">
        <v>9</v>
      </c>
      <c r="AH88" s="237"/>
      <c r="AI88" s="250">
        <v>9</v>
      </c>
      <c r="AJ88" s="681">
        <v>40466</v>
      </c>
      <c r="AK88" s="675"/>
      <c r="AL88" s="672">
        <v>45</v>
      </c>
      <c r="AM88" s="673">
        <v>45</v>
      </c>
      <c r="AN88" s="258">
        <v>5</v>
      </c>
      <c r="AT88" s="915"/>
      <c r="AU88" s="915"/>
    </row>
    <row r="89" spans="1:47" s="206" customFormat="1" ht="11.1" customHeight="1" x14ac:dyDescent="0.25">
      <c r="A89" s="651">
        <v>83</v>
      </c>
      <c r="B89" s="247"/>
      <c r="C89" s="771" t="s">
        <v>60</v>
      </c>
      <c r="D89" s="3646"/>
      <c r="E89" s="1567"/>
      <c r="F89" s="923"/>
      <c r="G89" s="929"/>
      <c r="H89" s="926"/>
      <c r="I89" s="656"/>
      <c r="J89" s="776"/>
      <c r="K89" s="239"/>
      <c r="L89" s="233"/>
      <c r="M89" s="234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3612"/>
      <c r="Z89" s="660"/>
      <c r="AA89" s="661"/>
      <c r="AB89" s="662"/>
      <c r="AC89" s="663"/>
      <c r="AD89" s="3370"/>
      <c r="AE89" s="669"/>
      <c r="AF89" s="709"/>
      <c r="AG89" s="905">
        <v>3</v>
      </c>
      <c r="AH89" s="684"/>
      <c r="AI89" s="250">
        <v>3</v>
      </c>
      <c r="AJ89" s="681">
        <v>40271</v>
      </c>
      <c r="AK89" s="690"/>
      <c r="AL89" s="691">
        <v>11</v>
      </c>
      <c r="AM89" s="673">
        <v>11</v>
      </c>
      <c r="AN89" s="262">
        <v>3.6666666666666665</v>
      </c>
      <c r="AT89" s="915"/>
      <c r="AU89" s="915"/>
    </row>
    <row r="90" spans="1:47" s="206" customFormat="1" ht="11.1" customHeight="1" x14ac:dyDescent="0.25">
      <c r="A90" s="651">
        <v>84</v>
      </c>
      <c r="B90" s="247"/>
      <c r="C90" s="268" t="s">
        <v>224</v>
      </c>
      <c r="D90" s="3637"/>
      <c r="E90" s="1565">
        <v>1</v>
      </c>
      <c r="F90" s="923"/>
      <c r="G90" s="929" t="s">
        <v>156</v>
      </c>
      <c r="H90" s="926"/>
      <c r="I90" s="656"/>
      <c r="J90" s="259"/>
      <c r="K90" s="239"/>
      <c r="L90" s="233"/>
      <c r="M90" s="234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3377"/>
      <c r="Z90" s="660"/>
      <c r="AA90" s="661"/>
      <c r="AB90" s="662"/>
      <c r="AC90" s="663"/>
      <c r="AD90" s="3368"/>
      <c r="AE90" s="256"/>
      <c r="AF90" s="261"/>
      <c r="AG90" s="905">
        <v>6</v>
      </c>
      <c r="AH90" s="684"/>
      <c r="AI90" s="250">
        <v>6</v>
      </c>
      <c r="AJ90" s="681">
        <v>40215</v>
      </c>
      <c r="AK90" s="690">
        <v>1</v>
      </c>
      <c r="AL90" s="691">
        <v>41</v>
      </c>
      <c r="AM90" s="673">
        <v>41</v>
      </c>
      <c r="AN90" s="262">
        <v>6.833333333333333</v>
      </c>
      <c r="AT90" s="915"/>
      <c r="AU90" s="915"/>
    </row>
    <row r="91" spans="1:47" s="206" customFormat="1" ht="11.1" customHeight="1" x14ac:dyDescent="0.25">
      <c r="A91" s="651">
        <v>85</v>
      </c>
      <c r="B91" s="247"/>
      <c r="C91" s="251" t="s">
        <v>55</v>
      </c>
      <c r="D91" s="3642"/>
      <c r="E91" s="1560"/>
      <c r="F91" s="923"/>
      <c r="G91" s="929"/>
      <c r="H91" s="926"/>
      <c r="I91" s="656"/>
      <c r="J91" s="777"/>
      <c r="K91" s="232"/>
      <c r="L91" s="233"/>
      <c r="M91" s="234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3377"/>
      <c r="Z91" s="660"/>
      <c r="AA91" s="661"/>
      <c r="AB91" s="662"/>
      <c r="AC91" s="663"/>
      <c r="AD91" s="3368"/>
      <c r="AE91" s="256"/>
      <c r="AF91" s="261"/>
      <c r="AG91" s="905">
        <v>2</v>
      </c>
      <c r="AH91" s="684"/>
      <c r="AI91" s="250">
        <v>2</v>
      </c>
      <c r="AJ91" s="681">
        <v>40138</v>
      </c>
      <c r="AK91" s="690"/>
      <c r="AL91" s="691">
        <v>8</v>
      </c>
      <c r="AM91" s="673">
        <v>8</v>
      </c>
      <c r="AN91" s="262">
        <v>4</v>
      </c>
      <c r="AT91" s="915"/>
      <c r="AU91" s="915"/>
    </row>
    <row r="92" spans="1:47" s="206" customFormat="1" ht="11.1" customHeight="1" x14ac:dyDescent="0.25">
      <c r="A92" s="651">
        <v>86</v>
      </c>
      <c r="B92" s="238"/>
      <c r="C92" s="622" t="s">
        <v>195</v>
      </c>
      <c r="D92" s="3641"/>
      <c r="E92" s="1568">
        <v>1</v>
      </c>
      <c r="F92" s="923"/>
      <c r="G92" s="929"/>
      <c r="H92" s="926"/>
      <c r="I92" s="656" t="s">
        <v>156</v>
      </c>
      <c r="J92" s="259"/>
      <c r="K92" s="232"/>
      <c r="L92" s="233"/>
      <c r="M92" s="234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3377"/>
      <c r="Z92" s="660"/>
      <c r="AA92" s="661"/>
      <c r="AB92" s="662"/>
      <c r="AC92" s="663"/>
      <c r="AD92" s="3368"/>
      <c r="AE92" s="256"/>
      <c r="AF92" s="261"/>
      <c r="AG92" s="905">
        <v>8</v>
      </c>
      <c r="AH92" s="684"/>
      <c r="AI92" s="250">
        <v>8</v>
      </c>
      <c r="AJ92" s="681">
        <v>40082</v>
      </c>
      <c r="AK92" s="690">
        <v>1</v>
      </c>
      <c r="AL92" s="691">
        <v>52</v>
      </c>
      <c r="AM92" s="673">
        <v>52</v>
      </c>
      <c r="AN92" s="262">
        <v>6.5</v>
      </c>
      <c r="AT92" s="915"/>
      <c r="AU92" s="915"/>
    </row>
    <row r="93" spans="1:47" s="206" customFormat="1" ht="11.1" customHeight="1" x14ac:dyDescent="0.25">
      <c r="A93" s="651">
        <v>87</v>
      </c>
      <c r="B93" s="238"/>
      <c r="C93" s="253" t="s">
        <v>47</v>
      </c>
      <c r="D93" s="3635"/>
      <c r="E93" s="1561"/>
      <c r="F93" s="923"/>
      <c r="G93" s="929"/>
      <c r="H93" s="926"/>
      <c r="I93" s="656"/>
      <c r="J93" s="281"/>
      <c r="K93" s="279"/>
      <c r="L93" s="233"/>
      <c r="M93" s="234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370"/>
      <c r="Z93" s="660"/>
      <c r="AA93" s="661"/>
      <c r="AB93" s="662"/>
      <c r="AC93" s="663"/>
      <c r="AD93" s="3368"/>
      <c r="AE93" s="256"/>
      <c r="AF93" s="282"/>
      <c r="AG93" s="685">
        <v>1</v>
      </c>
      <c r="AH93" s="686"/>
      <c r="AI93" s="250">
        <v>1</v>
      </c>
      <c r="AJ93" s="681">
        <v>39963</v>
      </c>
      <c r="AK93" s="694"/>
      <c r="AL93" s="695">
        <v>4</v>
      </c>
      <c r="AM93" s="673">
        <v>4</v>
      </c>
      <c r="AN93" s="280">
        <v>4</v>
      </c>
      <c r="AT93" s="915"/>
      <c r="AU93" s="915"/>
    </row>
    <row r="94" spans="1:47" s="206" customFormat="1" ht="11.1" customHeight="1" x14ac:dyDescent="0.25">
      <c r="A94" s="651">
        <v>88</v>
      </c>
      <c r="B94" s="247"/>
      <c r="C94" s="253" t="s">
        <v>46</v>
      </c>
      <c r="D94" s="3635"/>
      <c r="E94" s="1561"/>
      <c r="F94" s="923"/>
      <c r="G94" s="929"/>
      <c r="H94" s="926"/>
      <c r="I94" s="656"/>
      <c r="J94" s="281"/>
      <c r="K94" s="279"/>
      <c r="L94" s="233"/>
      <c r="M94" s="234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370"/>
      <c r="Z94" s="660"/>
      <c r="AA94" s="661"/>
      <c r="AB94" s="662"/>
      <c r="AC94" s="663"/>
      <c r="AD94" s="3368"/>
      <c r="AE94" s="256"/>
      <c r="AF94" s="282"/>
      <c r="AG94" s="685">
        <v>1</v>
      </c>
      <c r="AH94" s="686"/>
      <c r="AI94" s="250">
        <v>1</v>
      </c>
      <c r="AJ94" s="681">
        <v>39934</v>
      </c>
      <c r="AK94" s="694"/>
      <c r="AL94" s="695">
        <v>10</v>
      </c>
      <c r="AM94" s="673">
        <v>10</v>
      </c>
      <c r="AN94" s="262">
        <v>10</v>
      </c>
      <c r="AT94" s="915"/>
      <c r="AU94" s="915"/>
    </row>
    <row r="95" spans="1:47" s="206" customFormat="1" ht="11.1" customHeight="1" x14ac:dyDescent="0.25">
      <c r="A95" s="651">
        <v>89</v>
      </c>
      <c r="B95" s="238"/>
      <c r="C95" s="253" t="s">
        <v>11</v>
      </c>
      <c r="D95" s="3635"/>
      <c r="E95" s="1561"/>
      <c r="F95" s="923"/>
      <c r="G95" s="929"/>
      <c r="H95" s="926"/>
      <c r="I95" s="656"/>
      <c r="J95" s="259"/>
      <c r="K95" s="239"/>
      <c r="L95" s="233"/>
      <c r="M95" s="234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3377"/>
      <c r="Z95" s="660"/>
      <c r="AA95" s="661"/>
      <c r="AB95" s="662"/>
      <c r="AC95" s="663"/>
      <c r="AD95" s="3368"/>
      <c r="AE95" s="256"/>
      <c r="AF95" s="261"/>
      <c r="AG95" s="905">
        <v>8</v>
      </c>
      <c r="AH95" s="684"/>
      <c r="AI95" s="250">
        <v>8</v>
      </c>
      <c r="AJ95" s="681">
        <v>39934</v>
      </c>
      <c r="AK95" s="690"/>
      <c r="AL95" s="691">
        <v>61</v>
      </c>
      <c r="AM95" s="673">
        <v>61</v>
      </c>
      <c r="AN95" s="280">
        <v>7.625</v>
      </c>
      <c r="AT95" s="915"/>
      <c r="AU95" s="915"/>
    </row>
    <row r="96" spans="1:47" s="206" customFormat="1" ht="11.1" customHeight="1" x14ac:dyDescent="0.25">
      <c r="A96" s="651">
        <v>90</v>
      </c>
      <c r="B96" s="247"/>
      <c r="C96" s="263" t="s">
        <v>147</v>
      </c>
      <c r="D96" s="3640"/>
      <c r="E96" s="1562">
        <v>1</v>
      </c>
      <c r="F96" s="923"/>
      <c r="G96" s="929"/>
      <c r="H96" s="926"/>
      <c r="I96" s="656"/>
      <c r="J96" s="281"/>
      <c r="K96" s="279"/>
      <c r="L96" s="233"/>
      <c r="M96" s="234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370"/>
      <c r="Z96" s="660"/>
      <c r="AA96" s="661"/>
      <c r="AB96" s="662"/>
      <c r="AC96" s="663"/>
      <c r="AD96" s="3368"/>
      <c r="AE96" s="256"/>
      <c r="AF96" s="282"/>
      <c r="AG96" s="685">
        <v>1</v>
      </c>
      <c r="AH96" s="686"/>
      <c r="AI96" s="250">
        <v>1</v>
      </c>
      <c r="AJ96" s="681">
        <v>39879</v>
      </c>
      <c r="AK96" s="694">
        <v>1</v>
      </c>
      <c r="AL96" s="695">
        <v>13</v>
      </c>
      <c r="AM96" s="673">
        <v>13</v>
      </c>
      <c r="AN96" s="262">
        <v>13</v>
      </c>
      <c r="AT96" s="915"/>
      <c r="AU96" s="915"/>
    </row>
    <row r="97" spans="1:55" s="206" customFormat="1" ht="11.1" customHeight="1" x14ac:dyDescent="0.25">
      <c r="A97" s="651">
        <v>91</v>
      </c>
      <c r="B97" s="238"/>
      <c r="C97" s="253" t="s">
        <v>7</v>
      </c>
      <c r="D97" s="3635"/>
      <c r="E97" s="1561"/>
      <c r="F97" s="923"/>
      <c r="G97" s="929"/>
      <c r="H97" s="926"/>
      <c r="I97" s="656"/>
      <c r="J97" s="259"/>
      <c r="K97" s="239"/>
      <c r="L97" s="233"/>
      <c r="M97" s="234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3377"/>
      <c r="Z97" s="660"/>
      <c r="AA97" s="661"/>
      <c r="AB97" s="662"/>
      <c r="AC97" s="663"/>
      <c r="AD97" s="3368"/>
      <c r="AE97" s="256"/>
      <c r="AF97" s="261"/>
      <c r="AG97" s="905">
        <v>10</v>
      </c>
      <c r="AH97" s="684"/>
      <c r="AI97" s="250">
        <v>10</v>
      </c>
      <c r="AJ97" s="681">
        <v>39879</v>
      </c>
      <c r="AK97" s="690"/>
      <c r="AL97" s="691">
        <v>54</v>
      </c>
      <c r="AM97" s="673">
        <v>54</v>
      </c>
      <c r="AN97" s="280">
        <v>5.4</v>
      </c>
      <c r="AT97" s="915"/>
      <c r="AU97" s="915"/>
    </row>
    <row r="98" spans="1:55" ht="11.1" customHeight="1" x14ac:dyDescent="0.25">
      <c r="A98" s="651">
        <v>92</v>
      </c>
      <c r="B98" s="231"/>
      <c r="C98" s="263" t="s">
        <v>146</v>
      </c>
      <c r="D98" s="3640"/>
      <c r="E98" s="1562">
        <v>1</v>
      </c>
      <c r="F98" s="923"/>
      <c r="G98" s="929"/>
      <c r="H98" s="926"/>
      <c r="I98" s="656"/>
      <c r="J98" s="281"/>
      <c r="K98" s="279"/>
      <c r="L98" s="233"/>
      <c r="M98" s="234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370"/>
      <c r="Z98" s="660"/>
      <c r="AA98" s="661"/>
      <c r="AB98" s="662"/>
      <c r="AC98" s="663"/>
      <c r="AD98" s="3368"/>
      <c r="AE98" s="256"/>
      <c r="AF98" s="282"/>
      <c r="AG98" s="685">
        <v>1</v>
      </c>
      <c r="AH98" s="686"/>
      <c r="AI98" s="250">
        <v>1</v>
      </c>
      <c r="AJ98" s="681">
        <v>39809</v>
      </c>
      <c r="AK98" s="694">
        <v>1</v>
      </c>
      <c r="AL98" s="695">
        <v>13</v>
      </c>
      <c r="AM98" s="673">
        <v>13</v>
      </c>
      <c r="AN98" s="280">
        <v>13</v>
      </c>
      <c r="AO98" s="213"/>
      <c r="AP98" s="202"/>
      <c r="AQ98" s="202"/>
      <c r="AR98" s="202"/>
      <c r="AS98" s="202"/>
      <c r="AT98" s="913"/>
      <c r="AU98" s="913"/>
      <c r="AV98" s="202"/>
      <c r="AW98" s="202"/>
      <c r="AX98" s="202"/>
      <c r="AY98" s="202"/>
      <c r="AZ98" s="202"/>
      <c r="BA98" s="202"/>
      <c r="BB98" s="202"/>
      <c r="BC98" s="202"/>
    </row>
    <row r="99" spans="1:55" s="206" customFormat="1" ht="11.1" customHeight="1" x14ac:dyDescent="0.25">
      <c r="A99" s="651">
        <v>93</v>
      </c>
      <c r="B99" s="247"/>
      <c r="C99" s="253" t="s">
        <v>42</v>
      </c>
      <c r="D99" s="3635"/>
      <c r="E99" s="1561"/>
      <c r="F99" s="923"/>
      <c r="G99" s="929"/>
      <c r="H99" s="926"/>
      <c r="I99" s="656"/>
      <c r="J99" s="281"/>
      <c r="K99" s="279"/>
      <c r="L99" s="233"/>
      <c r="M99" s="234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370"/>
      <c r="Z99" s="660"/>
      <c r="AA99" s="661"/>
      <c r="AB99" s="662"/>
      <c r="AC99" s="663"/>
      <c r="AD99" s="3368"/>
      <c r="AE99" s="256"/>
      <c r="AF99" s="282"/>
      <c r="AG99" s="685">
        <v>1</v>
      </c>
      <c r="AH99" s="686"/>
      <c r="AI99" s="250">
        <v>1</v>
      </c>
      <c r="AJ99" s="681">
        <v>39781</v>
      </c>
      <c r="AK99" s="694"/>
      <c r="AL99" s="695">
        <v>0</v>
      </c>
      <c r="AM99" s="673">
        <v>0</v>
      </c>
      <c r="AN99" s="280">
        <v>0</v>
      </c>
      <c r="AT99" s="915"/>
      <c r="AU99" s="915"/>
    </row>
    <row r="100" spans="1:55" s="206" customFormat="1" ht="11.1" customHeight="1" x14ac:dyDescent="0.25">
      <c r="A100" s="651">
        <v>94</v>
      </c>
      <c r="B100" s="247"/>
      <c r="C100" s="253" t="s">
        <v>40</v>
      </c>
      <c r="D100" s="3635"/>
      <c r="E100" s="1561"/>
      <c r="F100" s="923"/>
      <c r="G100" s="929"/>
      <c r="H100" s="926"/>
      <c r="I100" s="656"/>
      <c r="J100" s="281"/>
      <c r="K100" s="279"/>
      <c r="L100" s="233"/>
      <c r="M100" s="234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370"/>
      <c r="Z100" s="660"/>
      <c r="AA100" s="661"/>
      <c r="AB100" s="662"/>
      <c r="AC100" s="663"/>
      <c r="AD100" s="3368"/>
      <c r="AE100" s="256"/>
      <c r="AF100" s="282"/>
      <c r="AG100" s="685">
        <v>1</v>
      </c>
      <c r="AH100" s="686"/>
      <c r="AI100" s="250">
        <v>1</v>
      </c>
      <c r="AJ100" s="681">
        <v>39745</v>
      </c>
      <c r="AK100" s="694"/>
      <c r="AL100" s="695">
        <v>0</v>
      </c>
      <c r="AM100" s="673">
        <v>0</v>
      </c>
      <c r="AN100" s="280">
        <v>0</v>
      </c>
      <c r="AT100" s="915"/>
      <c r="AU100" s="915"/>
    </row>
    <row r="101" spans="1:55" s="206" customFormat="1" ht="11.1" customHeight="1" x14ac:dyDescent="0.25">
      <c r="A101" s="651">
        <v>95</v>
      </c>
      <c r="B101" s="247"/>
      <c r="C101" s="263" t="s">
        <v>197</v>
      </c>
      <c r="D101" s="3640"/>
      <c r="E101" s="1562">
        <v>1</v>
      </c>
      <c r="F101" s="923"/>
      <c r="G101" s="929"/>
      <c r="H101" s="926"/>
      <c r="I101" s="656"/>
      <c r="J101" s="265"/>
      <c r="K101" s="232"/>
      <c r="L101" s="233"/>
      <c r="M101" s="234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3377"/>
      <c r="Z101" s="660"/>
      <c r="AA101" s="661"/>
      <c r="AB101" s="662"/>
      <c r="AC101" s="663"/>
      <c r="AD101" s="3368"/>
      <c r="AE101" s="256"/>
      <c r="AF101" s="261"/>
      <c r="AG101" s="905">
        <v>8</v>
      </c>
      <c r="AH101" s="684"/>
      <c r="AI101" s="250">
        <v>8</v>
      </c>
      <c r="AJ101" s="681">
        <v>39599</v>
      </c>
      <c r="AK101" s="690">
        <v>1</v>
      </c>
      <c r="AL101" s="692">
        <v>61</v>
      </c>
      <c r="AM101" s="673">
        <v>61</v>
      </c>
      <c r="AN101" s="262">
        <v>7.625</v>
      </c>
      <c r="AT101" s="915"/>
      <c r="AU101" s="915"/>
    </row>
    <row r="102" spans="1:55" ht="11.1" customHeight="1" x14ac:dyDescent="0.25">
      <c r="A102" s="651">
        <v>96</v>
      </c>
      <c r="B102" s="247"/>
      <c r="C102" s="253" t="s">
        <v>35</v>
      </c>
      <c r="D102" s="3635"/>
      <c r="E102" s="1561"/>
      <c r="F102" s="923"/>
      <c r="G102" s="929"/>
      <c r="H102" s="926"/>
      <c r="I102" s="656"/>
      <c r="J102" s="281"/>
      <c r="K102" s="279"/>
      <c r="L102" s="233"/>
      <c r="M102" s="234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370"/>
      <c r="Z102" s="660"/>
      <c r="AA102" s="661"/>
      <c r="AB102" s="662"/>
      <c r="AC102" s="663"/>
      <c r="AD102" s="3368"/>
      <c r="AE102" s="256"/>
      <c r="AF102" s="282"/>
      <c r="AG102" s="685">
        <v>1</v>
      </c>
      <c r="AH102" s="686"/>
      <c r="AI102" s="250">
        <v>1</v>
      </c>
      <c r="AJ102" s="681">
        <v>39564</v>
      </c>
      <c r="AK102" s="694"/>
      <c r="AL102" s="695">
        <v>12</v>
      </c>
      <c r="AM102" s="673">
        <v>12</v>
      </c>
      <c r="AN102" s="280">
        <v>12</v>
      </c>
      <c r="AO102" s="213"/>
      <c r="AP102" s="202"/>
      <c r="AQ102" s="202"/>
      <c r="AR102" s="202"/>
      <c r="AS102" s="202"/>
      <c r="AT102" s="913"/>
      <c r="AU102" s="913"/>
      <c r="AV102" s="202"/>
      <c r="AW102" s="202"/>
      <c r="AX102" s="202"/>
      <c r="AY102" s="202"/>
      <c r="AZ102" s="202"/>
      <c r="BA102" s="202"/>
      <c r="BB102" s="202"/>
      <c r="BC102" s="202"/>
    </row>
    <row r="103" spans="1:55" s="248" customFormat="1" ht="11.1" customHeight="1" x14ac:dyDescent="0.25">
      <c r="A103" s="651">
        <v>97</v>
      </c>
      <c r="B103" s="247"/>
      <c r="C103" s="253" t="s">
        <v>6</v>
      </c>
      <c r="D103" s="3635"/>
      <c r="E103" s="1561"/>
      <c r="F103" s="923"/>
      <c r="G103" s="929"/>
      <c r="H103" s="926"/>
      <c r="I103" s="656"/>
      <c r="J103" s="265"/>
      <c r="K103" s="239"/>
      <c r="L103" s="233"/>
      <c r="M103" s="234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3377"/>
      <c r="Z103" s="660"/>
      <c r="AA103" s="661"/>
      <c r="AB103" s="662"/>
      <c r="AC103" s="663"/>
      <c r="AD103" s="3368"/>
      <c r="AE103" s="256"/>
      <c r="AF103" s="261"/>
      <c r="AG103" s="905">
        <v>5</v>
      </c>
      <c r="AH103" s="684"/>
      <c r="AI103" s="250">
        <v>5</v>
      </c>
      <c r="AJ103" s="681">
        <v>39536</v>
      </c>
      <c r="AK103" s="690"/>
      <c r="AL103" s="691">
        <v>14</v>
      </c>
      <c r="AM103" s="673">
        <v>14</v>
      </c>
      <c r="AN103" s="262">
        <v>2.8</v>
      </c>
      <c r="AT103" s="917"/>
      <c r="AU103" s="917"/>
    </row>
    <row r="104" spans="1:55" s="283" customFormat="1" ht="11.1" customHeight="1" x14ac:dyDescent="0.25">
      <c r="A104" s="651">
        <v>98</v>
      </c>
      <c r="B104" s="238"/>
      <c r="C104" s="253" t="s">
        <v>198</v>
      </c>
      <c r="D104" s="3635"/>
      <c r="E104" s="1561"/>
      <c r="F104" s="923"/>
      <c r="G104" s="929"/>
      <c r="H104" s="926"/>
      <c r="I104" s="656"/>
      <c r="J104" s="281"/>
      <c r="K104" s="279"/>
      <c r="L104" s="233"/>
      <c r="M104" s="234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370"/>
      <c r="Z104" s="660"/>
      <c r="AA104" s="661"/>
      <c r="AB104" s="662"/>
      <c r="AC104" s="663"/>
      <c r="AD104" s="3368"/>
      <c r="AE104" s="256"/>
      <c r="AF104" s="282"/>
      <c r="AG104" s="685">
        <v>1</v>
      </c>
      <c r="AH104" s="686"/>
      <c r="AI104" s="250">
        <v>1</v>
      </c>
      <c r="AJ104" s="681">
        <v>39480</v>
      </c>
      <c r="AK104" s="694"/>
      <c r="AL104" s="695">
        <v>0</v>
      </c>
      <c r="AM104" s="673">
        <v>0</v>
      </c>
      <c r="AN104" s="280">
        <v>0</v>
      </c>
      <c r="AT104" s="918"/>
      <c r="AU104" s="918"/>
    </row>
    <row r="105" spans="1:55" ht="11.1" customHeight="1" x14ac:dyDescent="0.25">
      <c r="A105" s="651">
        <v>99</v>
      </c>
      <c r="B105" s="247"/>
      <c r="C105" s="272" t="s">
        <v>66</v>
      </c>
      <c r="D105" s="3643"/>
      <c r="E105" s="1563"/>
      <c r="F105" s="923"/>
      <c r="G105" s="929"/>
      <c r="H105" s="926"/>
      <c r="I105" s="656"/>
      <c r="J105" s="285"/>
      <c r="K105" s="279"/>
      <c r="L105" s="233"/>
      <c r="M105" s="234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370"/>
      <c r="Z105" s="660"/>
      <c r="AA105" s="661"/>
      <c r="AB105" s="662"/>
      <c r="AC105" s="663"/>
      <c r="AD105" s="3368"/>
      <c r="AE105" s="256"/>
      <c r="AF105" s="282"/>
      <c r="AG105" s="685">
        <v>1</v>
      </c>
      <c r="AH105" s="686"/>
      <c r="AI105" s="250">
        <v>1</v>
      </c>
      <c r="AJ105" s="681">
        <v>39410</v>
      </c>
      <c r="AK105" s="694"/>
      <c r="AL105" s="695">
        <v>0</v>
      </c>
      <c r="AM105" s="673">
        <v>0</v>
      </c>
      <c r="AN105" s="280">
        <v>0</v>
      </c>
      <c r="AO105" s="213"/>
      <c r="AP105" s="202"/>
      <c r="AQ105" s="202"/>
      <c r="AR105" s="202"/>
      <c r="AS105" s="202"/>
      <c r="AT105" s="913"/>
      <c r="AU105" s="913"/>
      <c r="AV105" s="202"/>
      <c r="AW105" s="202"/>
      <c r="AX105" s="202"/>
      <c r="AY105" s="202"/>
      <c r="AZ105" s="202"/>
      <c r="BA105" s="202"/>
      <c r="BB105" s="202"/>
      <c r="BC105" s="202"/>
    </row>
    <row r="106" spans="1:55" s="284" customFormat="1" ht="11.1" customHeight="1" x14ac:dyDescent="0.25">
      <c r="A106" s="651">
        <v>100</v>
      </c>
      <c r="B106" s="247"/>
      <c r="C106" s="253" t="s">
        <v>15</v>
      </c>
      <c r="D106" s="3635"/>
      <c r="E106" s="1561"/>
      <c r="F106" s="923"/>
      <c r="G106" s="929"/>
      <c r="H106" s="926"/>
      <c r="I106" s="656"/>
      <c r="J106" s="281"/>
      <c r="K106" s="279"/>
      <c r="L106" s="703"/>
      <c r="M106" s="3613"/>
      <c r="N106" s="3614"/>
      <c r="O106" s="3614"/>
      <c r="P106" s="3614"/>
      <c r="Q106" s="3614"/>
      <c r="R106" s="3614"/>
      <c r="S106" s="3614"/>
      <c r="T106" s="3614"/>
      <c r="U106" s="3614"/>
      <c r="V106" s="3614"/>
      <c r="W106" s="3614"/>
      <c r="X106" s="3614"/>
      <c r="Y106" s="370"/>
      <c r="Z106" s="660"/>
      <c r="AA106" s="661"/>
      <c r="AB106" s="662"/>
      <c r="AC106" s="663"/>
      <c r="AD106" s="3368"/>
      <c r="AE106" s="256"/>
      <c r="AF106" s="282"/>
      <c r="AG106" s="685">
        <v>1</v>
      </c>
      <c r="AH106" s="686"/>
      <c r="AI106" s="250">
        <v>1</v>
      </c>
      <c r="AJ106" s="681">
        <v>39410</v>
      </c>
      <c r="AK106" s="694"/>
      <c r="AL106" s="695">
        <v>4</v>
      </c>
      <c r="AM106" s="673">
        <v>4</v>
      </c>
      <c r="AN106" s="280">
        <v>4</v>
      </c>
      <c r="AT106" s="916"/>
      <c r="AU106" s="916"/>
    </row>
    <row r="107" spans="1:55" ht="11.1" customHeight="1" x14ac:dyDescent="0.25">
      <c r="A107" s="651">
        <v>101</v>
      </c>
      <c r="B107" s="247"/>
      <c r="C107" s="253" t="s">
        <v>5</v>
      </c>
      <c r="D107" s="3635"/>
      <c r="E107" s="1561"/>
      <c r="F107" s="923"/>
      <c r="G107" s="929"/>
      <c r="H107" s="926"/>
      <c r="I107" s="656"/>
      <c r="J107" s="265"/>
      <c r="K107" s="239"/>
      <c r="L107" s="233"/>
      <c r="M107" s="234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3377"/>
      <c r="Z107" s="660"/>
      <c r="AA107" s="661"/>
      <c r="AB107" s="662"/>
      <c r="AC107" s="663"/>
      <c r="AD107" s="3368"/>
      <c r="AE107" s="256"/>
      <c r="AF107" s="261"/>
      <c r="AG107" s="905">
        <v>3</v>
      </c>
      <c r="AH107" s="684"/>
      <c r="AI107" s="250">
        <v>3</v>
      </c>
      <c r="AJ107" s="681">
        <v>39389</v>
      </c>
      <c r="AK107" s="690"/>
      <c r="AL107" s="691">
        <v>8</v>
      </c>
      <c r="AM107" s="673">
        <v>8</v>
      </c>
      <c r="AN107" s="262">
        <v>2.6666666666666665</v>
      </c>
      <c r="AO107" s="213"/>
      <c r="AP107" s="202"/>
      <c r="AQ107" s="202"/>
      <c r="AR107" s="202"/>
      <c r="AS107" s="202"/>
      <c r="AT107" s="913"/>
      <c r="AU107" s="913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1.1" customHeight="1" x14ac:dyDescent="0.25">
      <c r="A108" s="651">
        <v>102</v>
      </c>
      <c r="B108" s="247"/>
      <c r="C108" s="253" t="s">
        <v>54</v>
      </c>
      <c r="D108" s="3635"/>
      <c r="E108" s="1561"/>
      <c r="F108" s="923"/>
      <c r="G108" s="929"/>
      <c r="H108" s="926"/>
      <c r="I108" s="656"/>
      <c r="J108" s="281"/>
      <c r="K108" s="279"/>
      <c r="L108" s="233"/>
      <c r="M108" s="234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370"/>
      <c r="Z108" s="660"/>
      <c r="AA108" s="661"/>
      <c r="AB108" s="662"/>
      <c r="AC108" s="663"/>
      <c r="AD108" s="3368"/>
      <c r="AE108" s="256"/>
      <c r="AF108" s="282"/>
      <c r="AG108" s="685">
        <v>1</v>
      </c>
      <c r="AH108" s="686"/>
      <c r="AI108" s="250">
        <v>1</v>
      </c>
      <c r="AJ108" s="681">
        <v>39308</v>
      </c>
      <c r="AK108" s="694"/>
      <c r="AL108" s="695">
        <v>3</v>
      </c>
      <c r="AM108" s="673">
        <v>3</v>
      </c>
      <c r="AN108" s="280">
        <v>3</v>
      </c>
      <c r="AO108" s="213"/>
      <c r="AP108" s="202"/>
      <c r="AQ108" s="202"/>
      <c r="AR108" s="202"/>
      <c r="AS108" s="202"/>
      <c r="AT108" s="913"/>
      <c r="AU108" s="913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1.1" customHeight="1" x14ac:dyDescent="0.25">
      <c r="A109" s="651">
        <v>103</v>
      </c>
      <c r="B109" s="247"/>
      <c r="C109" s="253" t="s">
        <v>199</v>
      </c>
      <c r="D109" s="3635"/>
      <c r="E109" s="1561"/>
      <c r="F109" s="923"/>
      <c r="G109" s="929"/>
      <c r="H109" s="926"/>
      <c r="I109" s="656"/>
      <c r="J109" s="281"/>
      <c r="K109" s="279"/>
      <c r="L109" s="233"/>
      <c r="M109" s="234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370"/>
      <c r="Z109" s="660"/>
      <c r="AA109" s="661"/>
      <c r="AB109" s="662"/>
      <c r="AC109" s="663"/>
      <c r="AD109" s="3368"/>
      <c r="AE109" s="256"/>
      <c r="AF109" s="282"/>
      <c r="AG109" s="685">
        <v>1</v>
      </c>
      <c r="AH109" s="686"/>
      <c r="AI109" s="250">
        <v>1</v>
      </c>
      <c r="AJ109" s="681">
        <v>39308</v>
      </c>
      <c r="AK109" s="694"/>
      <c r="AL109" s="695">
        <v>0</v>
      </c>
      <c r="AM109" s="673">
        <v>0</v>
      </c>
      <c r="AN109" s="280">
        <v>0</v>
      </c>
      <c r="AO109" s="213"/>
      <c r="AP109" s="202"/>
      <c r="AQ109" s="202"/>
      <c r="AR109" s="202"/>
      <c r="AS109" s="202"/>
      <c r="AT109" s="913"/>
      <c r="AU109" s="913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1.1" customHeight="1" x14ac:dyDescent="0.25">
      <c r="A110" s="651">
        <v>104</v>
      </c>
      <c r="B110" s="238"/>
      <c r="C110" s="253" t="s">
        <v>51</v>
      </c>
      <c r="D110" s="3635"/>
      <c r="E110" s="1561"/>
      <c r="F110" s="923"/>
      <c r="G110" s="929"/>
      <c r="H110" s="926"/>
      <c r="I110" s="656"/>
      <c r="J110" s="265"/>
      <c r="K110" s="232"/>
      <c r="L110" s="233"/>
      <c r="M110" s="234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3377"/>
      <c r="Z110" s="660"/>
      <c r="AA110" s="661"/>
      <c r="AB110" s="662"/>
      <c r="AC110" s="663"/>
      <c r="AD110" s="3368"/>
      <c r="AE110" s="256"/>
      <c r="AF110" s="261"/>
      <c r="AG110" s="905">
        <v>2</v>
      </c>
      <c r="AH110" s="684"/>
      <c r="AI110" s="250">
        <v>2</v>
      </c>
      <c r="AJ110" s="681">
        <v>39263</v>
      </c>
      <c r="AK110" s="690"/>
      <c r="AL110" s="691">
        <v>8</v>
      </c>
      <c r="AM110" s="673">
        <v>8</v>
      </c>
      <c r="AN110" s="262">
        <v>4</v>
      </c>
      <c r="AO110" s="213"/>
      <c r="AP110" s="202"/>
      <c r="AQ110" s="202"/>
      <c r="AR110" s="202"/>
      <c r="AS110" s="202"/>
      <c r="AT110" s="913"/>
      <c r="AU110" s="913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1.1" customHeight="1" x14ac:dyDescent="0.25">
      <c r="A111" s="651">
        <v>105</v>
      </c>
      <c r="B111" s="247"/>
      <c r="C111" s="253" t="s">
        <v>53</v>
      </c>
      <c r="D111" s="3635"/>
      <c r="E111" s="1561"/>
      <c r="F111" s="923"/>
      <c r="G111" s="929"/>
      <c r="H111" s="926"/>
      <c r="I111" s="656"/>
      <c r="J111" s="281"/>
      <c r="K111" s="279"/>
      <c r="L111" s="233"/>
      <c r="M111" s="234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370"/>
      <c r="Z111" s="660"/>
      <c r="AA111" s="661"/>
      <c r="AB111" s="662"/>
      <c r="AC111" s="663"/>
      <c r="AD111" s="3368"/>
      <c r="AE111" s="256"/>
      <c r="AF111" s="282"/>
      <c r="AG111" s="685">
        <v>1</v>
      </c>
      <c r="AH111" s="686"/>
      <c r="AI111" s="250">
        <v>1</v>
      </c>
      <c r="AJ111" s="681">
        <v>39263</v>
      </c>
      <c r="AK111" s="694"/>
      <c r="AL111" s="695">
        <v>6</v>
      </c>
      <c r="AM111" s="673">
        <v>6</v>
      </c>
      <c r="AN111" s="280">
        <v>6</v>
      </c>
      <c r="AO111" s="213"/>
      <c r="AP111" s="202"/>
      <c r="AQ111" s="202"/>
      <c r="AR111" s="202"/>
      <c r="AS111" s="202"/>
      <c r="AT111" s="913"/>
      <c r="AU111" s="913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1.1" customHeight="1" x14ac:dyDescent="0.25">
      <c r="A112" s="651">
        <v>106</v>
      </c>
      <c r="B112" s="247"/>
      <c r="C112" s="253" t="s">
        <v>67</v>
      </c>
      <c r="D112" s="3635"/>
      <c r="E112" s="1561"/>
      <c r="F112" s="923"/>
      <c r="G112" s="929"/>
      <c r="H112" s="926"/>
      <c r="I112" s="656"/>
      <c r="J112" s="281"/>
      <c r="K112" s="279"/>
      <c r="L112" s="233"/>
      <c r="M112" s="234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370"/>
      <c r="Z112" s="660"/>
      <c r="AA112" s="661"/>
      <c r="AB112" s="662"/>
      <c r="AC112" s="663"/>
      <c r="AD112" s="3368"/>
      <c r="AE112" s="256"/>
      <c r="AF112" s="282"/>
      <c r="AG112" s="685">
        <v>1</v>
      </c>
      <c r="AH112" s="686"/>
      <c r="AI112" s="250">
        <v>1</v>
      </c>
      <c r="AJ112" s="681">
        <v>39227</v>
      </c>
      <c r="AK112" s="694"/>
      <c r="AL112" s="695">
        <v>0</v>
      </c>
      <c r="AM112" s="673">
        <v>0</v>
      </c>
      <c r="AN112" s="280">
        <v>0</v>
      </c>
      <c r="AO112" s="213"/>
      <c r="AP112" s="202"/>
      <c r="AQ112" s="202"/>
      <c r="AR112" s="202"/>
      <c r="AS112" s="202"/>
      <c r="AT112" s="913"/>
      <c r="AU112" s="913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1.1" customHeight="1" thickBot="1" x14ac:dyDescent="0.3">
      <c r="A113" s="651">
        <v>107</v>
      </c>
      <c r="B113" s="247"/>
      <c r="C113" s="253" t="s">
        <v>52</v>
      </c>
      <c r="D113" s="3635"/>
      <c r="E113" s="1561"/>
      <c r="F113" s="923"/>
      <c r="G113" s="929"/>
      <c r="H113" s="926"/>
      <c r="I113" s="656"/>
      <c r="J113" s="281"/>
      <c r="K113" s="286"/>
      <c r="L113" s="739"/>
      <c r="M113" s="740"/>
      <c r="N113" s="741"/>
      <c r="O113" s="741"/>
      <c r="P113" s="741"/>
      <c r="Q113" s="741"/>
      <c r="R113" s="741"/>
      <c r="S113" s="741"/>
      <c r="T113" s="741"/>
      <c r="U113" s="741"/>
      <c r="V113" s="741"/>
      <c r="W113" s="741"/>
      <c r="X113" s="741"/>
      <c r="Y113" s="3615"/>
      <c r="Z113" s="793"/>
      <c r="AA113" s="794"/>
      <c r="AB113" s="795"/>
      <c r="AC113" s="743"/>
      <c r="AD113" s="3371"/>
      <c r="AE113" s="744"/>
      <c r="AF113" s="745"/>
      <c r="AG113" s="687">
        <v>1</v>
      </c>
      <c r="AH113" s="688"/>
      <c r="AI113" s="689">
        <v>1</v>
      </c>
      <c r="AJ113" s="3503">
        <v>39227</v>
      </c>
      <c r="AK113" s="747"/>
      <c r="AL113" s="696">
        <v>1</v>
      </c>
      <c r="AM113" s="697">
        <v>1</v>
      </c>
      <c r="AN113" s="674">
        <v>1</v>
      </c>
      <c r="AO113" s="213"/>
      <c r="AP113" s="202"/>
      <c r="AQ113" s="202"/>
      <c r="AR113" s="202"/>
      <c r="AS113" s="202"/>
      <c r="AT113" s="913"/>
      <c r="AU113" s="913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6" customHeight="1" thickTop="1" x14ac:dyDescent="0.25">
      <c r="A114" s="652"/>
      <c r="C114" s="218"/>
      <c r="D114" s="218"/>
      <c r="E114" s="287"/>
      <c r="F114" s="225"/>
      <c r="G114" s="225"/>
      <c r="H114" s="225"/>
      <c r="I114" s="225"/>
      <c r="J114" s="288"/>
      <c r="K114" s="288"/>
      <c r="L114" s="289"/>
      <c r="M114" s="289"/>
      <c r="N114" s="292"/>
      <c r="O114" s="290"/>
      <c r="P114" s="292"/>
      <c r="Q114" s="291"/>
      <c r="R114" s="292"/>
      <c r="S114" s="291"/>
      <c r="T114" s="291"/>
      <c r="U114" s="291"/>
      <c r="V114" s="291"/>
      <c r="W114" s="291"/>
      <c r="X114" s="292"/>
      <c r="Y114" s="293"/>
      <c r="Z114" s="293"/>
      <c r="AA114" s="293"/>
      <c r="AB114" s="293"/>
      <c r="AC114" s="293"/>
      <c r="AD114" s="293"/>
      <c r="AE114" s="294"/>
      <c r="AF114" s="294"/>
      <c r="AG114" s="294"/>
      <c r="AH114" s="295"/>
      <c r="AI114" s="296"/>
      <c r="AJ114" s="296"/>
      <c r="AK114" s="297"/>
      <c r="AM114" s="298"/>
      <c r="AN114" s="298"/>
      <c r="AO114" s="298"/>
      <c r="AP114" s="299"/>
      <c r="AQ114" s="299"/>
      <c r="AR114" s="202"/>
      <c r="AS114" s="202"/>
      <c r="AT114" s="913"/>
      <c r="AU114" s="913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1.1" customHeight="1" x14ac:dyDescent="0.25">
      <c r="C115" s="3985" t="s">
        <v>14</v>
      </c>
      <c r="D115" s="3985"/>
      <c r="E115" s="3985"/>
      <c r="F115" s="3985"/>
      <c r="G115" s="3985"/>
      <c r="H115" s="3985"/>
      <c r="I115" s="3985"/>
      <c r="J115" s="3985"/>
      <c r="K115" s="300"/>
      <c r="L115" s="301">
        <v>10</v>
      </c>
      <c r="M115" s="301">
        <v>13</v>
      </c>
      <c r="N115" s="302">
        <v>17</v>
      </c>
      <c r="O115" s="302">
        <v>15</v>
      </c>
      <c r="P115" s="302">
        <v>13</v>
      </c>
      <c r="Q115" s="302">
        <v>15</v>
      </c>
      <c r="R115" s="3779">
        <v>10</v>
      </c>
      <c r="S115" s="302">
        <v>14</v>
      </c>
      <c r="T115" s="302">
        <v>11</v>
      </c>
      <c r="U115" s="302">
        <v>15</v>
      </c>
      <c r="V115" s="302">
        <v>15</v>
      </c>
      <c r="W115" s="302">
        <v>13</v>
      </c>
      <c r="X115" s="302">
        <v>14</v>
      </c>
      <c r="Y115" s="769">
        <v>12</v>
      </c>
      <c r="Z115" s="3986" t="s">
        <v>50</v>
      </c>
      <c r="AA115" s="3987"/>
      <c r="AB115" s="3987"/>
      <c r="AC115" s="303"/>
      <c r="AD115" s="303"/>
      <c r="AE115" s="305"/>
      <c r="AF115" s="306"/>
      <c r="AG115" s="306"/>
      <c r="AH115" s="683"/>
      <c r="AI115" s="309">
        <v>2233</v>
      </c>
      <c r="AJ115" s="683" t="s">
        <v>325</v>
      </c>
      <c r="AK115" s="683"/>
      <c r="AL115" s="683"/>
      <c r="AM115" s="683"/>
      <c r="AN115" s="307"/>
      <c r="AO115" s="202"/>
      <c r="AP115" s="202"/>
      <c r="AQ115" s="202"/>
      <c r="AR115" s="202"/>
      <c r="AS115" s="202"/>
      <c r="AT115" s="913"/>
      <c r="AU115" s="913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1.1" customHeight="1" x14ac:dyDescent="0.25">
      <c r="C116" s="310"/>
      <c r="D116" s="310"/>
      <c r="E116" s="311"/>
      <c r="F116" s="310"/>
      <c r="G116" s="310"/>
      <c r="H116" s="310"/>
      <c r="T116" s="312"/>
      <c r="U116" s="312"/>
      <c r="V116" s="312"/>
      <c r="W116" s="312"/>
      <c r="X116" s="312"/>
      <c r="Y116" s="313"/>
      <c r="Z116" s="314">
        <v>13.461538461538462</v>
      </c>
      <c r="AA116" s="3988" t="s">
        <v>81</v>
      </c>
      <c r="AB116" s="3988"/>
      <c r="AC116" s="303"/>
      <c r="AD116" s="303"/>
      <c r="AE116" s="315"/>
      <c r="AF116" s="316"/>
      <c r="AG116" s="213"/>
      <c r="AH116" s="731"/>
      <c r="AI116" s="732">
        <v>20.869158878504674</v>
      </c>
      <c r="AJ116" s="733" t="s">
        <v>327</v>
      </c>
      <c r="AK116" s="733"/>
      <c r="AL116" s="733"/>
      <c r="AM116" s="733"/>
      <c r="AN116" s="734"/>
      <c r="AO116" s="202"/>
      <c r="AP116" s="202"/>
      <c r="AQ116" s="202"/>
      <c r="AR116" s="202"/>
      <c r="AS116" s="202"/>
      <c r="AT116" s="913"/>
      <c r="AU116" s="913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1.1" customHeight="1" x14ac:dyDescent="0.25">
      <c r="C117" s="310"/>
      <c r="D117" s="310"/>
      <c r="E117" s="311"/>
      <c r="F117" s="310"/>
      <c r="G117" s="310"/>
      <c r="H117" s="310"/>
      <c r="T117" s="312"/>
      <c r="U117" s="312"/>
      <c r="V117" s="312"/>
      <c r="W117" s="312"/>
      <c r="X117" s="312"/>
      <c r="Y117" s="313"/>
      <c r="Z117" s="313"/>
      <c r="AA117" s="313"/>
      <c r="AE117" s="303"/>
      <c r="AF117" s="303"/>
      <c r="AG117" s="303"/>
      <c r="AH117" s="735"/>
      <c r="AI117" s="736">
        <v>42</v>
      </c>
      <c r="AJ117" s="737" t="s">
        <v>59</v>
      </c>
      <c r="AK117" s="737"/>
      <c r="AL117" s="737"/>
      <c r="AM117" s="737"/>
      <c r="AN117" s="738"/>
      <c r="AO117" s="308"/>
      <c r="AP117" s="308"/>
      <c r="AQ117" s="308"/>
      <c r="AR117" s="308"/>
      <c r="AS117" s="317"/>
      <c r="AT117" s="318"/>
      <c r="AU117" s="318"/>
      <c r="AV117" s="319"/>
      <c r="AW117" s="318"/>
      <c r="AX117" s="307"/>
      <c r="AY117" s="202"/>
      <c r="AZ117" s="202"/>
      <c r="BA117" s="202"/>
      <c r="BB117" s="202"/>
      <c r="BC117" s="202"/>
    </row>
    <row r="118" spans="1:55" ht="11.1" customHeight="1" thickBot="1" x14ac:dyDescent="0.3">
      <c r="C118" s="310"/>
      <c r="D118" s="310"/>
      <c r="E118" s="311"/>
      <c r="F118" s="310"/>
      <c r="G118" s="310"/>
      <c r="H118" s="310"/>
      <c r="T118" s="312"/>
      <c r="U118" s="312"/>
      <c r="V118" s="312"/>
      <c r="W118" s="312"/>
      <c r="X118" s="312"/>
      <c r="Y118" s="312"/>
      <c r="Z118" s="313"/>
      <c r="AA118" s="313"/>
      <c r="AF118" s="303"/>
      <c r="AG118" s="303"/>
      <c r="AH118" s="303"/>
      <c r="AI118" s="304"/>
      <c r="AJ118" s="315"/>
      <c r="AK118" s="315"/>
      <c r="AL118" s="316"/>
      <c r="AN118" s="298"/>
      <c r="AO118" s="308"/>
      <c r="AP118" s="308"/>
      <c r="AQ118" s="308"/>
      <c r="AR118" s="308"/>
      <c r="AS118" s="308"/>
      <c r="AT118" s="308"/>
      <c r="AU118" s="318"/>
      <c r="AV118" s="318"/>
      <c r="AW118" s="317"/>
      <c r="AX118" s="202"/>
      <c r="AY118" s="202"/>
      <c r="AZ118" s="202"/>
      <c r="BA118" s="202"/>
      <c r="BB118" s="202"/>
      <c r="BC118" s="202"/>
    </row>
    <row r="119" spans="1:55" ht="11.1" customHeight="1" thickTop="1" x14ac:dyDescent="0.25">
      <c r="A119" s="653"/>
      <c r="B119" s="320"/>
      <c r="C119" s="321"/>
      <c r="D119" s="321"/>
      <c r="E119" s="322"/>
      <c r="F119" s="323"/>
      <c r="G119" s="323"/>
      <c r="H119" s="323"/>
      <c r="I119" s="323"/>
      <c r="J119" s="324"/>
      <c r="K119" s="324"/>
      <c r="L119" s="325"/>
      <c r="M119" s="325"/>
      <c r="N119" s="325"/>
      <c r="O119" s="325"/>
      <c r="P119" s="325"/>
      <c r="Q119" s="325"/>
      <c r="R119" s="325"/>
      <c r="S119" s="325"/>
      <c r="T119" s="326"/>
      <c r="U119" s="326"/>
      <c r="V119" s="325"/>
      <c r="W119" s="325"/>
      <c r="X119" s="325"/>
      <c r="Y119" s="325"/>
      <c r="Z119" s="325"/>
      <c r="AA119" s="325"/>
      <c r="AB119" s="327"/>
      <c r="AC119" s="327"/>
      <c r="AD119" s="327"/>
      <c r="AE119" s="327"/>
      <c r="AF119" s="327"/>
      <c r="AG119" s="327"/>
      <c r="AH119" s="328"/>
      <c r="AI119" s="328"/>
      <c r="AJ119" s="320"/>
      <c r="AK119" s="329"/>
      <c r="AL119" s="329"/>
      <c r="AM119" s="329"/>
      <c r="AN119" s="329"/>
      <c r="AO119" s="330"/>
      <c r="AP119" s="331"/>
      <c r="AQ119" s="329"/>
      <c r="AR119" s="329"/>
      <c r="AS119" s="329"/>
      <c r="AT119" s="329"/>
      <c r="AU119" s="329"/>
      <c r="AV119" s="329"/>
      <c r="AW119" s="919"/>
      <c r="AX119" s="919"/>
      <c r="AY119" s="329"/>
      <c r="AZ119" s="202"/>
      <c r="BA119" s="202"/>
      <c r="BB119" s="202"/>
      <c r="BC119" s="202"/>
    </row>
    <row r="120" spans="1:55" ht="11.1" customHeight="1" thickBot="1" x14ac:dyDescent="0.3">
      <c r="F120" s="4166" t="s">
        <v>162</v>
      </c>
      <c r="G120" s="4166"/>
      <c r="H120" s="4166"/>
      <c r="I120" s="4166"/>
      <c r="J120" s="4166"/>
      <c r="K120" s="4166"/>
      <c r="AH120" s="202"/>
      <c r="AI120" s="213"/>
      <c r="AN120" s="213"/>
      <c r="AO120" s="213"/>
      <c r="AZ120" s="211"/>
      <c r="BA120" s="204"/>
      <c r="BB120" s="307"/>
      <c r="BC120" s="202"/>
    </row>
    <row r="121" spans="1:55" ht="11.1" customHeight="1" x14ac:dyDescent="0.25">
      <c r="F121" s="4166"/>
      <c r="G121" s="4166"/>
      <c r="H121" s="4166"/>
      <c r="I121" s="4166"/>
      <c r="J121" s="4166"/>
      <c r="K121" s="4166"/>
      <c r="L121" s="334" t="s">
        <v>39</v>
      </c>
      <c r="M121" s="334" t="s">
        <v>38</v>
      </c>
      <c r="N121" s="335" t="s">
        <v>314</v>
      </c>
      <c r="O121" s="335" t="s">
        <v>9</v>
      </c>
      <c r="P121" s="334" t="s">
        <v>13</v>
      </c>
      <c r="Q121" s="334" t="s">
        <v>12</v>
      </c>
      <c r="R121" s="334" t="s">
        <v>10</v>
      </c>
      <c r="S121" s="334" t="s">
        <v>163</v>
      </c>
      <c r="T121" s="334" t="s">
        <v>164</v>
      </c>
      <c r="U121" s="334" t="s">
        <v>165</v>
      </c>
      <c r="V121" s="334" t="s">
        <v>166</v>
      </c>
      <c r="W121" s="477"/>
      <c r="X121" s="3989" t="s">
        <v>79</v>
      </c>
      <c r="Y121" s="3990"/>
      <c r="Z121" s="3990"/>
      <c r="AA121" s="3990"/>
      <c r="AB121" s="3990"/>
      <c r="AC121" s="3990"/>
      <c r="AD121" s="3990"/>
      <c r="AE121" s="3990"/>
      <c r="AF121" s="3990"/>
      <c r="AG121" s="3990"/>
      <c r="AH121" s="3990"/>
      <c r="AI121" s="3991"/>
      <c r="AJ121" s="336"/>
      <c r="AK121" s="3995" t="s">
        <v>78</v>
      </c>
      <c r="AL121" s="3996"/>
      <c r="AM121" s="3996"/>
      <c r="AN121" s="3996"/>
      <c r="AO121" s="3996"/>
      <c r="AP121" s="3996"/>
      <c r="AQ121" s="3996"/>
      <c r="AR121" s="3996"/>
      <c r="AS121" s="3996"/>
      <c r="AT121" s="3996"/>
      <c r="AU121" s="3996"/>
      <c r="AV121" s="3997"/>
      <c r="AW121" s="213"/>
      <c r="AX121" s="202"/>
      <c r="AY121" s="202"/>
      <c r="AZ121" s="202"/>
      <c r="BA121" s="202"/>
      <c r="BB121" s="202"/>
      <c r="BC121" s="202"/>
    </row>
    <row r="122" spans="1:55" ht="11.1" customHeight="1" thickBot="1" x14ac:dyDescent="0.3">
      <c r="I122" s="1569" t="s">
        <v>4</v>
      </c>
      <c r="J122" s="241"/>
      <c r="L122" s="3655">
        <v>12</v>
      </c>
      <c r="M122" s="3655">
        <v>13</v>
      </c>
      <c r="N122" s="3655">
        <v>14</v>
      </c>
      <c r="O122" s="3655">
        <v>15</v>
      </c>
      <c r="P122" s="3655">
        <v>16</v>
      </c>
      <c r="Q122" s="3655">
        <v>17</v>
      </c>
      <c r="R122" s="3655">
        <v>18</v>
      </c>
      <c r="S122" s="3655">
        <v>19</v>
      </c>
      <c r="T122" s="3655">
        <v>20</v>
      </c>
      <c r="U122" s="3655">
        <v>21</v>
      </c>
      <c r="V122" s="3655">
        <v>22</v>
      </c>
      <c r="W122" s="3010"/>
      <c r="X122" s="3992"/>
      <c r="Y122" s="3993"/>
      <c r="Z122" s="3993"/>
      <c r="AA122" s="3993"/>
      <c r="AB122" s="3993"/>
      <c r="AC122" s="3993"/>
      <c r="AD122" s="3993"/>
      <c r="AE122" s="3993"/>
      <c r="AF122" s="3993"/>
      <c r="AG122" s="3993"/>
      <c r="AH122" s="3993"/>
      <c r="AI122" s="3994"/>
      <c r="AJ122" s="336"/>
      <c r="AK122" s="3998"/>
      <c r="AL122" s="3999"/>
      <c r="AM122" s="3999"/>
      <c r="AN122" s="3999"/>
      <c r="AO122" s="3999"/>
      <c r="AP122" s="3999"/>
      <c r="AQ122" s="3999"/>
      <c r="AR122" s="3999"/>
      <c r="AS122" s="3999"/>
      <c r="AT122" s="3999"/>
      <c r="AU122" s="3999"/>
      <c r="AV122" s="4000"/>
      <c r="AW122" s="213"/>
      <c r="AX122" s="202"/>
      <c r="AY122" s="202"/>
      <c r="AZ122" s="202"/>
      <c r="BA122" s="202"/>
      <c r="BB122" s="202"/>
      <c r="BC122" s="202"/>
    </row>
    <row r="123" spans="1:55" ht="11.1" customHeight="1" thickBot="1" x14ac:dyDescent="0.3">
      <c r="I123" s="1570" t="s">
        <v>16</v>
      </c>
      <c r="J123" s="241"/>
      <c r="L123" s="717">
        <v>9</v>
      </c>
      <c r="M123" s="339">
        <v>10</v>
      </c>
      <c r="N123" s="339">
        <v>11</v>
      </c>
      <c r="O123" s="339">
        <v>12</v>
      </c>
      <c r="P123" s="339">
        <v>13</v>
      </c>
      <c r="Q123" s="339">
        <v>14</v>
      </c>
      <c r="R123" s="339">
        <v>15</v>
      </c>
      <c r="S123" s="339">
        <v>16</v>
      </c>
      <c r="T123" s="339">
        <v>17</v>
      </c>
      <c r="U123" s="339">
        <v>18</v>
      </c>
      <c r="V123" s="339">
        <v>19</v>
      </c>
      <c r="W123" s="344"/>
      <c r="Z123" s="202"/>
      <c r="AA123" s="202"/>
      <c r="AB123" s="202"/>
      <c r="AC123" s="202"/>
      <c r="AD123" s="202"/>
      <c r="AE123" s="202"/>
      <c r="AF123" s="202"/>
      <c r="AG123" s="202"/>
      <c r="AH123" s="202"/>
      <c r="AK123" s="212"/>
      <c r="AL123" s="212"/>
      <c r="AM123" s="212"/>
      <c r="AN123" s="215"/>
      <c r="AO123" s="215"/>
      <c r="AP123" s="215"/>
      <c r="AQ123" s="215"/>
      <c r="AR123" s="215"/>
      <c r="AS123" s="920"/>
      <c r="AT123" s="913"/>
      <c r="AW123" s="3781"/>
      <c r="AX123" s="211"/>
      <c r="AZ123" s="202"/>
      <c r="BA123" s="202"/>
      <c r="BB123" s="202"/>
      <c r="BC123" s="202"/>
    </row>
    <row r="124" spans="1:55" ht="11.1" customHeight="1" thickBot="1" x14ac:dyDescent="0.3">
      <c r="I124" s="1569" t="s">
        <v>17</v>
      </c>
      <c r="J124" s="241"/>
      <c r="L124" s="730">
        <v>6</v>
      </c>
      <c r="M124" s="718">
        <v>8</v>
      </c>
      <c r="N124" s="717">
        <v>9</v>
      </c>
      <c r="O124" s="717">
        <v>10</v>
      </c>
      <c r="P124" s="338">
        <v>11</v>
      </c>
      <c r="Q124" s="338">
        <v>12</v>
      </c>
      <c r="R124" s="338">
        <v>13</v>
      </c>
      <c r="S124" s="338">
        <v>14</v>
      </c>
      <c r="T124" s="338">
        <v>15</v>
      </c>
      <c r="U124" s="338">
        <v>16</v>
      </c>
      <c r="V124" s="339">
        <v>17</v>
      </c>
      <c r="W124" s="344"/>
      <c r="X124" s="3911" t="s">
        <v>225</v>
      </c>
      <c r="Y124" s="3914" t="s">
        <v>77</v>
      </c>
      <c r="Z124" s="3915"/>
      <c r="AA124" s="3915"/>
      <c r="AB124" s="3915"/>
      <c r="AC124" s="3915"/>
      <c r="AD124" s="3915"/>
      <c r="AE124" s="3915"/>
      <c r="AF124" s="3916"/>
      <c r="AG124" s="3920" t="s">
        <v>76</v>
      </c>
      <c r="AH124" s="3921"/>
      <c r="AI124" s="3922"/>
      <c r="AJ124" s="342"/>
      <c r="AK124" s="3929" t="s">
        <v>4</v>
      </c>
      <c r="AL124" s="3930"/>
      <c r="AM124" s="3933" t="s">
        <v>919</v>
      </c>
      <c r="AN124" s="3934"/>
      <c r="AO124" s="3934"/>
      <c r="AP124" s="3934"/>
      <c r="AQ124" s="3934"/>
      <c r="AR124" s="3934"/>
      <c r="AS124" s="3934"/>
      <c r="AT124" s="3934"/>
      <c r="AU124" s="3934"/>
      <c r="AV124" s="3935"/>
      <c r="AW124" s="213"/>
      <c r="AX124" s="202"/>
      <c r="AY124" s="202"/>
      <c r="AZ124" s="202"/>
      <c r="BA124" s="202"/>
      <c r="BB124" s="202"/>
      <c r="BC124" s="202"/>
    </row>
    <row r="125" spans="1:55" ht="11.1" customHeight="1" thickBot="1" x14ac:dyDescent="0.3">
      <c r="I125" s="1570" t="s">
        <v>18</v>
      </c>
      <c r="J125" s="241"/>
      <c r="L125" s="720">
        <v>4</v>
      </c>
      <c r="M125" s="729">
        <v>5</v>
      </c>
      <c r="N125" s="729">
        <v>6</v>
      </c>
      <c r="O125" s="729">
        <v>7</v>
      </c>
      <c r="P125" s="718">
        <v>9</v>
      </c>
      <c r="Q125" s="717">
        <v>10</v>
      </c>
      <c r="R125" s="717">
        <v>11</v>
      </c>
      <c r="S125" s="339">
        <v>12</v>
      </c>
      <c r="T125" s="339">
        <v>13</v>
      </c>
      <c r="U125" s="339">
        <v>14</v>
      </c>
      <c r="V125" s="339">
        <v>15</v>
      </c>
      <c r="W125" s="344"/>
      <c r="X125" s="3912"/>
      <c r="Y125" s="3917"/>
      <c r="Z125" s="3918"/>
      <c r="AA125" s="3918"/>
      <c r="AB125" s="3918"/>
      <c r="AC125" s="3918"/>
      <c r="AD125" s="3918"/>
      <c r="AE125" s="3918"/>
      <c r="AF125" s="3919"/>
      <c r="AG125" s="3923"/>
      <c r="AH125" s="3924"/>
      <c r="AI125" s="3925"/>
      <c r="AJ125" s="342"/>
      <c r="AK125" s="3931"/>
      <c r="AL125" s="3932"/>
      <c r="AM125" s="3936"/>
      <c r="AN125" s="3937"/>
      <c r="AO125" s="3937"/>
      <c r="AP125" s="3937"/>
      <c r="AQ125" s="3937"/>
      <c r="AR125" s="3937"/>
      <c r="AS125" s="3937"/>
      <c r="AT125" s="3937"/>
      <c r="AU125" s="3937"/>
      <c r="AV125" s="3938"/>
      <c r="AW125" s="213"/>
      <c r="AX125" s="202"/>
      <c r="AY125" s="202"/>
      <c r="AZ125" s="202"/>
      <c r="BA125" s="202"/>
      <c r="BB125" s="202"/>
      <c r="BC125" s="202"/>
    </row>
    <row r="126" spans="1:55" ht="11.1" customHeight="1" thickBot="1" x14ac:dyDescent="0.3">
      <c r="I126" s="1569" t="s">
        <v>19</v>
      </c>
      <c r="J126" s="241"/>
      <c r="L126" s="719">
        <v>3</v>
      </c>
      <c r="M126" s="725">
        <v>4</v>
      </c>
      <c r="N126" s="726">
        <v>5</v>
      </c>
      <c r="O126" s="725">
        <v>6</v>
      </c>
      <c r="P126" s="727">
        <v>7</v>
      </c>
      <c r="Q126" s="730">
        <v>8</v>
      </c>
      <c r="R126" s="730">
        <v>9</v>
      </c>
      <c r="S126" s="718">
        <v>11</v>
      </c>
      <c r="T126" s="717">
        <v>12</v>
      </c>
      <c r="U126" s="717">
        <v>13</v>
      </c>
      <c r="V126" s="337">
        <v>14</v>
      </c>
      <c r="W126" s="344"/>
      <c r="X126" s="3913"/>
      <c r="Y126" s="3939" t="s">
        <v>833</v>
      </c>
      <c r="Z126" s="3940"/>
      <c r="AA126" s="3940"/>
      <c r="AB126" s="3941" t="s">
        <v>834</v>
      </c>
      <c r="AC126" s="3941"/>
      <c r="AD126" s="3941"/>
      <c r="AE126" s="3942" t="s">
        <v>837</v>
      </c>
      <c r="AF126" s="3943"/>
      <c r="AG126" s="3926"/>
      <c r="AH126" s="3927"/>
      <c r="AI126" s="3928"/>
      <c r="AJ126" s="343"/>
      <c r="AK126" s="3929" t="s">
        <v>16</v>
      </c>
      <c r="AL126" s="3930"/>
      <c r="AM126" s="3933" t="s">
        <v>902</v>
      </c>
      <c r="AN126" s="3934"/>
      <c r="AO126" s="3934"/>
      <c r="AP126" s="3934"/>
      <c r="AQ126" s="3934"/>
      <c r="AR126" s="3934"/>
      <c r="AS126" s="3934"/>
      <c r="AT126" s="3934"/>
      <c r="AU126" s="3934"/>
      <c r="AV126" s="3935"/>
      <c r="AW126" s="202"/>
      <c r="AX126" s="202"/>
      <c r="AY126" s="202"/>
      <c r="AZ126" s="202"/>
      <c r="BA126" s="202"/>
      <c r="BB126" s="202"/>
      <c r="BC126" s="202"/>
    </row>
    <row r="127" spans="1:55" ht="11.1" customHeight="1" thickBot="1" x14ac:dyDescent="0.3">
      <c r="I127" s="1570" t="s">
        <v>20</v>
      </c>
      <c r="J127" s="241"/>
      <c r="L127" s="720">
        <v>2</v>
      </c>
      <c r="M127" s="726">
        <v>3</v>
      </c>
      <c r="N127" s="725">
        <v>4</v>
      </c>
      <c r="O127" s="726">
        <v>5</v>
      </c>
      <c r="P127" s="720">
        <v>6</v>
      </c>
      <c r="Q127" s="726">
        <v>7</v>
      </c>
      <c r="R127" s="720">
        <v>8</v>
      </c>
      <c r="S127" s="728">
        <v>9</v>
      </c>
      <c r="T127" s="727">
        <v>10</v>
      </c>
      <c r="U127" s="729">
        <v>11</v>
      </c>
      <c r="V127" s="718">
        <v>13</v>
      </c>
      <c r="W127" s="344"/>
      <c r="X127" s="3783">
        <v>0</v>
      </c>
      <c r="Y127" s="3897" t="s">
        <v>88</v>
      </c>
      <c r="Z127" s="3898"/>
      <c r="AA127" s="3898"/>
      <c r="AB127" s="3901" t="s">
        <v>235</v>
      </c>
      <c r="AC127" s="3901"/>
      <c r="AD127" s="3901"/>
      <c r="AE127" s="3903" t="s">
        <v>107</v>
      </c>
      <c r="AF127" s="3903"/>
      <c r="AG127" s="3944" t="s">
        <v>831</v>
      </c>
      <c r="AH127" s="3945"/>
      <c r="AI127" s="3946"/>
      <c r="AJ127" s="343"/>
      <c r="AK127" s="3931"/>
      <c r="AL127" s="3932"/>
      <c r="AM127" s="3936"/>
      <c r="AN127" s="3937"/>
      <c r="AO127" s="3937"/>
      <c r="AP127" s="3937"/>
      <c r="AQ127" s="3937"/>
      <c r="AR127" s="3937"/>
      <c r="AS127" s="3937"/>
      <c r="AT127" s="3937"/>
      <c r="AU127" s="3937"/>
      <c r="AV127" s="3938"/>
      <c r="AW127" s="202"/>
      <c r="AX127" s="202"/>
      <c r="AY127" s="202"/>
      <c r="AZ127" s="202"/>
      <c r="BA127" s="202"/>
      <c r="BB127" s="202"/>
      <c r="BC127" s="202"/>
    </row>
    <row r="128" spans="1:55" ht="11.1" customHeight="1" x14ac:dyDescent="0.25">
      <c r="I128" s="1569" t="s">
        <v>21</v>
      </c>
      <c r="J128" s="241"/>
      <c r="L128" s="719">
        <v>1</v>
      </c>
      <c r="M128" s="725">
        <v>2</v>
      </c>
      <c r="N128" s="726">
        <v>3</v>
      </c>
      <c r="O128" s="725">
        <v>4</v>
      </c>
      <c r="P128" s="719">
        <v>5</v>
      </c>
      <c r="Q128" s="725">
        <v>6</v>
      </c>
      <c r="R128" s="719">
        <v>7</v>
      </c>
      <c r="S128" s="719">
        <v>8</v>
      </c>
      <c r="T128" s="720">
        <v>9</v>
      </c>
      <c r="U128" s="719">
        <v>10</v>
      </c>
      <c r="V128" s="727">
        <v>11</v>
      </c>
      <c r="W128" s="344"/>
      <c r="X128" s="3508">
        <v>2007</v>
      </c>
      <c r="Y128" s="3899"/>
      <c r="Z128" s="3900"/>
      <c r="AA128" s="3900"/>
      <c r="AB128" s="3902"/>
      <c r="AC128" s="3902"/>
      <c r="AD128" s="3902"/>
      <c r="AE128" s="3904"/>
      <c r="AF128" s="3904"/>
      <c r="AG128" s="3947"/>
      <c r="AH128" s="3948"/>
      <c r="AI128" s="3949"/>
      <c r="AJ128" s="343"/>
      <c r="AK128" s="3929" t="s">
        <v>17</v>
      </c>
      <c r="AL128" s="3930"/>
      <c r="AM128" s="3933" t="s">
        <v>897</v>
      </c>
      <c r="AN128" s="3934"/>
      <c r="AO128" s="3934"/>
      <c r="AP128" s="3934"/>
      <c r="AQ128" s="3934"/>
      <c r="AR128" s="3934"/>
      <c r="AS128" s="3934"/>
      <c r="AT128" s="3934"/>
      <c r="AU128" s="3934"/>
      <c r="AV128" s="3935"/>
      <c r="AW128" s="213"/>
      <c r="AX128" s="202"/>
      <c r="AY128" s="202"/>
      <c r="AZ128" s="202"/>
      <c r="BA128" s="202"/>
      <c r="BB128" s="202"/>
      <c r="BC128" s="202"/>
    </row>
    <row r="129" spans="9:55" ht="11.1" customHeight="1" x14ac:dyDescent="0.25">
      <c r="I129" s="1570" t="s">
        <v>41</v>
      </c>
      <c r="J129" s="241"/>
      <c r="L129" s="720">
        <v>0</v>
      </c>
      <c r="M129" s="726">
        <v>1</v>
      </c>
      <c r="N129" s="725">
        <v>2</v>
      </c>
      <c r="O129" s="726">
        <v>3</v>
      </c>
      <c r="P129" s="720">
        <v>4</v>
      </c>
      <c r="Q129" s="726">
        <v>5</v>
      </c>
      <c r="R129" s="720">
        <v>6</v>
      </c>
      <c r="S129" s="719">
        <v>7</v>
      </c>
      <c r="T129" s="719">
        <v>8</v>
      </c>
      <c r="U129" s="720">
        <v>9</v>
      </c>
      <c r="V129" s="719">
        <v>10</v>
      </c>
      <c r="W129" s="344"/>
      <c r="X129" s="3507">
        <v>1</v>
      </c>
      <c r="Y129" s="3897" t="s">
        <v>235</v>
      </c>
      <c r="Z129" s="3898"/>
      <c r="AA129" s="3898"/>
      <c r="AB129" s="3901" t="s">
        <v>89</v>
      </c>
      <c r="AC129" s="3901"/>
      <c r="AD129" s="3901"/>
      <c r="AE129" s="3903" t="s">
        <v>159</v>
      </c>
      <c r="AF129" s="3903"/>
      <c r="AG129" s="3905" t="s">
        <v>832</v>
      </c>
      <c r="AH129" s="3906"/>
      <c r="AI129" s="3907"/>
      <c r="AJ129" s="343"/>
      <c r="AK129" s="3931"/>
      <c r="AL129" s="3932"/>
      <c r="AM129" s="3936"/>
      <c r="AN129" s="3937"/>
      <c r="AO129" s="3937"/>
      <c r="AP129" s="3937"/>
      <c r="AQ129" s="3937"/>
      <c r="AR129" s="3937"/>
      <c r="AS129" s="3937"/>
      <c r="AT129" s="3937"/>
      <c r="AU129" s="3937"/>
      <c r="AV129" s="3938"/>
      <c r="AW129" s="213"/>
      <c r="AX129" s="202"/>
      <c r="AY129" s="202"/>
      <c r="AZ129" s="202"/>
      <c r="BA129" s="202"/>
      <c r="BB129" s="202"/>
      <c r="BC129" s="202"/>
    </row>
    <row r="130" spans="9:55" ht="11.1" customHeight="1" x14ac:dyDescent="0.25">
      <c r="I130" s="1569" t="s">
        <v>22</v>
      </c>
      <c r="J130" s="241"/>
      <c r="L130" s="721" t="s">
        <v>0</v>
      </c>
      <c r="M130" s="725">
        <v>0</v>
      </c>
      <c r="N130" s="726">
        <v>1</v>
      </c>
      <c r="O130" s="725">
        <v>2</v>
      </c>
      <c r="P130" s="719">
        <v>3</v>
      </c>
      <c r="Q130" s="725">
        <v>4</v>
      </c>
      <c r="R130" s="719">
        <v>5</v>
      </c>
      <c r="S130" s="720">
        <v>6</v>
      </c>
      <c r="T130" s="719">
        <v>7</v>
      </c>
      <c r="U130" s="719">
        <v>8</v>
      </c>
      <c r="V130" s="720">
        <v>9</v>
      </c>
      <c r="W130" s="344"/>
      <c r="X130" s="3508">
        <v>2008</v>
      </c>
      <c r="Y130" s="3899"/>
      <c r="Z130" s="3900"/>
      <c r="AA130" s="3900"/>
      <c r="AB130" s="3902"/>
      <c r="AC130" s="3902"/>
      <c r="AD130" s="3902"/>
      <c r="AE130" s="3904"/>
      <c r="AF130" s="3904"/>
      <c r="AG130" s="3908"/>
      <c r="AH130" s="3909"/>
      <c r="AI130" s="3910"/>
      <c r="AJ130" s="343"/>
      <c r="AK130" s="3929" t="s">
        <v>18</v>
      </c>
      <c r="AL130" s="3930"/>
      <c r="AM130" s="3933" t="s">
        <v>927</v>
      </c>
      <c r="AN130" s="3934"/>
      <c r="AO130" s="3934"/>
      <c r="AP130" s="3934"/>
      <c r="AQ130" s="3934"/>
      <c r="AR130" s="3934"/>
      <c r="AS130" s="3934"/>
      <c r="AT130" s="3934"/>
      <c r="AU130" s="3934"/>
      <c r="AV130" s="3935"/>
      <c r="AW130" s="202"/>
      <c r="AX130" s="202"/>
      <c r="AY130" s="202"/>
      <c r="AZ130" s="202"/>
      <c r="BA130" s="202"/>
      <c r="BB130" s="202"/>
      <c r="BC130" s="202"/>
    </row>
    <row r="131" spans="9:55" ht="11.1" customHeight="1" x14ac:dyDescent="0.25">
      <c r="I131" s="1570" t="s">
        <v>23</v>
      </c>
      <c r="J131" s="241"/>
      <c r="L131" s="724" t="s">
        <v>0</v>
      </c>
      <c r="M131" s="723" t="s">
        <v>0</v>
      </c>
      <c r="N131" s="725">
        <v>0</v>
      </c>
      <c r="O131" s="726">
        <v>1</v>
      </c>
      <c r="P131" s="720">
        <v>2</v>
      </c>
      <c r="Q131" s="726">
        <v>3</v>
      </c>
      <c r="R131" s="720">
        <v>4</v>
      </c>
      <c r="S131" s="719">
        <v>5</v>
      </c>
      <c r="T131" s="720">
        <v>6</v>
      </c>
      <c r="U131" s="719">
        <v>7</v>
      </c>
      <c r="V131" s="719">
        <v>8</v>
      </c>
      <c r="W131" s="344"/>
      <c r="X131" s="3507">
        <v>2</v>
      </c>
      <c r="Y131" s="3897" t="s">
        <v>89</v>
      </c>
      <c r="Z131" s="3898"/>
      <c r="AA131" s="3898"/>
      <c r="AB131" s="3901" t="s">
        <v>835</v>
      </c>
      <c r="AC131" s="3901"/>
      <c r="AD131" s="3901"/>
      <c r="AE131" s="3903" t="s">
        <v>94</v>
      </c>
      <c r="AF131" s="3903"/>
      <c r="AG131" s="3905" t="s">
        <v>90</v>
      </c>
      <c r="AH131" s="3906"/>
      <c r="AI131" s="3907"/>
      <c r="AJ131" s="343"/>
      <c r="AK131" s="3931"/>
      <c r="AL131" s="3932"/>
      <c r="AM131" s="3936"/>
      <c r="AN131" s="3937"/>
      <c r="AO131" s="3937"/>
      <c r="AP131" s="3937"/>
      <c r="AQ131" s="3937"/>
      <c r="AR131" s="3937"/>
      <c r="AS131" s="3937"/>
      <c r="AT131" s="3937"/>
      <c r="AU131" s="3937"/>
      <c r="AV131" s="3938"/>
      <c r="AW131" s="213"/>
      <c r="AX131" s="202"/>
      <c r="AY131" s="202"/>
      <c r="AZ131" s="202"/>
      <c r="BA131" s="202"/>
      <c r="BB131" s="202"/>
      <c r="BC131" s="202"/>
    </row>
    <row r="132" spans="9:55" ht="11.1" customHeight="1" x14ac:dyDescent="0.25">
      <c r="I132" s="1569" t="s">
        <v>24</v>
      </c>
      <c r="J132" s="241"/>
      <c r="L132" s="721" t="s">
        <v>0</v>
      </c>
      <c r="M132" s="722" t="s">
        <v>0</v>
      </c>
      <c r="N132" s="723" t="s">
        <v>0</v>
      </c>
      <c r="O132" s="725">
        <v>0</v>
      </c>
      <c r="P132" s="719">
        <v>1</v>
      </c>
      <c r="Q132" s="725">
        <v>2</v>
      </c>
      <c r="R132" s="719">
        <v>3</v>
      </c>
      <c r="S132" s="720">
        <v>4</v>
      </c>
      <c r="T132" s="719">
        <v>5</v>
      </c>
      <c r="U132" s="720">
        <v>6</v>
      </c>
      <c r="V132" s="719">
        <v>7</v>
      </c>
      <c r="W132" s="344"/>
      <c r="X132" s="3508">
        <v>2009</v>
      </c>
      <c r="Y132" s="3899"/>
      <c r="Z132" s="3900"/>
      <c r="AA132" s="3900"/>
      <c r="AB132" s="3902"/>
      <c r="AC132" s="3902"/>
      <c r="AD132" s="3902"/>
      <c r="AE132" s="3904"/>
      <c r="AF132" s="3904"/>
      <c r="AG132" s="3908"/>
      <c r="AH132" s="3909"/>
      <c r="AI132" s="3910"/>
      <c r="AJ132" s="343"/>
      <c r="AK132" s="3929" t="s">
        <v>19</v>
      </c>
      <c r="AL132" s="3930"/>
      <c r="AM132" s="3933" t="s">
        <v>864</v>
      </c>
      <c r="AN132" s="3934"/>
      <c r="AO132" s="3934"/>
      <c r="AP132" s="3934"/>
      <c r="AQ132" s="3934"/>
      <c r="AR132" s="3934"/>
      <c r="AS132" s="3934"/>
      <c r="AT132" s="3934"/>
      <c r="AU132" s="3934"/>
      <c r="AV132" s="3935"/>
      <c r="AW132" s="202"/>
      <c r="AX132" s="202"/>
      <c r="AY132" s="202"/>
      <c r="AZ132" s="202"/>
      <c r="BA132" s="202"/>
      <c r="BB132" s="202"/>
      <c r="BC132" s="202"/>
    </row>
    <row r="133" spans="9:55" ht="11.1" customHeight="1" x14ac:dyDescent="0.25">
      <c r="I133" s="1570" t="s">
        <v>29</v>
      </c>
      <c r="J133" s="241"/>
      <c r="L133" s="724" t="s">
        <v>0</v>
      </c>
      <c r="M133" s="723" t="s">
        <v>0</v>
      </c>
      <c r="N133" s="722" t="s">
        <v>0</v>
      </c>
      <c r="O133" s="723" t="s">
        <v>0</v>
      </c>
      <c r="P133" s="720">
        <v>0</v>
      </c>
      <c r="Q133" s="726">
        <v>1</v>
      </c>
      <c r="R133" s="720">
        <v>2</v>
      </c>
      <c r="S133" s="719">
        <v>3</v>
      </c>
      <c r="T133" s="720">
        <v>4</v>
      </c>
      <c r="U133" s="719">
        <v>5</v>
      </c>
      <c r="V133" s="720">
        <v>6</v>
      </c>
      <c r="W133" s="344"/>
      <c r="X133" s="3507">
        <v>3</v>
      </c>
      <c r="Y133" s="3897" t="s">
        <v>94</v>
      </c>
      <c r="Z133" s="3898"/>
      <c r="AA133" s="3898"/>
      <c r="AB133" s="3901" t="s">
        <v>836</v>
      </c>
      <c r="AC133" s="3901"/>
      <c r="AD133" s="3901"/>
      <c r="AE133" s="3903" t="s">
        <v>159</v>
      </c>
      <c r="AF133" s="3903"/>
      <c r="AG133" s="3905" t="s">
        <v>159</v>
      </c>
      <c r="AH133" s="3906"/>
      <c r="AI133" s="3907"/>
      <c r="AJ133" s="343"/>
      <c r="AK133" s="3931"/>
      <c r="AL133" s="3932"/>
      <c r="AM133" s="3936"/>
      <c r="AN133" s="3937"/>
      <c r="AO133" s="3937"/>
      <c r="AP133" s="3937"/>
      <c r="AQ133" s="3937"/>
      <c r="AR133" s="3937"/>
      <c r="AS133" s="3937"/>
      <c r="AT133" s="3937"/>
      <c r="AU133" s="3937"/>
      <c r="AV133" s="3938"/>
      <c r="AW133" s="213"/>
      <c r="AX133" s="202"/>
      <c r="AY133" s="202"/>
      <c r="AZ133" s="202"/>
      <c r="BA133" s="202"/>
      <c r="BB133" s="202"/>
      <c r="BC133" s="202"/>
    </row>
    <row r="134" spans="9:55" ht="11.1" customHeight="1" x14ac:dyDescent="0.25">
      <c r="I134" s="1569" t="s">
        <v>30</v>
      </c>
      <c r="J134" s="241"/>
      <c r="L134" s="721" t="s">
        <v>0</v>
      </c>
      <c r="M134" s="722" t="s">
        <v>0</v>
      </c>
      <c r="N134" s="723" t="s">
        <v>0</v>
      </c>
      <c r="O134" s="722" t="s">
        <v>0</v>
      </c>
      <c r="P134" s="721" t="s">
        <v>0</v>
      </c>
      <c r="Q134" s="725">
        <v>0</v>
      </c>
      <c r="R134" s="719">
        <v>1</v>
      </c>
      <c r="S134" s="720">
        <v>2</v>
      </c>
      <c r="T134" s="719">
        <v>3</v>
      </c>
      <c r="U134" s="720">
        <v>4</v>
      </c>
      <c r="V134" s="719">
        <v>5</v>
      </c>
      <c r="W134" s="344"/>
      <c r="X134" s="3508">
        <v>2010</v>
      </c>
      <c r="Y134" s="3899"/>
      <c r="Z134" s="3900"/>
      <c r="AA134" s="3900"/>
      <c r="AB134" s="3902"/>
      <c r="AC134" s="3902"/>
      <c r="AD134" s="3902"/>
      <c r="AE134" s="3904"/>
      <c r="AF134" s="3904"/>
      <c r="AG134" s="3908"/>
      <c r="AH134" s="3909"/>
      <c r="AI134" s="3910"/>
      <c r="AJ134" s="343"/>
      <c r="AK134" s="3929" t="s">
        <v>20</v>
      </c>
      <c r="AL134" s="3930"/>
      <c r="AM134" s="3933" t="s">
        <v>818</v>
      </c>
      <c r="AN134" s="3934"/>
      <c r="AO134" s="3934"/>
      <c r="AP134" s="3934"/>
      <c r="AQ134" s="3934"/>
      <c r="AR134" s="3934"/>
      <c r="AS134" s="3934"/>
      <c r="AT134" s="3934"/>
      <c r="AU134" s="3934"/>
      <c r="AV134" s="3935"/>
      <c r="AW134" s="213"/>
      <c r="AX134" s="202"/>
      <c r="AY134" s="202"/>
      <c r="AZ134" s="202"/>
      <c r="BA134" s="202"/>
      <c r="BB134" s="202"/>
      <c r="BC134" s="202"/>
    </row>
    <row r="135" spans="9:55" ht="11.1" customHeight="1" x14ac:dyDescent="0.25">
      <c r="I135" s="1569" t="s">
        <v>33</v>
      </c>
      <c r="J135" s="241"/>
      <c r="L135" s="721" t="s">
        <v>0</v>
      </c>
      <c r="M135" s="722" t="s">
        <v>0</v>
      </c>
      <c r="N135" s="722" t="s">
        <v>0</v>
      </c>
      <c r="O135" s="722" t="s">
        <v>0</v>
      </c>
      <c r="P135" s="721" t="s">
        <v>0</v>
      </c>
      <c r="Q135" s="722" t="s">
        <v>0</v>
      </c>
      <c r="R135" s="719">
        <v>0</v>
      </c>
      <c r="S135" s="719">
        <v>1</v>
      </c>
      <c r="T135" s="720">
        <v>2</v>
      </c>
      <c r="U135" s="719">
        <v>3</v>
      </c>
      <c r="V135" s="720">
        <v>4</v>
      </c>
      <c r="W135" s="344"/>
      <c r="X135" s="3507">
        <v>4</v>
      </c>
      <c r="Y135" s="3897" t="s">
        <v>159</v>
      </c>
      <c r="Z135" s="3898"/>
      <c r="AA135" s="3898"/>
      <c r="AB135" s="3901" t="s">
        <v>101</v>
      </c>
      <c r="AC135" s="3901"/>
      <c r="AD135" s="3901"/>
      <c r="AE135" s="3903" t="s">
        <v>89</v>
      </c>
      <c r="AF135" s="3903"/>
      <c r="AG135" s="3905" t="s">
        <v>101</v>
      </c>
      <c r="AH135" s="3906"/>
      <c r="AI135" s="3907"/>
      <c r="AJ135" s="343"/>
      <c r="AK135" s="3931"/>
      <c r="AL135" s="3932"/>
      <c r="AM135" s="3936"/>
      <c r="AN135" s="3937"/>
      <c r="AO135" s="3937"/>
      <c r="AP135" s="3937"/>
      <c r="AQ135" s="3937"/>
      <c r="AR135" s="3937"/>
      <c r="AS135" s="3937"/>
      <c r="AT135" s="3937"/>
      <c r="AU135" s="3937"/>
      <c r="AV135" s="3938"/>
      <c r="AW135" s="213"/>
      <c r="AX135" s="202"/>
      <c r="AY135" s="202"/>
      <c r="AZ135" s="202"/>
      <c r="BA135" s="202"/>
      <c r="BB135" s="202"/>
      <c r="BC135" s="202"/>
    </row>
    <row r="136" spans="9:55" ht="11.1" customHeight="1" x14ac:dyDescent="0.25">
      <c r="I136" s="1569" t="s">
        <v>56</v>
      </c>
      <c r="L136" s="721" t="s">
        <v>0</v>
      </c>
      <c r="M136" s="722" t="s">
        <v>0</v>
      </c>
      <c r="N136" s="722" t="s">
        <v>0</v>
      </c>
      <c r="O136" s="722" t="s">
        <v>0</v>
      </c>
      <c r="P136" s="721" t="s">
        <v>0</v>
      </c>
      <c r="Q136" s="722" t="s">
        <v>0</v>
      </c>
      <c r="R136" s="722" t="s">
        <v>0</v>
      </c>
      <c r="S136" s="719">
        <v>0</v>
      </c>
      <c r="T136" s="719">
        <v>1</v>
      </c>
      <c r="U136" s="720">
        <v>2</v>
      </c>
      <c r="V136" s="719">
        <v>3</v>
      </c>
      <c r="W136" s="344"/>
      <c r="X136" s="3508">
        <v>2011</v>
      </c>
      <c r="Y136" s="3899"/>
      <c r="Z136" s="3900"/>
      <c r="AA136" s="3900"/>
      <c r="AB136" s="3902"/>
      <c r="AC136" s="3902"/>
      <c r="AD136" s="3902"/>
      <c r="AE136" s="3904"/>
      <c r="AF136" s="3904"/>
      <c r="AG136" s="3908"/>
      <c r="AH136" s="3909"/>
      <c r="AI136" s="3910"/>
      <c r="AJ136" s="343"/>
      <c r="AK136" s="3929" t="s">
        <v>21</v>
      </c>
      <c r="AL136" s="3930"/>
      <c r="AM136" s="3933" t="s">
        <v>846</v>
      </c>
      <c r="AN136" s="3934"/>
      <c r="AO136" s="3934"/>
      <c r="AP136" s="3934"/>
      <c r="AQ136" s="3934"/>
      <c r="AR136" s="3934"/>
      <c r="AS136" s="3934"/>
      <c r="AT136" s="3934"/>
      <c r="AU136" s="3934"/>
      <c r="AV136" s="3935"/>
      <c r="AW136" s="213"/>
      <c r="AX136" s="202"/>
      <c r="AY136" s="202"/>
      <c r="AZ136" s="202"/>
      <c r="BA136" s="202"/>
      <c r="BB136" s="202"/>
      <c r="BC136" s="202"/>
    </row>
    <row r="137" spans="9:55" ht="11.1" customHeight="1" x14ac:dyDescent="0.25">
      <c r="I137" s="1569" t="s">
        <v>48</v>
      </c>
      <c r="L137" s="721" t="s">
        <v>0</v>
      </c>
      <c r="M137" s="722" t="s">
        <v>0</v>
      </c>
      <c r="N137" s="722" t="s">
        <v>0</v>
      </c>
      <c r="O137" s="722" t="s">
        <v>0</v>
      </c>
      <c r="P137" s="721" t="s">
        <v>0</v>
      </c>
      <c r="Q137" s="722" t="s">
        <v>0</v>
      </c>
      <c r="R137" s="722" t="s">
        <v>0</v>
      </c>
      <c r="S137" s="722" t="s">
        <v>0</v>
      </c>
      <c r="T137" s="719">
        <v>0</v>
      </c>
      <c r="U137" s="719">
        <v>1</v>
      </c>
      <c r="V137" s="720">
        <v>2</v>
      </c>
      <c r="W137" s="344"/>
      <c r="X137" s="3507">
        <v>5</v>
      </c>
      <c r="Y137" s="3897" t="s">
        <v>89</v>
      </c>
      <c r="Z137" s="3898"/>
      <c r="AA137" s="3898"/>
      <c r="AB137" s="3901" t="s">
        <v>95</v>
      </c>
      <c r="AC137" s="3901"/>
      <c r="AD137" s="3901"/>
      <c r="AE137" s="3903" t="s">
        <v>208</v>
      </c>
      <c r="AF137" s="3903"/>
      <c r="AG137" s="3905" t="s">
        <v>107</v>
      </c>
      <c r="AH137" s="3906"/>
      <c r="AI137" s="3907"/>
      <c r="AJ137" s="343"/>
      <c r="AK137" s="3931"/>
      <c r="AL137" s="3932"/>
      <c r="AM137" s="3936"/>
      <c r="AN137" s="3937"/>
      <c r="AO137" s="3937"/>
      <c r="AP137" s="3937"/>
      <c r="AQ137" s="3937"/>
      <c r="AR137" s="3937"/>
      <c r="AS137" s="3937"/>
      <c r="AT137" s="3937"/>
      <c r="AU137" s="3937"/>
      <c r="AV137" s="3938"/>
      <c r="AW137" s="213"/>
      <c r="AX137" s="202"/>
      <c r="AY137" s="202"/>
      <c r="AZ137" s="202"/>
      <c r="BA137" s="202"/>
      <c r="BB137" s="202"/>
      <c r="BC137" s="202"/>
    </row>
    <row r="138" spans="9:55" ht="11.1" customHeight="1" x14ac:dyDescent="0.25">
      <c r="I138" s="1569" t="s">
        <v>62</v>
      </c>
      <c r="L138" s="721" t="s">
        <v>0</v>
      </c>
      <c r="M138" s="722" t="s">
        <v>0</v>
      </c>
      <c r="N138" s="722" t="s">
        <v>0</v>
      </c>
      <c r="O138" s="722" t="s">
        <v>0</v>
      </c>
      <c r="P138" s="721" t="s">
        <v>0</v>
      </c>
      <c r="Q138" s="722" t="s">
        <v>0</v>
      </c>
      <c r="R138" s="722" t="s">
        <v>0</v>
      </c>
      <c r="S138" s="722" t="s">
        <v>0</v>
      </c>
      <c r="T138" s="722" t="s">
        <v>0</v>
      </c>
      <c r="U138" s="719">
        <v>0</v>
      </c>
      <c r="V138" s="719">
        <v>1</v>
      </c>
      <c r="W138" s="344"/>
      <c r="X138" s="3508">
        <v>2012</v>
      </c>
      <c r="Y138" s="3899"/>
      <c r="Z138" s="3900"/>
      <c r="AA138" s="3900"/>
      <c r="AB138" s="3902"/>
      <c r="AC138" s="3902"/>
      <c r="AD138" s="3902"/>
      <c r="AE138" s="3904"/>
      <c r="AF138" s="3904"/>
      <c r="AG138" s="3908"/>
      <c r="AH138" s="3909"/>
      <c r="AI138" s="3910"/>
      <c r="AJ138" s="343"/>
      <c r="AK138" s="3929" t="s">
        <v>41</v>
      </c>
      <c r="AL138" s="3930"/>
      <c r="AM138" s="3933" t="s">
        <v>854</v>
      </c>
      <c r="AN138" s="3934"/>
      <c r="AO138" s="3934"/>
      <c r="AP138" s="3934"/>
      <c r="AQ138" s="3934"/>
      <c r="AR138" s="3934"/>
      <c r="AS138" s="3934"/>
      <c r="AT138" s="3934"/>
      <c r="AU138" s="3934"/>
      <c r="AV138" s="3935"/>
      <c r="AW138" s="213"/>
      <c r="AX138" s="202"/>
      <c r="AY138" s="202"/>
      <c r="AZ138" s="202"/>
      <c r="BA138" s="202"/>
      <c r="BB138" s="202"/>
      <c r="BC138" s="202"/>
    </row>
    <row r="139" spans="9:55" ht="11.1" customHeight="1" x14ac:dyDescent="0.25">
      <c r="I139" s="1569" t="s">
        <v>130</v>
      </c>
      <c r="L139" s="721" t="s">
        <v>0</v>
      </c>
      <c r="M139" s="722" t="s">
        <v>0</v>
      </c>
      <c r="N139" s="722" t="s">
        <v>0</v>
      </c>
      <c r="O139" s="722" t="s">
        <v>0</v>
      </c>
      <c r="P139" s="721" t="s">
        <v>0</v>
      </c>
      <c r="Q139" s="722" t="s">
        <v>0</v>
      </c>
      <c r="R139" s="722" t="s">
        <v>0</v>
      </c>
      <c r="S139" s="722" t="s">
        <v>0</v>
      </c>
      <c r="T139" s="722" t="s">
        <v>0</v>
      </c>
      <c r="U139" s="722" t="s">
        <v>0</v>
      </c>
      <c r="V139" s="719">
        <v>0</v>
      </c>
      <c r="W139" s="344"/>
      <c r="X139" s="3507">
        <v>6</v>
      </c>
      <c r="Y139" s="3897" t="s">
        <v>89</v>
      </c>
      <c r="Z139" s="3898"/>
      <c r="AA139" s="3898"/>
      <c r="AB139" s="3901" t="s">
        <v>830</v>
      </c>
      <c r="AC139" s="3901"/>
      <c r="AD139" s="3901"/>
      <c r="AE139" s="3903" t="s">
        <v>90</v>
      </c>
      <c r="AF139" s="3903"/>
      <c r="AG139" s="3905" t="s">
        <v>129</v>
      </c>
      <c r="AH139" s="3906"/>
      <c r="AI139" s="3907"/>
      <c r="AJ139" s="343"/>
      <c r="AK139" s="3931"/>
      <c r="AL139" s="3932"/>
      <c r="AM139" s="3936"/>
      <c r="AN139" s="3937"/>
      <c r="AO139" s="3937"/>
      <c r="AP139" s="3937"/>
      <c r="AQ139" s="3937"/>
      <c r="AR139" s="3937"/>
      <c r="AS139" s="3937"/>
      <c r="AT139" s="3937"/>
      <c r="AU139" s="3937"/>
      <c r="AV139" s="3938"/>
      <c r="AW139" s="213"/>
      <c r="AX139" s="202"/>
      <c r="AY139" s="202"/>
      <c r="AZ139" s="202"/>
      <c r="BA139" s="202"/>
      <c r="BB139" s="202"/>
      <c r="BC139" s="202"/>
    </row>
    <row r="140" spans="9:55" ht="11.1" customHeight="1" x14ac:dyDescent="0.25">
      <c r="I140" s="1571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508">
        <v>2013</v>
      </c>
      <c r="Y140" s="3899"/>
      <c r="Z140" s="3900"/>
      <c r="AA140" s="3900"/>
      <c r="AB140" s="3902"/>
      <c r="AC140" s="3902"/>
      <c r="AD140" s="3902"/>
      <c r="AE140" s="3904"/>
      <c r="AF140" s="3904"/>
      <c r="AG140" s="3908"/>
      <c r="AH140" s="3909"/>
      <c r="AI140" s="3910"/>
      <c r="AJ140" s="343"/>
      <c r="AK140" s="3929" t="s">
        <v>22</v>
      </c>
      <c r="AL140" s="3930"/>
      <c r="AM140" s="3933" t="s">
        <v>799</v>
      </c>
      <c r="AN140" s="3934"/>
      <c r="AO140" s="3934"/>
      <c r="AP140" s="3934"/>
      <c r="AQ140" s="3934"/>
      <c r="AR140" s="3934"/>
      <c r="AS140" s="3934"/>
      <c r="AT140" s="3934"/>
      <c r="AU140" s="3934"/>
      <c r="AV140" s="3935"/>
      <c r="AW140" s="213"/>
      <c r="AX140" s="202"/>
      <c r="AY140" s="202"/>
      <c r="AZ140" s="202"/>
      <c r="BA140" s="202"/>
      <c r="BB140" s="202"/>
      <c r="BC140" s="202"/>
    </row>
    <row r="141" spans="9:55" ht="11.1" customHeight="1" x14ac:dyDescent="0.25">
      <c r="U141" s="344"/>
      <c r="X141" s="3507">
        <v>7</v>
      </c>
      <c r="Y141" s="3897" t="s">
        <v>830</v>
      </c>
      <c r="Z141" s="3898"/>
      <c r="AA141" s="3898"/>
      <c r="AB141" s="3901" t="s">
        <v>90</v>
      </c>
      <c r="AC141" s="3901"/>
      <c r="AD141" s="3901"/>
      <c r="AE141" s="3903" t="s">
        <v>185</v>
      </c>
      <c r="AF141" s="3903"/>
      <c r="AG141" s="3905" t="s">
        <v>830</v>
      </c>
      <c r="AH141" s="3906"/>
      <c r="AI141" s="3907"/>
      <c r="AJ141" s="343"/>
      <c r="AK141" s="3931"/>
      <c r="AL141" s="3932"/>
      <c r="AM141" s="3936"/>
      <c r="AN141" s="3937"/>
      <c r="AO141" s="3937"/>
      <c r="AP141" s="3937"/>
      <c r="AQ141" s="3937"/>
      <c r="AR141" s="3937"/>
      <c r="AS141" s="3937"/>
      <c r="AT141" s="3937"/>
      <c r="AU141" s="3937"/>
      <c r="AV141" s="3938"/>
      <c r="AW141" s="213"/>
      <c r="AX141" s="202"/>
      <c r="AY141" s="202"/>
      <c r="AZ141" s="202"/>
      <c r="BA141" s="202"/>
      <c r="BB141" s="202"/>
      <c r="BC141" s="202"/>
    </row>
    <row r="142" spans="9:55" ht="11.1" customHeight="1" x14ac:dyDescent="0.25">
      <c r="U142" s="344"/>
      <c r="X142" s="3508">
        <v>2014</v>
      </c>
      <c r="Y142" s="3899"/>
      <c r="Z142" s="3900"/>
      <c r="AA142" s="3900"/>
      <c r="AB142" s="3902"/>
      <c r="AC142" s="3902"/>
      <c r="AD142" s="3902"/>
      <c r="AE142" s="3904"/>
      <c r="AF142" s="3904"/>
      <c r="AG142" s="3908"/>
      <c r="AH142" s="3909"/>
      <c r="AI142" s="3910"/>
      <c r="AJ142" s="211"/>
      <c r="AK142" s="3929" t="s">
        <v>24</v>
      </c>
      <c r="AL142" s="3930"/>
      <c r="AM142" s="4041">
        <v>4</v>
      </c>
      <c r="AN142" s="4042"/>
      <c r="AO142" s="4045" t="s">
        <v>295</v>
      </c>
      <c r="AP142" s="4045"/>
      <c r="AQ142" s="4045"/>
      <c r="AR142" s="4045"/>
      <c r="AS142" s="4045"/>
      <c r="AT142" s="4045"/>
      <c r="AU142" s="4045"/>
      <c r="AV142" s="4046"/>
      <c r="AW142" s="202"/>
      <c r="AX142" s="202"/>
      <c r="AY142" s="202"/>
      <c r="AZ142" s="202"/>
      <c r="BA142" s="202"/>
      <c r="BB142" s="202"/>
      <c r="BC142" s="202"/>
    </row>
    <row r="143" spans="9:55" ht="11.1" customHeight="1" x14ac:dyDescent="0.25">
      <c r="I143" s="1571"/>
      <c r="L143" s="344"/>
      <c r="M143" s="344"/>
      <c r="N143" s="344"/>
      <c r="O143" s="344"/>
      <c r="P143" s="344"/>
      <c r="Q143" s="344"/>
      <c r="R143" s="344"/>
      <c r="S143" s="344"/>
      <c r="T143" s="344"/>
      <c r="U143" s="312"/>
      <c r="X143" s="3507">
        <v>8</v>
      </c>
      <c r="Y143" s="3897" t="s">
        <v>830</v>
      </c>
      <c r="Z143" s="3898"/>
      <c r="AA143" s="3898"/>
      <c r="AB143" s="3901" t="s">
        <v>159</v>
      </c>
      <c r="AC143" s="3901"/>
      <c r="AD143" s="3901"/>
      <c r="AE143" s="3903" t="s">
        <v>129</v>
      </c>
      <c r="AF143" s="3903"/>
      <c r="AG143" s="3905" t="s">
        <v>90</v>
      </c>
      <c r="AH143" s="3906"/>
      <c r="AI143" s="3907"/>
      <c r="AJ143" s="340"/>
      <c r="AK143" s="3931"/>
      <c r="AL143" s="3932"/>
      <c r="AM143" s="4043"/>
      <c r="AN143" s="4044"/>
      <c r="AO143" s="4047"/>
      <c r="AP143" s="4047"/>
      <c r="AQ143" s="4047"/>
      <c r="AR143" s="4047"/>
      <c r="AS143" s="4047"/>
      <c r="AT143" s="4047"/>
      <c r="AU143" s="4047"/>
      <c r="AV143" s="4048"/>
      <c r="AW143" s="202"/>
      <c r="AX143" s="202"/>
      <c r="AY143" s="202"/>
      <c r="AZ143" s="202"/>
      <c r="BA143" s="202"/>
      <c r="BB143" s="202"/>
      <c r="BC143" s="202"/>
    </row>
    <row r="144" spans="9:55" ht="11.1" customHeight="1" x14ac:dyDescent="0.25">
      <c r="I144" s="1571"/>
      <c r="L144" s="344"/>
      <c r="M144" s="344"/>
      <c r="N144" s="344"/>
      <c r="O144" s="344"/>
      <c r="P144" s="344"/>
      <c r="Q144" s="344"/>
      <c r="R144" s="344"/>
      <c r="S144" s="344"/>
      <c r="T144" s="344"/>
      <c r="X144" s="3508">
        <v>2015</v>
      </c>
      <c r="Y144" s="3899"/>
      <c r="Z144" s="3900"/>
      <c r="AA144" s="3900"/>
      <c r="AB144" s="3902"/>
      <c r="AC144" s="3902"/>
      <c r="AD144" s="3902"/>
      <c r="AE144" s="3904"/>
      <c r="AF144" s="3904"/>
      <c r="AG144" s="3908"/>
      <c r="AH144" s="3909"/>
      <c r="AI144" s="3910"/>
      <c r="AJ144" s="248"/>
      <c r="AK144" s="3929" t="s">
        <v>56</v>
      </c>
      <c r="AL144" s="3930"/>
      <c r="AM144" s="4041">
        <v>4</v>
      </c>
      <c r="AN144" s="4042"/>
      <c r="AO144" s="4045" t="s">
        <v>110</v>
      </c>
      <c r="AP144" s="4045"/>
      <c r="AQ144" s="4045"/>
      <c r="AR144" s="4045"/>
      <c r="AS144" s="4045"/>
      <c r="AT144" s="4045"/>
      <c r="AU144" s="4045"/>
      <c r="AV144" s="4046"/>
      <c r="AW144" s="211"/>
      <c r="AX144" s="202"/>
      <c r="AY144" s="202"/>
      <c r="AZ144" s="202"/>
      <c r="BA144" s="202"/>
      <c r="BB144" s="202"/>
      <c r="BC144" s="202"/>
    </row>
    <row r="145" spans="9:55" ht="11.1" customHeight="1" x14ac:dyDescent="0.25">
      <c r="I145" s="1572" t="s">
        <v>605</v>
      </c>
      <c r="J145" s="345"/>
      <c r="K145" s="202"/>
      <c r="V145" s="312"/>
      <c r="W145" s="312"/>
      <c r="X145" s="3507">
        <v>9</v>
      </c>
      <c r="Y145" s="3897" t="s">
        <v>94</v>
      </c>
      <c r="Z145" s="3898"/>
      <c r="AA145" s="3898"/>
      <c r="AB145" s="3901" t="s">
        <v>159</v>
      </c>
      <c r="AC145" s="3901"/>
      <c r="AD145" s="3901"/>
      <c r="AE145" s="3903" t="s">
        <v>129</v>
      </c>
      <c r="AF145" s="3903"/>
      <c r="AG145" s="3905" t="s">
        <v>830</v>
      </c>
      <c r="AH145" s="3906"/>
      <c r="AI145" s="3907"/>
      <c r="AJ145" s="283"/>
      <c r="AK145" s="3931"/>
      <c r="AL145" s="3932"/>
      <c r="AM145" s="4043"/>
      <c r="AN145" s="4044"/>
      <c r="AO145" s="4047"/>
      <c r="AP145" s="4047"/>
      <c r="AQ145" s="4047"/>
      <c r="AR145" s="4047"/>
      <c r="AS145" s="4047"/>
      <c r="AT145" s="4047"/>
      <c r="AU145" s="4047"/>
      <c r="AV145" s="4048"/>
      <c r="AW145" s="211"/>
      <c r="AX145" s="202"/>
      <c r="AY145" s="202"/>
      <c r="AZ145" s="202"/>
      <c r="BA145" s="202"/>
      <c r="BB145" s="202"/>
      <c r="BC145" s="202"/>
    </row>
    <row r="146" spans="9:55" ht="11.1" customHeight="1" x14ac:dyDescent="0.25">
      <c r="I146" s="1573"/>
      <c r="J146" s="346"/>
      <c r="K146" s="346"/>
      <c r="L146" s="4160" t="s">
        <v>349</v>
      </c>
      <c r="M146" s="4160"/>
      <c r="N146" s="4160"/>
      <c r="O146" s="4160"/>
      <c r="P146" s="4160"/>
      <c r="Q146" s="4160"/>
      <c r="R146" s="4160"/>
      <c r="S146" s="4160"/>
      <c r="T146" s="4161"/>
      <c r="X146" s="3508">
        <v>2016</v>
      </c>
      <c r="Y146" s="3899"/>
      <c r="Z146" s="3900"/>
      <c r="AA146" s="3900"/>
      <c r="AB146" s="3902"/>
      <c r="AC146" s="3902"/>
      <c r="AD146" s="3902"/>
      <c r="AE146" s="3904"/>
      <c r="AF146" s="3904"/>
      <c r="AG146" s="3908"/>
      <c r="AH146" s="3909"/>
      <c r="AI146" s="3910"/>
      <c r="AJ146" s="248"/>
      <c r="AK146" s="3929" t="s">
        <v>130</v>
      </c>
      <c r="AL146" s="3930"/>
      <c r="AM146" s="4041">
        <v>6</v>
      </c>
      <c r="AN146" s="4042"/>
      <c r="AO146" s="4045" t="s">
        <v>111</v>
      </c>
      <c r="AP146" s="4045"/>
      <c r="AQ146" s="4045"/>
      <c r="AR146" s="4045"/>
      <c r="AS146" s="4045"/>
      <c r="AT146" s="4045"/>
      <c r="AU146" s="4045"/>
      <c r="AV146" s="4046"/>
      <c r="AW146" s="211"/>
      <c r="AX146" s="202"/>
      <c r="AY146" s="202"/>
      <c r="AZ146" s="202"/>
      <c r="BA146" s="202"/>
      <c r="BB146" s="202"/>
      <c r="BC146" s="202"/>
    </row>
    <row r="147" spans="9:55" ht="11.1" customHeight="1" x14ac:dyDescent="0.25">
      <c r="I147" s="1574"/>
      <c r="J147" s="347"/>
      <c r="K147" s="347"/>
      <c r="L147" s="4162"/>
      <c r="M147" s="4162"/>
      <c r="N147" s="4162"/>
      <c r="O147" s="4162"/>
      <c r="P147" s="4162"/>
      <c r="Q147" s="4162"/>
      <c r="R147" s="4162"/>
      <c r="S147" s="4162"/>
      <c r="T147" s="4163"/>
      <c r="V147" s="312"/>
      <c r="W147" s="312"/>
      <c r="X147" s="3507">
        <v>10</v>
      </c>
      <c r="Y147" s="3897" t="s">
        <v>830</v>
      </c>
      <c r="Z147" s="3898"/>
      <c r="AA147" s="3898"/>
      <c r="AB147" s="3901" t="s">
        <v>89</v>
      </c>
      <c r="AC147" s="3901"/>
      <c r="AD147" s="3901"/>
      <c r="AE147" s="3903" t="s">
        <v>101</v>
      </c>
      <c r="AF147" s="3903"/>
      <c r="AG147" s="3905" t="s">
        <v>830</v>
      </c>
      <c r="AH147" s="3906"/>
      <c r="AI147" s="3907"/>
      <c r="AJ147" s="283"/>
      <c r="AK147" s="3931"/>
      <c r="AL147" s="3932"/>
      <c r="AM147" s="4043"/>
      <c r="AN147" s="4044"/>
      <c r="AO147" s="4047"/>
      <c r="AP147" s="4047"/>
      <c r="AQ147" s="4047"/>
      <c r="AR147" s="4047"/>
      <c r="AS147" s="4047"/>
      <c r="AT147" s="4047"/>
      <c r="AU147" s="4047"/>
      <c r="AV147" s="4048"/>
      <c r="AW147" s="211"/>
      <c r="AX147" s="202"/>
      <c r="AY147" s="202"/>
      <c r="AZ147" s="202"/>
      <c r="BA147" s="202"/>
      <c r="BB147" s="202"/>
      <c r="BC147" s="202"/>
    </row>
    <row r="148" spans="9:55" ht="11.1" customHeight="1" x14ac:dyDescent="0.25">
      <c r="I148" s="807"/>
      <c r="J148" s="348"/>
      <c r="K148" s="348"/>
      <c r="L148" s="4164"/>
      <c r="M148" s="4164"/>
      <c r="N148" s="4164"/>
      <c r="O148" s="4164"/>
      <c r="P148" s="4164"/>
      <c r="Q148" s="4164"/>
      <c r="R148" s="4164"/>
      <c r="S148" s="4164"/>
      <c r="T148" s="4165"/>
      <c r="X148" s="3508">
        <v>2017</v>
      </c>
      <c r="Y148" s="3899"/>
      <c r="Z148" s="3900"/>
      <c r="AA148" s="3900"/>
      <c r="AB148" s="3902"/>
      <c r="AC148" s="3902"/>
      <c r="AD148" s="3902"/>
      <c r="AE148" s="3904"/>
      <c r="AF148" s="3904"/>
      <c r="AG148" s="3908"/>
      <c r="AH148" s="3909"/>
      <c r="AI148" s="3910"/>
      <c r="AJ148" s="248"/>
      <c r="AK148" s="3929" t="s">
        <v>439</v>
      </c>
      <c r="AL148" s="3930"/>
      <c r="AM148" s="4041">
        <v>18</v>
      </c>
      <c r="AN148" s="4042"/>
      <c r="AO148" s="4045" t="s">
        <v>348</v>
      </c>
      <c r="AP148" s="4045"/>
      <c r="AQ148" s="4045"/>
      <c r="AR148" s="4045"/>
      <c r="AS148" s="4045"/>
      <c r="AT148" s="4045"/>
      <c r="AU148" s="4045"/>
      <c r="AV148" s="4046"/>
      <c r="AW148" s="211"/>
      <c r="AX148" s="202"/>
      <c r="AY148" s="202"/>
      <c r="AZ148" s="202"/>
      <c r="BA148" s="202"/>
      <c r="BB148" s="202"/>
      <c r="BC148" s="202"/>
    </row>
    <row r="149" spans="9:55" ht="11.1" customHeight="1" x14ac:dyDescent="0.25">
      <c r="I149" s="1575"/>
      <c r="J149" s="248"/>
      <c r="K149" s="248"/>
      <c r="L149" s="350"/>
      <c r="M149" s="350"/>
      <c r="N149" s="350"/>
      <c r="O149" s="350"/>
      <c r="P149" s="350"/>
      <c r="Q149" s="350"/>
      <c r="R149" s="350"/>
      <c r="S149" s="350"/>
      <c r="T149" s="350"/>
      <c r="V149" s="312"/>
      <c r="W149" s="312"/>
      <c r="X149" s="3507">
        <v>11</v>
      </c>
      <c r="Y149" s="3897" t="s">
        <v>830</v>
      </c>
      <c r="Z149" s="3898"/>
      <c r="AA149" s="3898"/>
      <c r="AB149" s="3901" t="s">
        <v>214</v>
      </c>
      <c r="AC149" s="3901"/>
      <c r="AD149" s="3901"/>
      <c r="AE149" s="3903" t="s">
        <v>94</v>
      </c>
      <c r="AF149" s="3903"/>
      <c r="AG149" s="3905" t="s">
        <v>94</v>
      </c>
      <c r="AH149" s="3906"/>
      <c r="AI149" s="3907"/>
      <c r="AJ149" s="283"/>
      <c r="AK149" s="3931"/>
      <c r="AL149" s="3932"/>
      <c r="AM149" s="4043"/>
      <c r="AN149" s="4044"/>
      <c r="AO149" s="4047"/>
      <c r="AP149" s="4047"/>
      <c r="AQ149" s="4047"/>
      <c r="AR149" s="4047"/>
      <c r="AS149" s="4047"/>
      <c r="AT149" s="4047"/>
      <c r="AU149" s="4047"/>
      <c r="AV149" s="4048"/>
      <c r="AW149" s="211"/>
      <c r="AX149" s="202"/>
      <c r="AY149" s="202"/>
      <c r="AZ149" s="202"/>
      <c r="BA149" s="202"/>
      <c r="BB149" s="202"/>
      <c r="BC149" s="202"/>
    </row>
    <row r="150" spans="9:55" ht="11.1" customHeight="1" x14ac:dyDescent="0.25">
      <c r="I150" s="1576"/>
      <c r="J150" s="346"/>
      <c r="K150" s="346"/>
      <c r="L150" s="4160" t="s">
        <v>350</v>
      </c>
      <c r="M150" s="4160"/>
      <c r="N150" s="4160"/>
      <c r="O150" s="4160"/>
      <c r="P150" s="4160"/>
      <c r="Q150" s="4160"/>
      <c r="R150" s="4160"/>
      <c r="S150" s="4160"/>
      <c r="T150" s="4161"/>
      <c r="X150" s="3508">
        <v>2018</v>
      </c>
      <c r="Y150" s="3899"/>
      <c r="Z150" s="3900"/>
      <c r="AA150" s="3900"/>
      <c r="AB150" s="3902"/>
      <c r="AC150" s="3902"/>
      <c r="AD150" s="3902"/>
      <c r="AE150" s="3904"/>
      <c r="AF150" s="3904"/>
      <c r="AG150" s="3908"/>
      <c r="AH150" s="3909"/>
      <c r="AI150" s="3910"/>
      <c r="AJ150" s="248"/>
      <c r="AK150" s="212"/>
      <c r="AL150" s="212"/>
      <c r="AM150" s="212"/>
      <c r="AN150" s="215"/>
      <c r="AO150" s="215"/>
      <c r="AP150" s="215"/>
      <c r="AQ150" s="215"/>
      <c r="AR150" s="215"/>
      <c r="AS150" s="920"/>
      <c r="AT150" s="913"/>
      <c r="AW150" s="3781"/>
      <c r="AX150" s="211"/>
      <c r="AY150" s="211"/>
      <c r="AZ150" s="202"/>
      <c r="BA150" s="202"/>
      <c r="BB150" s="202"/>
      <c r="BC150" s="202"/>
    </row>
    <row r="151" spans="9:55" ht="11.1" customHeight="1" x14ac:dyDescent="0.25">
      <c r="I151" s="352"/>
      <c r="J151" s="266"/>
      <c r="K151" s="266"/>
      <c r="L151" s="4162"/>
      <c r="M151" s="4162"/>
      <c r="N151" s="4162"/>
      <c r="O151" s="4162"/>
      <c r="P151" s="4162"/>
      <c r="Q151" s="4162"/>
      <c r="R151" s="4162"/>
      <c r="S151" s="4162"/>
      <c r="T151" s="4163"/>
      <c r="V151" s="312"/>
      <c r="W151" s="312"/>
      <c r="X151" s="3507">
        <v>12</v>
      </c>
      <c r="Y151" s="3897" t="s">
        <v>94</v>
      </c>
      <c r="Z151" s="3898"/>
      <c r="AA151" s="3898"/>
      <c r="AB151" s="3901" t="s">
        <v>89</v>
      </c>
      <c r="AC151" s="3901"/>
      <c r="AD151" s="3901"/>
      <c r="AE151" s="3903" t="s">
        <v>214</v>
      </c>
      <c r="AF151" s="3903"/>
      <c r="AG151" s="3905" t="s">
        <v>94</v>
      </c>
      <c r="AH151" s="3906"/>
      <c r="AI151" s="3907"/>
      <c r="AJ151" s="283"/>
      <c r="AK151" s="212"/>
      <c r="AL151" s="212"/>
      <c r="AM151" s="212"/>
      <c r="AN151" s="215"/>
      <c r="AO151" s="213"/>
      <c r="AP151" s="215"/>
      <c r="AQ151" s="215"/>
      <c r="AR151" s="215"/>
      <c r="AS151" s="920"/>
      <c r="AT151" s="913"/>
      <c r="AW151" s="3781"/>
      <c r="AX151" s="211"/>
      <c r="AY151" s="202"/>
      <c r="AZ151" s="202"/>
      <c r="BA151" s="202"/>
      <c r="BB151" s="202"/>
      <c r="BC151" s="202"/>
    </row>
    <row r="152" spans="9:55" ht="11.1" customHeight="1" x14ac:dyDescent="0.25">
      <c r="I152" s="1577"/>
      <c r="J152" s="3780"/>
      <c r="K152" s="3780"/>
      <c r="L152" s="4162"/>
      <c r="M152" s="4162"/>
      <c r="N152" s="4162"/>
      <c r="O152" s="4162"/>
      <c r="P152" s="4162"/>
      <c r="Q152" s="4162"/>
      <c r="R152" s="4162"/>
      <c r="S152" s="4162"/>
      <c r="T152" s="4163"/>
      <c r="V152" s="312"/>
      <c r="W152" s="312"/>
      <c r="X152" s="3508">
        <v>2019</v>
      </c>
      <c r="Y152" s="3899"/>
      <c r="Z152" s="3900"/>
      <c r="AA152" s="3900"/>
      <c r="AB152" s="3902"/>
      <c r="AC152" s="3902"/>
      <c r="AD152" s="3902"/>
      <c r="AE152" s="3904"/>
      <c r="AF152" s="3904"/>
      <c r="AG152" s="3908"/>
      <c r="AH152" s="3909"/>
      <c r="AI152" s="3910"/>
      <c r="AJ152" s="355"/>
      <c r="AK152" s="3888" t="s">
        <v>856</v>
      </c>
      <c r="AL152" s="3889"/>
      <c r="AM152" s="3889"/>
      <c r="AN152" s="3889"/>
      <c r="AO152" s="3889"/>
      <c r="AP152" s="3889"/>
      <c r="AQ152" s="3889"/>
      <c r="AR152" s="3889"/>
      <c r="AS152" s="3889"/>
      <c r="AT152" s="3889"/>
      <c r="AU152" s="3889"/>
      <c r="AV152" s="3889"/>
      <c r="AW152" s="3889"/>
      <c r="AX152" s="3890"/>
      <c r="AY152" s="202"/>
      <c r="AZ152" s="202"/>
      <c r="BA152" s="202"/>
      <c r="BB152" s="202"/>
      <c r="BC152" s="202"/>
    </row>
    <row r="153" spans="9:55" ht="11.1" customHeight="1" x14ac:dyDescent="0.25">
      <c r="I153" s="4156"/>
      <c r="J153" s="4157"/>
      <c r="K153" s="4157"/>
      <c r="L153" s="4162"/>
      <c r="M153" s="4162"/>
      <c r="N153" s="4162"/>
      <c r="O153" s="4162"/>
      <c r="P153" s="4162"/>
      <c r="Q153" s="4162"/>
      <c r="R153" s="4162"/>
      <c r="S153" s="4162"/>
      <c r="T153" s="4163"/>
      <c r="V153" s="312"/>
      <c r="W153" s="312"/>
      <c r="X153" s="3507">
        <v>13</v>
      </c>
      <c r="Y153" s="3897" t="s">
        <v>89</v>
      </c>
      <c r="Z153" s="3898"/>
      <c r="AA153" s="3898"/>
      <c r="AB153" s="3901" t="s">
        <v>830</v>
      </c>
      <c r="AC153" s="3901"/>
      <c r="AD153" s="3901"/>
      <c r="AE153" s="3903" t="s">
        <v>214</v>
      </c>
      <c r="AF153" s="4049"/>
      <c r="AG153" s="3944" t="s">
        <v>831</v>
      </c>
      <c r="AH153" s="3945"/>
      <c r="AI153" s="3946"/>
      <c r="AJ153" s="283"/>
      <c r="AK153" s="3891"/>
      <c r="AL153" s="3892"/>
      <c r="AM153" s="3892"/>
      <c r="AN153" s="3892"/>
      <c r="AO153" s="3892"/>
      <c r="AP153" s="3892"/>
      <c r="AQ153" s="3892"/>
      <c r="AR153" s="3892"/>
      <c r="AS153" s="3892"/>
      <c r="AT153" s="3892"/>
      <c r="AU153" s="3892"/>
      <c r="AV153" s="3892"/>
      <c r="AW153" s="3892"/>
      <c r="AX153" s="3893"/>
      <c r="AY153" s="202"/>
      <c r="AZ153" s="202"/>
      <c r="BA153" s="202"/>
      <c r="BB153" s="202"/>
      <c r="BC153" s="202"/>
    </row>
    <row r="154" spans="9:55" ht="11.1" customHeight="1" x14ac:dyDescent="0.25">
      <c r="I154" s="4158"/>
      <c r="J154" s="4159"/>
      <c r="K154" s="4159"/>
      <c r="L154" s="4164"/>
      <c r="M154" s="4164"/>
      <c r="N154" s="4164"/>
      <c r="O154" s="4164"/>
      <c r="P154" s="4164"/>
      <c r="Q154" s="4164"/>
      <c r="R154" s="4164"/>
      <c r="S154" s="4164"/>
      <c r="T154" s="4165"/>
      <c r="V154" s="312"/>
      <c r="W154" s="312"/>
      <c r="X154" s="3722">
        <v>2020</v>
      </c>
      <c r="Y154" s="3899"/>
      <c r="Z154" s="3900"/>
      <c r="AA154" s="3900"/>
      <c r="AB154" s="3902"/>
      <c r="AC154" s="3902"/>
      <c r="AD154" s="3902"/>
      <c r="AE154" s="3904"/>
      <c r="AF154" s="4050"/>
      <c r="AG154" s="3947"/>
      <c r="AH154" s="3948"/>
      <c r="AI154" s="3949"/>
      <c r="AJ154" s="355"/>
      <c r="AK154" s="3891"/>
      <c r="AL154" s="3892"/>
      <c r="AM154" s="3892"/>
      <c r="AN154" s="3892"/>
      <c r="AO154" s="3892"/>
      <c r="AP154" s="3892"/>
      <c r="AQ154" s="3892"/>
      <c r="AR154" s="3892"/>
      <c r="AS154" s="3892"/>
      <c r="AT154" s="3892"/>
      <c r="AU154" s="3892"/>
      <c r="AV154" s="3892"/>
      <c r="AW154" s="3892"/>
      <c r="AX154" s="3893"/>
      <c r="AY154" s="202"/>
      <c r="AZ154" s="202"/>
      <c r="BA154" s="202"/>
      <c r="BB154" s="202"/>
      <c r="BC154" s="202"/>
    </row>
    <row r="155" spans="9:55" ht="11.1" customHeight="1" x14ac:dyDescent="0.25">
      <c r="V155" s="312"/>
      <c r="W155" s="312"/>
      <c r="X155" s="3723">
        <v>14</v>
      </c>
      <c r="Y155" s="3897" t="s">
        <v>830</v>
      </c>
      <c r="Z155" s="3898"/>
      <c r="AA155" s="3898"/>
      <c r="AB155" s="3901" t="s">
        <v>89</v>
      </c>
      <c r="AC155" s="3901"/>
      <c r="AD155" s="3901"/>
      <c r="AE155" s="3903" t="s">
        <v>97</v>
      </c>
      <c r="AF155" s="3903"/>
      <c r="AG155" s="3905" t="s">
        <v>867</v>
      </c>
      <c r="AH155" s="3906"/>
      <c r="AI155" s="3907"/>
      <c r="AJ155" s="355"/>
      <c r="AK155" s="3891"/>
      <c r="AL155" s="3892"/>
      <c r="AM155" s="3892"/>
      <c r="AN155" s="3892"/>
      <c r="AO155" s="3892"/>
      <c r="AP155" s="3892"/>
      <c r="AQ155" s="3892"/>
      <c r="AR155" s="3892"/>
      <c r="AS155" s="3892"/>
      <c r="AT155" s="3892"/>
      <c r="AU155" s="3892"/>
      <c r="AV155" s="3892"/>
      <c r="AW155" s="3892"/>
      <c r="AX155" s="3893"/>
      <c r="AY155" s="202"/>
      <c r="AZ155" s="202"/>
      <c r="BA155" s="202"/>
      <c r="BB155" s="202"/>
      <c r="BC155" s="202"/>
    </row>
    <row r="156" spans="9:55" ht="11.1" customHeight="1" x14ac:dyDescent="0.25">
      <c r="X156" s="3506">
        <v>2022</v>
      </c>
      <c r="Y156" s="3899"/>
      <c r="Z156" s="3900"/>
      <c r="AA156" s="3900"/>
      <c r="AB156" s="3902"/>
      <c r="AC156" s="3902"/>
      <c r="AD156" s="3902"/>
      <c r="AE156" s="3904"/>
      <c r="AF156" s="3904"/>
      <c r="AG156" s="3908"/>
      <c r="AH156" s="3909"/>
      <c r="AI156" s="3910"/>
      <c r="AJ156" s="202"/>
      <c r="AK156" s="3894"/>
      <c r="AL156" s="3895"/>
      <c r="AM156" s="3895"/>
      <c r="AN156" s="3895"/>
      <c r="AO156" s="3895"/>
      <c r="AP156" s="3895"/>
      <c r="AQ156" s="3895"/>
      <c r="AR156" s="3895"/>
      <c r="AS156" s="3895"/>
      <c r="AT156" s="3895"/>
      <c r="AU156" s="3895"/>
      <c r="AV156" s="3895"/>
      <c r="AW156" s="3895"/>
      <c r="AX156" s="3896"/>
      <c r="AY156" s="202"/>
      <c r="AZ156" s="202"/>
      <c r="BA156" s="202"/>
      <c r="BB156" s="202"/>
      <c r="BC156" s="202"/>
    </row>
    <row r="157" spans="9:55" ht="11.1" customHeight="1" x14ac:dyDescent="0.25">
      <c r="X157" s="213"/>
      <c r="Y157" s="202"/>
      <c r="Z157" s="215"/>
      <c r="AA157" s="215"/>
      <c r="AB157" s="215"/>
      <c r="AC157" s="920"/>
      <c r="AD157" s="920"/>
      <c r="AE157" s="213"/>
      <c r="AF157" s="213"/>
      <c r="AG157" s="213"/>
      <c r="AH157" s="3781"/>
      <c r="AI157" s="211"/>
      <c r="AJ157" s="202"/>
      <c r="AK157" s="340"/>
      <c r="AN157" s="215"/>
      <c r="AO157" s="215"/>
      <c r="AP157" s="215"/>
      <c r="AQ157" s="215"/>
      <c r="AR157" s="920"/>
      <c r="AS157" s="913"/>
      <c r="AV157" s="3781"/>
      <c r="AW157" s="211"/>
      <c r="AX157" s="212"/>
      <c r="AY157" s="202"/>
      <c r="AZ157" s="202"/>
      <c r="BA157" s="202"/>
      <c r="BB157" s="202"/>
      <c r="BC157" s="202"/>
    </row>
    <row r="158" spans="9:55" x14ac:dyDescent="0.25">
      <c r="X158" s="213"/>
      <c r="Y158" s="355"/>
      <c r="Z158" s="202"/>
      <c r="AA158" s="202"/>
      <c r="AB158" s="202"/>
      <c r="AC158" s="202"/>
      <c r="AD158" s="202"/>
      <c r="AE158" s="202"/>
      <c r="AF158" s="202"/>
      <c r="AG158" s="202"/>
      <c r="AH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9:55" x14ac:dyDescent="0.25">
      <c r="V159" s="213"/>
      <c r="W159" s="213"/>
      <c r="X159" s="213"/>
      <c r="Y159" s="213"/>
      <c r="Z159" s="213"/>
      <c r="AA159" s="213"/>
      <c r="AB159" s="913"/>
      <c r="AC159" s="913"/>
      <c r="AD159" s="213"/>
      <c r="AE159" s="213"/>
      <c r="AF159" s="213"/>
      <c r="AG159" s="3781"/>
      <c r="AH159" s="211"/>
      <c r="AI159" s="211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9:55" x14ac:dyDescent="0.25">
      <c r="V160" s="213"/>
      <c r="W160" s="213"/>
      <c r="X160" s="213"/>
      <c r="Y160" s="213"/>
      <c r="Z160" s="213"/>
      <c r="AA160" s="213"/>
      <c r="AB160" s="913"/>
      <c r="AC160" s="913"/>
      <c r="AD160" s="213"/>
      <c r="AE160" s="213"/>
      <c r="AF160" s="213"/>
      <c r="AG160" s="3781"/>
      <c r="AH160" s="211"/>
      <c r="AI160" s="211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</row>
    <row r="161" spans="22:51" x14ac:dyDescent="0.25">
      <c r="V161" s="213"/>
      <c r="W161" s="213"/>
      <c r="X161" s="213"/>
      <c r="Y161" s="213"/>
      <c r="Z161" s="213"/>
      <c r="AA161" s="213"/>
      <c r="AB161" s="213"/>
      <c r="AC161" s="913"/>
      <c r="AD161" s="913"/>
      <c r="AE161" s="213"/>
      <c r="AF161" s="213"/>
      <c r="AG161" s="213"/>
      <c r="AH161" s="3781"/>
      <c r="AI161" s="211"/>
      <c r="AJ161" s="211"/>
      <c r="AK161" s="202"/>
      <c r="AL161" s="202"/>
      <c r="AM161" s="360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</row>
    <row r="162" spans="22:51" x14ac:dyDescent="0.25">
      <c r="V162" s="312"/>
      <c r="W162" s="312"/>
      <c r="X162" s="312"/>
      <c r="Y162" s="312"/>
      <c r="Z162" s="312"/>
      <c r="AA162" s="354"/>
      <c r="AB162" s="355"/>
      <c r="AC162" s="355"/>
      <c r="AD162" s="355"/>
      <c r="AE162" s="355"/>
      <c r="AF162" s="355"/>
      <c r="AG162" s="355"/>
      <c r="AH162" s="355"/>
      <c r="AI162" s="356"/>
      <c r="AJ162" s="357"/>
      <c r="AK162" s="202"/>
      <c r="AL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</row>
    <row r="163" spans="22:51" x14ac:dyDescent="0.25">
      <c r="V163" s="312"/>
      <c r="W163" s="312"/>
      <c r="X163" s="312"/>
      <c r="Y163" s="312"/>
      <c r="Z163" s="312"/>
      <c r="AA163" s="353"/>
      <c r="AB163" s="358"/>
      <c r="AC163" s="358"/>
      <c r="AD163" s="358"/>
      <c r="AE163" s="358"/>
      <c r="AF163" s="358"/>
      <c r="AG163" s="358"/>
      <c r="AH163" s="206"/>
      <c r="AI163" s="206"/>
      <c r="AJ163" s="359"/>
      <c r="AK163" s="202"/>
      <c r="AL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</row>
    <row r="164" spans="22:51" x14ac:dyDescent="0.25">
      <c r="AK164" s="355"/>
      <c r="AL164" s="355"/>
      <c r="AN164" s="206"/>
    </row>
    <row r="165" spans="22:51" x14ac:dyDescent="0.25">
      <c r="AK165" s="360"/>
      <c r="AL165" s="360"/>
      <c r="AN165" s="206"/>
    </row>
  </sheetData>
  <sheetProtection sheet="1" objects="1" scenarios="1"/>
  <mergeCells count="146">
    <mergeCell ref="AP7:AS8"/>
    <mergeCell ref="AO148:AV149"/>
    <mergeCell ref="AO146:AV147"/>
    <mergeCell ref="AO144:AV145"/>
    <mergeCell ref="AO142:AV143"/>
    <mergeCell ref="AM138:AV139"/>
    <mergeCell ref="AM136:AV137"/>
    <mergeCell ref="AM134:AV135"/>
    <mergeCell ref="AM132:AV133"/>
    <mergeCell ref="AM130:AV131"/>
    <mergeCell ref="AM128:AV129"/>
    <mergeCell ref="AM126:AV127"/>
    <mergeCell ref="AM124:AV125"/>
    <mergeCell ref="AQ9:AS9"/>
    <mergeCell ref="AQ10:AS10"/>
    <mergeCell ref="AQ11:AS11"/>
    <mergeCell ref="AQ12:AS12"/>
    <mergeCell ref="AQ13:AS13"/>
    <mergeCell ref="AQ14:AS14"/>
    <mergeCell ref="AQ15:AS15"/>
    <mergeCell ref="AQ16:AS16"/>
    <mergeCell ref="AQ17:AS17"/>
    <mergeCell ref="AQ18:AS18"/>
    <mergeCell ref="AQ19:AS19"/>
    <mergeCell ref="L1:O1"/>
    <mergeCell ref="AF1:AJ1"/>
    <mergeCell ref="L2:Y4"/>
    <mergeCell ref="Z2:AD3"/>
    <mergeCell ref="AE2:AF2"/>
    <mergeCell ref="AG2:AJ3"/>
    <mergeCell ref="AD4:AD6"/>
    <mergeCell ref="AG4:AG5"/>
    <mergeCell ref="AH4:AH5"/>
    <mergeCell ref="AI4:AI5"/>
    <mergeCell ref="C115:J115"/>
    <mergeCell ref="Z115:AB115"/>
    <mergeCell ref="AA116:AB116"/>
    <mergeCell ref="F120:K121"/>
    <mergeCell ref="X121:AI122"/>
    <mergeCell ref="AK121:AV122"/>
    <mergeCell ref="AJ4:AJ6"/>
    <mergeCell ref="AL4:AL6"/>
    <mergeCell ref="AM4:AM6"/>
    <mergeCell ref="AN4:AN6"/>
    <mergeCell ref="J5:J6"/>
    <mergeCell ref="AE5:AE6"/>
    <mergeCell ref="AF5:AF6"/>
    <mergeCell ref="AK2:AK6"/>
    <mergeCell ref="AL2:AN3"/>
    <mergeCell ref="E3:E6"/>
    <mergeCell ref="F3:H3"/>
    <mergeCell ref="I3:I6"/>
    <mergeCell ref="F4:H4"/>
    <mergeCell ref="Z4:Z6"/>
    <mergeCell ref="AA4:AA6"/>
    <mergeCell ref="AB4:AB6"/>
    <mergeCell ref="AC4:AC6"/>
    <mergeCell ref="AQ20:AS20"/>
    <mergeCell ref="X124:X126"/>
    <mergeCell ref="Y124:AF125"/>
    <mergeCell ref="AG124:AI126"/>
    <mergeCell ref="AK124:AL125"/>
    <mergeCell ref="Y126:AA126"/>
    <mergeCell ref="AB126:AD126"/>
    <mergeCell ref="AE126:AF126"/>
    <mergeCell ref="AK126:AL127"/>
    <mergeCell ref="Y127:AA128"/>
    <mergeCell ref="AB127:AD128"/>
    <mergeCell ref="AE127:AF128"/>
    <mergeCell ref="AG127:AI128"/>
    <mergeCell ref="AK128:AL129"/>
    <mergeCell ref="Y129:AA130"/>
    <mergeCell ref="AB129:AD130"/>
    <mergeCell ref="AE129:AF130"/>
    <mergeCell ref="AG129:AI130"/>
    <mergeCell ref="AK130:AL131"/>
    <mergeCell ref="Y131:AA132"/>
    <mergeCell ref="AB131:AD132"/>
    <mergeCell ref="AE131:AF132"/>
    <mergeCell ref="AG131:AI132"/>
    <mergeCell ref="AK132:AL133"/>
    <mergeCell ref="Y133:AA134"/>
    <mergeCell ref="AB133:AD134"/>
    <mergeCell ref="AE133:AF134"/>
    <mergeCell ref="AG133:AI134"/>
    <mergeCell ref="AK134:AL135"/>
    <mergeCell ref="Y135:AA136"/>
    <mergeCell ref="AB135:AD136"/>
    <mergeCell ref="AE135:AF136"/>
    <mergeCell ref="AG135:AI136"/>
    <mergeCell ref="AK136:AL137"/>
    <mergeCell ref="Y137:AA138"/>
    <mergeCell ref="AB137:AD138"/>
    <mergeCell ref="AE137:AF138"/>
    <mergeCell ref="AG137:AI138"/>
    <mergeCell ref="AK138:AL139"/>
    <mergeCell ref="Y139:AA140"/>
    <mergeCell ref="AB139:AD140"/>
    <mergeCell ref="AE139:AF140"/>
    <mergeCell ref="AG139:AI140"/>
    <mergeCell ref="AB143:AD144"/>
    <mergeCell ref="AE143:AF144"/>
    <mergeCell ref="AG143:AI144"/>
    <mergeCell ref="AK144:AL145"/>
    <mergeCell ref="AM144:AN145"/>
    <mergeCell ref="AK140:AL141"/>
    <mergeCell ref="AM140:AV141"/>
    <mergeCell ref="Y141:AA142"/>
    <mergeCell ref="AB141:AD142"/>
    <mergeCell ref="AE141:AF142"/>
    <mergeCell ref="AG141:AI142"/>
    <mergeCell ref="AK142:AL143"/>
    <mergeCell ref="AM142:AN143"/>
    <mergeCell ref="Y143:AA144"/>
    <mergeCell ref="Y147:AA148"/>
    <mergeCell ref="AB147:AD148"/>
    <mergeCell ref="AE147:AF148"/>
    <mergeCell ref="AG147:AI148"/>
    <mergeCell ref="AK148:AL149"/>
    <mergeCell ref="AM148:AN149"/>
    <mergeCell ref="Y149:AA150"/>
    <mergeCell ref="Y145:AA146"/>
    <mergeCell ref="AB145:AD146"/>
    <mergeCell ref="AE145:AF146"/>
    <mergeCell ref="AG145:AI146"/>
    <mergeCell ref="AK146:AL147"/>
    <mergeCell ref="AB149:AD150"/>
    <mergeCell ref="AE149:AF150"/>
    <mergeCell ref="AG149:AI150"/>
    <mergeCell ref="L150:T154"/>
    <mergeCell ref="Y151:AA152"/>
    <mergeCell ref="AB151:AD152"/>
    <mergeCell ref="AE151:AF152"/>
    <mergeCell ref="AG151:AI152"/>
    <mergeCell ref="AM146:AN147"/>
    <mergeCell ref="L146:T148"/>
    <mergeCell ref="AK152:AX156"/>
    <mergeCell ref="I153:K154"/>
    <mergeCell ref="Y153:AA154"/>
    <mergeCell ref="AB153:AD154"/>
    <mergeCell ref="AE153:AF154"/>
    <mergeCell ref="AG153:AI154"/>
    <mergeCell ref="Y155:AA156"/>
    <mergeCell ref="AB155:AD156"/>
    <mergeCell ref="AE155:AF156"/>
    <mergeCell ref="AG155:AI156"/>
  </mergeCells>
  <phoneticPr fontId="45" type="noConversion"/>
  <conditionalFormatting sqref="J7:J113">
    <cfRule type="cellIs" dxfId="25" priority="17" operator="equal">
      <formula>2</formula>
    </cfRule>
    <cfRule type="cellIs" dxfId="24" priority="18" operator="greaterThan">
      <formula>2</formula>
    </cfRule>
  </conditionalFormatting>
  <conditionalFormatting sqref="AN7:AN113">
    <cfRule type="colorScale" priority="16">
      <colorScale>
        <cfvo type="min"/>
        <cfvo type="max"/>
        <color theme="9" tint="0.59999389629810485"/>
        <color theme="9" tint="-0.249977111117893"/>
      </colorScale>
    </cfRule>
  </conditionalFormatting>
  <conditionalFormatting sqref="AJ7:AJ113">
    <cfRule type="colorScale" priority="15">
      <colorScale>
        <cfvo type="min"/>
        <cfvo type="max"/>
        <color theme="9" tint="0.59999389629810485"/>
        <color theme="9" tint="-0.249977111117893"/>
      </colorScale>
    </cfRule>
  </conditionalFormatting>
  <conditionalFormatting sqref="L45:O45">
    <cfRule type="colorScale" priority="19">
      <colorScale>
        <cfvo type="min"/>
        <cfvo type="max"/>
        <color theme="7" tint="0.59999389629810485"/>
        <color theme="3" tint="0.39997558519241921"/>
      </colorScale>
    </cfRule>
  </conditionalFormatting>
  <conditionalFormatting sqref="X50:X113">
    <cfRule type="colorScale" priority="14">
      <colorScale>
        <cfvo type="min"/>
        <cfvo type="max"/>
        <color theme="7" tint="0.59999389629810485"/>
        <color theme="3" tint="0.39997558519241921"/>
      </colorScale>
    </cfRule>
  </conditionalFormatting>
  <conditionalFormatting sqref="P12">
    <cfRule type="colorScale" priority="13">
      <colorScale>
        <cfvo type="min"/>
        <cfvo type="max"/>
        <color theme="7" tint="0.59999389629810485"/>
        <color theme="3" tint="0.39997558519241921"/>
      </colorScale>
    </cfRule>
  </conditionalFormatting>
  <conditionalFormatting sqref="P9">
    <cfRule type="colorScale" priority="12">
      <colorScale>
        <cfvo type="min"/>
        <cfvo type="max"/>
        <color theme="7" tint="0.59999389629810485"/>
        <color theme="3" tint="0.39997558519241921"/>
      </colorScale>
    </cfRule>
  </conditionalFormatting>
  <conditionalFormatting sqref="P15">
    <cfRule type="colorScale" priority="11">
      <colorScale>
        <cfvo type="min"/>
        <cfvo type="max"/>
        <color theme="7" tint="0.59999389629810485"/>
        <color theme="3" tint="0.39997558519241921"/>
      </colorScale>
    </cfRule>
  </conditionalFormatting>
  <conditionalFormatting sqref="R7:R29">
    <cfRule type="colorScale" priority="8">
      <colorScale>
        <cfvo type="min"/>
        <cfvo type="max"/>
        <color rgb="FF92D050"/>
        <color rgb="FF37A818"/>
      </colorScale>
    </cfRule>
  </conditionalFormatting>
  <conditionalFormatting sqref="R30:R113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R45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S7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conditionalFormatting sqref="S11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S20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T20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W1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W13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W19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L50:Q113 L9:O49 L7:Q8 S8 S50:W113 U8:X8 T7:X7">
    <cfRule type="colorScale" priority="20">
      <colorScale>
        <cfvo type="min"/>
        <cfvo type="max"/>
        <color theme="7" tint="0.59999389629810485"/>
        <color theme="3" tint="0.39997558519241921"/>
      </colorScale>
    </cfRule>
  </conditionalFormatting>
  <conditionalFormatting sqref="P10:Q11 P13:Q14 Q12 Q9 P16:Q49 Q15 T11:X11 S9:X10 U20:X20 T8 S21:X49 S12:V13 S14:X18 S19:V19 X19 X12:X13">
    <cfRule type="colorScale" priority="2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B160"/>
  <sheetViews>
    <sheetView showGridLines="0" zoomScaleNormal="100" workbookViewId="0">
      <selection activeCell="AA2" sqref="AA2:AE3"/>
    </sheetView>
  </sheetViews>
  <sheetFormatPr baseColWidth="10" defaultColWidth="11.42578125" defaultRowHeight="15" x14ac:dyDescent="0.25"/>
  <cols>
    <col min="1" max="1" width="4.28515625" style="651" bestFit="1" customWidth="1"/>
    <col min="2" max="2" width="0.85546875" style="202" customWidth="1"/>
    <col min="3" max="3" width="10.5703125" style="203" bestFit="1" customWidth="1"/>
    <col min="4" max="4" width="4.42578125" style="203" bestFit="1" customWidth="1"/>
    <col min="5" max="5" width="3.28515625" style="204" customWidth="1"/>
    <col min="6" max="6" width="3.5703125" style="205" customWidth="1"/>
    <col min="7" max="8" width="3.28515625" style="205" customWidth="1"/>
    <col min="9" max="9" width="3.42578125" style="205" customWidth="1"/>
    <col min="10" max="10" width="1.7109375" style="206" customWidth="1"/>
    <col min="11" max="11" width="1.140625" style="206" customWidth="1"/>
    <col min="12" max="25" width="5.7109375" style="209" customWidth="1"/>
    <col min="26" max="26" width="5.7109375" style="312" customWidth="1"/>
    <col min="27" max="31" width="5.7109375" style="313" customWidth="1"/>
    <col min="32" max="33" width="6.7109375" style="313" customWidth="1"/>
    <col min="34" max="34" width="6.7109375" style="202" customWidth="1"/>
    <col min="35" max="38" width="6.7109375" style="213" customWidth="1"/>
    <col min="39" max="39" width="5.7109375" style="349" customWidth="1"/>
    <col min="40" max="40" width="5.7109375" style="340" customWidth="1"/>
    <col min="41" max="41" width="5.7109375" style="213" customWidth="1"/>
    <col min="42" max="47" width="4.85546875" style="213" customWidth="1"/>
    <col min="48" max="49" width="4.85546875" style="913" customWidth="1"/>
    <col min="50" max="50" width="5.7109375" style="213" bestFit="1" customWidth="1"/>
    <col min="51" max="51" width="5.85546875" style="213" customWidth="1"/>
    <col min="52" max="52" width="4.5703125" style="213" bestFit="1" customWidth="1"/>
    <col min="53" max="53" width="5.85546875" style="211" bestFit="1" customWidth="1"/>
    <col min="54" max="54" width="4.5703125" style="211" bestFit="1" customWidth="1"/>
    <col min="55" max="16384" width="11.42578125" style="202"/>
  </cols>
  <sheetData>
    <row r="1" spans="1:54" ht="27" thickBot="1" x14ac:dyDescent="0.45">
      <c r="L1" s="3950" t="s">
        <v>871</v>
      </c>
      <c r="M1" s="3950"/>
      <c r="N1" s="3950"/>
      <c r="O1" s="3950"/>
      <c r="P1" s="207"/>
      <c r="Q1" s="208"/>
      <c r="R1" s="208"/>
      <c r="T1" s="207"/>
      <c r="U1" s="207"/>
      <c r="V1" s="207"/>
      <c r="W1" s="207"/>
      <c r="X1" s="207"/>
      <c r="Y1" s="207"/>
      <c r="Z1" s="210"/>
      <c r="AA1" s="210"/>
      <c r="AB1" s="210"/>
      <c r="AC1" s="210"/>
      <c r="AD1" s="210"/>
      <c r="AE1" s="210"/>
      <c r="AF1" s="3951"/>
      <c r="AG1" s="3951"/>
      <c r="AH1" s="3951"/>
      <c r="AI1" s="3951"/>
      <c r="AJ1" s="3951"/>
      <c r="AL1" s="210"/>
      <c r="AM1" s="210"/>
      <c r="AN1" s="210"/>
      <c r="AO1" s="748" t="s">
        <v>872</v>
      </c>
      <c r="AQ1" s="202"/>
      <c r="AR1" s="202"/>
      <c r="AS1" s="202"/>
      <c r="AT1" s="202"/>
      <c r="AU1" s="913"/>
      <c r="AW1" s="202"/>
      <c r="AX1" s="202"/>
      <c r="AY1" s="202"/>
      <c r="AZ1" s="202"/>
      <c r="BA1" s="202"/>
      <c r="BB1" s="202"/>
    </row>
    <row r="2" spans="1:54" ht="24" customHeight="1" thickTop="1" x14ac:dyDescent="0.25">
      <c r="L2" s="3973" t="s">
        <v>25</v>
      </c>
      <c r="M2" s="3974"/>
      <c r="N2" s="3974"/>
      <c r="O2" s="3974"/>
      <c r="P2" s="3974"/>
      <c r="Q2" s="3974"/>
      <c r="R2" s="3974"/>
      <c r="S2" s="3974"/>
      <c r="T2" s="3974"/>
      <c r="U2" s="3974"/>
      <c r="V2" s="3974"/>
      <c r="W2" s="3974"/>
      <c r="X2" s="3974"/>
      <c r="Y2" s="3974"/>
      <c r="Z2" s="3975"/>
      <c r="AA2" s="3952" t="s">
        <v>861</v>
      </c>
      <c r="AB2" s="3953"/>
      <c r="AC2" s="3953"/>
      <c r="AD2" s="3953"/>
      <c r="AE2" s="3954"/>
      <c r="AF2" s="3958" t="s">
        <v>324</v>
      </c>
      <c r="AG2" s="3959"/>
      <c r="AH2" s="3960" t="s">
        <v>49</v>
      </c>
      <c r="AI2" s="3961"/>
      <c r="AJ2" s="3961"/>
      <c r="AK2" s="3961"/>
      <c r="AL2" s="4015" t="s">
        <v>304</v>
      </c>
      <c r="AM2" s="4018" t="s">
        <v>321</v>
      </c>
      <c r="AN2" s="4019"/>
      <c r="AO2" s="4020"/>
      <c r="AQ2" s="202"/>
      <c r="AR2" s="202"/>
      <c r="AS2" s="202"/>
      <c r="AT2" s="202"/>
      <c r="AU2" s="913"/>
      <c r="AW2" s="202"/>
      <c r="AX2" s="202"/>
      <c r="AY2" s="202"/>
      <c r="AZ2" s="202"/>
      <c r="BA2" s="202"/>
      <c r="BB2" s="202"/>
    </row>
    <row r="3" spans="1:54" ht="14.25" customHeight="1" x14ac:dyDescent="0.2">
      <c r="E3" s="4024"/>
      <c r="F3" s="4025"/>
      <c r="G3" s="4025"/>
      <c r="H3" s="4025"/>
      <c r="I3" s="4170"/>
      <c r="L3" s="3976"/>
      <c r="M3" s="3977"/>
      <c r="N3" s="3977"/>
      <c r="O3" s="3977"/>
      <c r="P3" s="3977"/>
      <c r="Q3" s="3977"/>
      <c r="R3" s="3977"/>
      <c r="S3" s="3977"/>
      <c r="T3" s="3977"/>
      <c r="U3" s="3977"/>
      <c r="V3" s="3977"/>
      <c r="W3" s="3977"/>
      <c r="X3" s="3977"/>
      <c r="Y3" s="3977"/>
      <c r="Z3" s="3978"/>
      <c r="AA3" s="3955"/>
      <c r="AB3" s="3956"/>
      <c r="AC3" s="3956"/>
      <c r="AD3" s="3956"/>
      <c r="AE3" s="3957"/>
      <c r="AF3" s="3711" t="s">
        <v>202</v>
      </c>
      <c r="AG3" s="214">
        <v>80000</v>
      </c>
      <c r="AH3" s="3962"/>
      <c r="AI3" s="3963"/>
      <c r="AJ3" s="3963"/>
      <c r="AK3" s="3963"/>
      <c r="AL3" s="4016"/>
      <c r="AM3" s="4021"/>
      <c r="AN3" s="4022"/>
      <c r="AO3" s="4023"/>
      <c r="AQ3" s="202"/>
      <c r="AR3" s="202"/>
      <c r="AS3" s="202"/>
      <c r="AT3" s="202"/>
      <c r="AU3" s="913"/>
      <c r="AW3" s="202"/>
      <c r="AX3" s="202"/>
      <c r="AY3" s="202"/>
      <c r="AZ3" s="202"/>
      <c r="BA3" s="202"/>
      <c r="BB3" s="202"/>
    </row>
    <row r="4" spans="1:54" ht="27" customHeight="1" x14ac:dyDescent="0.25">
      <c r="E4" s="4024"/>
      <c r="F4" s="4027"/>
      <c r="G4" s="4027"/>
      <c r="H4" s="4027"/>
      <c r="I4" s="4170"/>
      <c r="L4" s="3979"/>
      <c r="M4" s="3980"/>
      <c r="N4" s="3980"/>
      <c r="O4" s="3980"/>
      <c r="P4" s="3980"/>
      <c r="Q4" s="3980"/>
      <c r="R4" s="3980"/>
      <c r="S4" s="3980"/>
      <c r="T4" s="3980"/>
      <c r="U4" s="3980"/>
      <c r="V4" s="3980"/>
      <c r="W4" s="3980"/>
      <c r="X4" s="3980"/>
      <c r="Y4" s="3980"/>
      <c r="Z4" s="3981"/>
      <c r="AA4" s="4028" t="s">
        <v>321</v>
      </c>
      <c r="AB4" s="4031" t="s">
        <v>50</v>
      </c>
      <c r="AC4" s="4034" t="s">
        <v>232</v>
      </c>
      <c r="AD4" s="4037" t="s">
        <v>322</v>
      </c>
      <c r="AE4" s="3964" t="s">
        <v>821</v>
      </c>
      <c r="AF4" s="664" t="s">
        <v>203</v>
      </c>
      <c r="AG4" s="216">
        <v>80050</v>
      </c>
      <c r="AH4" s="3967" t="s">
        <v>868</v>
      </c>
      <c r="AI4" s="3969" t="s">
        <v>869</v>
      </c>
      <c r="AJ4" s="4004" t="s">
        <v>3</v>
      </c>
      <c r="AK4" s="4167" t="s">
        <v>326</v>
      </c>
      <c r="AL4" s="4016"/>
      <c r="AM4" s="3982" t="s">
        <v>868</v>
      </c>
      <c r="AN4" s="4004" t="s">
        <v>190</v>
      </c>
      <c r="AO4" s="4007" t="s">
        <v>178</v>
      </c>
      <c r="AQ4" s="202"/>
      <c r="AR4" s="202"/>
      <c r="AS4" s="202"/>
      <c r="AT4" s="202"/>
      <c r="AU4" s="913"/>
      <c r="AW4" s="202"/>
      <c r="AX4" s="202"/>
      <c r="AY4" s="202"/>
      <c r="AZ4" s="202"/>
      <c r="BA4" s="202"/>
      <c r="BB4" s="202"/>
    </row>
    <row r="5" spans="1:54" s="217" customFormat="1" ht="12" customHeight="1" x14ac:dyDescent="0.25">
      <c r="A5" s="651"/>
      <c r="C5" s="218"/>
      <c r="D5" s="218"/>
      <c r="E5" s="4024"/>
      <c r="F5" s="921"/>
      <c r="G5" s="3710"/>
      <c r="H5" s="3710"/>
      <c r="I5" s="4170"/>
      <c r="J5" s="4010" t="s">
        <v>44</v>
      </c>
      <c r="K5" s="219"/>
      <c r="L5" s="220" t="s">
        <v>87</v>
      </c>
      <c r="M5" s="221" t="s">
        <v>26</v>
      </c>
      <c r="N5" s="221" t="s">
        <v>27</v>
      </c>
      <c r="O5" s="222" t="s">
        <v>234</v>
      </c>
      <c r="P5" s="2532" t="s">
        <v>28</v>
      </c>
      <c r="Q5" s="222" t="s">
        <v>234</v>
      </c>
      <c r="R5" s="2532" t="s">
        <v>328</v>
      </c>
      <c r="S5" s="3656" t="s">
        <v>883</v>
      </c>
      <c r="T5" s="2532" t="s">
        <v>329</v>
      </c>
      <c r="U5" s="221" t="s">
        <v>330</v>
      </c>
      <c r="V5" s="2532" t="s">
        <v>32</v>
      </c>
      <c r="W5" s="2532" t="s">
        <v>331</v>
      </c>
      <c r="X5" s="2532" t="s">
        <v>34</v>
      </c>
      <c r="Y5" s="2532" t="s">
        <v>64</v>
      </c>
      <c r="Z5" s="223" t="s">
        <v>109</v>
      </c>
      <c r="AA5" s="4029"/>
      <c r="AB5" s="4032"/>
      <c r="AC5" s="4035"/>
      <c r="AD5" s="4038"/>
      <c r="AE5" s="3965"/>
      <c r="AF5" s="4011" t="s">
        <v>323</v>
      </c>
      <c r="AG5" s="4013" t="s">
        <v>179</v>
      </c>
      <c r="AH5" s="3968"/>
      <c r="AI5" s="3970"/>
      <c r="AJ5" s="4006"/>
      <c r="AK5" s="4168"/>
      <c r="AL5" s="4016"/>
      <c r="AM5" s="3983"/>
      <c r="AN5" s="4005"/>
      <c r="AO5" s="4008"/>
      <c r="AU5" s="914"/>
      <c r="AV5" s="914"/>
    </row>
    <row r="6" spans="1:54" s="217" customFormat="1" ht="12" customHeight="1" x14ac:dyDescent="0.25">
      <c r="A6" s="651"/>
      <c r="B6" s="224"/>
      <c r="C6" s="225"/>
      <c r="D6" s="225"/>
      <c r="E6" s="4024"/>
      <c r="F6" s="921"/>
      <c r="G6" s="3710"/>
      <c r="H6" s="3710"/>
      <c r="I6" s="4170"/>
      <c r="J6" s="4010"/>
      <c r="K6" s="226"/>
      <c r="L6" s="227" t="s">
        <v>703</v>
      </c>
      <c r="M6" s="228" t="s">
        <v>875</v>
      </c>
      <c r="N6" s="228" t="s">
        <v>705</v>
      </c>
      <c r="O6" s="3504" t="s">
        <v>876</v>
      </c>
      <c r="P6" s="3505" t="s">
        <v>877</v>
      </c>
      <c r="Q6" s="3504" t="s">
        <v>879</v>
      </c>
      <c r="R6" s="3505" t="s">
        <v>882</v>
      </c>
      <c r="S6" s="3657" t="s">
        <v>842</v>
      </c>
      <c r="T6" s="3505" t="s">
        <v>880</v>
      </c>
      <c r="U6" s="228" t="s">
        <v>709</v>
      </c>
      <c r="V6" s="3505" t="s">
        <v>710</v>
      </c>
      <c r="W6" s="3505"/>
      <c r="X6" s="228"/>
      <c r="Y6" s="228"/>
      <c r="Z6" s="229" t="s">
        <v>870</v>
      </c>
      <c r="AA6" s="4030"/>
      <c r="AB6" s="4033"/>
      <c r="AC6" s="4036"/>
      <c r="AD6" s="4039"/>
      <c r="AE6" s="3966"/>
      <c r="AF6" s="4012"/>
      <c r="AG6" s="4014"/>
      <c r="AH6" s="670">
        <v>145</v>
      </c>
      <c r="AI6" s="671">
        <v>11</v>
      </c>
      <c r="AJ6" s="680">
        <v>156</v>
      </c>
      <c r="AK6" s="4169"/>
      <c r="AL6" s="4017"/>
      <c r="AM6" s="3984"/>
      <c r="AN6" s="4006"/>
      <c r="AO6" s="4009"/>
      <c r="AU6" s="914"/>
      <c r="AV6" s="914"/>
    </row>
    <row r="7" spans="1:54" ht="11.1" customHeight="1" x14ac:dyDescent="0.25">
      <c r="A7" s="651">
        <v>1</v>
      </c>
      <c r="B7" s="238"/>
      <c r="C7" s="476" t="s">
        <v>133</v>
      </c>
      <c r="D7" s="3649" t="s">
        <v>884</v>
      </c>
      <c r="E7" s="1557">
        <v>15</v>
      </c>
      <c r="F7" s="922" t="s">
        <v>177</v>
      </c>
      <c r="G7" s="928" t="s">
        <v>177</v>
      </c>
      <c r="H7" s="925" t="s">
        <v>156</v>
      </c>
      <c r="I7" s="931"/>
      <c r="J7" s="2565"/>
      <c r="K7" s="245"/>
      <c r="L7" s="3647">
        <v>22</v>
      </c>
      <c r="M7" s="3648">
        <v>18</v>
      </c>
      <c r="N7" s="181">
        <v>0</v>
      </c>
      <c r="O7" s="181">
        <v>10</v>
      </c>
      <c r="P7" s="181">
        <v>8</v>
      </c>
      <c r="Q7" s="3648">
        <v>19</v>
      </c>
      <c r="R7" s="181">
        <v>5</v>
      </c>
      <c r="S7" s="3648">
        <v>19</v>
      </c>
      <c r="T7" s="884">
        <v>6</v>
      </c>
      <c r="U7" s="3623">
        <v>14</v>
      </c>
      <c r="V7" s="3623">
        <v>12</v>
      </c>
      <c r="W7" s="3713"/>
      <c r="X7" s="4171" t="s">
        <v>895</v>
      </c>
      <c r="Y7" s="3713"/>
      <c r="Z7" s="3740" t="s">
        <v>664</v>
      </c>
      <c r="AA7" s="801">
        <v>114</v>
      </c>
      <c r="AB7" s="661">
        <v>16.285714285714285</v>
      </c>
      <c r="AC7" s="799">
        <v>11</v>
      </c>
      <c r="AD7" s="803">
        <v>10</v>
      </c>
      <c r="AE7" s="3372">
        <v>110</v>
      </c>
      <c r="AF7" s="665">
        <v>114</v>
      </c>
      <c r="AG7" s="236">
        <v>4830</v>
      </c>
      <c r="AH7" s="905">
        <v>144</v>
      </c>
      <c r="AI7" s="237">
        <v>11</v>
      </c>
      <c r="AJ7" s="250">
        <v>155</v>
      </c>
      <c r="AK7" s="681">
        <v>44400</v>
      </c>
      <c r="AL7" s="675">
        <v>15</v>
      </c>
      <c r="AM7" s="672">
        <v>1062</v>
      </c>
      <c r="AN7" s="673">
        <v>1195</v>
      </c>
      <c r="AO7" s="618">
        <v>7.709677419354839</v>
      </c>
      <c r="AQ7" s="202"/>
      <c r="AR7" s="202"/>
      <c r="AS7" s="202"/>
      <c r="AT7" s="202"/>
      <c r="AU7" s="913"/>
      <c r="AW7" s="202"/>
      <c r="AX7" s="202"/>
      <c r="AY7" s="202"/>
      <c r="AZ7" s="202"/>
      <c r="BA7" s="202"/>
      <c r="BB7" s="202"/>
    </row>
    <row r="8" spans="1:54" s="206" customFormat="1" ht="11.1" customHeight="1" x14ac:dyDescent="0.25">
      <c r="A8" s="651">
        <v>2</v>
      </c>
      <c r="B8" s="238"/>
      <c r="C8" s="887" t="s">
        <v>131</v>
      </c>
      <c r="D8" s="3651" t="s">
        <v>888</v>
      </c>
      <c r="E8" s="1548">
        <v>22</v>
      </c>
      <c r="F8" s="3652" t="s">
        <v>351</v>
      </c>
      <c r="G8" s="3653" t="s">
        <v>156</v>
      </c>
      <c r="H8" s="925"/>
      <c r="I8" s="931" t="s">
        <v>177</v>
      </c>
      <c r="J8" s="2565"/>
      <c r="K8" s="245"/>
      <c r="L8" s="3610">
        <v>9</v>
      </c>
      <c r="M8" s="181">
        <v>2</v>
      </c>
      <c r="N8" s="181"/>
      <c r="O8" s="181"/>
      <c r="P8" s="3648">
        <v>22</v>
      </c>
      <c r="Q8" s="877">
        <v>12</v>
      </c>
      <c r="R8" s="181"/>
      <c r="S8" s="874">
        <v>12</v>
      </c>
      <c r="T8" s="3648">
        <v>22</v>
      </c>
      <c r="U8" s="3648">
        <v>19</v>
      </c>
      <c r="V8" s="3712">
        <v>5</v>
      </c>
      <c r="W8" s="3742"/>
      <c r="X8" s="4172"/>
      <c r="Y8" s="3742"/>
      <c r="Z8" s="3740" t="s">
        <v>664</v>
      </c>
      <c r="AA8" s="801">
        <v>101</v>
      </c>
      <c r="AB8" s="661">
        <v>14.428571428571429</v>
      </c>
      <c r="AC8" s="799">
        <v>8</v>
      </c>
      <c r="AD8" s="803">
        <v>5</v>
      </c>
      <c r="AE8" s="3372">
        <v>107</v>
      </c>
      <c r="AF8" s="665">
        <v>101</v>
      </c>
      <c r="AG8" s="236">
        <v>4280</v>
      </c>
      <c r="AH8" s="905">
        <v>100</v>
      </c>
      <c r="AI8" s="237">
        <v>8</v>
      </c>
      <c r="AJ8" s="250">
        <v>108</v>
      </c>
      <c r="AK8" s="681">
        <v>44400</v>
      </c>
      <c r="AL8" s="675">
        <v>22</v>
      </c>
      <c r="AM8" s="672">
        <v>851</v>
      </c>
      <c r="AN8" s="673">
        <v>954</v>
      </c>
      <c r="AO8" s="230">
        <v>8.8333333333333339</v>
      </c>
      <c r="AP8" s="213"/>
      <c r="AU8" s="915"/>
      <c r="AV8" s="915"/>
    </row>
    <row r="9" spans="1:54" s="206" customFormat="1" ht="11.1" customHeight="1" x14ac:dyDescent="0.25">
      <c r="A9" s="651">
        <v>3</v>
      </c>
      <c r="B9" s="238"/>
      <c r="C9" s="892" t="s">
        <v>221</v>
      </c>
      <c r="D9" s="3626"/>
      <c r="E9" s="1549">
        <v>7</v>
      </c>
      <c r="F9" s="922"/>
      <c r="G9" s="928" t="s">
        <v>156</v>
      </c>
      <c r="H9" s="925" t="s">
        <v>156</v>
      </c>
      <c r="I9" s="931"/>
      <c r="J9" s="2565"/>
      <c r="K9" s="245"/>
      <c r="L9" s="3610"/>
      <c r="M9" s="3617"/>
      <c r="N9" s="3623">
        <v>17</v>
      </c>
      <c r="O9" s="874">
        <v>15</v>
      </c>
      <c r="P9" s="3624">
        <v>19</v>
      </c>
      <c r="Q9" s="181">
        <v>9</v>
      </c>
      <c r="R9" s="181">
        <v>9</v>
      </c>
      <c r="S9" s="3719">
        <v>3</v>
      </c>
      <c r="T9" s="888">
        <v>15</v>
      </c>
      <c r="U9" s="3624">
        <v>16</v>
      </c>
      <c r="V9" s="3712">
        <v>7</v>
      </c>
      <c r="W9" s="3742"/>
      <c r="X9" s="4172"/>
      <c r="Y9" s="3742"/>
      <c r="Z9" s="3740" t="s">
        <v>664</v>
      </c>
      <c r="AA9" s="801">
        <v>100</v>
      </c>
      <c r="AB9" s="661">
        <v>14.285714285714286</v>
      </c>
      <c r="AC9" s="799">
        <v>9</v>
      </c>
      <c r="AD9" s="803">
        <v>9</v>
      </c>
      <c r="AE9" s="3372">
        <v>102</v>
      </c>
      <c r="AF9" s="665">
        <v>100</v>
      </c>
      <c r="AG9" s="236">
        <v>4240</v>
      </c>
      <c r="AH9" s="905">
        <v>43</v>
      </c>
      <c r="AI9" s="237">
        <v>9</v>
      </c>
      <c r="AJ9" s="250">
        <v>52</v>
      </c>
      <c r="AK9" s="681">
        <v>43889</v>
      </c>
      <c r="AL9" s="675">
        <v>7</v>
      </c>
      <c r="AM9" s="672">
        <v>373</v>
      </c>
      <c r="AN9" s="673">
        <v>483</v>
      </c>
      <c r="AO9" s="230">
        <v>9.2884615384615383</v>
      </c>
      <c r="AU9" s="915"/>
      <c r="AV9" s="915"/>
    </row>
    <row r="10" spans="1:54" s="206" customFormat="1" ht="11.1" customHeight="1" x14ac:dyDescent="0.25">
      <c r="A10" s="651">
        <v>4</v>
      </c>
      <c r="B10" s="238"/>
      <c r="C10" s="246" t="s">
        <v>45</v>
      </c>
      <c r="D10" s="3629" t="s">
        <v>878</v>
      </c>
      <c r="E10" s="1550">
        <v>3</v>
      </c>
      <c r="F10" s="923"/>
      <c r="G10" s="929"/>
      <c r="H10" s="926"/>
      <c r="I10" s="656"/>
      <c r="J10" s="2565"/>
      <c r="K10" s="245"/>
      <c r="L10" s="3610">
        <v>5</v>
      </c>
      <c r="M10" s="3617"/>
      <c r="N10" s="3624">
        <v>19</v>
      </c>
      <c r="O10" s="181">
        <v>2</v>
      </c>
      <c r="P10" s="181">
        <v>7</v>
      </c>
      <c r="Q10" s="181"/>
      <c r="R10" s="3648">
        <v>21</v>
      </c>
      <c r="S10" s="3719">
        <v>9</v>
      </c>
      <c r="T10" s="884">
        <v>11</v>
      </c>
      <c r="U10" s="884">
        <v>6</v>
      </c>
      <c r="V10" s="3712">
        <v>8</v>
      </c>
      <c r="W10" s="3742"/>
      <c r="X10" s="4172"/>
      <c r="Y10" s="3742"/>
      <c r="Z10" s="3740" t="s">
        <v>664</v>
      </c>
      <c r="AA10" s="801">
        <v>81</v>
      </c>
      <c r="AB10" s="661">
        <v>11.571428571428571</v>
      </c>
      <c r="AC10" s="799">
        <v>9</v>
      </c>
      <c r="AD10" s="803">
        <v>6</v>
      </c>
      <c r="AE10" s="3372">
        <v>92</v>
      </c>
      <c r="AF10" s="665">
        <v>81</v>
      </c>
      <c r="AG10" s="236">
        <v>3435</v>
      </c>
      <c r="AH10" s="905">
        <v>78</v>
      </c>
      <c r="AI10" s="237">
        <v>9</v>
      </c>
      <c r="AJ10" s="250">
        <v>87</v>
      </c>
      <c r="AK10" s="681">
        <v>43889</v>
      </c>
      <c r="AL10" s="675">
        <v>3</v>
      </c>
      <c r="AM10" s="672">
        <v>544</v>
      </c>
      <c r="AN10" s="673">
        <v>632</v>
      </c>
      <c r="AO10" s="230">
        <v>7.264367816091954</v>
      </c>
      <c r="AU10" s="915"/>
      <c r="AV10" s="915"/>
    </row>
    <row r="11" spans="1:54" s="206" customFormat="1" ht="11.1" customHeight="1" x14ac:dyDescent="0.25">
      <c r="A11" s="651">
        <v>5</v>
      </c>
      <c r="B11" s="2541"/>
      <c r="C11" s="883" t="s">
        <v>140</v>
      </c>
      <c r="D11" s="3628"/>
      <c r="E11" s="1551">
        <v>9</v>
      </c>
      <c r="F11" s="923" t="s">
        <v>177</v>
      </c>
      <c r="G11" s="929"/>
      <c r="H11" s="926" t="s">
        <v>269</v>
      </c>
      <c r="I11" s="656" t="s">
        <v>269</v>
      </c>
      <c r="J11" s="2565"/>
      <c r="K11" s="3345"/>
      <c r="L11" s="3616">
        <v>7</v>
      </c>
      <c r="M11" s="3618">
        <v>9</v>
      </c>
      <c r="N11" s="2549">
        <v>13</v>
      </c>
      <c r="O11" s="2548">
        <v>9</v>
      </c>
      <c r="P11" s="2548">
        <v>3</v>
      </c>
      <c r="Q11" s="3624">
        <v>16</v>
      </c>
      <c r="R11" s="2548">
        <v>2</v>
      </c>
      <c r="S11" s="3720">
        <v>1</v>
      </c>
      <c r="T11" s="2549">
        <v>14</v>
      </c>
      <c r="U11" s="884">
        <v>5</v>
      </c>
      <c r="V11" s="3717">
        <v>10</v>
      </c>
      <c r="W11" s="3743"/>
      <c r="X11" s="4172"/>
      <c r="Y11" s="3743"/>
      <c r="Z11" s="3741" t="s">
        <v>664</v>
      </c>
      <c r="AA11" s="801">
        <v>78</v>
      </c>
      <c r="AB11" s="661">
        <v>11.142857142857142</v>
      </c>
      <c r="AC11" s="799">
        <v>11</v>
      </c>
      <c r="AD11" s="803">
        <v>7</v>
      </c>
      <c r="AE11" s="3372" t="s">
        <v>881</v>
      </c>
      <c r="AF11" s="665">
        <v>78</v>
      </c>
      <c r="AG11" s="236">
        <v>3305</v>
      </c>
      <c r="AH11" s="905">
        <v>122</v>
      </c>
      <c r="AI11" s="237">
        <v>11</v>
      </c>
      <c r="AJ11" s="250">
        <v>133</v>
      </c>
      <c r="AK11" s="681">
        <v>44400</v>
      </c>
      <c r="AL11" s="675">
        <v>9</v>
      </c>
      <c r="AM11" s="672">
        <v>893</v>
      </c>
      <c r="AN11" s="673">
        <v>982</v>
      </c>
      <c r="AO11" s="230">
        <v>7.3834586466165417</v>
      </c>
      <c r="AU11" s="915"/>
      <c r="AV11" s="915"/>
    </row>
    <row r="12" spans="1:54" s="206" customFormat="1" ht="11.1" customHeight="1" x14ac:dyDescent="0.25">
      <c r="A12" s="651">
        <v>6</v>
      </c>
      <c r="B12" s="238"/>
      <c r="C12" s="240" t="s">
        <v>847</v>
      </c>
      <c r="D12" s="3667" t="s">
        <v>878</v>
      </c>
      <c r="E12" s="1556">
        <v>1</v>
      </c>
      <c r="F12" s="933"/>
      <c r="G12" s="932"/>
      <c r="H12" s="3479"/>
      <c r="I12" s="656"/>
      <c r="J12" s="2565"/>
      <c r="K12" s="245"/>
      <c r="L12" s="3610">
        <v>8</v>
      </c>
      <c r="M12" s="3668">
        <v>13</v>
      </c>
      <c r="N12" s="181">
        <v>10</v>
      </c>
      <c r="O12" s="3654">
        <v>22</v>
      </c>
      <c r="P12" s="181">
        <v>9</v>
      </c>
      <c r="Q12" s="181">
        <v>5</v>
      </c>
      <c r="R12" s="181">
        <v>0</v>
      </c>
      <c r="S12" s="3719">
        <v>7</v>
      </c>
      <c r="T12" s="884">
        <v>2</v>
      </c>
      <c r="U12" s="884">
        <v>8</v>
      </c>
      <c r="V12" s="3712"/>
      <c r="W12" s="3744"/>
      <c r="X12" s="4172"/>
      <c r="Y12" s="3744"/>
      <c r="Z12" s="3740" t="s">
        <v>664</v>
      </c>
      <c r="AA12" s="801">
        <v>77</v>
      </c>
      <c r="AB12" s="661">
        <v>11</v>
      </c>
      <c r="AC12" s="799">
        <v>10</v>
      </c>
      <c r="AD12" s="803">
        <v>7</v>
      </c>
      <c r="AE12" s="3372">
        <v>47</v>
      </c>
      <c r="AF12" s="665">
        <v>77</v>
      </c>
      <c r="AG12" s="236">
        <v>3265</v>
      </c>
      <c r="AH12" s="905">
        <v>6</v>
      </c>
      <c r="AI12" s="237">
        <v>10</v>
      </c>
      <c r="AJ12" s="250">
        <v>16</v>
      </c>
      <c r="AK12" s="681">
        <v>44400</v>
      </c>
      <c r="AL12" s="675">
        <v>1</v>
      </c>
      <c r="AM12" s="672">
        <v>47</v>
      </c>
      <c r="AN12" s="673">
        <v>131</v>
      </c>
      <c r="AO12" s="230">
        <v>8.1875</v>
      </c>
      <c r="AU12" s="915"/>
      <c r="AV12" s="915"/>
    </row>
    <row r="13" spans="1:54" s="206" customFormat="1" ht="11.1" customHeight="1" x14ac:dyDescent="0.25">
      <c r="A13" s="651">
        <v>7</v>
      </c>
      <c r="B13" s="238"/>
      <c r="C13" s="654" t="s">
        <v>132</v>
      </c>
      <c r="D13" s="3627"/>
      <c r="E13" s="1553">
        <v>10</v>
      </c>
      <c r="F13" s="923"/>
      <c r="G13" s="929" t="s">
        <v>156</v>
      </c>
      <c r="H13" s="926" t="s">
        <v>156</v>
      </c>
      <c r="I13" s="656" t="s">
        <v>269</v>
      </c>
      <c r="J13" s="2565"/>
      <c r="K13" s="245"/>
      <c r="L13" s="3608">
        <v>17</v>
      </c>
      <c r="M13" s="3617"/>
      <c r="N13" s="877">
        <v>15</v>
      </c>
      <c r="O13" s="181"/>
      <c r="P13" s="3623">
        <v>17</v>
      </c>
      <c r="Q13" s="181">
        <v>6</v>
      </c>
      <c r="R13" s="181">
        <v>7</v>
      </c>
      <c r="S13" s="874">
        <v>11</v>
      </c>
      <c r="T13" s="884">
        <v>3</v>
      </c>
      <c r="U13" s="884">
        <v>3</v>
      </c>
      <c r="V13" s="3712"/>
      <c r="W13" s="3744"/>
      <c r="X13" s="4172"/>
      <c r="Y13" s="3744"/>
      <c r="Z13" s="3740" t="s">
        <v>664</v>
      </c>
      <c r="AA13" s="801">
        <v>76</v>
      </c>
      <c r="AB13" s="661">
        <v>10.857142857142858</v>
      </c>
      <c r="AC13" s="799">
        <v>8</v>
      </c>
      <c r="AD13" s="803">
        <v>3</v>
      </c>
      <c r="AE13" s="3372">
        <v>86</v>
      </c>
      <c r="AF13" s="665">
        <v>76</v>
      </c>
      <c r="AG13" s="236">
        <v>3220</v>
      </c>
      <c r="AH13" s="905">
        <v>100</v>
      </c>
      <c r="AI13" s="237">
        <v>8</v>
      </c>
      <c r="AJ13" s="250">
        <v>108</v>
      </c>
      <c r="AK13" s="681">
        <v>43861</v>
      </c>
      <c r="AL13" s="675">
        <v>10</v>
      </c>
      <c r="AM13" s="672">
        <v>758</v>
      </c>
      <c r="AN13" s="673">
        <v>837</v>
      </c>
      <c r="AO13" s="230">
        <v>7.75</v>
      </c>
      <c r="AU13" s="915"/>
      <c r="AV13" s="915"/>
    </row>
    <row r="14" spans="1:54" s="206" customFormat="1" ht="11.1" customHeight="1" x14ac:dyDescent="0.25">
      <c r="A14" s="651">
        <v>8</v>
      </c>
      <c r="B14" s="238"/>
      <c r="C14" s="654" t="s">
        <v>141</v>
      </c>
      <c r="D14" s="3627"/>
      <c r="E14" s="1553">
        <v>9</v>
      </c>
      <c r="F14" s="923"/>
      <c r="G14" s="929" t="s">
        <v>156</v>
      </c>
      <c r="H14" s="926" t="s">
        <v>156</v>
      </c>
      <c r="I14" s="656" t="s">
        <v>156</v>
      </c>
      <c r="J14" s="2565"/>
      <c r="K14" s="245"/>
      <c r="L14" s="3609">
        <v>14</v>
      </c>
      <c r="M14" s="3617">
        <v>3</v>
      </c>
      <c r="N14" s="874">
        <v>14</v>
      </c>
      <c r="O14" s="874">
        <v>13</v>
      </c>
      <c r="P14" s="181"/>
      <c r="Q14" s="3623">
        <v>14</v>
      </c>
      <c r="R14" s="181">
        <v>8</v>
      </c>
      <c r="S14" s="3719">
        <v>4</v>
      </c>
      <c r="T14" s="884">
        <v>1</v>
      </c>
      <c r="U14" s="884"/>
      <c r="V14" s="3712">
        <v>0</v>
      </c>
      <c r="W14" s="3744"/>
      <c r="X14" s="4172"/>
      <c r="Y14" s="3744"/>
      <c r="Z14" s="3740" t="s">
        <v>664</v>
      </c>
      <c r="AA14" s="801">
        <v>70</v>
      </c>
      <c r="AB14" s="661">
        <v>10</v>
      </c>
      <c r="AC14" s="799">
        <v>9</v>
      </c>
      <c r="AD14" s="803">
        <v>3</v>
      </c>
      <c r="AE14" s="3372">
        <v>72</v>
      </c>
      <c r="AF14" s="665">
        <v>70</v>
      </c>
      <c r="AG14" s="236">
        <v>2965</v>
      </c>
      <c r="AH14" s="905">
        <v>76</v>
      </c>
      <c r="AI14" s="237">
        <v>9</v>
      </c>
      <c r="AJ14" s="250">
        <v>85</v>
      </c>
      <c r="AK14" s="681">
        <v>44400</v>
      </c>
      <c r="AL14" s="675">
        <v>9</v>
      </c>
      <c r="AM14" s="672">
        <v>629</v>
      </c>
      <c r="AN14" s="673">
        <v>700</v>
      </c>
      <c r="AO14" s="230">
        <v>8.235294117647058</v>
      </c>
      <c r="AU14" s="915"/>
      <c r="AV14" s="915"/>
    </row>
    <row r="15" spans="1:54" ht="11.1" customHeight="1" x14ac:dyDescent="0.25">
      <c r="A15" s="651">
        <v>9</v>
      </c>
      <c r="B15" s="238"/>
      <c r="C15" s="892" t="s">
        <v>284</v>
      </c>
      <c r="D15" s="3626" t="s">
        <v>878</v>
      </c>
      <c r="E15" s="1549">
        <v>2</v>
      </c>
      <c r="F15" s="922"/>
      <c r="G15" s="928"/>
      <c r="H15" s="925"/>
      <c r="I15" s="931"/>
      <c r="J15" s="2565"/>
      <c r="K15" s="245"/>
      <c r="L15" s="3610"/>
      <c r="M15" s="3617"/>
      <c r="N15" s="181">
        <v>5</v>
      </c>
      <c r="O15" s="181"/>
      <c r="P15" s="181">
        <v>11</v>
      </c>
      <c r="Q15" s="181">
        <v>4</v>
      </c>
      <c r="R15" s="181">
        <v>4</v>
      </c>
      <c r="S15" s="181"/>
      <c r="T15" s="3623">
        <v>17</v>
      </c>
      <c r="U15" s="874">
        <v>11</v>
      </c>
      <c r="V15" s="3648">
        <v>17</v>
      </c>
      <c r="W15" s="3744"/>
      <c r="X15" s="4172"/>
      <c r="Y15" s="3744"/>
      <c r="Z15" s="3740" t="s">
        <v>664</v>
      </c>
      <c r="AA15" s="801">
        <v>69</v>
      </c>
      <c r="AB15" s="661">
        <v>9.8571428571428577</v>
      </c>
      <c r="AC15" s="799">
        <v>7</v>
      </c>
      <c r="AD15" s="803">
        <v>4</v>
      </c>
      <c r="AE15" s="3372">
        <v>82</v>
      </c>
      <c r="AF15" s="665">
        <v>69</v>
      </c>
      <c r="AG15" s="236">
        <v>2925</v>
      </c>
      <c r="AH15" s="905">
        <v>33</v>
      </c>
      <c r="AI15" s="237">
        <v>7</v>
      </c>
      <c r="AJ15" s="250">
        <v>40</v>
      </c>
      <c r="AK15" s="681">
        <v>43889</v>
      </c>
      <c r="AL15" s="675">
        <v>2</v>
      </c>
      <c r="AM15" s="672">
        <v>268</v>
      </c>
      <c r="AN15" s="673">
        <v>337</v>
      </c>
      <c r="AO15" s="230">
        <v>8.4250000000000007</v>
      </c>
      <c r="AQ15" s="202"/>
      <c r="AR15" s="202"/>
      <c r="AS15" s="202"/>
      <c r="AT15" s="202"/>
      <c r="AU15" s="915"/>
      <c r="AV15" s="915"/>
      <c r="AW15" s="202"/>
      <c r="AX15" s="202"/>
      <c r="AY15" s="202"/>
      <c r="AZ15" s="202"/>
      <c r="BA15" s="202"/>
      <c r="BB15" s="202"/>
    </row>
    <row r="16" spans="1:54" s="206" customFormat="1" ht="11.1" customHeight="1" x14ac:dyDescent="0.25">
      <c r="A16" s="651">
        <v>10</v>
      </c>
      <c r="B16" s="238"/>
      <c r="C16" s="246" t="s">
        <v>138</v>
      </c>
      <c r="D16" s="3629"/>
      <c r="E16" s="1550">
        <v>2</v>
      </c>
      <c r="F16" s="3512"/>
      <c r="G16" s="3513"/>
      <c r="H16" s="3514"/>
      <c r="I16" s="931"/>
      <c r="J16" s="2565"/>
      <c r="K16" s="245"/>
      <c r="L16" s="3611">
        <v>10</v>
      </c>
      <c r="M16" s="3617">
        <v>6</v>
      </c>
      <c r="N16" s="875">
        <v>3</v>
      </c>
      <c r="O16" s="875">
        <v>5</v>
      </c>
      <c r="P16" s="875">
        <v>5</v>
      </c>
      <c r="Q16" s="875">
        <v>1</v>
      </c>
      <c r="R16" s="874">
        <v>14</v>
      </c>
      <c r="S16" s="3624">
        <v>16</v>
      </c>
      <c r="T16" s="890">
        <v>13</v>
      </c>
      <c r="U16" s="884"/>
      <c r="V16" s="3713">
        <v>2</v>
      </c>
      <c r="W16" s="3744"/>
      <c r="X16" s="4172"/>
      <c r="Y16" s="3744"/>
      <c r="Z16" s="3740" t="s">
        <v>664</v>
      </c>
      <c r="AA16" s="801">
        <v>69</v>
      </c>
      <c r="AB16" s="661">
        <v>9.8571428571428577</v>
      </c>
      <c r="AC16" s="799">
        <v>10</v>
      </c>
      <c r="AD16" s="803">
        <v>5</v>
      </c>
      <c r="AE16" s="3372">
        <v>74</v>
      </c>
      <c r="AF16" s="665">
        <v>69</v>
      </c>
      <c r="AG16" s="236">
        <v>2925</v>
      </c>
      <c r="AH16" s="905">
        <v>81</v>
      </c>
      <c r="AI16" s="237">
        <v>10</v>
      </c>
      <c r="AJ16" s="250">
        <v>91</v>
      </c>
      <c r="AK16" s="681">
        <v>44400</v>
      </c>
      <c r="AL16" s="675">
        <v>2</v>
      </c>
      <c r="AM16" s="672">
        <v>493</v>
      </c>
      <c r="AN16" s="673">
        <v>568</v>
      </c>
      <c r="AO16" s="230">
        <v>6.2417582417582418</v>
      </c>
      <c r="AU16" s="915"/>
      <c r="AV16" s="915"/>
    </row>
    <row r="17" spans="1:54" ht="11.1" customHeight="1" x14ac:dyDescent="0.25">
      <c r="A17" s="651">
        <v>11</v>
      </c>
      <c r="B17" s="238"/>
      <c r="C17" s="887" t="s">
        <v>192</v>
      </c>
      <c r="D17" s="3651" t="s">
        <v>878</v>
      </c>
      <c r="E17" s="1548">
        <v>14</v>
      </c>
      <c r="F17" s="922" t="s">
        <v>156</v>
      </c>
      <c r="G17" s="928" t="s">
        <v>269</v>
      </c>
      <c r="H17" s="925" t="s">
        <v>269</v>
      </c>
      <c r="I17" s="931" t="s">
        <v>156</v>
      </c>
      <c r="J17" s="2565"/>
      <c r="K17" s="245"/>
      <c r="L17" s="3611">
        <v>11</v>
      </c>
      <c r="M17" s="3619">
        <v>8</v>
      </c>
      <c r="N17" s="3654">
        <v>22</v>
      </c>
      <c r="O17" s="875">
        <v>6</v>
      </c>
      <c r="P17" s="875"/>
      <c r="Q17" s="875">
        <v>3</v>
      </c>
      <c r="R17" s="181">
        <v>10</v>
      </c>
      <c r="S17" s="3719">
        <v>2</v>
      </c>
      <c r="T17" s="885">
        <v>8</v>
      </c>
      <c r="U17" s="884"/>
      <c r="V17" s="3713"/>
      <c r="W17" s="3744"/>
      <c r="X17" s="4172"/>
      <c r="Y17" s="3744"/>
      <c r="Z17" s="3740" t="s">
        <v>664</v>
      </c>
      <c r="AA17" s="801">
        <v>68</v>
      </c>
      <c r="AB17" s="661">
        <v>9.7142857142857135</v>
      </c>
      <c r="AC17" s="799">
        <v>8</v>
      </c>
      <c r="AD17" s="803">
        <v>3</v>
      </c>
      <c r="AE17" s="3372">
        <v>82</v>
      </c>
      <c r="AF17" s="665">
        <v>68</v>
      </c>
      <c r="AG17" s="236">
        <v>2880</v>
      </c>
      <c r="AH17" s="906">
        <v>113</v>
      </c>
      <c r="AI17" s="237">
        <v>8</v>
      </c>
      <c r="AJ17" s="250">
        <v>121</v>
      </c>
      <c r="AK17" s="681">
        <v>44400</v>
      </c>
      <c r="AL17" s="675">
        <v>14</v>
      </c>
      <c r="AM17" s="672">
        <v>799</v>
      </c>
      <c r="AN17" s="673">
        <v>869</v>
      </c>
      <c r="AO17" s="230">
        <v>7.1818181818181817</v>
      </c>
      <c r="AQ17" s="202"/>
      <c r="AR17" s="202"/>
      <c r="AS17" s="202"/>
      <c r="AT17" s="202"/>
      <c r="AU17" s="915"/>
      <c r="AV17" s="915"/>
      <c r="AW17" s="202"/>
      <c r="AX17" s="202"/>
      <c r="AY17" s="202"/>
      <c r="AZ17" s="202"/>
      <c r="BA17" s="202"/>
      <c r="BB17" s="202"/>
    </row>
    <row r="18" spans="1:54" ht="11.1" customHeight="1" x14ac:dyDescent="0.25">
      <c r="A18" s="651">
        <v>12</v>
      </c>
      <c r="B18" s="238"/>
      <c r="C18" s="240" t="s">
        <v>206</v>
      </c>
      <c r="D18" s="3625"/>
      <c r="E18" s="1556">
        <v>1</v>
      </c>
      <c r="F18" s="923"/>
      <c r="G18" s="929"/>
      <c r="H18" s="926"/>
      <c r="I18" s="656"/>
      <c r="J18" s="2565"/>
      <c r="K18" s="245"/>
      <c r="L18" s="3650">
        <v>19</v>
      </c>
      <c r="M18" s="3619"/>
      <c r="N18" s="875">
        <v>8</v>
      </c>
      <c r="O18" s="875"/>
      <c r="P18" s="875">
        <v>4</v>
      </c>
      <c r="Q18" s="877">
        <v>11</v>
      </c>
      <c r="R18" s="181">
        <v>1</v>
      </c>
      <c r="S18" s="875"/>
      <c r="T18" s="885">
        <v>10</v>
      </c>
      <c r="U18" s="884">
        <v>7</v>
      </c>
      <c r="V18" s="3713">
        <v>4</v>
      </c>
      <c r="W18" s="3744"/>
      <c r="X18" s="4172"/>
      <c r="Y18" s="3744"/>
      <c r="Z18" s="3740" t="s">
        <v>664</v>
      </c>
      <c r="AA18" s="801">
        <v>63</v>
      </c>
      <c r="AB18" s="661">
        <v>9</v>
      </c>
      <c r="AC18" s="799">
        <v>8</v>
      </c>
      <c r="AD18" s="803">
        <v>4</v>
      </c>
      <c r="AE18" s="3372">
        <v>67</v>
      </c>
      <c r="AF18" s="665">
        <v>63</v>
      </c>
      <c r="AG18" s="236">
        <v>2670</v>
      </c>
      <c r="AH18" s="906">
        <v>34</v>
      </c>
      <c r="AI18" s="237">
        <v>8</v>
      </c>
      <c r="AJ18" s="250">
        <v>42</v>
      </c>
      <c r="AK18" s="681">
        <v>43889</v>
      </c>
      <c r="AL18" s="675">
        <v>1</v>
      </c>
      <c r="AM18" s="672">
        <v>222</v>
      </c>
      <c r="AN18" s="673">
        <v>286</v>
      </c>
      <c r="AO18" s="230">
        <v>6.8095238095238093</v>
      </c>
      <c r="AQ18" s="202"/>
      <c r="AR18" s="202"/>
      <c r="AS18" s="202"/>
      <c r="AT18" s="202"/>
      <c r="AU18" s="915"/>
      <c r="AV18" s="915"/>
      <c r="AW18" s="202"/>
      <c r="AX18" s="202"/>
      <c r="AY18" s="202"/>
      <c r="AZ18" s="202"/>
      <c r="BA18" s="202"/>
      <c r="BB18" s="202"/>
    </row>
    <row r="19" spans="1:54" ht="11.1" customHeight="1" x14ac:dyDescent="0.25">
      <c r="A19" s="651">
        <v>13</v>
      </c>
      <c r="B19" s="238"/>
      <c r="C19" s="892" t="s">
        <v>194</v>
      </c>
      <c r="D19" s="3626"/>
      <c r="E19" s="1549">
        <v>5</v>
      </c>
      <c r="F19" s="3512"/>
      <c r="G19" s="3513"/>
      <c r="H19" s="3514"/>
      <c r="I19" s="931"/>
      <c r="J19" s="2565"/>
      <c r="K19" s="245"/>
      <c r="L19" s="3718">
        <v>13</v>
      </c>
      <c r="M19" s="3619"/>
      <c r="N19" s="875">
        <v>11</v>
      </c>
      <c r="O19" s="875">
        <v>3</v>
      </c>
      <c r="P19" s="875">
        <v>10</v>
      </c>
      <c r="Q19" s="875">
        <v>0</v>
      </c>
      <c r="R19" s="181">
        <v>3</v>
      </c>
      <c r="S19" s="3721">
        <v>5</v>
      </c>
      <c r="T19" s="885">
        <v>7</v>
      </c>
      <c r="U19" s="884">
        <v>9</v>
      </c>
      <c r="V19" s="3713">
        <v>6</v>
      </c>
      <c r="W19" s="3744"/>
      <c r="X19" s="4172"/>
      <c r="Y19" s="3744"/>
      <c r="Z19" s="3740" t="s">
        <v>664</v>
      </c>
      <c r="AA19" s="802">
        <v>61</v>
      </c>
      <c r="AB19" s="661">
        <v>8.7142857142857135</v>
      </c>
      <c r="AC19" s="800">
        <v>10</v>
      </c>
      <c r="AD19" s="803">
        <v>5</v>
      </c>
      <c r="AE19" s="3373">
        <v>81</v>
      </c>
      <c r="AF19" s="676">
        <v>61</v>
      </c>
      <c r="AG19" s="236">
        <v>2585</v>
      </c>
      <c r="AH19" s="906">
        <v>73</v>
      </c>
      <c r="AI19" s="237">
        <v>10</v>
      </c>
      <c r="AJ19" s="250">
        <v>83</v>
      </c>
      <c r="AK19" s="681">
        <v>43889</v>
      </c>
      <c r="AL19" s="675">
        <v>5</v>
      </c>
      <c r="AM19" s="672">
        <v>522</v>
      </c>
      <c r="AN19" s="673">
        <v>589</v>
      </c>
      <c r="AO19" s="230">
        <v>7.096385542168675</v>
      </c>
      <c r="AQ19" s="202"/>
      <c r="AR19" s="202"/>
      <c r="AS19" s="202"/>
      <c r="AT19" s="202"/>
      <c r="AU19" s="915"/>
      <c r="AV19" s="915"/>
      <c r="AW19" s="202"/>
      <c r="AX19" s="202"/>
      <c r="AY19" s="202"/>
      <c r="AZ19" s="202"/>
      <c r="BA19" s="202"/>
      <c r="BB19" s="202"/>
    </row>
    <row r="20" spans="1:54" s="206" customFormat="1" ht="11.1" customHeight="1" x14ac:dyDescent="0.25">
      <c r="A20" s="651">
        <v>14</v>
      </c>
      <c r="B20" s="238"/>
      <c r="C20" s="240" t="s">
        <v>226</v>
      </c>
      <c r="D20" s="3625"/>
      <c r="E20" s="1556">
        <v>1</v>
      </c>
      <c r="F20" s="923"/>
      <c r="G20" s="929"/>
      <c r="H20" s="926" t="s">
        <v>156</v>
      </c>
      <c r="I20" s="656"/>
      <c r="J20" s="2565"/>
      <c r="K20" s="245"/>
      <c r="L20" s="3610"/>
      <c r="M20" s="3617"/>
      <c r="N20" s="181"/>
      <c r="O20" s="181">
        <v>11</v>
      </c>
      <c r="P20" s="874">
        <v>14</v>
      </c>
      <c r="Q20" s="181"/>
      <c r="R20" s="3624">
        <v>18</v>
      </c>
      <c r="S20" s="3623">
        <v>14</v>
      </c>
      <c r="T20" s="884">
        <v>4</v>
      </c>
      <c r="U20" s="884"/>
      <c r="V20" s="3712"/>
      <c r="W20" s="3744"/>
      <c r="X20" s="4172"/>
      <c r="Y20" s="3744"/>
      <c r="Z20" s="3740" t="s">
        <v>664</v>
      </c>
      <c r="AA20" s="802">
        <v>61</v>
      </c>
      <c r="AB20" s="661">
        <v>12.2</v>
      </c>
      <c r="AC20" s="800">
        <v>5</v>
      </c>
      <c r="AD20" s="803" t="s">
        <v>0</v>
      </c>
      <c r="AE20" s="3373">
        <v>27</v>
      </c>
      <c r="AF20" s="676">
        <v>61</v>
      </c>
      <c r="AG20" s="236">
        <v>2585</v>
      </c>
      <c r="AH20" s="905">
        <v>86</v>
      </c>
      <c r="AI20" s="237">
        <v>5</v>
      </c>
      <c r="AJ20" s="250">
        <v>91</v>
      </c>
      <c r="AK20" s="681">
        <v>43833</v>
      </c>
      <c r="AL20" s="675">
        <v>1</v>
      </c>
      <c r="AM20" s="672">
        <v>527</v>
      </c>
      <c r="AN20" s="673">
        <v>588</v>
      </c>
      <c r="AO20" s="230">
        <v>6.4615384615384617</v>
      </c>
      <c r="AU20" s="913"/>
      <c r="AV20" s="913"/>
    </row>
    <row r="21" spans="1:54" s="241" customFormat="1" ht="11.1" customHeight="1" x14ac:dyDescent="0.25">
      <c r="A21" s="651">
        <v>15</v>
      </c>
      <c r="B21" s="247"/>
      <c r="C21" s="240" t="s">
        <v>223</v>
      </c>
      <c r="D21" s="3625"/>
      <c r="E21" s="1556">
        <v>1</v>
      </c>
      <c r="F21" s="923"/>
      <c r="G21" s="929"/>
      <c r="H21" s="926"/>
      <c r="I21" s="656"/>
      <c r="J21" s="2565"/>
      <c r="K21" s="245"/>
      <c r="L21" s="3610">
        <v>6</v>
      </c>
      <c r="M21" s="3617">
        <v>4</v>
      </c>
      <c r="N21" s="181">
        <v>7</v>
      </c>
      <c r="O21" s="181"/>
      <c r="P21" s="181">
        <v>6</v>
      </c>
      <c r="Q21" s="181">
        <v>7</v>
      </c>
      <c r="R21" s="181">
        <v>11</v>
      </c>
      <c r="S21" s="181"/>
      <c r="T21" s="3624">
        <v>19</v>
      </c>
      <c r="U21" s="884"/>
      <c r="V21" s="3712"/>
      <c r="W21" s="3744"/>
      <c r="X21" s="4172"/>
      <c r="Y21" s="3744"/>
      <c r="Z21" s="3740" t="s">
        <v>664</v>
      </c>
      <c r="AA21" s="801">
        <v>60</v>
      </c>
      <c r="AB21" s="661">
        <v>8.5714285714285712</v>
      </c>
      <c r="AC21" s="799">
        <v>7</v>
      </c>
      <c r="AD21" s="803">
        <v>4</v>
      </c>
      <c r="AE21" s="3372">
        <v>34</v>
      </c>
      <c r="AF21" s="665">
        <v>60</v>
      </c>
      <c r="AG21" s="236">
        <v>2545</v>
      </c>
      <c r="AH21" s="905">
        <v>32</v>
      </c>
      <c r="AI21" s="237">
        <v>7</v>
      </c>
      <c r="AJ21" s="250">
        <v>39</v>
      </c>
      <c r="AK21" s="681">
        <v>43833</v>
      </c>
      <c r="AL21" s="675">
        <v>1</v>
      </c>
      <c r="AM21" s="672">
        <v>208</v>
      </c>
      <c r="AN21" s="673">
        <v>268</v>
      </c>
      <c r="AO21" s="230">
        <v>6.8717948717948714</v>
      </c>
      <c r="AU21" s="913"/>
      <c r="AV21" s="913"/>
    </row>
    <row r="22" spans="1:54" s="241" customFormat="1" ht="11.1" customHeight="1" x14ac:dyDescent="0.25">
      <c r="A22" s="651">
        <v>16</v>
      </c>
      <c r="B22" s="238"/>
      <c r="C22" s="244" t="s">
        <v>182</v>
      </c>
      <c r="D22" s="3630"/>
      <c r="E22" s="1552"/>
      <c r="F22" s="923"/>
      <c r="G22" s="929"/>
      <c r="H22" s="926" t="s">
        <v>156</v>
      </c>
      <c r="I22" s="656"/>
      <c r="J22" s="2565"/>
      <c r="K22" s="245"/>
      <c r="L22" s="3610">
        <v>1</v>
      </c>
      <c r="M22" s="3617">
        <v>7</v>
      </c>
      <c r="N22" s="181"/>
      <c r="O22" s="181">
        <v>0</v>
      </c>
      <c r="P22" s="181">
        <v>1</v>
      </c>
      <c r="Q22" s="181">
        <v>8</v>
      </c>
      <c r="R22" s="3623">
        <v>16</v>
      </c>
      <c r="S22" s="3719">
        <v>8</v>
      </c>
      <c r="T22" s="884">
        <v>5</v>
      </c>
      <c r="U22" s="885">
        <v>0</v>
      </c>
      <c r="V22" s="3712">
        <v>3</v>
      </c>
      <c r="W22" s="3744"/>
      <c r="X22" s="4172"/>
      <c r="Y22" s="3744"/>
      <c r="Z22" s="3740" t="s">
        <v>664</v>
      </c>
      <c r="AA22" s="801">
        <v>48</v>
      </c>
      <c r="AB22" s="661">
        <v>6.8571428571428568</v>
      </c>
      <c r="AC22" s="799">
        <v>10</v>
      </c>
      <c r="AD22" s="803">
        <v>1</v>
      </c>
      <c r="AE22" s="3372">
        <v>74</v>
      </c>
      <c r="AF22" s="665">
        <v>57</v>
      </c>
      <c r="AG22" s="236">
        <v>2415</v>
      </c>
      <c r="AH22" s="905">
        <v>72</v>
      </c>
      <c r="AI22" s="237">
        <v>10</v>
      </c>
      <c r="AJ22" s="250">
        <v>82</v>
      </c>
      <c r="AK22" s="681">
        <v>44400</v>
      </c>
      <c r="AL22" s="675"/>
      <c r="AM22" s="672">
        <v>462</v>
      </c>
      <c r="AN22" s="673">
        <v>511</v>
      </c>
      <c r="AO22" s="230">
        <v>6.2317073170731705</v>
      </c>
      <c r="AU22" s="915"/>
      <c r="AV22" s="915"/>
    </row>
    <row r="23" spans="1:54" s="241" customFormat="1" ht="11.1" customHeight="1" x14ac:dyDescent="0.25">
      <c r="A23" s="651">
        <v>17</v>
      </c>
      <c r="B23" s="238"/>
      <c r="C23" s="246" t="s">
        <v>181</v>
      </c>
      <c r="D23" s="3629"/>
      <c r="E23" s="1550">
        <v>4</v>
      </c>
      <c r="F23" s="923"/>
      <c r="G23" s="929"/>
      <c r="H23" s="926"/>
      <c r="I23" s="656"/>
      <c r="J23" s="2565"/>
      <c r="K23" s="245"/>
      <c r="L23" s="3610"/>
      <c r="M23" s="3617"/>
      <c r="N23" s="181">
        <v>6</v>
      </c>
      <c r="O23" s="181"/>
      <c r="P23" s="874">
        <v>13</v>
      </c>
      <c r="Q23" s="181"/>
      <c r="R23" s="181">
        <v>6</v>
      </c>
      <c r="S23" s="3719">
        <v>6</v>
      </c>
      <c r="T23" s="884">
        <v>0</v>
      </c>
      <c r="U23" s="884">
        <v>2</v>
      </c>
      <c r="V23" s="3624">
        <v>14</v>
      </c>
      <c r="W23" s="3744"/>
      <c r="X23" s="4172"/>
      <c r="Y23" s="3744"/>
      <c r="Z23" s="3740" t="s">
        <v>664</v>
      </c>
      <c r="AA23" s="801">
        <v>47</v>
      </c>
      <c r="AB23" s="661">
        <v>6.7142857142857144</v>
      </c>
      <c r="AC23" s="799">
        <v>7</v>
      </c>
      <c r="AD23" s="803">
        <v>0</v>
      </c>
      <c r="AE23" s="3372">
        <v>38</v>
      </c>
      <c r="AF23" s="665">
        <v>57</v>
      </c>
      <c r="AG23" s="236">
        <v>2415</v>
      </c>
      <c r="AH23" s="905">
        <v>41</v>
      </c>
      <c r="AI23" s="237">
        <v>7</v>
      </c>
      <c r="AJ23" s="250">
        <v>48</v>
      </c>
      <c r="AK23" s="681">
        <v>43889</v>
      </c>
      <c r="AL23" s="675">
        <v>4</v>
      </c>
      <c r="AM23" s="672">
        <v>265</v>
      </c>
      <c r="AN23" s="673">
        <v>312</v>
      </c>
      <c r="AO23" s="230">
        <v>6.5</v>
      </c>
      <c r="AU23" s="915"/>
      <c r="AV23" s="915"/>
    </row>
    <row r="24" spans="1:54" s="241" customFormat="1" ht="11.1" customHeight="1" x14ac:dyDescent="0.25">
      <c r="A24" s="651">
        <v>18</v>
      </c>
      <c r="B24" s="238"/>
      <c r="C24" s="246" t="s">
        <v>211</v>
      </c>
      <c r="D24" s="3629"/>
      <c r="E24" s="1550">
        <v>2</v>
      </c>
      <c r="F24" s="923"/>
      <c r="G24" s="929"/>
      <c r="H24" s="926"/>
      <c r="I24" s="656"/>
      <c r="J24" s="2565"/>
      <c r="K24" s="245"/>
      <c r="L24" s="3609">
        <v>15</v>
      </c>
      <c r="M24" s="3617">
        <v>0</v>
      </c>
      <c r="N24" s="181">
        <v>4</v>
      </c>
      <c r="O24" s="3624">
        <v>19</v>
      </c>
      <c r="P24" s="181">
        <v>0</v>
      </c>
      <c r="Q24" s="181"/>
      <c r="R24" s="181"/>
      <c r="S24" s="3719"/>
      <c r="T24" s="884"/>
      <c r="U24" s="884"/>
      <c r="V24" s="3713"/>
      <c r="W24" s="3744"/>
      <c r="X24" s="4172"/>
      <c r="Y24" s="3744"/>
      <c r="Z24" s="3740" t="s">
        <v>664</v>
      </c>
      <c r="AA24" s="801">
        <v>38</v>
      </c>
      <c r="AB24" s="661">
        <v>7.6</v>
      </c>
      <c r="AC24" s="799">
        <v>5</v>
      </c>
      <c r="AD24" s="803" t="s">
        <v>0</v>
      </c>
      <c r="AE24" s="3372">
        <v>72</v>
      </c>
      <c r="AF24" s="665">
        <v>57</v>
      </c>
      <c r="AG24" s="236">
        <v>2415</v>
      </c>
      <c r="AH24" s="905">
        <v>39</v>
      </c>
      <c r="AI24" s="237">
        <v>5</v>
      </c>
      <c r="AJ24" s="250">
        <v>44</v>
      </c>
      <c r="AK24" s="681">
        <v>43770</v>
      </c>
      <c r="AL24" s="675">
        <v>2</v>
      </c>
      <c r="AM24" s="672">
        <v>306</v>
      </c>
      <c r="AN24" s="673">
        <v>344</v>
      </c>
      <c r="AO24" s="230">
        <v>7.8181818181818183</v>
      </c>
      <c r="AU24" s="913"/>
      <c r="AV24" s="913"/>
    </row>
    <row r="25" spans="1:54" s="241" customFormat="1" ht="11.1" customHeight="1" x14ac:dyDescent="0.25">
      <c r="A25" s="651">
        <v>19</v>
      </c>
      <c r="B25" s="238"/>
      <c r="C25" s="654" t="s">
        <v>193</v>
      </c>
      <c r="D25" s="3627"/>
      <c r="E25" s="1553">
        <v>6</v>
      </c>
      <c r="F25" s="923"/>
      <c r="G25" s="929"/>
      <c r="H25" s="926" t="s">
        <v>269</v>
      </c>
      <c r="I25" s="656" t="s">
        <v>156</v>
      </c>
      <c r="J25" s="2565"/>
      <c r="K25" s="245"/>
      <c r="L25" s="3610">
        <v>3</v>
      </c>
      <c r="M25" s="3617">
        <v>5</v>
      </c>
      <c r="N25" s="181"/>
      <c r="O25" s="874">
        <v>14</v>
      </c>
      <c r="P25" s="181">
        <v>2</v>
      </c>
      <c r="Q25" s="181"/>
      <c r="R25" s="181"/>
      <c r="S25" s="3719"/>
      <c r="T25" s="884"/>
      <c r="U25" s="874">
        <v>12</v>
      </c>
      <c r="V25" s="3712"/>
      <c r="W25" s="3744"/>
      <c r="X25" s="4172"/>
      <c r="Y25" s="3744"/>
      <c r="Z25" s="3740" t="s">
        <v>664</v>
      </c>
      <c r="AA25" s="801">
        <v>36</v>
      </c>
      <c r="AB25" s="661">
        <v>7.2</v>
      </c>
      <c r="AC25" s="799">
        <v>5</v>
      </c>
      <c r="AD25" s="803" t="s">
        <v>0</v>
      </c>
      <c r="AE25" s="3372">
        <v>69</v>
      </c>
      <c r="AF25" s="665">
        <v>57</v>
      </c>
      <c r="AG25" s="236">
        <v>2415</v>
      </c>
      <c r="AH25" s="905">
        <v>62</v>
      </c>
      <c r="AI25" s="237">
        <v>5</v>
      </c>
      <c r="AJ25" s="250">
        <v>67</v>
      </c>
      <c r="AK25" s="681">
        <v>43861</v>
      </c>
      <c r="AL25" s="675">
        <v>6</v>
      </c>
      <c r="AM25" s="672">
        <v>482</v>
      </c>
      <c r="AN25" s="673">
        <v>518</v>
      </c>
      <c r="AO25" s="230">
        <v>7.7313432835820892</v>
      </c>
      <c r="AU25" s="915"/>
      <c r="AV25" s="915"/>
    </row>
    <row r="26" spans="1:54" s="241" customFormat="1" ht="11.1" customHeight="1" x14ac:dyDescent="0.25">
      <c r="A26" s="651">
        <v>20</v>
      </c>
      <c r="B26" s="238"/>
      <c r="C26" s="246" t="s">
        <v>337</v>
      </c>
      <c r="D26" s="3629"/>
      <c r="E26" s="1550">
        <v>2</v>
      </c>
      <c r="F26" s="923"/>
      <c r="G26" s="929"/>
      <c r="H26" s="926"/>
      <c r="I26" s="656"/>
      <c r="J26" s="2565"/>
      <c r="K26" s="245"/>
      <c r="L26" s="3610">
        <v>0</v>
      </c>
      <c r="M26" s="3617"/>
      <c r="N26" s="181">
        <v>9</v>
      </c>
      <c r="O26" s="181"/>
      <c r="P26" s="181"/>
      <c r="Q26" s="181"/>
      <c r="R26" s="874">
        <v>13</v>
      </c>
      <c r="S26" s="3719">
        <v>0</v>
      </c>
      <c r="T26" s="884">
        <v>9</v>
      </c>
      <c r="U26" s="884"/>
      <c r="V26" s="3712">
        <v>1</v>
      </c>
      <c r="W26" s="3744"/>
      <c r="X26" s="4172"/>
      <c r="Y26" s="3744"/>
      <c r="Z26" s="3740" t="s">
        <v>664</v>
      </c>
      <c r="AA26" s="801">
        <v>32</v>
      </c>
      <c r="AB26" s="661">
        <v>5.333333333333333</v>
      </c>
      <c r="AC26" s="799">
        <v>6</v>
      </c>
      <c r="AD26" s="803" t="s">
        <v>0</v>
      </c>
      <c r="AE26" s="3372">
        <v>59</v>
      </c>
      <c r="AF26" s="665">
        <v>57</v>
      </c>
      <c r="AG26" s="236">
        <v>2415</v>
      </c>
      <c r="AH26" s="905">
        <v>9</v>
      </c>
      <c r="AI26" s="237">
        <v>6</v>
      </c>
      <c r="AJ26" s="250">
        <v>15</v>
      </c>
      <c r="AK26" s="681">
        <v>44400</v>
      </c>
      <c r="AL26" s="675">
        <v>2</v>
      </c>
      <c r="AM26" s="672">
        <v>88</v>
      </c>
      <c r="AN26" s="673">
        <v>120</v>
      </c>
      <c r="AO26" s="230">
        <v>8</v>
      </c>
      <c r="AU26" s="913"/>
      <c r="AV26" s="913"/>
    </row>
    <row r="27" spans="1:54" s="206" customFormat="1" ht="11.1" customHeight="1" x14ac:dyDescent="0.25">
      <c r="A27" s="651">
        <v>21</v>
      </c>
      <c r="B27" s="238"/>
      <c r="C27" s="244" t="s">
        <v>345</v>
      </c>
      <c r="D27" s="3630"/>
      <c r="E27" s="1552"/>
      <c r="F27" s="933"/>
      <c r="G27" s="932"/>
      <c r="H27" s="3479"/>
      <c r="I27" s="656"/>
      <c r="J27" s="2565"/>
      <c r="K27" s="245"/>
      <c r="L27" s="3610"/>
      <c r="M27" s="3622">
        <v>15</v>
      </c>
      <c r="N27" s="181"/>
      <c r="O27" s="181">
        <v>4</v>
      </c>
      <c r="P27" s="181"/>
      <c r="Q27" s="181"/>
      <c r="R27" s="181"/>
      <c r="S27" s="181"/>
      <c r="T27" s="884"/>
      <c r="U27" s="884">
        <v>4</v>
      </c>
      <c r="V27" s="3712"/>
      <c r="W27" s="3744"/>
      <c r="X27" s="4172"/>
      <c r="Y27" s="3744"/>
      <c r="Z27" s="3740" t="s">
        <v>664</v>
      </c>
      <c r="AA27" s="801">
        <v>23</v>
      </c>
      <c r="AB27" s="661">
        <v>7.666666666666667</v>
      </c>
      <c r="AC27" s="799">
        <v>3</v>
      </c>
      <c r="AD27" s="803" t="s">
        <v>0</v>
      </c>
      <c r="AE27" s="3372">
        <v>20</v>
      </c>
      <c r="AF27" s="665">
        <v>57</v>
      </c>
      <c r="AG27" s="236">
        <v>2415</v>
      </c>
      <c r="AH27" s="905">
        <v>6</v>
      </c>
      <c r="AI27" s="237">
        <v>3</v>
      </c>
      <c r="AJ27" s="250">
        <v>9</v>
      </c>
      <c r="AK27" s="681">
        <v>43861</v>
      </c>
      <c r="AL27" s="675"/>
      <c r="AM27" s="672">
        <v>25</v>
      </c>
      <c r="AN27" s="673">
        <v>48</v>
      </c>
      <c r="AO27" s="657">
        <v>5.333333333333333</v>
      </c>
      <c r="AU27" s="915"/>
      <c r="AV27" s="915"/>
    </row>
    <row r="28" spans="1:54" s="206" customFormat="1" ht="11.1" customHeight="1" x14ac:dyDescent="0.25">
      <c r="A28" s="651">
        <v>22</v>
      </c>
      <c r="B28" s="238"/>
      <c r="C28" s="244" t="s">
        <v>855</v>
      </c>
      <c r="D28" s="3630"/>
      <c r="E28" s="1552"/>
      <c r="F28" s="923"/>
      <c r="G28" s="929"/>
      <c r="H28" s="926"/>
      <c r="I28" s="656"/>
      <c r="J28" s="2565"/>
      <c r="K28" s="245"/>
      <c r="L28" s="3610">
        <v>2</v>
      </c>
      <c r="M28" s="3621">
        <v>11</v>
      </c>
      <c r="N28" s="181">
        <v>2</v>
      </c>
      <c r="O28" s="181">
        <v>7</v>
      </c>
      <c r="P28" s="181"/>
      <c r="Q28" s="181"/>
      <c r="R28" s="181"/>
      <c r="S28" s="181"/>
      <c r="T28" s="884"/>
      <c r="U28" s="884">
        <v>1</v>
      </c>
      <c r="V28" s="3712"/>
      <c r="W28" s="3744"/>
      <c r="X28" s="4172"/>
      <c r="Y28" s="3744"/>
      <c r="Z28" s="3740" t="s">
        <v>664</v>
      </c>
      <c r="AA28" s="801">
        <v>23</v>
      </c>
      <c r="AB28" s="661">
        <v>4.5999999999999996</v>
      </c>
      <c r="AC28" s="799">
        <v>5</v>
      </c>
      <c r="AD28" s="803" t="s">
        <v>0</v>
      </c>
      <c r="AE28" s="3372">
        <v>13</v>
      </c>
      <c r="AF28" s="665">
        <v>57</v>
      </c>
      <c r="AG28" s="236">
        <v>2415</v>
      </c>
      <c r="AH28" s="905">
        <v>4</v>
      </c>
      <c r="AI28" s="237">
        <v>5</v>
      </c>
      <c r="AJ28" s="250">
        <v>9</v>
      </c>
      <c r="AK28" s="681">
        <v>44400</v>
      </c>
      <c r="AL28" s="675"/>
      <c r="AM28" s="672">
        <v>13</v>
      </c>
      <c r="AN28" s="673">
        <v>36</v>
      </c>
      <c r="AO28" s="230">
        <v>4</v>
      </c>
      <c r="AU28" s="915"/>
      <c r="AV28" s="915"/>
    </row>
    <row r="29" spans="1:54" s="206" customFormat="1" ht="11.1" customHeight="1" x14ac:dyDescent="0.25">
      <c r="A29" s="651">
        <v>23</v>
      </c>
      <c r="B29" s="238"/>
      <c r="C29" s="244" t="s">
        <v>201</v>
      </c>
      <c r="D29" s="3630"/>
      <c r="E29" s="1552"/>
      <c r="F29" s="923"/>
      <c r="G29" s="929"/>
      <c r="H29" s="926"/>
      <c r="I29" s="656"/>
      <c r="J29" s="2680"/>
      <c r="K29" s="245"/>
      <c r="L29" s="3610"/>
      <c r="M29" s="3617">
        <v>1</v>
      </c>
      <c r="N29" s="181"/>
      <c r="O29" s="3623">
        <v>17</v>
      </c>
      <c r="P29" s="181"/>
      <c r="Q29" s="181"/>
      <c r="R29" s="181"/>
      <c r="S29" s="181"/>
      <c r="T29" s="884"/>
      <c r="U29" s="884"/>
      <c r="V29" s="3712"/>
      <c r="W29" s="3744"/>
      <c r="X29" s="4172"/>
      <c r="Y29" s="3744"/>
      <c r="Z29" s="3740" t="s">
        <v>664</v>
      </c>
      <c r="AA29" s="801">
        <v>18</v>
      </c>
      <c r="AB29" s="661">
        <v>9</v>
      </c>
      <c r="AC29" s="799">
        <v>2</v>
      </c>
      <c r="AD29" s="803" t="s">
        <v>0</v>
      </c>
      <c r="AE29" s="3372">
        <v>19</v>
      </c>
      <c r="AF29" s="665">
        <v>57</v>
      </c>
      <c r="AG29" s="236">
        <v>2415</v>
      </c>
      <c r="AH29" s="905">
        <v>32</v>
      </c>
      <c r="AI29" s="237">
        <v>2</v>
      </c>
      <c r="AJ29" s="250">
        <v>34</v>
      </c>
      <c r="AK29" s="681">
        <v>43756</v>
      </c>
      <c r="AL29" s="675"/>
      <c r="AM29" s="672">
        <v>211</v>
      </c>
      <c r="AN29" s="673">
        <v>229</v>
      </c>
      <c r="AO29" s="230">
        <v>6.7352941176470589</v>
      </c>
      <c r="AU29" s="915"/>
      <c r="AV29" s="915"/>
    </row>
    <row r="30" spans="1:54" s="284" customFormat="1" ht="11.1" customHeight="1" x14ac:dyDescent="0.25">
      <c r="A30" s="651">
        <v>24</v>
      </c>
      <c r="B30" s="238"/>
      <c r="C30" s="246" t="s">
        <v>191</v>
      </c>
      <c r="D30" s="3629"/>
      <c r="E30" s="1550">
        <v>3</v>
      </c>
      <c r="F30" s="923"/>
      <c r="G30" s="929"/>
      <c r="H30" s="926"/>
      <c r="I30" s="656"/>
      <c r="J30" s="368"/>
      <c r="K30" s="245"/>
      <c r="L30" s="3610"/>
      <c r="M30" s="3617"/>
      <c r="N30" s="181"/>
      <c r="O30" s="181"/>
      <c r="P30" s="874">
        <v>15</v>
      </c>
      <c r="Q30" s="181"/>
      <c r="R30" s="181"/>
      <c r="S30" s="181"/>
      <c r="T30" s="181"/>
      <c r="U30" s="884"/>
      <c r="V30" s="3712"/>
      <c r="W30" s="3744"/>
      <c r="X30" s="4172"/>
      <c r="Y30" s="3744"/>
      <c r="Z30" s="3740" t="s">
        <v>664</v>
      </c>
      <c r="AA30" s="801">
        <v>15</v>
      </c>
      <c r="AB30" s="661">
        <v>15</v>
      </c>
      <c r="AC30" s="799">
        <v>1</v>
      </c>
      <c r="AD30" s="803" t="s">
        <v>0</v>
      </c>
      <c r="AE30" s="3372">
        <v>7</v>
      </c>
      <c r="AF30" s="665">
        <v>57</v>
      </c>
      <c r="AG30" s="236">
        <v>2415</v>
      </c>
      <c r="AH30" s="905">
        <v>17</v>
      </c>
      <c r="AI30" s="237">
        <v>1</v>
      </c>
      <c r="AJ30" s="250">
        <v>18</v>
      </c>
      <c r="AK30" s="681">
        <v>43770</v>
      </c>
      <c r="AL30" s="675">
        <v>3</v>
      </c>
      <c r="AM30" s="672">
        <v>121</v>
      </c>
      <c r="AN30" s="673">
        <v>136</v>
      </c>
      <c r="AO30" s="230">
        <v>7.5555555555555554</v>
      </c>
      <c r="AU30" s="916"/>
      <c r="AV30" s="916"/>
    </row>
    <row r="31" spans="1:54" s="284" customFormat="1" ht="11.1" customHeight="1" x14ac:dyDescent="0.25">
      <c r="A31" s="651">
        <v>25</v>
      </c>
      <c r="B31" s="238"/>
      <c r="C31" s="678" t="s">
        <v>210</v>
      </c>
      <c r="D31" s="3631"/>
      <c r="E31" s="1558">
        <v>1</v>
      </c>
      <c r="F31" s="924"/>
      <c r="G31" s="930"/>
      <c r="H31" s="927"/>
      <c r="I31" s="656"/>
      <c r="J31" s="368"/>
      <c r="K31" s="245"/>
      <c r="L31" s="3610"/>
      <c r="M31" s="3617"/>
      <c r="N31" s="181"/>
      <c r="O31" s="181">
        <v>8</v>
      </c>
      <c r="P31" s="181"/>
      <c r="Q31" s="181"/>
      <c r="R31" s="181"/>
      <c r="S31" s="181"/>
      <c r="T31" s="884"/>
      <c r="U31" s="884"/>
      <c r="V31" s="3712"/>
      <c r="W31" s="3744"/>
      <c r="X31" s="4172"/>
      <c r="Y31" s="3744"/>
      <c r="Z31" s="3740" t="s">
        <v>664</v>
      </c>
      <c r="AA31" s="801">
        <v>8</v>
      </c>
      <c r="AB31" s="661">
        <v>8</v>
      </c>
      <c r="AC31" s="799">
        <v>1</v>
      </c>
      <c r="AD31" s="803" t="s">
        <v>0</v>
      </c>
      <c r="AE31" s="3372" t="s">
        <v>0</v>
      </c>
      <c r="AF31" s="665">
        <v>57</v>
      </c>
      <c r="AG31" s="236">
        <v>2415</v>
      </c>
      <c r="AH31" s="905">
        <v>9</v>
      </c>
      <c r="AI31" s="237">
        <v>1</v>
      </c>
      <c r="AJ31" s="250">
        <v>10</v>
      </c>
      <c r="AK31" s="681">
        <v>43756</v>
      </c>
      <c r="AL31" s="675">
        <v>1</v>
      </c>
      <c r="AM31" s="672">
        <v>53</v>
      </c>
      <c r="AN31" s="673">
        <v>61</v>
      </c>
      <c r="AO31" s="230">
        <v>6.1</v>
      </c>
      <c r="AU31" s="916"/>
      <c r="AV31" s="916"/>
    </row>
    <row r="32" spans="1:54" s="248" customFormat="1" ht="11.1" customHeight="1" x14ac:dyDescent="0.25">
      <c r="A32" s="651">
        <v>26</v>
      </c>
      <c r="B32" s="238"/>
      <c r="C32" s="246" t="s">
        <v>134</v>
      </c>
      <c r="D32" s="3629"/>
      <c r="E32" s="1550">
        <v>2</v>
      </c>
      <c r="F32" s="923"/>
      <c r="G32" s="929" t="s">
        <v>156</v>
      </c>
      <c r="H32" s="926"/>
      <c r="I32" s="656"/>
      <c r="J32" s="2680"/>
      <c r="K32" s="245"/>
      <c r="L32" s="233">
        <v>4</v>
      </c>
      <c r="M32" s="3620"/>
      <c r="N32" s="181"/>
      <c r="O32" s="234">
        <v>1</v>
      </c>
      <c r="P32" s="234"/>
      <c r="Q32" s="234"/>
      <c r="R32" s="234"/>
      <c r="S32" s="234"/>
      <c r="T32" s="234"/>
      <c r="U32" s="884"/>
      <c r="V32" s="3714"/>
      <c r="W32" s="3744"/>
      <c r="X32" s="4172"/>
      <c r="Y32" s="3744"/>
      <c r="Z32" s="3740" t="s">
        <v>664</v>
      </c>
      <c r="AA32" s="801">
        <v>5</v>
      </c>
      <c r="AB32" s="661">
        <v>2.5</v>
      </c>
      <c r="AC32" s="799">
        <v>2</v>
      </c>
      <c r="AD32" s="803" t="s">
        <v>0</v>
      </c>
      <c r="AE32" s="3372" t="s">
        <v>0</v>
      </c>
      <c r="AF32" s="665">
        <v>57</v>
      </c>
      <c r="AG32" s="236">
        <v>2415</v>
      </c>
      <c r="AH32" s="905">
        <v>7</v>
      </c>
      <c r="AI32" s="237">
        <v>2</v>
      </c>
      <c r="AJ32" s="250">
        <v>9</v>
      </c>
      <c r="AK32" s="681">
        <v>43756</v>
      </c>
      <c r="AL32" s="675">
        <v>2</v>
      </c>
      <c r="AM32" s="672">
        <v>40</v>
      </c>
      <c r="AN32" s="673">
        <v>45</v>
      </c>
      <c r="AO32" s="230">
        <v>5</v>
      </c>
      <c r="AU32" s="917"/>
      <c r="AV32" s="917"/>
    </row>
    <row r="33" spans="1:48" s="206" customFormat="1" ht="11.1" customHeight="1" x14ac:dyDescent="0.25">
      <c r="A33" s="651">
        <v>27</v>
      </c>
      <c r="B33" s="238"/>
      <c r="C33" s="244" t="s">
        <v>61</v>
      </c>
      <c r="D33" s="3630"/>
      <c r="E33" s="1552"/>
      <c r="F33" s="923"/>
      <c r="G33" s="929"/>
      <c r="H33" s="926"/>
      <c r="I33" s="656"/>
      <c r="J33" s="368"/>
      <c r="K33" s="245"/>
      <c r="L33" s="233"/>
      <c r="M33" s="3620"/>
      <c r="N33" s="181"/>
      <c r="O33" s="181"/>
      <c r="P33" s="181"/>
      <c r="Q33" s="181">
        <v>2</v>
      </c>
      <c r="R33" s="181"/>
      <c r="S33" s="181"/>
      <c r="T33" s="181"/>
      <c r="U33" s="884"/>
      <c r="V33" s="3712"/>
      <c r="W33" s="3744"/>
      <c r="X33" s="4172"/>
      <c r="Y33" s="3744"/>
      <c r="Z33" s="3740" t="s">
        <v>664</v>
      </c>
      <c r="AA33" s="801">
        <v>2</v>
      </c>
      <c r="AB33" s="661">
        <v>2</v>
      </c>
      <c r="AC33" s="799">
        <v>1</v>
      </c>
      <c r="AD33" s="803" t="s">
        <v>0</v>
      </c>
      <c r="AE33" s="3372">
        <v>11</v>
      </c>
      <c r="AF33" s="665">
        <v>57</v>
      </c>
      <c r="AG33" s="236">
        <v>2415</v>
      </c>
      <c r="AH33" s="905">
        <v>21</v>
      </c>
      <c r="AI33" s="237">
        <v>1</v>
      </c>
      <c r="AJ33" s="250">
        <v>22</v>
      </c>
      <c r="AK33" s="681">
        <v>43791</v>
      </c>
      <c r="AL33" s="675"/>
      <c r="AM33" s="672">
        <v>113</v>
      </c>
      <c r="AN33" s="673">
        <v>115</v>
      </c>
      <c r="AO33" s="230">
        <v>5.2272727272727275</v>
      </c>
      <c r="AU33" s="915"/>
      <c r="AV33" s="915"/>
    </row>
    <row r="34" spans="1:48" s="206" customFormat="1" ht="11.1" customHeight="1" x14ac:dyDescent="0.25">
      <c r="A34" s="651">
        <v>28</v>
      </c>
      <c r="B34" s="238"/>
      <c r="C34" s="244" t="s">
        <v>58</v>
      </c>
      <c r="D34" s="3630"/>
      <c r="E34" s="1552"/>
      <c r="F34" s="933"/>
      <c r="G34" s="932"/>
      <c r="H34" s="3479"/>
      <c r="I34" s="656"/>
      <c r="J34" s="368"/>
      <c r="K34" s="245"/>
      <c r="L34" s="233"/>
      <c r="M34" s="3620"/>
      <c r="N34" s="181">
        <v>1</v>
      </c>
      <c r="O34" s="181"/>
      <c r="P34" s="181"/>
      <c r="Q34" s="181"/>
      <c r="R34" s="181"/>
      <c r="S34" s="181"/>
      <c r="T34" s="884"/>
      <c r="U34" s="884"/>
      <c r="V34" s="3712"/>
      <c r="W34" s="3744"/>
      <c r="X34" s="4172"/>
      <c r="Y34" s="3744"/>
      <c r="Z34" s="3740" t="s">
        <v>664</v>
      </c>
      <c r="AA34" s="801">
        <v>1</v>
      </c>
      <c r="AB34" s="661">
        <v>1</v>
      </c>
      <c r="AC34" s="799">
        <v>1</v>
      </c>
      <c r="AD34" s="803" t="s">
        <v>0</v>
      </c>
      <c r="AE34" s="3372">
        <v>27</v>
      </c>
      <c r="AF34" s="665">
        <v>57</v>
      </c>
      <c r="AG34" s="236">
        <v>2415</v>
      </c>
      <c r="AH34" s="905">
        <v>27</v>
      </c>
      <c r="AI34" s="237">
        <v>1</v>
      </c>
      <c r="AJ34" s="250">
        <v>28</v>
      </c>
      <c r="AK34" s="681">
        <v>43749</v>
      </c>
      <c r="AL34" s="675"/>
      <c r="AM34" s="672">
        <v>133</v>
      </c>
      <c r="AN34" s="673">
        <v>134</v>
      </c>
      <c r="AO34" s="230">
        <v>4.7857142857142856</v>
      </c>
      <c r="AU34" s="915"/>
      <c r="AV34" s="915"/>
    </row>
    <row r="35" spans="1:48" s="206" customFormat="1" ht="11.1" customHeight="1" x14ac:dyDescent="0.25">
      <c r="A35" s="651">
        <v>29</v>
      </c>
      <c r="B35" s="238"/>
      <c r="C35" s="476" t="s">
        <v>135</v>
      </c>
      <c r="D35" s="3632"/>
      <c r="E35" s="1557">
        <v>5</v>
      </c>
      <c r="F35" s="923" t="s">
        <v>156</v>
      </c>
      <c r="G35" s="929"/>
      <c r="H35" s="926"/>
      <c r="I35" s="656"/>
      <c r="J35" s="368"/>
      <c r="K35" s="245"/>
      <c r="L35" s="233"/>
      <c r="M35" s="234"/>
      <c r="N35" s="181"/>
      <c r="O35" s="181"/>
      <c r="P35" s="181"/>
      <c r="Q35" s="181"/>
      <c r="R35" s="181"/>
      <c r="S35" s="181"/>
      <c r="T35" s="884"/>
      <c r="U35" s="884"/>
      <c r="V35" s="884"/>
      <c r="W35" s="3744"/>
      <c r="X35" s="4172"/>
      <c r="Y35" s="3744"/>
      <c r="Z35" s="895"/>
      <c r="AA35" s="801"/>
      <c r="AB35" s="661"/>
      <c r="AC35" s="799"/>
      <c r="AD35" s="803"/>
      <c r="AE35" s="3372">
        <v>13</v>
      </c>
      <c r="AF35" s="665"/>
      <c r="AG35" s="236"/>
      <c r="AH35" s="905">
        <v>31</v>
      </c>
      <c r="AI35" s="237">
        <v>0</v>
      </c>
      <c r="AJ35" s="250">
        <v>31</v>
      </c>
      <c r="AK35" s="681">
        <v>43455</v>
      </c>
      <c r="AL35" s="675">
        <v>5</v>
      </c>
      <c r="AM35" s="672">
        <v>205</v>
      </c>
      <c r="AN35" s="673">
        <v>205</v>
      </c>
      <c r="AO35" s="230">
        <v>6.612903225806452</v>
      </c>
      <c r="AU35" s="915"/>
      <c r="AV35" s="915"/>
    </row>
    <row r="36" spans="1:48" s="206" customFormat="1" ht="11.1" customHeight="1" x14ac:dyDescent="0.25">
      <c r="A36" s="651">
        <v>30</v>
      </c>
      <c r="B36" s="238"/>
      <c r="C36" s="244" t="s">
        <v>606</v>
      </c>
      <c r="D36" s="3630"/>
      <c r="E36" s="1552"/>
      <c r="F36" s="923"/>
      <c r="G36" s="929"/>
      <c r="H36" s="926"/>
      <c r="I36" s="656"/>
      <c r="J36" s="368"/>
      <c r="K36" s="245"/>
      <c r="L36" s="233"/>
      <c r="M36" s="234"/>
      <c r="N36" s="181"/>
      <c r="O36" s="181"/>
      <c r="P36" s="181"/>
      <c r="Q36" s="181"/>
      <c r="R36" s="181"/>
      <c r="S36" s="181"/>
      <c r="T36" s="884"/>
      <c r="U36" s="884"/>
      <c r="V36" s="884"/>
      <c r="W36" s="3744"/>
      <c r="X36" s="4172"/>
      <c r="Y36" s="3744"/>
      <c r="Z36" s="895"/>
      <c r="AA36" s="801"/>
      <c r="AB36" s="661"/>
      <c r="AC36" s="799"/>
      <c r="AD36" s="803"/>
      <c r="AE36" s="3372">
        <v>19</v>
      </c>
      <c r="AF36" s="665"/>
      <c r="AG36" s="236"/>
      <c r="AH36" s="905">
        <v>2</v>
      </c>
      <c r="AI36" s="237">
        <v>0</v>
      </c>
      <c r="AJ36" s="250">
        <v>2</v>
      </c>
      <c r="AK36" s="681">
        <v>43434</v>
      </c>
      <c r="AL36" s="675"/>
      <c r="AM36" s="672">
        <v>19</v>
      </c>
      <c r="AN36" s="673">
        <v>19</v>
      </c>
      <c r="AO36" s="230">
        <v>9.5</v>
      </c>
      <c r="AU36" s="915"/>
      <c r="AV36" s="915"/>
    </row>
    <row r="37" spans="1:48" s="206" customFormat="1" ht="11.1" customHeight="1" x14ac:dyDescent="0.25">
      <c r="A37" s="651">
        <v>31</v>
      </c>
      <c r="B37" s="238"/>
      <c r="C37" s="244" t="s">
        <v>340</v>
      </c>
      <c r="D37" s="3630"/>
      <c r="E37" s="1552"/>
      <c r="F37" s="923"/>
      <c r="G37" s="929"/>
      <c r="H37" s="926"/>
      <c r="I37" s="656"/>
      <c r="J37" s="368"/>
      <c r="K37" s="245"/>
      <c r="L37" s="233"/>
      <c r="M37" s="234"/>
      <c r="N37" s="181"/>
      <c r="O37" s="181"/>
      <c r="P37" s="181"/>
      <c r="Q37" s="181"/>
      <c r="R37" s="181"/>
      <c r="S37" s="181"/>
      <c r="T37" s="884"/>
      <c r="U37" s="884"/>
      <c r="V37" s="884"/>
      <c r="W37" s="3744"/>
      <c r="X37" s="4172"/>
      <c r="Y37" s="3744"/>
      <c r="Z37" s="904"/>
      <c r="AA37" s="801"/>
      <c r="AB37" s="661"/>
      <c r="AC37" s="799"/>
      <c r="AD37" s="803"/>
      <c r="AE37" s="3372">
        <v>12</v>
      </c>
      <c r="AF37" s="665"/>
      <c r="AG37" s="236"/>
      <c r="AH37" s="905">
        <v>1</v>
      </c>
      <c r="AI37" s="237">
        <v>0</v>
      </c>
      <c r="AJ37" s="250">
        <v>1</v>
      </c>
      <c r="AK37" s="681">
        <v>43147</v>
      </c>
      <c r="AL37" s="675"/>
      <c r="AM37" s="672">
        <v>12</v>
      </c>
      <c r="AN37" s="673">
        <v>12</v>
      </c>
      <c r="AO37" s="230">
        <v>12</v>
      </c>
      <c r="AU37" s="915"/>
      <c r="AV37" s="915"/>
    </row>
    <row r="38" spans="1:48" s="206" customFormat="1" ht="11.1" customHeight="1" x14ac:dyDescent="0.25">
      <c r="A38" s="651">
        <v>32</v>
      </c>
      <c r="B38" s="238"/>
      <c r="C38" s="244" t="s">
        <v>313</v>
      </c>
      <c r="D38" s="3630"/>
      <c r="E38" s="1552"/>
      <c r="F38" s="933"/>
      <c r="G38" s="932"/>
      <c r="H38" s="3479"/>
      <c r="I38" s="656"/>
      <c r="J38" s="368"/>
      <c r="K38" s="245"/>
      <c r="L38" s="233"/>
      <c r="M38" s="234"/>
      <c r="N38" s="181"/>
      <c r="O38" s="181"/>
      <c r="P38" s="181"/>
      <c r="Q38" s="181"/>
      <c r="R38" s="181"/>
      <c r="S38" s="181"/>
      <c r="T38" s="884"/>
      <c r="U38" s="884"/>
      <c r="V38" s="884"/>
      <c r="W38" s="3744"/>
      <c r="X38" s="4172"/>
      <c r="Y38" s="3744"/>
      <c r="Z38" s="904"/>
      <c r="AA38" s="801"/>
      <c r="AB38" s="661"/>
      <c r="AC38" s="799"/>
      <c r="AD38" s="803"/>
      <c r="AE38" s="3372">
        <v>14</v>
      </c>
      <c r="AF38" s="665"/>
      <c r="AG38" s="236"/>
      <c r="AH38" s="905">
        <v>5</v>
      </c>
      <c r="AI38" s="237">
        <v>0</v>
      </c>
      <c r="AJ38" s="250">
        <v>5</v>
      </c>
      <c r="AK38" s="681">
        <v>43105</v>
      </c>
      <c r="AL38" s="675"/>
      <c r="AM38" s="672">
        <v>25</v>
      </c>
      <c r="AN38" s="673">
        <v>25</v>
      </c>
      <c r="AO38" s="230">
        <v>5</v>
      </c>
      <c r="AU38" s="915"/>
      <c r="AV38" s="915"/>
    </row>
    <row r="39" spans="1:48" s="206" customFormat="1" ht="11.1" customHeight="1" x14ac:dyDescent="0.25">
      <c r="A39" s="651">
        <v>33</v>
      </c>
      <c r="B39" s="247"/>
      <c r="C39" s="244" t="s">
        <v>157</v>
      </c>
      <c r="D39" s="3630"/>
      <c r="E39" s="1552"/>
      <c r="F39" s="933"/>
      <c r="G39" s="932"/>
      <c r="H39" s="3479"/>
      <c r="I39" s="656"/>
      <c r="J39" s="368"/>
      <c r="K39" s="242"/>
      <c r="L39" s="233"/>
      <c r="M39" s="234"/>
      <c r="N39" s="181"/>
      <c r="O39" s="181"/>
      <c r="P39" s="181"/>
      <c r="Q39" s="181"/>
      <c r="R39" s="181"/>
      <c r="S39" s="181"/>
      <c r="T39" s="181"/>
      <c r="U39" s="181"/>
      <c r="V39" s="181"/>
      <c r="W39" s="3745"/>
      <c r="X39" s="4172"/>
      <c r="Y39" s="3745"/>
      <c r="Z39" s="904"/>
      <c r="AA39" s="801"/>
      <c r="AB39" s="661"/>
      <c r="AC39" s="799"/>
      <c r="AD39" s="803"/>
      <c r="AE39" s="3372">
        <v>8</v>
      </c>
      <c r="AF39" s="665"/>
      <c r="AG39" s="236"/>
      <c r="AH39" s="685">
        <v>2</v>
      </c>
      <c r="AI39" s="237">
        <v>0</v>
      </c>
      <c r="AJ39" s="250">
        <v>2</v>
      </c>
      <c r="AK39" s="681">
        <v>43105</v>
      </c>
      <c r="AL39" s="694"/>
      <c r="AM39" s="695">
        <v>8</v>
      </c>
      <c r="AN39" s="673">
        <v>8</v>
      </c>
      <c r="AO39" s="230">
        <v>4</v>
      </c>
      <c r="AU39" s="915"/>
      <c r="AV39" s="915"/>
    </row>
    <row r="40" spans="1:48" s="206" customFormat="1" ht="11.1" customHeight="1" x14ac:dyDescent="0.25">
      <c r="A40" s="651">
        <v>34</v>
      </c>
      <c r="B40" s="238"/>
      <c r="C40" s="246" t="s">
        <v>142</v>
      </c>
      <c r="D40" s="3629"/>
      <c r="E40" s="1550">
        <v>4</v>
      </c>
      <c r="F40" s="923"/>
      <c r="G40" s="929"/>
      <c r="H40" s="926"/>
      <c r="I40" s="656"/>
      <c r="J40" s="368"/>
      <c r="K40" s="245"/>
      <c r="L40" s="233"/>
      <c r="M40" s="234"/>
      <c r="N40" s="181"/>
      <c r="O40" s="181"/>
      <c r="P40" s="181"/>
      <c r="Q40" s="181"/>
      <c r="R40" s="181"/>
      <c r="S40" s="181"/>
      <c r="T40" s="884"/>
      <c r="U40" s="884"/>
      <c r="V40" s="884"/>
      <c r="W40" s="3744"/>
      <c r="X40" s="4172"/>
      <c r="Y40" s="3744"/>
      <c r="Z40" s="895"/>
      <c r="AA40" s="801"/>
      <c r="AB40" s="661"/>
      <c r="AC40" s="799"/>
      <c r="AD40" s="803"/>
      <c r="AE40" s="3372">
        <v>6</v>
      </c>
      <c r="AF40" s="665"/>
      <c r="AG40" s="236"/>
      <c r="AH40" s="905">
        <v>41</v>
      </c>
      <c r="AI40" s="237">
        <v>0</v>
      </c>
      <c r="AJ40" s="250">
        <v>41</v>
      </c>
      <c r="AK40" s="681">
        <v>43602</v>
      </c>
      <c r="AL40" s="675">
        <v>4</v>
      </c>
      <c r="AM40" s="672">
        <v>261</v>
      </c>
      <c r="AN40" s="673">
        <v>261</v>
      </c>
      <c r="AO40" s="230">
        <v>6.3658536585365857</v>
      </c>
      <c r="AU40" s="915"/>
      <c r="AV40" s="915"/>
    </row>
    <row r="41" spans="1:48" s="206" customFormat="1" ht="11.1" customHeight="1" x14ac:dyDescent="0.25">
      <c r="A41" s="651">
        <v>35</v>
      </c>
      <c r="B41" s="238"/>
      <c r="C41" s="244" t="s">
        <v>279</v>
      </c>
      <c r="D41" s="3630"/>
      <c r="E41" s="1552"/>
      <c r="F41" s="923"/>
      <c r="G41" s="929"/>
      <c r="H41" s="926"/>
      <c r="I41" s="656"/>
      <c r="J41" s="368"/>
      <c r="K41" s="245"/>
      <c r="L41" s="233"/>
      <c r="M41" s="234"/>
      <c r="N41" s="181"/>
      <c r="O41" s="181"/>
      <c r="P41" s="181"/>
      <c r="Q41" s="181"/>
      <c r="R41" s="181"/>
      <c r="S41" s="181"/>
      <c r="T41" s="884"/>
      <c r="U41" s="884"/>
      <c r="V41" s="884"/>
      <c r="W41" s="3744"/>
      <c r="X41" s="3751"/>
      <c r="Y41" s="3744"/>
      <c r="Z41" s="904"/>
      <c r="AA41" s="801"/>
      <c r="AB41" s="661"/>
      <c r="AC41" s="799"/>
      <c r="AD41" s="803"/>
      <c r="AE41" s="3372">
        <v>9</v>
      </c>
      <c r="AF41" s="665"/>
      <c r="AG41" s="236"/>
      <c r="AH41" s="905">
        <v>13</v>
      </c>
      <c r="AI41" s="237">
        <v>0</v>
      </c>
      <c r="AJ41" s="250">
        <v>13</v>
      </c>
      <c r="AK41" s="681">
        <v>43007</v>
      </c>
      <c r="AL41" s="675"/>
      <c r="AM41" s="672">
        <v>103</v>
      </c>
      <c r="AN41" s="673">
        <v>103</v>
      </c>
      <c r="AO41" s="230">
        <v>7.9230769230769234</v>
      </c>
      <c r="AU41" s="915"/>
      <c r="AV41" s="915"/>
    </row>
    <row r="42" spans="1:48" s="206" customFormat="1" ht="11.1" customHeight="1" x14ac:dyDescent="0.25">
      <c r="A42" s="651">
        <v>36</v>
      </c>
      <c r="B42" s="238"/>
      <c r="C42" s="244" t="s">
        <v>333</v>
      </c>
      <c r="D42" s="3630"/>
      <c r="E42" s="1552"/>
      <c r="F42" s="923"/>
      <c r="G42" s="929"/>
      <c r="H42" s="926"/>
      <c r="I42" s="656"/>
      <c r="J42" s="368"/>
      <c r="K42" s="245"/>
      <c r="L42" s="233"/>
      <c r="M42" s="234"/>
      <c r="N42" s="181"/>
      <c r="O42" s="181"/>
      <c r="P42" s="181"/>
      <c r="Q42" s="181"/>
      <c r="R42" s="181"/>
      <c r="S42" s="181"/>
      <c r="T42" s="884"/>
      <c r="U42" s="884"/>
      <c r="V42" s="884"/>
      <c r="W42" s="3744"/>
      <c r="X42" s="3751"/>
      <c r="Y42" s="3744"/>
      <c r="Z42" s="904"/>
      <c r="AA42" s="801"/>
      <c r="AB42" s="661"/>
      <c r="AC42" s="799"/>
      <c r="AD42" s="803"/>
      <c r="AE42" s="3372">
        <v>11</v>
      </c>
      <c r="AF42" s="665"/>
      <c r="AG42" s="236"/>
      <c r="AH42" s="905">
        <v>2</v>
      </c>
      <c r="AI42" s="237">
        <v>0</v>
      </c>
      <c r="AJ42" s="250">
        <v>2</v>
      </c>
      <c r="AK42" s="681">
        <v>43007</v>
      </c>
      <c r="AL42" s="675"/>
      <c r="AM42" s="672">
        <v>11</v>
      </c>
      <c r="AN42" s="673">
        <v>11</v>
      </c>
      <c r="AO42" s="230">
        <v>5.5</v>
      </c>
      <c r="AU42" s="915"/>
      <c r="AV42" s="915"/>
    </row>
    <row r="43" spans="1:48" s="206" customFormat="1" ht="11.1" customHeight="1" x14ac:dyDescent="0.25">
      <c r="A43" s="651">
        <v>37</v>
      </c>
      <c r="B43" s="238"/>
      <c r="C43" s="244" t="s">
        <v>315</v>
      </c>
      <c r="D43" s="3630"/>
      <c r="E43" s="1552"/>
      <c r="F43" s="923"/>
      <c r="G43" s="929"/>
      <c r="H43" s="926"/>
      <c r="I43" s="656"/>
      <c r="J43" s="368"/>
      <c r="K43" s="245"/>
      <c r="L43" s="233"/>
      <c r="M43" s="234"/>
      <c r="N43" s="181"/>
      <c r="O43" s="181"/>
      <c r="P43" s="181"/>
      <c r="Q43" s="181"/>
      <c r="R43" s="181"/>
      <c r="S43" s="181"/>
      <c r="T43" s="181"/>
      <c r="U43" s="181"/>
      <c r="V43" s="181"/>
      <c r="W43" s="3745"/>
      <c r="X43" s="3751"/>
      <c r="Y43" s="3745"/>
      <c r="Z43" s="895"/>
      <c r="AA43" s="801"/>
      <c r="AB43" s="661"/>
      <c r="AC43" s="799"/>
      <c r="AD43" s="803"/>
      <c r="AE43" s="3365"/>
      <c r="AF43" s="665"/>
      <c r="AG43" s="236"/>
      <c r="AH43" s="905">
        <v>1</v>
      </c>
      <c r="AI43" s="237">
        <v>0</v>
      </c>
      <c r="AJ43" s="250">
        <v>1</v>
      </c>
      <c r="AK43" s="681">
        <v>42902</v>
      </c>
      <c r="AL43" s="675"/>
      <c r="AM43" s="672">
        <v>4</v>
      </c>
      <c r="AN43" s="673">
        <v>4</v>
      </c>
      <c r="AO43" s="230">
        <v>4</v>
      </c>
      <c r="AU43" s="915"/>
      <c r="AV43" s="915"/>
    </row>
    <row r="44" spans="1:48" s="206" customFormat="1" ht="11.1" customHeight="1" x14ac:dyDescent="0.25">
      <c r="A44" s="651">
        <v>38</v>
      </c>
      <c r="B44" s="238"/>
      <c r="C44" s="699" t="s">
        <v>57</v>
      </c>
      <c r="D44" s="3633"/>
      <c r="E44" s="1555"/>
      <c r="F44" s="922"/>
      <c r="G44" s="928"/>
      <c r="H44" s="925"/>
      <c r="I44" s="931"/>
      <c r="J44" s="700"/>
      <c r="K44" s="245"/>
      <c r="L44" s="243"/>
      <c r="M44" s="836"/>
      <c r="N44" s="875"/>
      <c r="O44" s="875"/>
      <c r="P44" s="875"/>
      <c r="Q44" s="875"/>
      <c r="R44" s="875"/>
      <c r="S44" s="875"/>
      <c r="T44" s="875"/>
      <c r="U44" s="875"/>
      <c r="V44" s="875"/>
      <c r="W44" s="3745"/>
      <c r="X44" s="3751"/>
      <c r="Y44" s="3745"/>
      <c r="Z44" s="896"/>
      <c r="AA44" s="802"/>
      <c r="AB44" s="806"/>
      <c r="AC44" s="800"/>
      <c r="AD44" s="804"/>
      <c r="AE44" s="3366"/>
      <c r="AF44" s="676"/>
      <c r="AG44" s="658"/>
      <c r="AH44" s="906">
        <v>9</v>
      </c>
      <c r="AI44" s="710">
        <v>0</v>
      </c>
      <c r="AJ44" s="711">
        <v>9</v>
      </c>
      <c r="AK44" s="681">
        <v>42797</v>
      </c>
      <c r="AL44" s="713"/>
      <c r="AM44" s="714">
        <v>40</v>
      </c>
      <c r="AN44" s="715">
        <v>40</v>
      </c>
      <c r="AO44" s="716">
        <v>4.4444444444444446</v>
      </c>
      <c r="AU44" s="915"/>
      <c r="AV44" s="915"/>
    </row>
    <row r="45" spans="1:48" s="206" customFormat="1" ht="11.1" customHeight="1" x14ac:dyDescent="0.25">
      <c r="A45" s="651">
        <v>39</v>
      </c>
      <c r="B45" s="238"/>
      <c r="C45" s="2598" t="s">
        <v>297</v>
      </c>
      <c r="D45" s="3634"/>
      <c r="E45" s="3384">
        <v>1</v>
      </c>
      <c r="F45" s="922"/>
      <c r="G45" s="928"/>
      <c r="H45" s="925"/>
      <c r="I45" s="931"/>
      <c r="J45" s="700"/>
      <c r="K45" s="245"/>
      <c r="L45" s="243"/>
      <c r="M45" s="836"/>
      <c r="N45" s="875"/>
      <c r="O45" s="875"/>
      <c r="P45" s="875"/>
      <c r="Q45" s="875"/>
      <c r="R45" s="875"/>
      <c r="S45" s="875"/>
      <c r="T45" s="885"/>
      <c r="U45" s="885"/>
      <c r="V45" s="885"/>
      <c r="W45" s="3744"/>
      <c r="X45" s="3751"/>
      <c r="Y45" s="3744"/>
      <c r="Z45" s="896"/>
      <c r="AA45" s="802"/>
      <c r="AB45" s="806"/>
      <c r="AC45" s="800"/>
      <c r="AD45" s="804"/>
      <c r="AE45" s="3366"/>
      <c r="AF45" s="676"/>
      <c r="AG45" s="658"/>
      <c r="AH45" s="906">
        <v>6</v>
      </c>
      <c r="AI45" s="710">
        <v>0</v>
      </c>
      <c r="AJ45" s="711">
        <v>6</v>
      </c>
      <c r="AK45" s="681">
        <v>42720</v>
      </c>
      <c r="AL45" s="713">
        <v>1</v>
      </c>
      <c r="AM45" s="714">
        <v>52</v>
      </c>
      <c r="AN45" s="715">
        <v>52</v>
      </c>
      <c r="AO45" s="716">
        <v>8.6666666666666661</v>
      </c>
      <c r="AU45" s="915"/>
      <c r="AV45" s="915"/>
    </row>
    <row r="46" spans="1:48" s="206" customFormat="1" ht="11.1" customHeight="1" x14ac:dyDescent="0.25">
      <c r="A46" s="651">
        <v>40</v>
      </c>
      <c r="B46" s="238"/>
      <c r="C46" s="699" t="s">
        <v>310</v>
      </c>
      <c r="D46" s="3633"/>
      <c r="E46" s="1555"/>
      <c r="F46" s="922"/>
      <c r="G46" s="928"/>
      <c r="H46" s="925"/>
      <c r="I46" s="931"/>
      <c r="J46" s="700"/>
      <c r="K46" s="245"/>
      <c r="L46" s="243"/>
      <c r="M46" s="836"/>
      <c r="N46" s="875"/>
      <c r="O46" s="875"/>
      <c r="P46" s="875"/>
      <c r="Q46" s="875"/>
      <c r="R46" s="875"/>
      <c r="S46" s="875"/>
      <c r="T46" s="885"/>
      <c r="U46" s="885"/>
      <c r="V46" s="885"/>
      <c r="W46" s="3744"/>
      <c r="X46" s="3751"/>
      <c r="Y46" s="3744"/>
      <c r="Z46" s="896"/>
      <c r="AA46" s="802"/>
      <c r="AB46" s="806"/>
      <c r="AC46" s="800"/>
      <c r="AD46" s="804"/>
      <c r="AE46" s="3366"/>
      <c r="AF46" s="676"/>
      <c r="AG46" s="658"/>
      <c r="AH46" s="906">
        <v>1</v>
      </c>
      <c r="AI46" s="710">
        <v>0</v>
      </c>
      <c r="AJ46" s="711">
        <v>1</v>
      </c>
      <c r="AK46" s="681">
        <v>42643</v>
      </c>
      <c r="AL46" s="713"/>
      <c r="AM46" s="714">
        <v>3</v>
      </c>
      <c r="AN46" s="715">
        <v>3</v>
      </c>
      <c r="AO46" s="716">
        <v>3</v>
      </c>
      <c r="AU46" s="915"/>
      <c r="AV46" s="915"/>
    </row>
    <row r="47" spans="1:48" s="206" customFormat="1" ht="11.1" customHeight="1" x14ac:dyDescent="0.25">
      <c r="A47" s="651">
        <v>41</v>
      </c>
      <c r="B47" s="238"/>
      <c r="C47" s="244" t="s">
        <v>311</v>
      </c>
      <c r="D47" s="3630"/>
      <c r="E47" s="1552"/>
      <c r="F47" s="923"/>
      <c r="G47" s="929"/>
      <c r="H47" s="926"/>
      <c r="I47" s="656"/>
      <c r="J47" s="368"/>
      <c r="K47" s="245"/>
      <c r="L47" s="233"/>
      <c r="M47" s="234"/>
      <c r="N47" s="181"/>
      <c r="O47" s="181"/>
      <c r="P47" s="181"/>
      <c r="Q47" s="181"/>
      <c r="R47" s="181"/>
      <c r="S47" s="181"/>
      <c r="T47" s="884"/>
      <c r="U47" s="884"/>
      <c r="V47" s="884"/>
      <c r="W47" s="3744"/>
      <c r="X47" s="3749"/>
      <c r="Y47" s="3744"/>
      <c r="Z47" s="895"/>
      <c r="AA47" s="801"/>
      <c r="AB47" s="661"/>
      <c r="AC47" s="799"/>
      <c r="AD47" s="803"/>
      <c r="AE47" s="3365"/>
      <c r="AF47" s="665"/>
      <c r="AG47" s="236"/>
      <c r="AH47" s="905">
        <v>1</v>
      </c>
      <c r="AI47" s="237">
        <v>0</v>
      </c>
      <c r="AJ47" s="250">
        <v>1</v>
      </c>
      <c r="AK47" s="681">
        <v>42643</v>
      </c>
      <c r="AL47" s="675"/>
      <c r="AM47" s="672">
        <v>0</v>
      </c>
      <c r="AN47" s="673">
        <v>0</v>
      </c>
      <c r="AO47" s="230">
        <v>0</v>
      </c>
      <c r="AU47" s="915"/>
      <c r="AV47" s="915"/>
    </row>
    <row r="48" spans="1:48" s="206" customFormat="1" ht="11.1" customHeight="1" x14ac:dyDescent="0.25">
      <c r="A48" s="651">
        <v>42</v>
      </c>
      <c r="B48" s="238"/>
      <c r="C48" s="244" t="s">
        <v>293</v>
      </c>
      <c r="D48" s="3630"/>
      <c r="E48" s="1552"/>
      <c r="F48" s="933"/>
      <c r="G48" s="932"/>
      <c r="H48" s="3479"/>
      <c r="I48" s="656"/>
      <c r="J48" s="249"/>
      <c r="K48" s="245"/>
      <c r="L48" s="233"/>
      <c r="M48" s="234"/>
      <c r="N48" s="181"/>
      <c r="O48" s="181"/>
      <c r="P48" s="181"/>
      <c r="Q48" s="181"/>
      <c r="R48" s="181"/>
      <c r="S48" s="181"/>
      <c r="T48" s="181"/>
      <c r="U48" s="181"/>
      <c r="V48" s="181"/>
      <c r="W48" s="3745"/>
      <c r="X48" s="3749"/>
      <c r="Y48" s="3745"/>
      <c r="Z48" s="370"/>
      <c r="AA48" s="660"/>
      <c r="AB48" s="661"/>
      <c r="AC48" s="662"/>
      <c r="AD48" s="663"/>
      <c r="AE48" s="3368"/>
      <c r="AF48" s="235"/>
      <c r="AG48" s="666"/>
      <c r="AH48" s="905">
        <v>1</v>
      </c>
      <c r="AI48" s="237"/>
      <c r="AJ48" s="250">
        <v>1</v>
      </c>
      <c r="AK48" s="681">
        <v>42367</v>
      </c>
      <c r="AL48" s="675"/>
      <c r="AM48" s="672">
        <v>3</v>
      </c>
      <c r="AN48" s="673">
        <v>3</v>
      </c>
      <c r="AO48" s="230">
        <v>3</v>
      </c>
      <c r="AU48" s="915"/>
      <c r="AV48" s="915"/>
    </row>
    <row r="49" spans="1:48" s="248" customFormat="1" ht="11.1" customHeight="1" x14ac:dyDescent="0.25">
      <c r="A49" s="651">
        <v>43</v>
      </c>
      <c r="B49" s="238"/>
      <c r="C49" s="244" t="s">
        <v>126</v>
      </c>
      <c r="D49" s="3630"/>
      <c r="E49" s="1552"/>
      <c r="F49" s="933"/>
      <c r="G49" s="932"/>
      <c r="H49" s="3479"/>
      <c r="I49" s="656"/>
      <c r="J49" s="249"/>
      <c r="K49" s="245"/>
      <c r="L49" s="233"/>
      <c r="M49" s="234"/>
      <c r="N49" s="181"/>
      <c r="O49" s="181"/>
      <c r="P49" s="181"/>
      <c r="Q49" s="181"/>
      <c r="R49" s="181"/>
      <c r="S49" s="181"/>
      <c r="T49" s="181"/>
      <c r="U49" s="181"/>
      <c r="V49" s="181"/>
      <c r="W49" s="3745"/>
      <c r="X49" s="3749"/>
      <c r="Y49" s="3745"/>
      <c r="Z49" s="370"/>
      <c r="AA49" s="660"/>
      <c r="AB49" s="661"/>
      <c r="AC49" s="662"/>
      <c r="AD49" s="663"/>
      <c r="AE49" s="3368"/>
      <c r="AF49" s="235"/>
      <c r="AG49" s="236"/>
      <c r="AH49" s="905">
        <v>5</v>
      </c>
      <c r="AI49" s="237"/>
      <c r="AJ49" s="250">
        <v>5</v>
      </c>
      <c r="AK49" s="681">
        <v>42356</v>
      </c>
      <c r="AL49" s="675"/>
      <c r="AM49" s="672">
        <v>24</v>
      </c>
      <c r="AN49" s="673">
        <v>24</v>
      </c>
      <c r="AO49" s="230">
        <v>4.8</v>
      </c>
      <c r="AU49" s="917"/>
      <c r="AV49" s="917"/>
    </row>
    <row r="50" spans="1:48" s="248" customFormat="1" ht="11.1" customHeight="1" x14ac:dyDescent="0.25">
      <c r="A50" s="651">
        <v>44</v>
      </c>
      <c r="B50" s="247"/>
      <c r="C50" s="253" t="s">
        <v>86</v>
      </c>
      <c r="D50" s="3635"/>
      <c r="E50" s="1552"/>
      <c r="F50" s="923"/>
      <c r="G50" s="929"/>
      <c r="H50" s="926"/>
      <c r="I50" s="656"/>
      <c r="J50" s="368"/>
      <c r="K50" s="245"/>
      <c r="L50" s="233"/>
      <c r="M50" s="234"/>
      <c r="N50" s="181"/>
      <c r="O50" s="181"/>
      <c r="P50" s="181"/>
      <c r="Q50" s="181"/>
      <c r="R50" s="181"/>
      <c r="S50" s="181"/>
      <c r="T50" s="181"/>
      <c r="U50" s="181"/>
      <c r="V50" s="181"/>
      <c r="W50" s="3745"/>
      <c r="X50" s="3749"/>
      <c r="Y50" s="3745"/>
      <c r="Z50" s="370"/>
      <c r="AA50" s="660"/>
      <c r="AB50" s="661"/>
      <c r="AC50" s="662"/>
      <c r="AD50" s="663"/>
      <c r="AE50" s="3368"/>
      <c r="AF50" s="235"/>
      <c r="AG50" s="236"/>
      <c r="AH50" s="905">
        <v>8</v>
      </c>
      <c r="AI50" s="237"/>
      <c r="AJ50" s="250">
        <v>8</v>
      </c>
      <c r="AK50" s="681">
        <v>42174</v>
      </c>
      <c r="AL50" s="675"/>
      <c r="AM50" s="672">
        <v>51</v>
      </c>
      <c r="AN50" s="673">
        <v>51</v>
      </c>
      <c r="AO50" s="230">
        <v>6.375</v>
      </c>
      <c r="AU50" s="917"/>
      <c r="AV50" s="917"/>
    </row>
    <row r="51" spans="1:48" s="248" customFormat="1" ht="11.1" customHeight="1" x14ac:dyDescent="0.25">
      <c r="A51" s="651">
        <v>45</v>
      </c>
      <c r="B51" s="238"/>
      <c r="C51" s="3393" t="s">
        <v>139</v>
      </c>
      <c r="D51" s="3636"/>
      <c r="E51" s="1550">
        <v>4</v>
      </c>
      <c r="F51" s="923"/>
      <c r="G51" s="929"/>
      <c r="H51" s="926"/>
      <c r="I51" s="656"/>
      <c r="J51" s="368"/>
      <c r="K51" s="245"/>
      <c r="L51" s="233"/>
      <c r="M51" s="234"/>
      <c r="N51" s="181"/>
      <c r="O51" s="181"/>
      <c r="P51" s="181"/>
      <c r="Q51" s="181"/>
      <c r="R51" s="181"/>
      <c r="S51" s="181"/>
      <c r="T51" s="181"/>
      <c r="U51" s="181"/>
      <c r="V51" s="181"/>
      <c r="W51" s="3745"/>
      <c r="X51" s="3749"/>
      <c r="Y51" s="3745"/>
      <c r="Z51" s="370"/>
      <c r="AA51" s="660"/>
      <c r="AB51" s="661"/>
      <c r="AC51" s="662"/>
      <c r="AD51" s="663"/>
      <c r="AE51" s="3368"/>
      <c r="AF51" s="235"/>
      <c r="AG51" s="236"/>
      <c r="AH51" s="905">
        <v>28</v>
      </c>
      <c r="AI51" s="237"/>
      <c r="AJ51" s="250">
        <v>28</v>
      </c>
      <c r="AK51" s="681">
        <v>42104</v>
      </c>
      <c r="AL51" s="675">
        <v>4</v>
      </c>
      <c r="AM51" s="672">
        <v>199</v>
      </c>
      <c r="AN51" s="673">
        <v>199</v>
      </c>
      <c r="AO51" s="230">
        <v>7.1071428571428568</v>
      </c>
      <c r="AU51" s="917"/>
      <c r="AV51" s="917"/>
    </row>
    <row r="52" spans="1:48" s="248" customFormat="1" ht="11.1" customHeight="1" x14ac:dyDescent="0.25">
      <c r="A52" s="651">
        <v>46</v>
      </c>
      <c r="B52" s="238"/>
      <c r="C52" s="253" t="s">
        <v>264</v>
      </c>
      <c r="D52" s="3635"/>
      <c r="E52" s="1552"/>
      <c r="F52" s="923"/>
      <c r="G52" s="929"/>
      <c r="H52" s="926"/>
      <c r="I52" s="656"/>
      <c r="J52" s="368"/>
      <c r="K52" s="245"/>
      <c r="L52" s="233"/>
      <c r="M52" s="234"/>
      <c r="N52" s="181"/>
      <c r="O52" s="181"/>
      <c r="P52" s="181"/>
      <c r="Q52" s="181"/>
      <c r="R52" s="181"/>
      <c r="S52" s="181"/>
      <c r="T52" s="181"/>
      <c r="U52" s="181"/>
      <c r="V52" s="181"/>
      <c r="W52" s="3745"/>
      <c r="X52" s="3749"/>
      <c r="Y52" s="3745"/>
      <c r="Z52" s="370"/>
      <c r="AA52" s="660"/>
      <c r="AB52" s="661"/>
      <c r="AC52" s="662"/>
      <c r="AD52" s="663"/>
      <c r="AE52" s="3368"/>
      <c r="AF52" s="235"/>
      <c r="AG52" s="236"/>
      <c r="AH52" s="905">
        <v>1</v>
      </c>
      <c r="AI52" s="237"/>
      <c r="AJ52" s="250">
        <v>1</v>
      </c>
      <c r="AK52" s="681">
        <v>42062</v>
      </c>
      <c r="AL52" s="675"/>
      <c r="AM52" s="672">
        <v>6</v>
      </c>
      <c r="AN52" s="673">
        <v>6</v>
      </c>
      <c r="AO52" s="230">
        <v>6</v>
      </c>
      <c r="AU52" s="917"/>
      <c r="AV52" s="917"/>
    </row>
    <row r="53" spans="1:48" s="248" customFormat="1" ht="11.1" customHeight="1" x14ac:dyDescent="0.25">
      <c r="A53" s="651">
        <v>47</v>
      </c>
      <c r="B53" s="238"/>
      <c r="C53" s="268" t="s">
        <v>153</v>
      </c>
      <c r="D53" s="3637"/>
      <c r="E53" s="1556">
        <v>1</v>
      </c>
      <c r="F53" s="923"/>
      <c r="G53" s="929"/>
      <c r="H53" s="926"/>
      <c r="I53" s="656"/>
      <c r="J53" s="368"/>
      <c r="K53" s="245"/>
      <c r="L53" s="233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3745"/>
      <c r="X53" s="3749"/>
      <c r="Y53" s="2721"/>
      <c r="Z53" s="370"/>
      <c r="AA53" s="660"/>
      <c r="AB53" s="661"/>
      <c r="AC53" s="662"/>
      <c r="AD53" s="663"/>
      <c r="AE53" s="3368"/>
      <c r="AF53" s="235"/>
      <c r="AG53" s="236"/>
      <c r="AH53" s="905">
        <v>15</v>
      </c>
      <c r="AI53" s="237"/>
      <c r="AJ53" s="250">
        <v>15</v>
      </c>
      <c r="AK53" s="681">
        <v>42034</v>
      </c>
      <c r="AL53" s="675">
        <v>1</v>
      </c>
      <c r="AM53" s="672">
        <v>87</v>
      </c>
      <c r="AN53" s="673">
        <v>87</v>
      </c>
      <c r="AO53" s="276">
        <v>5.8</v>
      </c>
      <c r="AU53" s="917"/>
      <c r="AV53" s="917"/>
    </row>
    <row r="54" spans="1:48" s="248" customFormat="1" ht="11.1" customHeight="1" x14ac:dyDescent="0.25">
      <c r="A54" s="651">
        <v>48</v>
      </c>
      <c r="B54" s="238"/>
      <c r="C54" s="253" t="s">
        <v>262</v>
      </c>
      <c r="D54" s="3635"/>
      <c r="E54" s="1552"/>
      <c r="F54" s="924"/>
      <c r="G54" s="930"/>
      <c r="H54" s="927"/>
      <c r="I54" s="656"/>
      <c r="J54" s="368"/>
      <c r="K54" s="245"/>
      <c r="L54" s="233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3745"/>
      <c r="X54" s="3749"/>
      <c r="Y54" s="2721"/>
      <c r="Z54" s="370"/>
      <c r="AA54" s="660"/>
      <c r="AB54" s="661"/>
      <c r="AC54" s="662"/>
      <c r="AD54" s="663"/>
      <c r="AE54" s="3368"/>
      <c r="AF54" s="235"/>
      <c r="AG54" s="236"/>
      <c r="AH54" s="905">
        <v>1</v>
      </c>
      <c r="AI54" s="237"/>
      <c r="AJ54" s="250">
        <v>1</v>
      </c>
      <c r="AK54" s="681">
        <v>41996</v>
      </c>
      <c r="AL54" s="675"/>
      <c r="AM54" s="672">
        <v>2</v>
      </c>
      <c r="AN54" s="673">
        <v>2</v>
      </c>
      <c r="AO54" s="258">
        <v>2</v>
      </c>
      <c r="AU54" s="917"/>
      <c r="AV54" s="917"/>
    </row>
    <row r="55" spans="1:48" s="248" customFormat="1" ht="11.1" customHeight="1" x14ac:dyDescent="0.25">
      <c r="A55" s="651">
        <v>49</v>
      </c>
      <c r="B55" s="231"/>
      <c r="C55" s="3394" t="s">
        <v>196</v>
      </c>
      <c r="D55" s="3638"/>
      <c r="E55" s="1557">
        <v>3</v>
      </c>
      <c r="F55" s="924" t="s">
        <v>156</v>
      </c>
      <c r="G55" s="930" t="s">
        <v>156</v>
      </c>
      <c r="H55" s="927"/>
      <c r="I55" s="656"/>
      <c r="J55" s="368"/>
      <c r="K55" s="245"/>
      <c r="L55" s="233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3745"/>
      <c r="X55" s="3749"/>
      <c r="Y55" s="2721"/>
      <c r="Z55" s="370"/>
      <c r="AA55" s="660"/>
      <c r="AB55" s="661"/>
      <c r="AC55" s="662"/>
      <c r="AD55" s="663"/>
      <c r="AE55" s="3368"/>
      <c r="AF55" s="235"/>
      <c r="AG55" s="236"/>
      <c r="AH55" s="905">
        <v>13</v>
      </c>
      <c r="AI55" s="237"/>
      <c r="AJ55" s="250">
        <v>13</v>
      </c>
      <c r="AK55" s="681">
        <v>41996</v>
      </c>
      <c r="AL55" s="675">
        <v>3</v>
      </c>
      <c r="AM55" s="672">
        <v>128</v>
      </c>
      <c r="AN55" s="673">
        <v>128</v>
      </c>
      <c r="AO55" s="230">
        <v>9.8461538461538467</v>
      </c>
      <c r="AU55" s="917"/>
      <c r="AV55" s="917"/>
    </row>
    <row r="56" spans="1:48" s="248" customFormat="1" ht="11.1" customHeight="1" x14ac:dyDescent="0.25">
      <c r="A56" s="651">
        <v>50</v>
      </c>
      <c r="B56" s="238"/>
      <c r="C56" s="253" t="s">
        <v>236</v>
      </c>
      <c r="D56" s="3635"/>
      <c r="E56" s="1552"/>
      <c r="F56" s="923"/>
      <c r="G56" s="929"/>
      <c r="H56" s="926"/>
      <c r="I56" s="656"/>
      <c r="J56" s="368"/>
      <c r="K56" s="245"/>
      <c r="L56" s="233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3745"/>
      <c r="X56" s="3749"/>
      <c r="Y56" s="2721"/>
      <c r="Z56" s="370"/>
      <c r="AA56" s="660"/>
      <c r="AB56" s="661"/>
      <c r="AC56" s="662"/>
      <c r="AD56" s="663"/>
      <c r="AE56" s="3368"/>
      <c r="AF56" s="235"/>
      <c r="AG56" s="236"/>
      <c r="AH56" s="905">
        <v>1</v>
      </c>
      <c r="AI56" s="237"/>
      <c r="AJ56" s="250">
        <v>1</v>
      </c>
      <c r="AK56" s="681">
        <v>41943</v>
      </c>
      <c r="AL56" s="675"/>
      <c r="AM56" s="672">
        <v>12</v>
      </c>
      <c r="AN56" s="673">
        <v>12</v>
      </c>
      <c r="AO56" s="230">
        <v>12</v>
      </c>
      <c r="AU56" s="917"/>
      <c r="AV56" s="917"/>
    </row>
    <row r="57" spans="1:48" s="248" customFormat="1" ht="11.1" customHeight="1" x14ac:dyDescent="0.25">
      <c r="A57" s="651">
        <v>51</v>
      </c>
      <c r="B57" s="238"/>
      <c r="C57" s="253" t="s">
        <v>218</v>
      </c>
      <c r="D57" s="3635"/>
      <c r="E57" s="1552"/>
      <c r="F57" s="923"/>
      <c r="G57" s="929"/>
      <c r="H57" s="926"/>
      <c r="I57" s="656"/>
      <c r="J57" s="368"/>
      <c r="K57" s="245"/>
      <c r="L57" s="233"/>
      <c r="M57" s="234"/>
      <c r="N57" s="181"/>
      <c r="O57" s="181"/>
      <c r="P57" s="181"/>
      <c r="Q57" s="181"/>
      <c r="R57" s="181"/>
      <c r="S57" s="181"/>
      <c r="T57" s="181"/>
      <c r="U57" s="181"/>
      <c r="V57" s="181"/>
      <c r="W57" s="3745"/>
      <c r="X57" s="3749"/>
      <c r="Y57" s="3745"/>
      <c r="Z57" s="370"/>
      <c r="AA57" s="660"/>
      <c r="AB57" s="661"/>
      <c r="AC57" s="662"/>
      <c r="AD57" s="663"/>
      <c r="AE57" s="3368"/>
      <c r="AF57" s="235"/>
      <c r="AG57" s="666"/>
      <c r="AH57" s="905">
        <v>1</v>
      </c>
      <c r="AI57" s="237"/>
      <c r="AJ57" s="250">
        <v>1</v>
      </c>
      <c r="AK57" s="681">
        <v>41880</v>
      </c>
      <c r="AL57" s="675"/>
      <c r="AM57" s="672">
        <v>2</v>
      </c>
      <c r="AN57" s="673">
        <v>2</v>
      </c>
      <c r="AO57" s="230">
        <v>2</v>
      </c>
      <c r="AU57" s="917"/>
      <c r="AV57" s="917"/>
    </row>
    <row r="58" spans="1:48" s="248" customFormat="1" ht="11.1" customHeight="1" x14ac:dyDescent="0.25">
      <c r="A58" s="651">
        <v>52</v>
      </c>
      <c r="B58" s="247"/>
      <c r="C58" s="3395" t="s">
        <v>222</v>
      </c>
      <c r="D58" s="3639"/>
      <c r="E58" s="1556">
        <v>1</v>
      </c>
      <c r="F58" s="933"/>
      <c r="G58" s="929"/>
      <c r="H58" s="3479"/>
      <c r="I58" s="656"/>
      <c r="J58" s="249"/>
      <c r="K58" s="242"/>
      <c r="L58" s="233"/>
      <c r="M58" s="234"/>
      <c r="N58" s="181"/>
      <c r="O58" s="181"/>
      <c r="P58" s="181"/>
      <c r="Q58" s="181"/>
      <c r="R58" s="181"/>
      <c r="S58" s="181"/>
      <c r="T58" s="181"/>
      <c r="U58" s="181"/>
      <c r="V58" s="181"/>
      <c r="W58" s="3745"/>
      <c r="X58" s="3749"/>
      <c r="Y58" s="3745"/>
      <c r="Z58" s="3377"/>
      <c r="AA58" s="660"/>
      <c r="AB58" s="661"/>
      <c r="AC58" s="662"/>
      <c r="AD58" s="663"/>
      <c r="AE58" s="3368"/>
      <c r="AF58" s="256"/>
      <c r="AG58" s="261"/>
      <c r="AH58" s="905">
        <v>1</v>
      </c>
      <c r="AI58" s="237"/>
      <c r="AJ58" s="250">
        <v>1</v>
      </c>
      <c r="AK58" s="681">
        <v>41782</v>
      </c>
      <c r="AL58" s="675">
        <v>1</v>
      </c>
      <c r="AM58" s="672">
        <v>12</v>
      </c>
      <c r="AN58" s="673">
        <v>12</v>
      </c>
      <c r="AO58" s="230">
        <v>12</v>
      </c>
      <c r="AU58" s="917"/>
      <c r="AV58" s="917"/>
    </row>
    <row r="59" spans="1:48" s="248" customFormat="1" ht="11.1" customHeight="1" x14ac:dyDescent="0.25">
      <c r="A59" s="651">
        <v>53</v>
      </c>
      <c r="B59" s="238"/>
      <c r="C59" s="263" t="s">
        <v>227</v>
      </c>
      <c r="D59" s="3640"/>
      <c r="E59" s="1559">
        <v>1</v>
      </c>
      <c r="F59" s="923"/>
      <c r="G59" s="929"/>
      <c r="H59" s="926"/>
      <c r="I59" s="656"/>
      <c r="J59" s="249"/>
      <c r="K59" s="245"/>
      <c r="L59" s="233"/>
      <c r="M59" s="234"/>
      <c r="N59" s="181"/>
      <c r="O59" s="181"/>
      <c r="P59" s="181"/>
      <c r="Q59" s="181"/>
      <c r="R59" s="181"/>
      <c r="S59" s="181"/>
      <c r="T59" s="181"/>
      <c r="U59" s="181"/>
      <c r="V59" s="181"/>
      <c r="W59" s="3745"/>
      <c r="X59" s="3749"/>
      <c r="Y59" s="3745"/>
      <c r="Z59" s="370"/>
      <c r="AA59" s="660"/>
      <c r="AB59" s="661"/>
      <c r="AC59" s="662"/>
      <c r="AD59" s="663"/>
      <c r="AE59" s="3368"/>
      <c r="AF59" s="235"/>
      <c r="AG59" s="666"/>
      <c r="AH59" s="905">
        <v>29</v>
      </c>
      <c r="AI59" s="237"/>
      <c r="AJ59" s="250">
        <v>29</v>
      </c>
      <c r="AK59" s="681">
        <v>41698</v>
      </c>
      <c r="AL59" s="675">
        <v>1</v>
      </c>
      <c r="AM59" s="672">
        <v>163</v>
      </c>
      <c r="AN59" s="673">
        <v>163</v>
      </c>
      <c r="AO59" s="230">
        <v>5.6206896551724137</v>
      </c>
      <c r="AU59" s="917"/>
      <c r="AV59" s="917"/>
    </row>
    <row r="60" spans="1:48" s="248" customFormat="1" ht="11.1" customHeight="1" x14ac:dyDescent="0.25">
      <c r="A60" s="651">
        <v>54</v>
      </c>
      <c r="B60" s="238"/>
      <c r="C60" s="622" t="s">
        <v>136</v>
      </c>
      <c r="D60" s="3641"/>
      <c r="E60" s="1553">
        <v>4</v>
      </c>
      <c r="F60" s="923"/>
      <c r="G60" s="929"/>
      <c r="H60" s="926" t="s">
        <v>156</v>
      </c>
      <c r="I60" s="656" t="s">
        <v>156</v>
      </c>
      <c r="J60" s="249"/>
      <c r="K60" s="245"/>
      <c r="L60" s="233"/>
      <c r="M60" s="234"/>
      <c r="N60" s="181"/>
      <c r="O60" s="181"/>
      <c r="P60" s="181"/>
      <c r="Q60" s="181"/>
      <c r="R60" s="181"/>
      <c r="S60" s="181"/>
      <c r="T60" s="181"/>
      <c r="U60" s="181"/>
      <c r="V60" s="181"/>
      <c r="W60" s="3745"/>
      <c r="X60" s="3749"/>
      <c r="Y60" s="3745"/>
      <c r="Z60" s="370"/>
      <c r="AA60" s="660"/>
      <c r="AB60" s="661"/>
      <c r="AC60" s="662"/>
      <c r="AD60" s="663"/>
      <c r="AE60" s="3368"/>
      <c r="AF60" s="235"/>
      <c r="AG60" s="666"/>
      <c r="AH60" s="905">
        <v>21</v>
      </c>
      <c r="AI60" s="237"/>
      <c r="AJ60" s="250">
        <v>21</v>
      </c>
      <c r="AK60" s="681">
        <v>41670</v>
      </c>
      <c r="AL60" s="675">
        <v>4</v>
      </c>
      <c r="AM60" s="672">
        <v>134</v>
      </c>
      <c r="AN60" s="673">
        <v>134</v>
      </c>
      <c r="AO60" s="657">
        <v>6.3809523809523814</v>
      </c>
      <c r="AU60" s="917"/>
      <c r="AV60" s="917"/>
    </row>
    <row r="61" spans="1:48" s="206" customFormat="1" ht="11.1" customHeight="1" x14ac:dyDescent="0.25">
      <c r="A61" s="651">
        <v>55</v>
      </c>
      <c r="B61" s="231"/>
      <c r="C61" s="268" t="s">
        <v>137</v>
      </c>
      <c r="D61" s="3637"/>
      <c r="E61" s="1556">
        <v>1</v>
      </c>
      <c r="F61" s="923"/>
      <c r="G61" s="929"/>
      <c r="H61" s="926"/>
      <c r="I61" s="656"/>
      <c r="J61" s="249"/>
      <c r="K61" s="245"/>
      <c r="L61" s="233"/>
      <c r="M61" s="234"/>
      <c r="N61" s="181"/>
      <c r="O61" s="181"/>
      <c r="P61" s="181"/>
      <c r="Q61" s="181"/>
      <c r="R61" s="181"/>
      <c r="S61" s="181"/>
      <c r="T61" s="181"/>
      <c r="U61" s="181"/>
      <c r="V61" s="181"/>
      <c r="W61" s="3745"/>
      <c r="X61" s="3749"/>
      <c r="Y61" s="3745"/>
      <c r="Z61" s="370"/>
      <c r="AA61" s="660"/>
      <c r="AB61" s="661"/>
      <c r="AC61" s="662"/>
      <c r="AD61" s="663"/>
      <c r="AE61" s="3368"/>
      <c r="AF61" s="235"/>
      <c r="AG61" s="666"/>
      <c r="AH61" s="905">
        <v>4</v>
      </c>
      <c r="AI61" s="237"/>
      <c r="AJ61" s="250">
        <v>4</v>
      </c>
      <c r="AK61" s="681">
        <v>41607</v>
      </c>
      <c r="AL61" s="675">
        <v>1</v>
      </c>
      <c r="AM61" s="672">
        <v>24</v>
      </c>
      <c r="AN61" s="673">
        <v>24</v>
      </c>
      <c r="AO61" s="657">
        <v>6</v>
      </c>
      <c r="AU61" s="915"/>
      <c r="AV61" s="915"/>
    </row>
    <row r="62" spans="1:48" s="206" customFormat="1" ht="11.1" customHeight="1" x14ac:dyDescent="0.2">
      <c r="A62" s="651">
        <v>56</v>
      </c>
      <c r="B62" s="247"/>
      <c r="C62" s="253" t="s">
        <v>205</v>
      </c>
      <c r="D62" s="3635"/>
      <c r="E62" s="1552"/>
      <c r="F62" s="923"/>
      <c r="G62" s="929"/>
      <c r="H62" s="926"/>
      <c r="I62" s="656"/>
      <c r="J62" s="249"/>
      <c r="K62" s="245"/>
      <c r="L62" s="233"/>
      <c r="M62" s="234"/>
      <c r="N62" s="181"/>
      <c r="O62" s="181"/>
      <c r="P62" s="181"/>
      <c r="Q62" s="181"/>
      <c r="R62" s="181"/>
      <c r="S62" s="181"/>
      <c r="T62" s="181"/>
      <c r="U62" s="181"/>
      <c r="V62" s="181"/>
      <c r="W62" s="3745"/>
      <c r="X62" s="3749"/>
      <c r="Y62" s="3745"/>
      <c r="Z62" s="3375"/>
      <c r="AA62" s="660"/>
      <c r="AB62" s="661"/>
      <c r="AC62" s="662"/>
      <c r="AD62" s="663"/>
      <c r="AE62" s="3368"/>
      <c r="AF62" s="235"/>
      <c r="AG62" s="666"/>
      <c r="AH62" s="905">
        <v>1</v>
      </c>
      <c r="AI62" s="237"/>
      <c r="AJ62" s="250">
        <v>1</v>
      </c>
      <c r="AK62" s="681">
        <v>41607</v>
      </c>
      <c r="AL62" s="675"/>
      <c r="AM62" s="672">
        <v>5</v>
      </c>
      <c r="AN62" s="673">
        <v>5</v>
      </c>
      <c r="AO62" s="657">
        <v>5</v>
      </c>
      <c r="AU62" s="915"/>
      <c r="AV62" s="915"/>
    </row>
    <row r="63" spans="1:48" s="206" customFormat="1" ht="11.1" customHeight="1" x14ac:dyDescent="0.25">
      <c r="A63" s="651">
        <v>57</v>
      </c>
      <c r="B63" s="247"/>
      <c r="C63" s="251" t="s">
        <v>169</v>
      </c>
      <c r="D63" s="3642"/>
      <c r="E63" s="1560"/>
      <c r="F63" s="923"/>
      <c r="G63" s="929"/>
      <c r="H63" s="926"/>
      <c r="I63" s="656"/>
      <c r="J63" s="3385"/>
      <c r="K63" s="242"/>
      <c r="L63" s="233"/>
      <c r="M63" s="234"/>
      <c r="N63" s="181"/>
      <c r="O63" s="181"/>
      <c r="P63" s="181"/>
      <c r="Q63" s="181"/>
      <c r="R63" s="181"/>
      <c r="S63" s="181"/>
      <c r="T63" s="181"/>
      <c r="U63" s="181"/>
      <c r="V63" s="181"/>
      <c r="W63" s="3745"/>
      <c r="X63" s="3749"/>
      <c r="Y63" s="3745"/>
      <c r="Z63" s="3379"/>
      <c r="AA63" s="790"/>
      <c r="AB63" s="791"/>
      <c r="AC63" s="792"/>
      <c r="AD63" s="677"/>
      <c r="AE63" s="3367"/>
      <c r="AF63" s="3389"/>
      <c r="AG63" s="3390"/>
      <c r="AH63" s="3392">
        <v>1</v>
      </c>
      <c r="AI63" s="686"/>
      <c r="AJ63" s="250">
        <v>1</v>
      </c>
      <c r="AK63" s="681">
        <v>41432</v>
      </c>
      <c r="AL63" s="694"/>
      <c r="AM63" s="695">
        <v>4</v>
      </c>
      <c r="AN63" s="673">
        <v>4</v>
      </c>
      <c r="AO63" s="230">
        <v>4</v>
      </c>
      <c r="AU63" s="915"/>
      <c r="AV63" s="915"/>
    </row>
    <row r="64" spans="1:48" s="206" customFormat="1" ht="11.1" customHeight="1" x14ac:dyDescent="0.25">
      <c r="A64" s="651">
        <v>58</v>
      </c>
      <c r="B64" s="247"/>
      <c r="C64" s="253" t="s">
        <v>65</v>
      </c>
      <c r="D64" s="3635"/>
      <c r="E64" s="1561"/>
      <c r="F64" s="923"/>
      <c r="G64" s="929"/>
      <c r="H64" s="926"/>
      <c r="I64" s="656"/>
      <c r="J64" s="249"/>
      <c r="K64" s="242"/>
      <c r="L64" s="233"/>
      <c r="M64" s="234"/>
      <c r="N64" s="181"/>
      <c r="O64" s="181"/>
      <c r="P64" s="181"/>
      <c r="Q64" s="181"/>
      <c r="R64" s="181"/>
      <c r="S64" s="181"/>
      <c r="T64" s="181"/>
      <c r="U64" s="181"/>
      <c r="V64" s="181"/>
      <c r="W64" s="3745"/>
      <c r="X64" s="3749"/>
      <c r="Y64" s="3745"/>
      <c r="Z64" s="3377"/>
      <c r="AA64" s="660"/>
      <c r="AB64" s="661"/>
      <c r="AC64" s="662"/>
      <c r="AD64" s="663"/>
      <c r="AE64" s="3368"/>
      <c r="AF64" s="256"/>
      <c r="AG64" s="257"/>
      <c r="AH64" s="905">
        <v>2</v>
      </c>
      <c r="AI64" s="237"/>
      <c r="AJ64" s="250">
        <v>2</v>
      </c>
      <c r="AK64" s="681">
        <v>41432</v>
      </c>
      <c r="AL64" s="675"/>
      <c r="AM64" s="672">
        <v>10</v>
      </c>
      <c r="AN64" s="673">
        <v>10</v>
      </c>
      <c r="AO64" s="276">
        <v>5</v>
      </c>
      <c r="AU64" s="915"/>
      <c r="AV64" s="915"/>
    </row>
    <row r="65" spans="1:48" s="206" customFormat="1" ht="11.1" customHeight="1" x14ac:dyDescent="0.25">
      <c r="A65" s="651">
        <v>59</v>
      </c>
      <c r="B65" s="247"/>
      <c r="C65" s="253" t="s">
        <v>160</v>
      </c>
      <c r="D65" s="3635"/>
      <c r="E65" s="1561"/>
      <c r="F65" s="923"/>
      <c r="G65" s="929"/>
      <c r="H65" s="926"/>
      <c r="I65" s="656"/>
      <c r="J65" s="259"/>
      <c r="K65" s="242"/>
      <c r="L65" s="233"/>
      <c r="M65" s="234"/>
      <c r="N65" s="181"/>
      <c r="O65" s="181"/>
      <c r="P65" s="181"/>
      <c r="Q65" s="181"/>
      <c r="R65" s="181"/>
      <c r="S65" s="181"/>
      <c r="T65" s="181"/>
      <c r="U65" s="181"/>
      <c r="V65" s="181"/>
      <c r="W65" s="3745"/>
      <c r="X65" s="3749"/>
      <c r="Y65" s="3745"/>
      <c r="Z65" s="3377"/>
      <c r="AA65" s="660"/>
      <c r="AB65" s="661"/>
      <c r="AC65" s="662"/>
      <c r="AD65" s="663"/>
      <c r="AE65" s="3368"/>
      <c r="AF65" s="668"/>
      <c r="AG65" s="236"/>
      <c r="AH65" s="905">
        <v>2</v>
      </c>
      <c r="AI65" s="237"/>
      <c r="AJ65" s="250">
        <v>2</v>
      </c>
      <c r="AK65" s="681">
        <v>41397</v>
      </c>
      <c r="AL65" s="675"/>
      <c r="AM65" s="672">
        <v>6</v>
      </c>
      <c r="AN65" s="673">
        <v>6</v>
      </c>
      <c r="AO65" s="230">
        <v>3</v>
      </c>
      <c r="AU65" s="915"/>
      <c r="AV65" s="915"/>
    </row>
    <row r="66" spans="1:48" s="248" customFormat="1" ht="11.1" customHeight="1" x14ac:dyDescent="0.25">
      <c r="A66" s="651">
        <v>60</v>
      </c>
      <c r="B66" s="247"/>
      <c r="C66" s="272" t="s">
        <v>149</v>
      </c>
      <c r="D66" s="3643"/>
      <c r="E66" s="1563"/>
      <c r="F66" s="923"/>
      <c r="G66" s="929"/>
      <c r="H66" s="926"/>
      <c r="I66" s="656"/>
      <c r="J66" s="3387"/>
      <c r="K66" s="779"/>
      <c r="L66" s="233"/>
      <c r="M66" s="234"/>
      <c r="N66" s="181"/>
      <c r="O66" s="181"/>
      <c r="P66" s="181"/>
      <c r="Q66" s="181"/>
      <c r="R66" s="181"/>
      <c r="S66" s="181"/>
      <c r="T66" s="181"/>
      <c r="U66" s="181"/>
      <c r="V66" s="181"/>
      <c r="W66" s="3745"/>
      <c r="X66" s="3749"/>
      <c r="Y66" s="3745"/>
      <c r="Z66" s="3376"/>
      <c r="AA66" s="660"/>
      <c r="AB66" s="661"/>
      <c r="AC66" s="662"/>
      <c r="AD66" s="663"/>
      <c r="AE66" s="3369"/>
      <c r="AF66" s="667"/>
      <c r="AG66" s="789"/>
      <c r="AH66" s="905">
        <v>2</v>
      </c>
      <c r="AI66" s="237"/>
      <c r="AJ66" s="250">
        <v>2</v>
      </c>
      <c r="AK66" s="681">
        <v>41397</v>
      </c>
      <c r="AL66" s="675"/>
      <c r="AM66" s="672">
        <v>5</v>
      </c>
      <c r="AN66" s="673">
        <v>5</v>
      </c>
      <c r="AO66" s="262">
        <v>2.5</v>
      </c>
      <c r="AU66" s="917"/>
      <c r="AV66" s="917"/>
    </row>
    <row r="67" spans="1:48" s="248" customFormat="1" ht="11.1" customHeight="1" x14ac:dyDescent="0.25">
      <c r="A67" s="651">
        <v>61</v>
      </c>
      <c r="B67" s="238"/>
      <c r="C67" s="272" t="s">
        <v>168</v>
      </c>
      <c r="D67" s="3643"/>
      <c r="E67" s="1563"/>
      <c r="F67" s="923"/>
      <c r="G67" s="929"/>
      <c r="H67" s="926"/>
      <c r="I67" s="656"/>
      <c r="J67" s="3386"/>
      <c r="K67" s="242"/>
      <c r="L67" s="233"/>
      <c r="M67" s="234"/>
      <c r="N67" s="181"/>
      <c r="O67" s="181"/>
      <c r="P67" s="181"/>
      <c r="Q67" s="181"/>
      <c r="R67" s="181"/>
      <c r="S67" s="181"/>
      <c r="T67" s="181"/>
      <c r="U67" s="181"/>
      <c r="V67" s="181"/>
      <c r="W67" s="3745"/>
      <c r="X67" s="3749"/>
      <c r="Y67" s="3745"/>
      <c r="Z67" s="2737"/>
      <c r="AA67" s="660"/>
      <c r="AB67" s="661"/>
      <c r="AC67" s="662"/>
      <c r="AD67" s="663"/>
      <c r="AE67" s="3369"/>
      <c r="AF67" s="785"/>
      <c r="AG67" s="3391"/>
      <c r="AH67" s="685">
        <v>1</v>
      </c>
      <c r="AI67" s="686"/>
      <c r="AJ67" s="250">
        <v>1</v>
      </c>
      <c r="AK67" s="681">
        <v>41397</v>
      </c>
      <c r="AL67" s="694"/>
      <c r="AM67" s="695">
        <v>7</v>
      </c>
      <c r="AN67" s="673">
        <v>7</v>
      </c>
      <c r="AO67" s="230">
        <v>7</v>
      </c>
      <c r="AU67" s="917"/>
      <c r="AV67" s="917"/>
    </row>
    <row r="68" spans="1:48" s="248" customFormat="1" ht="11.1" customHeight="1" x14ac:dyDescent="0.25">
      <c r="A68" s="651">
        <v>62</v>
      </c>
      <c r="B68" s="238"/>
      <c r="C68" s="253" t="s">
        <v>37</v>
      </c>
      <c r="D68" s="3635"/>
      <c r="E68" s="1561"/>
      <c r="F68" s="923"/>
      <c r="G68" s="929"/>
      <c r="H68" s="926"/>
      <c r="I68" s="656"/>
      <c r="J68" s="259"/>
      <c r="K68" s="245"/>
      <c r="L68" s="233"/>
      <c r="M68" s="234"/>
      <c r="N68" s="181"/>
      <c r="O68" s="181"/>
      <c r="P68" s="181"/>
      <c r="Q68" s="181"/>
      <c r="R68" s="181"/>
      <c r="S68" s="181"/>
      <c r="T68" s="181"/>
      <c r="U68" s="181"/>
      <c r="V68" s="181"/>
      <c r="W68" s="3745"/>
      <c r="X68" s="3749"/>
      <c r="Y68" s="3745"/>
      <c r="Z68" s="3377"/>
      <c r="AA68" s="660"/>
      <c r="AB68" s="661"/>
      <c r="AC68" s="662"/>
      <c r="AD68" s="663"/>
      <c r="AE68" s="3368"/>
      <c r="AF68" s="256"/>
      <c r="AG68" s="261"/>
      <c r="AH68" s="905">
        <v>4</v>
      </c>
      <c r="AI68" s="237"/>
      <c r="AJ68" s="250">
        <v>4</v>
      </c>
      <c r="AK68" s="681">
        <v>41397</v>
      </c>
      <c r="AL68" s="675"/>
      <c r="AM68" s="672">
        <v>28</v>
      </c>
      <c r="AN68" s="673">
        <v>28</v>
      </c>
      <c r="AO68" s="230">
        <v>7</v>
      </c>
      <c r="AU68" s="917"/>
      <c r="AV68" s="917"/>
    </row>
    <row r="69" spans="1:48" s="248" customFormat="1" ht="11.1" customHeight="1" x14ac:dyDescent="0.25">
      <c r="A69" s="651">
        <v>63</v>
      </c>
      <c r="B69" s="247"/>
      <c r="C69" s="698" t="s">
        <v>167</v>
      </c>
      <c r="D69" s="3644"/>
      <c r="E69" s="1564"/>
      <c r="F69" s="923"/>
      <c r="G69" s="929"/>
      <c r="H69" s="926"/>
      <c r="I69" s="656"/>
      <c r="J69" s="773"/>
      <c r="K69" s="232"/>
      <c r="L69" s="233"/>
      <c r="M69" s="234"/>
      <c r="N69" s="181"/>
      <c r="O69" s="181"/>
      <c r="P69" s="181"/>
      <c r="Q69" s="181"/>
      <c r="R69" s="181"/>
      <c r="S69" s="181"/>
      <c r="T69" s="181"/>
      <c r="U69" s="181"/>
      <c r="V69" s="181"/>
      <c r="W69" s="3745"/>
      <c r="X69" s="3749"/>
      <c r="Y69" s="3745"/>
      <c r="Z69" s="2722"/>
      <c r="AA69" s="660"/>
      <c r="AB69" s="661"/>
      <c r="AC69" s="662"/>
      <c r="AD69" s="663"/>
      <c r="AE69" s="3370"/>
      <c r="AF69" s="784"/>
      <c r="AG69" s="787"/>
      <c r="AH69" s="685">
        <v>1</v>
      </c>
      <c r="AI69" s="686"/>
      <c r="AJ69" s="250">
        <v>1</v>
      </c>
      <c r="AK69" s="681">
        <v>41397</v>
      </c>
      <c r="AL69" s="694"/>
      <c r="AM69" s="695">
        <v>10</v>
      </c>
      <c r="AN69" s="673">
        <v>10</v>
      </c>
      <c r="AO69" s="276">
        <v>10</v>
      </c>
      <c r="AU69" s="917"/>
      <c r="AV69" s="917"/>
    </row>
    <row r="70" spans="1:48" s="248" customFormat="1" ht="11.1" customHeight="1" x14ac:dyDescent="0.25">
      <c r="A70" s="651">
        <v>64</v>
      </c>
      <c r="B70" s="238"/>
      <c r="C70" s="263" t="s">
        <v>238</v>
      </c>
      <c r="D70" s="3640"/>
      <c r="E70" s="1562">
        <v>1</v>
      </c>
      <c r="F70" s="923"/>
      <c r="G70" s="929"/>
      <c r="H70" s="926"/>
      <c r="I70" s="656"/>
      <c r="J70" s="249"/>
      <c r="K70" s="242"/>
      <c r="L70" s="233"/>
      <c r="M70" s="234"/>
      <c r="N70" s="181"/>
      <c r="O70" s="181"/>
      <c r="P70" s="181"/>
      <c r="Q70" s="181"/>
      <c r="R70" s="181"/>
      <c r="S70" s="181"/>
      <c r="T70" s="181"/>
      <c r="U70" s="181"/>
      <c r="V70" s="181"/>
      <c r="W70" s="3745"/>
      <c r="X70" s="3749"/>
      <c r="Y70" s="3745"/>
      <c r="Z70" s="370"/>
      <c r="AA70" s="660"/>
      <c r="AB70" s="661"/>
      <c r="AC70" s="662"/>
      <c r="AD70" s="663"/>
      <c r="AE70" s="3368"/>
      <c r="AF70" s="235"/>
      <c r="AG70" s="236"/>
      <c r="AH70" s="905">
        <v>8</v>
      </c>
      <c r="AI70" s="237"/>
      <c r="AJ70" s="250">
        <v>8</v>
      </c>
      <c r="AK70" s="681">
        <v>41397</v>
      </c>
      <c r="AL70" s="675">
        <v>1</v>
      </c>
      <c r="AM70" s="672">
        <v>50</v>
      </c>
      <c r="AN70" s="673">
        <v>50</v>
      </c>
      <c r="AO70" s="276">
        <v>6.25</v>
      </c>
      <c r="AU70" s="917"/>
      <c r="AV70" s="917"/>
    </row>
    <row r="71" spans="1:48" s="248" customFormat="1" ht="11.1" customHeight="1" x14ac:dyDescent="0.25">
      <c r="A71" s="651">
        <v>65</v>
      </c>
      <c r="B71" s="247"/>
      <c r="C71" s="253" t="s">
        <v>63</v>
      </c>
      <c r="D71" s="3635"/>
      <c r="E71" s="1561"/>
      <c r="F71" s="923"/>
      <c r="G71" s="929"/>
      <c r="H71" s="926"/>
      <c r="I71" s="656"/>
      <c r="J71" s="269"/>
      <c r="K71" s="239"/>
      <c r="L71" s="233"/>
      <c r="M71" s="234"/>
      <c r="N71" s="181"/>
      <c r="O71" s="181"/>
      <c r="P71" s="181"/>
      <c r="Q71" s="181"/>
      <c r="R71" s="181"/>
      <c r="S71" s="181"/>
      <c r="T71" s="181"/>
      <c r="U71" s="181"/>
      <c r="V71" s="181"/>
      <c r="W71" s="3745"/>
      <c r="X71" s="3749"/>
      <c r="Y71" s="3745"/>
      <c r="Z71" s="3377"/>
      <c r="AA71" s="660"/>
      <c r="AB71" s="661"/>
      <c r="AC71" s="662"/>
      <c r="AD71" s="663"/>
      <c r="AE71" s="3368"/>
      <c r="AF71" s="256"/>
      <c r="AG71" s="257"/>
      <c r="AH71" s="905">
        <v>4</v>
      </c>
      <c r="AI71" s="237"/>
      <c r="AJ71" s="250">
        <v>4</v>
      </c>
      <c r="AK71" s="681">
        <v>41117</v>
      </c>
      <c r="AL71" s="675"/>
      <c r="AM71" s="672">
        <v>7</v>
      </c>
      <c r="AN71" s="673">
        <v>7</v>
      </c>
      <c r="AO71" s="230">
        <v>1.75</v>
      </c>
      <c r="AU71" s="917"/>
      <c r="AV71" s="917"/>
    </row>
    <row r="72" spans="1:48" s="248" customFormat="1" ht="11.1" customHeight="1" x14ac:dyDescent="0.25">
      <c r="A72" s="651">
        <v>66</v>
      </c>
      <c r="B72" s="247"/>
      <c r="C72" s="253" t="s">
        <v>118</v>
      </c>
      <c r="D72" s="3635"/>
      <c r="E72" s="1561"/>
      <c r="F72" s="923"/>
      <c r="G72" s="929"/>
      <c r="H72" s="926"/>
      <c r="I72" s="656"/>
      <c r="J72" s="277"/>
      <c r="K72" s="279"/>
      <c r="L72" s="233"/>
      <c r="M72" s="234"/>
      <c r="N72" s="181"/>
      <c r="O72" s="181"/>
      <c r="P72" s="181"/>
      <c r="Q72" s="181"/>
      <c r="R72" s="181"/>
      <c r="S72" s="181"/>
      <c r="T72" s="181"/>
      <c r="U72" s="181"/>
      <c r="V72" s="181"/>
      <c r="W72" s="3745"/>
      <c r="X72" s="3749"/>
      <c r="Y72" s="3745"/>
      <c r="Z72" s="370"/>
      <c r="AA72" s="660"/>
      <c r="AB72" s="661"/>
      <c r="AC72" s="662"/>
      <c r="AD72" s="663"/>
      <c r="AE72" s="3368"/>
      <c r="AF72" s="256"/>
      <c r="AG72" s="278"/>
      <c r="AH72" s="685">
        <v>1</v>
      </c>
      <c r="AI72" s="686"/>
      <c r="AJ72" s="250">
        <v>1</v>
      </c>
      <c r="AK72" s="681">
        <v>41040</v>
      </c>
      <c r="AL72" s="694"/>
      <c r="AM72" s="695">
        <v>5</v>
      </c>
      <c r="AN72" s="673">
        <v>5</v>
      </c>
      <c r="AO72" s="230">
        <v>5</v>
      </c>
      <c r="AU72" s="917"/>
      <c r="AV72" s="917"/>
    </row>
    <row r="73" spans="1:48" s="248" customFormat="1" ht="11.1" customHeight="1" x14ac:dyDescent="0.25">
      <c r="A73" s="651">
        <v>67</v>
      </c>
      <c r="B73" s="247"/>
      <c r="C73" s="253" t="s">
        <v>117</v>
      </c>
      <c r="D73" s="3635"/>
      <c r="E73" s="1561"/>
      <c r="F73" s="923"/>
      <c r="G73" s="929"/>
      <c r="H73" s="926"/>
      <c r="I73" s="656"/>
      <c r="J73" s="277"/>
      <c r="K73" s="279"/>
      <c r="L73" s="233"/>
      <c r="M73" s="234"/>
      <c r="N73" s="181"/>
      <c r="O73" s="181"/>
      <c r="P73" s="181"/>
      <c r="Q73" s="181"/>
      <c r="R73" s="181"/>
      <c r="S73" s="181"/>
      <c r="T73" s="181"/>
      <c r="U73" s="181"/>
      <c r="V73" s="181"/>
      <c r="W73" s="3745"/>
      <c r="X73" s="3749"/>
      <c r="Y73" s="3745"/>
      <c r="Z73" s="370"/>
      <c r="AA73" s="660"/>
      <c r="AB73" s="661"/>
      <c r="AC73" s="662"/>
      <c r="AD73" s="663"/>
      <c r="AE73" s="3368"/>
      <c r="AF73" s="256"/>
      <c r="AG73" s="278"/>
      <c r="AH73" s="685">
        <v>1</v>
      </c>
      <c r="AI73" s="686"/>
      <c r="AJ73" s="250">
        <v>1</v>
      </c>
      <c r="AK73" s="681">
        <v>41040</v>
      </c>
      <c r="AL73" s="694"/>
      <c r="AM73" s="695">
        <v>2</v>
      </c>
      <c r="AN73" s="673">
        <v>2</v>
      </c>
      <c r="AO73" s="276">
        <v>2</v>
      </c>
      <c r="AU73" s="917"/>
      <c r="AV73" s="917"/>
    </row>
    <row r="74" spans="1:48" s="248" customFormat="1" ht="11.1" customHeight="1" x14ac:dyDescent="0.25">
      <c r="A74" s="651">
        <v>68</v>
      </c>
      <c r="B74" s="247"/>
      <c r="C74" s="263" t="s">
        <v>144</v>
      </c>
      <c r="D74" s="3640"/>
      <c r="E74" s="1562">
        <v>1</v>
      </c>
      <c r="F74" s="923"/>
      <c r="G74" s="929"/>
      <c r="H74" s="926"/>
      <c r="I74" s="656"/>
      <c r="J74" s="249"/>
      <c r="K74" s="232"/>
      <c r="L74" s="233"/>
      <c r="M74" s="234"/>
      <c r="N74" s="181"/>
      <c r="O74" s="181"/>
      <c r="P74" s="181"/>
      <c r="Q74" s="181"/>
      <c r="R74" s="181"/>
      <c r="S74" s="181"/>
      <c r="T74" s="181"/>
      <c r="U74" s="181"/>
      <c r="V74" s="181"/>
      <c r="W74" s="3745"/>
      <c r="X74" s="3749"/>
      <c r="Y74" s="3745"/>
      <c r="Z74" s="370"/>
      <c r="AA74" s="660"/>
      <c r="AB74" s="661"/>
      <c r="AC74" s="662"/>
      <c r="AD74" s="663"/>
      <c r="AE74" s="3368"/>
      <c r="AF74" s="235"/>
      <c r="AG74" s="236"/>
      <c r="AH74" s="905">
        <v>3</v>
      </c>
      <c r="AI74" s="237"/>
      <c r="AJ74" s="250">
        <v>3</v>
      </c>
      <c r="AK74" s="681">
        <v>41040</v>
      </c>
      <c r="AL74" s="675">
        <v>1</v>
      </c>
      <c r="AM74" s="672">
        <v>19</v>
      </c>
      <c r="AN74" s="673">
        <v>19</v>
      </c>
      <c r="AO74" s="276">
        <v>6.333333333333333</v>
      </c>
      <c r="AU74" s="917"/>
      <c r="AV74" s="917"/>
    </row>
    <row r="75" spans="1:48" s="248" customFormat="1" ht="11.1" customHeight="1" x14ac:dyDescent="0.25">
      <c r="A75" s="651">
        <v>69</v>
      </c>
      <c r="B75" s="247"/>
      <c r="C75" s="253" t="s">
        <v>83</v>
      </c>
      <c r="D75" s="3635"/>
      <c r="E75" s="1561"/>
      <c r="F75" s="923"/>
      <c r="G75" s="929"/>
      <c r="H75" s="926"/>
      <c r="I75" s="656"/>
      <c r="J75" s="249"/>
      <c r="K75" s="232"/>
      <c r="L75" s="233"/>
      <c r="M75" s="234"/>
      <c r="N75" s="181"/>
      <c r="O75" s="181"/>
      <c r="P75" s="181"/>
      <c r="Q75" s="181"/>
      <c r="R75" s="181"/>
      <c r="S75" s="181"/>
      <c r="T75" s="181"/>
      <c r="U75" s="181"/>
      <c r="V75" s="181"/>
      <c r="W75" s="3745"/>
      <c r="X75" s="3749"/>
      <c r="Y75" s="3745"/>
      <c r="Z75" s="3377"/>
      <c r="AA75" s="660"/>
      <c r="AB75" s="661"/>
      <c r="AC75" s="662"/>
      <c r="AD75" s="663"/>
      <c r="AE75" s="3368"/>
      <c r="AF75" s="256"/>
      <c r="AG75" s="257"/>
      <c r="AH75" s="905">
        <v>2</v>
      </c>
      <c r="AI75" s="237"/>
      <c r="AJ75" s="250">
        <v>2</v>
      </c>
      <c r="AK75" s="681">
        <v>40962</v>
      </c>
      <c r="AL75" s="693"/>
      <c r="AM75" s="672">
        <v>7</v>
      </c>
      <c r="AN75" s="673">
        <v>7</v>
      </c>
      <c r="AO75" s="230">
        <v>3.5</v>
      </c>
      <c r="AU75" s="917"/>
      <c r="AV75" s="917"/>
    </row>
    <row r="76" spans="1:48" s="248" customFormat="1" ht="11.1" customHeight="1" x14ac:dyDescent="0.25">
      <c r="A76" s="651">
        <v>70</v>
      </c>
      <c r="B76" s="247"/>
      <c r="C76" s="253" t="s">
        <v>36</v>
      </c>
      <c r="D76" s="3635"/>
      <c r="E76" s="1561"/>
      <c r="F76" s="923"/>
      <c r="G76" s="929"/>
      <c r="H76" s="926"/>
      <c r="I76" s="656"/>
      <c r="J76" s="254"/>
      <c r="K76" s="780"/>
      <c r="L76" s="233"/>
      <c r="M76" s="234"/>
      <c r="N76" s="181"/>
      <c r="O76" s="181"/>
      <c r="P76" s="181"/>
      <c r="Q76" s="181"/>
      <c r="R76" s="181"/>
      <c r="S76" s="181"/>
      <c r="T76" s="181"/>
      <c r="U76" s="181"/>
      <c r="V76" s="181"/>
      <c r="W76" s="3745"/>
      <c r="X76" s="3749"/>
      <c r="Y76" s="3745"/>
      <c r="Z76" s="3377"/>
      <c r="AA76" s="660"/>
      <c r="AB76" s="661"/>
      <c r="AC76" s="662"/>
      <c r="AD76" s="663"/>
      <c r="AE76" s="3368"/>
      <c r="AF76" s="256"/>
      <c r="AG76" s="257"/>
      <c r="AH76" s="905">
        <v>6</v>
      </c>
      <c r="AI76" s="237"/>
      <c r="AJ76" s="250">
        <v>6</v>
      </c>
      <c r="AK76" s="681">
        <v>40879</v>
      </c>
      <c r="AL76" s="675"/>
      <c r="AM76" s="672">
        <v>29</v>
      </c>
      <c r="AN76" s="673">
        <v>29</v>
      </c>
      <c r="AO76" s="230">
        <v>4.833333333333333</v>
      </c>
      <c r="AU76" s="917"/>
      <c r="AV76" s="917"/>
    </row>
    <row r="77" spans="1:48" s="248" customFormat="1" ht="11.1" customHeight="1" x14ac:dyDescent="0.25">
      <c r="A77" s="651">
        <v>71</v>
      </c>
      <c r="B77" s="238"/>
      <c r="C77" s="251" t="s">
        <v>43</v>
      </c>
      <c r="D77" s="3642"/>
      <c r="E77" s="1560"/>
      <c r="F77" s="923"/>
      <c r="G77" s="929"/>
      <c r="H77" s="926"/>
      <c r="I77" s="656"/>
      <c r="J77" s="252"/>
      <c r="K77" s="239"/>
      <c r="L77" s="233"/>
      <c r="M77" s="234"/>
      <c r="N77" s="181"/>
      <c r="O77" s="181"/>
      <c r="P77" s="181"/>
      <c r="Q77" s="181"/>
      <c r="R77" s="181"/>
      <c r="S77" s="181"/>
      <c r="T77" s="181"/>
      <c r="U77" s="181"/>
      <c r="V77" s="181"/>
      <c r="W77" s="3745"/>
      <c r="X77" s="3749"/>
      <c r="Y77" s="3745"/>
      <c r="Z77" s="3379"/>
      <c r="AA77" s="660"/>
      <c r="AB77" s="661"/>
      <c r="AC77" s="662"/>
      <c r="AD77" s="663"/>
      <c r="AE77" s="3367"/>
      <c r="AF77" s="786"/>
      <c r="AG77" s="788"/>
      <c r="AH77" s="905">
        <v>15</v>
      </c>
      <c r="AI77" s="237"/>
      <c r="AJ77" s="250">
        <v>15</v>
      </c>
      <c r="AK77" s="681">
        <v>40782</v>
      </c>
      <c r="AL77" s="675"/>
      <c r="AM77" s="672">
        <v>66</v>
      </c>
      <c r="AN77" s="673">
        <v>66</v>
      </c>
      <c r="AO77" s="230">
        <v>4.4000000000000004</v>
      </c>
      <c r="AU77" s="917"/>
      <c r="AV77" s="917"/>
    </row>
    <row r="78" spans="1:48" s="248" customFormat="1" ht="11.1" customHeight="1" x14ac:dyDescent="0.25">
      <c r="A78" s="651">
        <v>72</v>
      </c>
      <c r="B78" s="247"/>
      <c r="C78" s="268" t="s">
        <v>143</v>
      </c>
      <c r="D78" s="3637"/>
      <c r="E78" s="1565">
        <v>1</v>
      </c>
      <c r="F78" s="923"/>
      <c r="G78" s="929"/>
      <c r="H78" s="926"/>
      <c r="I78" s="656"/>
      <c r="J78" s="269"/>
      <c r="K78" s="232"/>
      <c r="L78" s="233"/>
      <c r="M78" s="234"/>
      <c r="N78" s="181"/>
      <c r="O78" s="181"/>
      <c r="P78" s="181"/>
      <c r="Q78" s="181"/>
      <c r="R78" s="181"/>
      <c r="S78" s="181"/>
      <c r="T78" s="181"/>
      <c r="U78" s="181"/>
      <c r="V78" s="181"/>
      <c r="W78" s="3745"/>
      <c r="X78" s="3749"/>
      <c r="Y78" s="3745"/>
      <c r="Z78" s="3377"/>
      <c r="AA78" s="660"/>
      <c r="AB78" s="661"/>
      <c r="AC78" s="662"/>
      <c r="AD78" s="663"/>
      <c r="AE78" s="3368"/>
      <c r="AF78" s="256"/>
      <c r="AG78" s="257"/>
      <c r="AH78" s="905">
        <v>2</v>
      </c>
      <c r="AI78" s="237"/>
      <c r="AJ78" s="250">
        <v>2</v>
      </c>
      <c r="AK78" s="681">
        <v>40697</v>
      </c>
      <c r="AL78" s="675">
        <v>1</v>
      </c>
      <c r="AM78" s="672">
        <v>19</v>
      </c>
      <c r="AN78" s="673">
        <v>19</v>
      </c>
      <c r="AO78" s="258">
        <v>9.5</v>
      </c>
      <c r="AU78" s="917"/>
      <c r="AV78" s="917"/>
    </row>
    <row r="79" spans="1:48" s="248" customFormat="1" ht="11.1" customHeight="1" x14ac:dyDescent="0.25">
      <c r="A79" s="651">
        <v>73</v>
      </c>
      <c r="B79" s="238"/>
      <c r="C79" s="253" t="s">
        <v>82</v>
      </c>
      <c r="D79" s="3635"/>
      <c r="E79" s="1561"/>
      <c r="F79" s="923"/>
      <c r="G79" s="929"/>
      <c r="H79" s="926"/>
      <c r="I79" s="656"/>
      <c r="J79" s="277"/>
      <c r="K79" s="279"/>
      <c r="L79" s="233"/>
      <c r="M79" s="234"/>
      <c r="N79" s="181"/>
      <c r="O79" s="181"/>
      <c r="P79" s="181"/>
      <c r="Q79" s="181"/>
      <c r="R79" s="181"/>
      <c r="S79" s="181"/>
      <c r="T79" s="181"/>
      <c r="U79" s="181"/>
      <c r="V79" s="181"/>
      <c r="W79" s="3745"/>
      <c r="X79" s="3749"/>
      <c r="Y79" s="3745"/>
      <c r="Z79" s="370"/>
      <c r="AA79" s="660"/>
      <c r="AB79" s="661"/>
      <c r="AC79" s="662"/>
      <c r="AD79" s="663"/>
      <c r="AE79" s="3368"/>
      <c r="AF79" s="256"/>
      <c r="AG79" s="278"/>
      <c r="AH79" s="685">
        <v>1</v>
      </c>
      <c r="AI79" s="686"/>
      <c r="AJ79" s="250">
        <v>1</v>
      </c>
      <c r="AK79" s="681">
        <v>40663</v>
      </c>
      <c r="AL79" s="694"/>
      <c r="AM79" s="695">
        <v>2</v>
      </c>
      <c r="AN79" s="673">
        <v>2</v>
      </c>
      <c r="AO79" s="280">
        <v>2</v>
      </c>
      <c r="AU79" s="917"/>
      <c r="AV79" s="917"/>
    </row>
    <row r="80" spans="1:48" s="248" customFormat="1" ht="11.1" customHeight="1" x14ac:dyDescent="0.25">
      <c r="A80" s="651">
        <v>74</v>
      </c>
      <c r="B80" s="247"/>
      <c r="C80" s="253" t="s">
        <v>31</v>
      </c>
      <c r="D80" s="3635"/>
      <c r="E80" s="1561"/>
      <c r="F80" s="923"/>
      <c r="G80" s="929"/>
      <c r="H80" s="926"/>
      <c r="I80" s="656"/>
      <c r="J80" s="271"/>
      <c r="K80" s="239"/>
      <c r="L80" s="233"/>
      <c r="M80" s="234"/>
      <c r="N80" s="181"/>
      <c r="O80" s="181"/>
      <c r="P80" s="181"/>
      <c r="Q80" s="181"/>
      <c r="R80" s="181"/>
      <c r="S80" s="181"/>
      <c r="T80" s="181"/>
      <c r="U80" s="181"/>
      <c r="V80" s="181"/>
      <c r="W80" s="3745"/>
      <c r="X80" s="3749"/>
      <c r="Y80" s="3745"/>
      <c r="Z80" s="3377"/>
      <c r="AA80" s="660"/>
      <c r="AB80" s="661"/>
      <c r="AC80" s="662"/>
      <c r="AD80" s="663"/>
      <c r="AE80" s="3368"/>
      <c r="AF80" s="256"/>
      <c r="AG80" s="257"/>
      <c r="AH80" s="905">
        <v>3</v>
      </c>
      <c r="AI80" s="237"/>
      <c r="AJ80" s="250">
        <v>3</v>
      </c>
      <c r="AK80" s="681">
        <v>40620</v>
      </c>
      <c r="AL80" s="675"/>
      <c r="AM80" s="672">
        <v>16</v>
      </c>
      <c r="AN80" s="673">
        <v>16</v>
      </c>
      <c r="AO80" s="258">
        <v>5.333333333333333</v>
      </c>
      <c r="AU80" s="917"/>
      <c r="AV80" s="917"/>
    </row>
    <row r="81" spans="1:54" s="248" customFormat="1" ht="11.1" customHeight="1" x14ac:dyDescent="0.25">
      <c r="A81" s="651">
        <v>75</v>
      </c>
      <c r="B81" s="231"/>
      <c r="C81" s="253" t="s">
        <v>80</v>
      </c>
      <c r="D81" s="3635"/>
      <c r="E81" s="1561"/>
      <c r="F81" s="923"/>
      <c r="G81" s="929"/>
      <c r="H81" s="926"/>
      <c r="I81" s="656"/>
      <c r="J81" s="277"/>
      <c r="K81" s="279"/>
      <c r="L81" s="233"/>
      <c r="M81" s="234"/>
      <c r="N81" s="181"/>
      <c r="O81" s="181"/>
      <c r="P81" s="181"/>
      <c r="Q81" s="181"/>
      <c r="R81" s="181"/>
      <c r="S81" s="181"/>
      <c r="T81" s="181"/>
      <c r="U81" s="181"/>
      <c r="V81" s="181"/>
      <c r="W81" s="3745"/>
      <c r="X81" s="3749"/>
      <c r="Y81" s="3745"/>
      <c r="Z81" s="370"/>
      <c r="AA81" s="660"/>
      <c r="AB81" s="661"/>
      <c r="AC81" s="662"/>
      <c r="AD81" s="663"/>
      <c r="AE81" s="3368"/>
      <c r="AF81" s="256"/>
      <c r="AG81" s="278"/>
      <c r="AH81" s="685">
        <v>1</v>
      </c>
      <c r="AI81" s="686"/>
      <c r="AJ81" s="250">
        <v>1</v>
      </c>
      <c r="AK81" s="681">
        <v>40571</v>
      </c>
      <c r="AL81" s="694"/>
      <c r="AM81" s="695">
        <v>5</v>
      </c>
      <c r="AN81" s="673">
        <v>5</v>
      </c>
      <c r="AO81" s="280">
        <v>5</v>
      </c>
      <c r="AU81" s="917"/>
      <c r="AV81" s="917"/>
    </row>
    <row r="82" spans="1:54" s="248" customFormat="1" ht="11.1" customHeight="1" x14ac:dyDescent="0.25">
      <c r="A82" s="651">
        <v>76</v>
      </c>
      <c r="B82" s="247"/>
      <c r="C82" s="253" t="s">
        <v>8</v>
      </c>
      <c r="D82" s="3635"/>
      <c r="E82" s="1561"/>
      <c r="F82" s="923"/>
      <c r="G82" s="929"/>
      <c r="H82" s="926"/>
      <c r="I82" s="656"/>
      <c r="J82" s="267"/>
      <c r="K82" s="778"/>
      <c r="L82" s="233"/>
      <c r="M82" s="234"/>
      <c r="N82" s="181"/>
      <c r="O82" s="181"/>
      <c r="P82" s="181"/>
      <c r="Q82" s="181"/>
      <c r="R82" s="181"/>
      <c r="S82" s="181"/>
      <c r="T82" s="181"/>
      <c r="U82" s="181"/>
      <c r="V82" s="181"/>
      <c r="W82" s="3745"/>
      <c r="X82" s="3749"/>
      <c r="Y82" s="3745"/>
      <c r="Z82" s="3377"/>
      <c r="AA82" s="660"/>
      <c r="AB82" s="661"/>
      <c r="AC82" s="662"/>
      <c r="AD82" s="663"/>
      <c r="AE82" s="3368"/>
      <c r="AF82" s="256"/>
      <c r="AG82" s="257"/>
      <c r="AH82" s="905">
        <v>7</v>
      </c>
      <c r="AI82" s="237"/>
      <c r="AJ82" s="250">
        <v>7</v>
      </c>
      <c r="AK82" s="681">
        <v>40522</v>
      </c>
      <c r="AL82" s="675"/>
      <c r="AM82" s="672">
        <v>34</v>
      </c>
      <c r="AN82" s="673">
        <v>34</v>
      </c>
      <c r="AO82" s="258">
        <v>4.8571428571428568</v>
      </c>
      <c r="AU82" s="917"/>
      <c r="AV82" s="917"/>
    </row>
    <row r="83" spans="1:54" s="206" customFormat="1" ht="11.1" customHeight="1" x14ac:dyDescent="0.25">
      <c r="A83" s="651">
        <v>77</v>
      </c>
      <c r="B83" s="238"/>
      <c r="C83" s="253" t="s">
        <v>2</v>
      </c>
      <c r="D83" s="3635"/>
      <c r="E83" s="1561"/>
      <c r="F83" s="923"/>
      <c r="G83" s="929"/>
      <c r="H83" s="926"/>
      <c r="I83" s="656"/>
      <c r="J83" s="702"/>
      <c r="K83" s="239"/>
      <c r="L83" s="233"/>
      <c r="M83" s="234"/>
      <c r="N83" s="181"/>
      <c r="O83" s="181"/>
      <c r="P83" s="181"/>
      <c r="Q83" s="181"/>
      <c r="R83" s="181"/>
      <c r="S83" s="181"/>
      <c r="T83" s="181"/>
      <c r="U83" s="181"/>
      <c r="V83" s="181"/>
      <c r="W83" s="3745"/>
      <c r="X83" s="3749"/>
      <c r="Y83" s="3745"/>
      <c r="Z83" s="3133"/>
      <c r="AA83" s="660"/>
      <c r="AB83" s="661"/>
      <c r="AC83" s="662"/>
      <c r="AD83" s="663"/>
      <c r="AE83" s="3368"/>
      <c r="AF83" s="256"/>
      <c r="AG83" s="257"/>
      <c r="AH83" s="905">
        <v>12</v>
      </c>
      <c r="AI83" s="237"/>
      <c r="AJ83" s="250">
        <v>12</v>
      </c>
      <c r="AK83" s="681">
        <v>40480</v>
      </c>
      <c r="AL83" s="675"/>
      <c r="AM83" s="672">
        <v>29</v>
      </c>
      <c r="AN83" s="673">
        <v>29</v>
      </c>
      <c r="AO83" s="258">
        <v>2.4166666666666665</v>
      </c>
      <c r="AU83" s="915"/>
      <c r="AV83" s="915"/>
    </row>
    <row r="84" spans="1:54" s="206" customFormat="1" ht="11.1" customHeight="1" x14ac:dyDescent="0.25">
      <c r="A84" s="651">
        <v>78</v>
      </c>
      <c r="B84" s="238"/>
      <c r="C84" s="772" t="s">
        <v>145</v>
      </c>
      <c r="D84" s="3645"/>
      <c r="E84" s="1566">
        <v>1</v>
      </c>
      <c r="F84" s="923"/>
      <c r="G84" s="929" t="s">
        <v>156</v>
      </c>
      <c r="H84" s="926"/>
      <c r="I84" s="656"/>
      <c r="J84" s="701"/>
      <c r="K84" s="239"/>
      <c r="L84" s="233"/>
      <c r="M84" s="234"/>
      <c r="N84" s="181"/>
      <c r="O84" s="181"/>
      <c r="P84" s="181"/>
      <c r="Q84" s="181"/>
      <c r="R84" s="181"/>
      <c r="S84" s="181"/>
      <c r="T84" s="181"/>
      <c r="U84" s="181"/>
      <c r="V84" s="181"/>
      <c r="W84" s="3745"/>
      <c r="X84" s="3749"/>
      <c r="Y84" s="3745"/>
      <c r="Z84" s="3380"/>
      <c r="AA84" s="660"/>
      <c r="AB84" s="661"/>
      <c r="AC84" s="662"/>
      <c r="AD84" s="663"/>
      <c r="AE84" s="3369"/>
      <c r="AF84" s="667"/>
      <c r="AG84" s="789"/>
      <c r="AH84" s="905">
        <v>9</v>
      </c>
      <c r="AI84" s="237"/>
      <c r="AJ84" s="250">
        <v>9</v>
      </c>
      <c r="AK84" s="681">
        <v>40466</v>
      </c>
      <c r="AL84" s="675">
        <v>1</v>
      </c>
      <c r="AM84" s="672">
        <v>71</v>
      </c>
      <c r="AN84" s="673">
        <v>71</v>
      </c>
      <c r="AO84" s="258">
        <v>7.8888888888888893</v>
      </c>
      <c r="AU84" s="915"/>
      <c r="AV84" s="915"/>
    </row>
    <row r="85" spans="1:54" s="206" customFormat="1" ht="11.1" customHeight="1" x14ac:dyDescent="0.25">
      <c r="A85" s="651">
        <v>79</v>
      </c>
      <c r="B85" s="231"/>
      <c r="C85" s="272" t="s">
        <v>1</v>
      </c>
      <c r="D85" s="3643"/>
      <c r="E85" s="1563"/>
      <c r="F85" s="923"/>
      <c r="G85" s="929"/>
      <c r="H85" s="926"/>
      <c r="I85" s="656"/>
      <c r="J85" s="775"/>
      <c r="K85" s="239"/>
      <c r="L85" s="233"/>
      <c r="M85" s="234"/>
      <c r="N85" s="181"/>
      <c r="O85" s="181"/>
      <c r="P85" s="181"/>
      <c r="Q85" s="181"/>
      <c r="R85" s="181"/>
      <c r="S85" s="181"/>
      <c r="T85" s="181"/>
      <c r="U85" s="181"/>
      <c r="V85" s="181"/>
      <c r="W85" s="3745"/>
      <c r="X85" s="3749"/>
      <c r="Y85" s="3745"/>
      <c r="Z85" s="3376"/>
      <c r="AA85" s="660"/>
      <c r="AB85" s="661"/>
      <c r="AC85" s="662"/>
      <c r="AD85" s="663"/>
      <c r="AE85" s="3369"/>
      <c r="AF85" s="667"/>
      <c r="AG85" s="789"/>
      <c r="AH85" s="905">
        <v>9</v>
      </c>
      <c r="AI85" s="237"/>
      <c r="AJ85" s="250">
        <v>9</v>
      </c>
      <c r="AK85" s="681">
        <v>40466</v>
      </c>
      <c r="AL85" s="675"/>
      <c r="AM85" s="672">
        <v>45</v>
      </c>
      <c r="AN85" s="673">
        <v>45</v>
      </c>
      <c r="AO85" s="258">
        <v>5</v>
      </c>
      <c r="AU85" s="915"/>
      <c r="AV85" s="915"/>
    </row>
    <row r="86" spans="1:54" s="206" customFormat="1" ht="11.1" customHeight="1" x14ac:dyDescent="0.25">
      <c r="A86" s="651">
        <v>80</v>
      </c>
      <c r="B86" s="247"/>
      <c r="C86" s="771" t="s">
        <v>60</v>
      </c>
      <c r="D86" s="3646"/>
      <c r="E86" s="1567"/>
      <c r="F86" s="923"/>
      <c r="G86" s="929"/>
      <c r="H86" s="926"/>
      <c r="I86" s="656"/>
      <c r="J86" s="776"/>
      <c r="K86" s="239"/>
      <c r="L86" s="233"/>
      <c r="M86" s="234"/>
      <c r="N86" s="181"/>
      <c r="O86" s="181"/>
      <c r="P86" s="181"/>
      <c r="Q86" s="181"/>
      <c r="R86" s="181"/>
      <c r="S86" s="181"/>
      <c r="T86" s="181"/>
      <c r="U86" s="181"/>
      <c r="V86" s="181"/>
      <c r="W86" s="3745"/>
      <c r="X86" s="3749"/>
      <c r="Y86" s="3745"/>
      <c r="Z86" s="3612"/>
      <c r="AA86" s="660"/>
      <c r="AB86" s="661"/>
      <c r="AC86" s="662"/>
      <c r="AD86" s="663"/>
      <c r="AE86" s="3370"/>
      <c r="AF86" s="669"/>
      <c r="AG86" s="709"/>
      <c r="AH86" s="905">
        <v>3</v>
      </c>
      <c r="AI86" s="684"/>
      <c r="AJ86" s="250">
        <v>3</v>
      </c>
      <c r="AK86" s="681">
        <v>40271</v>
      </c>
      <c r="AL86" s="690"/>
      <c r="AM86" s="691">
        <v>11</v>
      </c>
      <c r="AN86" s="673">
        <v>11</v>
      </c>
      <c r="AO86" s="262">
        <v>3.6666666666666665</v>
      </c>
      <c r="AU86" s="915"/>
      <c r="AV86" s="915"/>
    </row>
    <row r="87" spans="1:54" s="206" customFormat="1" ht="11.1" customHeight="1" x14ac:dyDescent="0.25">
      <c r="A87" s="651">
        <v>81</v>
      </c>
      <c r="B87" s="247"/>
      <c r="C87" s="268" t="s">
        <v>224</v>
      </c>
      <c r="D87" s="3637"/>
      <c r="E87" s="1565">
        <v>1</v>
      </c>
      <c r="F87" s="923"/>
      <c r="G87" s="929" t="s">
        <v>156</v>
      </c>
      <c r="H87" s="926"/>
      <c r="I87" s="656"/>
      <c r="J87" s="259"/>
      <c r="K87" s="239"/>
      <c r="L87" s="233"/>
      <c r="M87" s="234"/>
      <c r="N87" s="181"/>
      <c r="O87" s="181"/>
      <c r="P87" s="181"/>
      <c r="Q87" s="181"/>
      <c r="R87" s="181"/>
      <c r="S87" s="181"/>
      <c r="T87" s="181"/>
      <c r="U87" s="181"/>
      <c r="V87" s="181"/>
      <c r="W87" s="3745"/>
      <c r="X87" s="3749"/>
      <c r="Y87" s="3745"/>
      <c r="Z87" s="3377"/>
      <c r="AA87" s="660"/>
      <c r="AB87" s="661"/>
      <c r="AC87" s="662"/>
      <c r="AD87" s="663"/>
      <c r="AE87" s="3368"/>
      <c r="AF87" s="256"/>
      <c r="AG87" s="261"/>
      <c r="AH87" s="905">
        <v>6</v>
      </c>
      <c r="AI87" s="684"/>
      <c r="AJ87" s="250">
        <v>6</v>
      </c>
      <c r="AK87" s="681">
        <v>40215</v>
      </c>
      <c r="AL87" s="690">
        <v>1</v>
      </c>
      <c r="AM87" s="691">
        <v>41</v>
      </c>
      <c r="AN87" s="673">
        <v>41</v>
      </c>
      <c r="AO87" s="262">
        <v>6.833333333333333</v>
      </c>
      <c r="AU87" s="915"/>
      <c r="AV87" s="915"/>
    </row>
    <row r="88" spans="1:54" s="206" customFormat="1" ht="11.1" customHeight="1" x14ac:dyDescent="0.25">
      <c r="A88" s="651">
        <v>82</v>
      </c>
      <c r="B88" s="247"/>
      <c r="C88" s="251" t="s">
        <v>55</v>
      </c>
      <c r="D88" s="3642"/>
      <c r="E88" s="1560"/>
      <c r="F88" s="923"/>
      <c r="G88" s="929"/>
      <c r="H88" s="926"/>
      <c r="I88" s="656"/>
      <c r="J88" s="777"/>
      <c r="K88" s="232"/>
      <c r="L88" s="233"/>
      <c r="M88" s="234"/>
      <c r="N88" s="181"/>
      <c r="O88" s="181"/>
      <c r="P88" s="181"/>
      <c r="Q88" s="181"/>
      <c r="R88" s="181"/>
      <c r="S88" s="181"/>
      <c r="T88" s="181"/>
      <c r="U88" s="181"/>
      <c r="V88" s="181"/>
      <c r="W88" s="3745"/>
      <c r="X88" s="3749"/>
      <c r="Y88" s="3745"/>
      <c r="Z88" s="3377"/>
      <c r="AA88" s="660"/>
      <c r="AB88" s="661"/>
      <c r="AC88" s="662"/>
      <c r="AD88" s="663"/>
      <c r="AE88" s="3368"/>
      <c r="AF88" s="256"/>
      <c r="AG88" s="261"/>
      <c r="AH88" s="905">
        <v>2</v>
      </c>
      <c r="AI88" s="684"/>
      <c r="AJ88" s="250">
        <v>2</v>
      </c>
      <c r="AK88" s="681">
        <v>40138</v>
      </c>
      <c r="AL88" s="690"/>
      <c r="AM88" s="691">
        <v>8</v>
      </c>
      <c r="AN88" s="673">
        <v>8</v>
      </c>
      <c r="AO88" s="262">
        <v>4</v>
      </c>
      <c r="AU88" s="915"/>
      <c r="AV88" s="915"/>
    </row>
    <row r="89" spans="1:54" s="206" customFormat="1" ht="11.1" customHeight="1" x14ac:dyDescent="0.25">
      <c r="A89" s="651">
        <v>83</v>
      </c>
      <c r="B89" s="238"/>
      <c r="C89" s="622" t="s">
        <v>195</v>
      </c>
      <c r="D89" s="3641"/>
      <c r="E89" s="1568">
        <v>1</v>
      </c>
      <c r="F89" s="923"/>
      <c r="G89" s="929"/>
      <c r="H89" s="926"/>
      <c r="I89" s="656" t="s">
        <v>156</v>
      </c>
      <c r="J89" s="259"/>
      <c r="K89" s="232"/>
      <c r="L89" s="233"/>
      <c r="M89" s="234"/>
      <c r="N89" s="181"/>
      <c r="O89" s="181"/>
      <c r="P89" s="181"/>
      <c r="Q89" s="181"/>
      <c r="R89" s="181"/>
      <c r="S89" s="181"/>
      <c r="T89" s="181"/>
      <c r="U89" s="181"/>
      <c r="V89" s="181"/>
      <c r="W89" s="3745"/>
      <c r="X89" s="3749"/>
      <c r="Y89" s="3745"/>
      <c r="Z89" s="3377"/>
      <c r="AA89" s="660"/>
      <c r="AB89" s="661"/>
      <c r="AC89" s="662"/>
      <c r="AD89" s="663"/>
      <c r="AE89" s="3368"/>
      <c r="AF89" s="256"/>
      <c r="AG89" s="261"/>
      <c r="AH89" s="905">
        <v>8</v>
      </c>
      <c r="AI89" s="684"/>
      <c r="AJ89" s="250">
        <v>8</v>
      </c>
      <c r="AK89" s="681">
        <v>40082</v>
      </c>
      <c r="AL89" s="690">
        <v>1</v>
      </c>
      <c r="AM89" s="691">
        <v>52</v>
      </c>
      <c r="AN89" s="673">
        <v>52</v>
      </c>
      <c r="AO89" s="262">
        <v>6.5</v>
      </c>
      <c r="AU89" s="915"/>
      <c r="AV89" s="915"/>
    </row>
    <row r="90" spans="1:54" s="206" customFormat="1" ht="11.1" customHeight="1" x14ac:dyDescent="0.25">
      <c r="A90" s="651">
        <v>84</v>
      </c>
      <c r="B90" s="238"/>
      <c r="C90" s="253" t="s">
        <v>47</v>
      </c>
      <c r="D90" s="3635"/>
      <c r="E90" s="1561"/>
      <c r="F90" s="923"/>
      <c r="G90" s="929"/>
      <c r="H90" s="926"/>
      <c r="I90" s="656"/>
      <c r="J90" s="281"/>
      <c r="K90" s="279"/>
      <c r="L90" s="233"/>
      <c r="M90" s="234"/>
      <c r="N90" s="181"/>
      <c r="O90" s="181"/>
      <c r="P90" s="181"/>
      <c r="Q90" s="181"/>
      <c r="R90" s="181"/>
      <c r="S90" s="181"/>
      <c r="T90" s="181"/>
      <c r="U90" s="181"/>
      <c r="V90" s="181"/>
      <c r="W90" s="3745"/>
      <c r="X90" s="3749"/>
      <c r="Y90" s="3745"/>
      <c r="Z90" s="370"/>
      <c r="AA90" s="660"/>
      <c r="AB90" s="661"/>
      <c r="AC90" s="662"/>
      <c r="AD90" s="663"/>
      <c r="AE90" s="3368"/>
      <c r="AF90" s="256"/>
      <c r="AG90" s="282"/>
      <c r="AH90" s="685">
        <v>1</v>
      </c>
      <c r="AI90" s="686"/>
      <c r="AJ90" s="250">
        <v>1</v>
      </c>
      <c r="AK90" s="681">
        <v>39963</v>
      </c>
      <c r="AL90" s="694"/>
      <c r="AM90" s="695">
        <v>4</v>
      </c>
      <c r="AN90" s="673">
        <v>4</v>
      </c>
      <c r="AO90" s="280">
        <v>4</v>
      </c>
      <c r="AU90" s="915"/>
      <c r="AV90" s="915"/>
    </row>
    <row r="91" spans="1:54" s="206" customFormat="1" ht="11.1" customHeight="1" x14ac:dyDescent="0.25">
      <c r="A91" s="651">
        <v>85</v>
      </c>
      <c r="B91" s="247"/>
      <c r="C91" s="253" t="s">
        <v>46</v>
      </c>
      <c r="D91" s="3635"/>
      <c r="E91" s="1561"/>
      <c r="F91" s="923"/>
      <c r="G91" s="929"/>
      <c r="H91" s="926"/>
      <c r="I91" s="656"/>
      <c r="J91" s="281"/>
      <c r="K91" s="279"/>
      <c r="L91" s="233"/>
      <c r="M91" s="234"/>
      <c r="N91" s="181"/>
      <c r="O91" s="181"/>
      <c r="P91" s="181"/>
      <c r="Q91" s="181"/>
      <c r="R91" s="181"/>
      <c r="S91" s="181"/>
      <c r="T91" s="181"/>
      <c r="U91" s="181"/>
      <c r="V91" s="181"/>
      <c r="W91" s="3745"/>
      <c r="X91" s="3749"/>
      <c r="Y91" s="3745"/>
      <c r="Z91" s="370"/>
      <c r="AA91" s="660"/>
      <c r="AB91" s="661"/>
      <c r="AC91" s="662"/>
      <c r="AD91" s="663"/>
      <c r="AE91" s="3368"/>
      <c r="AF91" s="256"/>
      <c r="AG91" s="282"/>
      <c r="AH91" s="685">
        <v>1</v>
      </c>
      <c r="AI91" s="686"/>
      <c r="AJ91" s="250">
        <v>1</v>
      </c>
      <c r="AK91" s="681">
        <v>39934</v>
      </c>
      <c r="AL91" s="694"/>
      <c r="AM91" s="695">
        <v>10</v>
      </c>
      <c r="AN91" s="673">
        <v>10</v>
      </c>
      <c r="AO91" s="262">
        <v>10</v>
      </c>
      <c r="AU91" s="915"/>
      <c r="AV91" s="915"/>
    </row>
    <row r="92" spans="1:54" s="206" customFormat="1" ht="11.1" customHeight="1" x14ac:dyDescent="0.25">
      <c r="A92" s="651">
        <v>86</v>
      </c>
      <c r="B92" s="238"/>
      <c r="C92" s="253" t="s">
        <v>11</v>
      </c>
      <c r="D92" s="3635"/>
      <c r="E92" s="1561"/>
      <c r="F92" s="923"/>
      <c r="G92" s="929"/>
      <c r="H92" s="926"/>
      <c r="I92" s="656"/>
      <c r="J92" s="259"/>
      <c r="K92" s="239"/>
      <c r="L92" s="233"/>
      <c r="M92" s="234"/>
      <c r="N92" s="181"/>
      <c r="O92" s="181"/>
      <c r="P92" s="181"/>
      <c r="Q92" s="181"/>
      <c r="R92" s="181"/>
      <c r="S92" s="181"/>
      <c r="T92" s="181"/>
      <c r="U92" s="181"/>
      <c r="V92" s="181"/>
      <c r="W92" s="3745"/>
      <c r="X92" s="3749"/>
      <c r="Y92" s="3745"/>
      <c r="Z92" s="3377"/>
      <c r="AA92" s="660"/>
      <c r="AB92" s="661"/>
      <c r="AC92" s="662"/>
      <c r="AD92" s="663"/>
      <c r="AE92" s="3368"/>
      <c r="AF92" s="256"/>
      <c r="AG92" s="261"/>
      <c r="AH92" s="905">
        <v>8</v>
      </c>
      <c r="AI92" s="684"/>
      <c r="AJ92" s="250">
        <v>8</v>
      </c>
      <c r="AK92" s="681">
        <v>39934</v>
      </c>
      <c r="AL92" s="690"/>
      <c r="AM92" s="691">
        <v>61</v>
      </c>
      <c r="AN92" s="673">
        <v>61</v>
      </c>
      <c r="AO92" s="280">
        <v>7.625</v>
      </c>
      <c r="AU92" s="915"/>
      <c r="AV92" s="915"/>
    </row>
    <row r="93" spans="1:54" s="206" customFormat="1" ht="11.1" customHeight="1" x14ac:dyDescent="0.25">
      <c r="A93" s="651">
        <v>87</v>
      </c>
      <c r="B93" s="247"/>
      <c r="C93" s="263" t="s">
        <v>147</v>
      </c>
      <c r="D93" s="3640"/>
      <c r="E93" s="1562">
        <v>1</v>
      </c>
      <c r="F93" s="923"/>
      <c r="G93" s="929"/>
      <c r="H93" s="926"/>
      <c r="I93" s="656"/>
      <c r="J93" s="281"/>
      <c r="K93" s="279"/>
      <c r="L93" s="233"/>
      <c r="M93" s="234"/>
      <c r="N93" s="181"/>
      <c r="O93" s="181"/>
      <c r="P93" s="181"/>
      <c r="Q93" s="181"/>
      <c r="R93" s="181"/>
      <c r="S93" s="181"/>
      <c r="T93" s="181"/>
      <c r="U93" s="181"/>
      <c r="V93" s="181"/>
      <c r="W93" s="3745"/>
      <c r="X93" s="3749"/>
      <c r="Y93" s="3745"/>
      <c r="Z93" s="370"/>
      <c r="AA93" s="660"/>
      <c r="AB93" s="661"/>
      <c r="AC93" s="662"/>
      <c r="AD93" s="663"/>
      <c r="AE93" s="3368"/>
      <c r="AF93" s="256"/>
      <c r="AG93" s="282"/>
      <c r="AH93" s="685">
        <v>1</v>
      </c>
      <c r="AI93" s="686"/>
      <c r="AJ93" s="250">
        <v>1</v>
      </c>
      <c r="AK93" s="681">
        <v>39879</v>
      </c>
      <c r="AL93" s="694">
        <v>1</v>
      </c>
      <c r="AM93" s="695">
        <v>13</v>
      </c>
      <c r="AN93" s="673">
        <v>13</v>
      </c>
      <c r="AO93" s="262">
        <v>13</v>
      </c>
      <c r="AU93" s="915"/>
      <c r="AV93" s="915"/>
    </row>
    <row r="94" spans="1:54" s="206" customFormat="1" ht="11.1" customHeight="1" x14ac:dyDescent="0.25">
      <c r="A94" s="651">
        <v>88</v>
      </c>
      <c r="B94" s="238"/>
      <c r="C94" s="253" t="s">
        <v>7</v>
      </c>
      <c r="D94" s="3635"/>
      <c r="E94" s="1561"/>
      <c r="F94" s="923"/>
      <c r="G94" s="929"/>
      <c r="H94" s="926"/>
      <c r="I94" s="656"/>
      <c r="J94" s="259"/>
      <c r="K94" s="239"/>
      <c r="L94" s="233"/>
      <c r="M94" s="234"/>
      <c r="N94" s="181"/>
      <c r="O94" s="181"/>
      <c r="P94" s="181"/>
      <c r="Q94" s="181"/>
      <c r="R94" s="181"/>
      <c r="S94" s="181"/>
      <c r="T94" s="181"/>
      <c r="U94" s="181"/>
      <c r="V94" s="181"/>
      <c r="W94" s="3745"/>
      <c r="X94" s="3749"/>
      <c r="Y94" s="3745"/>
      <c r="Z94" s="3377"/>
      <c r="AA94" s="660"/>
      <c r="AB94" s="661"/>
      <c r="AC94" s="662"/>
      <c r="AD94" s="663"/>
      <c r="AE94" s="3368"/>
      <c r="AF94" s="256"/>
      <c r="AG94" s="261"/>
      <c r="AH94" s="905">
        <v>10</v>
      </c>
      <c r="AI94" s="684"/>
      <c r="AJ94" s="250">
        <v>10</v>
      </c>
      <c r="AK94" s="681">
        <v>39879</v>
      </c>
      <c r="AL94" s="690"/>
      <c r="AM94" s="691">
        <v>54</v>
      </c>
      <c r="AN94" s="673">
        <v>54</v>
      </c>
      <c r="AO94" s="280">
        <v>5.4</v>
      </c>
      <c r="AU94" s="915"/>
      <c r="AV94" s="915"/>
    </row>
    <row r="95" spans="1:54" ht="11.1" customHeight="1" x14ac:dyDescent="0.25">
      <c r="A95" s="651">
        <v>89</v>
      </c>
      <c r="B95" s="231"/>
      <c r="C95" s="263" t="s">
        <v>146</v>
      </c>
      <c r="D95" s="3640"/>
      <c r="E95" s="1562">
        <v>1</v>
      </c>
      <c r="F95" s="923"/>
      <c r="G95" s="929"/>
      <c r="H95" s="926"/>
      <c r="I95" s="656"/>
      <c r="J95" s="281"/>
      <c r="K95" s="279"/>
      <c r="L95" s="233"/>
      <c r="M95" s="234"/>
      <c r="N95" s="181"/>
      <c r="O95" s="181"/>
      <c r="P95" s="181"/>
      <c r="Q95" s="181"/>
      <c r="R95" s="181"/>
      <c r="S95" s="181"/>
      <c r="T95" s="181"/>
      <c r="U95" s="181"/>
      <c r="V95" s="181"/>
      <c r="W95" s="3745"/>
      <c r="X95" s="3749"/>
      <c r="Y95" s="3745"/>
      <c r="Z95" s="370"/>
      <c r="AA95" s="660"/>
      <c r="AB95" s="661"/>
      <c r="AC95" s="662"/>
      <c r="AD95" s="663"/>
      <c r="AE95" s="3368"/>
      <c r="AF95" s="256"/>
      <c r="AG95" s="282"/>
      <c r="AH95" s="685">
        <v>1</v>
      </c>
      <c r="AI95" s="686"/>
      <c r="AJ95" s="250">
        <v>1</v>
      </c>
      <c r="AK95" s="681">
        <v>39809</v>
      </c>
      <c r="AL95" s="694">
        <v>1</v>
      </c>
      <c r="AM95" s="695">
        <v>13</v>
      </c>
      <c r="AN95" s="673">
        <v>13</v>
      </c>
      <c r="AO95" s="280">
        <v>13</v>
      </c>
      <c r="AQ95" s="202"/>
      <c r="AR95" s="202"/>
      <c r="AS95" s="202"/>
      <c r="AT95" s="202"/>
      <c r="AU95" s="913"/>
      <c r="AW95" s="202"/>
      <c r="AX95" s="202"/>
      <c r="AY95" s="202"/>
      <c r="AZ95" s="202"/>
      <c r="BA95" s="202"/>
      <c r="BB95" s="202"/>
    </row>
    <row r="96" spans="1:54" s="206" customFormat="1" ht="11.1" customHeight="1" x14ac:dyDescent="0.25">
      <c r="A96" s="651">
        <v>90</v>
      </c>
      <c r="B96" s="247"/>
      <c r="C96" s="253" t="s">
        <v>42</v>
      </c>
      <c r="D96" s="3635"/>
      <c r="E96" s="1561"/>
      <c r="F96" s="923"/>
      <c r="G96" s="929"/>
      <c r="H96" s="926"/>
      <c r="I96" s="656"/>
      <c r="J96" s="281"/>
      <c r="K96" s="279"/>
      <c r="L96" s="233"/>
      <c r="M96" s="234"/>
      <c r="N96" s="181"/>
      <c r="O96" s="181"/>
      <c r="P96" s="181"/>
      <c r="Q96" s="181"/>
      <c r="R96" s="181"/>
      <c r="S96" s="181"/>
      <c r="T96" s="181"/>
      <c r="U96" s="181"/>
      <c r="V96" s="181"/>
      <c r="W96" s="3745"/>
      <c r="X96" s="3749"/>
      <c r="Y96" s="3745"/>
      <c r="Z96" s="370"/>
      <c r="AA96" s="660"/>
      <c r="AB96" s="661"/>
      <c r="AC96" s="662"/>
      <c r="AD96" s="663"/>
      <c r="AE96" s="3368"/>
      <c r="AF96" s="256"/>
      <c r="AG96" s="282"/>
      <c r="AH96" s="685">
        <v>1</v>
      </c>
      <c r="AI96" s="686"/>
      <c r="AJ96" s="250">
        <v>1</v>
      </c>
      <c r="AK96" s="681">
        <v>39781</v>
      </c>
      <c r="AL96" s="694"/>
      <c r="AM96" s="695">
        <v>0</v>
      </c>
      <c r="AN96" s="673">
        <v>0</v>
      </c>
      <c r="AO96" s="280">
        <v>0</v>
      </c>
      <c r="AU96" s="915"/>
      <c r="AV96" s="915"/>
    </row>
    <row r="97" spans="1:54" s="206" customFormat="1" ht="11.1" customHeight="1" x14ac:dyDescent="0.25">
      <c r="A97" s="651">
        <v>91</v>
      </c>
      <c r="B97" s="247"/>
      <c r="C97" s="253" t="s">
        <v>40</v>
      </c>
      <c r="D97" s="3635"/>
      <c r="E97" s="1561"/>
      <c r="F97" s="923"/>
      <c r="G97" s="929"/>
      <c r="H97" s="926"/>
      <c r="I97" s="656"/>
      <c r="J97" s="281"/>
      <c r="K97" s="279"/>
      <c r="L97" s="233"/>
      <c r="M97" s="234"/>
      <c r="N97" s="181"/>
      <c r="O97" s="181"/>
      <c r="P97" s="181"/>
      <c r="Q97" s="181"/>
      <c r="R97" s="181"/>
      <c r="S97" s="181"/>
      <c r="T97" s="181"/>
      <c r="U97" s="181"/>
      <c r="V97" s="181"/>
      <c r="W97" s="3745"/>
      <c r="X97" s="3749"/>
      <c r="Y97" s="3745"/>
      <c r="Z97" s="370"/>
      <c r="AA97" s="660"/>
      <c r="AB97" s="661"/>
      <c r="AC97" s="662"/>
      <c r="AD97" s="663"/>
      <c r="AE97" s="3368"/>
      <c r="AF97" s="256"/>
      <c r="AG97" s="282"/>
      <c r="AH97" s="685">
        <v>1</v>
      </c>
      <c r="AI97" s="686"/>
      <c r="AJ97" s="250">
        <v>1</v>
      </c>
      <c r="AK97" s="681">
        <v>39745</v>
      </c>
      <c r="AL97" s="694"/>
      <c r="AM97" s="695">
        <v>0</v>
      </c>
      <c r="AN97" s="673">
        <v>0</v>
      </c>
      <c r="AO97" s="280">
        <v>0</v>
      </c>
      <c r="AU97" s="915"/>
      <c r="AV97" s="915"/>
    </row>
    <row r="98" spans="1:54" s="206" customFormat="1" ht="11.1" customHeight="1" x14ac:dyDescent="0.25">
      <c r="A98" s="651">
        <v>92</v>
      </c>
      <c r="B98" s="247"/>
      <c r="C98" s="263" t="s">
        <v>197</v>
      </c>
      <c r="D98" s="3640"/>
      <c r="E98" s="1562">
        <v>1</v>
      </c>
      <c r="F98" s="923"/>
      <c r="G98" s="929"/>
      <c r="H98" s="926"/>
      <c r="I98" s="656"/>
      <c r="J98" s="265"/>
      <c r="K98" s="232"/>
      <c r="L98" s="233"/>
      <c r="M98" s="234"/>
      <c r="N98" s="181"/>
      <c r="O98" s="181"/>
      <c r="P98" s="181"/>
      <c r="Q98" s="181"/>
      <c r="R98" s="181"/>
      <c r="S98" s="181"/>
      <c r="T98" s="181"/>
      <c r="U98" s="181"/>
      <c r="V98" s="181"/>
      <c r="W98" s="3745"/>
      <c r="X98" s="3749"/>
      <c r="Y98" s="3745"/>
      <c r="Z98" s="3377"/>
      <c r="AA98" s="660"/>
      <c r="AB98" s="661"/>
      <c r="AC98" s="662"/>
      <c r="AD98" s="663"/>
      <c r="AE98" s="3368"/>
      <c r="AF98" s="256"/>
      <c r="AG98" s="261"/>
      <c r="AH98" s="905">
        <v>8</v>
      </c>
      <c r="AI98" s="684"/>
      <c r="AJ98" s="250">
        <v>8</v>
      </c>
      <c r="AK98" s="681">
        <v>39599</v>
      </c>
      <c r="AL98" s="690">
        <v>1</v>
      </c>
      <c r="AM98" s="692">
        <v>61</v>
      </c>
      <c r="AN98" s="673">
        <v>61</v>
      </c>
      <c r="AO98" s="262">
        <v>7.625</v>
      </c>
      <c r="AU98" s="915"/>
      <c r="AV98" s="915"/>
    </row>
    <row r="99" spans="1:54" ht="11.1" customHeight="1" x14ac:dyDescent="0.25">
      <c r="A99" s="651">
        <v>93</v>
      </c>
      <c r="B99" s="247"/>
      <c r="C99" s="253" t="s">
        <v>35</v>
      </c>
      <c r="D99" s="3635"/>
      <c r="E99" s="1561"/>
      <c r="F99" s="923"/>
      <c r="G99" s="929"/>
      <c r="H99" s="926"/>
      <c r="I99" s="656"/>
      <c r="J99" s="281"/>
      <c r="K99" s="279"/>
      <c r="L99" s="233"/>
      <c r="M99" s="234"/>
      <c r="N99" s="181"/>
      <c r="O99" s="181"/>
      <c r="P99" s="181"/>
      <c r="Q99" s="181"/>
      <c r="R99" s="181"/>
      <c r="S99" s="181"/>
      <c r="T99" s="181"/>
      <c r="U99" s="181"/>
      <c r="V99" s="181"/>
      <c r="W99" s="3745"/>
      <c r="X99" s="3749"/>
      <c r="Y99" s="3745"/>
      <c r="Z99" s="370"/>
      <c r="AA99" s="660"/>
      <c r="AB99" s="661"/>
      <c r="AC99" s="662"/>
      <c r="AD99" s="663"/>
      <c r="AE99" s="3368"/>
      <c r="AF99" s="256"/>
      <c r="AG99" s="282"/>
      <c r="AH99" s="685">
        <v>1</v>
      </c>
      <c r="AI99" s="686"/>
      <c r="AJ99" s="250">
        <v>1</v>
      </c>
      <c r="AK99" s="681">
        <v>39564</v>
      </c>
      <c r="AL99" s="694"/>
      <c r="AM99" s="695">
        <v>12</v>
      </c>
      <c r="AN99" s="673">
        <v>12</v>
      </c>
      <c r="AO99" s="280">
        <v>12</v>
      </c>
      <c r="AQ99" s="202"/>
      <c r="AR99" s="202"/>
      <c r="AS99" s="202"/>
      <c r="AT99" s="202"/>
      <c r="AU99" s="913"/>
      <c r="AW99" s="202"/>
      <c r="AX99" s="202"/>
      <c r="AY99" s="202"/>
      <c r="AZ99" s="202"/>
      <c r="BA99" s="202"/>
      <c r="BB99" s="202"/>
    </row>
    <row r="100" spans="1:54" s="248" customFormat="1" ht="11.1" customHeight="1" x14ac:dyDescent="0.25">
      <c r="A100" s="651">
        <v>94</v>
      </c>
      <c r="B100" s="247"/>
      <c r="C100" s="253" t="s">
        <v>6</v>
      </c>
      <c r="D100" s="3635"/>
      <c r="E100" s="1561"/>
      <c r="F100" s="923"/>
      <c r="G100" s="929"/>
      <c r="H100" s="926"/>
      <c r="I100" s="656"/>
      <c r="J100" s="265"/>
      <c r="K100" s="239"/>
      <c r="L100" s="233"/>
      <c r="M100" s="234"/>
      <c r="N100" s="181"/>
      <c r="O100" s="181"/>
      <c r="P100" s="181"/>
      <c r="Q100" s="181"/>
      <c r="R100" s="181"/>
      <c r="S100" s="181"/>
      <c r="T100" s="181"/>
      <c r="U100" s="181"/>
      <c r="V100" s="181"/>
      <c r="W100" s="3745"/>
      <c r="X100" s="3749"/>
      <c r="Y100" s="3745"/>
      <c r="Z100" s="3377"/>
      <c r="AA100" s="660"/>
      <c r="AB100" s="661"/>
      <c r="AC100" s="662"/>
      <c r="AD100" s="663"/>
      <c r="AE100" s="3368"/>
      <c r="AF100" s="256"/>
      <c r="AG100" s="261"/>
      <c r="AH100" s="905">
        <v>5</v>
      </c>
      <c r="AI100" s="684"/>
      <c r="AJ100" s="250">
        <v>5</v>
      </c>
      <c r="AK100" s="681">
        <v>39536</v>
      </c>
      <c r="AL100" s="690"/>
      <c r="AM100" s="691">
        <v>14</v>
      </c>
      <c r="AN100" s="673">
        <v>14</v>
      </c>
      <c r="AO100" s="262">
        <v>2.8</v>
      </c>
      <c r="AU100" s="917"/>
      <c r="AV100" s="917"/>
    </row>
    <row r="101" spans="1:54" s="283" customFormat="1" ht="11.1" customHeight="1" x14ac:dyDescent="0.25">
      <c r="A101" s="651">
        <v>95</v>
      </c>
      <c r="B101" s="238"/>
      <c r="C101" s="253" t="s">
        <v>198</v>
      </c>
      <c r="D101" s="3635"/>
      <c r="E101" s="1561"/>
      <c r="F101" s="923"/>
      <c r="G101" s="929"/>
      <c r="H101" s="926"/>
      <c r="I101" s="656"/>
      <c r="J101" s="281"/>
      <c r="K101" s="279"/>
      <c r="L101" s="233"/>
      <c r="M101" s="234"/>
      <c r="N101" s="181"/>
      <c r="O101" s="181"/>
      <c r="P101" s="181"/>
      <c r="Q101" s="181"/>
      <c r="R101" s="181"/>
      <c r="S101" s="181"/>
      <c r="T101" s="181"/>
      <c r="U101" s="181"/>
      <c r="V101" s="181"/>
      <c r="W101" s="3745"/>
      <c r="X101" s="3749"/>
      <c r="Y101" s="3745"/>
      <c r="Z101" s="370"/>
      <c r="AA101" s="660"/>
      <c r="AB101" s="661"/>
      <c r="AC101" s="662"/>
      <c r="AD101" s="663"/>
      <c r="AE101" s="3368"/>
      <c r="AF101" s="256"/>
      <c r="AG101" s="282"/>
      <c r="AH101" s="685">
        <v>1</v>
      </c>
      <c r="AI101" s="686"/>
      <c r="AJ101" s="250">
        <v>1</v>
      </c>
      <c r="AK101" s="681">
        <v>39480</v>
      </c>
      <c r="AL101" s="694"/>
      <c r="AM101" s="695">
        <v>0</v>
      </c>
      <c r="AN101" s="673">
        <v>0</v>
      </c>
      <c r="AO101" s="280">
        <v>0</v>
      </c>
      <c r="AU101" s="918"/>
      <c r="AV101" s="918"/>
    </row>
    <row r="102" spans="1:54" ht="11.1" customHeight="1" x14ac:dyDescent="0.25">
      <c r="A102" s="651">
        <v>96</v>
      </c>
      <c r="B102" s="247"/>
      <c r="C102" s="272" t="s">
        <v>66</v>
      </c>
      <c r="D102" s="3643"/>
      <c r="E102" s="1563"/>
      <c r="F102" s="923"/>
      <c r="G102" s="929"/>
      <c r="H102" s="926"/>
      <c r="I102" s="656"/>
      <c r="J102" s="285"/>
      <c r="K102" s="279"/>
      <c r="L102" s="233"/>
      <c r="M102" s="234"/>
      <c r="N102" s="181"/>
      <c r="O102" s="181"/>
      <c r="P102" s="181"/>
      <c r="Q102" s="181"/>
      <c r="R102" s="181"/>
      <c r="S102" s="181"/>
      <c r="T102" s="181"/>
      <c r="U102" s="181"/>
      <c r="V102" s="181"/>
      <c r="W102" s="3745"/>
      <c r="X102" s="3749"/>
      <c r="Y102" s="3745"/>
      <c r="Z102" s="370"/>
      <c r="AA102" s="660"/>
      <c r="AB102" s="661"/>
      <c r="AC102" s="662"/>
      <c r="AD102" s="663"/>
      <c r="AE102" s="3368"/>
      <c r="AF102" s="256"/>
      <c r="AG102" s="282"/>
      <c r="AH102" s="685">
        <v>1</v>
      </c>
      <c r="AI102" s="686"/>
      <c r="AJ102" s="250">
        <v>1</v>
      </c>
      <c r="AK102" s="681">
        <v>39410</v>
      </c>
      <c r="AL102" s="694"/>
      <c r="AM102" s="695">
        <v>0</v>
      </c>
      <c r="AN102" s="673">
        <v>0</v>
      </c>
      <c r="AO102" s="280">
        <v>0</v>
      </c>
      <c r="AQ102" s="202"/>
      <c r="AR102" s="202"/>
      <c r="AS102" s="202"/>
      <c r="AT102" s="202"/>
      <c r="AU102" s="913"/>
      <c r="AW102" s="202"/>
      <c r="AX102" s="202"/>
      <c r="AY102" s="202"/>
      <c r="AZ102" s="202"/>
      <c r="BA102" s="202"/>
      <c r="BB102" s="202"/>
    </row>
    <row r="103" spans="1:54" s="284" customFormat="1" ht="11.1" customHeight="1" x14ac:dyDescent="0.25">
      <c r="A103" s="651">
        <v>97</v>
      </c>
      <c r="B103" s="247"/>
      <c r="C103" s="253" t="s">
        <v>15</v>
      </c>
      <c r="D103" s="3635"/>
      <c r="E103" s="1561"/>
      <c r="F103" s="923"/>
      <c r="G103" s="929"/>
      <c r="H103" s="926"/>
      <c r="I103" s="656"/>
      <c r="J103" s="281"/>
      <c r="K103" s="279"/>
      <c r="L103" s="703"/>
      <c r="M103" s="3613"/>
      <c r="N103" s="3614"/>
      <c r="O103" s="3614"/>
      <c r="P103" s="3614"/>
      <c r="Q103" s="3614"/>
      <c r="R103" s="3614"/>
      <c r="S103" s="3614"/>
      <c r="T103" s="3614"/>
      <c r="U103" s="3614"/>
      <c r="V103" s="3614"/>
      <c r="W103" s="3746"/>
      <c r="X103" s="3749"/>
      <c r="Y103" s="3746"/>
      <c r="Z103" s="370"/>
      <c r="AA103" s="660"/>
      <c r="AB103" s="661"/>
      <c r="AC103" s="662"/>
      <c r="AD103" s="663"/>
      <c r="AE103" s="3368"/>
      <c r="AF103" s="256"/>
      <c r="AG103" s="282"/>
      <c r="AH103" s="685">
        <v>1</v>
      </c>
      <c r="AI103" s="686"/>
      <c r="AJ103" s="250">
        <v>1</v>
      </c>
      <c r="AK103" s="681">
        <v>39410</v>
      </c>
      <c r="AL103" s="694"/>
      <c r="AM103" s="695">
        <v>4</v>
      </c>
      <c r="AN103" s="673">
        <v>4</v>
      </c>
      <c r="AO103" s="280">
        <v>4</v>
      </c>
      <c r="AU103" s="916"/>
      <c r="AV103" s="916"/>
    </row>
    <row r="104" spans="1:54" ht="11.1" customHeight="1" x14ac:dyDescent="0.25">
      <c r="A104" s="651">
        <v>98</v>
      </c>
      <c r="B104" s="247"/>
      <c r="C104" s="253" t="s">
        <v>5</v>
      </c>
      <c r="D104" s="3635"/>
      <c r="E104" s="1561"/>
      <c r="F104" s="923"/>
      <c r="G104" s="929"/>
      <c r="H104" s="926"/>
      <c r="I104" s="656"/>
      <c r="J104" s="265"/>
      <c r="K104" s="239"/>
      <c r="L104" s="233"/>
      <c r="M104" s="234"/>
      <c r="N104" s="181"/>
      <c r="O104" s="181"/>
      <c r="P104" s="181"/>
      <c r="Q104" s="181"/>
      <c r="R104" s="181"/>
      <c r="S104" s="181"/>
      <c r="T104" s="181"/>
      <c r="U104" s="181"/>
      <c r="V104" s="181"/>
      <c r="W104" s="3745"/>
      <c r="X104" s="3749"/>
      <c r="Y104" s="3745"/>
      <c r="Z104" s="3377"/>
      <c r="AA104" s="660"/>
      <c r="AB104" s="661"/>
      <c r="AC104" s="662"/>
      <c r="AD104" s="663"/>
      <c r="AE104" s="3368"/>
      <c r="AF104" s="256"/>
      <c r="AG104" s="261"/>
      <c r="AH104" s="905">
        <v>3</v>
      </c>
      <c r="AI104" s="684"/>
      <c r="AJ104" s="250">
        <v>3</v>
      </c>
      <c r="AK104" s="681">
        <v>39389</v>
      </c>
      <c r="AL104" s="690"/>
      <c r="AM104" s="691">
        <v>8</v>
      </c>
      <c r="AN104" s="673">
        <v>8</v>
      </c>
      <c r="AO104" s="262">
        <v>2.6666666666666665</v>
      </c>
      <c r="AQ104" s="202"/>
      <c r="AR104" s="202"/>
      <c r="AS104" s="202"/>
      <c r="AT104" s="202"/>
      <c r="AU104" s="913"/>
      <c r="AW104" s="202"/>
      <c r="AX104" s="202"/>
      <c r="AY104" s="202"/>
      <c r="AZ104" s="202"/>
      <c r="BA104" s="202"/>
      <c r="BB104" s="202"/>
    </row>
    <row r="105" spans="1:54" ht="11.1" customHeight="1" x14ac:dyDescent="0.25">
      <c r="A105" s="651">
        <v>99</v>
      </c>
      <c r="B105" s="247"/>
      <c r="C105" s="253" t="s">
        <v>54</v>
      </c>
      <c r="D105" s="3635"/>
      <c r="E105" s="1561"/>
      <c r="F105" s="923"/>
      <c r="G105" s="929"/>
      <c r="H105" s="926"/>
      <c r="I105" s="656"/>
      <c r="J105" s="281"/>
      <c r="K105" s="279"/>
      <c r="L105" s="233"/>
      <c r="M105" s="234"/>
      <c r="N105" s="181"/>
      <c r="O105" s="181"/>
      <c r="P105" s="181"/>
      <c r="Q105" s="181"/>
      <c r="R105" s="181"/>
      <c r="S105" s="181"/>
      <c r="T105" s="181"/>
      <c r="U105" s="181"/>
      <c r="V105" s="181"/>
      <c r="W105" s="3745"/>
      <c r="X105" s="3749"/>
      <c r="Y105" s="3745"/>
      <c r="Z105" s="370"/>
      <c r="AA105" s="660"/>
      <c r="AB105" s="661"/>
      <c r="AC105" s="662"/>
      <c r="AD105" s="663"/>
      <c r="AE105" s="3368"/>
      <c r="AF105" s="256"/>
      <c r="AG105" s="282"/>
      <c r="AH105" s="685">
        <v>1</v>
      </c>
      <c r="AI105" s="686"/>
      <c r="AJ105" s="250">
        <v>1</v>
      </c>
      <c r="AK105" s="681">
        <v>39308</v>
      </c>
      <c r="AL105" s="694"/>
      <c r="AM105" s="695">
        <v>3</v>
      </c>
      <c r="AN105" s="673">
        <v>3</v>
      </c>
      <c r="AO105" s="280">
        <v>3</v>
      </c>
      <c r="AQ105" s="202"/>
      <c r="AR105" s="202"/>
      <c r="AS105" s="202"/>
      <c r="AT105" s="202"/>
      <c r="AU105" s="913"/>
      <c r="AW105" s="202"/>
      <c r="AX105" s="202"/>
      <c r="AY105" s="202"/>
      <c r="AZ105" s="202"/>
      <c r="BA105" s="202"/>
      <c r="BB105" s="202"/>
    </row>
    <row r="106" spans="1:54" ht="11.1" customHeight="1" x14ac:dyDescent="0.25">
      <c r="A106" s="651">
        <v>100</v>
      </c>
      <c r="B106" s="247"/>
      <c r="C106" s="253" t="s">
        <v>199</v>
      </c>
      <c r="D106" s="3635"/>
      <c r="E106" s="1561"/>
      <c r="F106" s="923"/>
      <c r="G106" s="929"/>
      <c r="H106" s="926"/>
      <c r="I106" s="656"/>
      <c r="J106" s="281"/>
      <c r="K106" s="279"/>
      <c r="L106" s="233"/>
      <c r="M106" s="234"/>
      <c r="N106" s="181"/>
      <c r="O106" s="181"/>
      <c r="P106" s="181"/>
      <c r="Q106" s="181"/>
      <c r="R106" s="181"/>
      <c r="S106" s="181"/>
      <c r="T106" s="181"/>
      <c r="U106" s="181"/>
      <c r="V106" s="181"/>
      <c r="W106" s="3745"/>
      <c r="X106" s="3749"/>
      <c r="Y106" s="3745"/>
      <c r="Z106" s="370"/>
      <c r="AA106" s="660"/>
      <c r="AB106" s="661"/>
      <c r="AC106" s="662"/>
      <c r="AD106" s="663"/>
      <c r="AE106" s="3368"/>
      <c r="AF106" s="256"/>
      <c r="AG106" s="282"/>
      <c r="AH106" s="685">
        <v>1</v>
      </c>
      <c r="AI106" s="686"/>
      <c r="AJ106" s="250">
        <v>1</v>
      </c>
      <c r="AK106" s="681">
        <v>39308</v>
      </c>
      <c r="AL106" s="694"/>
      <c r="AM106" s="695">
        <v>0</v>
      </c>
      <c r="AN106" s="673">
        <v>0</v>
      </c>
      <c r="AO106" s="280">
        <v>0</v>
      </c>
      <c r="AQ106" s="202"/>
      <c r="AR106" s="202"/>
      <c r="AS106" s="202"/>
      <c r="AT106" s="202"/>
      <c r="AU106" s="913"/>
      <c r="AW106" s="202"/>
      <c r="AX106" s="202"/>
      <c r="AY106" s="202"/>
      <c r="AZ106" s="202"/>
      <c r="BA106" s="202"/>
      <c r="BB106" s="202"/>
    </row>
    <row r="107" spans="1:54" ht="11.1" customHeight="1" x14ac:dyDescent="0.25">
      <c r="A107" s="651">
        <v>101</v>
      </c>
      <c r="B107" s="238"/>
      <c r="C107" s="253" t="s">
        <v>51</v>
      </c>
      <c r="D107" s="3635"/>
      <c r="E107" s="1561"/>
      <c r="F107" s="923"/>
      <c r="G107" s="929"/>
      <c r="H107" s="926"/>
      <c r="I107" s="656"/>
      <c r="J107" s="265"/>
      <c r="K107" s="232"/>
      <c r="L107" s="233"/>
      <c r="M107" s="234"/>
      <c r="N107" s="181"/>
      <c r="O107" s="181"/>
      <c r="P107" s="181"/>
      <c r="Q107" s="181"/>
      <c r="R107" s="181"/>
      <c r="S107" s="181"/>
      <c r="T107" s="181"/>
      <c r="U107" s="181"/>
      <c r="V107" s="181"/>
      <c r="W107" s="3745"/>
      <c r="X107" s="3749"/>
      <c r="Y107" s="3745"/>
      <c r="Z107" s="3377"/>
      <c r="AA107" s="660"/>
      <c r="AB107" s="661"/>
      <c r="AC107" s="662"/>
      <c r="AD107" s="663"/>
      <c r="AE107" s="3368"/>
      <c r="AF107" s="256"/>
      <c r="AG107" s="261"/>
      <c r="AH107" s="905">
        <v>2</v>
      </c>
      <c r="AI107" s="684"/>
      <c r="AJ107" s="250">
        <v>2</v>
      </c>
      <c r="AK107" s="681">
        <v>39263</v>
      </c>
      <c r="AL107" s="690"/>
      <c r="AM107" s="691">
        <v>8</v>
      </c>
      <c r="AN107" s="673">
        <v>8</v>
      </c>
      <c r="AO107" s="262">
        <v>4</v>
      </c>
      <c r="AQ107" s="202"/>
      <c r="AR107" s="202"/>
      <c r="AS107" s="202"/>
      <c r="AT107" s="202"/>
      <c r="AU107" s="913"/>
      <c r="AW107" s="202"/>
      <c r="AX107" s="202"/>
      <c r="AY107" s="202"/>
      <c r="AZ107" s="202"/>
      <c r="BA107" s="202"/>
      <c r="BB107" s="202"/>
    </row>
    <row r="108" spans="1:54" ht="11.1" customHeight="1" x14ac:dyDescent="0.25">
      <c r="A108" s="651">
        <v>102</v>
      </c>
      <c r="B108" s="247"/>
      <c r="C108" s="253" t="s">
        <v>53</v>
      </c>
      <c r="D108" s="3635"/>
      <c r="E108" s="1561"/>
      <c r="F108" s="923"/>
      <c r="G108" s="929"/>
      <c r="H108" s="926"/>
      <c r="I108" s="656"/>
      <c r="J108" s="281"/>
      <c r="K108" s="279"/>
      <c r="L108" s="233"/>
      <c r="M108" s="234"/>
      <c r="N108" s="181"/>
      <c r="O108" s="181"/>
      <c r="P108" s="181"/>
      <c r="Q108" s="181"/>
      <c r="R108" s="181"/>
      <c r="S108" s="181"/>
      <c r="T108" s="181"/>
      <c r="U108" s="181"/>
      <c r="V108" s="181"/>
      <c r="W108" s="3745"/>
      <c r="X108" s="3749"/>
      <c r="Y108" s="3745"/>
      <c r="Z108" s="370"/>
      <c r="AA108" s="660"/>
      <c r="AB108" s="661"/>
      <c r="AC108" s="662"/>
      <c r="AD108" s="663"/>
      <c r="AE108" s="3368"/>
      <c r="AF108" s="256"/>
      <c r="AG108" s="282"/>
      <c r="AH108" s="685">
        <v>1</v>
      </c>
      <c r="AI108" s="686"/>
      <c r="AJ108" s="250">
        <v>1</v>
      </c>
      <c r="AK108" s="681">
        <v>39263</v>
      </c>
      <c r="AL108" s="694"/>
      <c r="AM108" s="695">
        <v>6</v>
      </c>
      <c r="AN108" s="673">
        <v>6</v>
      </c>
      <c r="AO108" s="280">
        <v>6</v>
      </c>
      <c r="AQ108" s="202"/>
      <c r="AR108" s="202"/>
      <c r="AS108" s="202"/>
      <c r="AT108" s="202"/>
      <c r="AU108" s="913"/>
      <c r="AW108" s="202"/>
      <c r="AX108" s="202"/>
      <c r="AY108" s="202"/>
      <c r="AZ108" s="202"/>
      <c r="BA108" s="202"/>
      <c r="BB108" s="202"/>
    </row>
    <row r="109" spans="1:54" ht="11.1" customHeight="1" x14ac:dyDescent="0.25">
      <c r="A109" s="651">
        <v>103</v>
      </c>
      <c r="B109" s="247"/>
      <c r="C109" s="253" t="s">
        <v>67</v>
      </c>
      <c r="D109" s="3635"/>
      <c r="E109" s="1561"/>
      <c r="F109" s="923"/>
      <c r="G109" s="929"/>
      <c r="H109" s="926"/>
      <c r="I109" s="656"/>
      <c r="J109" s="281"/>
      <c r="K109" s="279"/>
      <c r="L109" s="233"/>
      <c r="M109" s="234"/>
      <c r="N109" s="181"/>
      <c r="O109" s="181"/>
      <c r="P109" s="181"/>
      <c r="Q109" s="181"/>
      <c r="R109" s="181"/>
      <c r="S109" s="181"/>
      <c r="T109" s="181"/>
      <c r="U109" s="181"/>
      <c r="V109" s="181"/>
      <c r="W109" s="3745"/>
      <c r="X109" s="3749"/>
      <c r="Y109" s="3745"/>
      <c r="Z109" s="370"/>
      <c r="AA109" s="660"/>
      <c r="AB109" s="661"/>
      <c r="AC109" s="662"/>
      <c r="AD109" s="663"/>
      <c r="AE109" s="3368"/>
      <c r="AF109" s="256"/>
      <c r="AG109" s="282"/>
      <c r="AH109" s="685">
        <v>1</v>
      </c>
      <c r="AI109" s="686"/>
      <c r="AJ109" s="250">
        <v>1</v>
      </c>
      <c r="AK109" s="681">
        <v>39227</v>
      </c>
      <c r="AL109" s="694"/>
      <c r="AM109" s="695">
        <v>0</v>
      </c>
      <c r="AN109" s="673">
        <v>0</v>
      </c>
      <c r="AO109" s="280">
        <v>0</v>
      </c>
      <c r="AQ109" s="202"/>
      <c r="AR109" s="202"/>
      <c r="AS109" s="202"/>
      <c r="AT109" s="202"/>
      <c r="AU109" s="913"/>
      <c r="AW109" s="202"/>
      <c r="AX109" s="202"/>
      <c r="AY109" s="202"/>
      <c r="AZ109" s="202"/>
      <c r="BA109" s="202"/>
      <c r="BB109" s="202"/>
    </row>
    <row r="110" spans="1:54" ht="11.1" customHeight="1" thickBot="1" x14ac:dyDescent="0.3">
      <c r="A110" s="651">
        <v>104</v>
      </c>
      <c r="B110" s="247"/>
      <c r="C110" s="253" t="s">
        <v>52</v>
      </c>
      <c r="D110" s="3635"/>
      <c r="E110" s="1561"/>
      <c r="F110" s="923"/>
      <c r="G110" s="929"/>
      <c r="H110" s="926"/>
      <c r="I110" s="656"/>
      <c r="J110" s="281"/>
      <c r="K110" s="286"/>
      <c r="L110" s="739"/>
      <c r="M110" s="740"/>
      <c r="N110" s="741"/>
      <c r="O110" s="741"/>
      <c r="P110" s="741"/>
      <c r="Q110" s="741"/>
      <c r="R110" s="741"/>
      <c r="S110" s="741"/>
      <c r="T110" s="741"/>
      <c r="U110" s="741"/>
      <c r="V110" s="741"/>
      <c r="W110" s="3747"/>
      <c r="X110" s="3750"/>
      <c r="Y110" s="3748"/>
      <c r="Z110" s="3615"/>
      <c r="AA110" s="793"/>
      <c r="AB110" s="794"/>
      <c r="AC110" s="795"/>
      <c r="AD110" s="743"/>
      <c r="AE110" s="3371"/>
      <c r="AF110" s="744"/>
      <c r="AG110" s="745"/>
      <c r="AH110" s="687">
        <v>1</v>
      </c>
      <c r="AI110" s="688"/>
      <c r="AJ110" s="689">
        <v>1</v>
      </c>
      <c r="AK110" s="3503">
        <v>39227</v>
      </c>
      <c r="AL110" s="747"/>
      <c r="AM110" s="696">
        <v>1</v>
      </c>
      <c r="AN110" s="697">
        <v>1</v>
      </c>
      <c r="AO110" s="674">
        <v>1</v>
      </c>
      <c r="AQ110" s="202"/>
      <c r="AR110" s="202"/>
      <c r="AS110" s="202"/>
      <c r="AT110" s="202"/>
      <c r="AU110" s="913"/>
      <c r="AW110" s="202"/>
      <c r="AX110" s="202"/>
      <c r="AY110" s="202"/>
      <c r="AZ110" s="202"/>
      <c r="BA110" s="202"/>
      <c r="BB110" s="202"/>
    </row>
    <row r="111" spans="1:54" ht="6" customHeight="1" thickTop="1" x14ac:dyDescent="0.25">
      <c r="A111" s="652"/>
      <c r="C111" s="218"/>
      <c r="D111" s="218"/>
      <c r="E111" s="287"/>
      <c r="F111" s="225"/>
      <c r="G111" s="225"/>
      <c r="H111" s="225"/>
      <c r="I111" s="225"/>
      <c r="J111" s="288"/>
      <c r="K111" s="288"/>
      <c r="L111" s="289"/>
      <c r="M111" s="289"/>
      <c r="N111" s="292"/>
      <c r="O111" s="289"/>
      <c r="P111" s="290"/>
      <c r="Q111" s="292"/>
      <c r="R111" s="291"/>
      <c r="S111" s="291"/>
      <c r="T111" s="292"/>
      <c r="U111" s="291"/>
      <c r="V111" s="291"/>
      <c r="W111" s="291"/>
      <c r="X111" s="291"/>
      <c r="Y111" s="292"/>
      <c r="Z111" s="293"/>
      <c r="AA111" s="293"/>
      <c r="AB111" s="293"/>
      <c r="AC111" s="293"/>
      <c r="AD111" s="293"/>
      <c r="AE111" s="293"/>
      <c r="AF111" s="294"/>
      <c r="AG111" s="294"/>
      <c r="AH111" s="294"/>
      <c r="AI111" s="295"/>
      <c r="AJ111" s="296"/>
      <c r="AK111" s="296"/>
      <c r="AL111" s="297"/>
      <c r="AM111" s="213"/>
      <c r="AN111" s="298"/>
      <c r="AO111" s="298"/>
      <c r="AP111" s="298"/>
      <c r="AQ111" s="299"/>
      <c r="AR111" s="299"/>
      <c r="AS111" s="202"/>
      <c r="AT111" s="202"/>
      <c r="AU111" s="913"/>
      <c r="AW111" s="202"/>
      <c r="AX111" s="202"/>
      <c r="AY111" s="202"/>
      <c r="AZ111" s="202"/>
      <c r="BA111" s="202"/>
      <c r="BB111" s="202"/>
    </row>
    <row r="112" spans="1:54" ht="11.1" customHeight="1" x14ac:dyDescent="0.25">
      <c r="C112" s="3985" t="s">
        <v>14</v>
      </c>
      <c r="D112" s="3985"/>
      <c r="E112" s="3985"/>
      <c r="F112" s="3985"/>
      <c r="G112" s="3985"/>
      <c r="H112" s="3985"/>
      <c r="I112" s="3985"/>
      <c r="J112" s="3985"/>
      <c r="K112" s="300"/>
      <c r="L112" s="301">
        <v>18</v>
      </c>
      <c r="M112" s="301">
        <v>14</v>
      </c>
      <c r="N112" s="302">
        <v>18</v>
      </c>
      <c r="O112" s="301">
        <v>18</v>
      </c>
      <c r="P112" s="302">
        <v>18</v>
      </c>
      <c r="Q112" s="302">
        <v>15</v>
      </c>
      <c r="R112" s="302">
        <v>17</v>
      </c>
      <c r="S112" s="302">
        <v>15</v>
      </c>
      <c r="T112" s="302">
        <v>18</v>
      </c>
      <c r="U112" s="302">
        <v>15</v>
      </c>
      <c r="V112" s="302">
        <v>13</v>
      </c>
      <c r="W112" s="302">
        <v>0</v>
      </c>
      <c r="X112" s="302">
        <v>0</v>
      </c>
      <c r="Y112" s="302">
        <v>0</v>
      </c>
      <c r="Z112" s="769">
        <v>28</v>
      </c>
      <c r="AA112" s="3986" t="s">
        <v>50</v>
      </c>
      <c r="AB112" s="3987"/>
      <c r="AC112" s="3987"/>
      <c r="AD112" s="303"/>
      <c r="AE112" s="303"/>
      <c r="AF112" s="305"/>
      <c r="AG112" s="306"/>
      <c r="AH112" s="306"/>
      <c r="AI112" s="683"/>
      <c r="AJ112" s="309">
        <v>2058</v>
      </c>
      <c r="AK112" s="683" t="s">
        <v>325</v>
      </c>
      <c r="AL112" s="683"/>
      <c r="AM112" s="683"/>
      <c r="AN112" s="683"/>
      <c r="AO112" s="307"/>
      <c r="AP112" s="202"/>
      <c r="AQ112" s="202"/>
      <c r="AR112" s="202"/>
      <c r="AS112" s="202"/>
      <c r="AT112" s="202"/>
      <c r="AU112" s="913"/>
      <c r="AW112" s="202"/>
      <c r="AX112" s="202"/>
      <c r="AY112" s="202"/>
      <c r="AZ112" s="202"/>
      <c r="BA112" s="202"/>
      <c r="BB112" s="202"/>
    </row>
    <row r="113" spans="1:54" ht="11.1" customHeight="1" x14ac:dyDescent="0.25">
      <c r="C113" s="310"/>
      <c r="D113" s="310"/>
      <c r="E113" s="311"/>
      <c r="F113" s="310"/>
      <c r="G113" s="310"/>
      <c r="H113" s="310"/>
      <c r="V113" s="312"/>
      <c r="W113" s="312"/>
      <c r="X113" s="312"/>
      <c r="Y113" s="312"/>
      <c r="Z113" s="313"/>
      <c r="AA113" s="314">
        <v>16.272727272727273</v>
      </c>
      <c r="AB113" s="3988" t="s">
        <v>81</v>
      </c>
      <c r="AC113" s="3988"/>
      <c r="AD113" s="303"/>
      <c r="AE113" s="303"/>
      <c r="AF113" s="315"/>
      <c r="AG113" s="316"/>
      <c r="AH113" s="213"/>
      <c r="AI113" s="731"/>
      <c r="AJ113" s="732">
        <v>19.78846153846154</v>
      </c>
      <c r="AK113" s="733" t="s">
        <v>327</v>
      </c>
      <c r="AL113" s="733"/>
      <c r="AM113" s="733"/>
      <c r="AN113" s="733"/>
      <c r="AO113" s="734"/>
      <c r="AP113" s="202"/>
      <c r="AQ113" s="202"/>
      <c r="AR113" s="202"/>
      <c r="AS113" s="202"/>
      <c r="AT113" s="202"/>
      <c r="AU113" s="913"/>
      <c r="AW113" s="202"/>
      <c r="AX113" s="202"/>
      <c r="AY113" s="202"/>
      <c r="AZ113" s="202"/>
      <c r="BA113" s="202"/>
      <c r="BB113" s="202"/>
    </row>
    <row r="114" spans="1:54" ht="11.1" customHeight="1" x14ac:dyDescent="0.25">
      <c r="C114" s="310"/>
      <c r="D114" s="310"/>
      <c r="E114" s="311"/>
      <c r="F114" s="310"/>
      <c r="G114" s="310"/>
      <c r="H114" s="310"/>
      <c r="V114" s="312"/>
      <c r="W114" s="312"/>
      <c r="X114" s="312"/>
      <c r="Y114" s="312"/>
      <c r="Z114" s="313"/>
      <c r="AF114" s="303"/>
      <c r="AG114" s="303"/>
      <c r="AH114" s="303"/>
      <c r="AI114" s="735"/>
      <c r="AJ114" s="736">
        <v>41</v>
      </c>
      <c r="AK114" s="737" t="s">
        <v>59</v>
      </c>
      <c r="AL114" s="737"/>
      <c r="AM114" s="737"/>
      <c r="AN114" s="737"/>
      <c r="AO114" s="738"/>
      <c r="AP114" s="308"/>
      <c r="AQ114" s="308"/>
      <c r="AR114" s="308"/>
      <c r="AS114" s="308"/>
      <c r="AT114" s="317"/>
      <c r="AU114" s="318"/>
      <c r="AV114" s="318"/>
      <c r="AW114" s="319"/>
      <c r="AX114" s="318"/>
      <c r="AY114" s="307"/>
      <c r="AZ114" s="202"/>
      <c r="BA114" s="202"/>
      <c r="BB114" s="202"/>
    </row>
    <row r="115" spans="1:54" ht="11.1" customHeight="1" thickBot="1" x14ac:dyDescent="0.3">
      <c r="C115" s="310"/>
      <c r="D115" s="310"/>
      <c r="E115" s="311"/>
      <c r="F115" s="310"/>
      <c r="G115" s="310"/>
      <c r="H115" s="310"/>
      <c r="V115" s="312"/>
      <c r="W115" s="312"/>
      <c r="X115" s="312"/>
      <c r="Y115" s="312"/>
      <c r="AG115" s="303"/>
      <c r="AH115" s="303"/>
      <c r="AI115" s="303"/>
      <c r="AJ115" s="304"/>
      <c r="AK115" s="315"/>
      <c r="AL115" s="315"/>
      <c r="AM115" s="316"/>
      <c r="AN115" s="213"/>
      <c r="AO115" s="298"/>
      <c r="AP115" s="308"/>
      <c r="AQ115" s="308"/>
      <c r="AR115" s="308"/>
      <c r="AS115" s="308"/>
      <c r="AT115" s="308"/>
      <c r="AU115" s="308"/>
      <c r="AV115" s="318"/>
      <c r="AW115" s="318"/>
      <c r="AX115" s="317"/>
      <c r="AY115" s="202"/>
      <c r="AZ115" s="202"/>
      <c r="BA115" s="202"/>
      <c r="BB115" s="202"/>
    </row>
    <row r="116" spans="1:54" ht="11.1" customHeight="1" thickTop="1" x14ac:dyDescent="0.25">
      <c r="A116" s="653"/>
      <c r="B116" s="320"/>
      <c r="C116" s="321"/>
      <c r="D116" s="321"/>
      <c r="E116" s="322"/>
      <c r="F116" s="323"/>
      <c r="G116" s="323"/>
      <c r="H116" s="323"/>
      <c r="I116" s="323"/>
      <c r="J116" s="324"/>
      <c r="K116" s="324"/>
      <c r="L116" s="325"/>
      <c r="M116" s="325"/>
      <c r="N116" s="325"/>
      <c r="O116" s="325"/>
      <c r="P116" s="325"/>
      <c r="Q116" s="325"/>
      <c r="R116" s="325"/>
      <c r="S116" s="325"/>
      <c r="T116" s="326"/>
      <c r="U116" s="326"/>
      <c r="V116" s="325"/>
      <c r="W116" s="325"/>
      <c r="X116" s="325"/>
      <c r="Y116" s="325"/>
      <c r="Z116" s="325"/>
      <c r="AA116" s="327"/>
      <c r="AB116" s="327"/>
      <c r="AC116" s="327"/>
      <c r="AD116" s="327"/>
      <c r="AE116" s="327"/>
      <c r="AF116" s="327"/>
      <c r="AG116" s="328"/>
      <c r="AH116" s="328"/>
      <c r="AI116" s="320"/>
      <c r="AJ116" s="329"/>
      <c r="AK116" s="329"/>
      <c r="AL116" s="329"/>
      <c r="AM116" s="329"/>
      <c r="AN116" s="330"/>
      <c r="AO116" s="331"/>
      <c r="AP116" s="329"/>
      <c r="AQ116" s="329"/>
      <c r="AR116" s="329"/>
      <c r="AS116" s="329"/>
      <c r="AT116" s="329"/>
      <c r="AU116" s="329"/>
      <c r="AV116" s="919"/>
      <c r="AW116" s="919"/>
      <c r="AX116" s="329"/>
      <c r="AY116" s="202"/>
      <c r="AZ116" s="202"/>
      <c r="BA116" s="202"/>
      <c r="BB116" s="202"/>
    </row>
    <row r="117" spans="1:54" ht="11.1" customHeight="1" thickBot="1" x14ac:dyDescent="0.3">
      <c r="F117" s="4166" t="s">
        <v>162</v>
      </c>
      <c r="G117" s="4166"/>
      <c r="H117" s="4166"/>
      <c r="I117" s="4166"/>
      <c r="J117" s="4166"/>
      <c r="K117" s="4166"/>
      <c r="AG117" s="202"/>
      <c r="AH117" s="213"/>
      <c r="AM117" s="213"/>
      <c r="AN117" s="213"/>
      <c r="AY117" s="211"/>
      <c r="AZ117" s="204"/>
      <c r="BA117" s="307"/>
      <c r="BB117" s="202"/>
    </row>
    <row r="118" spans="1:54" ht="11.1" customHeight="1" x14ac:dyDescent="0.25">
      <c r="F118" s="4166"/>
      <c r="G118" s="4166"/>
      <c r="H118" s="4166"/>
      <c r="I118" s="4166"/>
      <c r="J118" s="4166"/>
      <c r="K118" s="4166"/>
      <c r="L118" s="334" t="s">
        <v>39</v>
      </c>
      <c r="M118" s="334" t="s">
        <v>38</v>
      </c>
      <c r="N118" s="335" t="s">
        <v>314</v>
      </c>
      <c r="O118" s="335" t="s">
        <v>9</v>
      </c>
      <c r="P118" s="334" t="s">
        <v>13</v>
      </c>
      <c r="Q118" s="334" t="s">
        <v>12</v>
      </c>
      <c r="R118" s="334" t="s">
        <v>10</v>
      </c>
      <c r="S118" s="334" t="s">
        <v>163</v>
      </c>
      <c r="T118" s="334" t="s">
        <v>164</v>
      </c>
      <c r="U118" s="334" t="s">
        <v>165</v>
      </c>
      <c r="V118" s="334" t="s">
        <v>166</v>
      </c>
      <c r="W118" s="477"/>
      <c r="X118" s="3989" t="s">
        <v>79</v>
      </c>
      <c r="Y118" s="3990"/>
      <c r="Z118" s="3990"/>
      <c r="AA118" s="3990"/>
      <c r="AB118" s="3990"/>
      <c r="AC118" s="3990"/>
      <c r="AD118" s="3990"/>
      <c r="AE118" s="3990"/>
      <c r="AF118" s="3990"/>
      <c r="AG118" s="3990"/>
      <c r="AH118" s="3990"/>
      <c r="AI118" s="3991"/>
      <c r="AJ118" s="336"/>
      <c r="AK118" s="3995" t="s">
        <v>78</v>
      </c>
      <c r="AL118" s="3996"/>
      <c r="AM118" s="3996"/>
      <c r="AN118" s="3996"/>
      <c r="AO118" s="3996"/>
      <c r="AP118" s="3996"/>
      <c r="AQ118" s="3996"/>
      <c r="AR118" s="3996"/>
      <c r="AS118" s="3996"/>
      <c r="AT118" s="3996"/>
      <c r="AU118" s="3996"/>
      <c r="AV118" s="3997"/>
      <c r="AW118" s="213"/>
      <c r="AX118" s="202"/>
      <c r="AY118" s="202"/>
      <c r="AZ118" s="202"/>
      <c r="BA118" s="202"/>
      <c r="BB118" s="202"/>
    </row>
    <row r="119" spans="1:54" ht="11.1" customHeight="1" thickBot="1" x14ac:dyDescent="0.3">
      <c r="I119" s="1569" t="s">
        <v>4</v>
      </c>
      <c r="J119" s="241"/>
      <c r="L119" s="3655">
        <v>12</v>
      </c>
      <c r="M119" s="3655">
        <v>13</v>
      </c>
      <c r="N119" s="3655">
        <v>14</v>
      </c>
      <c r="O119" s="3655">
        <v>15</v>
      </c>
      <c r="P119" s="3655">
        <v>16</v>
      </c>
      <c r="Q119" s="3655">
        <v>17</v>
      </c>
      <c r="R119" s="3655">
        <v>18</v>
      </c>
      <c r="S119" s="3655">
        <v>19</v>
      </c>
      <c r="T119" s="3655">
        <v>20</v>
      </c>
      <c r="U119" s="3655">
        <v>21</v>
      </c>
      <c r="V119" s="3655">
        <v>22</v>
      </c>
      <c r="W119" s="344"/>
      <c r="X119" s="3992"/>
      <c r="Y119" s="3993"/>
      <c r="Z119" s="3993"/>
      <c r="AA119" s="3993"/>
      <c r="AB119" s="3993"/>
      <c r="AC119" s="3993"/>
      <c r="AD119" s="3993"/>
      <c r="AE119" s="3993"/>
      <c r="AF119" s="3993"/>
      <c r="AG119" s="3993"/>
      <c r="AH119" s="3993"/>
      <c r="AI119" s="3994"/>
      <c r="AJ119" s="336"/>
      <c r="AK119" s="3998"/>
      <c r="AL119" s="3999"/>
      <c r="AM119" s="3999"/>
      <c r="AN119" s="3999"/>
      <c r="AO119" s="3999"/>
      <c r="AP119" s="3999"/>
      <c r="AQ119" s="3999"/>
      <c r="AR119" s="3999"/>
      <c r="AS119" s="3999"/>
      <c r="AT119" s="3999"/>
      <c r="AU119" s="3999"/>
      <c r="AV119" s="4000"/>
      <c r="AW119" s="213"/>
      <c r="AX119" s="202"/>
      <c r="AY119" s="202"/>
      <c r="AZ119" s="202"/>
      <c r="BA119" s="202"/>
      <c r="BB119" s="202"/>
    </row>
    <row r="120" spans="1:54" ht="11.1" customHeight="1" thickBot="1" x14ac:dyDescent="0.3">
      <c r="I120" s="1570" t="s">
        <v>16</v>
      </c>
      <c r="J120" s="241"/>
      <c r="L120" s="717">
        <v>9</v>
      </c>
      <c r="M120" s="339">
        <v>10</v>
      </c>
      <c r="N120" s="339">
        <v>11</v>
      </c>
      <c r="O120" s="339">
        <v>12</v>
      </c>
      <c r="P120" s="339">
        <v>13</v>
      </c>
      <c r="Q120" s="339">
        <v>14</v>
      </c>
      <c r="R120" s="339">
        <v>15</v>
      </c>
      <c r="S120" s="339">
        <v>16</v>
      </c>
      <c r="T120" s="339">
        <v>17</v>
      </c>
      <c r="U120" s="339">
        <v>18</v>
      </c>
      <c r="V120" s="339">
        <v>19</v>
      </c>
      <c r="W120" s="344"/>
      <c r="Z120" s="202"/>
      <c r="AA120" s="202"/>
      <c r="AB120" s="202"/>
      <c r="AC120" s="202"/>
      <c r="AD120" s="202"/>
      <c r="AE120" s="202"/>
      <c r="AF120" s="202"/>
      <c r="AG120" s="202"/>
      <c r="AI120" s="202"/>
      <c r="AK120" s="212"/>
      <c r="AL120" s="212"/>
      <c r="AM120" s="212"/>
      <c r="AN120" s="215"/>
      <c r="AO120" s="215"/>
      <c r="AP120" s="215"/>
      <c r="AQ120" s="215"/>
      <c r="AR120" s="215"/>
      <c r="AS120" s="920"/>
      <c r="AT120" s="913"/>
      <c r="AV120" s="213"/>
      <c r="AW120" s="3708"/>
      <c r="AX120" s="211"/>
      <c r="AZ120" s="202"/>
      <c r="BA120" s="202"/>
      <c r="BB120" s="202"/>
    </row>
    <row r="121" spans="1:54" ht="11.1" customHeight="1" thickBot="1" x14ac:dyDescent="0.3">
      <c r="I121" s="1569" t="s">
        <v>17</v>
      </c>
      <c r="J121" s="241"/>
      <c r="L121" s="730">
        <v>6</v>
      </c>
      <c r="M121" s="718">
        <v>8</v>
      </c>
      <c r="N121" s="717">
        <v>9</v>
      </c>
      <c r="O121" s="717">
        <v>10</v>
      </c>
      <c r="P121" s="338">
        <v>11</v>
      </c>
      <c r="Q121" s="338">
        <v>12</v>
      </c>
      <c r="R121" s="338">
        <v>13</v>
      </c>
      <c r="S121" s="338">
        <v>14</v>
      </c>
      <c r="T121" s="338">
        <v>15</v>
      </c>
      <c r="U121" s="338">
        <v>16</v>
      </c>
      <c r="V121" s="339">
        <v>17</v>
      </c>
      <c r="W121" s="344"/>
      <c r="X121" s="4173" t="s">
        <v>225</v>
      </c>
      <c r="Y121" s="3914" t="s">
        <v>77</v>
      </c>
      <c r="Z121" s="3915"/>
      <c r="AA121" s="3915"/>
      <c r="AB121" s="3915"/>
      <c r="AC121" s="3915"/>
      <c r="AD121" s="3915"/>
      <c r="AE121" s="3915"/>
      <c r="AF121" s="3916"/>
      <c r="AG121" s="3920" t="s">
        <v>76</v>
      </c>
      <c r="AH121" s="3921"/>
      <c r="AI121" s="3922"/>
      <c r="AJ121" s="342"/>
      <c r="AK121" s="3929" t="s">
        <v>4</v>
      </c>
      <c r="AL121" s="3930"/>
      <c r="AM121" s="3933" t="s">
        <v>889</v>
      </c>
      <c r="AN121" s="3934"/>
      <c r="AO121" s="3934"/>
      <c r="AP121" s="3934"/>
      <c r="AQ121" s="3934"/>
      <c r="AR121" s="3934"/>
      <c r="AS121" s="3934"/>
      <c r="AT121" s="3934"/>
      <c r="AU121" s="3934"/>
      <c r="AV121" s="3935"/>
      <c r="AW121" s="213"/>
      <c r="AX121" s="202"/>
      <c r="AY121" s="202"/>
      <c r="AZ121" s="202"/>
      <c r="BA121" s="202"/>
      <c r="BB121" s="202"/>
    </row>
    <row r="122" spans="1:54" ht="11.1" customHeight="1" thickBot="1" x14ac:dyDescent="0.3">
      <c r="I122" s="1570" t="s">
        <v>18</v>
      </c>
      <c r="J122" s="241"/>
      <c r="L122" s="720">
        <v>4</v>
      </c>
      <c r="M122" s="729">
        <v>5</v>
      </c>
      <c r="N122" s="729">
        <v>6</v>
      </c>
      <c r="O122" s="729">
        <v>7</v>
      </c>
      <c r="P122" s="718">
        <v>9</v>
      </c>
      <c r="Q122" s="717">
        <v>10</v>
      </c>
      <c r="R122" s="717">
        <v>11</v>
      </c>
      <c r="S122" s="339">
        <v>12</v>
      </c>
      <c r="T122" s="339">
        <v>13</v>
      </c>
      <c r="U122" s="339">
        <v>14</v>
      </c>
      <c r="V122" s="339">
        <v>15</v>
      </c>
      <c r="W122" s="344"/>
      <c r="X122" s="4174"/>
      <c r="Y122" s="3917"/>
      <c r="Z122" s="3918"/>
      <c r="AA122" s="3918"/>
      <c r="AB122" s="3918"/>
      <c r="AC122" s="3918"/>
      <c r="AD122" s="3918"/>
      <c r="AE122" s="3918"/>
      <c r="AF122" s="3919"/>
      <c r="AG122" s="3923"/>
      <c r="AH122" s="3924"/>
      <c r="AI122" s="3925"/>
      <c r="AJ122" s="342"/>
      <c r="AK122" s="3931"/>
      <c r="AL122" s="3932"/>
      <c r="AM122" s="3936"/>
      <c r="AN122" s="3937"/>
      <c r="AO122" s="3937"/>
      <c r="AP122" s="3937"/>
      <c r="AQ122" s="3937"/>
      <c r="AR122" s="3937"/>
      <c r="AS122" s="3937"/>
      <c r="AT122" s="3937"/>
      <c r="AU122" s="3937"/>
      <c r="AV122" s="3938"/>
      <c r="AW122" s="213"/>
      <c r="AX122" s="202"/>
      <c r="AY122" s="202"/>
      <c r="AZ122" s="202"/>
      <c r="BA122" s="202"/>
      <c r="BB122" s="202"/>
    </row>
    <row r="123" spans="1:54" ht="11.1" customHeight="1" thickBot="1" x14ac:dyDescent="0.3">
      <c r="I123" s="1569" t="s">
        <v>19</v>
      </c>
      <c r="J123" s="241"/>
      <c r="L123" s="719">
        <v>3</v>
      </c>
      <c r="M123" s="725">
        <v>4</v>
      </c>
      <c r="N123" s="726">
        <v>5</v>
      </c>
      <c r="O123" s="725">
        <v>6</v>
      </c>
      <c r="P123" s="727">
        <v>7</v>
      </c>
      <c r="Q123" s="730">
        <v>8</v>
      </c>
      <c r="R123" s="730">
        <v>9</v>
      </c>
      <c r="S123" s="718">
        <v>11</v>
      </c>
      <c r="T123" s="717">
        <v>12</v>
      </c>
      <c r="U123" s="717">
        <v>13</v>
      </c>
      <c r="V123" s="337">
        <v>14</v>
      </c>
      <c r="W123" s="344"/>
      <c r="X123" s="4175"/>
      <c r="Y123" s="3939" t="s">
        <v>833</v>
      </c>
      <c r="Z123" s="3940"/>
      <c r="AA123" s="3940"/>
      <c r="AB123" s="3941" t="s">
        <v>834</v>
      </c>
      <c r="AC123" s="3941"/>
      <c r="AD123" s="3941"/>
      <c r="AE123" s="3942" t="s">
        <v>837</v>
      </c>
      <c r="AF123" s="3943"/>
      <c r="AG123" s="3926"/>
      <c r="AH123" s="3927"/>
      <c r="AI123" s="3928"/>
      <c r="AJ123" s="343"/>
      <c r="AK123" s="3929" t="s">
        <v>16</v>
      </c>
      <c r="AL123" s="3930"/>
      <c r="AM123" s="3933" t="s">
        <v>885</v>
      </c>
      <c r="AN123" s="3934"/>
      <c r="AO123" s="3934"/>
      <c r="AP123" s="3934"/>
      <c r="AQ123" s="3934"/>
      <c r="AR123" s="3934"/>
      <c r="AS123" s="3934"/>
      <c r="AT123" s="3934"/>
      <c r="AU123" s="3934"/>
      <c r="AV123" s="3935"/>
      <c r="AW123" s="202"/>
      <c r="AX123" s="202"/>
      <c r="AY123" s="202"/>
      <c r="AZ123" s="202"/>
      <c r="BA123" s="202"/>
      <c r="BB123" s="202"/>
    </row>
    <row r="124" spans="1:54" ht="11.1" customHeight="1" thickBot="1" x14ac:dyDescent="0.3">
      <c r="I124" s="1570" t="s">
        <v>20</v>
      </c>
      <c r="J124" s="241"/>
      <c r="L124" s="720">
        <v>2</v>
      </c>
      <c r="M124" s="726">
        <v>3</v>
      </c>
      <c r="N124" s="725">
        <v>4</v>
      </c>
      <c r="O124" s="726">
        <v>5</v>
      </c>
      <c r="P124" s="720">
        <v>6</v>
      </c>
      <c r="Q124" s="726">
        <v>7</v>
      </c>
      <c r="R124" s="720">
        <v>8</v>
      </c>
      <c r="S124" s="728">
        <v>9</v>
      </c>
      <c r="T124" s="727">
        <v>10</v>
      </c>
      <c r="U124" s="729">
        <v>11</v>
      </c>
      <c r="V124" s="718">
        <v>13</v>
      </c>
      <c r="W124" s="344"/>
      <c r="X124" s="3709">
        <v>0</v>
      </c>
      <c r="Y124" s="3897" t="s">
        <v>88</v>
      </c>
      <c r="Z124" s="3898"/>
      <c r="AA124" s="3898"/>
      <c r="AB124" s="3901" t="s">
        <v>235</v>
      </c>
      <c r="AC124" s="3901"/>
      <c r="AD124" s="3901"/>
      <c r="AE124" s="3903" t="s">
        <v>107</v>
      </c>
      <c r="AF124" s="3903"/>
      <c r="AG124" s="3944" t="s">
        <v>831</v>
      </c>
      <c r="AH124" s="3945"/>
      <c r="AI124" s="3946"/>
      <c r="AJ124" s="343"/>
      <c r="AK124" s="3931"/>
      <c r="AL124" s="3932"/>
      <c r="AM124" s="3936"/>
      <c r="AN124" s="3937"/>
      <c r="AO124" s="3937"/>
      <c r="AP124" s="3937"/>
      <c r="AQ124" s="3937"/>
      <c r="AR124" s="3937"/>
      <c r="AS124" s="3937"/>
      <c r="AT124" s="3937"/>
      <c r="AU124" s="3937"/>
      <c r="AV124" s="3938"/>
      <c r="AW124" s="202"/>
      <c r="AX124" s="202"/>
      <c r="AY124" s="202"/>
      <c r="AZ124" s="202"/>
      <c r="BA124" s="202"/>
      <c r="BB124" s="202"/>
    </row>
    <row r="125" spans="1:54" ht="11.1" customHeight="1" x14ac:dyDescent="0.25">
      <c r="I125" s="1569" t="s">
        <v>21</v>
      </c>
      <c r="J125" s="241"/>
      <c r="L125" s="719">
        <v>1</v>
      </c>
      <c r="M125" s="725">
        <v>2</v>
      </c>
      <c r="N125" s="726">
        <v>3</v>
      </c>
      <c r="O125" s="725">
        <v>4</v>
      </c>
      <c r="P125" s="719">
        <v>5</v>
      </c>
      <c r="Q125" s="725">
        <v>6</v>
      </c>
      <c r="R125" s="719">
        <v>7</v>
      </c>
      <c r="S125" s="719">
        <v>8</v>
      </c>
      <c r="T125" s="720">
        <v>9</v>
      </c>
      <c r="U125" s="719">
        <v>10</v>
      </c>
      <c r="V125" s="727">
        <v>11</v>
      </c>
      <c r="W125" s="344"/>
      <c r="X125" s="3508">
        <v>2007</v>
      </c>
      <c r="Y125" s="3899"/>
      <c r="Z125" s="3900"/>
      <c r="AA125" s="3900"/>
      <c r="AB125" s="3902"/>
      <c r="AC125" s="3902"/>
      <c r="AD125" s="3902"/>
      <c r="AE125" s="3904"/>
      <c r="AF125" s="3904"/>
      <c r="AG125" s="3947"/>
      <c r="AH125" s="3948"/>
      <c r="AI125" s="3949"/>
      <c r="AJ125" s="343"/>
      <c r="AK125" s="3929" t="s">
        <v>17</v>
      </c>
      <c r="AL125" s="3930"/>
      <c r="AM125" s="3933" t="s">
        <v>886</v>
      </c>
      <c r="AN125" s="3934"/>
      <c r="AO125" s="3934"/>
      <c r="AP125" s="3934"/>
      <c r="AQ125" s="3934"/>
      <c r="AR125" s="3934"/>
      <c r="AS125" s="3934"/>
      <c r="AT125" s="3934"/>
      <c r="AU125" s="3934"/>
      <c r="AV125" s="3935"/>
      <c r="AW125" s="213"/>
      <c r="AX125" s="202"/>
      <c r="AY125" s="202"/>
      <c r="AZ125" s="202"/>
      <c r="BA125" s="202"/>
      <c r="BB125" s="202"/>
    </row>
    <row r="126" spans="1:54" ht="11.1" customHeight="1" x14ac:dyDescent="0.25">
      <c r="I126" s="1570" t="s">
        <v>41</v>
      </c>
      <c r="J126" s="241"/>
      <c r="L126" s="720">
        <v>0</v>
      </c>
      <c r="M126" s="726">
        <v>1</v>
      </c>
      <c r="N126" s="725">
        <v>2</v>
      </c>
      <c r="O126" s="726">
        <v>3</v>
      </c>
      <c r="P126" s="720">
        <v>4</v>
      </c>
      <c r="Q126" s="726">
        <v>5</v>
      </c>
      <c r="R126" s="720">
        <v>6</v>
      </c>
      <c r="S126" s="719">
        <v>7</v>
      </c>
      <c r="T126" s="719">
        <v>8</v>
      </c>
      <c r="U126" s="720">
        <v>9</v>
      </c>
      <c r="V126" s="719">
        <v>10</v>
      </c>
      <c r="W126" s="344"/>
      <c r="X126" s="3507">
        <v>1</v>
      </c>
      <c r="Y126" s="3897" t="s">
        <v>235</v>
      </c>
      <c r="Z126" s="3898"/>
      <c r="AA126" s="3898"/>
      <c r="AB126" s="3901" t="s">
        <v>89</v>
      </c>
      <c r="AC126" s="3901"/>
      <c r="AD126" s="3901"/>
      <c r="AE126" s="3903" t="s">
        <v>159</v>
      </c>
      <c r="AF126" s="3903"/>
      <c r="AG126" s="3905" t="s">
        <v>832</v>
      </c>
      <c r="AH126" s="3906"/>
      <c r="AI126" s="3907"/>
      <c r="AJ126" s="343"/>
      <c r="AK126" s="3931"/>
      <c r="AL126" s="3932"/>
      <c r="AM126" s="3936"/>
      <c r="AN126" s="3937"/>
      <c r="AO126" s="3937"/>
      <c r="AP126" s="3937"/>
      <c r="AQ126" s="3937"/>
      <c r="AR126" s="3937"/>
      <c r="AS126" s="3937"/>
      <c r="AT126" s="3937"/>
      <c r="AU126" s="3937"/>
      <c r="AV126" s="3938"/>
      <c r="AW126" s="213"/>
      <c r="AX126" s="202"/>
      <c r="AY126" s="202"/>
      <c r="AZ126" s="202"/>
      <c r="BA126" s="202"/>
      <c r="BB126" s="202"/>
    </row>
    <row r="127" spans="1:54" ht="11.1" customHeight="1" x14ac:dyDescent="0.25">
      <c r="I127" s="1569" t="s">
        <v>22</v>
      </c>
      <c r="J127" s="241"/>
      <c r="L127" s="721" t="s">
        <v>0</v>
      </c>
      <c r="M127" s="725">
        <v>0</v>
      </c>
      <c r="N127" s="726">
        <v>1</v>
      </c>
      <c r="O127" s="725">
        <v>2</v>
      </c>
      <c r="P127" s="719">
        <v>3</v>
      </c>
      <c r="Q127" s="725">
        <v>4</v>
      </c>
      <c r="R127" s="719">
        <v>5</v>
      </c>
      <c r="S127" s="720">
        <v>6</v>
      </c>
      <c r="T127" s="719">
        <v>7</v>
      </c>
      <c r="U127" s="719">
        <v>8</v>
      </c>
      <c r="V127" s="720">
        <v>9</v>
      </c>
      <c r="W127" s="344"/>
      <c r="X127" s="3508">
        <v>2008</v>
      </c>
      <c r="Y127" s="3899"/>
      <c r="Z127" s="3900"/>
      <c r="AA127" s="3900"/>
      <c r="AB127" s="3902"/>
      <c r="AC127" s="3902"/>
      <c r="AD127" s="3902"/>
      <c r="AE127" s="3904"/>
      <c r="AF127" s="3904"/>
      <c r="AG127" s="3908"/>
      <c r="AH127" s="3909"/>
      <c r="AI127" s="3910"/>
      <c r="AJ127" s="343"/>
      <c r="AK127" s="3929" t="s">
        <v>18</v>
      </c>
      <c r="AL127" s="3930"/>
      <c r="AM127" s="3933" t="s">
        <v>864</v>
      </c>
      <c r="AN127" s="3934"/>
      <c r="AO127" s="3934"/>
      <c r="AP127" s="3934"/>
      <c r="AQ127" s="3934"/>
      <c r="AR127" s="3934"/>
      <c r="AS127" s="3934"/>
      <c r="AT127" s="3934"/>
      <c r="AU127" s="3934"/>
      <c r="AV127" s="3935"/>
      <c r="AW127" s="202"/>
      <c r="AX127" s="202"/>
      <c r="AY127" s="202"/>
      <c r="AZ127" s="202"/>
      <c r="BA127" s="202"/>
      <c r="BB127" s="202"/>
    </row>
    <row r="128" spans="1:54" ht="11.1" customHeight="1" x14ac:dyDescent="0.25">
      <c r="I128" s="1570" t="s">
        <v>23</v>
      </c>
      <c r="J128" s="241"/>
      <c r="L128" s="724" t="s">
        <v>0</v>
      </c>
      <c r="M128" s="723" t="s">
        <v>0</v>
      </c>
      <c r="N128" s="725">
        <v>0</v>
      </c>
      <c r="O128" s="726">
        <v>1</v>
      </c>
      <c r="P128" s="720">
        <v>2</v>
      </c>
      <c r="Q128" s="726">
        <v>3</v>
      </c>
      <c r="R128" s="720">
        <v>4</v>
      </c>
      <c r="S128" s="719">
        <v>5</v>
      </c>
      <c r="T128" s="720">
        <v>6</v>
      </c>
      <c r="U128" s="719">
        <v>7</v>
      </c>
      <c r="V128" s="719">
        <v>8</v>
      </c>
      <c r="W128" s="344"/>
      <c r="X128" s="3507">
        <v>2</v>
      </c>
      <c r="Y128" s="3897" t="s">
        <v>89</v>
      </c>
      <c r="Z128" s="3898"/>
      <c r="AA128" s="3898"/>
      <c r="AB128" s="3901" t="s">
        <v>835</v>
      </c>
      <c r="AC128" s="3901"/>
      <c r="AD128" s="3901"/>
      <c r="AE128" s="3903" t="s">
        <v>94</v>
      </c>
      <c r="AF128" s="3903"/>
      <c r="AG128" s="3905" t="s">
        <v>90</v>
      </c>
      <c r="AH128" s="3906"/>
      <c r="AI128" s="3907"/>
      <c r="AJ128" s="343"/>
      <c r="AK128" s="3931"/>
      <c r="AL128" s="3932"/>
      <c r="AM128" s="3936"/>
      <c r="AN128" s="3937"/>
      <c r="AO128" s="3937"/>
      <c r="AP128" s="3937"/>
      <c r="AQ128" s="3937"/>
      <c r="AR128" s="3937"/>
      <c r="AS128" s="3937"/>
      <c r="AT128" s="3937"/>
      <c r="AU128" s="3937"/>
      <c r="AV128" s="3938"/>
      <c r="AW128" s="213"/>
      <c r="AX128" s="202"/>
      <c r="AY128" s="202"/>
      <c r="AZ128" s="202"/>
      <c r="BA128" s="202"/>
      <c r="BB128" s="202"/>
    </row>
    <row r="129" spans="9:54" ht="11.1" customHeight="1" x14ac:dyDescent="0.25">
      <c r="I129" s="1569" t="s">
        <v>24</v>
      </c>
      <c r="J129" s="241"/>
      <c r="L129" s="721" t="s">
        <v>0</v>
      </c>
      <c r="M129" s="722" t="s">
        <v>0</v>
      </c>
      <c r="N129" s="723" t="s">
        <v>0</v>
      </c>
      <c r="O129" s="725">
        <v>0</v>
      </c>
      <c r="P129" s="719">
        <v>1</v>
      </c>
      <c r="Q129" s="725">
        <v>2</v>
      </c>
      <c r="R129" s="719">
        <v>3</v>
      </c>
      <c r="S129" s="720">
        <v>4</v>
      </c>
      <c r="T129" s="719">
        <v>5</v>
      </c>
      <c r="U129" s="720">
        <v>6</v>
      </c>
      <c r="V129" s="719">
        <v>7</v>
      </c>
      <c r="W129" s="344"/>
      <c r="X129" s="3508">
        <v>2009</v>
      </c>
      <c r="Y129" s="3899"/>
      <c r="Z129" s="3900"/>
      <c r="AA129" s="3900"/>
      <c r="AB129" s="3902"/>
      <c r="AC129" s="3902"/>
      <c r="AD129" s="3902"/>
      <c r="AE129" s="3904"/>
      <c r="AF129" s="3904"/>
      <c r="AG129" s="3908"/>
      <c r="AH129" s="3909"/>
      <c r="AI129" s="3910"/>
      <c r="AJ129" s="343"/>
      <c r="AK129" s="3929" t="s">
        <v>19</v>
      </c>
      <c r="AL129" s="3930"/>
      <c r="AM129" s="3933" t="s">
        <v>865</v>
      </c>
      <c r="AN129" s="3934"/>
      <c r="AO129" s="3934"/>
      <c r="AP129" s="3934"/>
      <c r="AQ129" s="3934"/>
      <c r="AR129" s="3934"/>
      <c r="AS129" s="3934"/>
      <c r="AT129" s="3934"/>
      <c r="AU129" s="3934"/>
      <c r="AV129" s="3935"/>
      <c r="AW129" s="213"/>
      <c r="AX129" s="202"/>
      <c r="AY129" s="202"/>
      <c r="AZ129" s="202"/>
      <c r="BA129" s="202"/>
      <c r="BB129" s="202"/>
    </row>
    <row r="130" spans="9:54" ht="11.1" customHeight="1" x14ac:dyDescent="0.25">
      <c r="I130" s="1570" t="s">
        <v>29</v>
      </c>
      <c r="J130" s="241"/>
      <c r="L130" s="724" t="s">
        <v>0</v>
      </c>
      <c r="M130" s="723" t="s">
        <v>0</v>
      </c>
      <c r="N130" s="722" t="s">
        <v>0</v>
      </c>
      <c r="O130" s="723" t="s">
        <v>0</v>
      </c>
      <c r="P130" s="720">
        <v>0</v>
      </c>
      <c r="Q130" s="726">
        <v>1</v>
      </c>
      <c r="R130" s="720">
        <v>2</v>
      </c>
      <c r="S130" s="719">
        <v>3</v>
      </c>
      <c r="T130" s="720">
        <v>4</v>
      </c>
      <c r="U130" s="719">
        <v>5</v>
      </c>
      <c r="V130" s="720">
        <v>6</v>
      </c>
      <c r="W130" s="344"/>
      <c r="X130" s="3507">
        <v>3</v>
      </c>
      <c r="Y130" s="3897" t="s">
        <v>94</v>
      </c>
      <c r="Z130" s="3898"/>
      <c r="AA130" s="3898"/>
      <c r="AB130" s="3901" t="s">
        <v>836</v>
      </c>
      <c r="AC130" s="3901"/>
      <c r="AD130" s="3901"/>
      <c r="AE130" s="3903" t="s">
        <v>159</v>
      </c>
      <c r="AF130" s="3903"/>
      <c r="AG130" s="3905" t="s">
        <v>159</v>
      </c>
      <c r="AH130" s="3906"/>
      <c r="AI130" s="3907"/>
      <c r="AJ130" s="343"/>
      <c r="AK130" s="3931"/>
      <c r="AL130" s="3932"/>
      <c r="AM130" s="3936"/>
      <c r="AN130" s="3937"/>
      <c r="AO130" s="3937"/>
      <c r="AP130" s="3937"/>
      <c r="AQ130" s="3937"/>
      <c r="AR130" s="3937"/>
      <c r="AS130" s="3937"/>
      <c r="AT130" s="3937"/>
      <c r="AU130" s="3937"/>
      <c r="AV130" s="3938"/>
      <c r="AW130" s="213"/>
      <c r="AX130" s="202"/>
      <c r="AY130" s="202"/>
      <c r="AZ130" s="202"/>
      <c r="BA130" s="202"/>
      <c r="BB130" s="202"/>
    </row>
    <row r="131" spans="9:54" ht="11.1" customHeight="1" x14ac:dyDescent="0.25">
      <c r="I131" s="1569" t="s">
        <v>30</v>
      </c>
      <c r="J131" s="241"/>
      <c r="L131" s="721" t="s">
        <v>0</v>
      </c>
      <c r="M131" s="722" t="s">
        <v>0</v>
      </c>
      <c r="N131" s="723" t="s">
        <v>0</v>
      </c>
      <c r="O131" s="722" t="s">
        <v>0</v>
      </c>
      <c r="P131" s="721" t="s">
        <v>0</v>
      </c>
      <c r="Q131" s="725">
        <v>0</v>
      </c>
      <c r="R131" s="719">
        <v>1</v>
      </c>
      <c r="S131" s="720">
        <v>2</v>
      </c>
      <c r="T131" s="719">
        <v>3</v>
      </c>
      <c r="U131" s="720">
        <v>4</v>
      </c>
      <c r="V131" s="719">
        <v>5</v>
      </c>
      <c r="W131" s="344"/>
      <c r="X131" s="3508">
        <v>2010</v>
      </c>
      <c r="Y131" s="3899"/>
      <c r="Z131" s="3900"/>
      <c r="AA131" s="3900"/>
      <c r="AB131" s="3902"/>
      <c r="AC131" s="3902"/>
      <c r="AD131" s="3902"/>
      <c r="AE131" s="3904"/>
      <c r="AF131" s="3904"/>
      <c r="AG131" s="3908"/>
      <c r="AH131" s="3909"/>
      <c r="AI131" s="3910"/>
      <c r="AJ131" s="343"/>
      <c r="AK131" s="3929" t="s">
        <v>21</v>
      </c>
      <c r="AL131" s="3930"/>
      <c r="AM131" s="3933" t="s">
        <v>846</v>
      </c>
      <c r="AN131" s="3934"/>
      <c r="AO131" s="3934"/>
      <c r="AP131" s="3934"/>
      <c r="AQ131" s="3934"/>
      <c r="AR131" s="3934"/>
      <c r="AS131" s="3934"/>
      <c r="AT131" s="3934"/>
      <c r="AU131" s="3934"/>
      <c r="AV131" s="3935"/>
      <c r="AW131" s="213"/>
      <c r="AX131" s="202"/>
      <c r="AY131" s="202"/>
      <c r="AZ131" s="202"/>
      <c r="BA131" s="202"/>
      <c r="BB131" s="202"/>
    </row>
    <row r="132" spans="9:54" ht="11.1" customHeight="1" x14ac:dyDescent="0.25">
      <c r="I132" s="1569" t="s">
        <v>33</v>
      </c>
      <c r="J132" s="241"/>
      <c r="L132" s="721" t="s">
        <v>0</v>
      </c>
      <c r="M132" s="722" t="s">
        <v>0</v>
      </c>
      <c r="N132" s="722" t="s">
        <v>0</v>
      </c>
      <c r="O132" s="722" t="s">
        <v>0</v>
      </c>
      <c r="P132" s="721" t="s">
        <v>0</v>
      </c>
      <c r="Q132" s="722" t="s">
        <v>0</v>
      </c>
      <c r="R132" s="719">
        <v>0</v>
      </c>
      <c r="S132" s="719">
        <v>1</v>
      </c>
      <c r="T132" s="720">
        <v>2</v>
      </c>
      <c r="U132" s="719">
        <v>3</v>
      </c>
      <c r="V132" s="720">
        <v>4</v>
      </c>
      <c r="W132" s="344"/>
      <c r="X132" s="3507">
        <v>4</v>
      </c>
      <c r="Y132" s="3897" t="s">
        <v>159</v>
      </c>
      <c r="Z132" s="3898"/>
      <c r="AA132" s="3898"/>
      <c r="AB132" s="3901" t="s">
        <v>101</v>
      </c>
      <c r="AC132" s="3901"/>
      <c r="AD132" s="3901"/>
      <c r="AE132" s="3903" t="s">
        <v>89</v>
      </c>
      <c r="AF132" s="3903"/>
      <c r="AG132" s="3905" t="s">
        <v>101</v>
      </c>
      <c r="AH132" s="3906"/>
      <c r="AI132" s="3907"/>
      <c r="AJ132" s="343"/>
      <c r="AK132" s="3931"/>
      <c r="AL132" s="3932"/>
      <c r="AM132" s="3936"/>
      <c r="AN132" s="3937"/>
      <c r="AO132" s="3937"/>
      <c r="AP132" s="3937"/>
      <c r="AQ132" s="3937"/>
      <c r="AR132" s="3937"/>
      <c r="AS132" s="3937"/>
      <c r="AT132" s="3937"/>
      <c r="AU132" s="3937"/>
      <c r="AV132" s="3938"/>
      <c r="AW132" s="213"/>
      <c r="AX132" s="202"/>
      <c r="AY132" s="202"/>
      <c r="AZ132" s="202"/>
      <c r="BA132" s="202"/>
      <c r="BB132" s="202"/>
    </row>
    <row r="133" spans="9:54" ht="11.1" customHeight="1" x14ac:dyDescent="0.25">
      <c r="I133" s="1569" t="s">
        <v>56</v>
      </c>
      <c r="L133" s="721" t="s">
        <v>0</v>
      </c>
      <c r="M133" s="722" t="s">
        <v>0</v>
      </c>
      <c r="N133" s="722" t="s">
        <v>0</v>
      </c>
      <c r="O133" s="722" t="s">
        <v>0</v>
      </c>
      <c r="P133" s="721" t="s">
        <v>0</v>
      </c>
      <c r="Q133" s="722" t="s">
        <v>0</v>
      </c>
      <c r="R133" s="722" t="s">
        <v>0</v>
      </c>
      <c r="S133" s="719">
        <v>0</v>
      </c>
      <c r="T133" s="719">
        <v>1</v>
      </c>
      <c r="U133" s="720">
        <v>2</v>
      </c>
      <c r="V133" s="719">
        <v>3</v>
      </c>
      <c r="W133" s="344"/>
      <c r="X133" s="3508">
        <v>2011</v>
      </c>
      <c r="Y133" s="3899"/>
      <c r="Z133" s="3900"/>
      <c r="AA133" s="3900"/>
      <c r="AB133" s="3902"/>
      <c r="AC133" s="3902"/>
      <c r="AD133" s="3902"/>
      <c r="AE133" s="3904"/>
      <c r="AF133" s="3904"/>
      <c r="AG133" s="3908"/>
      <c r="AH133" s="3909"/>
      <c r="AI133" s="3910"/>
      <c r="AJ133" s="343"/>
      <c r="AK133" s="3929" t="s">
        <v>41</v>
      </c>
      <c r="AL133" s="3930"/>
      <c r="AM133" s="3933" t="s">
        <v>854</v>
      </c>
      <c r="AN133" s="3934"/>
      <c r="AO133" s="3934"/>
      <c r="AP133" s="3934"/>
      <c r="AQ133" s="3934"/>
      <c r="AR133" s="3934"/>
      <c r="AS133" s="3934"/>
      <c r="AT133" s="3934"/>
      <c r="AU133" s="3934"/>
      <c r="AV133" s="3935"/>
      <c r="AW133" s="213"/>
      <c r="AX133" s="202"/>
      <c r="AY133" s="202"/>
      <c r="AZ133" s="202"/>
      <c r="BA133" s="202"/>
      <c r="BB133" s="202"/>
    </row>
    <row r="134" spans="9:54" ht="11.1" customHeight="1" x14ac:dyDescent="0.25">
      <c r="I134" s="1569" t="s">
        <v>48</v>
      </c>
      <c r="L134" s="721" t="s">
        <v>0</v>
      </c>
      <c r="M134" s="722" t="s">
        <v>0</v>
      </c>
      <c r="N134" s="722" t="s">
        <v>0</v>
      </c>
      <c r="O134" s="722" t="s">
        <v>0</v>
      </c>
      <c r="P134" s="721" t="s">
        <v>0</v>
      </c>
      <c r="Q134" s="722" t="s">
        <v>0</v>
      </c>
      <c r="R134" s="722" t="s">
        <v>0</v>
      </c>
      <c r="S134" s="722" t="s">
        <v>0</v>
      </c>
      <c r="T134" s="719">
        <v>0</v>
      </c>
      <c r="U134" s="719">
        <v>1</v>
      </c>
      <c r="V134" s="720">
        <v>2</v>
      </c>
      <c r="W134" s="344"/>
      <c r="X134" s="3507">
        <v>5</v>
      </c>
      <c r="Y134" s="3897" t="s">
        <v>89</v>
      </c>
      <c r="Z134" s="3898"/>
      <c r="AA134" s="3898"/>
      <c r="AB134" s="3901" t="s">
        <v>95</v>
      </c>
      <c r="AC134" s="3901"/>
      <c r="AD134" s="3901"/>
      <c r="AE134" s="3903" t="s">
        <v>208</v>
      </c>
      <c r="AF134" s="3903"/>
      <c r="AG134" s="3905" t="s">
        <v>107</v>
      </c>
      <c r="AH134" s="3906"/>
      <c r="AI134" s="3907"/>
      <c r="AJ134" s="343"/>
      <c r="AK134" s="3931"/>
      <c r="AL134" s="3932"/>
      <c r="AM134" s="3936"/>
      <c r="AN134" s="3937"/>
      <c r="AO134" s="3937"/>
      <c r="AP134" s="3937"/>
      <c r="AQ134" s="3937"/>
      <c r="AR134" s="3937"/>
      <c r="AS134" s="3937"/>
      <c r="AT134" s="3937"/>
      <c r="AU134" s="3937"/>
      <c r="AV134" s="3938"/>
      <c r="AW134" s="213"/>
      <c r="AX134" s="202"/>
      <c r="AY134" s="202"/>
      <c r="AZ134" s="202"/>
      <c r="BA134" s="202"/>
      <c r="BB134" s="202"/>
    </row>
    <row r="135" spans="9:54" ht="11.1" customHeight="1" x14ac:dyDescent="0.25">
      <c r="I135" s="1569" t="s">
        <v>62</v>
      </c>
      <c r="L135" s="721" t="s">
        <v>0</v>
      </c>
      <c r="M135" s="722" t="s">
        <v>0</v>
      </c>
      <c r="N135" s="722" t="s">
        <v>0</v>
      </c>
      <c r="O135" s="722" t="s">
        <v>0</v>
      </c>
      <c r="P135" s="721" t="s">
        <v>0</v>
      </c>
      <c r="Q135" s="722" t="s">
        <v>0</v>
      </c>
      <c r="R135" s="722" t="s">
        <v>0</v>
      </c>
      <c r="S135" s="722" t="s">
        <v>0</v>
      </c>
      <c r="T135" s="722" t="s">
        <v>0</v>
      </c>
      <c r="U135" s="719">
        <v>0</v>
      </c>
      <c r="V135" s="719">
        <v>1</v>
      </c>
      <c r="W135" s="344"/>
      <c r="X135" s="3508">
        <v>2012</v>
      </c>
      <c r="Y135" s="3899"/>
      <c r="Z135" s="3900"/>
      <c r="AA135" s="3900"/>
      <c r="AB135" s="3902"/>
      <c r="AC135" s="3902"/>
      <c r="AD135" s="3902"/>
      <c r="AE135" s="3904"/>
      <c r="AF135" s="3904"/>
      <c r="AG135" s="3908"/>
      <c r="AH135" s="3909"/>
      <c r="AI135" s="3910"/>
      <c r="AJ135" s="343"/>
      <c r="AK135" s="3929" t="s">
        <v>22</v>
      </c>
      <c r="AL135" s="3930"/>
      <c r="AM135" s="3933" t="s">
        <v>799</v>
      </c>
      <c r="AN135" s="3934"/>
      <c r="AO135" s="3934"/>
      <c r="AP135" s="3934"/>
      <c r="AQ135" s="3934"/>
      <c r="AR135" s="3934"/>
      <c r="AS135" s="3934"/>
      <c r="AT135" s="3934"/>
      <c r="AU135" s="3934"/>
      <c r="AV135" s="3935"/>
      <c r="AW135" s="213"/>
      <c r="AX135" s="202"/>
      <c r="AY135" s="202"/>
      <c r="AZ135" s="202"/>
      <c r="BA135" s="202"/>
      <c r="BB135" s="202"/>
    </row>
    <row r="136" spans="9:54" ht="11.1" customHeight="1" x14ac:dyDescent="0.25">
      <c r="I136" s="1569" t="s">
        <v>130</v>
      </c>
      <c r="L136" s="721" t="s">
        <v>0</v>
      </c>
      <c r="M136" s="722" t="s">
        <v>0</v>
      </c>
      <c r="N136" s="722" t="s">
        <v>0</v>
      </c>
      <c r="O136" s="722" t="s">
        <v>0</v>
      </c>
      <c r="P136" s="721" t="s">
        <v>0</v>
      </c>
      <c r="Q136" s="722" t="s">
        <v>0</v>
      </c>
      <c r="R136" s="722" t="s">
        <v>0</v>
      </c>
      <c r="S136" s="722" t="s">
        <v>0</v>
      </c>
      <c r="T136" s="722" t="s">
        <v>0</v>
      </c>
      <c r="U136" s="722" t="s">
        <v>0</v>
      </c>
      <c r="V136" s="719">
        <v>0</v>
      </c>
      <c r="W136" s="344"/>
      <c r="X136" s="3507">
        <v>6</v>
      </c>
      <c r="Y136" s="3897" t="s">
        <v>89</v>
      </c>
      <c r="Z136" s="3898"/>
      <c r="AA136" s="3898"/>
      <c r="AB136" s="3901" t="s">
        <v>830</v>
      </c>
      <c r="AC136" s="3901"/>
      <c r="AD136" s="3901"/>
      <c r="AE136" s="3903" t="s">
        <v>90</v>
      </c>
      <c r="AF136" s="3903"/>
      <c r="AG136" s="3905" t="s">
        <v>129</v>
      </c>
      <c r="AH136" s="3906"/>
      <c r="AI136" s="3907"/>
      <c r="AJ136" s="343"/>
      <c r="AK136" s="3931"/>
      <c r="AL136" s="3932"/>
      <c r="AM136" s="3936"/>
      <c r="AN136" s="3937"/>
      <c r="AO136" s="3937"/>
      <c r="AP136" s="3937"/>
      <c r="AQ136" s="3937"/>
      <c r="AR136" s="3937"/>
      <c r="AS136" s="3937"/>
      <c r="AT136" s="3937"/>
      <c r="AU136" s="3937"/>
      <c r="AV136" s="3938"/>
      <c r="AW136" s="213"/>
      <c r="AX136" s="202"/>
      <c r="AY136" s="202"/>
      <c r="AZ136" s="202"/>
      <c r="BA136" s="202"/>
      <c r="BB136" s="202"/>
    </row>
    <row r="137" spans="9:54" ht="11.1" customHeight="1" x14ac:dyDescent="0.25">
      <c r="I137" s="1571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508">
        <v>2013</v>
      </c>
      <c r="Y137" s="3899"/>
      <c r="Z137" s="3900"/>
      <c r="AA137" s="3900"/>
      <c r="AB137" s="3902"/>
      <c r="AC137" s="3902"/>
      <c r="AD137" s="3902"/>
      <c r="AE137" s="3904"/>
      <c r="AF137" s="3904"/>
      <c r="AG137" s="3908"/>
      <c r="AH137" s="3909"/>
      <c r="AI137" s="3910"/>
      <c r="AJ137" s="343"/>
      <c r="AK137" s="3929" t="s">
        <v>24</v>
      </c>
      <c r="AL137" s="3930"/>
      <c r="AM137" s="4041">
        <v>4</v>
      </c>
      <c r="AN137" s="4042"/>
      <c r="AO137" s="4045" t="s">
        <v>295</v>
      </c>
      <c r="AP137" s="4045"/>
      <c r="AQ137" s="4045"/>
      <c r="AR137" s="4045"/>
      <c r="AS137" s="4045"/>
      <c r="AT137" s="4045"/>
      <c r="AU137" s="4045"/>
      <c r="AV137" s="4046"/>
      <c r="AW137" s="202"/>
      <c r="AX137" s="202"/>
      <c r="AY137" s="202"/>
      <c r="AZ137" s="202"/>
      <c r="BA137" s="202"/>
      <c r="BB137" s="202"/>
    </row>
    <row r="138" spans="9:54" ht="11.1" customHeight="1" x14ac:dyDescent="0.25">
      <c r="U138" s="344"/>
      <c r="X138" s="3507">
        <v>7</v>
      </c>
      <c r="Y138" s="3897" t="s">
        <v>830</v>
      </c>
      <c r="Z138" s="3898"/>
      <c r="AA138" s="3898"/>
      <c r="AB138" s="3901" t="s">
        <v>90</v>
      </c>
      <c r="AC138" s="3901"/>
      <c r="AD138" s="3901"/>
      <c r="AE138" s="3903" t="s">
        <v>185</v>
      </c>
      <c r="AF138" s="3903"/>
      <c r="AG138" s="3905" t="s">
        <v>830</v>
      </c>
      <c r="AH138" s="3906"/>
      <c r="AI138" s="3907"/>
      <c r="AJ138" s="343"/>
      <c r="AK138" s="3931"/>
      <c r="AL138" s="3932"/>
      <c r="AM138" s="4043"/>
      <c r="AN138" s="4044"/>
      <c r="AO138" s="4047"/>
      <c r="AP138" s="4047"/>
      <c r="AQ138" s="4047"/>
      <c r="AR138" s="4047"/>
      <c r="AS138" s="4047"/>
      <c r="AT138" s="4047"/>
      <c r="AU138" s="4047"/>
      <c r="AV138" s="4048"/>
      <c r="AW138" s="202"/>
      <c r="AX138" s="202"/>
      <c r="AY138" s="202"/>
      <c r="AZ138" s="202"/>
      <c r="BA138" s="202"/>
      <c r="BB138" s="202"/>
    </row>
    <row r="139" spans="9:54" ht="11.1" customHeight="1" x14ac:dyDescent="0.25">
      <c r="U139" s="344"/>
      <c r="X139" s="3508">
        <v>2014</v>
      </c>
      <c r="Y139" s="3899"/>
      <c r="Z139" s="3900"/>
      <c r="AA139" s="3900"/>
      <c r="AB139" s="3902"/>
      <c r="AC139" s="3902"/>
      <c r="AD139" s="3902"/>
      <c r="AE139" s="3904"/>
      <c r="AF139" s="3904"/>
      <c r="AG139" s="3908"/>
      <c r="AH139" s="3909"/>
      <c r="AI139" s="3910"/>
      <c r="AJ139" s="211"/>
      <c r="AK139" s="3929" t="s">
        <v>56</v>
      </c>
      <c r="AL139" s="3930"/>
      <c r="AM139" s="4041">
        <v>3</v>
      </c>
      <c r="AN139" s="4042"/>
      <c r="AO139" s="4045" t="s">
        <v>110</v>
      </c>
      <c r="AP139" s="4045"/>
      <c r="AQ139" s="4045"/>
      <c r="AR139" s="4045"/>
      <c r="AS139" s="4045"/>
      <c r="AT139" s="4045"/>
      <c r="AU139" s="4045"/>
      <c r="AV139" s="4046"/>
      <c r="AW139" s="211"/>
      <c r="AX139" s="202"/>
      <c r="AY139" s="202"/>
      <c r="AZ139" s="202"/>
      <c r="BA139" s="202"/>
      <c r="BB139" s="202"/>
    </row>
    <row r="140" spans="9:54" ht="11.1" customHeight="1" x14ac:dyDescent="0.25">
      <c r="I140" s="1571"/>
      <c r="L140" s="344"/>
      <c r="M140" s="344"/>
      <c r="N140" s="344"/>
      <c r="O140" s="344"/>
      <c r="P140" s="344"/>
      <c r="Q140" s="344"/>
      <c r="R140" s="344"/>
      <c r="S140" s="344"/>
      <c r="T140" s="344"/>
      <c r="U140" s="312"/>
      <c r="X140" s="3507">
        <v>8</v>
      </c>
      <c r="Y140" s="3897" t="s">
        <v>830</v>
      </c>
      <c r="Z140" s="3898"/>
      <c r="AA140" s="3898"/>
      <c r="AB140" s="3901" t="s">
        <v>159</v>
      </c>
      <c r="AC140" s="3901"/>
      <c r="AD140" s="3901"/>
      <c r="AE140" s="3903" t="s">
        <v>129</v>
      </c>
      <c r="AF140" s="3903"/>
      <c r="AG140" s="3905" t="s">
        <v>90</v>
      </c>
      <c r="AH140" s="3906"/>
      <c r="AI140" s="3907"/>
      <c r="AJ140" s="340"/>
      <c r="AK140" s="3931"/>
      <c r="AL140" s="3932"/>
      <c r="AM140" s="4043"/>
      <c r="AN140" s="4044"/>
      <c r="AO140" s="4047"/>
      <c r="AP140" s="4047"/>
      <c r="AQ140" s="4047"/>
      <c r="AR140" s="4047"/>
      <c r="AS140" s="4047"/>
      <c r="AT140" s="4047"/>
      <c r="AU140" s="4047"/>
      <c r="AV140" s="4048"/>
      <c r="AW140" s="211"/>
      <c r="AX140" s="202"/>
      <c r="AY140" s="202"/>
      <c r="AZ140" s="202"/>
      <c r="BA140" s="202"/>
      <c r="BB140" s="202"/>
    </row>
    <row r="141" spans="9:54" ht="11.1" customHeight="1" x14ac:dyDescent="0.25">
      <c r="I141" s="1571"/>
      <c r="L141" s="344"/>
      <c r="M141" s="344"/>
      <c r="N141" s="344"/>
      <c r="O141" s="344"/>
      <c r="P141" s="344"/>
      <c r="Q141" s="344"/>
      <c r="R141" s="344"/>
      <c r="S141" s="344"/>
      <c r="T141" s="344"/>
      <c r="X141" s="3508">
        <v>2015</v>
      </c>
      <c r="Y141" s="3899"/>
      <c r="Z141" s="3900"/>
      <c r="AA141" s="3900"/>
      <c r="AB141" s="3902"/>
      <c r="AC141" s="3902"/>
      <c r="AD141" s="3902"/>
      <c r="AE141" s="3904"/>
      <c r="AF141" s="3904"/>
      <c r="AG141" s="3908"/>
      <c r="AH141" s="3909"/>
      <c r="AI141" s="3910"/>
      <c r="AJ141" s="248"/>
      <c r="AK141" s="3929" t="s">
        <v>130</v>
      </c>
      <c r="AL141" s="3930"/>
      <c r="AM141" s="4041">
        <v>5</v>
      </c>
      <c r="AN141" s="4042"/>
      <c r="AO141" s="4045" t="s">
        <v>111</v>
      </c>
      <c r="AP141" s="4045"/>
      <c r="AQ141" s="4045"/>
      <c r="AR141" s="4045"/>
      <c r="AS141" s="4045"/>
      <c r="AT141" s="4045"/>
      <c r="AU141" s="4045"/>
      <c r="AV141" s="4046"/>
      <c r="AW141" s="211"/>
      <c r="AX141" s="202"/>
      <c r="AY141" s="202"/>
      <c r="AZ141" s="202"/>
      <c r="BA141" s="202"/>
      <c r="BB141" s="202"/>
    </row>
    <row r="142" spans="9:54" ht="11.1" customHeight="1" x14ac:dyDescent="0.25">
      <c r="I142" s="1572" t="s">
        <v>605</v>
      </c>
      <c r="J142" s="345"/>
      <c r="K142" s="202"/>
      <c r="V142" s="312"/>
      <c r="W142" s="312"/>
      <c r="X142" s="3507">
        <v>9</v>
      </c>
      <c r="Y142" s="3897" t="s">
        <v>94</v>
      </c>
      <c r="Z142" s="3898"/>
      <c r="AA142" s="3898"/>
      <c r="AB142" s="3901" t="s">
        <v>159</v>
      </c>
      <c r="AC142" s="3901"/>
      <c r="AD142" s="3901"/>
      <c r="AE142" s="3903" t="s">
        <v>129</v>
      </c>
      <c r="AF142" s="3903"/>
      <c r="AG142" s="3905" t="s">
        <v>830</v>
      </c>
      <c r="AH142" s="3906"/>
      <c r="AI142" s="3907"/>
      <c r="AJ142" s="283"/>
      <c r="AK142" s="3931"/>
      <c r="AL142" s="3932"/>
      <c r="AM142" s="4043"/>
      <c r="AN142" s="4044"/>
      <c r="AO142" s="4047"/>
      <c r="AP142" s="4047"/>
      <c r="AQ142" s="4047"/>
      <c r="AR142" s="4047"/>
      <c r="AS142" s="4047"/>
      <c r="AT142" s="4047"/>
      <c r="AU142" s="4047"/>
      <c r="AV142" s="4048"/>
      <c r="AW142" s="211"/>
      <c r="AX142" s="202"/>
      <c r="AY142" s="202"/>
      <c r="AZ142" s="202"/>
      <c r="BA142" s="202"/>
      <c r="BB142" s="202"/>
    </row>
    <row r="143" spans="9:54" ht="11.1" customHeight="1" x14ac:dyDescent="0.25">
      <c r="I143" s="1573"/>
      <c r="J143" s="346"/>
      <c r="K143" s="346"/>
      <c r="L143" s="4160" t="s">
        <v>349</v>
      </c>
      <c r="M143" s="4160"/>
      <c r="N143" s="4160"/>
      <c r="O143" s="4160"/>
      <c r="P143" s="4160"/>
      <c r="Q143" s="4160"/>
      <c r="R143" s="4160"/>
      <c r="S143" s="4160"/>
      <c r="T143" s="4161"/>
      <c r="X143" s="3508">
        <v>2016</v>
      </c>
      <c r="Y143" s="3899"/>
      <c r="Z143" s="3900"/>
      <c r="AA143" s="3900"/>
      <c r="AB143" s="3902"/>
      <c r="AC143" s="3902"/>
      <c r="AD143" s="3902"/>
      <c r="AE143" s="3904"/>
      <c r="AF143" s="3904"/>
      <c r="AG143" s="3908"/>
      <c r="AH143" s="3909"/>
      <c r="AI143" s="3910"/>
      <c r="AJ143" s="248"/>
      <c r="AK143" s="3929" t="s">
        <v>437</v>
      </c>
      <c r="AL143" s="3930"/>
      <c r="AM143" s="4041">
        <v>19</v>
      </c>
      <c r="AN143" s="4042"/>
      <c r="AO143" s="4045" t="s">
        <v>348</v>
      </c>
      <c r="AP143" s="4045"/>
      <c r="AQ143" s="4045"/>
      <c r="AR143" s="4045"/>
      <c r="AS143" s="4045"/>
      <c r="AT143" s="4045"/>
      <c r="AU143" s="4045"/>
      <c r="AV143" s="4046"/>
      <c r="AW143" s="211"/>
      <c r="AX143" s="202"/>
      <c r="AY143" s="202"/>
      <c r="AZ143" s="202"/>
      <c r="BA143" s="202"/>
      <c r="BB143" s="202"/>
    </row>
    <row r="144" spans="9:54" ht="11.1" customHeight="1" x14ac:dyDescent="0.25">
      <c r="I144" s="1574"/>
      <c r="J144" s="347"/>
      <c r="K144" s="347"/>
      <c r="L144" s="4162"/>
      <c r="M144" s="4162"/>
      <c r="N144" s="4162"/>
      <c r="O144" s="4162"/>
      <c r="P144" s="4162"/>
      <c r="Q144" s="4162"/>
      <c r="R144" s="4162"/>
      <c r="S144" s="4162"/>
      <c r="T144" s="4163"/>
      <c r="V144" s="312"/>
      <c r="W144" s="312"/>
      <c r="X144" s="3507">
        <v>10</v>
      </c>
      <c r="Y144" s="3897" t="s">
        <v>830</v>
      </c>
      <c r="Z144" s="3898"/>
      <c r="AA144" s="3898"/>
      <c r="AB144" s="3901" t="s">
        <v>89</v>
      </c>
      <c r="AC144" s="3901"/>
      <c r="AD144" s="3901"/>
      <c r="AE144" s="3903" t="s">
        <v>101</v>
      </c>
      <c r="AF144" s="3903"/>
      <c r="AG144" s="3905" t="s">
        <v>830</v>
      </c>
      <c r="AH144" s="3906"/>
      <c r="AI144" s="3907"/>
      <c r="AJ144" s="283"/>
      <c r="AK144" s="3931"/>
      <c r="AL144" s="3932"/>
      <c r="AM144" s="4043"/>
      <c r="AN144" s="4044"/>
      <c r="AO144" s="4047"/>
      <c r="AP144" s="4047"/>
      <c r="AQ144" s="4047"/>
      <c r="AR144" s="4047"/>
      <c r="AS144" s="4047"/>
      <c r="AT144" s="4047"/>
      <c r="AU144" s="4047"/>
      <c r="AV144" s="4048"/>
      <c r="AW144" s="211"/>
      <c r="AX144" s="202"/>
      <c r="AY144" s="202"/>
      <c r="AZ144" s="202"/>
      <c r="BA144" s="202"/>
      <c r="BB144" s="202"/>
    </row>
    <row r="145" spans="9:54" ht="11.1" customHeight="1" x14ac:dyDescent="0.25">
      <c r="I145" s="807"/>
      <c r="J145" s="348"/>
      <c r="K145" s="348"/>
      <c r="L145" s="4164"/>
      <c r="M145" s="4164"/>
      <c r="N145" s="4164"/>
      <c r="O145" s="4164"/>
      <c r="P145" s="4164"/>
      <c r="Q145" s="4164"/>
      <c r="R145" s="4164"/>
      <c r="S145" s="4164"/>
      <c r="T145" s="4165"/>
      <c r="X145" s="3508">
        <v>2017</v>
      </c>
      <c r="Y145" s="3899"/>
      <c r="Z145" s="3900"/>
      <c r="AA145" s="3900"/>
      <c r="AB145" s="3902"/>
      <c r="AC145" s="3902"/>
      <c r="AD145" s="3902"/>
      <c r="AE145" s="3904"/>
      <c r="AF145" s="3904"/>
      <c r="AG145" s="3908"/>
      <c r="AH145" s="3909"/>
      <c r="AI145" s="3910"/>
      <c r="AJ145" s="248"/>
      <c r="AK145" s="212"/>
      <c r="AL145" s="212"/>
      <c r="AM145" s="212"/>
      <c r="AN145" s="215"/>
      <c r="AO145" s="215"/>
      <c r="AP145" s="215"/>
      <c r="AQ145" s="215"/>
      <c r="AR145" s="215"/>
      <c r="AS145" s="920"/>
      <c r="AT145" s="913"/>
      <c r="AV145" s="213"/>
      <c r="AW145" s="3708"/>
      <c r="AX145" s="211"/>
      <c r="AY145" s="202"/>
      <c r="AZ145" s="202"/>
      <c r="BA145" s="202"/>
      <c r="BB145" s="202"/>
    </row>
    <row r="146" spans="9:54" ht="11.1" customHeight="1" x14ac:dyDescent="0.25">
      <c r="I146" s="1575"/>
      <c r="J146" s="248"/>
      <c r="K146" s="248"/>
      <c r="L146" s="350"/>
      <c r="M146" s="350"/>
      <c r="N146" s="350"/>
      <c r="O146" s="350"/>
      <c r="P146" s="350"/>
      <c r="Q146" s="350"/>
      <c r="R146" s="350"/>
      <c r="S146" s="350"/>
      <c r="T146" s="350"/>
      <c r="V146" s="312"/>
      <c r="W146" s="312"/>
      <c r="X146" s="3507">
        <v>11</v>
      </c>
      <c r="Y146" s="3897" t="s">
        <v>830</v>
      </c>
      <c r="Z146" s="3898"/>
      <c r="AA146" s="3898"/>
      <c r="AB146" s="3901" t="s">
        <v>214</v>
      </c>
      <c r="AC146" s="3901"/>
      <c r="AD146" s="3901"/>
      <c r="AE146" s="3903" t="s">
        <v>94</v>
      </c>
      <c r="AF146" s="3903"/>
      <c r="AG146" s="3905" t="s">
        <v>94</v>
      </c>
      <c r="AH146" s="3906"/>
      <c r="AI146" s="3907"/>
      <c r="AJ146" s="283"/>
      <c r="AK146" s="212"/>
      <c r="AL146" s="212"/>
      <c r="AM146" s="212"/>
      <c r="AN146" s="215"/>
      <c r="AP146" s="215"/>
      <c r="AQ146" s="215"/>
      <c r="AR146" s="215"/>
      <c r="AS146" s="920"/>
      <c r="AT146" s="913"/>
      <c r="AV146" s="213"/>
      <c r="AW146" s="3708"/>
      <c r="AX146" s="211"/>
      <c r="AY146" s="202"/>
      <c r="AZ146" s="202"/>
      <c r="BA146" s="202"/>
      <c r="BB146" s="202"/>
    </row>
    <row r="147" spans="9:54" ht="11.1" customHeight="1" x14ac:dyDescent="0.25">
      <c r="I147" s="1576"/>
      <c r="J147" s="346"/>
      <c r="K147" s="346"/>
      <c r="L147" s="4160" t="s">
        <v>350</v>
      </c>
      <c r="M147" s="4160"/>
      <c r="N147" s="4160"/>
      <c r="O147" s="4160"/>
      <c r="P147" s="4160"/>
      <c r="Q147" s="4160"/>
      <c r="R147" s="4160"/>
      <c r="S147" s="4160"/>
      <c r="T147" s="4161"/>
      <c r="X147" s="3508">
        <v>2018</v>
      </c>
      <c r="Y147" s="3899"/>
      <c r="Z147" s="3900"/>
      <c r="AA147" s="3900"/>
      <c r="AB147" s="3902"/>
      <c r="AC147" s="3902"/>
      <c r="AD147" s="3902"/>
      <c r="AE147" s="3904"/>
      <c r="AF147" s="3904"/>
      <c r="AG147" s="3908"/>
      <c r="AH147" s="3909"/>
      <c r="AI147" s="3910"/>
      <c r="AJ147" s="248"/>
      <c r="AK147" s="3888" t="s">
        <v>856</v>
      </c>
      <c r="AL147" s="3889"/>
      <c r="AM147" s="3889"/>
      <c r="AN147" s="3889"/>
      <c r="AO147" s="3889"/>
      <c r="AP147" s="3889"/>
      <c r="AQ147" s="3889"/>
      <c r="AR147" s="3889"/>
      <c r="AS147" s="3889"/>
      <c r="AT147" s="3889"/>
      <c r="AU147" s="3889"/>
      <c r="AV147" s="3889"/>
      <c r="AW147" s="3889"/>
      <c r="AX147" s="3890"/>
      <c r="AY147" s="211"/>
      <c r="AZ147" s="202"/>
      <c r="BA147" s="202"/>
      <c r="BB147" s="202"/>
    </row>
    <row r="148" spans="9:54" ht="11.1" customHeight="1" x14ac:dyDescent="0.25">
      <c r="I148" s="352"/>
      <c r="J148" s="266"/>
      <c r="K148" s="266"/>
      <c r="L148" s="4162"/>
      <c r="M148" s="4162"/>
      <c r="N148" s="4162"/>
      <c r="O148" s="4162"/>
      <c r="P148" s="4162"/>
      <c r="Q148" s="4162"/>
      <c r="R148" s="4162"/>
      <c r="S148" s="4162"/>
      <c r="T148" s="4163"/>
      <c r="V148" s="312"/>
      <c r="W148" s="312"/>
      <c r="X148" s="3507">
        <v>12</v>
      </c>
      <c r="Y148" s="3897" t="s">
        <v>94</v>
      </c>
      <c r="Z148" s="3898"/>
      <c r="AA148" s="3898"/>
      <c r="AB148" s="3901" t="s">
        <v>89</v>
      </c>
      <c r="AC148" s="3901"/>
      <c r="AD148" s="3901"/>
      <c r="AE148" s="3903" t="s">
        <v>214</v>
      </c>
      <c r="AF148" s="3903"/>
      <c r="AG148" s="3905" t="s">
        <v>94</v>
      </c>
      <c r="AH148" s="3906"/>
      <c r="AI148" s="3907"/>
      <c r="AJ148" s="283"/>
      <c r="AK148" s="3891"/>
      <c r="AL148" s="3892"/>
      <c r="AM148" s="3892"/>
      <c r="AN148" s="3892"/>
      <c r="AO148" s="3892"/>
      <c r="AP148" s="3892"/>
      <c r="AQ148" s="3892"/>
      <c r="AR148" s="3892"/>
      <c r="AS148" s="3892"/>
      <c r="AT148" s="3892"/>
      <c r="AU148" s="3892"/>
      <c r="AV148" s="3892"/>
      <c r="AW148" s="3892"/>
      <c r="AX148" s="3893"/>
      <c r="AY148" s="202"/>
      <c r="AZ148" s="202"/>
      <c r="BA148" s="202"/>
      <c r="BB148" s="202"/>
    </row>
    <row r="149" spans="9:54" ht="9.9499999999999993" customHeight="1" x14ac:dyDescent="0.25">
      <c r="I149" s="1577"/>
      <c r="J149" s="3707"/>
      <c r="K149" s="3707"/>
      <c r="L149" s="4162"/>
      <c r="M149" s="4162"/>
      <c r="N149" s="4162"/>
      <c r="O149" s="4162"/>
      <c r="P149" s="4162"/>
      <c r="Q149" s="4162"/>
      <c r="R149" s="4162"/>
      <c r="S149" s="4162"/>
      <c r="T149" s="4163"/>
      <c r="V149" s="312"/>
      <c r="W149" s="312"/>
      <c r="X149" s="3508">
        <v>2019</v>
      </c>
      <c r="Y149" s="3899"/>
      <c r="Z149" s="3900"/>
      <c r="AA149" s="3900"/>
      <c r="AB149" s="3902"/>
      <c r="AC149" s="3902"/>
      <c r="AD149" s="3902"/>
      <c r="AE149" s="3904"/>
      <c r="AF149" s="3904"/>
      <c r="AG149" s="3908"/>
      <c r="AH149" s="3909"/>
      <c r="AI149" s="3910"/>
      <c r="AJ149" s="355"/>
      <c r="AK149" s="3891"/>
      <c r="AL149" s="3892"/>
      <c r="AM149" s="3892"/>
      <c r="AN149" s="3892"/>
      <c r="AO149" s="3892"/>
      <c r="AP149" s="3892"/>
      <c r="AQ149" s="3892"/>
      <c r="AR149" s="3892"/>
      <c r="AS149" s="3892"/>
      <c r="AT149" s="3892"/>
      <c r="AU149" s="3892"/>
      <c r="AV149" s="3892"/>
      <c r="AW149" s="3892"/>
      <c r="AX149" s="3893"/>
      <c r="AY149" s="202"/>
      <c r="AZ149" s="202"/>
      <c r="BA149" s="202"/>
      <c r="BB149" s="202"/>
    </row>
    <row r="150" spans="9:54" ht="9.9499999999999993" customHeight="1" x14ac:dyDescent="0.25">
      <c r="I150" s="4156"/>
      <c r="J150" s="4157"/>
      <c r="K150" s="4157"/>
      <c r="L150" s="4162"/>
      <c r="M150" s="4162"/>
      <c r="N150" s="4162"/>
      <c r="O150" s="4162"/>
      <c r="P150" s="4162"/>
      <c r="Q150" s="4162"/>
      <c r="R150" s="4162"/>
      <c r="S150" s="4162"/>
      <c r="T150" s="4163"/>
      <c r="V150" s="312"/>
      <c r="W150" s="312"/>
      <c r="X150" s="3507">
        <v>13</v>
      </c>
      <c r="Y150" s="3897" t="s">
        <v>866</v>
      </c>
      <c r="Z150" s="3898"/>
      <c r="AA150" s="3898"/>
      <c r="AB150" s="3901" t="s">
        <v>867</v>
      </c>
      <c r="AC150" s="3901"/>
      <c r="AD150" s="3901"/>
      <c r="AE150" s="3903" t="s">
        <v>867</v>
      </c>
      <c r="AF150" s="3903"/>
      <c r="AG150" s="3905" t="s">
        <v>867</v>
      </c>
      <c r="AH150" s="3906"/>
      <c r="AI150" s="3907"/>
      <c r="AJ150" s="283"/>
      <c r="AK150" s="3891"/>
      <c r="AL150" s="3892"/>
      <c r="AM150" s="3892"/>
      <c r="AN150" s="3892"/>
      <c r="AO150" s="3892"/>
      <c r="AP150" s="3892"/>
      <c r="AQ150" s="3892"/>
      <c r="AR150" s="3892"/>
      <c r="AS150" s="3892"/>
      <c r="AT150" s="3892"/>
      <c r="AU150" s="3892"/>
      <c r="AV150" s="3892"/>
      <c r="AW150" s="3892"/>
      <c r="AX150" s="3893"/>
      <c r="AY150" s="202"/>
      <c r="AZ150" s="202"/>
      <c r="BA150" s="202"/>
      <c r="BB150" s="202"/>
    </row>
    <row r="151" spans="9:54" ht="9.9499999999999993" customHeight="1" x14ac:dyDescent="0.25">
      <c r="I151" s="4158"/>
      <c r="J151" s="4159"/>
      <c r="K151" s="4159"/>
      <c r="L151" s="4164"/>
      <c r="M151" s="4164"/>
      <c r="N151" s="4164"/>
      <c r="O151" s="4164"/>
      <c r="P151" s="4164"/>
      <c r="Q151" s="4164"/>
      <c r="R151" s="4164"/>
      <c r="S151" s="4164"/>
      <c r="T151" s="4165"/>
      <c r="V151" s="312"/>
      <c r="W151" s="312"/>
      <c r="X151" s="3506">
        <v>2020</v>
      </c>
      <c r="Y151" s="3899"/>
      <c r="Z151" s="3900"/>
      <c r="AA151" s="3900"/>
      <c r="AB151" s="3902"/>
      <c r="AC151" s="3902"/>
      <c r="AD151" s="3902"/>
      <c r="AE151" s="3904"/>
      <c r="AF151" s="3904"/>
      <c r="AG151" s="3908"/>
      <c r="AH151" s="3909"/>
      <c r="AI151" s="3910"/>
      <c r="AJ151" s="355"/>
      <c r="AK151" s="3894"/>
      <c r="AL151" s="3895"/>
      <c r="AM151" s="3895"/>
      <c r="AN151" s="3895"/>
      <c r="AO151" s="3895"/>
      <c r="AP151" s="3895"/>
      <c r="AQ151" s="3895"/>
      <c r="AR151" s="3895"/>
      <c r="AS151" s="3895"/>
      <c r="AT151" s="3895"/>
      <c r="AU151" s="3895"/>
      <c r="AV151" s="3895"/>
      <c r="AW151" s="3895"/>
      <c r="AX151" s="3896"/>
      <c r="AY151" s="202"/>
      <c r="AZ151" s="202"/>
      <c r="BA151" s="202"/>
      <c r="BB151" s="202"/>
    </row>
    <row r="152" spans="9:54" ht="12" customHeight="1" x14ac:dyDescent="0.25">
      <c r="V152" s="312"/>
      <c r="W152" s="312"/>
      <c r="X152" s="312"/>
      <c r="Y152" s="312"/>
      <c r="Z152" s="354"/>
      <c r="AA152" s="355"/>
      <c r="AB152" s="355"/>
      <c r="AC152" s="355"/>
      <c r="AD152" s="355"/>
      <c r="AE152" s="355"/>
      <c r="AF152" s="355"/>
      <c r="AG152" s="355"/>
      <c r="AH152" s="357"/>
      <c r="AI152" s="355"/>
      <c r="AJ152" s="355"/>
      <c r="AK152" s="340"/>
      <c r="AM152" s="213"/>
      <c r="AN152" s="215"/>
      <c r="AO152" s="215"/>
      <c r="AP152" s="215"/>
      <c r="AQ152" s="215"/>
      <c r="AR152" s="920"/>
      <c r="AS152" s="913"/>
      <c r="AV152" s="3708"/>
      <c r="AW152" s="211"/>
      <c r="AX152" s="212"/>
      <c r="AY152" s="202"/>
      <c r="AZ152" s="202"/>
      <c r="BA152" s="202"/>
      <c r="BB152" s="202"/>
    </row>
    <row r="153" spans="9:54" ht="12" customHeight="1" x14ac:dyDescent="0.25">
      <c r="W153" s="213"/>
      <c r="X153" s="215"/>
      <c r="Y153" s="215"/>
      <c r="Z153" s="215"/>
      <c r="AA153" s="920"/>
      <c r="AB153" s="913"/>
      <c r="AC153" s="213"/>
      <c r="AD153" s="213"/>
      <c r="AE153" s="3708"/>
      <c r="AF153" s="211"/>
      <c r="AG153" s="213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</row>
    <row r="154" spans="9:54" x14ac:dyDescent="0.25">
      <c r="W154" s="213"/>
      <c r="X154" s="202"/>
      <c r="Y154" s="215"/>
      <c r="Z154" s="215"/>
      <c r="AA154" s="215"/>
      <c r="AB154" s="920"/>
      <c r="AC154" s="920"/>
      <c r="AD154" s="213"/>
      <c r="AE154" s="213"/>
      <c r="AF154" s="213"/>
      <c r="AG154" s="3708"/>
      <c r="AH154" s="211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</row>
    <row r="155" spans="9:54" x14ac:dyDescent="0.25">
      <c r="W155" s="213"/>
      <c r="X155" s="355"/>
      <c r="Y155" s="202"/>
      <c r="Z155" s="202"/>
      <c r="AA155" s="202"/>
      <c r="AB155" s="202"/>
      <c r="AC155" s="202"/>
      <c r="AD155" s="202"/>
      <c r="AE155" s="202"/>
      <c r="AF155" s="202"/>
      <c r="AG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</row>
    <row r="156" spans="9:54" x14ac:dyDescent="0.25">
      <c r="V156" s="213"/>
      <c r="W156" s="213"/>
      <c r="X156" s="213"/>
      <c r="Y156" s="213"/>
      <c r="Z156" s="213"/>
      <c r="AA156" s="913"/>
      <c r="AB156" s="913"/>
      <c r="AC156" s="213"/>
      <c r="AD156" s="213"/>
      <c r="AE156" s="213"/>
      <c r="AF156" s="3708"/>
      <c r="AG156" s="211"/>
      <c r="AH156" s="211"/>
      <c r="AI156" s="202"/>
      <c r="AJ156" s="202"/>
      <c r="AK156" s="202"/>
      <c r="AL156" s="360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</row>
    <row r="157" spans="9:54" x14ac:dyDescent="0.25">
      <c r="V157" s="213"/>
      <c r="W157" s="213"/>
      <c r="X157" s="213"/>
      <c r="Y157" s="213"/>
      <c r="Z157" s="213"/>
      <c r="AA157" s="913"/>
      <c r="AB157" s="913"/>
      <c r="AC157" s="213"/>
      <c r="AD157" s="213"/>
      <c r="AE157" s="213"/>
      <c r="AF157" s="3708"/>
      <c r="AG157" s="211"/>
      <c r="AH157" s="211"/>
      <c r="AI157" s="202"/>
      <c r="AJ157" s="202"/>
      <c r="AK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</row>
    <row r="158" spans="9:54" x14ac:dyDescent="0.25">
      <c r="V158" s="213"/>
      <c r="W158" s="213"/>
      <c r="X158" s="213"/>
      <c r="Y158" s="213"/>
      <c r="Z158" s="213"/>
      <c r="AA158" s="213"/>
      <c r="AB158" s="913"/>
      <c r="AC158" s="913"/>
      <c r="AD158" s="213"/>
      <c r="AE158" s="213"/>
      <c r="AF158" s="213"/>
      <c r="AG158" s="3708"/>
      <c r="AH158" s="211"/>
      <c r="AI158" s="211"/>
      <c r="AJ158" s="202"/>
      <c r="AK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</row>
    <row r="159" spans="9:54" x14ac:dyDescent="0.25">
      <c r="V159" s="312"/>
      <c r="W159" s="312"/>
      <c r="X159" s="312"/>
      <c r="Y159" s="312"/>
      <c r="Z159" s="354"/>
      <c r="AA159" s="355"/>
      <c r="AB159" s="355"/>
      <c r="AC159" s="355"/>
      <c r="AD159" s="355"/>
      <c r="AE159" s="355"/>
      <c r="AF159" s="355"/>
      <c r="AG159" s="355"/>
      <c r="AH159" s="356"/>
      <c r="AI159" s="357"/>
      <c r="AJ159" s="355"/>
      <c r="AK159" s="355"/>
      <c r="AM159" s="206"/>
    </row>
    <row r="160" spans="9:54" x14ac:dyDescent="0.25">
      <c r="V160" s="312"/>
      <c r="W160" s="312"/>
      <c r="X160" s="312"/>
      <c r="Y160" s="312"/>
      <c r="Z160" s="353"/>
      <c r="AA160" s="358"/>
      <c r="AB160" s="358"/>
      <c r="AC160" s="358"/>
      <c r="AD160" s="358"/>
      <c r="AE160" s="358"/>
      <c r="AF160" s="358"/>
      <c r="AG160" s="206"/>
      <c r="AH160" s="206"/>
      <c r="AI160" s="359"/>
      <c r="AJ160" s="360"/>
      <c r="AK160" s="360"/>
      <c r="AM160" s="206"/>
    </row>
  </sheetData>
  <sheetProtection algorithmName="SHA-512" hashValue="lcuukxqw9/z5MpIfzSkOlF33i9cUtL4qi8rnxGLfu3qC1JXITAcO/nnz3ZdcAgybOEsLiwk80sFd8qzsU9jiNQ==" saltValue="ec1kIrkOdP7qgmEHIarQjg==" spinCount="100000" sheet="1" objects="1" scenarios="1"/>
  <sortState xmlns:xlrd2="http://schemas.microsoft.com/office/spreadsheetml/2017/richdata2" ref="B7:AA26">
    <sortCondition ref="C7:C26"/>
  </sortState>
  <mergeCells count="128">
    <mergeCell ref="Y136:AA137"/>
    <mergeCell ref="Y138:AA139"/>
    <mergeCell ref="AG134:AI135"/>
    <mergeCell ref="AG128:AI129"/>
    <mergeCell ref="Y132:AA133"/>
    <mergeCell ref="AE132:AF133"/>
    <mergeCell ref="AG132:AI133"/>
    <mergeCell ref="Y126:AA127"/>
    <mergeCell ref="Y128:AA129"/>
    <mergeCell ref="Y130:AA131"/>
    <mergeCell ref="AB126:AD127"/>
    <mergeCell ref="AB138:AD139"/>
    <mergeCell ref="AE134:AF135"/>
    <mergeCell ref="AE136:AF137"/>
    <mergeCell ref="AB136:AD137"/>
    <mergeCell ref="AE138:AF139"/>
    <mergeCell ref="AB132:AD133"/>
    <mergeCell ref="AG136:AI137"/>
    <mergeCell ref="AG138:AI139"/>
    <mergeCell ref="X118:AI119"/>
    <mergeCell ref="I150:K151"/>
    <mergeCell ref="L143:T145"/>
    <mergeCell ref="L147:T151"/>
    <mergeCell ref="Y142:AA143"/>
    <mergeCell ref="Y144:AA145"/>
    <mergeCell ref="Y146:AA147"/>
    <mergeCell ref="AE148:AF149"/>
    <mergeCell ref="AB142:AD143"/>
    <mergeCell ref="AB144:AD145"/>
    <mergeCell ref="AB146:AD147"/>
    <mergeCell ref="AE146:AF147"/>
    <mergeCell ref="Y150:AA151"/>
    <mergeCell ref="AB150:AD151"/>
    <mergeCell ref="AE150:AF151"/>
    <mergeCell ref="Y148:AA149"/>
    <mergeCell ref="AB148:AD149"/>
    <mergeCell ref="AE142:AF143"/>
    <mergeCell ref="AE144:AF145"/>
    <mergeCell ref="Y134:AA135"/>
    <mergeCell ref="AB134:AD135"/>
    <mergeCell ref="Y123:AA123"/>
    <mergeCell ref="F117:K118"/>
    <mergeCell ref="AB124:AD125"/>
    <mergeCell ref="AM2:AO3"/>
    <mergeCell ref="C112:J112"/>
    <mergeCell ref="AA112:AC112"/>
    <mergeCell ref="E3:E6"/>
    <mergeCell ref="AM4:AM6"/>
    <mergeCell ref="AN4:AN6"/>
    <mergeCell ref="AO4:AO6"/>
    <mergeCell ref="J5:J6"/>
    <mergeCell ref="AF5:AF6"/>
    <mergeCell ref="F3:H3"/>
    <mergeCell ref="F4:H4"/>
    <mergeCell ref="L2:Z4"/>
    <mergeCell ref="I3:I6"/>
    <mergeCell ref="AA4:AA6"/>
    <mergeCell ref="AB4:AB6"/>
    <mergeCell ref="AC4:AC6"/>
    <mergeCell ref="AD4:AD6"/>
    <mergeCell ref="AG5:AG6"/>
    <mergeCell ref="AL2:AL6"/>
    <mergeCell ref="X121:X123"/>
    <mergeCell ref="AE123:AF123"/>
    <mergeCell ref="AE124:AF125"/>
    <mergeCell ref="AE126:AF127"/>
    <mergeCell ref="AE128:AF129"/>
    <mergeCell ref="AE130:AF131"/>
    <mergeCell ref="Y124:AA125"/>
    <mergeCell ref="AG130:AI131"/>
    <mergeCell ref="AG126:AI127"/>
    <mergeCell ref="AG124:AI125"/>
    <mergeCell ref="AB130:AD131"/>
    <mergeCell ref="L1:O1"/>
    <mergeCell ref="AB113:AC113"/>
    <mergeCell ref="AE4:AE6"/>
    <mergeCell ref="AF1:AJ1"/>
    <mergeCell ref="AF2:AG2"/>
    <mergeCell ref="AH2:AK3"/>
    <mergeCell ref="AH4:AH5"/>
    <mergeCell ref="AI4:AI5"/>
    <mergeCell ref="AJ4:AJ5"/>
    <mergeCell ref="AK4:AK6"/>
    <mergeCell ref="AA2:AE3"/>
    <mergeCell ref="X7:X40"/>
    <mergeCell ref="AK147:AX151"/>
    <mergeCell ref="AM133:AV134"/>
    <mergeCell ref="AM131:AV132"/>
    <mergeCell ref="AM129:AV130"/>
    <mergeCell ref="AM127:AV128"/>
    <mergeCell ref="AM125:AV126"/>
    <mergeCell ref="AM123:AV124"/>
    <mergeCell ref="Y140:AA141"/>
    <mergeCell ref="AB128:AD129"/>
    <mergeCell ref="AK127:AL128"/>
    <mergeCell ref="AB140:AD141"/>
    <mergeCell ref="AE140:AF141"/>
    <mergeCell ref="AG142:AI143"/>
    <mergeCell ref="AG140:AI141"/>
    <mergeCell ref="AG150:AI151"/>
    <mergeCell ref="AK143:AL144"/>
    <mergeCell ref="AK141:AL142"/>
    <mergeCell ref="AG144:AI145"/>
    <mergeCell ref="AG146:AI147"/>
    <mergeCell ref="AG148:AI149"/>
    <mergeCell ref="AG121:AI123"/>
    <mergeCell ref="Y121:AF122"/>
    <mergeCell ref="AK125:AL126"/>
    <mergeCell ref="AB123:AD123"/>
    <mergeCell ref="AM121:AV122"/>
    <mergeCell ref="AK118:AV119"/>
    <mergeCell ref="AM137:AN138"/>
    <mergeCell ref="AM139:AN140"/>
    <mergeCell ref="AM141:AN142"/>
    <mergeCell ref="AM143:AN144"/>
    <mergeCell ref="AO137:AV138"/>
    <mergeCell ref="AO139:AV140"/>
    <mergeCell ref="AO141:AV142"/>
    <mergeCell ref="AO143:AV144"/>
    <mergeCell ref="AM135:AV136"/>
    <mergeCell ref="AK123:AL124"/>
    <mergeCell ref="AK121:AL122"/>
    <mergeCell ref="AK133:AL134"/>
    <mergeCell ref="AK129:AL130"/>
    <mergeCell ref="AK139:AL140"/>
    <mergeCell ref="AK137:AL138"/>
    <mergeCell ref="AK135:AL136"/>
    <mergeCell ref="AK131:AL132"/>
  </mergeCells>
  <phoneticPr fontId="45" type="noConversion"/>
  <conditionalFormatting sqref="J7:J110">
    <cfRule type="cellIs" dxfId="23" priority="10" operator="equal">
      <formula>2</formula>
    </cfRule>
    <cfRule type="cellIs" dxfId="22" priority="11" operator="greaterThan">
      <formula>2</formula>
    </cfRule>
  </conditionalFormatting>
  <conditionalFormatting sqref="AO7:AO110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7">
      <colorScale>
        <cfvo type="min"/>
        <cfvo type="max"/>
        <color theme="9" tint="0.59999389629810485"/>
        <color theme="9" tint="-0.249977111117893"/>
      </colorScale>
    </cfRule>
  </conditionalFormatting>
  <conditionalFormatting sqref="Y7:Y110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Y42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S7:S26">
    <cfRule type="colorScale" priority="2">
      <colorScale>
        <cfvo type="min"/>
        <cfvo type="max"/>
        <color rgb="FF92D050"/>
        <color rgb="FF37A818"/>
      </colorScale>
    </cfRule>
  </conditionalFormatting>
  <conditionalFormatting sqref="L35:W110 L7:R26 T7:T26 L27:T34 U7:W34">
    <cfRule type="colorScale" priority="734">
      <colorScale>
        <cfvo type="min"/>
        <cfvo type="max"/>
        <color theme="7" tint="0.59999389629810485"/>
        <color theme="3" tint="0.39997558519241921"/>
      </colorScale>
    </cfRule>
  </conditionalFormatting>
  <conditionalFormatting sqref="L42:W42">
    <cfRule type="colorScale" priority="739">
      <colorScale>
        <cfvo type="min"/>
        <cfvo type="max"/>
        <color theme="7" tint="0.59999389629810485"/>
        <color theme="3" tint="0.39997558519241921"/>
      </colorScale>
    </cfRule>
  </conditionalFormatting>
  <conditionalFormatting sqref="X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fitToHeight="0" orientation="portrait" horizont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A160"/>
  <sheetViews>
    <sheetView showGridLines="0" zoomScaleNormal="100" workbookViewId="0">
      <selection activeCell="AA2" sqref="AA2:AE3"/>
    </sheetView>
  </sheetViews>
  <sheetFormatPr baseColWidth="10" defaultColWidth="11.42578125" defaultRowHeight="15" x14ac:dyDescent="0.25"/>
  <cols>
    <col min="1" max="1" width="4.28515625" style="651" bestFit="1" customWidth="1"/>
    <col min="2" max="2" width="1.7109375" style="202" customWidth="1"/>
    <col min="3" max="3" width="16.7109375" style="203" bestFit="1" customWidth="1"/>
    <col min="4" max="4" width="3.28515625" style="204" customWidth="1"/>
    <col min="5" max="5" width="3.5703125" style="205" customWidth="1"/>
    <col min="6" max="8" width="3.28515625" style="205" customWidth="1"/>
    <col min="9" max="9" width="1.7109375" style="202" customWidth="1"/>
    <col min="10" max="10" width="1.140625" style="202" customWidth="1"/>
    <col min="11" max="23" width="5.7109375" style="209" customWidth="1"/>
    <col min="24" max="24" width="5.7109375" style="312" customWidth="1"/>
    <col min="25" max="30" width="5.7109375" style="313" customWidth="1"/>
    <col min="31" max="31" width="6.7109375" style="313" customWidth="1"/>
    <col min="32" max="32" width="6.7109375" style="202" customWidth="1"/>
    <col min="33" max="33" width="6.7109375" style="213" customWidth="1"/>
    <col min="34" max="35" width="6.28515625" style="213" customWidth="1"/>
    <col min="36" max="36" width="7" style="213" customWidth="1"/>
    <col min="37" max="37" width="7" style="349" customWidth="1"/>
    <col min="38" max="38" width="4.85546875" style="340" customWidth="1"/>
    <col min="39" max="45" width="4.85546875" style="213" customWidth="1"/>
    <col min="46" max="47" width="4.85546875" style="913" customWidth="1"/>
    <col min="48" max="48" width="5.7109375" style="213" bestFit="1" customWidth="1"/>
    <col min="49" max="49" width="5.85546875" style="213" customWidth="1"/>
    <col min="50" max="50" width="4.5703125" style="213" bestFit="1" customWidth="1"/>
    <col min="51" max="51" width="5.85546875" style="211" bestFit="1" customWidth="1"/>
    <col min="52" max="52" width="4.5703125" style="211" bestFit="1" customWidth="1"/>
    <col min="53" max="16384" width="11.42578125" style="202"/>
  </cols>
  <sheetData>
    <row r="1" spans="1:52" ht="27" thickBot="1" x14ac:dyDescent="0.45">
      <c r="K1" s="4176" t="s">
        <v>354</v>
      </c>
      <c r="L1" s="4176"/>
      <c r="M1" s="4176"/>
      <c r="N1" s="4176"/>
      <c r="O1" s="3523"/>
      <c r="P1" s="3524"/>
      <c r="Q1" s="3524"/>
      <c r="S1" s="3523"/>
      <c r="T1" s="3523"/>
      <c r="U1" s="3523"/>
      <c r="V1" s="3523"/>
      <c r="W1" s="3523"/>
      <c r="X1" s="3523"/>
      <c r="Y1" s="3525"/>
      <c r="Z1" s="3525"/>
      <c r="AA1" s="3525"/>
      <c r="AB1" s="3525"/>
      <c r="AC1" s="3525"/>
      <c r="AD1" s="3525"/>
      <c r="AE1" s="4177"/>
      <c r="AF1" s="4177"/>
      <c r="AG1" s="4177"/>
      <c r="AH1" s="4177"/>
      <c r="AI1" s="4177"/>
      <c r="AK1" s="3525"/>
      <c r="AL1" s="3525"/>
      <c r="AM1" s="3525"/>
      <c r="AN1" s="3526" t="s">
        <v>353</v>
      </c>
      <c r="AP1" s="202"/>
      <c r="AQ1" s="202"/>
      <c r="AR1" s="202"/>
      <c r="AS1" s="202"/>
      <c r="AV1" s="202"/>
      <c r="AW1" s="202"/>
      <c r="AX1" s="202"/>
      <c r="AY1" s="202"/>
      <c r="AZ1" s="202"/>
    </row>
    <row r="2" spans="1:52" ht="24" customHeight="1" thickTop="1" x14ac:dyDescent="0.25">
      <c r="K2" s="3973" t="s">
        <v>25</v>
      </c>
      <c r="L2" s="3974"/>
      <c r="M2" s="3974"/>
      <c r="N2" s="3974"/>
      <c r="O2" s="3974"/>
      <c r="P2" s="3974"/>
      <c r="Q2" s="3974"/>
      <c r="R2" s="3974"/>
      <c r="S2" s="3974"/>
      <c r="T2" s="3974"/>
      <c r="U2" s="3974"/>
      <c r="V2" s="3974"/>
      <c r="W2" s="3974"/>
      <c r="X2" s="3974"/>
      <c r="Y2" s="3974"/>
      <c r="Z2" s="3975"/>
      <c r="AA2" s="3952" t="s">
        <v>861</v>
      </c>
      <c r="AB2" s="3953"/>
      <c r="AC2" s="3953"/>
      <c r="AD2" s="3953"/>
      <c r="AE2" s="3954"/>
      <c r="AF2" s="3958" t="s">
        <v>324</v>
      </c>
      <c r="AG2" s="3959"/>
      <c r="AH2" s="3960" t="s">
        <v>49</v>
      </c>
      <c r="AI2" s="3961"/>
      <c r="AJ2" s="3961"/>
      <c r="AK2" s="3961"/>
      <c r="AL2" s="4015" t="s">
        <v>304</v>
      </c>
      <c r="AM2" s="4018" t="s">
        <v>321</v>
      </c>
      <c r="AN2" s="4019"/>
      <c r="AO2" s="4020"/>
      <c r="AQ2" s="202"/>
      <c r="AR2" s="202"/>
      <c r="AS2" s="202"/>
      <c r="AT2" s="202"/>
      <c r="AV2" s="913"/>
      <c r="AW2" s="202"/>
      <c r="AX2" s="202"/>
      <c r="AY2" s="202"/>
      <c r="AZ2" s="202"/>
    </row>
    <row r="3" spans="1:52" ht="14.25" customHeight="1" x14ac:dyDescent="0.2">
      <c r="D3" s="4182"/>
      <c r="E3" s="4183"/>
      <c r="F3" s="4183"/>
      <c r="G3" s="4183"/>
      <c r="H3" s="4184" t="s">
        <v>189</v>
      </c>
      <c r="K3" s="3976"/>
      <c r="L3" s="4178"/>
      <c r="M3" s="4178"/>
      <c r="N3" s="4178"/>
      <c r="O3" s="4178"/>
      <c r="P3" s="4178"/>
      <c r="Q3" s="4178"/>
      <c r="R3" s="4178"/>
      <c r="S3" s="4178"/>
      <c r="T3" s="4178"/>
      <c r="U3" s="4178"/>
      <c r="V3" s="4178"/>
      <c r="W3" s="4178"/>
      <c r="X3" s="4178"/>
      <c r="Y3" s="4178"/>
      <c r="Z3" s="3978"/>
      <c r="AA3" s="3955"/>
      <c r="AB3" s="3956"/>
      <c r="AC3" s="3956"/>
      <c r="AD3" s="3956"/>
      <c r="AE3" s="3957"/>
      <c r="AF3" s="3522" t="s">
        <v>202</v>
      </c>
      <c r="AG3" s="214">
        <v>80000</v>
      </c>
      <c r="AH3" s="3962"/>
      <c r="AI3" s="3963"/>
      <c r="AJ3" s="3963"/>
      <c r="AK3" s="3963"/>
      <c r="AL3" s="4016"/>
      <c r="AM3" s="4021"/>
      <c r="AN3" s="4022"/>
      <c r="AO3" s="4023"/>
      <c r="AQ3" s="202"/>
      <c r="AR3" s="202"/>
      <c r="AS3" s="202"/>
      <c r="AT3" s="202"/>
      <c r="AV3" s="913"/>
      <c r="AW3" s="202"/>
      <c r="AX3" s="202"/>
      <c r="AY3" s="202"/>
      <c r="AZ3" s="202"/>
    </row>
    <row r="4" spans="1:52" ht="27" customHeight="1" x14ac:dyDescent="0.25">
      <c r="D4" s="4182"/>
      <c r="E4" s="4185"/>
      <c r="F4" s="4185"/>
      <c r="G4" s="4185"/>
      <c r="H4" s="4184"/>
      <c r="K4" s="3979"/>
      <c r="L4" s="3980"/>
      <c r="M4" s="3980"/>
      <c r="N4" s="3980"/>
      <c r="O4" s="3980"/>
      <c r="P4" s="3980"/>
      <c r="Q4" s="3980"/>
      <c r="R4" s="3980"/>
      <c r="S4" s="3980"/>
      <c r="T4" s="3980"/>
      <c r="U4" s="3980"/>
      <c r="V4" s="3980"/>
      <c r="W4" s="3980"/>
      <c r="X4" s="3980"/>
      <c r="Y4" s="3980"/>
      <c r="Z4" s="3981"/>
      <c r="AA4" s="4028" t="s">
        <v>321</v>
      </c>
      <c r="AB4" s="4031" t="s">
        <v>50</v>
      </c>
      <c r="AC4" s="4034" t="s">
        <v>232</v>
      </c>
      <c r="AD4" s="4186" t="s">
        <v>322</v>
      </c>
      <c r="AE4" s="3964" t="s">
        <v>821</v>
      </c>
      <c r="AF4" s="664" t="s">
        <v>203</v>
      </c>
      <c r="AG4" s="216">
        <v>80040</v>
      </c>
      <c r="AH4" s="3967" t="s">
        <v>355</v>
      </c>
      <c r="AI4" s="3969" t="s">
        <v>356</v>
      </c>
      <c r="AJ4" s="4004" t="s">
        <v>3</v>
      </c>
      <c r="AK4" s="4167" t="s">
        <v>326</v>
      </c>
      <c r="AL4" s="4016"/>
      <c r="AM4" s="3982" t="s">
        <v>355</v>
      </c>
      <c r="AN4" s="4004" t="s">
        <v>190</v>
      </c>
      <c r="AO4" s="4007" t="s">
        <v>178</v>
      </c>
      <c r="AQ4" s="202"/>
      <c r="AR4" s="202"/>
      <c r="AS4" s="202"/>
      <c r="AT4" s="202"/>
      <c r="AV4" s="913"/>
      <c r="AW4" s="202"/>
      <c r="AX4" s="202"/>
      <c r="AY4" s="202"/>
      <c r="AZ4" s="202"/>
    </row>
    <row r="5" spans="1:52" s="217" customFormat="1" ht="12" customHeight="1" x14ac:dyDescent="0.25">
      <c r="A5" s="651"/>
      <c r="C5" s="203"/>
      <c r="D5" s="4182"/>
      <c r="E5" s="3527"/>
      <c r="F5" s="3528"/>
      <c r="G5" s="3528"/>
      <c r="H5" s="4184"/>
      <c r="I5" s="4181" t="s">
        <v>44</v>
      </c>
      <c r="J5" s="3529"/>
      <c r="K5" s="3530" t="s">
        <v>87</v>
      </c>
      <c r="L5" s="3531" t="s">
        <v>26</v>
      </c>
      <c r="M5" s="3531" t="s">
        <v>27</v>
      </c>
      <c r="N5" s="3531" t="s">
        <v>28</v>
      </c>
      <c r="O5" s="3532" t="s">
        <v>234</v>
      </c>
      <c r="P5" s="3533" t="s">
        <v>328</v>
      </c>
      <c r="Q5" s="3531" t="s">
        <v>329</v>
      </c>
      <c r="R5" s="3531" t="s">
        <v>330</v>
      </c>
      <c r="S5" s="3531" t="s">
        <v>32</v>
      </c>
      <c r="T5" s="3532" t="s">
        <v>234</v>
      </c>
      <c r="U5" s="3533" t="s">
        <v>331</v>
      </c>
      <c r="V5" s="3532" t="s">
        <v>234</v>
      </c>
      <c r="W5" s="3533" t="s">
        <v>34</v>
      </c>
      <c r="X5" s="3531" t="s">
        <v>64</v>
      </c>
      <c r="Y5" s="3532" t="s">
        <v>234</v>
      </c>
      <c r="Z5" s="260" t="s">
        <v>109</v>
      </c>
      <c r="AA5" s="4029"/>
      <c r="AB5" s="4032"/>
      <c r="AC5" s="4035"/>
      <c r="AD5" s="4187"/>
      <c r="AE5" s="3965"/>
      <c r="AF5" s="4011" t="s">
        <v>323</v>
      </c>
      <c r="AG5" s="4013" t="s">
        <v>179</v>
      </c>
      <c r="AH5" s="3968"/>
      <c r="AI5" s="3970"/>
      <c r="AJ5" s="4006"/>
      <c r="AK5" s="4168"/>
      <c r="AL5" s="4016"/>
      <c r="AM5" s="3983"/>
      <c r="AN5" s="4005"/>
      <c r="AO5" s="4008"/>
      <c r="AU5" s="914"/>
      <c r="AV5" s="914"/>
    </row>
    <row r="6" spans="1:52" s="217" customFormat="1" ht="12" customHeight="1" x14ac:dyDescent="0.25">
      <c r="A6" s="651"/>
      <c r="B6" s="3534"/>
      <c r="C6" s="205"/>
      <c r="D6" s="4182"/>
      <c r="E6" s="3527"/>
      <c r="F6" s="3528"/>
      <c r="G6" s="3528"/>
      <c r="H6" s="4184"/>
      <c r="I6" s="4181"/>
      <c r="J6" s="211"/>
      <c r="K6" s="227" t="s">
        <v>357</v>
      </c>
      <c r="L6" s="228" t="s">
        <v>652</v>
      </c>
      <c r="M6" s="228" t="s">
        <v>840</v>
      </c>
      <c r="N6" s="228" t="s">
        <v>841</v>
      </c>
      <c r="O6" s="369" t="s">
        <v>842</v>
      </c>
      <c r="P6" s="228" t="s">
        <v>655</v>
      </c>
      <c r="Q6" s="228" t="s">
        <v>843</v>
      </c>
      <c r="R6" s="228" t="s">
        <v>844</v>
      </c>
      <c r="S6" s="228" t="s">
        <v>658</v>
      </c>
      <c r="T6" s="3504" t="s">
        <v>659</v>
      </c>
      <c r="U6" s="3505" t="s">
        <v>850</v>
      </c>
      <c r="V6" s="3504" t="s">
        <v>853</v>
      </c>
      <c r="W6" s="3505" t="s">
        <v>863</v>
      </c>
      <c r="X6" s="228" t="s">
        <v>860</v>
      </c>
      <c r="Y6" s="3504" t="s">
        <v>862</v>
      </c>
      <c r="Z6" s="229" t="s">
        <v>358</v>
      </c>
      <c r="AA6" s="4030"/>
      <c r="AB6" s="4033"/>
      <c r="AC6" s="4036"/>
      <c r="AD6" s="4188"/>
      <c r="AE6" s="3966"/>
      <c r="AF6" s="4012"/>
      <c r="AG6" s="4014"/>
      <c r="AH6" s="670">
        <v>130</v>
      </c>
      <c r="AI6" s="671">
        <v>15</v>
      </c>
      <c r="AJ6" s="680">
        <v>145</v>
      </c>
      <c r="AK6" s="4169"/>
      <c r="AL6" s="4017"/>
      <c r="AM6" s="3984"/>
      <c r="AN6" s="4006"/>
      <c r="AO6" s="4009"/>
      <c r="AU6" s="914"/>
      <c r="AV6" s="914"/>
    </row>
    <row r="7" spans="1:52" ht="11.1" customHeight="1" x14ac:dyDescent="0.25">
      <c r="A7" s="651">
        <v>1</v>
      </c>
      <c r="B7" s="911"/>
      <c r="C7" s="887" t="s">
        <v>140</v>
      </c>
      <c r="D7" s="1548">
        <v>9</v>
      </c>
      <c r="E7" s="922" t="s">
        <v>269</v>
      </c>
      <c r="F7" s="928"/>
      <c r="G7" s="925" t="s">
        <v>269</v>
      </c>
      <c r="H7" s="931" t="s">
        <v>156</v>
      </c>
      <c r="I7" s="2565"/>
      <c r="J7" s="912"/>
      <c r="K7" s="3383">
        <v>15</v>
      </c>
      <c r="L7" s="3490">
        <v>18</v>
      </c>
      <c r="M7" s="3494">
        <v>17</v>
      </c>
      <c r="N7" s="3491">
        <v>6</v>
      </c>
      <c r="O7" s="3492">
        <v>19</v>
      </c>
      <c r="P7" s="3492">
        <v>11</v>
      </c>
      <c r="Q7" s="3491">
        <v>4</v>
      </c>
      <c r="R7" s="3491">
        <v>8</v>
      </c>
      <c r="S7" s="3495">
        <v>16</v>
      </c>
      <c r="T7" s="3510">
        <v>2</v>
      </c>
      <c r="U7" s="3510">
        <v>8</v>
      </c>
      <c r="V7" s="3511">
        <v>10</v>
      </c>
      <c r="W7" s="3511">
        <v>15</v>
      </c>
      <c r="X7" s="3510">
        <v>6</v>
      </c>
      <c r="Y7" s="3510">
        <v>2</v>
      </c>
      <c r="Z7" s="3535" t="s">
        <v>838</v>
      </c>
      <c r="AA7" s="801">
        <v>111</v>
      </c>
      <c r="AB7" s="661">
        <v>15.857142857142858</v>
      </c>
      <c r="AC7" s="799">
        <v>15</v>
      </c>
      <c r="AD7" s="803">
        <v>11</v>
      </c>
      <c r="AE7" s="3372">
        <v>96</v>
      </c>
      <c r="AF7" s="665">
        <v>111</v>
      </c>
      <c r="AG7" s="236">
        <v>9440</v>
      </c>
      <c r="AH7" s="905">
        <v>107</v>
      </c>
      <c r="AI7" s="237">
        <v>15</v>
      </c>
      <c r="AJ7" s="250">
        <v>122</v>
      </c>
      <c r="AK7" s="681">
        <v>43630</v>
      </c>
      <c r="AL7" s="675">
        <v>9</v>
      </c>
      <c r="AM7" s="672">
        <v>736</v>
      </c>
      <c r="AN7" s="673">
        <v>893</v>
      </c>
      <c r="AO7" s="230">
        <v>7.3196721311475406</v>
      </c>
      <c r="AQ7" s="202"/>
      <c r="AR7" s="202"/>
      <c r="AS7" s="202"/>
      <c r="AT7" s="202"/>
      <c r="AV7" s="913"/>
      <c r="AW7" s="202"/>
      <c r="AX7" s="202"/>
      <c r="AY7" s="202"/>
      <c r="AZ7" s="202"/>
    </row>
    <row r="8" spans="1:52" ht="11.1" customHeight="1" x14ac:dyDescent="0.25">
      <c r="A8" s="651">
        <v>2</v>
      </c>
      <c r="B8" s="231"/>
      <c r="C8" s="891" t="s">
        <v>133</v>
      </c>
      <c r="D8" s="1554">
        <v>11</v>
      </c>
      <c r="E8" s="922" t="s">
        <v>177</v>
      </c>
      <c r="F8" s="928" t="s">
        <v>269</v>
      </c>
      <c r="G8" s="925" t="s">
        <v>156</v>
      </c>
      <c r="H8" s="931"/>
      <c r="I8" s="2565"/>
      <c r="J8" s="3536"/>
      <c r="K8" s="3493">
        <v>18</v>
      </c>
      <c r="L8" s="234">
        <v>8</v>
      </c>
      <c r="M8" s="181">
        <v>8</v>
      </c>
      <c r="N8" s="874">
        <v>15</v>
      </c>
      <c r="O8" s="3495">
        <v>22</v>
      </c>
      <c r="P8" s="874">
        <v>13</v>
      </c>
      <c r="Q8" s="181">
        <v>0</v>
      </c>
      <c r="R8" s="181">
        <v>5</v>
      </c>
      <c r="S8" s="884">
        <v>4</v>
      </c>
      <c r="T8" s="884">
        <v>4</v>
      </c>
      <c r="U8" s="888">
        <v>10</v>
      </c>
      <c r="V8" s="884">
        <v>4</v>
      </c>
      <c r="W8" s="3495">
        <v>18</v>
      </c>
      <c r="X8" s="888">
        <v>14</v>
      </c>
      <c r="Y8" s="884">
        <v>5</v>
      </c>
      <c r="Z8" s="3535" t="s">
        <v>838</v>
      </c>
      <c r="AA8" s="801">
        <v>110</v>
      </c>
      <c r="AB8" s="661">
        <v>15.714285714285714</v>
      </c>
      <c r="AC8" s="799">
        <v>15</v>
      </c>
      <c r="AD8" s="803">
        <v>10</v>
      </c>
      <c r="AE8" s="3372">
        <v>75</v>
      </c>
      <c r="AF8" s="665">
        <v>110</v>
      </c>
      <c r="AG8" s="236">
        <v>9355</v>
      </c>
      <c r="AH8" s="905">
        <v>129</v>
      </c>
      <c r="AI8" s="237">
        <v>15</v>
      </c>
      <c r="AJ8" s="250">
        <v>144</v>
      </c>
      <c r="AK8" s="681">
        <v>43630</v>
      </c>
      <c r="AL8" s="675">
        <v>11</v>
      </c>
      <c r="AM8" s="672">
        <v>914</v>
      </c>
      <c r="AN8" s="673">
        <v>1062</v>
      </c>
      <c r="AO8" s="618">
        <v>7.375</v>
      </c>
      <c r="AQ8" s="202"/>
      <c r="AR8" s="202"/>
      <c r="AS8" s="202"/>
      <c r="AT8" s="202"/>
      <c r="AV8" s="913"/>
      <c r="AW8" s="202"/>
      <c r="AX8" s="202"/>
      <c r="AY8" s="202"/>
      <c r="AZ8" s="202"/>
    </row>
    <row r="9" spans="1:52" ht="11.1" customHeight="1" x14ac:dyDescent="0.25">
      <c r="A9" s="651">
        <v>3</v>
      </c>
      <c r="B9" s="231"/>
      <c r="C9" s="892" t="s">
        <v>221</v>
      </c>
      <c r="D9" s="1549">
        <v>7</v>
      </c>
      <c r="E9" s="922"/>
      <c r="F9" s="928" t="s">
        <v>156</v>
      </c>
      <c r="G9" s="925"/>
      <c r="H9" s="931"/>
      <c r="I9" s="2565"/>
      <c r="J9" s="3536"/>
      <c r="K9" s="233"/>
      <c r="L9" s="234">
        <v>11</v>
      </c>
      <c r="M9" s="874">
        <v>14</v>
      </c>
      <c r="N9" s="181">
        <v>9</v>
      </c>
      <c r="O9" s="181">
        <v>0</v>
      </c>
      <c r="P9" s="3495">
        <v>18</v>
      </c>
      <c r="Q9" s="181">
        <v>3</v>
      </c>
      <c r="R9" s="3495">
        <v>19</v>
      </c>
      <c r="S9" s="888">
        <v>9</v>
      </c>
      <c r="T9" s="884"/>
      <c r="U9" s="884">
        <v>5</v>
      </c>
      <c r="V9" s="884"/>
      <c r="W9" s="884">
        <v>1</v>
      </c>
      <c r="X9" s="888">
        <v>12</v>
      </c>
      <c r="Y9" s="884"/>
      <c r="Z9" s="3537" t="s">
        <v>771</v>
      </c>
      <c r="AA9" s="801">
        <v>92</v>
      </c>
      <c r="AB9" s="661">
        <v>13.142857142857142</v>
      </c>
      <c r="AC9" s="799">
        <v>11</v>
      </c>
      <c r="AD9" s="803">
        <v>9</v>
      </c>
      <c r="AE9" s="3372">
        <v>102</v>
      </c>
      <c r="AF9" s="665" t="s">
        <v>0</v>
      </c>
      <c r="AG9" s="236" t="s">
        <v>0</v>
      </c>
      <c r="AH9" s="905">
        <v>32</v>
      </c>
      <c r="AI9" s="237">
        <v>11</v>
      </c>
      <c r="AJ9" s="250">
        <v>43</v>
      </c>
      <c r="AK9" s="681">
        <v>43630</v>
      </c>
      <c r="AL9" s="675">
        <v>7</v>
      </c>
      <c r="AM9" s="672">
        <v>272</v>
      </c>
      <c r="AN9" s="673">
        <v>373</v>
      </c>
      <c r="AO9" s="230">
        <v>8.6744186046511622</v>
      </c>
      <c r="AP9" s="202"/>
      <c r="AQ9" s="202"/>
      <c r="AR9" s="202"/>
      <c r="AS9" s="202"/>
      <c r="AT9" s="202"/>
      <c r="AV9" s="913"/>
      <c r="AW9" s="202"/>
      <c r="AX9" s="202"/>
      <c r="AY9" s="202"/>
      <c r="AZ9" s="202"/>
    </row>
    <row r="10" spans="1:52" ht="11.1" customHeight="1" x14ac:dyDescent="0.25">
      <c r="A10" s="651">
        <v>4</v>
      </c>
      <c r="B10" s="231"/>
      <c r="C10" s="654" t="s">
        <v>132</v>
      </c>
      <c r="D10" s="1553">
        <v>10</v>
      </c>
      <c r="E10" s="923"/>
      <c r="F10" s="929" t="s">
        <v>156</v>
      </c>
      <c r="G10" s="926" t="s">
        <v>156</v>
      </c>
      <c r="H10" s="656" t="s">
        <v>269</v>
      </c>
      <c r="I10" s="2565"/>
      <c r="J10" s="3536"/>
      <c r="K10" s="2579">
        <v>11</v>
      </c>
      <c r="L10" s="234">
        <v>6</v>
      </c>
      <c r="M10" s="181"/>
      <c r="N10" s="181"/>
      <c r="O10" s="874">
        <v>13</v>
      </c>
      <c r="P10" s="181">
        <v>1</v>
      </c>
      <c r="Q10" s="181"/>
      <c r="R10" s="181">
        <v>0</v>
      </c>
      <c r="S10" s="884">
        <v>7</v>
      </c>
      <c r="T10" s="884"/>
      <c r="U10" s="884"/>
      <c r="V10" s="3495">
        <v>15</v>
      </c>
      <c r="W10" s="888">
        <v>13</v>
      </c>
      <c r="X10" s="884">
        <v>8</v>
      </c>
      <c r="Y10" s="3509">
        <v>19</v>
      </c>
      <c r="Z10" s="3535" t="s">
        <v>838</v>
      </c>
      <c r="AA10" s="801">
        <v>86</v>
      </c>
      <c r="AB10" s="661">
        <v>12.285714285714286</v>
      </c>
      <c r="AC10" s="799">
        <v>10</v>
      </c>
      <c r="AD10" s="803">
        <v>7</v>
      </c>
      <c r="AE10" s="3372">
        <v>75</v>
      </c>
      <c r="AF10" s="665">
        <v>86</v>
      </c>
      <c r="AG10" s="236">
        <v>7315</v>
      </c>
      <c r="AH10" s="905">
        <v>90</v>
      </c>
      <c r="AI10" s="237">
        <v>10</v>
      </c>
      <c r="AJ10" s="250">
        <v>100</v>
      </c>
      <c r="AK10" s="681">
        <v>43630</v>
      </c>
      <c r="AL10" s="675">
        <v>10</v>
      </c>
      <c r="AM10" s="672">
        <v>665</v>
      </c>
      <c r="AN10" s="673">
        <v>758</v>
      </c>
      <c r="AO10" s="230">
        <v>7.58</v>
      </c>
      <c r="AP10" s="202"/>
      <c r="AQ10" s="202"/>
      <c r="AR10" s="202"/>
      <c r="AS10" s="202"/>
      <c r="AT10" s="202"/>
      <c r="AV10" s="913"/>
      <c r="AW10" s="202"/>
      <c r="AX10" s="202"/>
      <c r="AY10" s="202"/>
      <c r="AZ10" s="202"/>
    </row>
    <row r="11" spans="1:52" ht="11.1" customHeight="1" x14ac:dyDescent="0.25">
      <c r="A11" s="651">
        <v>4</v>
      </c>
      <c r="B11" s="231"/>
      <c r="C11" s="883" t="s">
        <v>192</v>
      </c>
      <c r="D11" s="1551">
        <v>13</v>
      </c>
      <c r="E11" s="923" t="s">
        <v>156</v>
      </c>
      <c r="F11" s="929" t="s">
        <v>269</v>
      </c>
      <c r="G11" s="926" t="s">
        <v>269</v>
      </c>
      <c r="H11" s="656" t="s">
        <v>156</v>
      </c>
      <c r="I11" s="2565"/>
      <c r="J11" s="3536"/>
      <c r="K11" s="233">
        <v>0</v>
      </c>
      <c r="L11" s="234">
        <v>10</v>
      </c>
      <c r="M11" s="874">
        <v>12</v>
      </c>
      <c r="N11" s="181">
        <v>7</v>
      </c>
      <c r="O11" s="874">
        <v>17</v>
      </c>
      <c r="P11" s="874">
        <v>15</v>
      </c>
      <c r="Q11" s="181">
        <v>7</v>
      </c>
      <c r="R11" s="181">
        <v>4</v>
      </c>
      <c r="S11" s="884">
        <v>2</v>
      </c>
      <c r="T11" s="884">
        <v>1</v>
      </c>
      <c r="U11" s="884"/>
      <c r="V11" s="884">
        <v>0</v>
      </c>
      <c r="W11" s="884">
        <v>5</v>
      </c>
      <c r="X11" s="884">
        <v>3</v>
      </c>
      <c r="Y11" s="884">
        <v>9</v>
      </c>
      <c r="Z11" s="3535" t="s">
        <v>838</v>
      </c>
      <c r="AA11" s="801">
        <v>77</v>
      </c>
      <c r="AB11" s="661">
        <v>11</v>
      </c>
      <c r="AC11" s="799">
        <v>14</v>
      </c>
      <c r="AD11" s="803">
        <v>7</v>
      </c>
      <c r="AE11" s="3372">
        <v>82</v>
      </c>
      <c r="AF11" s="665">
        <v>77</v>
      </c>
      <c r="AG11" s="236">
        <v>6550</v>
      </c>
      <c r="AH11" s="905">
        <v>99</v>
      </c>
      <c r="AI11" s="237">
        <v>14</v>
      </c>
      <c r="AJ11" s="250">
        <v>113</v>
      </c>
      <c r="AK11" s="681">
        <v>43630</v>
      </c>
      <c r="AL11" s="675">
        <v>13</v>
      </c>
      <c r="AM11" s="672">
        <v>707</v>
      </c>
      <c r="AN11" s="673">
        <v>799</v>
      </c>
      <c r="AO11" s="230">
        <v>7.0707964601769913</v>
      </c>
      <c r="AP11" s="202"/>
      <c r="AQ11" s="202"/>
      <c r="AR11" s="202"/>
      <c r="AS11" s="202"/>
      <c r="AT11" s="202"/>
      <c r="AV11" s="913"/>
      <c r="AW11" s="202"/>
      <c r="AX11" s="202"/>
      <c r="AY11" s="202"/>
      <c r="AZ11" s="202"/>
    </row>
    <row r="12" spans="1:52" ht="11.1" customHeight="1" x14ac:dyDescent="0.25">
      <c r="A12" s="651">
        <v>6</v>
      </c>
      <c r="B12" s="231"/>
      <c r="C12" s="246" t="s">
        <v>211</v>
      </c>
      <c r="D12" s="1550">
        <v>2</v>
      </c>
      <c r="E12" s="923"/>
      <c r="F12" s="929"/>
      <c r="G12" s="926"/>
      <c r="H12" s="656"/>
      <c r="I12" s="2565"/>
      <c r="J12" s="3536"/>
      <c r="K12" s="233"/>
      <c r="L12" s="3518">
        <v>21</v>
      </c>
      <c r="M12" s="181"/>
      <c r="N12" s="181"/>
      <c r="O12" s="181"/>
      <c r="P12" s="181"/>
      <c r="Q12" s="3492">
        <v>12</v>
      </c>
      <c r="R12" s="874">
        <v>12</v>
      </c>
      <c r="S12" s="884"/>
      <c r="T12" s="888">
        <v>13</v>
      </c>
      <c r="U12" s="884">
        <v>0</v>
      </c>
      <c r="V12" s="884"/>
      <c r="W12" s="884"/>
      <c r="X12" s="884"/>
      <c r="Y12" s="888">
        <v>14</v>
      </c>
      <c r="Z12" s="3537" t="s">
        <v>771</v>
      </c>
      <c r="AA12" s="801">
        <v>72</v>
      </c>
      <c r="AB12" s="661">
        <v>12</v>
      </c>
      <c r="AC12" s="799">
        <v>6</v>
      </c>
      <c r="AD12" s="803" t="s">
        <v>0</v>
      </c>
      <c r="AE12" s="3372">
        <v>71</v>
      </c>
      <c r="AF12" s="665" t="s">
        <v>0</v>
      </c>
      <c r="AG12" s="236" t="s">
        <v>0</v>
      </c>
      <c r="AH12" s="905">
        <v>33</v>
      </c>
      <c r="AI12" s="237">
        <v>6</v>
      </c>
      <c r="AJ12" s="250">
        <v>39</v>
      </c>
      <c r="AK12" s="681">
        <v>43560</v>
      </c>
      <c r="AL12" s="675">
        <v>2</v>
      </c>
      <c r="AM12" s="672">
        <v>234</v>
      </c>
      <c r="AN12" s="673">
        <v>306</v>
      </c>
      <c r="AO12" s="230">
        <v>7.8461538461538458</v>
      </c>
      <c r="AP12" s="202"/>
      <c r="AQ12" s="202"/>
      <c r="AR12" s="202"/>
      <c r="AS12" s="202"/>
      <c r="AT12" s="202"/>
      <c r="AV12" s="913"/>
      <c r="AW12" s="202"/>
      <c r="AX12" s="202"/>
      <c r="AY12" s="202"/>
      <c r="AZ12" s="202"/>
    </row>
    <row r="13" spans="1:52" ht="11.1" customHeight="1" x14ac:dyDescent="0.25">
      <c r="A13" s="651">
        <v>6</v>
      </c>
      <c r="B13" s="231"/>
      <c r="C13" s="654" t="s">
        <v>141</v>
      </c>
      <c r="D13" s="1553">
        <v>9</v>
      </c>
      <c r="E13" s="923"/>
      <c r="F13" s="929" t="s">
        <v>156</v>
      </c>
      <c r="G13" s="926" t="s">
        <v>156</v>
      </c>
      <c r="H13" s="656" t="s">
        <v>156</v>
      </c>
      <c r="I13" s="2565"/>
      <c r="J13" s="3536"/>
      <c r="K13" s="233"/>
      <c r="L13" s="234"/>
      <c r="M13" s="181">
        <v>5</v>
      </c>
      <c r="N13" s="181"/>
      <c r="O13" s="181">
        <v>8</v>
      </c>
      <c r="P13" s="181">
        <v>2</v>
      </c>
      <c r="Q13" s="181"/>
      <c r="R13" s="874">
        <v>16</v>
      </c>
      <c r="S13" s="888">
        <v>13</v>
      </c>
      <c r="T13" s="888">
        <v>15</v>
      </c>
      <c r="U13" s="884">
        <v>7</v>
      </c>
      <c r="V13" s="884"/>
      <c r="W13" s="884">
        <v>8</v>
      </c>
      <c r="X13" s="884">
        <v>4</v>
      </c>
      <c r="Y13" s="884"/>
      <c r="Z13" s="3535" t="s">
        <v>838</v>
      </c>
      <c r="AA13" s="801">
        <v>72</v>
      </c>
      <c r="AB13" s="661">
        <v>10.285714285714286</v>
      </c>
      <c r="AC13" s="799">
        <v>9</v>
      </c>
      <c r="AD13" s="803">
        <v>5</v>
      </c>
      <c r="AE13" s="3372">
        <v>70</v>
      </c>
      <c r="AF13" s="665">
        <v>72</v>
      </c>
      <c r="AG13" s="236">
        <v>6125</v>
      </c>
      <c r="AH13" s="905">
        <v>67</v>
      </c>
      <c r="AI13" s="237">
        <v>9</v>
      </c>
      <c r="AJ13" s="250">
        <v>76</v>
      </c>
      <c r="AK13" s="681">
        <v>43630</v>
      </c>
      <c r="AL13" s="675">
        <v>9</v>
      </c>
      <c r="AM13" s="672">
        <v>551</v>
      </c>
      <c r="AN13" s="673">
        <v>629</v>
      </c>
      <c r="AO13" s="230">
        <v>8.276315789473685</v>
      </c>
      <c r="AP13" s="202"/>
      <c r="AQ13" s="202"/>
      <c r="AR13" s="202"/>
      <c r="AS13" s="202"/>
      <c r="AT13" s="202"/>
      <c r="AV13" s="913"/>
      <c r="AW13" s="202"/>
      <c r="AX13" s="202"/>
      <c r="AY13" s="202"/>
      <c r="AZ13" s="202"/>
    </row>
    <row r="14" spans="1:52" ht="11.1" customHeight="1" x14ac:dyDescent="0.25">
      <c r="A14" s="651">
        <v>8</v>
      </c>
      <c r="B14" s="231"/>
      <c r="C14" s="246" t="s">
        <v>45</v>
      </c>
      <c r="D14" s="1550">
        <v>2</v>
      </c>
      <c r="E14" s="923"/>
      <c r="F14" s="929"/>
      <c r="G14" s="926"/>
      <c r="H14" s="656"/>
      <c r="I14" s="2565"/>
      <c r="J14" s="3536"/>
      <c r="K14" s="2579">
        <v>13</v>
      </c>
      <c r="L14" s="3205">
        <v>14</v>
      </c>
      <c r="M14" s="181">
        <v>0</v>
      </c>
      <c r="N14" s="181"/>
      <c r="O14" s="181">
        <v>5</v>
      </c>
      <c r="P14" s="181">
        <v>3</v>
      </c>
      <c r="Q14" s="181">
        <v>6</v>
      </c>
      <c r="R14" s="181">
        <v>1</v>
      </c>
      <c r="S14" s="884">
        <v>0</v>
      </c>
      <c r="T14" s="888">
        <v>17</v>
      </c>
      <c r="U14" s="884"/>
      <c r="V14" s="884">
        <v>7</v>
      </c>
      <c r="W14" s="884">
        <v>6</v>
      </c>
      <c r="X14" s="884">
        <v>0</v>
      </c>
      <c r="Y14" s="884">
        <v>8</v>
      </c>
      <c r="Z14" s="3535" t="s">
        <v>838</v>
      </c>
      <c r="AA14" s="801">
        <v>71</v>
      </c>
      <c r="AB14" s="661">
        <v>10.142857142857142</v>
      </c>
      <c r="AC14" s="799">
        <v>13</v>
      </c>
      <c r="AD14" s="803">
        <v>6</v>
      </c>
      <c r="AE14" s="3372">
        <v>92</v>
      </c>
      <c r="AF14" s="665">
        <v>71</v>
      </c>
      <c r="AG14" s="236">
        <v>6040</v>
      </c>
      <c r="AH14" s="905">
        <v>65</v>
      </c>
      <c r="AI14" s="237">
        <v>13</v>
      </c>
      <c r="AJ14" s="250">
        <v>78</v>
      </c>
      <c r="AK14" s="681">
        <v>43630</v>
      </c>
      <c r="AL14" s="675">
        <v>2</v>
      </c>
      <c r="AM14" s="672">
        <v>464</v>
      </c>
      <c r="AN14" s="673">
        <v>544</v>
      </c>
      <c r="AO14" s="230">
        <v>6.9743589743589745</v>
      </c>
      <c r="AP14" s="202"/>
      <c r="AQ14" s="202"/>
      <c r="AR14" s="202"/>
      <c r="AS14" s="202"/>
      <c r="AT14" s="202"/>
      <c r="AV14" s="913"/>
      <c r="AW14" s="202"/>
      <c r="AX14" s="202"/>
      <c r="AY14" s="202"/>
      <c r="AZ14" s="202"/>
    </row>
    <row r="15" spans="1:52" ht="11.1" customHeight="1" x14ac:dyDescent="0.25">
      <c r="A15" s="651">
        <v>9</v>
      </c>
      <c r="B15" s="231"/>
      <c r="C15" s="892" t="s">
        <v>194</v>
      </c>
      <c r="D15" s="1549">
        <v>5</v>
      </c>
      <c r="E15" s="3512"/>
      <c r="F15" s="3513"/>
      <c r="G15" s="3514"/>
      <c r="H15" s="931"/>
      <c r="I15" s="2565"/>
      <c r="J15" s="3536"/>
      <c r="K15" s="233">
        <v>8</v>
      </c>
      <c r="L15" s="3205">
        <v>16</v>
      </c>
      <c r="M15" s="181">
        <v>2</v>
      </c>
      <c r="N15" s="181">
        <v>1</v>
      </c>
      <c r="O15" s="874">
        <v>14</v>
      </c>
      <c r="P15" s="181">
        <v>0</v>
      </c>
      <c r="Q15" s="181"/>
      <c r="R15" s="181">
        <v>6</v>
      </c>
      <c r="S15" s="884"/>
      <c r="T15" s="884">
        <v>3</v>
      </c>
      <c r="U15" s="884">
        <v>4</v>
      </c>
      <c r="V15" s="888">
        <v>12</v>
      </c>
      <c r="W15" s="884">
        <v>3</v>
      </c>
      <c r="X15" s="884">
        <v>5</v>
      </c>
      <c r="Y15" s="884">
        <v>6</v>
      </c>
      <c r="Z15" s="3535" t="s">
        <v>838</v>
      </c>
      <c r="AA15" s="801">
        <v>67</v>
      </c>
      <c r="AB15" s="661">
        <v>9.5714285714285712</v>
      </c>
      <c r="AC15" s="799">
        <v>13</v>
      </c>
      <c r="AD15" s="803">
        <v>5</v>
      </c>
      <c r="AE15" s="3372">
        <v>81</v>
      </c>
      <c r="AF15" s="665">
        <v>67</v>
      </c>
      <c r="AG15" s="236">
        <v>5700</v>
      </c>
      <c r="AH15" s="905">
        <v>60</v>
      </c>
      <c r="AI15" s="237">
        <v>13</v>
      </c>
      <c r="AJ15" s="250">
        <v>73</v>
      </c>
      <c r="AK15" s="681">
        <v>43630</v>
      </c>
      <c r="AL15" s="675">
        <v>5</v>
      </c>
      <c r="AM15" s="672">
        <v>442</v>
      </c>
      <c r="AN15" s="673">
        <v>522</v>
      </c>
      <c r="AO15" s="230">
        <v>7.1506849315068495</v>
      </c>
      <c r="AQ15" s="202"/>
      <c r="AR15" s="202"/>
      <c r="AS15" s="202"/>
      <c r="AT15" s="202"/>
      <c r="AV15" s="913"/>
      <c r="AW15" s="202"/>
      <c r="AX15" s="202"/>
      <c r="AY15" s="202"/>
      <c r="AZ15" s="202"/>
    </row>
    <row r="16" spans="1:52" ht="11.1" customHeight="1" x14ac:dyDescent="0.25">
      <c r="A16" s="651">
        <v>9</v>
      </c>
      <c r="B16" s="231"/>
      <c r="C16" s="240" t="s">
        <v>206</v>
      </c>
      <c r="D16" s="1556">
        <v>1</v>
      </c>
      <c r="E16" s="922"/>
      <c r="F16" s="928"/>
      <c r="G16" s="925"/>
      <c r="H16" s="931"/>
      <c r="I16" s="2565"/>
      <c r="J16" s="3536"/>
      <c r="K16" s="243">
        <v>9</v>
      </c>
      <c r="L16" s="836">
        <v>5</v>
      </c>
      <c r="M16" s="875"/>
      <c r="N16" s="875">
        <v>0</v>
      </c>
      <c r="O16" s="875"/>
      <c r="P16" s="875">
        <v>7</v>
      </c>
      <c r="Q16" s="181"/>
      <c r="R16" s="875">
        <v>9</v>
      </c>
      <c r="S16" s="885"/>
      <c r="T16" s="885"/>
      <c r="U16" s="885">
        <v>2</v>
      </c>
      <c r="V16" s="885"/>
      <c r="W16" s="885"/>
      <c r="X16" s="3509">
        <v>19</v>
      </c>
      <c r="Y16" s="890">
        <v>16</v>
      </c>
      <c r="Z16" s="3537" t="s">
        <v>771</v>
      </c>
      <c r="AA16" s="801">
        <v>67</v>
      </c>
      <c r="AB16" s="661">
        <v>9.5714285714285712</v>
      </c>
      <c r="AC16" s="799">
        <v>8</v>
      </c>
      <c r="AD16" s="803">
        <v>2</v>
      </c>
      <c r="AE16" s="3372">
        <v>33</v>
      </c>
      <c r="AF16" s="665" t="s">
        <v>0</v>
      </c>
      <c r="AG16" s="236" t="s">
        <v>0</v>
      </c>
      <c r="AH16" s="905">
        <v>26</v>
      </c>
      <c r="AI16" s="237">
        <v>8</v>
      </c>
      <c r="AJ16" s="250">
        <v>34</v>
      </c>
      <c r="AK16" s="681">
        <v>43630</v>
      </c>
      <c r="AL16" s="675">
        <v>1</v>
      </c>
      <c r="AM16" s="672">
        <v>155</v>
      </c>
      <c r="AN16" s="673">
        <v>222</v>
      </c>
      <c r="AO16" s="230">
        <v>6.5294117647058822</v>
      </c>
      <c r="AP16" s="202"/>
      <c r="AQ16" s="202"/>
      <c r="AR16" s="202"/>
      <c r="AS16" s="202"/>
      <c r="AT16" s="202"/>
      <c r="AV16" s="913"/>
      <c r="AW16" s="202"/>
      <c r="AX16" s="202"/>
      <c r="AY16" s="202"/>
      <c r="AZ16" s="202"/>
    </row>
    <row r="17" spans="1:52" ht="11.1" customHeight="1" x14ac:dyDescent="0.25">
      <c r="A17" s="651">
        <v>11</v>
      </c>
      <c r="B17" s="231"/>
      <c r="C17" s="699" t="s">
        <v>182</v>
      </c>
      <c r="D17" s="1555"/>
      <c r="E17" s="922"/>
      <c r="F17" s="928"/>
      <c r="G17" s="925" t="s">
        <v>156</v>
      </c>
      <c r="H17" s="931"/>
      <c r="I17" s="2565"/>
      <c r="J17" s="3536"/>
      <c r="K17" s="243">
        <v>5</v>
      </c>
      <c r="L17" s="836">
        <v>1</v>
      </c>
      <c r="M17" s="875">
        <v>7</v>
      </c>
      <c r="N17" s="875">
        <v>3</v>
      </c>
      <c r="O17" s="875">
        <v>9</v>
      </c>
      <c r="P17" s="875"/>
      <c r="Q17" s="3515">
        <v>10</v>
      </c>
      <c r="R17" s="877">
        <v>14</v>
      </c>
      <c r="S17" s="885">
        <v>6</v>
      </c>
      <c r="T17" s="885">
        <v>9</v>
      </c>
      <c r="U17" s="885">
        <v>3</v>
      </c>
      <c r="V17" s="885"/>
      <c r="W17" s="885">
        <v>2</v>
      </c>
      <c r="X17" s="885">
        <v>2</v>
      </c>
      <c r="Y17" s="890">
        <v>11</v>
      </c>
      <c r="Z17" s="3535" t="s">
        <v>838</v>
      </c>
      <c r="AA17" s="801">
        <v>66</v>
      </c>
      <c r="AB17" s="661">
        <v>9.4285714285714288</v>
      </c>
      <c r="AC17" s="799">
        <v>13</v>
      </c>
      <c r="AD17" s="803">
        <v>6</v>
      </c>
      <c r="AE17" s="3372">
        <v>74</v>
      </c>
      <c r="AF17" s="665">
        <v>66</v>
      </c>
      <c r="AG17" s="236">
        <v>5615</v>
      </c>
      <c r="AH17" s="906">
        <v>59</v>
      </c>
      <c r="AI17" s="237">
        <v>13</v>
      </c>
      <c r="AJ17" s="250">
        <v>72</v>
      </c>
      <c r="AK17" s="681">
        <v>43630</v>
      </c>
      <c r="AL17" s="675"/>
      <c r="AM17" s="672">
        <v>380</v>
      </c>
      <c r="AN17" s="673">
        <v>462</v>
      </c>
      <c r="AO17" s="230">
        <v>6.416666666666667</v>
      </c>
      <c r="AQ17" s="202"/>
      <c r="AR17" s="202"/>
      <c r="AS17" s="202"/>
      <c r="AT17" s="202"/>
      <c r="AV17" s="913"/>
      <c r="AW17" s="202"/>
      <c r="AX17" s="202"/>
      <c r="AY17" s="202"/>
      <c r="AZ17" s="202"/>
    </row>
    <row r="18" spans="1:52" ht="11.1" customHeight="1" x14ac:dyDescent="0.25">
      <c r="A18" s="651">
        <v>12</v>
      </c>
      <c r="B18" s="907"/>
      <c r="C18" s="883" t="s">
        <v>131</v>
      </c>
      <c r="D18" s="1551">
        <v>19</v>
      </c>
      <c r="E18" s="3516" t="s">
        <v>351</v>
      </c>
      <c r="F18" s="3517" t="s">
        <v>156</v>
      </c>
      <c r="G18" s="926"/>
      <c r="H18" s="656" t="s">
        <v>177</v>
      </c>
      <c r="I18" s="2565"/>
      <c r="J18" s="908"/>
      <c r="K18" s="3190">
        <v>7</v>
      </c>
      <c r="L18" s="3519">
        <v>13</v>
      </c>
      <c r="M18" s="3192">
        <v>3</v>
      </c>
      <c r="N18" s="3520">
        <v>11</v>
      </c>
      <c r="O18" s="3192">
        <v>7</v>
      </c>
      <c r="P18" s="3192">
        <v>8</v>
      </c>
      <c r="Q18" s="3509">
        <v>15</v>
      </c>
      <c r="R18" s="3192">
        <v>2</v>
      </c>
      <c r="S18" s="3193"/>
      <c r="T18" s="3193"/>
      <c r="U18" s="3193"/>
      <c r="V18" s="3193"/>
      <c r="W18" s="3193"/>
      <c r="X18" s="3193"/>
      <c r="Y18" s="3193">
        <v>3</v>
      </c>
      <c r="Z18" s="3538" t="s">
        <v>771</v>
      </c>
      <c r="AA18" s="801">
        <v>64</v>
      </c>
      <c r="AB18" s="661">
        <v>9.1428571428571423</v>
      </c>
      <c r="AC18" s="799">
        <v>9</v>
      </c>
      <c r="AD18" s="803">
        <v>3</v>
      </c>
      <c r="AE18" s="3372">
        <v>107</v>
      </c>
      <c r="AF18" s="665" t="s">
        <v>0</v>
      </c>
      <c r="AG18" s="236" t="s">
        <v>0</v>
      </c>
      <c r="AH18" s="906">
        <v>91</v>
      </c>
      <c r="AI18" s="237">
        <v>9</v>
      </c>
      <c r="AJ18" s="250">
        <v>100</v>
      </c>
      <c r="AK18" s="681">
        <v>43504</v>
      </c>
      <c r="AL18" s="675">
        <v>19</v>
      </c>
      <c r="AM18" s="672">
        <v>782</v>
      </c>
      <c r="AN18" s="673">
        <v>851</v>
      </c>
      <c r="AO18" s="230">
        <v>8.51</v>
      </c>
      <c r="AQ18" s="202"/>
      <c r="AR18" s="202"/>
      <c r="AS18" s="202"/>
      <c r="AT18" s="202"/>
      <c r="AV18" s="913"/>
      <c r="AW18" s="202"/>
      <c r="AX18" s="202"/>
      <c r="AY18" s="202"/>
      <c r="AZ18" s="202"/>
    </row>
    <row r="19" spans="1:52" ht="11.1" customHeight="1" x14ac:dyDescent="0.25">
      <c r="A19" s="651">
        <v>13</v>
      </c>
      <c r="B19" s="231"/>
      <c r="C19" s="2598" t="s">
        <v>337</v>
      </c>
      <c r="D19" s="3384">
        <v>2</v>
      </c>
      <c r="E19" s="922"/>
      <c r="F19" s="928"/>
      <c r="G19" s="925"/>
      <c r="H19" s="931"/>
      <c r="I19" s="2565"/>
      <c r="J19" s="3536"/>
      <c r="K19" s="243"/>
      <c r="L19" s="836"/>
      <c r="M19" s="875"/>
      <c r="N19" s="875">
        <v>2</v>
      </c>
      <c r="O19" s="877">
        <v>15</v>
      </c>
      <c r="P19" s="875">
        <v>4</v>
      </c>
      <c r="Q19" s="875"/>
      <c r="R19" s="875"/>
      <c r="S19" s="890">
        <v>11</v>
      </c>
      <c r="T19" s="3495">
        <v>20</v>
      </c>
      <c r="U19" s="885"/>
      <c r="V19" s="885"/>
      <c r="W19" s="885">
        <v>7</v>
      </c>
      <c r="X19" s="885"/>
      <c r="Y19" s="885"/>
      <c r="Z19" s="3537" t="s">
        <v>771</v>
      </c>
      <c r="AA19" s="802">
        <v>59</v>
      </c>
      <c r="AB19" s="661">
        <v>9.8333333333333339</v>
      </c>
      <c r="AC19" s="800">
        <v>6</v>
      </c>
      <c r="AD19" s="803" t="s">
        <v>0</v>
      </c>
      <c r="AE19" s="3373">
        <v>29</v>
      </c>
      <c r="AF19" s="676" t="s">
        <v>0</v>
      </c>
      <c r="AG19" s="236" t="s">
        <v>0</v>
      </c>
      <c r="AH19" s="906">
        <v>3</v>
      </c>
      <c r="AI19" s="237">
        <v>6</v>
      </c>
      <c r="AJ19" s="250">
        <v>9</v>
      </c>
      <c r="AK19" s="681">
        <v>43602</v>
      </c>
      <c r="AL19" s="675">
        <v>2</v>
      </c>
      <c r="AM19" s="672">
        <v>29</v>
      </c>
      <c r="AN19" s="673">
        <v>88</v>
      </c>
      <c r="AO19" s="230">
        <v>9.7777777777777786</v>
      </c>
      <c r="AQ19" s="202"/>
      <c r="AR19" s="202"/>
      <c r="AS19" s="202"/>
      <c r="AT19" s="202"/>
      <c r="AV19" s="913"/>
      <c r="AW19" s="202"/>
      <c r="AX19" s="202"/>
      <c r="AY19" s="202"/>
      <c r="AZ19" s="202"/>
    </row>
    <row r="20" spans="1:52" ht="11.1" customHeight="1" x14ac:dyDescent="0.25">
      <c r="A20" s="651">
        <v>13</v>
      </c>
      <c r="B20" s="231"/>
      <c r="C20" s="246" t="s">
        <v>138</v>
      </c>
      <c r="D20" s="1550">
        <v>2</v>
      </c>
      <c r="E20" s="924"/>
      <c r="F20" s="930"/>
      <c r="G20" s="927"/>
      <c r="H20" s="656"/>
      <c r="I20" s="2565"/>
      <c r="J20" s="3536"/>
      <c r="K20" s="233">
        <v>1</v>
      </c>
      <c r="L20" s="234">
        <v>3</v>
      </c>
      <c r="M20" s="874">
        <v>10</v>
      </c>
      <c r="N20" s="181">
        <v>4</v>
      </c>
      <c r="O20" s="181">
        <v>1</v>
      </c>
      <c r="P20" s="181">
        <v>9</v>
      </c>
      <c r="Q20" s="181">
        <v>5</v>
      </c>
      <c r="R20" s="181">
        <v>7</v>
      </c>
      <c r="S20" s="884"/>
      <c r="T20" s="884">
        <v>5</v>
      </c>
      <c r="U20" s="884">
        <v>6</v>
      </c>
      <c r="V20" s="884">
        <v>5</v>
      </c>
      <c r="W20" s="884">
        <v>9</v>
      </c>
      <c r="X20" s="888">
        <v>11</v>
      </c>
      <c r="Y20" s="884">
        <v>7</v>
      </c>
      <c r="Z20" s="3535" t="s">
        <v>838</v>
      </c>
      <c r="AA20" s="801">
        <v>59</v>
      </c>
      <c r="AB20" s="661">
        <v>8.4285714285714288</v>
      </c>
      <c r="AC20" s="799">
        <v>14</v>
      </c>
      <c r="AD20" s="803">
        <v>6</v>
      </c>
      <c r="AE20" s="3373">
        <v>74</v>
      </c>
      <c r="AF20" s="665">
        <v>59</v>
      </c>
      <c r="AG20" s="236">
        <v>5020</v>
      </c>
      <c r="AH20" s="905">
        <v>67</v>
      </c>
      <c r="AI20" s="237">
        <v>14</v>
      </c>
      <c r="AJ20" s="250">
        <v>81</v>
      </c>
      <c r="AK20" s="681">
        <v>43630</v>
      </c>
      <c r="AL20" s="675">
        <v>2</v>
      </c>
      <c r="AM20" s="672">
        <v>410</v>
      </c>
      <c r="AN20" s="673">
        <v>493</v>
      </c>
      <c r="AO20" s="230">
        <v>6.0864197530864201</v>
      </c>
      <c r="AP20" s="202"/>
      <c r="AQ20" s="202"/>
      <c r="AR20" s="202"/>
      <c r="AS20" s="202"/>
      <c r="AT20" s="202"/>
      <c r="AV20" s="913"/>
      <c r="AW20" s="202"/>
      <c r="AX20" s="202"/>
      <c r="AY20" s="202"/>
      <c r="AZ20" s="202"/>
    </row>
    <row r="21" spans="1:52" s="213" customFormat="1" ht="11.1" customHeight="1" x14ac:dyDescent="0.25">
      <c r="A21" s="651">
        <v>15</v>
      </c>
      <c r="B21" s="231"/>
      <c r="C21" s="240" t="s">
        <v>284</v>
      </c>
      <c r="D21" s="1556">
        <v>1</v>
      </c>
      <c r="E21" s="923"/>
      <c r="F21" s="929"/>
      <c r="G21" s="926"/>
      <c r="H21" s="656"/>
      <c r="I21" s="2565"/>
      <c r="J21" s="3536"/>
      <c r="K21" s="233"/>
      <c r="L21" s="234">
        <v>4</v>
      </c>
      <c r="M21" s="181"/>
      <c r="N21" s="873">
        <v>18</v>
      </c>
      <c r="O21" s="181"/>
      <c r="P21" s="181">
        <v>6</v>
      </c>
      <c r="Q21" s="181"/>
      <c r="R21" s="181"/>
      <c r="S21" s="884"/>
      <c r="T21" s="884">
        <v>7</v>
      </c>
      <c r="U21" s="888">
        <v>14</v>
      </c>
      <c r="V21" s="884">
        <v>6</v>
      </c>
      <c r="W21" s="884"/>
      <c r="X21" s="884">
        <v>1</v>
      </c>
      <c r="Y21" s="884"/>
      <c r="Z21" s="3537" t="s">
        <v>771</v>
      </c>
      <c r="AA21" s="801">
        <v>56</v>
      </c>
      <c r="AB21" s="661">
        <v>8</v>
      </c>
      <c r="AC21" s="799">
        <v>7</v>
      </c>
      <c r="AD21" s="803">
        <v>1</v>
      </c>
      <c r="AE21" s="3372">
        <v>82</v>
      </c>
      <c r="AF21" s="665" t="s">
        <v>0</v>
      </c>
      <c r="AG21" s="236" t="s">
        <v>0</v>
      </c>
      <c r="AH21" s="905">
        <v>26</v>
      </c>
      <c r="AI21" s="237">
        <v>7</v>
      </c>
      <c r="AJ21" s="250">
        <v>33</v>
      </c>
      <c r="AK21" s="681">
        <v>43630</v>
      </c>
      <c r="AL21" s="675">
        <v>1</v>
      </c>
      <c r="AM21" s="672">
        <v>212</v>
      </c>
      <c r="AN21" s="673">
        <v>268</v>
      </c>
      <c r="AO21" s="230">
        <v>8.1212121212121211</v>
      </c>
      <c r="AU21" s="913"/>
      <c r="AV21" s="913"/>
    </row>
    <row r="22" spans="1:52" s="213" customFormat="1" ht="11.1" customHeight="1" x14ac:dyDescent="0.25">
      <c r="A22" s="651">
        <v>16</v>
      </c>
      <c r="B22" s="231"/>
      <c r="C22" s="244" t="s">
        <v>847</v>
      </c>
      <c r="D22" s="1552"/>
      <c r="E22" s="933"/>
      <c r="F22" s="932"/>
      <c r="G22" s="3479"/>
      <c r="H22" s="656"/>
      <c r="I22" s="2565"/>
      <c r="J22" s="3536"/>
      <c r="K22" s="233"/>
      <c r="L22" s="234"/>
      <c r="M22" s="181"/>
      <c r="N22" s="181"/>
      <c r="O22" s="181"/>
      <c r="P22" s="181"/>
      <c r="Q22" s="181"/>
      <c r="R22" s="181"/>
      <c r="S22" s="884">
        <v>5</v>
      </c>
      <c r="T22" s="888">
        <v>12</v>
      </c>
      <c r="U22" s="888">
        <v>12</v>
      </c>
      <c r="V22" s="884">
        <v>2</v>
      </c>
      <c r="W22" s="884">
        <v>0</v>
      </c>
      <c r="X22" s="888">
        <v>16</v>
      </c>
      <c r="Y22" s="884"/>
      <c r="Z22" s="3535" t="s">
        <v>838</v>
      </c>
      <c r="AA22" s="801">
        <v>47</v>
      </c>
      <c r="AB22" s="661">
        <v>7.833333333333333</v>
      </c>
      <c r="AC22" s="799">
        <v>6</v>
      </c>
      <c r="AD22" s="803" t="s">
        <v>0</v>
      </c>
      <c r="AE22" s="3372">
        <v>11</v>
      </c>
      <c r="AF22" s="665">
        <v>55.5</v>
      </c>
      <c r="AG22" s="236">
        <v>4720</v>
      </c>
      <c r="AH22" s="905">
        <v>0</v>
      </c>
      <c r="AI22" s="237">
        <v>6</v>
      </c>
      <c r="AJ22" s="250">
        <v>6</v>
      </c>
      <c r="AK22" s="681">
        <v>43630</v>
      </c>
      <c r="AL22" s="675"/>
      <c r="AM22" s="672">
        <v>0</v>
      </c>
      <c r="AN22" s="673">
        <v>47</v>
      </c>
      <c r="AO22" s="230">
        <v>7.833333333333333</v>
      </c>
      <c r="AU22" s="913"/>
      <c r="AV22" s="913"/>
    </row>
    <row r="23" spans="1:52" s="213" customFormat="1" ht="11.1" customHeight="1" x14ac:dyDescent="0.25">
      <c r="A23" s="651">
        <v>17</v>
      </c>
      <c r="B23" s="231"/>
      <c r="C23" s="654" t="s">
        <v>193</v>
      </c>
      <c r="D23" s="1553">
        <v>6</v>
      </c>
      <c r="E23" s="923"/>
      <c r="F23" s="929"/>
      <c r="G23" s="926" t="s">
        <v>269</v>
      </c>
      <c r="H23" s="656" t="s">
        <v>156</v>
      </c>
      <c r="I23" s="2565"/>
      <c r="J23" s="3536"/>
      <c r="K23" s="233"/>
      <c r="L23" s="234">
        <v>9</v>
      </c>
      <c r="M23" s="181"/>
      <c r="N23" s="181"/>
      <c r="O23" s="181">
        <v>2</v>
      </c>
      <c r="P23" s="181"/>
      <c r="Q23" s="181"/>
      <c r="R23" s="181"/>
      <c r="S23" s="884"/>
      <c r="T23" s="884">
        <v>10</v>
      </c>
      <c r="U23" s="3495">
        <v>17</v>
      </c>
      <c r="V23" s="884">
        <v>3</v>
      </c>
      <c r="W23" s="884"/>
      <c r="X23" s="884"/>
      <c r="Y23" s="884">
        <v>0</v>
      </c>
      <c r="Z23" s="3537" t="s">
        <v>771</v>
      </c>
      <c r="AA23" s="801">
        <v>41</v>
      </c>
      <c r="AB23" s="661">
        <v>6.833333333333333</v>
      </c>
      <c r="AC23" s="799">
        <v>6</v>
      </c>
      <c r="AD23" s="803" t="s">
        <v>0</v>
      </c>
      <c r="AE23" s="3372">
        <v>69</v>
      </c>
      <c r="AF23" s="665" t="s">
        <v>0</v>
      </c>
      <c r="AG23" s="236" t="s">
        <v>0</v>
      </c>
      <c r="AH23" s="905">
        <v>56</v>
      </c>
      <c r="AI23" s="237">
        <v>6</v>
      </c>
      <c r="AJ23" s="250">
        <v>62</v>
      </c>
      <c r="AK23" s="681">
        <v>43574</v>
      </c>
      <c r="AL23" s="675">
        <v>6</v>
      </c>
      <c r="AM23" s="672">
        <v>441</v>
      </c>
      <c r="AN23" s="673">
        <v>482</v>
      </c>
      <c r="AO23" s="230">
        <v>7.774193548387097</v>
      </c>
      <c r="AU23" s="913"/>
      <c r="AV23" s="913"/>
    </row>
    <row r="24" spans="1:52" s="213" customFormat="1" ht="11.1" customHeight="1" x14ac:dyDescent="0.25">
      <c r="A24" s="651">
        <v>18</v>
      </c>
      <c r="B24" s="231"/>
      <c r="C24" s="240" t="s">
        <v>226</v>
      </c>
      <c r="D24" s="1556">
        <v>1</v>
      </c>
      <c r="E24" s="923"/>
      <c r="F24" s="929"/>
      <c r="G24" s="926" t="s">
        <v>156</v>
      </c>
      <c r="H24" s="656"/>
      <c r="I24" s="2565"/>
      <c r="J24" s="3536"/>
      <c r="K24" s="233">
        <v>2</v>
      </c>
      <c r="L24" s="234">
        <v>2</v>
      </c>
      <c r="M24" s="181"/>
      <c r="N24" s="181"/>
      <c r="O24" s="181">
        <v>11</v>
      </c>
      <c r="P24" s="181"/>
      <c r="Q24" s="181"/>
      <c r="R24" s="874">
        <v>11</v>
      </c>
      <c r="S24" s="884"/>
      <c r="T24" s="884"/>
      <c r="U24" s="885">
        <v>1</v>
      </c>
      <c r="V24" s="884"/>
      <c r="W24" s="884"/>
      <c r="X24" s="884"/>
      <c r="Y24" s="884"/>
      <c r="Z24" s="3537" t="s">
        <v>771</v>
      </c>
      <c r="AA24" s="801">
        <v>27</v>
      </c>
      <c r="AB24" s="661">
        <v>5.4</v>
      </c>
      <c r="AC24" s="799">
        <v>5</v>
      </c>
      <c r="AD24" s="803" t="s">
        <v>0</v>
      </c>
      <c r="AE24" s="3372">
        <v>8</v>
      </c>
      <c r="AF24" s="665" t="s">
        <v>0</v>
      </c>
      <c r="AG24" s="236" t="s">
        <v>0</v>
      </c>
      <c r="AH24" s="905">
        <v>81</v>
      </c>
      <c r="AI24" s="237">
        <v>5</v>
      </c>
      <c r="AJ24" s="250">
        <v>86</v>
      </c>
      <c r="AK24" s="681">
        <v>43560</v>
      </c>
      <c r="AL24" s="675">
        <v>1</v>
      </c>
      <c r="AM24" s="672">
        <v>500</v>
      </c>
      <c r="AN24" s="673">
        <v>527</v>
      </c>
      <c r="AO24" s="230">
        <v>6.1279069767441863</v>
      </c>
      <c r="AU24" s="913"/>
      <c r="AV24" s="913"/>
    </row>
    <row r="25" spans="1:52" s="213" customFormat="1" ht="11.1" customHeight="1" x14ac:dyDescent="0.25">
      <c r="A25" s="651">
        <v>18</v>
      </c>
      <c r="B25" s="231"/>
      <c r="C25" s="244" t="s">
        <v>58</v>
      </c>
      <c r="D25" s="1552"/>
      <c r="E25" s="933"/>
      <c r="F25" s="932"/>
      <c r="G25" s="3479"/>
      <c r="H25" s="656"/>
      <c r="I25" s="2565"/>
      <c r="J25" s="3536"/>
      <c r="K25" s="233"/>
      <c r="L25" s="234"/>
      <c r="M25" s="181">
        <v>6</v>
      </c>
      <c r="N25" s="181"/>
      <c r="O25" s="181"/>
      <c r="P25" s="181"/>
      <c r="Q25" s="181"/>
      <c r="R25" s="181"/>
      <c r="S25" s="884">
        <v>1</v>
      </c>
      <c r="T25" s="884">
        <v>8</v>
      </c>
      <c r="U25" s="884"/>
      <c r="V25" s="884"/>
      <c r="W25" s="884"/>
      <c r="X25" s="884"/>
      <c r="Y25" s="888">
        <v>12</v>
      </c>
      <c r="Z25" s="3537" t="s">
        <v>771</v>
      </c>
      <c r="AA25" s="801">
        <v>27</v>
      </c>
      <c r="AB25" s="661">
        <v>6.75</v>
      </c>
      <c r="AC25" s="799">
        <v>4</v>
      </c>
      <c r="AD25" s="803" t="s">
        <v>0</v>
      </c>
      <c r="AE25" s="3372">
        <v>10</v>
      </c>
      <c r="AF25" s="665" t="s">
        <v>0</v>
      </c>
      <c r="AG25" s="236" t="s">
        <v>0</v>
      </c>
      <c r="AH25" s="905">
        <v>23</v>
      </c>
      <c r="AI25" s="237">
        <v>4</v>
      </c>
      <c r="AJ25" s="250">
        <v>27</v>
      </c>
      <c r="AK25" s="681">
        <v>43539</v>
      </c>
      <c r="AL25" s="675"/>
      <c r="AM25" s="672">
        <v>106</v>
      </c>
      <c r="AN25" s="673">
        <v>133</v>
      </c>
      <c r="AO25" s="230">
        <v>4.9259259259259256</v>
      </c>
      <c r="AU25" s="913"/>
      <c r="AV25" s="913"/>
    </row>
    <row r="26" spans="1:52" s="213" customFormat="1" ht="11.1" customHeight="1" x14ac:dyDescent="0.25">
      <c r="A26" s="651">
        <v>20</v>
      </c>
      <c r="B26" s="231"/>
      <c r="C26" s="246" t="s">
        <v>181</v>
      </c>
      <c r="D26" s="1550">
        <v>4</v>
      </c>
      <c r="E26" s="923"/>
      <c r="F26" s="929"/>
      <c r="G26" s="926"/>
      <c r="H26" s="656"/>
      <c r="I26" s="2565"/>
      <c r="J26" s="3536"/>
      <c r="K26" s="233"/>
      <c r="L26" s="234">
        <v>0</v>
      </c>
      <c r="M26" s="181">
        <v>4</v>
      </c>
      <c r="N26" s="181">
        <v>8</v>
      </c>
      <c r="O26" s="181"/>
      <c r="P26" s="181">
        <v>5</v>
      </c>
      <c r="Q26" s="181">
        <v>2</v>
      </c>
      <c r="R26" s="181"/>
      <c r="S26" s="884">
        <v>3</v>
      </c>
      <c r="T26" s="884">
        <v>0</v>
      </c>
      <c r="U26" s="884"/>
      <c r="V26" s="884"/>
      <c r="W26" s="884"/>
      <c r="X26" s="884"/>
      <c r="Y26" s="884"/>
      <c r="Z26" s="3537" t="s">
        <v>771</v>
      </c>
      <c r="AA26" s="801">
        <v>22</v>
      </c>
      <c r="AB26" s="661">
        <v>3.1428571428571428</v>
      </c>
      <c r="AC26" s="799">
        <v>7</v>
      </c>
      <c r="AD26" s="803">
        <v>0</v>
      </c>
      <c r="AE26" s="3372">
        <v>38</v>
      </c>
      <c r="AF26" s="665" t="s">
        <v>0</v>
      </c>
      <c r="AG26" s="236" t="s">
        <v>0</v>
      </c>
      <c r="AH26" s="905">
        <v>34</v>
      </c>
      <c r="AI26" s="237">
        <v>7</v>
      </c>
      <c r="AJ26" s="250">
        <v>41</v>
      </c>
      <c r="AK26" s="681">
        <v>43539</v>
      </c>
      <c r="AL26" s="675">
        <v>4</v>
      </c>
      <c r="AM26" s="672">
        <v>243</v>
      </c>
      <c r="AN26" s="673">
        <v>265</v>
      </c>
      <c r="AO26" s="230">
        <v>6.4634146341463419</v>
      </c>
      <c r="AU26" s="913"/>
      <c r="AV26" s="913"/>
    </row>
    <row r="27" spans="1:52" ht="11.1" customHeight="1" x14ac:dyDescent="0.25">
      <c r="A27" s="651">
        <v>21</v>
      </c>
      <c r="B27" s="231"/>
      <c r="C27" s="244" t="s">
        <v>345</v>
      </c>
      <c r="D27" s="1552"/>
      <c r="E27" s="933"/>
      <c r="F27" s="932"/>
      <c r="G27" s="3479"/>
      <c r="H27" s="656"/>
      <c r="I27" s="2565"/>
      <c r="J27" s="3536"/>
      <c r="K27" s="233"/>
      <c r="L27" s="234"/>
      <c r="M27" s="181"/>
      <c r="N27" s="181"/>
      <c r="O27" s="181">
        <v>10</v>
      </c>
      <c r="P27" s="181"/>
      <c r="Q27" s="181">
        <v>1</v>
      </c>
      <c r="R27" s="181">
        <v>3</v>
      </c>
      <c r="S27" s="884"/>
      <c r="T27" s="884">
        <v>6</v>
      </c>
      <c r="U27" s="884"/>
      <c r="V27" s="884"/>
      <c r="W27" s="884"/>
      <c r="X27" s="884"/>
      <c r="Y27" s="884"/>
      <c r="Z27" s="3537" t="s">
        <v>771</v>
      </c>
      <c r="AA27" s="801">
        <v>20</v>
      </c>
      <c r="AB27" s="661">
        <v>5</v>
      </c>
      <c r="AC27" s="799">
        <v>4</v>
      </c>
      <c r="AD27" s="803" t="s">
        <v>0</v>
      </c>
      <c r="AE27" s="3372">
        <v>5</v>
      </c>
      <c r="AF27" s="665" t="s">
        <v>0</v>
      </c>
      <c r="AG27" s="236" t="s">
        <v>0</v>
      </c>
      <c r="AH27" s="905">
        <v>2</v>
      </c>
      <c r="AI27" s="237">
        <v>4</v>
      </c>
      <c r="AJ27" s="250">
        <v>6</v>
      </c>
      <c r="AK27" s="681">
        <v>43539</v>
      </c>
      <c r="AL27" s="675"/>
      <c r="AM27" s="672">
        <v>5</v>
      </c>
      <c r="AN27" s="673">
        <v>25</v>
      </c>
      <c r="AO27" s="657">
        <v>4.166666666666667</v>
      </c>
      <c r="AP27" s="202"/>
      <c r="AQ27" s="202"/>
      <c r="AR27" s="202"/>
      <c r="AS27" s="202"/>
      <c r="AT27" s="202"/>
      <c r="AV27" s="913"/>
      <c r="AW27" s="202"/>
      <c r="AX27" s="202"/>
      <c r="AY27" s="202"/>
      <c r="AZ27" s="202"/>
    </row>
    <row r="28" spans="1:52" ht="11.1" customHeight="1" x14ac:dyDescent="0.25">
      <c r="A28" s="651">
        <v>22</v>
      </c>
      <c r="B28" s="231"/>
      <c r="C28" s="244" t="s">
        <v>606</v>
      </c>
      <c r="D28" s="1552"/>
      <c r="E28" s="923"/>
      <c r="F28" s="929"/>
      <c r="G28" s="926"/>
      <c r="H28" s="656"/>
      <c r="I28" s="2680"/>
      <c r="J28" s="3536"/>
      <c r="K28" s="233">
        <v>6</v>
      </c>
      <c r="L28" s="234"/>
      <c r="M28" s="181"/>
      <c r="N28" s="874">
        <v>13</v>
      </c>
      <c r="O28" s="181"/>
      <c r="P28" s="181"/>
      <c r="Q28" s="181"/>
      <c r="R28" s="181"/>
      <c r="S28" s="884"/>
      <c r="T28" s="884"/>
      <c r="U28" s="884"/>
      <c r="V28" s="884"/>
      <c r="W28" s="884"/>
      <c r="X28" s="884"/>
      <c r="Y28" s="884"/>
      <c r="Z28" s="3537" t="s">
        <v>771</v>
      </c>
      <c r="AA28" s="801">
        <v>19</v>
      </c>
      <c r="AB28" s="661">
        <v>9.5</v>
      </c>
      <c r="AC28" s="799">
        <v>2</v>
      </c>
      <c r="AD28" s="803" t="s">
        <v>0</v>
      </c>
      <c r="AE28" s="3372" t="s">
        <v>0</v>
      </c>
      <c r="AF28" s="665" t="s">
        <v>0</v>
      </c>
      <c r="AG28" s="236" t="s">
        <v>0</v>
      </c>
      <c r="AH28" s="905">
        <v>0</v>
      </c>
      <c r="AI28" s="237">
        <v>2</v>
      </c>
      <c r="AJ28" s="250">
        <v>2</v>
      </c>
      <c r="AK28" s="681">
        <v>43434</v>
      </c>
      <c r="AL28" s="675"/>
      <c r="AM28" s="672">
        <v>0</v>
      </c>
      <c r="AN28" s="673">
        <v>19</v>
      </c>
      <c r="AO28" s="230">
        <v>9.5</v>
      </c>
      <c r="AP28" s="202"/>
      <c r="AQ28" s="202"/>
      <c r="AR28" s="202"/>
      <c r="AS28" s="202"/>
      <c r="AT28" s="202"/>
      <c r="AV28" s="913"/>
      <c r="AW28" s="202"/>
      <c r="AX28" s="202"/>
      <c r="AY28" s="202"/>
      <c r="AZ28" s="202"/>
    </row>
    <row r="29" spans="1:52" ht="11.1" customHeight="1" x14ac:dyDescent="0.25">
      <c r="A29" s="651">
        <v>23</v>
      </c>
      <c r="B29" s="231"/>
      <c r="C29" s="246" t="s">
        <v>142</v>
      </c>
      <c r="D29" s="1550">
        <v>4</v>
      </c>
      <c r="E29" s="923"/>
      <c r="F29" s="929"/>
      <c r="G29" s="926"/>
      <c r="H29" s="656"/>
      <c r="I29" s="2565"/>
      <c r="J29" s="3536"/>
      <c r="K29" s="233">
        <v>4</v>
      </c>
      <c r="L29" s="234"/>
      <c r="M29" s="181">
        <v>1</v>
      </c>
      <c r="N29" s="181"/>
      <c r="O29" s="181"/>
      <c r="P29" s="181"/>
      <c r="Q29" s="181"/>
      <c r="R29" s="181"/>
      <c r="S29" s="884"/>
      <c r="T29" s="884"/>
      <c r="U29" s="884"/>
      <c r="V29" s="884"/>
      <c r="W29" s="888">
        <v>11</v>
      </c>
      <c r="X29" s="884"/>
      <c r="Y29" s="884"/>
      <c r="Z29" s="3535" t="s">
        <v>838</v>
      </c>
      <c r="AA29" s="801">
        <v>16</v>
      </c>
      <c r="AB29" s="661">
        <v>5.333333333333333</v>
      </c>
      <c r="AC29" s="799">
        <v>3</v>
      </c>
      <c r="AD29" s="803" t="s">
        <v>0</v>
      </c>
      <c r="AE29" s="3372">
        <v>6</v>
      </c>
      <c r="AF29" s="665">
        <v>55.5</v>
      </c>
      <c r="AG29" s="236">
        <v>4720</v>
      </c>
      <c r="AH29" s="905">
        <v>38</v>
      </c>
      <c r="AI29" s="237">
        <v>3</v>
      </c>
      <c r="AJ29" s="250">
        <v>41</v>
      </c>
      <c r="AK29" s="681">
        <v>43602</v>
      </c>
      <c r="AL29" s="675">
        <v>4</v>
      </c>
      <c r="AM29" s="672">
        <v>245</v>
      </c>
      <c r="AN29" s="673">
        <v>261</v>
      </c>
      <c r="AO29" s="230">
        <v>6.3658536585365857</v>
      </c>
      <c r="AP29" s="202"/>
      <c r="AQ29" s="202"/>
      <c r="AR29" s="202"/>
      <c r="AS29" s="202"/>
      <c r="AT29" s="202"/>
      <c r="AV29" s="913"/>
      <c r="AW29" s="202"/>
      <c r="AX29" s="202"/>
      <c r="AY29" s="202"/>
      <c r="AZ29" s="202"/>
    </row>
    <row r="30" spans="1:52" s="284" customFormat="1" ht="11.1" customHeight="1" x14ac:dyDescent="0.25">
      <c r="A30" s="651">
        <v>24</v>
      </c>
      <c r="B30" s="3539"/>
      <c r="C30" s="240" t="s">
        <v>223</v>
      </c>
      <c r="D30" s="1556">
        <v>1</v>
      </c>
      <c r="E30" s="923"/>
      <c r="F30" s="929"/>
      <c r="G30" s="926"/>
      <c r="H30" s="656"/>
      <c r="I30" s="2680"/>
      <c r="J30" s="3536"/>
      <c r="K30" s="233"/>
      <c r="L30" s="234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>
        <v>9</v>
      </c>
      <c r="Y30" s="181">
        <v>4</v>
      </c>
      <c r="Z30" s="3535" t="s">
        <v>838</v>
      </c>
      <c r="AA30" s="801">
        <v>13</v>
      </c>
      <c r="AB30" s="661">
        <v>6.5</v>
      </c>
      <c r="AC30" s="799">
        <v>2</v>
      </c>
      <c r="AD30" s="803" t="s">
        <v>0</v>
      </c>
      <c r="AE30" s="3372">
        <v>34</v>
      </c>
      <c r="AF30" s="665">
        <v>55.5</v>
      </c>
      <c r="AG30" s="236">
        <v>4720</v>
      </c>
      <c r="AH30" s="905">
        <v>30</v>
      </c>
      <c r="AI30" s="237">
        <v>2</v>
      </c>
      <c r="AJ30" s="250">
        <v>32</v>
      </c>
      <c r="AK30" s="681">
        <v>43630</v>
      </c>
      <c r="AL30" s="675">
        <v>1</v>
      </c>
      <c r="AM30" s="672">
        <v>195</v>
      </c>
      <c r="AN30" s="673">
        <v>208</v>
      </c>
      <c r="AO30" s="230">
        <v>6.5</v>
      </c>
      <c r="AU30" s="916"/>
      <c r="AV30" s="916"/>
    </row>
    <row r="31" spans="1:52" s="284" customFormat="1" ht="11.1" customHeight="1" x14ac:dyDescent="0.25">
      <c r="A31" s="651">
        <v>24</v>
      </c>
      <c r="B31" s="231"/>
      <c r="C31" s="244" t="s">
        <v>855</v>
      </c>
      <c r="D31" s="1552"/>
      <c r="E31" s="923"/>
      <c r="F31" s="929"/>
      <c r="G31" s="926"/>
      <c r="H31" s="656"/>
      <c r="I31" s="2565"/>
      <c r="J31" s="3536"/>
      <c r="K31" s="233"/>
      <c r="L31" s="234"/>
      <c r="M31" s="181"/>
      <c r="N31" s="181"/>
      <c r="O31" s="181"/>
      <c r="P31" s="181"/>
      <c r="Q31" s="181"/>
      <c r="R31" s="181"/>
      <c r="S31" s="884"/>
      <c r="T31" s="884"/>
      <c r="U31" s="884"/>
      <c r="V31" s="884">
        <v>1</v>
      </c>
      <c r="W31" s="884">
        <v>4</v>
      </c>
      <c r="X31" s="884">
        <v>7</v>
      </c>
      <c r="Y31" s="884">
        <v>1</v>
      </c>
      <c r="Z31" s="3535" t="s">
        <v>838</v>
      </c>
      <c r="AA31" s="801">
        <v>13</v>
      </c>
      <c r="AB31" s="661">
        <v>3.25</v>
      </c>
      <c r="AC31" s="799">
        <v>4</v>
      </c>
      <c r="AD31" s="803" t="s">
        <v>0</v>
      </c>
      <c r="AE31" s="3372">
        <v>7</v>
      </c>
      <c r="AF31" s="665">
        <v>55.5</v>
      </c>
      <c r="AG31" s="236">
        <v>4720</v>
      </c>
      <c r="AH31" s="905">
        <v>0</v>
      </c>
      <c r="AI31" s="237">
        <v>4</v>
      </c>
      <c r="AJ31" s="250">
        <v>4</v>
      </c>
      <c r="AK31" s="681">
        <v>43602</v>
      </c>
      <c r="AL31" s="675"/>
      <c r="AM31" s="672">
        <v>0</v>
      </c>
      <c r="AN31" s="673">
        <v>13</v>
      </c>
      <c r="AO31" s="230">
        <v>3.25</v>
      </c>
      <c r="AU31" s="916"/>
      <c r="AV31" s="916"/>
    </row>
    <row r="32" spans="1:52" ht="11.1" customHeight="1" x14ac:dyDescent="0.25">
      <c r="A32" s="651">
        <v>26</v>
      </c>
      <c r="B32" s="231"/>
      <c r="C32" s="244" t="s">
        <v>61</v>
      </c>
      <c r="D32" s="1552"/>
      <c r="E32" s="923"/>
      <c r="F32" s="929"/>
      <c r="G32" s="926"/>
      <c r="H32" s="656"/>
      <c r="I32" s="2565"/>
      <c r="J32" s="3536"/>
      <c r="K32" s="233">
        <v>3</v>
      </c>
      <c r="L32" s="234"/>
      <c r="M32" s="181"/>
      <c r="N32" s="181">
        <v>5</v>
      </c>
      <c r="O32" s="181">
        <v>3</v>
      </c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3537" t="s">
        <v>771</v>
      </c>
      <c r="AA32" s="801">
        <v>11</v>
      </c>
      <c r="AB32" s="661">
        <v>3.6666666666666665</v>
      </c>
      <c r="AC32" s="799">
        <v>3</v>
      </c>
      <c r="AD32" s="803" t="s">
        <v>0</v>
      </c>
      <c r="AE32" s="3372" t="s">
        <v>0</v>
      </c>
      <c r="AF32" s="665" t="s">
        <v>0</v>
      </c>
      <c r="AG32" s="236" t="s">
        <v>0</v>
      </c>
      <c r="AH32" s="905">
        <v>18</v>
      </c>
      <c r="AI32" s="237">
        <v>3</v>
      </c>
      <c r="AJ32" s="250">
        <v>21</v>
      </c>
      <c r="AK32" s="681">
        <v>43455</v>
      </c>
      <c r="AL32" s="675"/>
      <c r="AM32" s="672">
        <v>102</v>
      </c>
      <c r="AN32" s="673">
        <v>113</v>
      </c>
      <c r="AO32" s="230">
        <v>5.3809523809523814</v>
      </c>
      <c r="AP32" s="202"/>
      <c r="AQ32" s="202"/>
      <c r="AR32" s="202"/>
      <c r="AS32" s="202"/>
      <c r="AT32" s="202"/>
      <c r="AV32" s="913"/>
      <c r="AW32" s="202"/>
      <c r="AX32" s="202"/>
      <c r="AY32" s="202"/>
      <c r="AZ32" s="202"/>
    </row>
    <row r="33" spans="1:48" s="202" customFormat="1" ht="11.1" customHeight="1" x14ac:dyDescent="0.25">
      <c r="A33" s="651">
        <v>26</v>
      </c>
      <c r="B33" s="231"/>
      <c r="C33" s="244" t="s">
        <v>201</v>
      </c>
      <c r="D33" s="1552"/>
      <c r="E33" s="923"/>
      <c r="F33" s="929"/>
      <c r="G33" s="926"/>
      <c r="H33" s="656"/>
      <c r="I33" s="2680"/>
      <c r="J33" s="3536"/>
      <c r="K33" s="233"/>
      <c r="L33" s="234">
        <v>7</v>
      </c>
      <c r="M33" s="181"/>
      <c r="N33" s="181"/>
      <c r="O33" s="181">
        <v>4</v>
      </c>
      <c r="P33" s="181"/>
      <c r="Q33" s="181"/>
      <c r="R33" s="181"/>
      <c r="S33" s="884"/>
      <c r="T33" s="884"/>
      <c r="U33" s="884"/>
      <c r="V33" s="884"/>
      <c r="W33" s="884"/>
      <c r="X33" s="884"/>
      <c r="Y33" s="884"/>
      <c r="Z33" s="3537" t="s">
        <v>771</v>
      </c>
      <c r="AA33" s="801">
        <v>11</v>
      </c>
      <c r="AB33" s="661">
        <v>5.5</v>
      </c>
      <c r="AC33" s="799">
        <v>2</v>
      </c>
      <c r="AD33" s="803" t="s">
        <v>0</v>
      </c>
      <c r="AE33" s="3372">
        <v>19</v>
      </c>
      <c r="AF33" s="665" t="s">
        <v>0</v>
      </c>
      <c r="AG33" s="236" t="s">
        <v>0</v>
      </c>
      <c r="AH33" s="905">
        <v>30</v>
      </c>
      <c r="AI33" s="237">
        <v>2</v>
      </c>
      <c r="AJ33" s="250">
        <v>32</v>
      </c>
      <c r="AK33" s="681">
        <v>43455</v>
      </c>
      <c r="AL33" s="675"/>
      <c r="AM33" s="672">
        <v>200</v>
      </c>
      <c r="AN33" s="673">
        <v>211</v>
      </c>
      <c r="AO33" s="230">
        <v>6.59375</v>
      </c>
      <c r="AU33" s="913"/>
      <c r="AV33" s="913"/>
    </row>
    <row r="34" spans="1:48" s="202" customFormat="1" ht="11.1" customHeight="1" x14ac:dyDescent="0.25">
      <c r="A34" s="651">
        <v>28</v>
      </c>
      <c r="B34" s="231"/>
      <c r="C34" s="476" t="s">
        <v>135</v>
      </c>
      <c r="D34" s="1557">
        <v>5</v>
      </c>
      <c r="E34" s="923" t="s">
        <v>156</v>
      </c>
      <c r="F34" s="929"/>
      <c r="G34" s="926"/>
      <c r="H34" s="656"/>
      <c r="I34" s="3540"/>
      <c r="J34" s="3536"/>
      <c r="K34" s="233"/>
      <c r="L34" s="234"/>
      <c r="M34" s="181"/>
      <c r="N34" s="181"/>
      <c r="O34" s="181">
        <v>6</v>
      </c>
      <c r="P34" s="181"/>
      <c r="Q34" s="181"/>
      <c r="R34" s="181"/>
      <c r="S34" s="884"/>
      <c r="T34" s="884"/>
      <c r="U34" s="884"/>
      <c r="V34" s="884"/>
      <c r="W34" s="884"/>
      <c r="X34" s="884"/>
      <c r="Y34" s="884"/>
      <c r="Z34" s="3537" t="s">
        <v>771</v>
      </c>
      <c r="AA34" s="801">
        <v>6</v>
      </c>
      <c r="AB34" s="661">
        <v>6</v>
      </c>
      <c r="AC34" s="799">
        <v>1</v>
      </c>
      <c r="AD34" s="803" t="s">
        <v>0</v>
      </c>
      <c r="AE34" s="3372">
        <v>13</v>
      </c>
      <c r="AF34" s="665" t="s">
        <v>0</v>
      </c>
      <c r="AG34" s="236" t="s">
        <v>0</v>
      </c>
      <c r="AH34" s="905">
        <v>30</v>
      </c>
      <c r="AI34" s="237">
        <v>1</v>
      </c>
      <c r="AJ34" s="250">
        <v>31</v>
      </c>
      <c r="AK34" s="681">
        <v>43455</v>
      </c>
      <c r="AL34" s="675">
        <v>5</v>
      </c>
      <c r="AM34" s="672">
        <v>199</v>
      </c>
      <c r="AN34" s="673">
        <v>205</v>
      </c>
      <c r="AO34" s="230">
        <v>6.612903225806452</v>
      </c>
      <c r="AU34" s="913"/>
      <c r="AV34" s="913"/>
    </row>
    <row r="35" spans="1:48" s="202" customFormat="1" ht="11.1" customHeight="1" x14ac:dyDescent="0.25">
      <c r="A35" s="651">
        <v>29</v>
      </c>
      <c r="B35" s="231"/>
      <c r="C35" s="244" t="s">
        <v>340</v>
      </c>
      <c r="D35" s="1552"/>
      <c r="E35" s="923"/>
      <c r="F35" s="929"/>
      <c r="G35" s="926"/>
      <c r="H35" s="656"/>
      <c r="I35" s="3540"/>
      <c r="J35" s="3536"/>
      <c r="K35" s="233"/>
      <c r="L35" s="234"/>
      <c r="M35" s="181"/>
      <c r="N35" s="181"/>
      <c r="O35" s="181"/>
      <c r="P35" s="181"/>
      <c r="Q35" s="181"/>
      <c r="R35" s="181"/>
      <c r="S35" s="884"/>
      <c r="T35" s="884"/>
      <c r="U35" s="884"/>
      <c r="V35" s="884"/>
      <c r="W35" s="884"/>
      <c r="X35" s="884"/>
      <c r="Y35" s="884"/>
      <c r="Z35" s="904"/>
      <c r="AA35" s="801">
        <v>0</v>
      </c>
      <c r="AB35" s="661" t="s">
        <v>0</v>
      </c>
      <c r="AC35" s="799">
        <v>0</v>
      </c>
      <c r="AD35" s="803" t="s">
        <v>0</v>
      </c>
      <c r="AE35" s="3372">
        <v>12</v>
      </c>
      <c r="AF35" s="665" t="s">
        <v>0</v>
      </c>
      <c r="AG35" s="236" t="s">
        <v>0</v>
      </c>
      <c r="AH35" s="905">
        <v>1</v>
      </c>
      <c r="AI35" s="237">
        <v>0</v>
      </c>
      <c r="AJ35" s="250">
        <v>1</v>
      </c>
      <c r="AK35" s="681">
        <v>43147</v>
      </c>
      <c r="AL35" s="675"/>
      <c r="AM35" s="672">
        <v>12</v>
      </c>
      <c r="AN35" s="673">
        <v>12</v>
      </c>
      <c r="AO35" s="230">
        <v>12</v>
      </c>
      <c r="AU35" s="913"/>
      <c r="AV35" s="913"/>
    </row>
    <row r="36" spans="1:48" s="202" customFormat="1" ht="11.1" customHeight="1" x14ac:dyDescent="0.25">
      <c r="A36" s="651">
        <v>30</v>
      </c>
      <c r="B36" s="231"/>
      <c r="C36" s="244" t="s">
        <v>313</v>
      </c>
      <c r="D36" s="1552"/>
      <c r="E36" s="933"/>
      <c r="F36" s="932"/>
      <c r="G36" s="3479"/>
      <c r="H36" s="656"/>
      <c r="I36" s="3540"/>
      <c r="J36" s="3536"/>
      <c r="K36" s="233"/>
      <c r="L36" s="234"/>
      <c r="M36" s="181"/>
      <c r="N36" s="181"/>
      <c r="O36" s="181"/>
      <c r="P36" s="181"/>
      <c r="Q36" s="181"/>
      <c r="R36" s="181"/>
      <c r="S36" s="884"/>
      <c r="T36" s="884"/>
      <c r="U36" s="884"/>
      <c r="V36" s="884"/>
      <c r="W36" s="884"/>
      <c r="X36" s="884"/>
      <c r="Y36" s="884"/>
      <c r="Z36" s="904"/>
      <c r="AA36" s="801">
        <v>0</v>
      </c>
      <c r="AB36" s="661" t="s">
        <v>0</v>
      </c>
      <c r="AC36" s="799">
        <v>0</v>
      </c>
      <c r="AD36" s="803" t="s">
        <v>0</v>
      </c>
      <c r="AE36" s="3372">
        <v>14</v>
      </c>
      <c r="AF36" s="665" t="s">
        <v>0</v>
      </c>
      <c r="AG36" s="236" t="s">
        <v>0</v>
      </c>
      <c r="AH36" s="905">
        <v>5</v>
      </c>
      <c r="AI36" s="237">
        <v>0</v>
      </c>
      <c r="AJ36" s="250">
        <v>5</v>
      </c>
      <c r="AK36" s="681">
        <v>43105</v>
      </c>
      <c r="AL36" s="675"/>
      <c r="AM36" s="672">
        <v>25</v>
      </c>
      <c r="AN36" s="673">
        <v>25</v>
      </c>
      <c r="AO36" s="230">
        <v>5</v>
      </c>
      <c r="AU36" s="913"/>
      <c r="AV36" s="913"/>
    </row>
    <row r="37" spans="1:48" s="202" customFormat="1" ht="11.1" customHeight="1" x14ac:dyDescent="0.25">
      <c r="A37" s="651">
        <v>31</v>
      </c>
      <c r="B37" s="3539"/>
      <c r="C37" s="244" t="s">
        <v>157</v>
      </c>
      <c r="D37" s="1552"/>
      <c r="E37" s="933"/>
      <c r="F37" s="932"/>
      <c r="G37" s="3479"/>
      <c r="H37" s="656"/>
      <c r="I37" s="3540"/>
      <c r="J37" s="3541"/>
      <c r="K37" s="233"/>
      <c r="L37" s="234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904"/>
      <c r="AA37" s="801">
        <v>0</v>
      </c>
      <c r="AB37" s="661" t="s">
        <v>0</v>
      </c>
      <c r="AC37" s="799">
        <v>0</v>
      </c>
      <c r="AD37" s="803" t="s">
        <v>0</v>
      </c>
      <c r="AE37" s="3372">
        <v>8</v>
      </c>
      <c r="AF37" s="665" t="s">
        <v>0</v>
      </c>
      <c r="AG37" s="236" t="s">
        <v>0</v>
      </c>
      <c r="AH37" s="685">
        <v>2</v>
      </c>
      <c r="AI37" s="237">
        <v>0</v>
      </c>
      <c r="AJ37" s="250">
        <v>2</v>
      </c>
      <c r="AK37" s="681">
        <v>43105</v>
      </c>
      <c r="AL37" s="694"/>
      <c r="AM37" s="695">
        <v>8</v>
      </c>
      <c r="AN37" s="673">
        <v>8</v>
      </c>
      <c r="AO37" s="230">
        <v>4</v>
      </c>
      <c r="AU37" s="913"/>
      <c r="AV37" s="913"/>
    </row>
    <row r="38" spans="1:48" s="202" customFormat="1" ht="11.1" customHeight="1" x14ac:dyDescent="0.25">
      <c r="A38" s="651">
        <v>32</v>
      </c>
      <c r="B38" s="231"/>
      <c r="C38" s="246" t="s">
        <v>191</v>
      </c>
      <c r="D38" s="1550">
        <v>3</v>
      </c>
      <c r="E38" s="923"/>
      <c r="F38" s="929"/>
      <c r="G38" s="926"/>
      <c r="H38" s="656"/>
      <c r="I38" s="3540"/>
      <c r="J38" s="3536"/>
      <c r="K38" s="233"/>
      <c r="L38" s="234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904"/>
      <c r="AA38" s="801">
        <v>0</v>
      </c>
      <c r="AB38" s="661" t="s">
        <v>0</v>
      </c>
      <c r="AC38" s="799">
        <v>0</v>
      </c>
      <c r="AD38" s="803" t="s">
        <v>0</v>
      </c>
      <c r="AE38" s="3372">
        <v>7</v>
      </c>
      <c r="AF38" s="665" t="s">
        <v>0</v>
      </c>
      <c r="AG38" s="236" t="s">
        <v>0</v>
      </c>
      <c r="AH38" s="905">
        <v>17</v>
      </c>
      <c r="AI38" s="237">
        <v>0</v>
      </c>
      <c r="AJ38" s="250">
        <v>17</v>
      </c>
      <c r="AK38" s="681">
        <v>43091</v>
      </c>
      <c r="AL38" s="675">
        <v>3</v>
      </c>
      <c r="AM38" s="672">
        <v>121</v>
      </c>
      <c r="AN38" s="673">
        <v>121</v>
      </c>
      <c r="AO38" s="230">
        <v>7.117647058823529</v>
      </c>
      <c r="AU38" s="913"/>
      <c r="AV38" s="913"/>
    </row>
    <row r="39" spans="1:48" s="202" customFormat="1" ht="11.1" customHeight="1" x14ac:dyDescent="0.25">
      <c r="A39" s="651">
        <v>33</v>
      </c>
      <c r="B39" s="231"/>
      <c r="C39" s="244" t="s">
        <v>279</v>
      </c>
      <c r="D39" s="1552"/>
      <c r="E39" s="923"/>
      <c r="F39" s="929"/>
      <c r="G39" s="926"/>
      <c r="H39" s="656"/>
      <c r="I39" s="3540"/>
      <c r="J39" s="3536"/>
      <c r="K39" s="233"/>
      <c r="L39" s="234"/>
      <c r="M39" s="181"/>
      <c r="N39" s="181"/>
      <c r="O39" s="181"/>
      <c r="P39" s="181"/>
      <c r="Q39" s="181"/>
      <c r="R39" s="181"/>
      <c r="S39" s="884"/>
      <c r="T39" s="884"/>
      <c r="U39" s="884"/>
      <c r="V39" s="884"/>
      <c r="W39" s="884"/>
      <c r="X39" s="884"/>
      <c r="Y39" s="884"/>
      <c r="Z39" s="904"/>
      <c r="AA39" s="801">
        <v>0</v>
      </c>
      <c r="AB39" s="661" t="s">
        <v>0</v>
      </c>
      <c r="AC39" s="799">
        <v>0</v>
      </c>
      <c r="AD39" s="803" t="s">
        <v>0</v>
      </c>
      <c r="AE39" s="3372">
        <v>9</v>
      </c>
      <c r="AF39" s="665" t="s">
        <v>0</v>
      </c>
      <c r="AG39" s="236" t="s">
        <v>0</v>
      </c>
      <c r="AH39" s="905">
        <v>13</v>
      </c>
      <c r="AI39" s="237">
        <v>0</v>
      </c>
      <c r="AJ39" s="250">
        <v>13</v>
      </c>
      <c r="AK39" s="681">
        <v>43007</v>
      </c>
      <c r="AL39" s="675"/>
      <c r="AM39" s="672">
        <v>103</v>
      </c>
      <c r="AN39" s="673">
        <v>103</v>
      </c>
      <c r="AO39" s="230">
        <v>7.9230769230769234</v>
      </c>
      <c r="AU39" s="913"/>
      <c r="AV39" s="913"/>
    </row>
    <row r="40" spans="1:48" s="202" customFormat="1" ht="11.1" customHeight="1" x14ac:dyDescent="0.25">
      <c r="A40" s="651">
        <v>34</v>
      </c>
      <c r="B40" s="231"/>
      <c r="C40" s="244" t="s">
        <v>333</v>
      </c>
      <c r="D40" s="1552"/>
      <c r="E40" s="923"/>
      <c r="F40" s="929"/>
      <c r="G40" s="926"/>
      <c r="H40" s="656"/>
      <c r="I40" s="3540"/>
      <c r="J40" s="3536"/>
      <c r="K40" s="233"/>
      <c r="L40" s="234"/>
      <c r="M40" s="181"/>
      <c r="N40" s="181"/>
      <c r="O40" s="181"/>
      <c r="P40" s="181"/>
      <c r="Q40" s="181"/>
      <c r="R40" s="181"/>
      <c r="S40" s="884"/>
      <c r="T40" s="884"/>
      <c r="U40" s="884"/>
      <c r="V40" s="884"/>
      <c r="W40" s="884"/>
      <c r="X40" s="884"/>
      <c r="Y40" s="884"/>
      <c r="Z40" s="904"/>
      <c r="AA40" s="801">
        <v>0</v>
      </c>
      <c r="AB40" s="661" t="s">
        <v>0</v>
      </c>
      <c r="AC40" s="799">
        <v>0</v>
      </c>
      <c r="AD40" s="803" t="s">
        <v>0</v>
      </c>
      <c r="AE40" s="3372">
        <v>11</v>
      </c>
      <c r="AF40" s="665" t="s">
        <v>0</v>
      </c>
      <c r="AG40" s="236" t="s">
        <v>0</v>
      </c>
      <c r="AH40" s="905">
        <v>2</v>
      </c>
      <c r="AI40" s="237">
        <v>0</v>
      </c>
      <c r="AJ40" s="250">
        <v>2</v>
      </c>
      <c r="AK40" s="681">
        <v>43007</v>
      </c>
      <c r="AL40" s="675"/>
      <c r="AM40" s="672">
        <v>11</v>
      </c>
      <c r="AN40" s="673">
        <v>11</v>
      </c>
      <c r="AO40" s="230">
        <v>5.5</v>
      </c>
      <c r="AU40" s="913"/>
      <c r="AV40" s="913"/>
    </row>
    <row r="41" spans="1:48" s="202" customFormat="1" ht="11.1" customHeight="1" x14ac:dyDescent="0.25">
      <c r="A41" s="651">
        <v>35</v>
      </c>
      <c r="B41" s="231"/>
      <c r="C41" s="244" t="s">
        <v>315</v>
      </c>
      <c r="D41" s="1552"/>
      <c r="E41" s="923"/>
      <c r="F41" s="929"/>
      <c r="G41" s="926"/>
      <c r="H41" s="656"/>
      <c r="I41" s="3540"/>
      <c r="J41" s="3536"/>
      <c r="K41" s="233"/>
      <c r="L41" s="234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895"/>
      <c r="AA41" s="801"/>
      <c r="AB41" s="661"/>
      <c r="AC41" s="799"/>
      <c r="AD41" s="803"/>
      <c r="AE41" s="3365"/>
      <c r="AF41" s="665"/>
      <c r="AG41" s="236"/>
      <c r="AH41" s="905">
        <v>1</v>
      </c>
      <c r="AI41" s="237">
        <v>0</v>
      </c>
      <c r="AJ41" s="250">
        <v>1</v>
      </c>
      <c r="AK41" s="681">
        <v>42902</v>
      </c>
      <c r="AL41" s="675"/>
      <c r="AM41" s="672">
        <v>4</v>
      </c>
      <c r="AN41" s="673">
        <v>4</v>
      </c>
      <c r="AO41" s="230">
        <v>4</v>
      </c>
      <c r="AU41" s="913"/>
      <c r="AV41" s="913"/>
    </row>
    <row r="42" spans="1:48" s="202" customFormat="1" ht="11.1" customHeight="1" x14ac:dyDescent="0.25">
      <c r="A42" s="651">
        <v>36</v>
      </c>
      <c r="B42" s="231"/>
      <c r="C42" s="678" t="s">
        <v>210</v>
      </c>
      <c r="D42" s="1558">
        <v>1</v>
      </c>
      <c r="E42" s="924"/>
      <c r="F42" s="930"/>
      <c r="G42" s="927"/>
      <c r="H42" s="656"/>
      <c r="I42" s="3540"/>
      <c r="J42" s="3536"/>
      <c r="K42" s="233"/>
      <c r="L42" s="234"/>
      <c r="M42" s="181"/>
      <c r="N42" s="181"/>
      <c r="O42" s="181"/>
      <c r="P42" s="181"/>
      <c r="Q42" s="181"/>
      <c r="R42" s="181"/>
      <c r="S42" s="884"/>
      <c r="T42" s="884"/>
      <c r="U42" s="884"/>
      <c r="V42" s="884"/>
      <c r="W42" s="884"/>
      <c r="X42" s="884"/>
      <c r="Y42" s="884"/>
      <c r="Z42" s="895"/>
      <c r="AA42" s="801"/>
      <c r="AB42" s="661"/>
      <c r="AC42" s="799"/>
      <c r="AD42" s="803"/>
      <c r="AE42" s="3365"/>
      <c r="AF42" s="665"/>
      <c r="AG42" s="236"/>
      <c r="AH42" s="905">
        <v>9</v>
      </c>
      <c r="AI42" s="237">
        <v>0</v>
      </c>
      <c r="AJ42" s="250">
        <v>9</v>
      </c>
      <c r="AK42" s="681">
        <v>42797</v>
      </c>
      <c r="AL42" s="675">
        <v>1</v>
      </c>
      <c r="AM42" s="672">
        <v>53</v>
      </c>
      <c r="AN42" s="673">
        <v>53</v>
      </c>
      <c r="AO42" s="230">
        <v>5.8888888888888893</v>
      </c>
      <c r="AU42" s="913"/>
      <c r="AV42" s="913"/>
    </row>
    <row r="43" spans="1:48" s="202" customFormat="1" ht="11.1" customHeight="1" x14ac:dyDescent="0.25">
      <c r="A43" s="651">
        <v>37</v>
      </c>
      <c r="B43" s="231"/>
      <c r="C43" s="699" t="s">
        <v>57</v>
      </c>
      <c r="D43" s="1555"/>
      <c r="E43" s="922"/>
      <c r="F43" s="928"/>
      <c r="G43" s="925"/>
      <c r="H43" s="931"/>
      <c r="I43" s="3542"/>
      <c r="J43" s="3536"/>
      <c r="K43" s="243"/>
      <c r="L43" s="836"/>
      <c r="M43" s="875"/>
      <c r="N43" s="875"/>
      <c r="O43" s="875"/>
      <c r="P43" s="875"/>
      <c r="Q43" s="875"/>
      <c r="R43" s="875"/>
      <c r="S43" s="875"/>
      <c r="T43" s="875"/>
      <c r="U43" s="875"/>
      <c r="V43" s="875"/>
      <c r="W43" s="875"/>
      <c r="X43" s="875"/>
      <c r="Y43" s="875"/>
      <c r="Z43" s="896"/>
      <c r="AA43" s="802"/>
      <c r="AB43" s="806"/>
      <c r="AC43" s="800"/>
      <c r="AD43" s="804"/>
      <c r="AE43" s="3366"/>
      <c r="AF43" s="676"/>
      <c r="AG43" s="658"/>
      <c r="AH43" s="906">
        <v>9</v>
      </c>
      <c r="AI43" s="710">
        <v>0</v>
      </c>
      <c r="AJ43" s="711">
        <v>9</v>
      </c>
      <c r="AK43" s="681">
        <v>42797</v>
      </c>
      <c r="AL43" s="713"/>
      <c r="AM43" s="714">
        <v>40</v>
      </c>
      <c r="AN43" s="715">
        <v>40</v>
      </c>
      <c r="AO43" s="716">
        <v>4.4444444444444446</v>
      </c>
      <c r="AU43" s="913"/>
      <c r="AV43" s="913"/>
    </row>
    <row r="44" spans="1:48" s="202" customFormat="1" ht="11.1" customHeight="1" x14ac:dyDescent="0.25">
      <c r="A44" s="651">
        <v>38</v>
      </c>
      <c r="B44" s="231"/>
      <c r="C44" s="2598" t="s">
        <v>297</v>
      </c>
      <c r="D44" s="3384">
        <v>1</v>
      </c>
      <c r="E44" s="922"/>
      <c r="F44" s="928"/>
      <c r="G44" s="925"/>
      <c r="H44" s="931"/>
      <c r="I44" s="3542"/>
      <c r="J44" s="3536"/>
      <c r="K44" s="243"/>
      <c r="L44" s="836"/>
      <c r="M44" s="875"/>
      <c r="N44" s="875"/>
      <c r="O44" s="875"/>
      <c r="P44" s="875"/>
      <c r="Q44" s="875"/>
      <c r="R44" s="875"/>
      <c r="S44" s="885"/>
      <c r="T44" s="885"/>
      <c r="U44" s="885"/>
      <c r="V44" s="885"/>
      <c r="W44" s="885"/>
      <c r="X44" s="885"/>
      <c r="Y44" s="885"/>
      <c r="Z44" s="896"/>
      <c r="AA44" s="802"/>
      <c r="AB44" s="806"/>
      <c r="AC44" s="800"/>
      <c r="AD44" s="804"/>
      <c r="AE44" s="3366"/>
      <c r="AF44" s="676"/>
      <c r="AG44" s="658"/>
      <c r="AH44" s="906">
        <v>6</v>
      </c>
      <c r="AI44" s="710">
        <v>0</v>
      </c>
      <c r="AJ44" s="711">
        <v>6</v>
      </c>
      <c r="AK44" s="681">
        <v>42720</v>
      </c>
      <c r="AL44" s="713">
        <v>1</v>
      </c>
      <c r="AM44" s="714">
        <v>52</v>
      </c>
      <c r="AN44" s="715">
        <v>52</v>
      </c>
      <c r="AO44" s="716">
        <v>8.6666666666666661</v>
      </c>
      <c r="AU44" s="913"/>
      <c r="AV44" s="913"/>
    </row>
    <row r="45" spans="1:48" s="202" customFormat="1" ht="11.1" customHeight="1" x14ac:dyDescent="0.25">
      <c r="A45" s="651">
        <v>39</v>
      </c>
      <c r="B45" s="231"/>
      <c r="C45" s="699" t="s">
        <v>310</v>
      </c>
      <c r="D45" s="1555"/>
      <c r="E45" s="922"/>
      <c r="F45" s="928"/>
      <c r="G45" s="925"/>
      <c r="H45" s="931"/>
      <c r="I45" s="3542"/>
      <c r="J45" s="3536"/>
      <c r="K45" s="243"/>
      <c r="L45" s="836"/>
      <c r="M45" s="875"/>
      <c r="N45" s="875"/>
      <c r="O45" s="875"/>
      <c r="P45" s="875"/>
      <c r="Q45" s="875"/>
      <c r="R45" s="875"/>
      <c r="S45" s="885"/>
      <c r="T45" s="885"/>
      <c r="U45" s="885"/>
      <c r="V45" s="885"/>
      <c r="W45" s="885"/>
      <c r="X45" s="885"/>
      <c r="Y45" s="885"/>
      <c r="Z45" s="896"/>
      <c r="AA45" s="802"/>
      <c r="AB45" s="806"/>
      <c r="AC45" s="800"/>
      <c r="AD45" s="804"/>
      <c r="AE45" s="3366"/>
      <c r="AF45" s="676"/>
      <c r="AG45" s="658"/>
      <c r="AH45" s="906">
        <v>1</v>
      </c>
      <c r="AI45" s="710">
        <v>0</v>
      </c>
      <c r="AJ45" s="711">
        <v>1</v>
      </c>
      <c r="AK45" s="681">
        <v>42643</v>
      </c>
      <c r="AL45" s="713"/>
      <c r="AM45" s="714">
        <v>3</v>
      </c>
      <c r="AN45" s="715">
        <v>3</v>
      </c>
      <c r="AO45" s="716">
        <v>3</v>
      </c>
      <c r="AU45" s="913"/>
      <c r="AV45" s="913"/>
    </row>
    <row r="46" spans="1:48" s="202" customFormat="1" ht="11.1" customHeight="1" x14ac:dyDescent="0.25">
      <c r="A46" s="651">
        <v>40</v>
      </c>
      <c r="B46" s="231"/>
      <c r="C46" s="244" t="s">
        <v>311</v>
      </c>
      <c r="D46" s="1552"/>
      <c r="E46" s="923"/>
      <c r="F46" s="929"/>
      <c r="G46" s="926"/>
      <c r="H46" s="656"/>
      <c r="I46" s="3540"/>
      <c r="J46" s="3536"/>
      <c r="K46" s="233"/>
      <c r="L46" s="234"/>
      <c r="M46" s="181"/>
      <c r="N46" s="181"/>
      <c r="O46" s="181"/>
      <c r="P46" s="181"/>
      <c r="Q46" s="181"/>
      <c r="R46" s="181"/>
      <c r="S46" s="884"/>
      <c r="T46" s="884"/>
      <c r="U46" s="884"/>
      <c r="V46" s="884"/>
      <c r="W46" s="884"/>
      <c r="X46" s="884"/>
      <c r="Y46" s="884"/>
      <c r="Z46" s="895"/>
      <c r="AA46" s="801"/>
      <c r="AB46" s="661"/>
      <c r="AC46" s="799"/>
      <c r="AD46" s="803"/>
      <c r="AE46" s="3365"/>
      <c r="AF46" s="665"/>
      <c r="AG46" s="236"/>
      <c r="AH46" s="905">
        <v>1</v>
      </c>
      <c r="AI46" s="237">
        <v>0</v>
      </c>
      <c r="AJ46" s="250">
        <v>1</v>
      </c>
      <c r="AK46" s="681">
        <v>42643</v>
      </c>
      <c r="AL46" s="675"/>
      <c r="AM46" s="672">
        <v>0</v>
      </c>
      <c r="AN46" s="673">
        <v>0</v>
      </c>
      <c r="AO46" s="230">
        <v>0</v>
      </c>
      <c r="AU46" s="913"/>
      <c r="AV46" s="913"/>
    </row>
    <row r="47" spans="1:48" s="202" customFormat="1" ht="11.1" customHeight="1" x14ac:dyDescent="0.25">
      <c r="A47" s="651">
        <v>41</v>
      </c>
      <c r="B47" s="231"/>
      <c r="C47" s="244" t="s">
        <v>293</v>
      </c>
      <c r="D47" s="1552"/>
      <c r="E47" s="933"/>
      <c r="F47" s="932"/>
      <c r="G47" s="3479"/>
      <c r="H47" s="656"/>
      <c r="I47" s="249"/>
      <c r="J47" s="3536"/>
      <c r="K47" s="233"/>
      <c r="L47" s="234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650"/>
      <c r="AA47" s="660"/>
      <c r="AB47" s="661"/>
      <c r="AC47" s="662"/>
      <c r="AD47" s="663"/>
      <c r="AE47" s="3368"/>
      <c r="AF47" s="235"/>
      <c r="AG47" s="666"/>
      <c r="AH47" s="905">
        <v>1</v>
      </c>
      <c r="AI47" s="237"/>
      <c r="AJ47" s="250">
        <v>1</v>
      </c>
      <c r="AK47" s="681">
        <v>42367</v>
      </c>
      <c r="AL47" s="675"/>
      <c r="AM47" s="672">
        <v>3</v>
      </c>
      <c r="AN47" s="673">
        <v>3</v>
      </c>
      <c r="AO47" s="230">
        <v>3</v>
      </c>
      <c r="AU47" s="913"/>
      <c r="AV47" s="913"/>
    </row>
    <row r="48" spans="1:48" s="202" customFormat="1" ht="11.1" customHeight="1" x14ac:dyDescent="0.25">
      <c r="A48" s="651">
        <v>42</v>
      </c>
      <c r="B48" s="231"/>
      <c r="C48" s="244" t="s">
        <v>126</v>
      </c>
      <c r="D48" s="1552"/>
      <c r="E48" s="933"/>
      <c r="F48" s="932"/>
      <c r="G48" s="3479"/>
      <c r="H48" s="656"/>
      <c r="I48" s="249"/>
      <c r="J48" s="3536"/>
      <c r="K48" s="233"/>
      <c r="L48" s="234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650"/>
      <c r="AA48" s="660"/>
      <c r="AB48" s="661"/>
      <c r="AC48" s="662"/>
      <c r="AD48" s="663"/>
      <c r="AE48" s="3368"/>
      <c r="AF48" s="235"/>
      <c r="AG48" s="236"/>
      <c r="AH48" s="905">
        <v>5</v>
      </c>
      <c r="AI48" s="237"/>
      <c r="AJ48" s="250">
        <v>5</v>
      </c>
      <c r="AK48" s="681">
        <v>42356</v>
      </c>
      <c r="AL48" s="675"/>
      <c r="AM48" s="672">
        <v>24</v>
      </c>
      <c r="AN48" s="673">
        <v>24</v>
      </c>
      <c r="AO48" s="230">
        <v>4.8</v>
      </c>
      <c r="AU48" s="913"/>
      <c r="AV48" s="913"/>
    </row>
    <row r="49" spans="1:48" s="202" customFormat="1" ht="11.1" customHeight="1" x14ac:dyDescent="0.25">
      <c r="A49" s="651">
        <v>43</v>
      </c>
      <c r="B49" s="3539"/>
      <c r="C49" s="253" t="s">
        <v>86</v>
      </c>
      <c r="D49" s="1552"/>
      <c r="E49" s="923"/>
      <c r="F49" s="929"/>
      <c r="G49" s="926"/>
      <c r="H49" s="656"/>
      <c r="I49" s="3540"/>
      <c r="J49" s="3536"/>
      <c r="K49" s="233"/>
      <c r="L49" s="234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370"/>
      <c r="AA49" s="660"/>
      <c r="AB49" s="661"/>
      <c r="AC49" s="662"/>
      <c r="AD49" s="663"/>
      <c r="AE49" s="3368"/>
      <c r="AF49" s="235"/>
      <c r="AG49" s="236"/>
      <c r="AH49" s="905">
        <v>8</v>
      </c>
      <c r="AI49" s="237"/>
      <c r="AJ49" s="250">
        <v>8</v>
      </c>
      <c r="AK49" s="681">
        <v>42174</v>
      </c>
      <c r="AL49" s="675"/>
      <c r="AM49" s="672">
        <v>51</v>
      </c>
      <c r="AN49" s="673">
        <v>51</v>
      </c>
      <c r="AO49" s="230">
        <v>6.375</v>
      </c>
      <c r="AU49" s="913"/>
      <c r="AV49" s="913"/>
    </row>
    <row r="50" spans="1:48" s="202" customFormat="1" ht="11.1" customHeight="1" x14ac:dyDescent="0.25">
      <c r="A50" s="651">
        <v>44</v>
      </c>
      <c r="B50" s="231"/>
      <c r="C50" s="3393" t="s">
        <v>139</v>
      </c>
      <c r="D50" s="1550">
        <v>4</v>
      </c>
      <c r="E50" s="923"/>
      <c r="F50" s="929"/>
      <c r="G50" s="926"/>
      <c r="H50" s="656"/>
      <c r="I50" s="3540"/>
      <c r="J50" s="3536"/>
      <c r="K50" s="233"/>
      <c r="L50" s="234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370"/>
      <c r="AA50" s="660"/>
      <c r="AB50" s="661"/>
      <c r="AC50" s="662"/>
      <c r="AD50" s="663"/>
      <c r="AE50" s="3368"/>
      <c r="AF50" s="235"/>
      <c r="AG50" s="236"/>
      <c r="AH50" s="905">
        <v>28</v>
      </c>
      <c r="AI50" s="237"/>
      <c r="AJ50" s="250">
        <v>28</v>
      </c>
      <c r="AK50" s="681">
        <v>42104</v>
      </c>
      <c r="AL50" s="675">
        <v>4</v>
      </c>
      <c r="AM50" s="672">
        <v>199</v>
      </c>
      <c r="AN50" s="673">
        <v>199</v>
      </c>
      <c r="AO50" s="230">
        <v>7.1071428571428568</v>
      </c>
      <c r="AU50" s="913"/>
      <c r="AV50" s="913"/>
    </row>
    <row r="51" spans="1:48" s="202" customFormat="1" ht="11.1" customHeight="1" x14ac:dyDescent="0.25">
      <c r="A51" s="651">
        <v>45</v>
      </c>
      <c r="B51" s="231"/>
      <c r="C51" s="253" t="s">
        <v>264</v>
      </c>
      <c r="D51" s="1552"/>
      <c r="E51" s="923"/>
      <c r="F51" s="929"/>
      <c r="G51" s="926"/>
      <c r="H51" s="656"/>
      <c r="I51" s="3540"/>
      <c r="J51" s="3536"/>
      <c r="K51" s="233"/>
      <c r="L51" s="234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370"/>
      <c r="AA51" s="660"/>
      <c r="AB51" s="661"/>
      <c r="AC51" s="662"/>
      <c r="AD51" s="663"/>
      <c r="AE51" s="3368"/>
      <c r="AF51" s="235"/>
      <c r="AG51" s="236"/>
      <c r="AH51" s="905">
        <v>1</v>
      </c>
      <c r="AI51" s="237"/>
      <c r="AJ51" s="250">
        <v>1</v>
      </c>
      <c r="AK51" s="681">
        <v>42062</v>
      </c>
      <c r="AL51" s="675"/>
      <c r="AM51" s="672">
        <v>6</v>
      </c>
      <c r="AN51" s="673">
        <v>6</v>
      </c>
      <c r="AO51" s="230">
        <v>6</v>
      </c>
      <c r="AU51" s="913"/>
      <c r="AV51" s="913"/>
    </row>
    <row r="52" spans="1:48" s="202" customFormat="1" ht="11.1" customHeight="1" x14ac:dyDescent="0.25">
      <c r="A52" s="651">
        <v>46</v>
      </c>
      <c r="B52" s="231"/>
      <c r="C52" s="268" t="s">
        <v>153</v>
      </c>
      <c r="D52" s="1556">
        <v>1</v>
      </c>
      <c r="E52" s="923"/>
      <c r="F52" s="929"/>
      <c r="G52" s="926"/>
      <c r="H52" s="656"/>
      <c r="I52" s="3540"/>
      <c r="J52" s="3536"/>
      <c r="K52" s="233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370"/>
      <c r="AA52" s="660"/>
      <c r="AB52" s="661"/>
      <c r="AC52" s="662"/>
      <c r="AD52" s="663"/>
      <c r="AE52" s="3368"/>
      <c r="AF52" s="235"/>
      <c r="AG52" s="236"/>
      <c r="AH52" s="905">
        <v>15</v>
      </c>
      <c r="AI52" s="237"/>
      <c r="AJ52" s="250">
        <v>15</v>
      </c>
      <c r="AK52" s="681">
        <v>42034</v>
      </c>
      <c r="AL52" s="675">
        <v>1</v>
      </c>
      <c r="AM52" s="672">
        <v>87</v>
      </c>
      <c r="AN52" s="673">
        <v>87</v>
      </c>
      <c r="AO52" s="276">
        <v>5.8</v>
      </c>
      <c r="AU52" s="913"/>
      <c r="AV52" s="913"/>
    </row>
    <row r="53" spans="1:48" s="202" customFormat="1" ht="11.1" customHeight="1" x14ac:dyDescent="0.25">
      <c r="A53" s="651">
        <v>47</v>
      </c>
      <c r="B53" s="231"/>
      <c r="C53" s="253" t="s">
        <v>262</v>
      </c>
      <c r="D53" s="1552"/>
      <c r="E53" s="924"/>
      <c r="F53" s="930"/>
      <c r="G53" s="927"/>
      <c r="H53" s="656"/>
      <c r="I53" s="3540"/>
      <c r="J53" s="3536"/>
      <c r="K53" s="233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370"/>
      <c r="AA53" s="660"/>
      <c r="AB53" s="661"/>
      <c r="AC53" s="662"/>
      <c r="AD53" s="663"/>
      <c r="AE53" s="3368"/>
      <c r="AF53" s="235"/>
      <c r="AG53" s="236"/>
      <c r="AH53" s="905">
        <v>1</v>
      </c>
      <c r="AI53" s="237"/>
      <c r="AJ53" s="250">
        <v>1</v>
      </c>
      <c r="AK53" s="681">
        <v>41996</v>
      </c>
      <c r="AL53" s="675"/>
      <c r="AM53" s="672">
        <v>2</v>
      </c>
      <c r="AN53" s="673">
        <v>2</v>
      </c>
      <c r="AO53" s="258">
        <v>2</v>
      </c>
      <c r="AU53" s="913"/>
      <c r="AV53" s="913"/>
    </row>
    <row r="54" spans="1:48" s="202" customFormat="1" ht="11.1" customHeight="1" x14ac:dyDescent="0.25">
      <c r="A54" s="651">
        <v>48</v>
      </c>
      <c r="B54" s="231"/>
      <c r="C54" s="3394" t="s">
        <v>196</v>
      </c>
      <c r="D54" s="1557">
        <v>3</v>
      </c>
      <c r="E54" s="924" t="s">
        <v>156</v>
      </c>
      <c r="F54" s="930" t="s">
        <v>156</v>
      </c>
      <c r="G54" s="927"/>
      <c r="H54" s="656"/>
      <c r="I54" s="3540"/>
      <c r="J54" s="3536"/>
      <c r="K54" s="233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370"/>
      <c r="AA54" s="660"/>
      <c r="AB54" s="661"/>
      <c r="AC54" s="662"/>
      <c r="AD54" s="663"/>
      <c r="AE54" s="3368"/>
      <c r="AF54" s="235"/>
      <c r="AG54" s="236"/>
      <c r="AH54" s="905">
        <v>13</v>
      </c>
      <c r="AI54" s="237"/>
      <c r="AJ54" s="250">
        <v>13</v>
      </c>
      <c r="AK54" s="681">
        <v>41996</v>
      </c>
      <c r="AL54" s="675">
        <v>3</v>
      </c>
      <c r="AM54" s="672">
        <v>128</v>
      </c>
      <c r="AN54" s="673">
        <v>128</v>
      </c>
      <c r="AO54" s="230">
        <v>9.8461538461538467</v>
      </c>
      <c r="AU54" s="913"/>
      <c r="AV54" s="913"/>
    </row>
    <row r="55" spans="1:48" s="202" customFormat="1" ht="11.1" customHeight="1" x14ac:dyDescent="0.25">
      <c r="A55" s="651">
        <v>49</v>
      </c>
      <c r="B55" s="231"/>
      <c r="C55" s="253" t="s">
        <v>236</v>
      </c>
      <c r="D55" s="1552"/>
      <c r="E55" s="923"/>
      <c r="F55" s="929"/>
      <c r="G55" s="926"/>
      <c r="H55" s="656"/>
      <c r="I55" s="3540"/>
      <c r="J55" s="3536"/>
      <c r="K55" s="233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370"/>
      <c r="AA55" s="660"/>
      <c r="AB55" s="661"/>
      <c r="AC55" s="662"/>
      <c r="AD55" s="663"/>
      <c r="AE55" s="3368"/>
      <c r="AF55" s="235"/>
      <c r="AG55" s="236"/>
      <c r="AH55" s="905">
        <v>1</v>
      </c>
      <c r="AI55" s="237"/>
      <c r="AJ55" s="250">
        <v>1</v>
      </c>
      <c r="AK55" s="681">
        <v>41943</v>
      </c>
      <c r="AL55" s="675"/>
      <c r="AM55" s="672">
        <v>12</v>
      </c>
      <c r="AN55" s="673">
        <v>12</v>
      </c>
      <c r="AO55" s="230">
        <v>12</v>
      </c>
      <c r="AU55" s="913"/>
      <c r="AV55" s="913"/>
    </row>
    <row r="56" spans="1:48" s="202" customFormat="1" ht="11.1" customHeight="1" x14ac:dyDescent="0.25">
      <c r="A56" s="651">
        <v>50</v>
      </c>
      <c r="B56" s="231"/>
      <c r="C56" s="3393" t="s">
        <v>134</v>
      </c>
      <c r="D56" s="1550">
        <v>2</v>
      </c>
      <c r="E56" s="923"/>
      <c r="F56" s="929" t="s">
        <v>156</v>
      </c>
      <c r="G56" s="926"/>
      <c r="H56" s="656"/>
      <c r="I56" s="3540"/>
      <c r="J56" s="3536"/>
      <c r="K56" s="233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370"/>
      <c r="AA56" s="660"/>
      <c r="AB56" s="661"/>
      <c r="AC56" s="662"/>
      <c r="AD56" s="663"/>
      <c r="AE56" s="3368"/>
      <c r="AF56" s="235"/>
      <c r="AG56" s="236"/>
      <c r="AH56" s="905">
        <v>7</v>
      </c>
      <c r="AI56" s="237"/>
      <c r="AJ56" s="250">
        <v>7</v>
      </c>
      <c r="AK56" s="681">
        <v>41880</v>
      </c>
      <c r="AL56" s="675">
        <v>2</v>
      </c>
      <c r="AM56" s="672">
        <v>40</v>
      </c>
      <c r="AN56" s="673">
        <v>40</v>
      </c>
      <c r="AO56" s="230">
        <v>5.7142857142857144</v>
      </c>
      <c r="AU56" s="913"/>
      <c r="AV56" s="913"/>
    </row>
    <row r="57" spans="1:48" s="202" customFormat="1" ht="11.1" customHeight="1" x14ac:dyDescent="0.25">
      <c r="A57" s="651">
        <v>51</v>
      </c>
      <c r="B57" s="231"/>
      <c r="C57" s="253" t="s">
        <v>218</v>
      </c>
      <c r="D57" s="1552"/>
      <c r="E57" s="923"/>
      <c r="F57" s="929"/>
      <c r="G57" s="926"/>
      <c r="H57" s="656"/>
      <c r="I57" s="3540"/>
      <c r="J57" s="3536"/>
      <c r="K57" s="233"/>
      <c r="L57" s="234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370"/>
      <c r="AA57" s="660"/>
      <c r="AB57" s="661"/>
      <c r="AC57" s="662"/>
      <c r="AD57" s="663"/>
      <c r="AE57" s="3368"/>
      <c r="AF57" s="235"/>
      <c r="AG57" s="666"/>
      <c r="AH57" s="905">
        <v>1</v>
      </c>
      <c r="AI57" s="237"/>
      <c r="AJ57" s="250">
        <v>1</v>
      </c>
      <c r="AK57" s="681">
        <v>41880</v>
      </c>
      <c r="AL57" s="675"/>
      <c r="AM57" s="672">
        <v>2</v>
      </c>
      <c r="AN57" s="673">
        <v>2</v>
      </c>
      <c r="AO57" s="230">
        <v>2</v>
      </c>
      <c r="AU57" s="913"/>
      <c r="AV57" s="913"/>
    </row>
    <row r="58" spans="1:48" s="202" customFormat="1" ht="11.1" customHeight="1" x14ac:dyDescent="0.25">
      <c r="A58" s="651">
        <v>52</v>
      </c>
      <c r="B58" s="3539"/>
      <c r="C58" s="3395" t="s">
        <v>222</v>
      </c>
      <c r="D58" s="1556">
        <v>1</v>
      </c>
      <c r="E58" s="933"/>
      <c r="F58" s="929"/>
      <c r="G58" s="3479"/>
      <c r="H58" s="656"/>
      <c r="I58" s="249"/>
      <c r="J58" s="3541"/>
      <c r="K58" s="233"/>
      <c r="L58" s="234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3374"/>
      <c r="AA58" s="660"/>
      <c r="AB58" s="661"/>
      <c r="AC58" s="662"/>
      <c r="AD58" s="663"/>
      <c r="AE58" s="3368"/>
      <c r="AF58" s="256"/>
      <c r="AG58" s="261"/>
      <c r="AH58" s="905">
        <v>1</v>
      </c>
      <c r="AI58" s="237"/>
      <c r="AJ58" s="250">
        <v>1</v>
      </c>
      <c r="AK58" s="681">
        <v>41782</v>
      </c>
      <c r="AL58" s="675">
        <v>1</v>
      </c>
      <c r="AM58" s="672">
        <v>12</v>
      </c>
      <c r="AN58" s="673">
        <v>12</v>
      </c>
      <c r="AO58" s="230">
        <v>12</v>
      </c>
      <c r="AU58" s="913"/>
      <c r="AV58" s="913"/>
    </row>
    <row r="59" spans="1:48" s="202" customFormat="1" ht="11.1" customHeight="1" x14ac:dyDescent="0.25">
      <c r="A59" s="651">
        <v>53</v>
      </c>
      <c r="B59" s="231"/>
      <c r="C59" s="263" t="s">
        <v>227</v>
      </c>
      <c r="D59" s="1559">
        <v>1</v>
      </c>
      <c r="E59" s="923"/>
      <c r="F59" s="929"/>
      <c r="G59" s="926"/>
      <c r="H59" s="656"/>
      <c r="I59" s="249"/>
      <c r="J59" s="3536"/>
      <c r="K59" s="233"/>
      <c r="L59" s="234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370"/>
      <c r="AA59" s="660"/>
      <c r="AB59" s="661"/>
      <c r="AC59" s="662"/>
      <c r="AD59" s="663"/>
      <c r="AE59" s="3368"/>
      <c r="AF59" s="235"/>
      <c r="AG59" s="666"/>
      <c r="AH59" s="905">
        <v>29</v>
      </c>
      <c r="AI59" s="237"/>
      <c r="AJ59" s="250">
        <v>29</v>
      </c>
      <c r="AK59" s="681">
        <v>41698</v>
      </c>
      <c r="AL59" s="675">
        <v>1</v>
      </c>
      <c r="AM59" s="672">
        <v>163</v>
      </c>
      <c r="AN59" s="673">
        <v>163</v>
      </c>
      <c r="AO59" s="230">
        <v>5.6206896551724137</v>
      </c>
      <c r="AU59" s="913"/>
      <c r="AV59" s="913"/>
    </row>
    <row r="60" spans="1:48" s="202" customFormat="1" ht="11.1" customHeight="1" x14ac:dyDescent="0.25">
      <c r="A60" s="651">
        <v>54</v>
      </c>
      <c r="B60" s="231"/>
      <c r="C60" s="622" t="s">
        <v>136</v>
      </c>
      <c r="D60" s="1553">
        <v>4</v>
      </c>
      <c r="E60" s="923"/>
      <c r="F60" s="929"/>
      <c r="G60" s="926" t="s">
        <v>156</v>
      </c>
      <c r="H60" s="656" t="s">
        <v>156</v>
      </c>
      <c r="I60" s="249"/>
      <c r="J60" s="3536"/>
      <c r="K60" s="233"/>
      <c r="L60" s="234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370"/>
      <c r="AA60" s="660"/>
      <c r="AB60" s="661"/>
      <c r="AC60" s="662"/>
      <c r="AD60" s="663"/>
      <c r="AE60" s="3368"/>
      <c r="AF60" s="235"/>
      <c r="AG60" s="666"/>
      <c r="AH60" s="905">
        <v>21</v>
      </c>
      <c r="AI60" s="237"/>
      <c r="AJ60" s="250">
        <v>21</v>
      </c>
      <c r="AK60" s="681">
        <v>41670</v>
      </c>
      <c r="AL60" s="675">
        <v>4</v>
      </c>
      <c r="AM60" s="672">
        <v>134</v>
      </c>
      <c r="AN60" s="673">
        <v>134</v>
      </c>
      <c r="AO60" s="657">
        <v>6.3809523809523814</v>
      </c>
      <c r="AU60" s="913"/>
      <c r="AV60" s="913"/>
    </row>
    <row r="61" spans="1:48" s="202" customFormat="1" ht="11.1" customHeight="1" x14ac:dyDescent="0.25">
      <c r="A61" s="651">
        <v>55</v>
      </c>
      <c r="B61" s="231"/>
      <c r="C61" s="268" t="s">
        <v>137</v>
      </c>
      <c r="D61" s="1556">
        <v>1</v>
      </c>
      <c r="E61" s="923"/>
      <c r="F61" s="929"/>
      <c r="G61" s="926"/>
      <c r="H61" s="656"/>
      <c r="I61" s="249"/>
      <c r="J61" s="3536"/>
      <c r="K61" s="233"/>
      <c r="L61" s="234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370"/>
      <c r="AA61" s="660"/>
      <c r="AB61" s="661"/>
      <c r="AC61" s="662"/>
      <c r="AD61" s="663"/>
      <c r="AE61" s="3368"/>
      <c r="AF61" s="235"/>
      <c r="AG61" s="666"/>
      <c r="AH61" s="905">
        <v>4</v>
      </c>
      <c r="AI61" s="237"/>
      <c r="AJ61" s="250">
        <v>4</v>
      </c>
      <c r="AK61" s="681">
        <v>41607</v>
      </c>
      <c r="AL61" s="675">
        <v>1</v>
      </c>
      <c r="AM61" s="672">
        <v>24</v>
      </c>
      <c r="AN61" s="673">
        <v>24</v>
      </c>
      <c r="AO61" s="657">
        <v>6</v>
      </c>
      <c r="AU61" s="913"/>
      <c r="AV61" s="913"/>
    </row>
    <row r="62" spans="1:48" s="202" customFormat="1" ht="11.1" customHeight="1" x14ac:dyDescent="0.2">
      <c r="A62" s="651">
        <v>56</v>
      </c>
      <c r="B62" s="3539"/>
      <c r="C62" s="253" t="s">
        <v>205</v>
      </c>
      <c r="D62" s="1552"/>
      <c r="E62" s="923"/>
      <c r="F62" s="929"/>
      <c r="G62" s="926"/>
      <c r="H62" s="656"/>
      <c r="I62" s="249"/>
      <c r="J62" s="3536"/>
      <c r="K62" s="233"/>
      <c r="L62" s="234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3375"/>
      <c r="AA62" s="660"/>
      <c r="AB62" s="661"/>
      <c r="AC62" s="662"/>
      <c r="AD62" s="663"/>
      <c r="AE62" s="3368"/>
      <c r="AF62" s="235"/>
      <c r="AG62" s="666"/>
      <c r="AH62" s="905">
        <v>1</v>
      </c>
      <c r="AI62" s="237"/>
      <c r="AJ62" s="250">
        <v>1</v>
      </c>
      <c r="AK62" s="681">
        <v>41607</v>
      </c>
      <c r="AL62" s="675"/>
      <c r="AM62" s="672">
        <v>5</v>
      </c>
      <c r="AN62" s="673">
        <v>5</v>
      </c>
      <c r="AO62" s="657">
        <v>5</v>
      </c>
      <c r="AU62" s="913"/>
      <c r="AV62" s="913"/>
    </row>
    <row r="63" spans="1:48" s="202" customFormat="1" ht="11.1" customHeight="1" x14ac:dyDescent="0.25">
      <c r="A63" s="651">
        <v>57</v>
      </c>
      <c r="B63" s="3539"/>
      <c r="C63" s="251" t="s">
        <v>169</v>
      </c>
      <c r="D63" s="1560"/>
      <c r="E63" s="923"/>
      <c r="F63" s="929"/>
      <c r="G63" s="926"/>
      <c r="H63" s="656"/>
      <c r="I63" s="3385"/>
      <c r="J63" s="3541"/>
      <c r="K63" s="233"/>
      <c r="L63" s="234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811"/>
      <c r="AA63" s="790"/>
      <c r="AB63" s="791"/>
      <c r="AC63" s="792"/>
      <c r="AD63" s="677"/>
      <c r="AE63" s="3367"/>
      <c r="AF63" s="3389"/>
      <c r="AG63" s="3390"/>
      <c r="AH63" s="3392">
        <v>1</v>
      </c>
      <c r="AI63" s="686"/>
      <c r="AJ63" s="250">
        <v>1</v>
      </c>
      <c r="AK63" s="681">
        <v>41432</v>
      </c>
      <c r="AL63" s="694"/>
      <c r="AM63" s="695">
        <v>4</v>
      </c>
      <c r="AN63" s="673">
        <v>4</v>
      </c>
      <c r="AO63" s="230">
        <v>4</v>
      </c>
      <c r="AU63" s="913"/>
      <c r="AV63" s="913"/>
    </row>
    <row r="64" spans="1:48" s="202" customFormat="1" ht="11.1" customHeight="1" x14ac:dyDescent="0.25">
      <c r="A64" s="651">
        <v>58</v>
      </c>
      <c r="B64" s="3539"/>
      <c r="C64" s="253" t="s">
        <v>65</v>
      </c>
      <c r="D64" s="1561"/>
      <c r="E64" s="923"/>
      <c r="F64" s="929"/>
      <c r="G64" s="926"/>
      <c r="H64" s="656"/>
      <c r="I64" s="249"/>
      <c r="J64" s="3541"/>
      <c r="K64" s="233"/>
      <c r="L64" s="234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3377"/>
      <c r="AA64" s="660"/>
      <c r="AB64" s="661"/>
      <c r="AC64" s="662"/>
      <c r="AD64" s="663"/>
      <c r="AE64" s="3368"/>
      <c r="AF64" s="256"/>
      <c r="AG64" s="257"/>
      <c r="AH64" s="905">
        <v>2</v>
      </c>
      <c r="AI64" s="237"/>
      <c r="AJ64" s="250">
        <v>2</v>
      </c>
      <c r="AK64" s="681">
        <v>41432</v>
      </c>
      <c r="AL64" s="675"/>
      <c r="AM64" s="672">
        <v>10</v>
      </c>
      <c r="AN64" s="673">
        <v>10</v>
      </c>
      <c r="AO64" s="276">
        <v>5</v>
      </c>
      <c r="AU64" s="913"/>
      <c r="AV64" s="913"/>
    </row>
    <row r="65" spans="1:48" s="202" customFormat="1" ht="11.1" customHeight="1" x14ac:dyDescent="0.25">
      <c r="A65" s="651">
        <v>59</v>
      </c>
      <c r="B65" s="3539"/>
      <c r="C65" s="253" t="s">
        <v>160</v>
      </c>
      <c r="D65" s="1561"/>
      <c r="E65" s="923"/>
      <c r="F65" s="929"/>
      <c r="G65" s="926"/>
      <c r="H65" s="656"/>
      <c r="I65" s="3543"/>
      <c r="J65" s="3541"/>
      <c r="K65" s="233"/>
      <c r="L65" s="234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3377"/>
      <c r="AA65" s="660"/>
      <c r="AB65" s="661"/>
      <c r="AC65" s="662"/>
      <c r="AD65" s="663"/>
      <c r="AE65" s="3368"/>
      <c r="AF65" s="668"/>
      <c r="AG65" s="236"/>
      <c r="AH65" s="905">
        <v>2</v>
      </c>
      <c r="AI65" s="237"/>
      <c r="AJ65" s="250">
        <v>2</v>
      </c>
      <c r="AK65" s="681">
        <v>41397</v>
      </c>
      <c r="AL65" s="675"/>
      <c r="AM65" s="672">
        <v>6</v>
      </c>
      <c r="AN65" s="673">
        <v>6</v>
      </c>
      <c r="AO65" s="230">
        <v>3</v>
      </c>
      <c r="AU65" s="913"/>
      <c r="AV65" s="913"/>
    </row>
    <row r="66" spans="1:48" s="202" customFormat="1" ht="11.1" customHeight="1" x14ac:dyDescent="0.25">
      <c r="A66" s="651">
        <v>60</v>
      </c>
      <c r="B66" s="3539"/>
      <c r="C66" s="272" t="s">
        <v>149</v>
      </c>
      <c r="D66" s="1563"/>
      <c r="E66" s="923"/>
      <c r="F66" s="929"/>
      <c r="G66" s="926"/>
      <c r="H66" s="656"/>
      <c r="I66" s="3544"/>
      <c r="J66" s="3545"/>
      <c r="K66" s="233"/>
      <c r="L66" s="234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3376"/>
      <c r="AA66" s="660"/>
      <c r="AB66" s="661"/>
      <c r="AC66" s="662"/>
      <c r="AD66" s="663"/>
      <c r="AE66" s="3369"/>
      <c r="AF66" s="667"/>
      <c r="AG66" s="789"/>
      <c r="AH66" s="905">
        <v>2</v>
      </c>
      <c r="AI66" s="237"/>
      <c r="AJ66" s="250">
        <v>2</v>
      </c>
      <c r="AK66" s="681">
        <v>41397</v>
      </c>
      <c r="AL66" s="675"/>
      <c r="AM66" s="672">
        <v>5</v>
      </c>
      <c r="AN66" s="673">
        <v>5</v>
      </c>
      <c r="AO66" s="262">
        <v>2.5</v>
      </c>
      <c r="AU66" s="913"/>
      <c r="AV66" s="913"/>
    </row>
    <row r="67" spans="1:48" s="202" customFormat="1" ht="11.1" customHeight="1" x14ac:dyDescent="0.25">
      <c r="A67" s="651">
        <v>61</v>
      </c>
      <c r="B67" s="231"/>
      <c r="C67" s="272" t="s">
        <v>168</v>
      </c>
      <c r="D67" s="1563"/>
      <c r="E67" s="923"/>
      <c r="F67" s="929"/>
      <c r="G67" s="926"/>
      <c r="H67" s="656"/>
      <c r="I67" s="3386"/>
      <c r="J67" s="3541"/>
      <c r="K67" s="233"/>
      <c r="L67" s="234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3388"/>
      <c r="AA67" s="660"/>
      <c r="AB67" s="661"/>
      <c r="AC67" s="662"/>
      <c r="AD67" s="663"/>
      <c r="AE67" s="3369"/>
      <c r="AF67" s="785"/>
      <c r="AG67" s="3391"/>
      <c r="AH67" s="685">
        <v>1</v>
      </c>
      <c r="AI67" s="686"/>
      <c r="AJ67" s="250">
        <v>1</v>
      </c>
      <c r="AK67" s="681">
        <v>41397</v>
      </c>
      <c r="AL67" s="694"/>
      <c r="AM67" s="695">
        <v>7</v>
      </c>
      <c r="AN67" s="673">
        <v>7</v>
      </c>
      <c r="AO67" s="230">
        <v>7</v>
      </c>
      <c r="AU67" s="913"/>
      <c r="AV67" s="913"/>
    </row>
    <row r="68" spans="1:48" s="202" customFormat="1" ht="11.1" customHeight="1" x14ac:dyDescent="0.25">
      <c r="A68" s="651">
        <v>62</v>
      </c>
      <c r="B68" s="231"/>
      <c r="C68" s="253" t="s">
        <v>37</v>
      </c>
      <c r="D68" s="1561"/>
      <c r="E68" s="923"/>
      <c r="F68" s="929"/>
      <c r="G68" s="926"/>
      <c r="H68" s="656"/>
      <c r="I68" s="3543"/>
      <c r="J68" s="3536"/>
      <c r="K68" s="233"/>
      <c r="L68" s="234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3377"/>
      <c r="AA68" s="660"/>
      <c r="AB68" s="661"/>
      <c r="AC68" s="662"/>
      <c r="AD68" s="663"/>
      <c r="AE68" s="3368"/>
      <c r="AF68" s="256"/>
      <c r="AG68" s="261"/>
      <c r="AH68" s="905">
        <v>4</v>
      </c>
      <c r="AI68" s="237"/>
      <c r="AJ68" s="250">
        <v>4</v>
      </c>
      <c r="AK68" s="681">
        <v>41397</v>
      </c>
      <c r="AL68" s="675"/>
      <c r="AM68" s="672">
        <v>28</v>
      </c>
      <c r="AN68" s="673">
        <v>28</v>
      </c>
      <c r="AO68" s="230">
        <v>7</v>
      </c>
      <c r="AU68" s="913"/>
      <c r="AV68" s="913"/>
    </row>
    <row r="69" spans="1:48" s="202" customFormat="1" ht="11.1" customHeight="1" x14ac:dyDescent="0.25">
      <c r="A69" s="651">
        <v>63</v>
      </c>
      <c r="B69" s="3539"/>
      <c r="C69" s="698" t="s">
        <v>167</v>
      </c>
      <c r="D69" s="3546"/>
      <c r="E69" s="923"/>
      <c r="F69" s="929"/>
      <c r="G69" s="926"/>
      <c r="H69" s="656"/>
      <c r="I69" s="773"/>
      <c r="J69" s="3547"/>
      <c r="K69" s="233"/>
      <c r="L69" s="234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3378"/>
      <c r="AA69" s="660"/>
      <c r="AB69" s="661"/>
      <c r="AC69" s="662"/>
      <c r="AD69" s="663"/>
      <c r="AE69" s="3370"/>
      <c r="AF69" s="784"/>
      <c r="AG69" s="787"/>
      <c r="AH69" s="685">
        <v>1</v>
      </c>
      <c r="AI69" s="686"/>
      <c r="AJ69" s="250">
        <v>1</v>
      </c>
      <c r="AK69" s="681">
        <v>41397</v>
      </c>
      <c r="AL69" s="694"/>
      <c r="AM69" s="695">
        <v>10</v>
      </c>
      <c r="AN69" s="673">
        <v>10</v>
      </c>
      <c r="AO69" s="276">
        <v>10</v>
      </c>
      <c r="AU69" s="913"/>
      <c r="AV69" s="913"/>
    </row>
    <row r="70" spans="1:48" s="202" customFormat="1" ht="11.1" customHeight="1" x14ac:dyDescent="0.25">
      <c r="A70" s="651">
        <v>64</v>
      </c>
      <c r="B70" s="231"/>
      <c r="C70" s="263" t="s">
        <v>238</v>
      </c>
      <c r="D70" s="1562">
        <v>1</v>
      </c>
      <c r="E70" s="923"/>
      <c r="F70" s="929"/>
      <c r="G70" s="926"/>
      <c r="H70" s="656"/>
      <c r="I70" s="249"/>
      <c r="J70" s="3541"/>
      <c r="K70" s="233"/>
      <c r="L70" s="234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370"/>
      <c r="AA70" s="660"/>
      <c r="AB70" s="661"/>
      <c r="AC70" s="662"/>
      <c r="AD70" s="663"/>
      <c r="AE70" s="3368"/>
      <c r="AF70" s="235"/>
      <c r="AG70" s="236"/>
      <c r="AH70" s="905">
        <v>8</v>
      </c>
      <c r="AI70" s="237"/>
      <c r="AJ70" s="250">
        <v>8</v>
      </c>
      <c r="AK70" s="681">
        <v>41397</v>
      </c>
      <c r="AL70" s="675">
        <v>1</v>
      </c>
      <c r="AM70" s="672">
        <v>50</v>
      </c>
      <c r="AN70" s="673">
        <v>50</v>
      </c>
      <c r="AO70" s="276">
        <v>6.25</v>
      </c>
      <c r="AU70" s="913"/>
      <c r="AV70" s="913"/>
    </row>
    <row r="71" spans="1:48" s="202" customFormat="1" ht="11.1" customHeight="1" x14ac:dyDescent="0.25">
      <c r="A71" s="651">
        <v>65</v>
      </c>
      <c r="B71" s="3539"/>
      <c r="C71" s="253" t="s">
        <v>63</v>
      </c>
      <c r="D71" s="1561"/>
      <c r="E71" s="923"/>
      <c r="F71" s="929"/>
      <c r="G71" s="926"/>
      <c r="H71" s="656"/>
      <c r="I71" s="269"/>
      <c r="J71" s="3548"/>
      <c r="K71" s="233"/>
      <c r="L71" s="234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3377"/>
      <c r="AA71" s="660"/>
      <c r="AB71" s="661"/>
      <c r="AC71" s="662"/>
      <c r="AD71" s="663"/>
      <c r="AE71" s="3368"/>
      <c r="AF71" s="256"/>
      <c r="AG71" s="257"/>
      <c r="AH71" s="905">
        <v>4</v>
      </c>
      <c r="AI71" s="237"/>
      <c r="AJ71" s="250">
        <v>4</v>
      </c>
      <c r="AK71" s="681">
        <v>41117</v>
      </c>
      <c r="AL71" s="675"/>
      <c r="AM71" s="672">
        <v>7</v>
      </c>
      <c r="AN71" s="673">
        <v>7</v>
      </c>
      <c r="AO71" s="230">
        <v>1.75</v>
      </c>
      <c r="AU71" s="913"/>
      <c r="AV71" s="913"/>
    </row>
    <row r="72" spans="1:48" s="202" customFormat="1" ht="11.1" customHeight="1" x14ac:dyDescent="0.25">
      <c r="A72" s="651">
        <v>66</v>
      </c>
      <c r="B72" s="3539"/>
      <c r="C72" s="253" t="s">
        <v>118</v>
      </c>
      <c r="D72" s="1561"/>
      <c r="E72" s="923"/>
      <c r="F72" s="929"/>
      <c r="G72" s="926"/>
      <c r="H72" s="656"/>
      <c r="I72" s="277"/>
      <c r="J72" s="3549"/>
      <c r="K72" s="233"/>
      <c r="L72" s="234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650"/>
      <c r="AA72" s="660"/>
      <c r="AB72" s="661"/>
      <c r="AC72" s="662"/>
      <c r="AD72" s="663"/>
      <c r="AE72" s="3368"/>
      <c r="AF72" s="256"/>
      <c r="AG72" s="278"/>
      <c r="AH72" s="685">
        <v>1</v>
      </c>
      <c r="AI72" s="686"/>
      <c r="AJ72" s="250">
        <v>1</v>
      </c>
      <c r="AK72" s="681">
        <v>41040</v>
      </c>
      <c r="AL72" s="694"/>
      <c r="AM72" s="695">
        <v>5</v>
      </c>
      <c r="AN72" s="673">
        <v>5</v>
      </c>
      <c r="AO72" s="230">
        <v>5</v>
      </c>
      <c r="AU72" s="913"/>
      <c r="AV72" s="913"/>
    </row>
    <row r="73" spans="1:48" s="202" customFormat="1" ht="11.1" customHeight="1" x14ac:dyDescent="0.25">
      <c r="A73" s="651">
        <v>67</v>
      </c>
      <c r="B73" s="3539"/>
      <c r="C73" s="253" t="s">
        <v>117</v>
      </c>
      <c r="D73" s="1561"/>
      <c r="E73" s="923"/>
      <c r="F73" s="929"/>
      <c r="G73" s="926"/>
      <c r="H73" s="656"/>
      <c r="I73" s="277"/>
      <c r="J73" s="3549"/>
      <c r="K73" s="233"/>
      <c r="L73" s="234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650"/>
      <c r="AA73" s="660"/>
      <c r="AB73" s="661"/>
      <c r="AC73" s="662"/>
      <c r="AD73" s="663"/>
      <c r="AE73" s="3368"/>
      <c r="AF73" s="256"/>
      <c r="AG73" s="278"/>
      <c r="AH73" s="685">
        <v>1</v>
      </c>
      <c r="AI73" s="686"/>
      <c r="AJ73" s="250">
        <v>1</v>
      </c>
      <c r="AK73" s="681">
        <v>41040</v>
      </c>
      <c r="AL73" s="694"/>
      <c r="AM73" s="695">
        <v>2</v>
      </c>
      <c r="AN73" s="673">
        <v>2</v>
      </c>
      <c r="AO73" s="276">
        <v>2</v>
      </c>
      <c r="AU73" s="913"/>
      <c r="AV73" s="913"/>
    </row>
    <row r="74" spans="1:48" s="202" customFormat="1" ht="11.1" customHeight="1" x14ac:dyDescent="0.25">
      <c r="A74" s="651">
        <v>68</v>
      </c>
      <c r="B74" s="3539"/>
      <c r="C74" s="263" t="s">
        <v>144</v>
      </c>
      <c r="D74" s="1562">
        <v>1</v>
      </c>
      <c r="E74" s="923"/>
      <c r="F74" s="929"/>
      <c r="G74" s="926"/>
      <c r="H74" s="656"/>
      <c r="I74" s="249"/>
      <c r="J74" s="3547"/>
      <c r="K74" s="233"/>
      <c r="L74" s="234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370"/>
      <c r="AA74" s="660"/>
      <c r="AB74" s="661"/>
      <c r="AC74" s="662"/>
      <c r="AD74" s="663"/>
      <c r="AE74" s="3368"/>
      <c r="AF74" s="235"/>
      <c r="AG74" s="236"/>
      <c r="AH74" s="905">
        <v>3</v>
      </c>
      <c r="AI74" s="237"/>
      <c r="AJ74" s="250">
        <v>3</v>
      </c>
      <c r="AK74" s="681">
        <v>41040</v>
      </c>
      <c r="AL74" s="675">
        <v>1</v>
      </c>
      <c r="AM74" s="672">
        <v>19</v>
      </c>
      <c r="AN74" s="673">
        <v>19</v>
      </c>
      <c r="AO74" s="276">
        <v>6.333333333333333</v>
      </c>
      <c r="AU74" s="913"/>
      <c r="AV74" s="913"/>
    </row>
    <row r="75" spans="1:48" s="202" customFormat="1" ht="11.1" customHeight="1" x14ac:dyDescent="0.25">
      <c r="A75" s="651">
        <v>69</v>
      </c>
      <c r="B75" s="3539"/>
      <c r="C75" s="253" t="s">
        <v>83</v>
      </c>
      <c r="D75" s="1561"/>
      <c r="E75" s="923"/>
      <c r="F75" s="929"/>
      <c r="G75" s="926"/>
      <c r="H75" s="656"/>
      <c r="I75" s="249"/>
      <c r="J75" s="3547"/>
      <c r="K75" s="233"/>
      <c r="L75" s="234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3377"/>
      <c r="AA75" s="660"/>
      <c r="AB75" s="661"/>
      <c r="AC75" s="662"/>
      <c r="AD75" s="663"/>
      <c r="AE75" s="3368"/>
      <c r="AF75" s="256"/>
      <c r="AG75" s="257"/>
      <c r="AH75" s="905">
        <v>2</v>
      </c>
      <c r="AI75" s="237"/>
      <c r="AJ75" s="250">
        <v>2</v>
      </c>
      <c r="AK75" s="681">
        <v>40962</v>
      </c>
      <c r="AL75" s="693"/>
      <c r="AM75" s="672">
        <v>7</v>
      </c>
      <c r="AN75" s="673">
        <v>7</v>
      </c>
      <c r="AO75" s="230">
        <v>3.5</v>
      </c>
      <c r="AU75" s="913"/>
      <c r="AV75" s="913"/>
    </row>
    <row r="76" spans="1:48" s="202" customFormat="1" ht="11.1" customHeight="1" x14ac:dyDescent="0.25">
      <c r="A76" s="651">
        <v>70</v>
      </c>
      <c r="B76" s="3539"/>
      <c r="C76" s="253" t="s">
        <v>36</v>
      </c>
      <c r="D76" s="1561"/>
      <c r="E76" s="923"/>
      <c r="F76" s="929"/>
      <c r="G76" s="926"/>
      <c r="H76" s="656"/>
      <c r="I76" s="254"/>
      <c r="J76" s="3550"/>
      <c r="K76" s="233"/>
      <c r="L76" s="234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3377"/>
      <c r="AA76" s="660"/>
      <c r="AB76" s="661"/>
      <c r="AC76" s="662"/>
      <c r="AD76" s="663"/>
      <c r="AE76" s="3368"/>
      <c r="AF76" s="256"/>
      <c r="AG76" s="257"/>
      <c r="AH76" s="905">
        <v>6</v>
      </c>
      <c r="AI76" s="237"/>
      <c r="AJ76" s="250">
        <v>6</v>
      </c>
      <c r="AK76" s="681">
        <v>40879</v>
      </c>
      <c r="AL76" s="675"/>
      <c r="AM76" s="672">
        <v>29</v>
      </c>
      <c r="AN76" s="673">
        <v>29</v>
      </c>
      <c r="AO76" s="230">
        <v>4.833333333333333</v>
      </c>
      <c r="AU76" s="913"/>
      <c r="AV76" s="913"/>
    </row>
    <row r="77" spans="1:48" s="202" customFormat="1" ht="11.1" customHeight="1" x14ac:dyDescent="0.25">
      <c r="A77" s="651">
        <v>71</v>
      </c>
      <c r="B77" s="231"/>
      <c r="C77" s="251" t="s">
        <v>43</v>
      </c>
      <c r="D77" s="1560"/>
      <c r="E77" s="923"/>
      <c r="F77" s="929"/>
      <c r="G77" s="926"/>
      <c r="H77" s="656"/>
      <c r="I77" s="252"/>
      <c r="J77" s="3548"/>
      <c r="K77" s="233"/>
      <c r="L77" s="234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3379"/>
      <c r="AA77" s="660"/>
      <c r="AB77" s="661"/>
      <c r="AC77" s="662"/>
      <c r="AD77" s="663"/>
      <c r="AE77" s="3367"/>
      <c r="AF77" s="786"/>
      <c r="AG77" s="788"/>
      <c r="AH77" s="905">
        <v>15</v>
      </c>
      <c r="AI77" s="237"/>
      <c r="AJ77" s="250">
        <v>15</v>
      </c>
      <c r="AK77" s="681">
        <v>40782</v>
      </c>
      <c r="AL77" s="675"/>
      <c r="AM77" s="672">
        <v>66</v>
      </c>
      <c r="AN77" s="673">
        <v>66</v>
      </c>
      <c r="AO77" s="230">
        <v>4.4000000000000004</v>
      </c>
      <c r="AU77" s="913"/>
      <c r="AV77" s="913"/>
    </row>
    <row r="78" spans="1:48" s="202" customFormat="1" ht="11.1" customHeight="1" x14ac:dyDescent="0.25">
      <c r="A78" s="651">
        <v>72</v>
      </c>
      <c r="B78" s="3539"/>
      <c r="C78" s="268" t="s">
        <v>143</v>
      </c>
      <c r="D78" s="1565">
        <v>1</v>
      </c>
      <c r="E78" s="923"/>
      <c r="F78" s="929"/>
      <c r="G78" s="926"/>
      <c r="H78" s="656"/>
      <c r="I78" s="269"/>
      <c r="J78" s="3547"/>
      <c r="K78" s="233"/>
      <c r="L78" s="234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3377"/>
      <c r="AA78" s="660"/>
      <c r="AB78" s="661"/>
      <c r="AC78" s="662"/>
      <c r="AD78" s="663"/>
      <c r="AE78" s="3368"/>
      <c r="AF78" s="256"/>
      <c r="AG78" s="257"/>
      <c r="AH78" s="905">
        <v>2</v>
      </c>
      <c r="AI78" s="237"/>
      <c r="AJ78" s="250">
        <v>2</v>
      </c>
      <c r="AK78" s="681">
        <v>40697</v>
      </c>
      <c r="AL78" s="675">
        <v>1</v>
      </c>
      <c r="AM78" s="672">
        <v>19</v>
      </c>
      <c r="AN78" s="673">
        <v>19</v>
      </c>
      <c r="AO78" s="258">
        <v>9.5</v>
      </c>
      <c r="AU78" s="913"/>
      <c r="AV78" s="913"/>
    </row>
    <row r="79" spans="1:48" s="202" customFormat="1" ht="11.1" customHeight="1" x14ac:dyDescent="0.25">
      <c r="A79" s="651">
        <v>73</v>
      </c>
      <c r="B79" s="231"/>
      <c r="C79" s="253" t="s">
        <v>82</v>
      </c>
      <c r="D79" s="1561"/>
      <c r="E79" s="923"/>
      <c r="F79" s="929"/>
      <c r="G79" s="926"/>
      <c r="H79" s="656"/>
      <c r="I79" s="277"/>
      <c r="J79" s="3549"/>
      <c r="K79" s="233"/>
      <c r="L79" s="234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650"/>
      <c r="AA79" s="660"/>
      <c r="AB79" s="661"/>
      <c r="AC79" s="662"/>
      <c r="AD79" s="663"/>
      <c r="AE79" s="3368"/>
      <c r="AF79" s="256"/>
      <c r="AG79" s="278"/>
      <c r="AH79" s="685">
        <v>1</v>
      </c>
      <c r="AI79" s="686"/>
      <c r="AJ79" s="250">
        <v>1</v>
      </c>
      <c r="AK79" s="681">
        <v>40663</v>
      </c>
      <c r="AL79" s="694"/>
      <c r="AM79" s="695">
        <v>2</v>
      </c>
      <c r="AN79" s="673">
        <v>2</v>
      </c>
      <c r="AO79" s="280">
        <v>2</v>
      </c>
      <c r="AU79" s="913"/>
      <c r="AV79" s="913"/>
    </row>
    <row r="80" spans="1:48" s="202" customFormat="1" ht="11.1" customHeight="1" x14ac:dyDescent="0.25">
      <c r="A80" s="651">
        <v>74</v>
      </c>
      <c r="B80" s="3539"/>
      <c r="C80" s="253" t="s">
        <v>31</v>
      </c>
      <c r="D80" s="1561"/>
      <c r="E80" s="923"/>
      <c r="F80" s="929"/>
      <c r="G80" s="926"/>
      <c r="H80" s="656"/>
      <c r="I80" s="271"/>
      <c r="J80" s="3548"/>
      <c r="K80" s="233"/>
      <c r="L80" s="234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3377"/>
      <c r="AA80" s="660"/>
      <c r="AB80" s="661"/>
      <c r="AC80" s="662"/>
      <c r="AD80" s="663"/>
      <c r="AE80" s="3368"/>
      <c r="AF80" s="256"/>
      <c r="AG80" s="257"/>
      <c r="AH80" s="905">
        <v>3</v>
      </c>
      <c r="AI80" s="237"/>
      <c r="AJ80" s="250">
        <v>3</v>
      </c>
      <c r="AK80" s="681">
        <v>40620</v>
      </c>
      <c r="AL80" s="675"/>
      <c r="AM80" s="672">
        <v>16</v>
      </c>
      <c r="AN80" s="673">
        <v>16</v>
      </c>
      <c r="AO80" s="258">
        <v>5.333333333333333</v>
      </c>
      <c r="AU80" s="913"/>
      <c r="AV80" s="913"/>
    </row>
    <row r="81" spans="1:52" ht="11.1" customHeight="1" x14ac:dyDescent="0.25">
      <c r="A81" s="651">
        <v>75</v>
      </c>
      <c r="B81" s="231"/>
      <c r="C81" s="253" t="s">
        <v>80</v>
      </c>
      <c r="D81" s="1561"/>
      <c r="E81" s="923"/>
      <c r="F81" s="929"/>
      <c r="G81" s="926"/>
      <c r="H81" s="656"/>
      <c r="I81" s="277"/>
      <c r="J81" s="3549"/>
      <c r="K81" s="233"/>
      <c r="L81" s="234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650"/>
      <c r="AA81" s="660"/>
      <c r="AB81" s="661"/>
      <c r="AC81" s="662"/>
      <c r="AD81" s="663"/>
      <c r="AE81" s="3368"/>
      <c r="AF81" s="256"/>
      <c r="AG81" s="278"/>
      <c r="AH81" s="685">
        <v>1</v>
      </c>
      <c r="AI81" s="686"/>
      <c r="AJ81" s="250">
        <v>1</v>
      </c>
      <c r="AK81" s="681">
        <v>40571</v>
      </c>
      <c r="AL81" s="694"/>
      <c r="AM81" s="695">
        <v>5</v>
      </c>
      <c r="AN81" s="673">
        <v>5</v>
      </c>
      <c r="AO81" s="280">
        <v>5</v>
      </c>
      <c r="AP81" s="202"/>
      <c r="AQ81" s="202"/>
      <c r="AR81" s="202"/>
      <c r="AS81" s="202"/>
      <c r="AT81" s="202"/>
      <c r="AV81" s="913"/>
      <c r="AW81" s="202"/>
      <c r="AX81" s="202"/>
      <c r="AY81" s="202"/>
      <c r="AZ81" s="202"/>
    </row>
    <row r="82" spans="1:52" ht="11.1" customHeight="1" x14ac:dyDescent="0.25">
      <c r="A82" s="651">
        <v>76</v>
      </c>
      <c r="B82" s="3539"/>
      <c r="C82" s="253" t="s">
        <v>8</v>
      </c>
      <c r="D82" s="1561"/>
      <c r="E82" s="923"/>
      <c r="F82" s="929"/>
      <c r="G82" s="926"/>
      <c r="H82" s="656"/>
      <c r="I82" s="267"/>
      <c r="J82" s="3551"/>
      <c r="K82" s="233"/>
      <c r="L82" s="234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3377"/>
      <c r="AA82" s="660"/>
      <c r="AB82" s="661"/>
      <c r="AC82" s="662"/>
      <c r="AD82" s="663"/>
      <c r="AE82" s="3368"/>
      <c r="AF82" s="256"/>
      <c r="AG82" s="257"/>
      <c r="AH82" s="905">
        <v>7</v>
      </c>
      <c r="AI82" s="237"/>
      <c r="AJ82" s="250">
        <v>7</v>
      </c>
      <c r="AK82" s="681">
        <v>40522</v>
      </c>
      <c r="AL82" s="675"/>
      <c r="AM82" s="672">
        <v>34</v>
      </c>
      <c r="AN82" s="673">
        <v>34</v>
      </c>
      <c r="AO82" s="258">
        <v>4.8571428571428568</v>
      </c>
      <c r="AP82" s="202"/>
      <c r="AQ82" s="202"/>
      <c r="AR82" s="202"/>
      <c r="AS82" s="202"/>
      <c r="AT82" s="202"/>
      <c r="AV82" s="913"/>
      <c r="AW82" s="202"/>
      <c r="AX82" s="202"/>
      <c r="AY82" s="202"/>
      <c r="AZ82" s="202"/>
    </row>
    <row r="83" spans="1:52" ht="11.1" customHeight="1" x14ac:dyDescent="0.25">
      <c r="A83" s="651">
        <v>77</v>
      </c>
      <c r="B83" s="231"/>
      <c r="C83" s="253" t="s">
        <v>2</v>
      </c>
      <c r="D83" s="1561"/>
      <c r="E83" s="923"/>
      <c r="F83" s="929"/>
      <c r="G83" s="926"/>
      <c r="H83" s="656"/>
      <c r="I83" s="702"/>
      <c r="J83" s="3548"/>
      <c r="K83" s="233"/>
      <c r="L83" s="234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3133"/>
      <c r="AA83" s="660"/>
      <c r="AB83" s="661"/>
      <c r="AC83" s="662"/>
      <c r="AD83" s="663"/>
      <c r="AE83" s="3368"/>
      <c r="AF83" s="256"/>
      <c r="AG83" s="257"/>
      <c r="AH83" s="905">
        <v>12</v>
      </c>
      <c r="AI83" s="237"/>
      <c r="AJ83" s="250">
        <v>12</v>
      </c>
      <c r="AK83" s="681">
        <v>40480</v>
      </c>
      <c r="AL83" s="675"/>
      <c r="AM83" s="672">
        <v>29</v>
      </c>
      <c r="AN83" s="673">
        <v>29</v>
      </c>
      <c r="AO83" s="258">
        <v>2.4166666666666665</v>
      </c>
      <c r="AP83" s="202"/>
      <c r="AQ83" s="202"/>
      <c r="AR83" s="202"/>
      <c r="AS83" s="202"/>
      <c r="AT83" s="202"/>
      <c r="AV83" s="913"/>
      <c r="AW83" s="202"/>
      <c r="AX83" s="202"/>
      <c r="AY83" s="202"/>
      <c r="AZ83" s="202"/>
    </row>
    <row r="84" spans="1:52" ht="11.1" customHeight="1" x14ac:dyDescent="0.25">
      <c r="A84" s="651">
        <v>78</v>
      </c>
      <c r="B84" s="231"/>
      <c r="C84" s="772" t="s">
        <v>145</v>
      </c>
      <c r="D84" s="1566">
        <v>1</v>
      </c>
      <c r="E84" s="923"/>
      <c r="F84" s="929" t="s">
        <v>156</v>
      </c>
      <c r="G84" s="926"/>
      <c r="H84" s="656"/>
      <c r="I84" s="701"/>
      <c r="J84" s="3548"/>
      <c r="K84" s="233"/>
      <c r="L84" s="234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3380"/>
      <c r="AA84" s="660"/>
      <c r="AB84" s="661"/>
      <c r="AC84" s="662"/>
      <c r="AD84" s="663"/>
      <c r="AE84" s="3369"/>
      <c r="AF84" s="667"/>
      <c r="AG84" s="789"/>
      <c r="AH84" s="905">
        <v>9</v>
      </c>
      <c r="AI84" s="237"/>
      <c r="AJ84" s="250">
        <v>9</v>
      </c>
      <c r="AK84" s="681">
        <v>40466</v>
      </c>
      <c r="AL84" s="675">
        <v>1</v>
      </c>
      <c r="AM84" s="672">
        <v>71</v>
      </c>
      <c r="AN84" s="673">
        <v>71</v>
      </c>
      <c r="AO84" s="258">
        <v>7.8888888888888893</v>
      </c>
      <c r="AP84" s="202"/>
      <c r="AQ84" s="202"/>
      <c r="AR84" s="202"/>
      <c r="AS84" s="202"/>
      <c r="AT84" s="202"/>
      <c r="AV84" s="913"/>
      <c r="AW84" s="202"/>
      <c r="AX84" s="202"/>
      <c r="AY84" s="202"/>
      <c r="AZ84" s="202"/>
    </row>
    <row r="85" spans="1:52" ht="11.1" customHeight="1" x14ac:dyDescent="0.25">
      <c r="A85" s="651">
        <v>79</v>
      </c>
      <c r="B85" s="231"/>
      <c r="C85" s="272" t="s">
        <v>1</v>
      </c>
      <c r="D85" s="1563"/>
      <c r="E85" s="923"/>
      <c r="F85" s="929"/>
      <c r="G85" s="926"/>
      <c r="H85" s="656"/>
      <c r="I85" s="775"/>
      <c r="J85" s="3548"/>
      <c r="K85" s="233"/>
      <c r="L85" s="234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3376"/>
      <c r="AA85" s="660"/>
      <c r="AB85" s="661"/>
      <c r="AC85" s="662"/>
      <c r="AD85" s="663"/>
      <c r="AE85" s="3369"/>
      <c r="AF85" s="667"/>
      <c r="AG85" s="789"/>
      <c r="AH85" s="905">
        <v>9</v>
      </c>
      <c r="AI85" s="237"/>
      <c r="AJ85" s="250">
        <v>9</v>
      </c>
      <c r="AK85" s="681">
        <v>40466</v>
      </c>
      <c r="AL85" s="675"/>
      <c r="AM85" s="672">
        <v>45</v>
      </c>
      <c r="AN85" s="673">
        <v>45</v>
      </c>
      <c r="AO85" s="258">
        <v>5</v>
      </c>
      <c r="AP85" s="202"/>
      <c r="AQ85" s="202"/>
      <c r="AR85" s="202"/>
      <c r="AS85" s="202"/>
      <c r="AT85" s="202"/>
      <c r="AV85" s="913"/>
      <c r="AW85" s="202"/>
      <c r="AX85" s="202"/>
      <c r="AY85" s="202"/>
      <c r="AZ85" s="202"/>
    </row>
    <row r="86" spans="1:52" ht="11.1" customHeight="1" x14ac:dyDescent="0.25">
      <c r="A86" s="651">
        <v>80</v>
      </c>
      <c r="B86" s="3539"/>
      <c r="C86" s="771" t="s">
        <v>60</v>
      </c>
      <c r="D86" s="1567"/>
      <c r="E86" s="923"/>
      <c r="F86" s="929"/>
      <c r="G86" s="926"/>
      <c r="H86" s="656"/>
      <c r="I86" s="3552"/>
      <c r="J86" s="3548"/>
      <c r="K86" s="233"/>
      <c r="L86" s="234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3381"/>
      <c r="AA86" s="660"/>
      <c r="AB86" s="661"/>
      <c r="AC86" s="662"/>
      <c r="AD86" s="663"/>
      <c r="AE86" s="3370"/>
      <c r="AF86" s="669"/>
      <c r="AG86" s="709"/>
      <c r="AH86" s="905">
        <v>3</v>
      </c>
      <c r="AI86" s="684"/>
      <c r="AJ86" s="250">
        <v>3</v>
      </c>
      <c r="AK86" s="681">
        <v>40271</v>
      </c>
      <c r="AL86" s="690"/>
      <c r="AM86" s="691">
        <v>11</v>
      </c>
      <c r="AN86" s="673">
        <v>11</v>
      </c>
      <c r="AO86" s="262">
        <v>3.6666666666666665</v>
      </c>
      <c r="AP86" s="202"/>
      <c r="AQ86" s="202"/>
      <c r="AR86" s="202"/>
      <c r="AS86" s="202"/>
      <c r="AT86" s="202"/>
      <c r="AV86" s="913"/>
      <c r="AW86" s="202"/>
      <c r="AX86" s="202"/>
      <c r="AY86" s="202"/>
      <c r="AZ86" s="202"/>
    </row>
    <row r="87" spans="1:52" ht="11.1" customHeight="1" x14ac:dyDescent="0.25">
      <c r="A87" s="651">
        <v>81</v>
      </c>
      <c r="B87" s="3539"/>
      <c r="C87" s="268" t="s">
        <v>224</v>
      </c>
      <c r="D87" s="1565">
        <v>1</v>
      </c>
      <c r="E87" s="923"/>
      <c r="F87" s="929" t="s">
        <v>156</v>
      </c>
      <c r="G87" s="926"/>
      <c r="H87" s="656"/>
      <c r="I87" s="3543"/>
      <c r="J87" s="3548"/>
      <c r="K87" s="233"/>
      <c r="L87" s="234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3374"/>
      <c r="AA87" s="660"/>
      <c r="AB87" s="661"/>
      <c r="AC87" s="662"/>
      <c r="AD87" s="663"/>
      <c r="AE87" s="3368"/>
      <c r="AF87" s="256"/>
      <c r="AG87" s="261"/>
      <c r="AH87" s="905">
        <v>6</v>
      </c>
      <c r="AI87" s="684"/>
      <c r="AJ87" s="250">
        <v>6</v>
      </c>
      <c r="AK87" s="681">
        <v>40215</v>
      </c>
      <c r="AL87" s="690">
        <v>1</v>
      </c>
      <c r="AM87" s="691">
        <v>41</v>
      </c>
      <c r="AN87" s="673">
        <v>41</v>
      </c>
      <c r="AO87" s="262">
        <v>6.833333333333333</v>
      </c>
      <c r="AP87" s="202"/>
      <c r="AQ87" s="202"/>
      <c r="AR87" s="202"/>
      <c r="AS87" s="202"/>
      <c r="AT87" s="202"/>
      <c r="AV87" s="913"/>
      <c r="AW87" s="202"/>
      <c r="AX87" s="202"/>
      <c r="AY87" s="202"/>
      <c r="AZ87" s="202"/>
    </row>
    <row r="88" spans="1:52" ht="11.1" customHeight="1" x14ac:dyDescent="0.25">
      <c r="A88" s="651">
        <v>82</v>
      </c>
      <c r="B88" s="3539"/>
      <c r="C88" s="251" t="s">
        <v>55</v>
      </c>
      <c r="D88" s="1560"/>
      <c r="E88" s="923"/>
      <c r="F88" s="929"/>
      <c r="G88" s="926"/>
      <c r="H88" s="656"/>
      <c r="I88" s="3553"/>
      <c r="J88" s="3547"/>
      <c r="K88" s="233"/>
      <c r="L88" s="234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3374"/>
      <c r="AA88" s="660"/>
      <c r="AB88" s="661"/>
      <c r="AC88" s="662"/>
      <c r="AD88" s="663"/>
      <c r="AE88" s="3368"/>
      <c r="AF88" s="256"/>
      <c r="AG88" s="261"/>
      <c r="AH88" s="905">
        <v>2</v>
      </c>
      <c r="AI88" s="684"/>
      <c r="AJ88" s="250">
        <v>2</v>
      </c>
      <c r="AK88" s="681">
        <v>40138</v>
      </c>
      <c r="AL88" s="690"/>
      <c r="AM88" s="691">
        <v>8</v>
      </c>
      <c r="AN88" s="673">
        <v>8</v>
      </c>
      <c r="AO88" s="262">
        <v>4</v>
      </c>
      <c r="AP88" s="202"/>
      <c r="AQ88" s="202"/>
      <c r="AR88" s="202"/>
      <c r="AS88" s="202"/>
      <c r="AT88" s="202"/>
      <c r="AV88" s="913"/>
      <c r="AW88" s="202"/>
      <c r="AX88" s="202"/>
      <c r="AY88" s="202"/>
      <c r="AZ88" s="202"/>
    </row>
    <row r="89" spans="1:52" ht="11.1" customHeight="1" x14ac:dyDescent="0.25">
      <c r="A89" s="651">
        <v>83</v>
      </c>
      <c r="B89" s="231"/>
      <c r="C89" s="622" t="s">
        <v>195</v>
      </c>
      <c r="D89" s="1568">
        <v>1</v>
      </c>
      <c r="E89" s="923"/>
      <c r="F89" s="929"/>
      <c r="G89" s="926"/>
      <c r="H89" s="656" t="s">
        <v>156</v>
      </c>
      <c r="I89" s="3543"/>
      <c r="J89" s="3547"/>
      <c r="K89" s="233"/>
      <c r="L89" s="234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3374"/>
      <c r="AA89" s="660"/>
      <c r="AB89" s="661"/>
      <c r="AC89" s="662"/>
      <c r="AD89" s="663"/>
      <c r="AE89" s="3368"/>
      <c r="AF89" s="256"/>
      <c r="AG89" s="261"/>
      <c r="AH89" s="905">
        <v>8</v>
      </c>
      <c r="AI89" s="684"/>
      <c r="AJ89" s="250">
        <v>8</v>
      </c>
      <c r="AK89" s="681">
        <v>40082</v>
      </c>
      <c r="AL89" s="690">
        <v>1</v>
      </c>
      <c r="AM89" s="691">
        <v>52</v>
      </c>
      <c r="AN89" s="673">
        <v>52</v>
      </c>
      <c r="AO89" s="262">
        <v>6.5</v>
      </c>
      <c r="AP89" s="202"/>
      <c r="AQ89" s="202"/>
      <c r="AR89" s="202"/>
      <c r="AS89" s="202"/>
      <c r="AT89" s="202"/>
      <c r="AV89" s="913"/>
      <c r="AW89" s="202"/>
      <c r="AX89" s="202"/>
      <c r="AY89" s="202"/>
      <c r="AZ89" s="202"/>
    </row>
    <row r="90" spans="1:52" ht="11.1" customHeight="1" x14ac:dyDescent="0.25">
      <c r="A90" s="651">
        <v>84</v>
      </c>
      <c r="B90" s="231"/>
      <c r="C90" s="253" t="s">
        <v>47</v>
      </c>
      <c r="D90" s="1561"/>
      <c r="E90" s="923"/>
      <c r="F90" s="929"/>
      <c r="G90" s="926"/>
      <c r="H90" s="656"/>
      <c r="I90" s="3554"/>
      <c r="J90" s="3549"/>
      <c r="K90" s="233"/>
      <c r="L90" s="234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650"/>
      <c r="AA90" s="660"/>
      <c r="AB90" s="661"/>
      <c r="AC90" s="662"/>
      <c r="AD90" s="663"/>
      <c r="AE90" s="3368"/>
      <c r="AF90" s="256"/>
      <c r="AG90" s="282"/>
      <c r="AH90" s="685">
        <v>1</v>
      </c>
      <c r="AI90" s="686"/>
      <c r="AJ90" s="250">
        <v>1</v>
      </c>
      <c r="AK90" s="681">
        <v>39963</v>
      </c>
      <c r="AL90" s="694"/>
      <c r="AM90" s="695">
        <v>4</v>
      </c>
      <c r="AN90" s="673">
        <v>4</v>
      </c>
      <c r="AO90" s="280">
        <v>4</v>
      </c>
      <c r="AP90" s="202"/>
      <c r="AQ90" s="202"/>
      <c r="AR90" s="202"/>
      <c r="AS90" s="202"/>
      <c r="AT90" s="202"/>
      <c r="AV90" s="913"/>
      <c r="AW90" s="202"/>
      <c r="AX90" s="202"/>
      <c r="AY90" s="202"/>
      <c r="AZ90" s="202"/>
    </row>
    <row r="91" spans="1:52" ht="11.1" customHeight="1" x14ac:dyDescent="0.25">
      <c r="A91" s="651">
        <v>85</v>
      </c>
      <c r="B91" s="3539"/>
      <c r="C91" s="253" t="s">
        <v>46</v>
      </c>
      <c r="D91" s="1561"/>
      <c r="E91" s="923"/>
      <c r="F91" s="929"/>
      <c r="G91" s="926"/>
      <c r="H91" s="656"/>
      <c r="I91" s="3554"/>
      <c r="J91" s="3549"/>
      <c r="K91" s="233"/>
      <c r="L91" s="234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650"/>
      <c r="AA91" s="660"/>
      <c r="AB91" s="661"/>
      <c r="AC91" s="662"/>
      <c r="AD91" s="663"/>
      <c r="AE91" s="3368"/>
      <c r="AF91" s="256"/>
      <c r="AG91" s="282"/>
      <c r="AH91" s="685">
        <v>1</v>
      </c>
      <c r="AI91" s="686"/>
      <c r="AJ91" s="250">
        <v>1</v>
      </c>
      <c r="AK91" s="681">
        <v>39934</v>
      </c>
      <c r="AL91" s="694"/>
      <c r="AM91" s="695">
        <v>10</v>
      </c>
      <c r="AN91" s="673">
        <v>10</v>
      </c>
      <c r="AO91" s="262">
        <v>10</v>
      </c>
      <c r="AP91" s="202"/>
      <c r="AQ91" s="202"/>
      <c r="AR91" s="202"/>
      <c r="AS91" s="202"/>
      <c r="AT91" s="202"/>
      <c r="AV91" s="913"/>
      <c r="AW91" s="202"/>
      <c r="AX91" s="202"/>
      <c r="AY91" s="202"/>
      <c r="AZ91" s="202"/>
    </row>
    <row r="92" spans="1:52" ht="11.1" customHeight="1" x14ac:dyDescent="0.25">
      <c r="A92" s="651">
        <v>86</v>
      </c>
      <c r="B92" s="231"/>
      <c r="C92" s="253" t="s">
        <v>11</v>
      </c>
      <c r="D92" s="1561"/>
      <c r="E92" s="923"/>
      <c r="F92" s="929"/>
      <c r="G92" s="926"/>
      <c r="H92" s="656"/>
      <c r="I92" s="3543"/>
      <c r="J92" s="3548"/>
      <c r="K92" s="233"/>
      <c r="L92" s="234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3374"/>
      <c r="AA92" s="660"/>
      <c r="AB92" s="661"/>
      <c r="AC92" s="662"/>
      <c r="AD92" s="663"/>
      <c r="AE92" s="3368"/>
      <c r="AF92" s="256"/>
      <c r="AG92" s="261"/>
      <c r="AH92" s="905">
        <v>8</v>
      </c>
      <c r="AI92" s="684"/>
      <c r="AJ92" s="250">
        <v>8</v>
      </c>
      <c r="AK92" s="681">
        <v>39934</v>
      </c>
      <c r="AL92" s="690"/>
      <c r="AM92" s="691">
        <v>61</v>
      </c>
      <c r="AN92" s="673">
        <v>61</v>
      </c>
      <c r="AO92" s="280">
        <v>7.625</v>
      </c>
      <c r="AP92" s="202"/>
      <c r="AQ92" s="202"/>
      <c r="AR92" s="202"/>
      <c r="AS92" s="202"/>
      <c r="AT92" s="202"/>
      <c r="AV92" s="913"/>
      <c r="AW92" s="202"/>
      <c r="AX92" s="202"/>
      <c r="AY92" s="202"/>
      <c r="AZ92" s="202"/>
    </row>
    <row r="93" spans="1:52" ht="11.1" customHeight="1" x14ac:dyDescent="0.25">
      <c r="A93" s="651">
        <v>87</v>
      </c>
      <c r="B93" s="3539"/>
      <c r="C93" s="263" t="s">
        <v>147</v>
      </c>
      <c r="D93" s="1562">
        <v>1</v>
      </c>
      <c r="E93" s="923"/>
      <c r="F93" s="929"/>
      <c r="G93" s="926"/>
      <c r="H93" s="656"/>
      <c r="I93" s="3554"/>
      <c r="J93" s="3549"/>
      <c r="K93" s="233"/>
      <c r="L93" s="234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650"/>
      <c r="AA93" s="660"/>
      <c r="AB93" s="661"/>
      <c r="AC93" s="662"/>
      <c r="AD93" s="663"/>
      <c r="AE93" s="3368"/>
      <c r="AF93" s="256"/>
      <c r="AG93" s="282"/>
      <c r="AH93" s="685">
        <v>1</v>
      </c>
      <c r="AI93" s="686"/>
      <c r="AJ93" s="250">
        <v>1</v>
      </c>
      <c r="AK93" s="681">
        <v>39879</v>
      </c>
      <c r="AL93" s="694">
        <v>1</v>
      </c>
      <c r="AM93" s="695">
        <v>13</v>
      </c>
      <c r="AN93" s="673">
        <v>13</v>
      </c>
      <c r="AO93" s="262">
        <v>13</v>
      </c>
      <c r="AP93" s="202"/>
      <c r="AQ93" s="202"/>
      <c r="AR93" s="202"/>
      <c r="AS93" s="202"/>
      <c r="AT93" s="202"/>
      <c r="AV93" s="913"/>
      <c r="AW93" s="202"/>
      <c r="AX93" s="202"/>
      <c r="AY93" s="202"/>
      <c r="AZ93" s="202"/>
    </row>
    <row r="94" spans="1:52" ht="11.1" customHeight="1" x14ac:dyDescent="0.25">
      <c r="A94" s="651">
        <v>88</v>
      </c>
      <c r="B94" s="231"/>
      <c r="C94" s="253" t="s">
        <v>7</v>
      </c>
      <c r="D94" s="1561"/>
      <c r="E94" s="923"/>
      <c r="F94" s="929"/>
      <c r="G94" s="926"/>
      <c r="H94" s="656"/>
      <c r="I94" s="3543"/>
      <c r="J94" s="3548"/>
      <c r="K94" s="233"/>
      <c r="L94" s="234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3374"/>
      <c r="AA94" s="660"/>
      <c r="AB94" s="661"/>
      <c r="AC94" s="662"/>
      <c r="AD94" s="663"/>
      <c r="AE94" s="3368"/>
      <c r="AF94" s="256"/>
      <c r="AG94" s="261"/>
      <c r="AH94" s="905">
        <v>10</v>
      </c>
      <c r="AI94" s="684"/>
      <c r="AJ94" s="250">
        <v>10</v>
      </c>
      <c r="AK94" s="681">
        <v>39879</v>
      </c>
      <c r="AL94" s="690"/>
      <c r="AM94" s="691">
        <v>54</v>
      </c>
      <c r="AN94" s="673">
        <v>54</v>
      </c>
      <c r="AO94" s="280">
        <v>5.4</v>
      </c>
      <c r="AP94" s="202"/>
      <c r="AQ94" s="202"/>
      <c r="AR94" s="202"/>
      <c r="AS94" s="202"/>
      <c r="AT94" s="202"/>
      <c r="AV94" s="913"/>
      <c r="AW94" s="202"/>
      <c r="AX94" s="202"/>
      <c r="AY94" s="202"/>
      <c r="AZ94" s="202"/>
    </row>
    <row r="95" spans="1:52" ht="11.1" customHeight="1" x14ac:dyDescent="0.25">
      <c r="A95" s="651">
        <v>89</v>
      </c>
      <c r="B95" s="231"/>
      <c r="C95" s="263" t="s">
        <v>146</v>
      </c>
      <c r="D95" s="1562">
        <v>1</v>
      </c>
      <c r="E95" s="923"/>
      <c r="F95" s="929"/>
      <c r="G95" s="926"/>
      <c r="H95" s="656"/>
      <c r="I95" s="3554"/>
      <c r="J95" s="3549"/>
      <c r="K95" s="233"/>
      <c r="L95" s="234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650"/>
      <c r="AA95" s="660"/>
      <c r="AB95" s="661"/>
      <c r="AC95" s="662"/>
      <c r="AD95" s="663"/>
      <c r="AE95" s="3368"/>
      <c r="AF95" s="256"/>
      <c r="AG95" s="282"/>
      <c r="AH95" s="685">
        <v>1</v>
      </c>
      <c r="AI95" s="686"/>
      <c r="AJ95" s="250">
        <v>1</v>
      </c>
      <c r="AK95" s="681">
        <v>39809</v>
      </c>
      <c r="AL95" s="694">
        <v>1</v>
      </c>
      <c r="AM95" s="695">
        <v>13</v>
      </c>
      <c r="AN95" s="673">
        <v>13</v>
      </c>
      <c r="AO95" s="280">
        <v>13</v>
      </c>
      <c r="AQ95" s="202"/>
      <c r="AR95" s="202"/>
      <c r="AS95" s="202"/>
      <c r="AT95" s="202"/>
      <c r="AV95" s="913"/>
      <c r="AW95" s="202"/>
      <c r="AX95" s="202"/>
      <c r="AY95" s="202"/>
      <c r="AZ95" s="202"/>
    </row>
    <row r="96" spans="1:52" ht="11.1" customHeight="1" x14ac:dyDescent="0.25">
      <c r="A96" s="651">
        <v>90</v>
      </c>
      <c r="B96" s="3539"/>
      <c r="C96" s="253" t="s">
        <v>42</v>
      </c>
      <c r="D96" s="1561"/>
      <c r="E96" s="923"/>
      <c r="F96" s="929"/>
      <c r="G96" s="926"/>
      <c r="H96" s="656"/>
      <c r="I96" s="3554"/>
      <c r="J96" s="3549"/>
      <c r="K96" s="233"/>
      <c r="L96" s="234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650"/>
      <c r="AA96" s="660"/>
      <c r="AB96" s="661"/>
      <c r="AC96" s="662"/>
      <c r="AD96" s="663"/>
      <c r="AE96" s="3368"/>
      <c r="AF96" s="256"/>
      <c r="AG96" s="282"/>
      <c r="AH96" s="685">
        <v>1</v>
      </c>
      <c r="AI96" s="686"/>
      <c r="AJ96" s="250">
        <v>1</v>
      </c>
      <c r="AK96" s="681">
        <v>39781</v>
      </c>
      <c r="AL96" s="694"/>
      <c r="AM96" s="695">
        <v>0</v>
      </c>
      <c r="AN96" s="673">
        <v>0</v>
      </c>
      <c r="AO96" s="280">
        <v>0</v>
      </c>
      <c r="AP96" s="202"/>
      <c r="AQ96" s="202"/>
      <c r="AR96" s="202"/>
      <c r="AS96" s="202"/>
      <c r="AT96" s="202"/>
      <c r="AV96" s="913"/>
      <c r="AW96" s="202"/>
      <c r="AX96" s="202"/>
      <c r="AY96" s="202"/>
      <c r="AZ96" s="202"/>
    </row>
    <row r="97" spans="1:52" ht="11.1" customHeight="1" x14ac:dyDescent="0.25">
      <c r="A97" s="651">
        <v>91</v>
      </c>
      <c r="B97" s="3539"/>
      <c r="C97" s="253" t="s">
        <v>40</v>
      </c>
      <c r="D97" s="1561"/>
      <c r="E97" s="923"/>
      <c r="F97" s="929"/>
      <c r="G97" s="926"/>
      <c r="H97" s="656"/>
      <c r="I97" s="3554"/>
      <c r="J97" s="3549"/>
      <c r="K97" s="233"/>
      <c r="L97" s="234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650"/>
      <c r="AA97" s="660"/>
      <c r="AB97" s="661"/>
      <c r="AC97" s="662"/>
      <c r="AD97" s="663"/>
      <c r="AE97" s="3368"/>
      <c r="AF97" s="256"/>
      <c r="AG97" s="282"/>
      <c r="AH97" s="685">
        <v>1</v>
      </c>
      <c r="AI97" s="686"/>
      <c r="AJ97" s="250">
        <v>1</v>
      </c>
      <c r="AK97" s="681">
        <v>39745</v>
      </c>
      <c r="AL97" s="694"/>
      <c r="AM97" s="695">
        <v>0</v>
      </c>
      <c r="AN97" s="673">
        <v>0</v>
      </c>
      <c r="AO97" s="280">
        <v>0</v>
      </c>
      <c r="AP97" s="202"/>
      <c r="AQ97" s="202"/>
      <c r="AR97" s="202"/>
      <c r="AS97" s="202"/>
      <c r="AT97" s="202"/>
      <c r="AV97" s="913"/>
      <c r="AW97" s="202"/>
      <c r="AX97" s="202"/>
      <c r="AY97" s="202"/>
      <c r="AZ97" s="202"/>
    </row>
    <row r="98" spans="1:52" ht="11.1" customHeight="1" x14ac:dyDescent="0.25">
      <c r="A98" s="651">
        <v>92</v>
      </c>
      <c r="B98" s="3539"/>
      <c r="C98" s="263" t="s">
        <v>197</v>
      </c>
      <c r="D98" s="1562">
        <v>1</v>
      </c>
      <c r="E98" s="923"/>
      <c r="F98" s="929"/>
      <c r="G98" s="926"/>
      <c r="H98" s="656"/>
      <c r="I98" s="3555"/>
      <c r="J98" s="3547"/>
      <c r="K98" s="233"/>
      <c r="L98" s="234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3374"/>
      <c r="AA98" s="660"/>
      <c r="AB98" s="661"/>
      <c r="AC98" s="662"/>
      <c r="AD98" s="663"/>
      <c r="AE98" s="3368"/>
      <c r="AF98" s="256"/>
      <c r="AG98" s="261"/>
      <c r="AH98" s="905">
        <v>8</v>
      </c>
      <c r="AI98" s="684"/>
      <c r="AJ98" s="250">
        <v>8</v>
      </c>
      <c r="AK98" s="681">
        <v>39599</v>
      </c>
      <c r="AL98" s="690">
        <v>1</v>
      </c>
      <c r="AM98" s="692">
        <v>61</v>
      </c>
      <c r="AN98" s="673">
        <v>61</v>
      </c>
      <c r="AO98" s="262">
        <v>7.625</v>
      </c>
      <c r="AP98" s="202"/>
      <c r="AQ98" s="202"/>
      <c r="AR98" s="202"/>
      <c r="AS98" s="202"/>
      <c r="AT98" s="202"/>
      <c r="AV98" s="913"/>
      <c r="AW98" s="202"/>
      <c r="AX98" s="202"/>
      <c r="AY98" s="202"/>
      <c r="AZ98" s="202"/>
    </row>
    <row r="99" spans="1:52" ht="11.1" customHeight="1" x14ac:dyDescent="0.25">
      <c r="A99" s="651">
        <v>93</v>
      </c>
      <c r="B99" s="3539"/>
      <c r="C99" s="253" t="s">
        <v>35</v>
      </c>
      <c r="D99" s="1561"/>
      <c r="E99" s="923"/>
      <c r="F99" s="929"/>
      <c r="G99" s="926"/>
      <c r="H99" s="656"/>
      <c r="I99" s="3554"/>
      <c r="J99" s="3549"/>
      <c r="K99" s="233"/>
      <c r="L99" s="234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650"/>
      <c r="AA99" s="660"/>
      <c r="AB99" s="661"/>
      <c r="AC99" s="662"/>
      <c r="AD99" s="663"/>
      <c r="AE99" s="3368"/>
      <c r="AF99" s="256"/>
      <c r="AG99" s="282"/>
      <c r="AH99" s="685">
        <v>1</v>
      </c>
      <c r="AI99" s="686"/>
      <c r="AJ99" s="250">
        <v>1</v>
      </c>
      <c r="AK99" s="681">
        <v>39564</v>
      </c>
      <c r="AL99" s="694"/>
      <c r="AM99" s="695">
        <v>12</v>
      </c>
      <c r="AN99" s="673">
        <v>12</v>
      </c>
      <c r="AO99" s="280">
        <v>12</v>
      </c>
      <c r="AQ99" s="202"/>
      <c r="AR99" s="202"/>
      <c r="AS99" s="202"/>
      <c r="AT99" s="202"/>
      <c r="AV99" s="913"/>
      <c r="AW99" s="202"/>
      <c r="AX99" s="202"/>
      <c r="AY99" s="202"/>
      <c r="AZ99" s="202"/>
    </row>
    <row r="100" spans="1:52" ht="11.1" customHeight="1" x14ac:dyDescent="0.25">
      <c r="A100" s="651">
        <v>94</v>
      </c>
      <c r="B100" s="3539"/>
      <c r="C100" s="253" t="s">
        <v>6</v>
      </c>
      <c r="D100" s="1561"/>
      <c r="E100" s="923"/>
      <c r="F100" s="929"/>
      <c r="G100" s="926"/>
      <c r="H100" s="656"/>
      <c r="I100" s="3555"/>
      <c r="J100" s="3548"/>
      <c r="K100" s="233"/>
      <c r="L100" s="234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3374"/>
      <c r="AA100" s="660"/>
      <c r="AB100" s="661"/>
      <c r="AC100" s="662"/>
      <c r="AD100" s="663"/>
      <c r="AE100" s="3368"/>
      <c r="AF100" s="256"/>
      <c r="AG100" s="261"/>
      <c r="AH100" s="905">
        <v>5</v>
      </c>
      <c r="AI100" s="684"/>
      <c r="AJ100" s="250">
        <v>5</v>
      </c>
      <c r="AK100" s="681">
        <v>39536</v>
      </c>
      <c r="AL100" s="690"/>
      <c r="AM100" s="691">
        <v>14</v>
      </c>
      <c r="AN100" s="673">
        <v>14</v>
      </c>
      <c r="AO100" s="262">
        <v>2.8</v>
      </c>
      <c r="AP100" s="202"/>
      <c r="AQ100" s="202"/>
      <c r="AR100" s="202"/>
      <c r="AS100" s="202"/>
      <c r="AT100" s="202"/>
      <c r="AV100" s="913"/>
      <c r="AW100" s="202"/>
      <c r="AX100" s="202"/>
      <c r="AY100" s="202"/>
      <c r="AZ100" s="202"/>
    </row>
    <row r="101" spans="1:52" ht="11.1" customHeight="1" x14ac:dyDescent="0.25">
      <c r="A101" s="651">
        <v>95</v>
      </c>
      <c r="B101" s="231"/>
      <c r="C101" s="253" t="s">
        <v>198</v>
      </c>
      <c r="D101" s="1561"/>
      <c r="E101" s="923"/>
      <c r="F101" s="929"/>
      <c r="G101" s="926"/>
      <c r="H101" s="656"/>
      <c r="I101" s="3554"/>
      <c r="J101" s="3549"/>
      <c r="K101" s="233"/>
      <c r="L101" s="234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650"/>
      <c r="AA101" s="660"/>
      <c r="AB101" s="661"/>
      <c r="AC101" s="662"/>
      <c r="AD101" s="663"/>
      <c r="AE101" s="3368"/>
      <c r="AF101" s="256"/>
      <c r="AG101" s="282"/>
      <c r="AH101" s="685">
        <v>1</v>
      </c>
      <c r="AI101" s="686"/>
      <c r="AJ101" s="250">
        <v>1</v>
      </c>
      <c r="AK101" s="681">
        <v>39480</v>
      </c>
      <c r="AL101" s="694"/>
      <c r="AM101" s="695">
        <v>0</v>
      </c>
      <c r="AN101" s="673">
        <v>0</v>
      </c>
      <c r="AO101" s="280">
        <v>0</v>
      </c>
      <c r="AP101" s="202"/>
      <c r="AQ101" s="202"/>
      <c r="AR101" s="202"/>
      <c r="AS101" s="202"/>
      <c r="AT101" s="202"/>
      <c r="AV101" s="913"/>
      <c r="AW101" s="202"/>
      <c r="AX101" s="202"/>
      <c r="AY101" s="202"/>
      <c r="AZ101" s="202"/>
    </row>
    <row r="102" spans="1:52" ht="11.1" customHeight="1" x14ac:dyDescent="0.25">
      <c r="A102" s="651">
        <v>96</v>
      </c>
      <c r="B102" s="3539"/>
      <c r="C102" s="272" t="s">
        <v>66</v>
      </c>
      <c r="D102" s="1563"/>
      <c r="E102" s="923"/>
      <c r="F102" s="929"/>
      <c r="G102" s="926"/>
      <c r="H102" s="656"/>
      <c r="I102" s="3556"/>
      <c r="J102" s="3549"/>
      <c r="K102" s="233"/>
      <c r="L102" s="234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650"/>
      <c r="AA102" s="660"/>
      <c r="AB102" s="661"/>
      <c r="AC102" s="662"/>
      <c r="AD102" s="663"/>
      <c r="AE102" s="3368"/>
      <c r="AF102" s="256"/>
      <c r="AG102" s="282"/>
      <c r="AH102" s="685">
        <v>1</v>
      </c>
      <c r="AI102" s="686"/>
      <c r="AJ102" s="250">
        <v>1</v>
      </c>
      <c r="AK102" s="681">
        <v>39410</v>
      </c>
      <c r="AL102" s="694"/>
      <c r="AM102" s="695">
        <v>0</v>
      </c>
      <c r="AN102" s="673">
        <v>0</v>
      </c>
      <c r="AO102" s="280">
        <v>0</v>
      </c>
      <c r="AQ102" s="202"/>
      <c r="AR102" s="202"/>
      <c r="AS102" s="202"/>
      <c r="AT102" s="202"/>
      <c r="AV102" s="913"/>
      <c r="AW102" s="202"/>
      <c r="AX102" s="202"/>
      <c r="AY102" s="202"/>
      <c r="AZ102" s="202"/>
    </row>
    <row r="103" spans="1:52" s="284" customFormat="1" ht="11.1" customHeight="1" x14ac:dyDescent="0.25">
      <c r="A103" s="651">
        <v>97</v>
      </c>
      <c r="B103" s="3539"/>
      <c r="C103" s="253" t="s">
        <v>15</v>
      </c>
      <c r="D103" s="1561"/>
      <c r="E103" s="923"/>
      <c r="F103" s="929"/>
      <c r="G103" s="926"/>
      <c r="H103" s="656"/>
      <c r="I103" s="3554"/>
      <c r="J103" s="3549"/>
      <c r="K103" s="703"/>
      <c r="L103" s="704"/>
      <c r="M103" s="705"/>
      <c r="N103" s="705"/>
      <c r="O103" s="705"/>
      <c r="P103" s="705"/>
      <c r="Q103" s="705"/>
      <c r="R103" s="705"/>
      <c r="S103" s="705"/>
      <c r="T103" s="705"/>
      <c r="U103" s="705"/>
      <c r="V103" s="705"/>
      <c r="W103" s="705"/>
      <c r="X103" s="705"/>
      <c r="Y103" s="705"/>
      <c r="Z103" s="650"/>
      <c r="AA103" s="660"/>
      <c r="AB103" s="661"/>
      <c r="AC103" s="662"/>
      <c r="AD103" s="663"/>
      <c r="AE103" s="3368"/>
      <c r="AF103" s="256"/>
      <c r="AG103" s="282"/>
      <c r="AH103" s="685">
        <v>1</v>
      </c>
      <c r="AI103" s="686"/>
      <c r="AJ103" s="250">
        <v>1</v>
      </c>
      <c r="AK103" s="681">
        <v>39410</v>
      </c>
      <c r="AL103" s="694"/>
      <c r="AM103" s="695">
        <v>4</v>
      </c>
      <c r="AN103" s="673">
        <v>4</v>
      </c>
      <c r="AO103" s="280">
        <v>4</v>
      </c>
      <c r="AU103" s="916"/>
      <c r="AV103" s="916"/>
    </row>
    <row r="104" spans="1:52" ht="11.1" customHeight="1" x14ac:dyDescent="0.25">
      <c r="A104" s="651">
        <v>98</v>
      </c>
      <c r="B104" s="3539"/>
      <c r="C104" s="253" t="s">
        <v>5</v>
      </c>
      <c r="D104" s="1561"/>
      <c r="E104" s="923"/>
      <c r="F104" s="929"/>
      <c r="G104" s="926"/>
      <c r="H104" s="656"/>
      <c r="I104" s="3555"/>
      <c r="J104" s="3548"/>
      <c r="K104" s="233"/>
      <c r="L104" s="234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3374"/>
      <c r="AA104" s="660"/>
      <c r="AB104" s="661"/>
      <c r="AC104" s="662"/>
      <c r="AD104" s="663"/>
      <c r="AE104" s="3368"/>
      <c r="AF104" s="256"/>
      <c r="AG104" s="261"/>
      <c r="AH104" s="905">
        <v>3</v>
      </c>
      <c r="AI104" s="684"/>
      <c r="AJ104" s="250">
        <v>3</v>
      </c>
      <c r="AK104" s="681">
        <v>39389</v>
      </c>
      <c r="AL104" s="690"/>
      <c r="AM104" s="691">
        <v>8</v>
      </c>
      <c r="AN104" s="673">
        <v>8</v>
      </c>
      <c r="AO104" s="262">
        <v>2.6666666666666665</v>
      </c>
      <c r="AQ104" s="202"/>
      <c r="AR104" s="202"/>
      <c r="AS104" s="202"/>
      <c r="AT104" s="202"/>
      <c r="AV104" s="913"/>
      <c r="AW104" s="202"/>
      <c r="AX104" s="202"/>
      <c r="AY104" s="202"/>
      <c r="AZ104" s="202"/>
    </row>
    <row r="105" spans="1:52" ht="11.1" customHeight="1" x14ac:dyDescent="0.25">
      <c r="A105" s="651">
        <v>99</v>
      </c>
      <c r="B105" s="3539"/>
      <c r="C105" s="253" t="s">
        <v>54</v>
      </c>
      <c r="D105" s="1561"/>
      <c r="E105" s="923"/>
      <c r="F105" s="929"/>
      <c r="G105" s="926"/>
      <c r="H105" s="656"/>
      <c r="I105" s="3554"/>
      <c r="J105" s="3549"/>
      <c r="K105" s="233"/>
      <c r="L105" s="234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650"/>
      <c r="AA105" s="660"/>
      <c r="AB105" s="661"/>
      <c r="AC105" s="662"/>
      <c r="AD105" s="663"/>
      <c r="AE105" s="3368"/>
      <c r="AF105" s="256"/>
      <c r="AG105" s="282"/>
      <c r="AH105" s="685">
        <v>1</v>
      </c>
      <c r="AI105" s="686"/>
      <c r="AJ105" s="250">
        <v>1</v>
      </c>
      <c r="AK105" s="681">
        <v>39308</v>
      </c>
      <c r="AL105" s="694"/>
      <c r="AM105" s="695">
        <v>3</v>
      </c>
      <c r="AN105" s="673">
        <v>3</v>
      </c>
      <c r="AO105" s="280">
        <v>3</v>
      </c>
      <c r="AQ105" s="202"/>
      <c r="AR105" s="202"/>
      <c r="AS105" s="202"/>
      <c r="AT105" s="202"/>
      <c r="AV105" s="913"/>
      <c r="AW105" s="202"/>
      <c r="AX105" s="202"/>
      <c r="AY105" s="202"/>
      <c r="AZ105" s="202"/>
    </row>
    <row r="106" spans="1:52" ht="11.1" customHeight="1" x14ac:dyDescent="0.25">
      <c r="A106" s="651">
        <v>100</v>
      </c>
      <c r="B106" s="3539"/>
      <c r="C106" s="253" t="s">
        <v>199</v>
      </c>
      <c r="D106" s="1561"/>
      <c r="E106" s="923"/>
      <c r="F106" s="929"/>
      <c r="G106" s="926"/>
      <c r="H106" s="656"/>
      <c r="I106" s="3554"/>
      <c r="J106" s="3549"/>
      <c r="K106" s="233"/>
      <c r="L106" s="234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650"/>
      <c r="AA106" s="660"/>
      <c r="AB106" s="661"/>
      <c r="AC106" s="662"/>
      <c r="AD106" s="663"/>
      <c r="AE106" s="3368"/>
      <c r="AF106" s="256"/>
      <c r="AG106" s="282"/>
      <c r="AH106" s="685">
        <v>1</v>
      </c>
      <c r="AI106" s="686"/>
      <c r="AJ106" s="250">
        <v>1</v>
      </c>
      <c r="AK106" s="681">
        <v>39308</v>
      </c>
      <c r="AL106" s="694"/>
      <c r="AM106" s="695">
        <v>0</v>
      </c>
      <c r="AN106" s="673">
        <v>0</v>
      </c>
      <c r="AO106" s="280">
        <v>0</v>
      </c>
      <c r="AQ106" s="202"/>
      <c r="AR106" s="202"/>
      <c r="AS106" s="202"/>
      <c r="AT106" s="202"/>
      <c r="AV106" s="913"/>
      <c r="AW106" s="202"/>
      <c r="AX106" s="202"/>
      <c r="AY106" s="202"/>
      <c r="AZ106" s="202"/>
    </row>
    <row r="107" spans="1:52" ht="11.1" customHeight="1" x14ac:dyDescent="0.25">
      <c r="A107" s="651">
        <v>101</v>
      </c>
      <c r="B107" s="231"/>
      <c r="C107" s="253" t="s">
        <v>51</v>
      </c>
      <c r="D107" s="1561"/>
      <c r="E107" s="923"/>
      <c r="F107" s="929"/>
      <c r="G107" s="926"/>
      <c r="H107" s="656"/>
      <c r="I107" s="3555"/>
      <c r="J107" s="3547"/>
      <c r="K107" s="233"/>
      <c r="L107" s="234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3374"/>
      <c r="AA107" s="660"/>
      <c r="AB107" s="661"/>
      <c r="AC107" s="662"/>
      <c r="AD107" s="663"/>
      <c r="AE107" s="3368"/>
      <c r="AF107" s="256"/>
      <c r="AG107" s="261"/>
      <c r="AH107" s="905">
        <v>2</v>
      </c>
      <c r="AI107" s="684"/>
      <c r="AJ107" s="250">
        <v>2</v>
      </c>
      <c r="AK107" s="681">
        <v>39263</v>
      </c>
      <c r="AL107" s="690"/>
      <c r="AM107" s="691">
        <v>8</v>
      </c>
      <c r="AN107" s="673">
        <v>8</v>
      </c>
      <c r="AO107" s="262">
        <v>4</v>
      </c>
      <c r="AQ107" s="202"/>
      <c r="AR107" s="202"/>
      <c r="AS107" s="202"/>
      <c r="AT107" s="202"/>
      <c r="AV107" s="913"/>
      <c r="AW107" s="202"/>
      <c r="AX107" s="202"/>
      <c r="AY107" s="202"/>
      <c r="AZ107" s="202"/>
    </row>
    <row r="108" spans="1:52" ht="11.1" customHeight="1" x14ac:dyDescent="0.25">
      <c r="A108" s="651">
        <v>102</v>
      </c>
      <c r="B108" s="3539"/>
      <c r="C108" s="253" t="s">
        <v>53</v>
      </c>
      <c r="D108" s="1561"/>
      <c r="E108" s="923"/>
      <c r="F108" s="929"/>
      <c r="G108" s="926"/>
      <c r="H108" s="656"/>
      <c r="I108" s="3554"/>
      <c r="J108" s="3549"/>
      <c r="K108" s="233"/>
      <c r="L108" s="234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650"/>
      <c r="AA108" s="660"/>
      <c r="AB108" s="661"/>
      <c r="AC108" s="662"/>
      <c r="AD108" s="663"/>
      <c r="AE108" s="3368"/>
      <c r="AF108" s="256"/>
      <c r="AG108" s="282"/>
      <c r="AH108" s="685">
        <v>1</v>
      </c>
      <c r="AI108" s="686"/>
      <c r="AJ108" s="250">
        <v>1</v>
      </c>
      <c r="AK108" s="681">
        <v>39263</v>
      </c>
      <c r="AL108" s="694"/>
      <c r="AM108" s="695">
        <v>6</v>
      </c>
      <c r="AN108" s="673">
        <v>6</v>
      </c>
      <c r="AO108" s="280">
        <v>6</v>
      </c>
      <c r="AQ108" s="202"/>
      <c r="AR108" s="202"/>
      <c r="AS108" s="202"/>
      <c r="AT108" s="202"/>
      <c r="AV108" s="913"/>
      <c r="AW108" s="202"/>
      <c r="AX108" s="202"/>
      <c r="AY108" s="202"/>
      <c r="AZ108" s="202"/>
    </row>
    <row r="109" spans="1:52" ht="11.1" customHeight="1" x14ac:dyDescent="0.25">
      <c r="A109" s="651">
        <v>103</v>
      </c>
      <c r="B109" s="3539"/>
      <c r="C109" s="253" t="s">
        <v>67</v>
      </c>
      <c r="D109" s="1561"/>
      <c r="E109" s="923"/>
      <c r="F109" s="929"/>
      <c r="G109" s="926"/>
      <c r="H109" s="656"/>
      <c r="I109" s="3554"/>
      <c r="J109" s="3549"/>
      <c r="K109" s="233"/>
      <c r="L109" s="234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650"/>
      <c r="AA109" s="660"/>
      <c r="AB109" s="661"/>
      <c r="AC109" s="662"/>
      <c r="AD109" s="663"/>
      <c r="AE109" s="3368"/>
      <c r="AF109" s="256"/>
      <c r="AG109" s="282"/>
      <c r="AH109" s="685">
        <v>1</v>
      </c>
      <c r="AI109" s="686"/>
      <c r="AJ109" s="250">
        <v>1</v>
      </c>
      <c r="AK109" s="681">
        <v>39227</v>
      </c>
      <c r="AL109" s="694"/>
      <c r="AM109" s="695">
        <v>0</v>
      </c>
      <c r="AN109" s="673">
        <v>0</v>
      </c>
      <c r="AO109" s="280">
        <v>0</v>
      </c>
      <c r="AQ109" s="202"/>
      <c r="AR109" s="202"/>
      <c r="AS109" s="202"/>
      <c r="AT109" s="202"/>
      <c r="AV109" s="913"/>
      <c r="AW109" s="202"/>
      <c r="AX109" s="202"/>
      <c r="AY109" s="202"/>
      <c r="AZ109" s="202"/>
    </row>
    <row r="110" spans="1:52" ht="11.1" customHeight="1" thickBot="1" x14ac:dyDescent="0.3">
      <c r="A110" s="651">
        <v>104</v>
      </c>
      <c r="B110" s="3539"/>
      <c r="C110" s="253" t="s">
        <v>52</v>
      </c>
      <c r="D110" s="1561"/>
      <c r="E110" s="923"/>
      <c r="F110" s="929"/>
      <c r="G110" s="926"/>
      <c r="H110" s="656"/>
      <c r="I110" s="3554"/>
      <c r="J110" s="3557"/>
      <c r="K110" s="739"/>
      <c r="L110" s="740"/>
      <c r="M110" s="741"/>
      <c r="N110" s="741"/>
      <c r="O110" s="741"/>
      <c r="P110" s="741"/>
      <c r="Q110" s="741"/>
      <c r="R110" s="741"/>
      <c r="S110" s="741"/>
      <c r="T110" s="741"/>
      <c r="U110" s="741"/>
      <c r="V110" s="741"/>
      <c r="W110" s="741"/>
      <c r="X110" s="741"/>
      <c r="Y110" s="741"/>
      <c r="Z110" s="3382"/>
      <c r="AA110" s="793"/>
      <c r="AB110" s="794"/>
      <c r="AC110" s="795"/>
      <c r="AD110" s="743"/>
      <c r="AE110" s="3371"/>
      <c r="AF110" s="744"/>
      <c r="AG110" s="745"/>
      <c r="AH110" s="687">
        <v>1</v>
      </c>
      <c r="AI110" s="688"/>
      <c r="AJ110" s="689">
        <v>1</v>
      </c>
      <c r="AK110" s="3503">
        <v>39227</v>
      </c>
      <c r="AL110" s="747"/>
      <c r="AM110" s="696">
        <v>1</v>
      </c>
      <c r="AN110" s="697">
        <v>1</v>
      </c>
      <c r="AO110" s="674">
        <v>1</v>
      </c>
      <c r="AQ110" s="202"/>
      <c r="AR110" s="202"/>
      <c r="AS110" s="202"/>
      <c r="AT110" s="202"/>
      <c r="AV110" s="913"/>
      <c r="AW110" s="202"/>
      <c r="AX110" s="202"/>
      <c r="AY110" s="202"/>
      <c r="AZ110" s="202"/>
    </row>
    <row r="111" spans="1:52" ht="6" customHeight="1" thickTop="1" x14ac:dyDescent="0.25">
      <c r="I111" s="213"/>
      <c r="J111" s="213"/>
      <c r="K111" s="289"/>
      <c r="L111" s="289"/>
      <c r="M111" s="3558"/>
      <c r="N111" s="289"/>
      <c r="O111" s="3559"/>
      <c r="P111" s="3558"/>
      <c r="Q111" s="3008"/>
      <c r="R111" s="3008"/>
      <c r="S111" s="3558"/>
      <c r="T111" s="3008"/>
      <c r="U111" s="3008"/>
      <c r="V111" s="3008"/>
      <c r="W111" s="3008"/>
      <c r="X111" s="3558"/>
      <c r="Y111" s="3558"/>
      <c r="Z111" s="341"/>
      <c r="AA111" s="341"/>
      <c r="AB111" s="341"/>
      <c r="AC111" s="341"/>
      <c r="AD111" s="341"/>
      <c r="AE111" s="341"/>
      <c r="AF111" s="213"/>
      <c r="AI111" s="3560"/>
      <c r="AJ111" s="3561"/>
      <c r="AK111" s="3561"/>
      <c r="AL111" s="2531"/>
      <c r="AN111" s="3562"/>
      <c r="AO111" s="3562"/>
      <c r="AP111" s="3562"/>
      <c r="AQ111" s="3563"/>
      <c r="AR111" s="3563"/>
      <c r="AS111" s="202"/>
      <c r="AT111" s="202"/>
      <c r="AV111" s="913"/>
      <c r="AW111" s="202"/>
      <c r="AX111" s="202"/>
      <c r="AY111" s="202"/>
      <c r="AZ111" s="202"/>
    </row>
    <row r="112" spans="1:52" ht="11.1" customHeight="1" x14ac:dyDescent="0.25">
      <c r="C112" s="4179" t="s">
        <v>14</v>
      </c>
      <c r="D112" s="4179"/>
      <c r="E112" s="4179"/>
      <c r="F112" s="4179"/>
      <c r="G112" s="4179"/>
      <c r="H112" s="4179"/>
      <c r="I112" s="4179"/>
      <c r="J112" s="3564"/>
      <c r="K112" s="301">
        <v>14</v>
      </c>
      <c r="L112" s="301">
        <v>17</v>
      </c>
      <c r="M112" s="302">
        <v>13</v>
      </c>
      <c r="N112" s="301">
        <v>14</v>
      </c>
      <c r="O112" s="302">
        <v>18</v>
      </c>
      <c r="P112" s="302">
        <v>14</v>
      </c>
      <c r="Q112" s="302">
        <v>11</v>
      </c>
      <c r="R112" s="302">
        <v>15</v>
      </c>
      <c r="S112" s="302">
        <v>12</v>
      </c>
      <c r="T112" s="302">
        <v>16</v>
      </c>
      <c r="U112" s="302">
        <v>13</v>
      </c>
      <c r="V112" s="302">
        <v>11</v>
      </c>
      <c r="W112" s="302">
        <v>14</v>
      </c>
      <c r="X112" s="302">
        <v>15</v>
      </c>
      <c r="Y112" s="302">
        <v>15</v>
      </c>
      <c r="Z112" s="769">
        <v>13</v>
      </c>
      <c r="AA112" s="3986" t="s">
        <v>50</v>
      </c>
      <c r="AB112" s="3987"/>
      <c r="AC112" s="3987"/>
      <c r="AD112" s="3565"/>
      <c r="AE112" s="3565"/>
      <c r="AF112" s="3561"/>
      <c r="AG112" s="3566"/>
      <c r="AH112" s="3566"/>
      <c r="AI112" s="683"/>
      <c r="AJ112" s="3567">
        <v>1879</v>
      </c>
      <c r="AK112" s="683" t="s">
        <v>325</v>
      </c>
      <c r="AL112" s="683"/>
      <c r="AM112" s="683"/>
      <c r="AN112" s="683"/>
      <c r="AO112" s="211"/>
      <c r="AP112" s="202"/>
      <c r="AQ112" s="202"/>
      <c r="AR112" s="202"/>
      <c r="AS112" s="202"/>
      <c r="AT112" s="202"/>
      <c r="AV112" s="913"/>
      <c r="AW112" s="202"/>
      <c r="AX112" s="202"/>
      <c r="AY112" s="202"/>
      <c r="AZ112" s="202"/>
    </row>
    <row r="113" spans="1:53" ht="11.1" customHeight="1" x14ac:dyDescent="0.25">
      <c r="C113" s="3568"/>
      <c r="D113" s="3569"/>
      <c r="E113" s="3568"/>
      <c r="F113" s="3568"/>
      <c r="G113" s="3568"/>
      <c r="U113" s="312"/>
      <c r="V113" s="312"/>
      <c r="W113" s="312"/>
      <c r="Y113" s="312"/>
      <c r="AA113" s="314">
        <v>14.133333333333333</v>
      </c>
      <c r="AB113" s="3988" t="s">
        <v>81</v>
      </c>
      <c r="AC113" s="3988"/>
      <c r="AD113" s="3565"/>
      <c r="AE113" s="3565"/>
      <c r="AF113" s="315"/>
      <c r="AG113" s="316"/>
      <c r="AI113" s="731"/>
      <c r="AJ113" s="732">
        <v>18.067307692307693</v>
      </c>
      <c r="AK113" s="733" t="s">
        <v>327</v>
      </c>
      <c r="AL113" s="733"/>
      <c r="AM113" s="733"/>
      <c r="AN113" s="733"/>
      <c r="AO113" s="734"/>
      <c r="AP113" s="202"/>
      <c r="AQ113" s="202"/>
      <c r="AR113" s="202"/>
      <c r="AS113" s="202"/>
      <c r="AT113" s="202"/>
      <c r="AV113" s="913"/>
      <c r="AW113" s="202"/>
      <c r="AX113" s="202"/>
      <c r="AY113" s="202"/>
      <c r="AZ113" s="202"/>
    </row>
    <row r="114" spans="1:53" ht="11.1" customHeight="1" x14ac:dyDescent="0.25">
      <c r="C114" s="3568"/>
      <c r="D114" s="3569"/>
      <c r="E114" s="3568"/>
      <c r="F114" s="3568"/>
      <c r="G114" s="3568"/>
      <c r="U114" s="312"/>
      <c r="V114" s="312"/>
      <c r="W114" s="312"/>
      <c r="Y114" s="312"/>
      <c r="AF114" s="3565"/>
      <c r="AG114" s="3565"/>
      <c r="AH114" s="3565"/>
      <c r="AI114" s="735"/>
      <c r="AJ114" s="736">
        <v>40</v>
      </c>
      <c r="AK114" s="737" t="s">
        <v>59</v>
      </c>
      <c r="AL114" s="737"/>
      <c r="AM114" s="737"/>
      <c r="AN114" s="737"/>
      <c r="AO114" s="738"/>
      <c r="AP114" s="3570"/>
      <c r="AQ114" s="3570"/>
      <c r="AR114" s="3570"/>
      <c r="AS114" s="3570"/>
      <c r="AT114" s="3571"/>
      <c r="AU114" s="3572"/>
      <c r="AV114" s="3572"/>
      <c r="AW114" s="3573"/>
      <c r="AX114" s="3572"/>
      <c r="AZ114" s="202"/>
    </row>
    <row r="115" spans="1:53" ht="11.1" customHeight="1" thickBot="1" x14ac:dyDescent="0.3">
      <c r="C115" s="3568"/>
      <c r="D115" s="3569"/>
      <c r="E115" s="3568"/>
      <c r="F115" s="3568"/>
      <c r="G115" s="3568"/>
      <c r="U115" s="312"/>
      <c r="V115" s="312"/>
      <c r="W115" s="312"/>
      <c r="Y115" s="312"/>
      <c r="AF115" s="3565"/>
      <c r="AG115" s="3565"/>
      <c r="AH115" s="3565"/>
      <c r="AI115" s="349"/>
      <c r="AJ115" s="315"/>
      <c r="AK115" s="315"/>
      <c r="AL115" s="316"/>
      <c r="AN115" s="3562"/>
      <c r="AO115" s="3570"/>
      <c r="AP115" s="3570"/>
      <c r="AQ115" s="3570"/>
      <c r="AR115" s="3570"/>
      <c r="AS115" s="3570"/>
      <c r="AT115" s="3570"/>
      <c r="AU115" s="3572"/>
      <c r="AV115" s="3572"/>
      <c r="AW115" s="3571"/>
      <c r="AX115" s="3572"/>
      <c r="AY115" s="3572"/>
      <c r="AZ115" s="3572"/>
      <c r="BA115" s="211"/>
    </row>
    <row r="116" spans="1:53" ht="11.1" customHeight="1" thickTop="1" x14ac:dyDescent="0.25">
      <c r="A116" s="653"/>
      <c r="B116" s="320"/>
      <c r="C116" s="321"/>
      <c r="D116" s="322"/>
      <c r="E116" s="323"/>
      <c r="F116" s="323"/>
      <c r="G116" s="323"/>
      <c r="H116" s="323"/>
      <c r="I116" s="320"/>
      <c r="J116" s="320"/>
      <c r="K116" s="325"/>
      <c r="L116" s="325"/>
      <c r="M116" s="325"/>
      <c r="N116" s="325"/>
      <c r="O116" s="325"/>
      <c r="P116" s="325"/>
      <c r="Q116" s="325"/>
      <c r="R116" s="325"/>
      <c r="S116" s="326"/>
      <c r="T116" s="326"/>
      <c r="U116" s="325"/>
      <c r="V116" s="325"/>
      <c r="W116" s="325"/>
      <c r="X116" s="325"/>
      <c r="Y116" s="327"/>
      <c r="Z116" s="327"/>
      <c r="AA116" s="327"/>
      <c r="AB116" s="327"/>
      <c r="AC116" s="327"/>
      <c r="AD116" s="327"/>
      <c r="AE116" s="328"/>
      <c r="AF116" s="328"/>
      <c r="AG116" s="320"/>
      <c r="AH116" s="329"/>
      <c r="AI116" s="329"/>
      <c r="AJ116" s="329"/>
      <c r="AK116" s="329"/>
      <c r="AL116" s="330"/>
      <c r="AM116" s="331"/>
      <c r="AN116" s="329"/>
      <c r="AO116" s="329"/>
      <c r="AP116" s="329"/>
      <c r="AQ116" s="329"/>
      <c r="AR116" s="329"/>
      <c r="AS116" s="329"/>
      <c r="AT116" s="919"/>
      <c r="AU116" s="919"/>
      <c r="AV116" s="329"/>
      <c r="AW116" s="329"/>
      <c r="AX116" s="329"/>
      <c r="AY116" s="332"/>
      <c r="AZ116" s="333"/>
    </row>
    <row r="117" spans="1:53" ht="11.1" customHeight="1" thickBot="1" x14ac:dyDescent="0.3">
      <c r="E117" s="4180" t="s">
        <v>162</v>
      </c>
      <c r="F117" s="4180"/>
      <c r="G117" s="4180"/>
      <c r="H117" s="4180"/>
      <c r="I117" s="4180"/>
      <c r="J117" s="4180"/>
      <c r="AE117" s="202"/>
      <c r="AF117" s="213"/>
      <c r="AK117" s="213"/>
      <c r="AL117" s="213"/>
      <c r="AW117" s="211"/>
      <c r="AX117" s="204"/>
      <c r="AZ117" s="202"/>
    </row>
    <row r="118" spans="1:53" ht="11.1" customHeight="1" x14ac:dyDescent="0.25">
      <c r="E118" s="4180"/>
      <c r="F118" s="4180"/>
      <c r="G118" s="4180"/>
      <c r="H118" s="4180"/>
      <c r="I118" s="4180"/>
      <c r="J118" s="4180"/>
      <c r="K118" s="334" t="s">
        <v>39</v>
      </c>
      <c r="L118" s="334" t="s">
        <v>38</v>
      </c>
      <c r="M118" s="335" t="s">
        <v>314</v>
      </c>
      <c r="N118" s="335" t="s">
        <v>9</v>
      </c>
      <c r="O118" s="334" t="s">
        <v>13</v>
      </c>
      <c r="P118" s="334" t="s">
        <v>12</v>
      </c>
      <c r="Q118" s="334" t="s">
        <v>10</v>
      </c>
      <c r="R118" s="334" t="s">
        <v>163</v>
      </c>
      <c r="S118" s="334" t="s">
        <v>164</v>
      </c>
      <c r="T118" s="334" t="s">
        <v>165</v>
      </c>
      <c r="U118" s="334" t="s">
        <v>166</v>
      </c>
      <c r="V118" s="3574"/>
      <c r="W118" s="3989" t="s">
        <v>79</v>
      </c>
      <c r="X118" s="3990"/>
      <c r="Y118" s="3990"/>
      <c r="Z118" s="3990"/>
      <c r="AA118" s="3990"/>
      <c r="AB118" s="3990"/>
      <c r="AC118" s="3990"/>
      <c r="AD118" s="3990"/>
      <c r="AE118" s="3990"/>
      <c r="AF118" s="3990"/>
      <c r="AG118" s="3990"/>
      <c r="AH118" s="3991"/>
      <c r="AI118" s="3575"/>
      <c r="AJ118" s="3995" t="s">
        <v>78</v>
      </c>
      <c r="AK118" s="3996"/>
      <c r="AL118" s="3996"/>
      <c r="AM118" s="3996"/>
      <c r="AN118" s="3996"/>
      <c r="AO118" s="3996"/>
      <c r="AP118" s="3996"/>
      <c r="AQ118" s="3996"/>
      <c r="AR118" s="3996"/>
      <c r="AS118" s="3996"/>
      <c r="AT118" s="3996"/>
      <c r="AU118" s="3996"/>
      <c r="AV118" s="3996"/>
      <c r="AW118" s="3997"/>
      <c r="AY118" s="202"/>
      <c r="AZ118" s="202"/>
    </row>
    <row r="119" spans="1:53" ht="11.1" customHeight="1" thickBot="1" x14ac:dyDescent="0.3">
      <c r="H119" s="1569" t="s">
        <v>4</v>
      </c>
      <c r="I119" s="213"/>
      <c r="K119" s="337">
        <v>12</v>
      </c>
      <c r="L119" s="337">
        <v>13</v>
      </c>
      <c r="M119" s="337">
        <v>14</v>
      </c>
      <c r="N119" s="337">
        <v>15</v>
      </c>
      <c r="O119" s="337">
        <v>16</v>
      </c>
      <c r="P119" s="337">
        <v>17</v>
      </c>
      <c r="Q119" s="337">
        <v>18</v>
      </c>
      <c r="R119" s="337">
        <v>19</v>
      </c>
      <c r="S119" s="337">
        <v>20</v>
      </c>
      <c r="T119" s="337">
        <v>21</v>
      </c>
      <c r="U119" s="337">
        <v>22</v>
      </c>
      <c r="V119" s="3576"/>
      <c r="W119" s="3992"/>
      <c r="X119" s="3993"/>
      <c r="Y119" s="3993"/>
      <c r="Z119" s="3993"/>
      <c r="AA119" s="3993"/>
      <c r="AB119" s="3993"/>
      <c r="AC119" s="3993"/>
      <c r="AD119" s="3993"/>
      <c r="AE119" s="3993"/>
      <c r="AF119" s="3993"/>
      <c r="AG119" s="3993"/>
      <c r="AH119" s="3994"/>
      <c r="AI119" s="3575"/>
      <c r="AJ119" s="3998"/>
      <c r="AK119" s="3999"/>
      <c r="AL119" s="3999"/>
      <c r="AM119" s="3999"/>
      <c r="AN119" s="3999"/>
      <c r="AO119" s="3999"/>
      <c r="AP119" s="3999"/>
      <c r="AQ119" s="3999"/>
      <c r="AR119" s="3999"/>
      <c r="AS119" s="3999"/>
      <c r="AT119" s="3999"/>
      <c r="AU119" s="3999"/>
      <c r="AV119" s="3999"/>
      <c r="AW119" s="4000"/>
      <c r="AY119" s="202"/>
      <c r="AZ119" s="202"/>
    </row>
    <row r="120" spans="1:53" ht="11.1" customHeight="1" thickBot="1" x14ac:dyDescent="0.3">
      <c r="H120" s="1570" t="s">
        <v>16</v>
      </c>
      <c r="I120" s="213"/>
      <c r="K120" s="717">
        <v>9</v>
      </c>
      <c r="L120" s="339">
        <v>10</v>
      </c>
      <c r="M120" s="339">
        <v>11</v>
      </c>
      <c r="N120" s="339">
        <v>12</v>
      </c>
      <c r="O120" s="339">
        <v>13</v>
      </c>
      <c r="P120" s="339">
        <v>14</v>
      </c>
      <c r="Q120" s="339">
        <v>15</v>
      </c>
      <c r="R120" s="339">
        <v>16</v>
      </c>
      <c r="S120" s="339">
        <v>17</v>
      </c>
      <c r="T120" s="339">
        <v>18</v>
      </c>
      <c r="U120" s="339">
        <v>19</v>
      </c>
      <c r="V120" s="3576"/>
      <c r="X120" s="209"/>
      <c r="Y120" s="202"/>
      <c r="Z120" s="202"/>
      <c r="AA120" s="202"/>
      <c r="AB120" s="202"/>
      <c r="AC120" s="202"/>
      <c r="AD120" s="202"/>
      <c r="AE120" s="202"/>
      <c r="AG120" s="202"/>
      <c r="AH120" s="202"/>
      <c r="AJ120" s="3577"/>
      <c r="AK120" s="3577"/>
      <c r="AL120" s="3577"/>
      <c r="AM120" s="215"/>
      <c r="AN120" s="215"/>
      <c r="AO120" s="215"/>
      <c r="AP120" s="215"/>
      <c r="AQ120" s="215"/>
      <c r="AR120" s="920"/>
      <c r="AS120" s="913"/>
      <c r="AT120" s="213"/>
      <c r="AU120" s="213"/>
      <c r="AV120" s="341"/>
      <c r="AW120" s="211"/>
      <c r="AY120" s="202"/>
      <c r="AZ120" s="202"/>
    </row>
    <row r="121" spans="1:53" ht="11.1" customHeight="1" thickBot="1" x14ac:dyDescent="0.3">
      <c r="H121" s="1569" t="s">
        <v>17</v>
      </c>
      <c r="I121" s="213"/>
      <c r="K121" s="730">
        <v>6</v>
      </c>
      <c r="L121" s="718">
        <v>8</v>
      </c>
      <c r="M121" s="717">
        <v>9</v>
      </c>
      <c r="N121" s="717">
        <v>10</v>
      </c>
      <c r="O121" s="338">
        <v>11</v>
      </c>
      <c r="P121" s="338">
        <v>12</v>
      </c>
      <c r="Q121" s="338">
        <v>13</v>
      </c>
      <c r="R121" s="338">
        <v>14</v>
      </c>
      <c r="S121" s="338">
        <v>15</v>
      </c>
      <c r="T121" s="338">
        <v>16</v>
      </c>
      <c r="U121" s="339">
        <v>17</v>
      </c>
      <c r="V121" s="3576"/>
      <c r="W121" s="4173" t="s">
        <v>225</v>
      </c>
      <c r="X121" s="4189" t="s">
        <v>77</v>
      </c>
      <c r="Y121" s="4190"/>
      <c r="Z121" s="4190"/>
      <c r="AA121" s="4190"/>
      <c r="AB121" s="4190"/>
      <c r="AC121" s="4190"/>
      <c r="AD121" s="4190"/>
      <c r="AE121" s="4190"/>
      <c r="AF121" s="3920" t="s">
        <v>76</v>
      </c>
      <c r="AG121" s="3921"/>
      <c r="AH121" s="3922"/>
      <c r="AI121" s="3578"/>
      <c r="AJ121" s="3929" t="s">
        <v>4</v>
      </c>
      <c r="AK121" s="3930"/>
      <c r="AL121" s="3933" t="s">
        <v>845</v>
      </c>
      <c r="AM121" s="3934"/>
      <c r="AN121" s="3934"/>
      <c r="AO121" s="3934"/>
      <c r="AP121" s="3934"/>
      <c r="AQ121" s="3934"/>
      <c r="AR121" s="3934"/>
      <c r="AS121" s="3934"/>
      <c r="AT121" s="3934"/>
      <c r="AU121" s="3934"/>
      <c r="AV121" s="3934"/>
      <c r="AW121" s="3935"/>
      <c r="AY121" s="202"/>
      <c r="AZ121" s="202"/>
    </row>
    <row r="122" spans="1:53" ht="11.1" customHeight="1" thickBot="1" x14ac:dyDescent="0.3">
      <c r="H122" s="1570" t="s">
        <v>18</v>
      </c>
      <c r="I122" s="213"/>
      <c r="K122" s="720">
        <v>4</v>
      </c>
      <c r="L122" s="729">
        <v>5</v>
      </c>
      <c r="M122" s="729">
        <v>6</v>
      </c>
      <c r="N122" s="729">
        <v>7</v>
      </c>
      <c r="O122" s="718">
        <v>9</v>
      </c>
      <c r="P122" s="717">
        <v>10</v>
      </c>
      <c r="Q122" s="717">
        <v>11</v>
      </c>
      <c r="R122" s="339">
        <v>12</v>
      </c>
      <c r="S122" s="339">
        <v>13</v>
      </c>
      <c r="T122" s="339">
        <v>14</v>
      </c>
      <c r="U122" s="339">
        <v>15</v>
      </c>
      <c r="V122" s="3576"/>
      <c r="W122" s="4174"/>
      <c r="X122" s="3917"/>
      <c r="Y122" s="3918"/>
      <c r="Z122" s="3918"/>
      <c r="AA122" s="3918"/>
      <c r="AB122" s="3918"/>
      <c r="AC122" s="3918"/>
      <c r="AD122" s="3918"/>
      <c r="AE122" s="3918"/>
      <c r="AF122" s="3923"/>
      <c r="AG122" s="4191"/>
      <c r="AH122" s="3925"/>
      <c r="AI122" s="3578"/>
      <c r="AJ122" s="3931"/>
      <c r="AK122" s="3932"/>
      <c r="AL122" s="3936"/>
      <c r="AM122" s="3937"/>
      <c r="AN122" s="3937"/>
      <c r="AO122" s="3937"/>
      <c r="AP122" s="3937"/>
      <c r="AQ122" s="3937"/>
      <c r="AR122" s="3937"/>
      <c r="AS122" s="3937"/>
      <c r="AT122" s="3937"/>
      <c r="AU122" s="3937"/>
      <c r="AV122" s="3937"/>
      <c r="AW122" s="3938"/>
      <c r="AY122" s="202"/>
      <c r="AZ122" s="202"/>
    </row>
    <row r="123" spans="1:53" ht="11.1" customHeight="1" thickBot="1" x14ac:dyDescent="0.3">
      <c r="H123" s="1569" t="s">
        <v>19</v>
      </c>
      <c r="I123" s="213"/>
      <c r="K123" s="719">
        <v>3</v>
      </c>
      <c r="L123" s="725">
        <v>4</v>
      </c>
      <c r="M123" s="726">
        <v>5</v>
      </c>
      <c r="N123" s="725">
        <v>6</v>
      </c>
      <c r="O123" s="727">
        <v>7</v>
      </c>
      <c r="P123" s="730">
        <v>8</v>
      </c>
      <c r="Q123" s="730">
        <v>9</v>
      </c>
      <c r="R123" s="718">
        <v>11</v>
      </c>
      <c r="S123" s="717">
        <v>12</v>
      </c>
      <c r="T123" s="717">
        <v>13</v>
      </c>
      <c r="U123" s="337">
        <v>14</v>
      </c>
      <c r="V123" s="3576"/>
      <c r="W123" s="4175"/>
      <c r="X123" s="3939" t="s">
        <v>833</v>
      </c>
      <c r="Y123" s="3940"/>
      <c r="Z123" s="3940"/>
      <c r="AA123" s="4192" t="s">
        <v>834</v>
      </c>
      <c r="AB123" s="4192"/>
      <c r="AC123" s="4192"/>
      <c r="AD123" s="3942" t="s">
        <v>837</v>
      </c>
      <c r="AE123" s="3942"/>
      <c r="AF123" s="3926"/>
      <c r="AG123" s="3927"/>
      <c r="AH123" s="3928"/>
      <c r="AI123" s="3579"/>
      <c r="AJ123" s="3929" t="s">
        <v>16</v>
      </c>
      <c r="AK123" s="3930"/>
      <c r="AL123" s="3933" t="s">
        <v>339</v>
      </c>
      <c r="AM123" s="3934"/>
      <c r="AN123" s="3934"/>
      <c r="AO123" s="3934"/>
      <c r="AP123" s="3934"/>
      <c r="AQ123" s="3934"/>
      <c r="AR123" s="3934"/>
      <c r="AS123" s="3934"/>
      <c r="AT123" s="3934"/>
      <c r="AU123" s="3934"/>
      <c r="AV123" s="3934"/>
      <c r="AW123" s="3935"/>
      <c r="AX123" s="202"/>
      <c r="AY123" s="202"/>
      <c r="AZ123" s="202"/>
    </row>
    <row r="124" spans="1:53" ht="11.1" customHeight="1" thickBot="1" x14ac:dyDescent="0.3">
      <c r="H124" s="1570" t="s">
        <v>20</v>
      </c>
      <c r="I124" s="213"/>
      <c r="K124" s="720">
        <v>2</v>
      </c>
      <c r="L124" s="726">
        <v>3</v>
      </c>
      <c r="M124" s="725">
        <v>4</v>
      </c>
      <c r="N124" s="726">
        <v>5</v>
      </c>
      <c r="O124" s="720">
        <v>6</v>
      </c>
      <c r="P124" s="726">
        <v>7</v>
      </c>
      <c r="Q124" s="720">
        <v>8</v>
      </c>
      <c r="R124" s="728">
        <v>9</v>
      </c>
      <c r="S124" s="727">
        <v>10</v>
      </c>
      <c r="T124" s="729">
        <v>11</v>
      </c>
      <c r="U124" s="718">
        <v>13</v>
      </c>
      <c r="V124" s="3576"/>
      <c r="W124" s="3521">
        <v>0</v>
      </c>
      <c r="X124" s="3897" t="s">
        <v>88</v>
      </c>
      <c r="Y124" s="3898"/>
      <c r="Z124" s="3898"/>
      <c r="AA124" s="3901" t="s">
        <v>235</v>
      </c>
      <c r="AB124" s="3901"/>
      <c r="AC124" s="3901"/>
      <c r="AD124" s="3903" t="s">
        <v>107</v>
      </c>
      <c r="AE124" s="3903"/>
      <c r="AF124" s="3944" t="s">
        <v>831</v>
      </c>
      <c r="AG124" s="3945"/>
      <c r="AH124" s="3946"/>
      <c r="AI124" s="3579"/>
      <c r="AJ124" s="3931"/>
      <c r="AK124" s="3932"/>
      <c r="AL124" s="3936"/>
      <c r="AM124" s="3937"/>
      <c r="AN124" s="3937"/>
      <c r="AO124" s="3937"/>
      <c r="AP124" s="3937"/>
      <c r="AQ124" s="3937"/>
      <c r="AR124" s="3937"/>
      <c r="AS124" s="3937"/>
      <c r="AT124" s="3937"/>
      <c r="AU124" s="3937"/>
      <c r="AV124" s="3937"/>
      <c r="AW124" s="3938"/>
      <c r="AX124" s="202"/>
      <c r="AY124" s="202"/>
      <c r="AZ124" s="202"/>
    </row>
    <row r="125" spans="1:53" ht="11.1" customHeight="1" x14ac:dyDescent="0.25">
      <c r="H125" s="1569" t="s">
        <v>21</v>
      </c>
      <c r="I125" s="213"/>
      <c r="K125" s="719">
        <v>1</v>
      </c>
      <c r="L125" s="725">
        <v>2</v>
      </c>
      <c r="M125" s="726">
        <v>3</v>
      </c>
      <c r="N125" s="725">
        <v>4</v>
      </c>
      <c r="O125" s="719">
        <v>5</v>
      </c>
      <c r="P125" s="725">
        <v>6</v>
      </c>
      <c r="Q125" s="719">
        <v>7</v>
      </c>
      <c r="R125" s="719">
        <v>8</v>
      </c>
      <c r="S125" s="720">
        <v>9</v>
      </c>
      <c r="T125" s="719">
        <v>10</v>
      </c>
      <c r="U125" s="727">
        <v>11</v>
      </c>
      <c r="V125" s="3576"/>
      <c r="W125" s="3508">
        <v>2007</v>
      </c>
      <c r="X125" s="3899"/>
      <c r="Y125" s="3900"/>
      <c r="Z125" s="3900"/>
      <c r="AA125" s="3902"/>
      <c r="AB125" s="3902"/>
      <c r="AC125" s="3902"/>
      <c r="AD125" s="3904"/>
      <c r="AE125" s="3904"/>
      <c r="AF125" s="3947"/>
      <c r="AG125" s="3948"/>
      <c r="AH125" s="3949"/>
      <c r="AI125" s="3579"/>
      <c r="AJ125" s="3929" t="s">
        <v>17</v>
      </c>
      <c r="AK125" s="3930"/>
      <c r="AL125" s="3933" t="s">
        <v>859</v>
      </c>
      <c r="AM125" s="3934"/>
      <c r="AN125" s="3934"/>
      <c r="AO125" s="3934"/>
      <c r="AP125" s="3934"/>
      <c r="AQ125" s="3934"/>
      <c r="AR125" s="3934"/>
      <c r="AS125" s="3934"/>
      <c r="AT125" s="3934"/>
      <c r="AU125" s="3934"/>
      <c r="AV125" s="3934"/>
      <c r="AW125" s="3935"/>
      <c r="AY125" s="202"/>
      <c r="AZ125" s="202"/>
    </row>
    <row r="126" spans="1:53" ht="11.1" customHeight="1" x14ac:dyDescent="0.25">
      <c r="H126" s="1570" t="s">
        <v>41</v>
      </c>
      <c r="I126" s="213"/>
      <c r="K126" s="720">
        <v>0</v>
      </c>
      <c r="L126" s="726">
        <v>1</v>
      </c>
      <c r="M126" s="725">
        <v>2</v>
      </c>
      <c r="N126" s="726">
        <v>3</v>
      </c>
      <c r="O126" s="720">
        <v>4</v>
      </c>
      <c r="P126" s="726">
        <v>5</v>
      </c>
      <c r="Q126" s="720">
        <v>6</v>
      </c>
      <c r="R126" s="719">
        <v>7</v>
      </c>
      <c r="S126" s="719">
        <v>8</v>
      </c>
      <c r="T126" s="720">
        <v>9</v>
      </c>
      <c r="U126" s="719">
        <v>10</v>
      </c>
      <c r="V126" s="3576"/>
      <c r="W126" s="3507">
        <v>1</v>
      </c>
      <c r="X126" s="3897" t="s">
        <v>235</v>
      </c>
      <c r="Y126" s="3898"/>
      <c r="Z126" s="3898"/>
      <c r="AA126" s="3901" t="s">
        <v>89</v>
      </c>
      <c r="AB126" s="3901"/>
      <c r="AC126" s="3901"/>
      <c r="AD126" s="3903" t="s">
        <v>159</v>
      </c>
      <c r="AE126" s="3903"/>
      <c r="AF126" s="3905" t="s">
        <v>832</v>
      </c>
      <c r="AG126" s="3906"/>
      <c r="AH126" s="3907"/>
      <c r="AI126" s="3579"/>
      <c r="AJ126" s="3931"/>
      <c r="AK126" s="3932"/>
      <c r="AL126" s="3936"/>
      <c r="AM126" s="3937"/>
      <c r="AN126" s="3937"/>
      <c r="AO126" s="3937"/>
      <c r="AP126" s="3937"/>
      <c r="AQ126" s="3937"/>
      <c r="AR126" s="3937"/>
      <c r="AS126" s="3937"/>
      <c r="AT126" s="3937"/>
      <c r="AU126" s="3937"/>
      <c r="AV126" s="3937"/>
      <c r="AW126" s="3938"/>
      <c r="AY126" s="202"/>
      <c r="AZ126" s="202"/>
    </row>
    <row r="127" spans="1:53" ht="11.1" customHeight="1" x14ac:dyDescent="0.25">
      <c r="H127" s="1569" t="s">
        <v>22</v>
      </c>
      <c r="I127" s="213"/>
      <c r="K127" s="721" t="s">
        <v>0</v>
      </c>
      <c r="L127" s="725">
        <v>0</v>
      </c>
      <c r="M127" s="726">
        <v>1</v>
      </c>
      <c r="N127" s="725">
        <v>2</v>
      </c>
      <c r="O127" s="719">
        <v>3</v>
      </c>
      <c r="P127" s="725">
        <v>4</v>
      </c>
      <c r="Q127" s="719">
        <v>5</v>
      </c>
      <c r="R127" s="720">
        <v>6</v>
      </c>
      <c r="S127" s="719">
        <v>7</v>
      </c>
      <c r="T127" s="719">
        <v>8</v>
      </c>
      <c r="U127" s="720">
        <v>9</v>
      </c>
      <c r="V127" s="3576"/>
      <c r="W127" s="3508">
        <v>2008</v>
      </c>
      <c r="X127" s="3899"/>
      <c r="Y127" s="3900"/>
      <c r="Z127" s="3900"/>
      <c r="AA127" s="3902"/>
      <c r="AB127" s="3902"/>
      <c r="AC127" s="3902"/>
      <c r="AD127" s="3904"/>
      <c r="AE127" s="3904"/>
      <c r="AF127" s="3908"/>
      <c r="AG127" s="3909"/>
      <c r="AH127" s="3910"/>
      <c r="AI127" s="3579"/>
      <c r="AJ127" s="3929" t="s">
        <v>18</v>
      </c>
      <c r="AK127" s="3930"/>
      <c r="AL127" s="3933" t="s">
        <v>864</v>
      </c>
      <c r="AM127" s="3934"/>
      <c r="AN127" s="3934"/>
      <c r="AO127" s="3934"/>
      <c r="AP127" s="3934"/>
      <c r="AQ127" s="3934"/>
      <c r="AR127" s="3934"/>
      <c r="AS127" s="3934"/>
      <c r="AT127" s="3934"/>
      <c r="AU127" s="3934"/>
      <c r="AV127" s="3934"/>
      <c r="AW127" s="3935"/>
      <c r="AY127" s="202"/>
      <c r="AZ127" s="202"/>
    </row>
    <row r="128" spans="1:53" ht="11.1" customHeight="1" x14ac:dyDescent="0.25">
      <c r="H128" s="1570" t="s">
        <v>23</v>
      </c>
      <c r="I128" s="213"/>
      <c r="K128" s="724" t="s">
        <v>0</v>
      </c>
      <c r="L128" s="723" t="s">
        <v>0</v>
      </c>
      <c r="M128" s="725">
        <v>0</v>
      </c>
      <c r="N128" s="726">
        <v>1</v>
      </c>
      <c r="O128" s="720">
        <v>2</v>
      </c>
      <c r="P128" s="726">
        <v>3</v>
      </c>
      <c r="Q128" s="720">
        <v>4</v>
      </c>
      <c r="R128" s="719">
        <v>5</v>
      </c>
      <c r="S128" s="720">
        <v>6</v>
      </c>
      <c r="T128" s="719">
        <v>7</v>
      </c>
      <c r="U128" s="719">
        <v>8</v>
      </c>
      <c r="V128" s="3576"/>
      <c r="W128" s="3507">
        <v>2</v>
      </c>
      <c r="X128" s="3897" t="s">
        <v>89</v>
      </c>
      <c r="Y128" s="3898"/>
      <c r="Z128" s="3898"/>
      <c r="AA128" s="3901" t="s">
        <v>835</v>
      </c>
      <c r="AB128" s="3901"/>
      <c r="AC128" s="3901"/>
      <c r="AD128" s="3903" t="s">
        <v>94</v>
      </c>
      <c r="AE128" s="3903"/>
      <c r="AF128" s="3905" t="s">
        <v>90</v>
      </c>
      <c r="AG128" s="3906"/>
      <c r="AH128" s="3907"/>
      <c r="AI128" s="3579"/>
      <c r="AJ128" s="3931"/>
      <c r="AK128" s="3932"/>
      <c r="AL128" s="3936"/>
      <c r="AM128" s="3937"/>
      <c r="AN128" s="3937"/>
      <c r="AO128" s="3937"/>
      <c r="AP128" s="3937"/>
      <c r="AQ128" s="3937"/>
      <c r="AR128" s="3937"/>
      <c r="AS128" s="3937"/>
      <c r="AT128" s="3937"/>
      <c r="AU128" s="3937"/>
      <c r="AV128" s="3937"/>
      <c r="AW128" s="3938"/>
      <c r="AY128" s="202"/>
      <c r="AZ128" s="202"/>
    </row>
    <row r="129" spans="1:52" ht="11.1" customHeight="1" x14ac:dyDescent="0.25">
      <c r="A129" s="202"/>
      <c r="C129" s="202"/>
      <c r="D129" s="202"/>
      <c r="E129" s="202"/>
      <c r="F129" s="202"/>
      <c r="G129" s="202"/>
      <c r="H129" s="1569" t="s">
        <v>24</v>
      </c>
      <c r="I129" s="213"/>
      <c r="K129" s="721" t="s">
        <v>0</v>
      </c>
      <c r="L129" s="722" t="s">
        <v>0</v>
      </c>
      <c r="M129" s="723" t="s">
        <v>0</v>
      </c>
      <c r="N129" s="725">
        <v>0</v>
      </c>
      <c r="O129" s="719">
        <v>1</v>
      </c>
      <c r="P129" s="725">
        <v>2</v>
      </c>
      <c r="Q129" s="719">
        <v>3</v>
      </c>
      <c r="R129" s="720">
        <v>4</v>
      </c>
      <c r="S129" s="719">
        <v>5</v>
      </c>
      <c r="T129" s="720">
        <v>6</v>
      </c>
      <c r="U129" s="719">
        <v>7</v>
      </c>
      <c r="V129" s="3576"/>
      <c r="W129" s="3508">
        <v>2009</v>
      </c>
      <c r="X129" s="3899"/>
      <c r="Y129" s="3900"/>
      <c r="Z129" s="3900"/>
      <c r="AA129" s="3902"/>
      <c r="AB129" s="3902"/>
      <c r="AC129" s="3902"/>
      <c r="AD129" s="3904"/>
      <c r="AE129" s="3904"/>
      <c r="AF129" s="3908"/>
      <c r="AG129" s="3909"/>
      <c r="AH129" s="3910"/>
      <c r="AI129" s="3579"/>
      <c r="AJ129" s="3929" t="s">
        <v>20</v>
      </c>
      <c r="AK129" s="3930"/>
      <c r="AL129" s="3933" t="s">
        <v>865</v>
      </c>
      <c r="AM129" s="3934"/>
      <c r="AN129" s="3934"/>
      <c r="AO129" s="3934"/>
      <c r="AP129" s="3934"/>
      <c r="AQ129" s="3934"/>
      <c r="AR129" s="3934"/>
      <c r="AS129" s="3934"/>
      <c r="AT129" s="3934"/>
      <c r="AU129" s="3934"/>
      <c r="AV129" s="3934"/>
      <c r="AW129" s="3935"/>
      <c r="AY129" s="202"/>
      <c r="AZ129" s="202"/>
    </row>
    <row r="130" spans="1:52" ht="11.1" customHeight="1" x14ac:dyDescent="0.25">
      <c r="A130" s="202"/>
      <c r="C130" s="202"/>
      <c r="D130" s="202"/>
      <c r="E130" s="202"/>
      <c r="F130" s="202"/>
      <c r="G130" s="202"/>
      <c r="H130" s="1570" t="s">
        <v>29</v>
      </c>
      <c r="I130" s="213"/>
      <c r="K130" s="724" t="s">
        <v>0</v>
      </c>
      <c r="L130" s="723" t="s">
        <v>0</v>
      </c>
      <c r="M130" s="722" t="s">
        <v>0</v>
      </c>
      <c r="N130" s="723" t="s">
        <v>0</v>
      </c>
      <c r="O130" s="720">
        <v>0</v>
      </c>
      <c r="P130" s="726">
        <v>1</v>
      </c>
      <c r="Q130" s="720">
        <v>2</v>
      </c>
      <c r="R130" s="719">
        <v>3</v>
      </c>
      <c r="S130" s="720">
        <v>4</v>
      </c>
      <c r="T130" s="719">
        <v>5</v>
      </c>
      <c r="U130" s="720">
        <v>6</v>
      </c>
      <c r="V130" s="3576"/>
      <c r="W130" s="3507">
        <v>3</v>
      </c>
      <c r="X130" s="3897" t="s">
        <v>94</v>
      </c>
      <c r="Y130" s="3898"/>
      <c r="Z130" s="3898"/>
      <c r="AA130" s="3901" t="s">
        <v>836</v>
      </c>
      <c r="AB130" s="3901"/>
      <c r="AC130" s="3901"/>
      <c r="AD130" s="3903" t="s">
        <v>159</v>
      </c>
      <c r="AE130" s="3903"/>
      <c r="AF130" s="3905" t="s">
        <v>159</v>
      </c>
      <c r="AG130" s="3906"/>
      <c r="AH130" s="3907"/>
      <c r="AI130" s="3579"/>
      <c r="AJ130" s="3931"/>
      <c r="AK130" s="3932"/>
      <c r="AL130" s="3936"/>
      <c r="AM130" s="3937"/>
      <c r="AN130" s="3937"/>
      <c r="AO130" s="3937"/>
      <c r="AP130" s="3937"/>
      <c r="AQ130" s="3937"/>
      <c r="AR130" s="3937"/>
      <c r="AS130" s="3937"/>
      <c r="AT130" s="3937"/>
      <c r="AU130" s="3937"/>
      <c r="AV130" s="3937"/>
      <c r="AW130" s="3938"/>
      <c r="AY130" s="202"/>
      <c r="AZ130" s="202"/>
    </row>
    <row r="131" spans="1:52" ht="11.1" customHeight="1" x14ac:dyDescent="0.25">
      <c r="A131" s="202"/>
      <c r="C131" s="202"/>
      <c r="D131" s="202"/>
      <c r="E131" s="202"/>
      <c r="F131" s="202"/>
      <c r="G131" s="202"/>
      <c r="H131" s="1569" t="s">
        <v>30</v>
      </c>
      <c r="I131" s="213"/>
      <c r="K131" s="721" t="s">
        <v>0</v>
      </c>
      <c r="L131" s="722" t="s">
        <v>0</v>
      </c>
      <c r="M131" s="723" t="s">
        <v>0</v>
      </c>
      <c r="N131" s="722" t="s">
        <v>0</v>
      </c>
      <c r="O131" s="721" t="s">
        <v>0</v>
      </c>
      <c r="P131" s="725">
        <v>0</v>
      </c>
      <c r="Q131" s="719">
        <v>1</v>
      </c>
      <c r="R131" s="720">
        <v>2</v>
      </c>
      <c r="S131" s="719">
        <v>3</v>
      </c>
      <c r="T131" s="720">
        <v>4</v>
      </c>
      <c r="U131" s="719">
        <v>5</v>
      </c>
      <c r="V131" s="3576"/>
      <c r="W131" s="3508">
        <v>2010</v>
      </c>
      <c r="X131" s="3899"/>
      <c r="Y131" s="3900"/>
      <c r="Z131" s="3900"/>
      <c r="AA131" s="3902"/>
      <c r="AB131" s="3902"/>
      <c r="AC131" s="3902"/>
      <c r="AD131" s="3904"/>
      <c r="AE131" s="3904"/>
      <c r="AF131" s="3908"/>
      <c r="AG131" s="3909"/>
      <c r="AH131" s="3910"/>
      <c r="AI131" s="3579"/>
      <c r="AJ131" s="3929" t="s">
        <v>21</v>
      </c>
      <c r="AK131" s="3930"/>
      <c r="AL131" s="3933" t="s">
        <v>846</v>
      </c>
      <c r="AM131" s="3934"/>
      <c r="AN131" s="3934"/>
      <c r="AO131" s="3934"/>
      <c r="AP131" s="3934"/>
      <c r="AQ131" s="3934"/>
      <c r="AR131" s="3934"/>
      <c r="AS131" s="3934"/>
      <c r="AT131" s="3934"/>
      <c r="AU131" s="3934"/>
      <c r="AV131" s="3934"/>
      <c r="AW131" s="3935"/>
      <c r="AY131" s="202"/>
      <c r="AZ131" s="202"/>
    </row>
    <row r="132" spans="1:52" ht="11.1" customHeight="1" x14ac:dyDescent="0.25">
      <c r="A132" s="202"/>
      <c r="C132" s="202"/>
      <c r="D132" s="202"/>
      <c r="E132" s="202"/>
      <c r="F132" s="202"/>
      <c r="G132" s="202"/>
      <c r="H132" s="1569" t="s">
        <v>33</v>
      </c>
      <c r="I132" s="213"/>
      <c r="K132" s="721" t="s">
        <v>0</v>
      </c>
      <c r="L132" s="722" t="s">
        <v>0</v>
      </c>
      <c r="M132" s="722" t="s">
        <v>0</v>
      </c>
      <c r="N132" s="722" t="s">
        <v>0</v>
      </c>
      <c r="O132" s="721" t="s">
        <v>0</v>
      </c>
      <c r="P132" s="722" t="s">
        <v>0</v>
      </c>
      <c r="Q132" s="719">
        <v>0</v>
      </c>
      <c r="R132" s="719">
        <v>1</v>
      </c>
      <c r="S132" s="720">
        <v>2</v>
      </c>
      <c r="T132" s="719">
        <v>3</v>
      </c>
      <c r="U132" s="720">
        <v>4</v>
      </c>
      <c r="V132" s="3576"/>
      <c r="W132" s="3507">
        <v>4</v>
      </c>
      <c r="X132" s="3897" t="s">
        <v>159</v>
      </c>
      <c r="Y132" s="3898"/>
      <c r="Z132" s="3898"/>
      <c r="AA132" s="3901" t="s">
        <v>101</v>
      </c>
      <c r="AB132" s="3901"/>
      <c r="AC132" s="3901"/>
      <c r="AD132" s="3903" t="s">
        <v>89</v>
      </c>
      <c r="AE132" s="3903"/>
      <c r="AF132" s="3905" t="s">
        <v>101</v>
      </c>
      <c r="AG132" s="3906"/>
      <c r="AH132" s="3907"/>
      <c r="AI132" s="3579"/>
      <c r="AJ132" s="3931"/>
      <c r="AK132" s="3932"/>
      <c r="AL132" s="3936"/>
      <c r="AM132" s="3937"/>
      <c r="AN132" s="3937"/>
      <c r="AO132" s="3937"/>
      <c r="AP132" s="3937"/>
      <c r="AQ132" s="3937"/>
      <c r="AR132" s="3937"/>
      <c r="AS132" s="3937"/>
      <c r="AT132" s="3937"/>
      <c r="AU132" s="3937"/>
      <c r="AV132" s="3937"/>
      <c r="AW132" s="3938"/>
      <c r="AY132" s="202"/>
      <c r="AZ132" s="202"/>
    </row>
    <row r="133" spans="1:52" ht="11.1" customHeight="1" x14ac:dyDescent="0.25">
      <c r="A133" s="202"/>
      <c r="C133" s="202"/>
      <c r="D133" s="202"/>
      <c r="E133" s="202"/>
      <c r="F133" s="202"/>
      <c r="G133" s="202"/>
      <c r="H133" s="1569" t="s">
        <v>56</v>
      </c>
      <c r="K133" s="721" t="s">
        <v>0</v>
      </c>
      <c r="L133" s="722" t="s">
        <v>0</v>
      </c>
      <c r="M133" s="722" t="s">
        <v>0</v>
      </c>
      <c r="N133" s="722" t="s">
        <v>0</v>
      </c>
      <c r="O133" s="721" t="s">
        <v>0</v>
      </c>
      <c r="P133" s="722" t="s">
        <v>0</v>
      </c>
      <c r="Q133" s="722" t="s">
        <v>0</v>
      </c>
      <c r="R133" s="719">
        <v>0</v>
      </c>
      <c r="S133" s="719">
        <v>1</v>
      </c>
      <c r="T133" s="720">
        <v>2</v>
      </c>
      <c r="U133" s="719">
        <v>3</v>
      </c>
      <c r="V133" s="3576"/>
      <c r="W133" s="3508">
        <v>2011</v>
      </c>
      <c r="X133" s="3899"/>
      <c r="Y133" s="3900"/>
      <c r="Z133" s="3900"/>
      <c r="AA133" s="3902"/>
      <c r="AB133" s="3902"/>
      <c r="AC133" s="3902"/>
      <c r="AD133" s="3904"/>
      <c r="AE133" s="3904"/>
      <c r="AF133" s="3908"/>
      <c r="AG133" s="3909"/>
      <c r="AH133" s="3910"/>
      <c r="AI133" s="3579"/>
      <c r="AJ133" s="3929" t="s">
        <v>41</v>
      </c>
      <c r="AK133" s="3930"/>
      <c r="AL133" s="3933" t="s">
        <v>854</v>
      </c>
      <c r="AM133" s="3934"/>
      <c r="AN133" s="3934"/>
      <c r="AO133" s="3934"/>
      <c r="AP133" s="3934"/>
      <c r="AQ133" s="3934"/>
      <c r="AR133" s="3934"/>
      <c r="AS133" s="3934"/>
      <c r="AT133" s="3934"/>
      <c r="AU133" s="3934"/>
      <c r="AV133" s="3934"/>
      <c r="AW133" s="3935"/>
      <c r="AY133" s="202"/>
      <c r="AZ133" s="202"/>
    </row>
    <row r="134" spans="1:52" ht="11.1" customHeight="1" x14ac:dyDescent="0.25">
      <c r="A134" s="202"/>
      <c r="C134" s="202"/>
      <c r="D134" s="202"/>
      <c r="E134" s="202"/>
      <c r="F134" s="202"/>
      <c r="G134" s="202"/>
      <c r="H134" s="1569" t="s">
        <v>48</v>
      </c>
      <c r="K134" s="721" t="s">
        <v>0</v>
      </c>
      <c r="L134" s="722" t="s">
        <v>0</v>
      </c>
      <c r="M134" s="722" t="s">
        <v>0</v>
      </c>
      <c r="N134" s="722" t="s">
        <v>0</v>
      </c>
      <c r="O134" s="721" t="s">
        <v>0</v>
      </c>
      <c r="P134" s="722" t="s">
        <v>0</v>
      </c>
      <c r="Q134" s="722" t="s">
        <v>0</v>
      </c>
      <c r="R134" s="722" t="s">
        <v>0</v>
      </c>
      <c r="S134" s="719">
        <v>0</v>
      </c>
      <c r="T134" s="719">
        <v>1</v>
      </c>
      <c r="U134" s="720">
        <v>2</v>
      </c>
      <c r="V134" s="3576"/>
      <c r="W134" s="3507">
        <v>5</v>
      </c>
      <c r="X134" s="3897" t="s">
        <v>89</v>
      </c>
      <c r="Y134" s="3898"/>
      <c r="Z134" s="3898"/>
      <c r="AA134" s="3901" t="s">
        <v>95</v>
      </c>
      <c r="AB134" s="3901"/>
      <c r="AC134" s="3901"/>
      <c r="AD134" s="3903" t="s">
        <v>208</v>
      </c>
      <c r="AE134" s="3903"/>
      <c r="AF134" s="3905" t="s">
        <v>107</v>
      </c>
      <c r="AG134" s="3906"/>
      <c r="AH134" s="3907"/>
      <c r="AI134" s="3579"/>
      <c r="AJ134" s="3931"/>
      <c r="AK134" s="3932"/>
      <c r="AL134" s="3936"/>
      <c r="AM134" s="3937"/>
      <c r="AN134" s="3937"/>
      <c r="AO134" s="3937"/>
      <c r="AP134" s="3937"/>
      <c r="AQ134" s="3937"/>
      <c r="AR134" s="3937"/>
      <c r="AS134" s="3937"/>
      <c r="AT134" s="3937"/>
      <c r="AU134" s="3937"/>
      <c r="AV134" s="3937"/>
      <c r="AW134" s="3938"/>
      <c r="AY134" s="202"/>
      <c r="AZ134" s="202"/>
    </row>
    <row r="135" spans="1:52" ht="11.1" customHeight="1" x14ac:dyDescent="0.25">
      <c r="A135" s="202"/>
      <c r="C135" s="202"/>
      <c r="D135" s="202"/>
      <c r="E135" s="202"/>
      <c r="F135" s="202"/>
      <c r="G135" s="202"/>
      <c r="H135" s="1569" t="s">
        <v>62</v>
      </c>
      <c r="K135" s="721" t="s">
        <v>0</v>
      </c>
      <c r="L135" s="722" t="s">
        <v>0</v>
      </c>
      <c r="M135" s="722" t="s">
        <v>0</v>
      </c>
      <c r="N135" s="722" t="s">
        <v>0</v>
      </c>
      <c r="O135" s="721" t="s">
        <v>0</v>
      </c>
      <c r="P135" s="722" t="s">
        <v>0</v>
      </c>
      <c r="Q135" s="722" t="s">
        <v>0</v>
      </c>
      <c r="R135" s="722" t="s">
        <v>0</v>
      </c>
      <c r="S135" s="722" t="s">
        <v>0</v>
      </c>
      <c r="T135" s="719">
        <v>0</v>
      </c>
      <c r="U135" s="719">
        <v>1</v>
      </c>
      <c r="V135" s="3576"/>
      <c r="W135" s="3508">
        <v>2012</v>
      </c>
      <c r="X135" s="3899"/>
      <c r="Y135" s="3900"/>
      <c r="Z135" s="3900"/>
      <c r="AA135" s="3902"/>
      <c r="AB135" s="3902"/>
      <c r="AC135" s="3902"/>
      <c r="AD135" s="3904"/>
      <c r="AE135" s="3904"/>
      <c r="AF135" s="3908"/>
      <c r="AG135" s="3909"/>
      <c r="AH135" s="3910"/>
      <c r="AI135" s="3579"/>
      <c r="AJ135" s="3929" t="s">
        <v>22</v>
      </c>
      <c r="AK135" s="3930"/>
      <c r="AL135" s="3933" t="s">
        <v>799</v>
      </c>
      <c r="AM135" s="3934"/>
      <c r="AN135" s="3934"/>
      <c r="AO135" s="3934"/>
      <c r="AP135" s="3934"/>
      <c r="AQ135" s="3934"/>
      <c r="AR135" s="3934"/>
      <c r="AS135" s="3934"/>
      <c r="AT135" s="3934"/>
      <c r="AU135" s="3934"/>
      <c r="AV135" s="3934"/>
      <c r="AW135" s="3935"/>
      <c r="AY135" s="202"/>
      <c r="AZ135" s="202"/>
    </row>
    <row r="136" spans="1:52" ht="11.1" customHeight="1" x14ac:dyDescent="0.25">
      <c r="A136" s="202"/>
      <c r="C136" s="202"/>
      <c r="D136" s="202"/>
      <c r="E136" s="202"/>
      <c r="F136" s="202"/>
      <c r="G136" s="202"/>
      <c r="H136" s="1569" t="s">
        <v>130</v>
      </c>
      <c r="K136" s="721" t="s">
        <v>0</v>
      </c>
      <c r="L136" s="722" t="s">
        <v>0</v>
      </c>
      <c r="M136" s="722" t="s">
        <v>0</v>
      </c>
      <c r="N136" s="722" t="s">
        <v>0</v>
      </c>
      <c r="O136" s="721" t="s">
        <v>0</v>
      </c>
      <c r="P136" s="722" t="s">
        <v>0</v>
      </c>
      <c r="Q136" s="722" t="s">
        <v>0</v>
      </c>
      <c r="R136" s="722" t="s">
        <v>0</v>
      </c>
      <c r="S136" s="722" t="s">
        <v>0</v>
      </c>
      <c r="T136" s="722" t="s">
        <v>0</v>
      </c>
      <c r="U136" s="719">
        <v>0</v>
      </c>
      <c r="V136" s="3576"/>
      <c r="W136" s="3507">
        <v>6</v>
      </c>
      <c r="X136" s="3897" t="s">
        <v>89</v>
      </c>
      <c r="Y136" s="3898"/>
      <c r="Z136" s="3898"/>
      <c r="AA136" s="3901" t="s">
        <v>830</v>
      </c>
      <c r="AB136" s="3901"/>
      <c r="AC136" s="3901"/>
      <c r="AD136" s="3903" t="s">
        <v>90</v>
      </c>
      <c r="AE136" s="3903"/>
      <c r="AF136" s="3905" t="s">
        <v>129</v>
      </c>
      <c r="AG136" s="3906"/>
      <c r="AH136" s="3907"/>
      <c r="AI136" s="3579"/>
      <c r="AJ136" s="3931"/>
      <c r="AK136" s="3932"/>
      <c r="AL136" s="3936"/>
      <c r="AM136" s="3937"/>
      <c r="AN136" s="3937"/>
      <c r="AO136" s="3937"/>
      <c r="AP136" s="3937"/>
      <c r="AQ136" s="3937"/>
      <c r="AR136" s="3937"/>
      <c r="AS136" s="3937"/>
      <c r="AT136" s="3937"/>
      <c r="AU136" s="3937"/>
      <c r="AV136" s="3937"/>
      <c r="AW136" s="3938"/>
      <c r="AY136" s="202"/>
      <c r="AZ136" s="202"/>
    </row>
    <row r="137" spans="1:52" ht="11.1" customHeight="1" x14ac:dyDescent="0.25">
      <c r="A137" s="202"/>
      <c r="C137" s="202"/>
      <c r="D137" s="202"/>
      <c r="E137" s="202"/>
      <c r="F137" s="202"/>
      <c r="G137" s="202"/>
      <c r="H137" s="3580"/>
      <c r="K137" s="3576"/>
      <c r="L137" s="3576"/>
      <c r="M137" s="3576"/>
      <c r="N137" s="3576"/>
      <c r="O137" s="3576"/>
      <c r="P137" s="3576"/>
      <c r="Q137" s="3576"/>
      <c r="R137" s="3576"/>
      <c r="S137" s="3576"/>
      <c r="T137" s="3576"/>
      <c r="U137" s="3576"/>
      <c r="V137" s="3576"/>
      <c r="W137" s="3508">
        <v>2013</v>
      </c>
      <c r="X137" s="3899"/>
      <c r="Y137" s="3900"/>
      <c r="Z137" s="3900"/>
      <c r="AA137" s="3902"/>
      <c r="AB137" s="3902"/>
      <c r="AC137" s="3902"/>
      <c r="AD137" s="3904"/>
      <c r="AE137" s="3904"/>
      <c r="AF137" s="3908"/>
      <c r="AG137" s="3909"/>
      <c r="AH137" s="3910"/>
      <c r="AI137" s="3579"/>
      <c r="AJ137" s="3929" t="s">
        <v>24</v>
      </c>
      <c r="AK137" s="3930"/>
      <c r="AL137" s="4041">
        <v>4</v>
      </c>
      <c r="AM137" s="4042"/>
      <c r="AN137" s="4042"/>
      <c r="AO137" s="4193" t="s">
        <v>295</v>
      </c>
      <c r="AP137" s="4193"/>
      <c r="AQ137" s="4193"/>
      <c r="AR137" s="4193"/>
      <c r="AS137" s="4193"/>
      <c r="AT137" s="4193"/>
      <c r="AU137" s="4193"/>
      <c r="AV137" s="4193"/>
      <c r="AW137" s="4194"/>
      <c r="AY137" s="202"/>
      <c r="AZ137" s="202"/>
    </row>
    <row r="138" spans="1:52" ht="11.1" customHeight="1" x14ac:dyDescent="0.25">
      <c r="A138" s="202"/>
      <c r="C138" s="202"/>
      <c r="D138" s="202"/>
      <c r="E138" s="202"/>
      <c r="F138" s="202"/>
      <c r="G138" s="202"/>
      <c r="T138" s="3576"/>
      <c r="W138" s="3507">
        <v>7</v>
      </c>
      <c r="X138" s="3897" t="s">
        <v>830</v>
      </c>
      <c r="Y138" s="3898"/>
      <c r="Z138" s="3898"/>
      <c r="AA138" s="3901" t="s">
        <v>90</v>
      </c>
      <c r="AB138" s="3901"/>
      <c r="AC138" s="3901"/>
      <c r="AD138" s="3903" t="s">
        <v>185</v>
      </c>
      <c r="AE138" s="3903"/>
      <c r="AF138" s="3905" t="s">
        <v>830</v>
      </c>
      <c r="AG138" s="3906"/>
      <c r="AH138" s="3907"/>
      <c r="AI138" s="3579"/>
      <c r="AJ138" s="3931"/>
      <c r="AK138" s="3932"/>
      <c r="AL138" s="4043"/>
      <c r="AM138" s="4044"/>
      <c r="AN138" s="4044"/>
      <c r="AO138" s="4195"/>
      <c r="AP138" s="4195"/>
      <c r="AQ138" s="4195"/>
      <c r="AR138" s="4195"/>
      <c r="AS138" s="4195"/>
      <c r="AT138" s="4195"/>
      <c r="AU138" s="4195"/>
      <c r="AV138" s="4195"/>
      <c r="AW138" s="4196"/>
      <c r="AX138" s="211"/>
      <c r="AY138" s="202"/>
      <c r="AZ138" s="202"/>
    </row>
    <row r="139" spans="1:52" ht="11.1" customHeight="1" x14ac:dyDescent="0.25">
      <c r="A139" s="202"/>
      <c r="C139" s="202"/>
      <c r="D139" s="202"/>
      <c r="E139" s="202"/>
      <c r="F139" s="202"/>
      <c r="G139" s="202"/>
      <c r="T139" s="3576"/>
      <c r="W139" s="3508">
        <v>2014</v>
      </c>
      <c r="X139" s="3899"/>
      <c r="Y139" s="3900"/>
      <c r="Z139" s="3900"/>
      <c r="AA139" s="3902"/>
      <c r="AB139" s="3902"/>
      <c r="AC139" s="3902"/>
      <c r="AD139" s="3904"/>
      <c r="AE139" s="3904"/>
      <c r="AF139" s="3908"/>
      <c r="AG139" s="3909"/>
      <c r="AH139" s="3910"/>
      <c r="AI139" s="211"/>
      <c r="AJ139" s="3929" t="s">
        <v>56</v>
      </c>
      <c r="AK139" s="3930"/>
      <c r="AL139" s="4041">
        <v>2</v>
      </c>
      <c r="AM139" s="4042"/>
      <c r="AN139" s="4042"/>
      <c r="AO139" s="4193" t="s">
        <v>110</v>
      </c>
      <c r="AP139" s="4193"/>
      <c r="AQ139" s="4193"/>
      <c r="AR139" s="4193"/>
      <c r="AS139" s="4193"/>
      <c r="AT139" s="4193"/>
      <c r="AU139" s="4193"/>
      <c r="AV139" s="4193"/>
      <c r="AW139" s="4194"/>
      <c r="AX139" s="211"/>
      <c r="AY139" s="202"/>
      <c r="AZ139" s="202"/>
    </row>
    <row r="140" spans="1:52" ht="11.1" customHeight="1" x14ac:dyDescent="0.25">
      <c r="A140" s="202"/>
      <c r="C140" s="202"/>
      <c r="D140" s="202"/>
      <c r="E140" s="202"/>
      <c r="F140" s="202"/>
      <c r="G140" s="202"/>
      <c r="H140" s="3580"/>
      <c r="K140" s="3576"/>
      <c r="L140" s="3576"/>
      <c r="M140" s="3576"/>
      <c r="N140" s="3576"/>
      <c r="O140" s="3576"/>
      <c r="P140" s="3576"/>
      <c r="Q140" s="3576"/>
      <c r="R140" s="3576"/>
      <c r="S140" s="3576"/>
      <c r="T140" s="312"/>
      <c r="W140" s="3507">
        <v>8</v>
      </c>
      <c r="X140" s="3897" t="s">
        <v>830</v>
      </c>
      <c r="Y140" s="3898"/>
      <c r="Z140" s="3898"/>
      <c r="AA140" s="3901" t="s">
        <v>159</v>
      </c>
      <c r="AB140" s="3901"/>
      <c r="AC140" s="3901"/>
      <c r="AD140" s="3903" t="s">
        <v>129</v>
      </c>
      <c r="AE140" s="3903"/>
      <c r="AF140" s="3905" t="s">
        <v>90</v>
      </c>
      <c r="AG140" s="3906"/>
      <c r="AH140" s="3907"/>
      <c r="AI140" s="340"/>
      <c r="AJ140" s="3931"/>
      <c r="AK140" s="3932"/>
      <c r="AL140" s="4043"/>
      <c r="AM140" s="4044"/>
      <c r="AN140" s="4044"/>
      <c r="AO140" s="4195"/>
      <c r="AP140" s="4195"/>
      <c r="AQ140" s="4195"/>
      <c r="AR140" s="4195"/>
      <c r="AS140" s="4195"/>
      <c r="AT140" s="4195"/>
      <c r="AU140" s="4195"/>
      <c r="AV140" s="4195"/>
      <c r="AW140" s="4196"/>
      <c r="AX140" s="211"/>
      <c r="AY140" s="202"/>
      <c r="AZ140" s="202"/>
    </row>
    <row r="141" spans="1:52" ht="11.1" customHeight="1" x14ac:dyDescent="0.25">
      <c r="A141" s="202"/>
      <c r="C141" s="202"/>
      <c r="D141" s="202"/>
      <c r="E141" s="202"/>
      <c r="F141" s="202"/>
      <c r="G141" s="202"/>
      <c r="H141" s="3580"/>
      <c r="K141" s="3576"/>
      <c r="L141" s="3576"/>
      <c r="M141" s="3576"/>
      <c r="N141" s="3576"/>
      <c r="O141" s="3576"/>
      <c r="P141" s="3576"/>
      <c r="Q141" s="3576"/>
      <c r="R141" s="3576"/>
      <c r="S141" s="3576"/>
      <c r="W141" s="3508">
        <v>2015</v>
      </c>
      <c r="X141" s="3899"/>
      <c r="Y141" s="3900"/>
      <c r="Z141" s="3900"/>
      <c r="AA141" s="3902"/>
      <c r="AB141" s="3902"/>
      <c r="AC141" s="3902"/>
      <c r="AD141" s="3904"/>
      <c r="AE141" s="3904"/>
      <c r="AF141" s="3908"/>
      <c r="AG141" s="3909"/>
      <c r="AH141" s="3910"/>
      <c r="AI141" s="202"/>
      <c r="AJ141" s="3929" t="s">
        <v>62</v>
      </c>
      <c r="AK141" s="3930"/>
      <c r="AL141" s="4041">
        <v>5</v>
      </c>
      <c r="AM141" s="4042"/>
      <c r="AN141" s="4042"/>
      <c r="AO141" s="4193" t="s">
        <v>111</v>
      </c>
      <c r="AP141" s="4193"/>
      <c r="AQ141" s="4193"/>
      <c r="AR141" s="4193"/>
      <c r="AS141" s="4193"/>
      <c r="AT141" s="4193"/>
      <c r="AU141" s="4193"/>
      <c r="AV141" s="4193"/>
      <c r="AW141" s="4194"/>
      <c r="AX141" s="211"/>
      <c r="AY141" s="202"/>
      <c r="AZ141" s="202"/>
    </row>
    <row r="142" spans="1:52" ht="11.1" customHeight="1" x14ac:dyDescent="0.25">
      <c r="A142" s="202"/>
      <c r="C142" s="202"/>
      <c r="D142" s="202"/>
      <c r="E142" s="202"/>
      <c r="F142" s="202"/>
      <c r="G142" s="202"/>
      <c r="H142" s="3581" t="s">
        <v>605</v>
      </c>
      <c r="I142" s="914"/>
      <c r="U142" s="312"/>
      <c r="V142" s="312"/>
      <c r="W142" s="3507">
        <v>9</v>
      </c>
      <c r="X142" s="3897" t="s">
        <v>94</v>
      </c>
      <c r="Y142" s="3898"/>
      <c r="Z142" s="3898"/>
      <c r="AA142" s="3901" t="s">
        <v>159</v>
      </c>
      <c r="AB142" s="3901"/>
      <c r="AC142" s="3901"/>
      <c r="AD142" s="3903" t="s">
        <v>129</v>
      </c>
      <c r="AE142" s="3903"/>
      <c r="AF142" s="3905" t="s">
        <v>830</v>
      </c>
      <c r="AG142" s="3906"/>
      <c r="AH142" s="3907"/>
      <c r="AI142" s="202"/>
      <c r="AJ142" s="3931"/>
      <c r="AK142" s="3932"/>
      <c r="AL142" s="4043"/>
      <c r="AM142" s="4044"/>
      <c r="AN142" s="4044"/>
      <c r="AO142" s="4195"/>
      <c r="AP142" s="4195"/>
      <c r="AQ142" s="4195"/>
      <c r="AR142" s="4195"/>
      <c r="AS142" s="4195"/>
      <c r="AT142" s="4195"/>
      <c r="AU142" s="4195"/>
      <c r="AV142" s="4195"/>
      <c r="AW142" s="4196"/>
      <c r="AX142" s="211"/>
      <c r="AY142" s="202"/>
      <c r="AZ142" s="202"/>
    </row>
    <row r="143" spans="1:52" ht="11.1" customHeight="1" x14ac:dyDescent="0.25">
      <c r="A143" s="202"/>
      <c r="C143" s="202"/>
      <c r="D143" s="202"/>
      <c r="E143" s="202"/>
      <c r="F143" s="202"/>
      <c r="G143" s="202"/>
      <c r="H143" s="1573"/>
      <c r="I143" s="346"/>
      <c r="J143" s="346"/>
      <c r="K143" s="4160" t="s">
        <v>349</v>
      </c>
      <c r="L143" s="4160"/>
      <c r="M143" s="4160"/>
      <c r="N143" s="4160"/>
      <c r="O143" s="4160"/>
      <c r="P143" s="4160"/>
      <c r="Q143" s="4160"/>
      <c r="R143" s="4160"/>
      <c r="S143" s="4161"/>
      <c r="W143" s="3508">
        <v>2016</v>
      </c>
      <c r="X143" s="3899"/>
      <c r="Y143" s="3900"/>
      <c r="Z143" s="3900"/>
      <c r="AA143" s="3902"/>
      <c r="AB143" s="3902"/>
      <c r="AC143" s="3902"/>
      <c r="AD143" s="3904"/>
      <c r="AE143" s="3904"/>
      <c r="AF143" s="3908"/>
      <c r="AG143" s="3909"/>
      <c r="AH143" s="3910"/>
      <c r="AI143" s="202"/>
      <c r="AJ143" s="3929" t="s">
        <v>434</v>
      </c>
      <c r="AK143" s="3930"/>
      <c r="AL143" s="4041">
        <v>19</v>
      </c>
      <c r="AM143" s="4042"/>
      <c r="AN143" s="4042"/>
      <c r="AO143" s="4193" t="s">
        <v>348</v>
      </c>
      <c r="AP143" s="4193"/>
      <c r="AQ143" s="4193"/>
      <c r="AR143" s="4193"/>
      <c r="AS143" s="4193"/>
      <c r="AT143" s="4193"/>
      <c r="AU143" s="4193"/>
      <c r="AV143" s="4193"/>
      <c r="AW143" s="4194"/>
      <c r="AX143" s="211"/>
      <c r="AY143" s="202"/>
      <c r="AZ143" s="202"/>
    </row>
    <row r="144" spans="1:52" ht="11.1" customHeight="1" x14ac:dyDescent="0.25">
      <c r="A144" s="202"/>
      <c r="C144" s="202"/>
      <c r="D144" s="202"/>
      <c r="E144" s="202"/>
      <c r="F144" s="202"/>
      <c r="G144" s="202"/>
      <c r="H144" s="1574"/>
      <c r="I144" s="3582"/>
      <c r="J144" s="3582"/>
      <c r="K144" s="4197"/>
      <c r="L144" s="4197"/>
      <c r="M144" s="4197"/>
      <c r="N144" s="4197"/>
      <c r="O144" s="4197"/>
      <c r="P144" s="4197"/>
      <c r="Q144" s="4197"/>
      <c r="R144" s="4197"/>
      <c r="S144" s="4163"/>
      <c r="U144" s="312"/>
      <c r="V144" s="312"/>
      <c r="W144" s="3507">
        <v>10</v>
      </c>
      <c r="X144" s="3897" t="s">
        <v>830</v>
      </c>
      <c r="Y144" s="3898"/>
      <c r="Z144" s="3898"/>
      <c r="AA144" s="3901" t="s">
        <v>89</v>
      </c>
      <c r="AB144" s="3901"/>
      <c r="AC144" s="3901"/>
      <c r="AD144" s="3903" t="s">
        <v>101</v>
      </c>
      <c r="AE144" s="3903"/>
      <c r="AF144" s="3905" t="s">
        <v>830</v>
      </c>
      <c r="AG144" s="3906"/>
      <c r="AH144" s="3907"/>
      <c r="AI144" s="202"/>
      <c r="AJ144" s="3931"/>
      <c r="AK144" s="3932"/>
      <c r="AL144" s="4043"/>
      <c r="AM144" s="4044"/>
      <c r="AN144" s="4044"/>
      <c r="AO144" s="4195"/>
      <c r="AP144" s="4195"/>
      <c r="AQ144" s="4195"/>
      <c r="AR144" s="4195"/>
      <c r="AS144" s="4195"/>
      <c r="AT144" s="4195"/>
      <c r="AU144" s="4195"/>
      <c r="AV144" s="4195"/>
      <c r="AW144" s="4196"/>
      <c r="AX144" s="211"/>
      <c r="AY144" s="202"/>
      <c r="AZ144" s="202"/>
    </row>
    <row r="145" spans="1:52" ht="11.1" customHeight="1" x14ac:dyDescent="0.25">
      <c r="A145" s="202"/>
      <c r="C145" s="202"/>
      <c r="D145" s="202"/>
      <c r="E145" s="202"/>
      <c r="F145" s="202"/>
      <c r="G145" s="202"/>
      <c r="H145" s="807"/>
      <c r="I145" s="348"/>
      <c r="J145" s="348"/>
      <c r="K145" s="4164"/>
      <c r="L145" s="4164"/>
      <c r="M145" s="4164"/>
      <c r="N145" s="4164"/>
      <c r="O145" s="4164"/>
      <c r="P145" s="4164"/>
      <c r="Q145" s="4164"/>
      <c r="R145" s="4164"/>
      <c r="S145" s="4165"/>
      <c r="W145" s="3508">
        <v>2017</v>
      </c>
      <c r="X145" s="3899"/>
      <c r="Y145" s="3900"/>
      <c r="Z145" s="3900"/>
      <c r="AA145" s="3902"/>
      <c r="AB145" s="3902"/>
      <c r="AC145" s="3902"/>
      <c r="AD145" s="3904"/>
      <c r="AE145" s="3904"/>
      <c r="AF145" s="3908"/>
      <c r="AG145" s="3909"/>
      <c r="AH145" s="3910"/>
      <c r="AI145" s="202"/>
      <c r="AJ145" s="3577"/>
      <c r="AK145" s="3577"/>
      <c r="AL145" s="3577"/>
      <c r="AM145" s="215"/>
      <c r="AN145" s="215"/>
      <c r="AO145" s="215"/>
      <c r="AP145" s="215"/>
      <c r="AQ145" s="215"/>
      <c r="AR145" s="920"/>
      <c r="AS145" s="913"/>
      <c r="AT145" s="213"/>
      <c r="AU145" s="213"/>
      <c r="AV145" s="341"/>
      <c r="AW145" s="211"/>
      <c r="AX145" s="202"/>
      <c r="AY145" s="202"/>
      <c r="AZ145" s="202"/>
    </row>
    <row r="146" spans="1:52" ht="11.1" customHeight="1" x14ac:dyDescent="0.25">
      <c r="A146" s="202"/>
      <c r="C146" s="202"/>
      <c r="D146" s="202"/>
      <c r="E146" s="202"/>
      <c r="F146" s="202"/>
      <c r="G146" s="202"/>
      <c r="H146" s="203"/>
      <c r="K146" s="3583"/>
      <c r="L146" s="3583"/>
      <c r="M146" s="3583"/>
      <c r="N146" s="3583"/>
      <c r="O146" s="3583"/>
      <c r="P146" s="3583"/>
      <c r="Q146" s="3583"/>
      <c r="R146" s="3583"/>
      <c r="S146" s="3583"/>
      <c r="U146" s="312"/>
      <c r="V146" s="312"/>
      <c r="W146" s="3507">
        <v>11</v>
      </c>
      <c r="X146" s="3897" t="s">
        <v>830</v>
      </c>
      <c r="Y146" s="3898"/>
      <c r="Z146" s="3898"/>
      <c r="AA146" s="3901" t="s">
        <v>214</v>
      </c>
      <c r="AB146" s="3901"/>
      <c r="AC146" s="3901"/>
      <c r="AD146" s="3903" t="s">
        <v>94</v>
      </c>
      <c r="AE146" s="3903"/>
      <c r="AF146" s="3905" t="s">
        <v>94</v>
      </c>
      <c r="AG146" s="3906"/>
      <c r="AH146" s="3907"/>
      <c r="AI146" s="202"/>
      <c r="AJ146" s="3577"/>
      <c r="AK146" s="3577"/>
      <c r="AL146" s="3577"/>
      <c r="AM146" s="215"/>
      <c r="AO146" s="215"/>
      <c r="AP146" s="215"/>
      <c r="AQ146" s="215"/>
      <c r="AR146" s="920"/>
      <c r="AS146" s="913"/>
      <c r="AT146" s="213"/>
      <c r="AU146" s="213"/>
      <c r="AV146" s="341"/>
      <c r="AW146" s="211"/>
      <c r="AX146" s="202"/>
      <c r="AY146" s="202"/>
      <c r="AZ146" s="202"/>
    </row>
    <row r="147" spans="1:52" ht="11.1" customHeight="1" x14ac:dyDescent="0.25">
      <c r="A147" s="202"/>
      <c r="C147" s="202"/>
      <c r="D147" s="202"/>
      <c r="E147" s="202"/>
      <c r="F147" s="202"/>
      <c r="G147" s="202"/>
      <c r="H147" s="1576"/>
      <c r="I147" s="346"/>
      <c r="J147" s="346"/>
      <c r="K147" s="4160" t="s">
        <v>350</v>
      </c>
      <c r="L147" s="4160"/>
      <c r="M147" s="4160"/>
      <c r="N147" s="4160"/>
      <c r="O147" s="4160"/>
      <c r="P147" s="4160"/>
      <c r="Q147" s="4160"/>
      <c r="R147" s="4160"/>
      <c r="S147" s="4161"/>
      <c r="W147" s="3508">
        <v>2018</v>
      </c>
      <c r="X147" s="3899"/>
      <c r="Y147" s="3900"/>
      <c r="Z147" s="3900"/>
      <c r="AA147" s="3902"/>
      <c r="AB147" s="3902"/>
      <c r="AC147" s="3902"/>
      <c r="AD147" s="3904"/>
      <c r="AE147" s="3904"/>
      <c r="AF147" s="3908"/>
      <c r="AG147" s="3909"/>
      <c r="AH147" s="3910"/>
      <c r="AI147" s="202"/>
      <c r="AJ147" s="3577"/>
      <c r="AK147" s="3577"/>
      <c r="AL147" s="3577"/>
      <c r="AN147" s="215"/>
      <c r="AO147" s="202"/>
      <c r="AP147" s="202"/>
      <c r="AQ147" s="202"/>
      <c r="AR147" s="913"/>
      <c r="AS147" s="913"/>
      <c r="AT147" s="213"/>
      <c r="AU147" s="341"/>
      <c r="AV147" s="211"/>
      <c r="AW147" s="211"/>
      <c r="AX147" s="211"/>
      <c r="AY147" s="202"/>
      <c r="AZ147" s="202"/>
    </row>
    <row r="148" spans="1:52" ht="11.1" customHeight="1" x14ac:dyDescent="0.25">
      <c r="A148" s="202"/>
      <c r="C148" s="202"/>
      <c r="D148" s="202"/>
      <c r="E148" s="202"/>
      <c r="F148" s="202"/>
      <c r="G148" s="202"/>
      <c r="H148" s="352"/>
      <c r="I148" s="3584"/>
      <c r="J148" s="3584"/>
      <c r="K148" s="4197"/>
      <c r="L148" s="4197"/>
      <c r="M148" s="4197"/>
      <c r="N148" s="4197"/>
      <c r="O148" s="4197"/>
      <c r="P148" s="4197"/>
      <c r="Q148" s="4197"/>
      <c r="R148" s="4197"/>
      <c r="S148" s="4163"/>
      <c r="U148" s="312"/>
      <c r="V148" s="312"/>
      <c r="W148" s="3507">
        <v>12</v>
      </c>
      <c r="X148" s="3897" t="s">
        <v>94</v>
      </c>
      <c r="Y148" s="3898"/>
      <c r="Z148" s="3898"/>
      <c r="AA148" s="3901" t="s">
        <v>89</v>
      </c>
      <c r="AB148" s="3901"/>
      <c r="AC148" s="3901"/>
      <c r="AD148" s="3903" t="s">
        <v>214</v>
      </c>
      <c r="AE148" s="3903"/>
      <c r="AF148" s="3905" t="s">
        <v>94</v>
      </c>
      <c r="AG148" s="3906"/>
      <c r="AH148" s="3907"/>
      <c r="AI148" s="202"/>
      <c r="AJ148" s="3577"/>
      <c r="AK148" s="3577"/>
      <c r="AL148" s="3577"/>
      <c r="AN148" s="215"/>
      <c r="AO148" s="202"/>
      <c r="AP148" s="202"/>
      <c r="AQ148" s="202"/>
      <c r="AR148" s="913"/>
      <c r="AS148" s="913"/>
      <c r="AT148" s="213"/>
      <c r="AU148" s="341"/>
      <c r="AV148" s="211"/>
      <c r="AW148" s="211"/>
      <c r="AX148" s="202"/>
      <c r="AY148" s="202"/>
      <c r="AZ148" s="202"/>
    </row>
    <row r="149" spans="1:52" ht="9.9499999999999993" customHeight="1" x14ac:dyDescent="0.25">
      <c r="A149" s="202"/>
      <c r="C149" s="202"/>
      <c r="D149" s="202"/>
      <c r="E149" s="202"/>
      <c r="F149" s="202"/>
      <c r="G149" s="202"/>
      <c r="H149" s="1577"/>
      <c r="I149" s="3585"/>
      <c r="J149" s="3585"/>
      <c r="K149" s="4197"/>
      <c r="L149" s="4197"/>
      <c r="M149" s="4197"/>
      <c r="N149" s="4197"/>
      <c r="O149" s="4197"/>
      <c r="P149" s="4197"/>
      <c r="Q149" s="4197"/>
      <c r="R149" s="4197"/>
      <c r="S149" s="4163"/>
      <c r="U149" s="312"/>
      <c r="V149" s="312"/>
      <c r="W149" s="3506">
        <v>2019</v>
      </c>
      <c r="X149" s="3899"/>
      <c r="Y149" s="3900"/>
      <c r="Z149" s="3900"/>
      <c r="AA149" s="3902"/>
      <c r="AB149" s="3902"/>
      <c r="AC149" s="3902"/>
      <c r="AD149" s="3904"/>
      <c r="AE149" s="3904"/>
      <c r="AF149" s="3908"/>
      <c r="AG149" s="3909"/>
      <c r="AH149" s="3910"/>
      <c r="AI149" s="3586"/>
      <c r="AJ149" s="3577"/>
      <c r="AK149" s="3577"/>
      <c r="AL149" s="3577"/>
      <c r="AO149" s="215"/>
      <c r="AP149" s="202"/>
      <c r="AQ149" s="202"/>
      <c r="AR149" s="913"/>
      <c r="AS149" s="913"/>
      <c r="AT149" s="213"/>
      <c r="AU149" s="213"/>
      <c r="AV149" s="341"/>
      <c r="AW149" s="211"/>
      <c r="AX149" s="202"/>
      <c r="AY149" s="202"/>
      <c r="AZ149" s="202"/>
    </row>
    <row r="150" spans="1:52" ht="9.9499999999999993" customHeight="1" x14ac:dyDescent="0.25">
      <c r="A150" s="202"/>
      <c r="C150" s="202"/>
      <c r="D150" s="202"/>
      <c r="E150" s="202"/>
      <c r="F150" s="202"/>
      <c r="G150" s="202"/>
      <c r="H150" s="4156"/>
      <c r="I150" s="4198"/>
      <c r="J150" s="4198"/>
      <c r="K150" s="4197"/>
      <c r="L150" s="4197"/>
      <c r="M150" s="4197"/>
      <c r="N150" s="4197"/>
      <c r="O150" s="4197"/>
      <c r="P150" s="4197"/>
      <c r="Q150" s="4197"/>
      <c r="R150" s="4197"/>
      <c r="S150" s="4163"/>
      <c r="U150" s="312"/>
      <c r="V150" s="312"/>
      <c r="W150" s="312"/>
      <c r="X150" s="3587"/>
      <c r="Y150" s="3586"/>
      <c r="Z150" s="3586"/>
      <c r="AA150" s="3586"/>
      <c r="AB150" s="3586"/>
      <c r="AC150" s="3586"/>
      <c r="AD150" s="3586"/>
      <c r="AE150" s="3586"/>
      <c r="AF150" s="3588"/>
      <c r="AG150" s="3586"/>
      <c r="AH150" s="3586"/>
      <c r="AI150" s="340"/>
      <c r="AJ150" s="3577"/>
      <c r="AK150" s="3577"/>
      <c r="AL150" s="3577"/>
      <c r="AN150" s="215"/>
      <c r="AO150" s="215"/>
      <c r="AP150" s="215"/>
      <c r="AQ150" s="215"/>
      <c r="AR150" s="920"/>
      <c r="AS150" s="913"/>
      <c r="AT150" s="213"/>
      <c r="AU150" s="213"/>
      <c r="AV150" s="341"/>
      <c r="AW150" s="211"/>
      <c r="AX150" s="202"/>
      <c r="AY150" s="202"/>
      <c r="AZ150" s="202"/>
    </row>
    <row r="151" spans="1:52" ht="9.9499999999999993" customHeight="1" x14ac:dyDescent="0.25">
      <c r="A151" s="202"/>
      <c r="C151" s="202"/>
      <c r="D151" s="202"/>
      <c r="E151" s="202"/>
      <c r="F151" s="202"/>
      <c r="G151" s="202"/>
      <c r="H151" s="4158"/>
      <c r="I151" s="4159"/>
      <c r="J151" s="4159"/>
      <c r="K151" s="4164"/>
      <c r="L151" s="4164"/>
      <c r="M151" s="4164"/>
      <c r="N151" s="4164"/>
      <c r="O151" s="4164"/>
      <c r="P151" s="4164"/>
      <c r="Q151" s="4164"/>
      <c r="R151" s="4164"/>
      <c r="S151" s="4165"/>
      <c r="U151" s="3888" t="s">
        <v>856</v>
      </c>
      <c r="V151" s="3889"/>
      <c r="W151" s="3889"/>
      <c r="X151" s="3889"/>
      <c r="Y151" s="3889"/>
      <c r="Z151" s="3889"/>
      <c r="AA151" s="3889"/>
      <c r="AB151" s="3889"/>
      <c r="AC151" s="3889"/>
      <c r="AD151" s="3889"/>
      <c r="AE151" s="3889"/>
      <c r="AF151" s="3889"/>
      <c r="AG151" s="3889"/>
      <c r="AH151" s="3889"/>
      <c r="AI151" s="3890"/>
      <c r="AJ151" s="340"/>
      <c r="AK151" s="213"/>
      <c r="AL151" s="213"/>
      <c r="AM151" s="215"/>
      <c r="AN151" s="215"/>
      <c r="AO151" s="215"/>
      <c r="AP151" s="215"/>
      <c r="AQ151" s="920"/>
      <c r="AR151" s="913"/>
      <c r="AT151" s="213"/>
      <c r="AU151" s="341"/>
      <c r="AV151" s="211"/>
      <c r="AX151" s="202"/>
      <c r="AY151" s="202"/>
      <c r="AZ151" s="202"/>
    </row>
    <row r="152" spans="1:52" ht="36.75" customHeight="1" x14ac:dyDescent="0.25">
      <c r="A152" s="202"/>
      <c r="C152" s="202"/>
      <c r="D152" s="202"/>
      <c r="E152" s="202"/>
      <c r="F152" s="202"/>
      <c r="G152" s="202"/>
      <c r="U152" s="3891"/>
      <c r="V152" s="4199"/>
      <c r="W152" s="4199"/>
      <c r="X152" s="4199"/>
      <c r="Y152" s="4199"/>
      <c r="Z152" s="4199"/>
      <c r="AA152" s="4199"/>
      <c r="AB152" s="4199"/>
      <c r="AC152" s="4199"/>
      <c r="AD152" s="4199"/>
      <c r="AE152" s="4199"/>
      <c r="AF152" s="4199"/>
      <c r="AG152" s="4199"/>
      <c r="AH152" s="4199"/>
      <c r="AI152" s="3893"/>
      <c r="AJ152" s="340"/>
      <c r="AK152" s="213"/>
      <c r="AL152" s="213"/>
      <c r="AM152" s="215"/>
      <c r="AN152" s="215"/>
      <c r="AO152" s="215"/>
      <c r="AP152" s="215"/>
      <c r="AQ152" s="920"/>
      <c r="AR152" s="913"/>
      <c r="AT152" s="213"/>
      <c r="AU152" s="341"/>
      <c r="AV152" s="211"/>
      <c r="AW152" s="3577"/>
      <c r="AX152" s="202"/>
      <c r="AY152" s="202"/>
      <c r="AZ152" s="202"/>
    </row>
    <row r="153" spans="1:52" ht="12" customHeight="1" x14ac:dyDescent="0.25">
      <c r="A153" s="202"/>
      <c r="C153" s="202"/>
      <c r="D153" s="202"/>
      <c r="E153" s="202"/>
      <c r="F153" s="202"/>
      <c r="G153" s="202"/>
      <c r="U153" s="3894"/>
      <c r="V153" s="3895"/>
      <c r="W153" s="3895"/>
      <c r="X153" s="3895"/>
      <c r="Y153" s="3895"/>
      <c r="Z153" s="3895"/>
      <c r="AA153" s="3895"/>
      <c r="AB153" s="3895"/>
      <c r="AC153" s="3895"/>
      <c r="AD153" s="3895"/>
      <c r="AE153" s="3895"/>
      <c r="AF153" s="3895"/>
      <c r="AG153" s="3895"/>
      <c r="AH153" s="3895"/>
      <c r="AI153" s="3896"/>
      <c r="AJ153" s="202"/>
      <c r="AK153" s="215"/>
      <c r="AL153" s="215"/>
      <c r="AM153" s="215"/>
      <c r="AN153" s="920"/>
      <c r="AO153" s="913"/>
      <c r="AR153" s="341"/>
      <c r="AS153" s="211"/>
      <c r="AT153" s="213"/>
      <c r="AU153" s="202"/>
      <c r="AV153" s="202"/>
      <c r="AW153" s="202"/>
      <c r="AX153" s="202"/>
      <c r="AY153" s="202"/>
      <c r="AZ153" s="202"/>
    </row>
    <row r="154" spans="1:52" x14ac:dyDescent="0.25">
      <c r="A154" s="202"/>
      <c r="C154" s="202"/>
      <c r="D154" s="202"/>
      <c r="E154" s="202"/>
      <c r="F154" s="202"/>
      <c r="G154" s="202"/>
      <c r="U154" s="213"/>
      <c r="V154" s="213"/>
      <c r="W154" s="213"/>
      <c r="X154" s="213"/>
      <c r="Y154" s="913"/>
      <c r="Z154" s="913"/>
      <c r="AA154" s="213"/>
      <c r="AB154" s="213"/>
      <c r="AC154" s="213"/>
      <c r="AD154" s="341"/>
      <c r="AE154" s="211"/>
      <c r="AF154" s="211"/>
      <c r="AG154" s="202"/>
      <c r="AH154" s="202"/>
      <c r="AI154" s="202"/>
      <c r="AJ154" s="202"/>
      <c r="AK154" s="215"/>
      <c r="AL154" s="215"/>
      <c r="AM154" s="215"/>
      <c r="AN154" s="920"/>
      <c r="AO154" s="920"/>
      <c r="AS154" s="341"/>
      <c r="AT154" s="211"/>
      <c r="AU154" s="202"/>
      <c r="AV154" s="202"/>
      <c r="AW154" s="202"/>
      <c r="AX154" s="202"/>
      <c r="AY154" s="202"/>
      <c r="AZ154" s="202"/>
    </row>
    <row r="155" spans="1:52" x14ac:dyDescent="0.25">
      <c r="A155" s="202"/>
      <c r="C155" s="202"/>
      <c r="D155" s="202"/>
      <c r="E155" s="202"/>
      <c r="F155" s="202"/>
      <c r="G155" s="202"/>
      <c r="U155" s="213"/>
      <c r="V155" s="213"/>
      <c r="W155" s="213"/>
      <c r="X155" s="213"/>
      <c r="Y155" s="913"/>
      <c r="Z155" s="913"/>
      <c r="AA155" s="213"/>
      <c r="AB155" s="213"/>
      <c r="AC155" s="213"/>
      <c r="AD155" s="341"/>
      <c r="AE155" s="211"/>
      <c r="AF155" s="211"/>
      <c r="AG155" s="202"/>
      <c r="AH155" s="202"/>
      <c r="AI155" s="202"/>
      <c r="AJ155" s="3586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</row>
    <row r="156" spans="1:52" x14ac:dyDescent="0.25">
      <c r="A156" s="202"/>
      <c r="C156" s="202"/>
      <c r="D156" s="202"/>
      <c r="E156" s="202"/>
      <c r="F156" s="202"/>
      <c r="G156" s="202"/>
      <c r="U156" s="213"/>
      <c r="V156" s="213"/>
      <c r="W156" s="213"/>
      <c r="X156" s="213"/>
      <c r="Y156" s="213"/>
      <c r="Z156" s="913"/>
      <c r="AA156" s="913"/>
      <c r="AB156" s="213"/>
      <c r="AC156" s="213"/>
      <c r="AD156" s="213"/>
      <c r="AE156" s="341"/>
      <c r="AF156" s="211"/>
      <c r="AG156" s="211"/>
      <c r="AH156" s="202"/>
      <c r="AI156" s="202"/>
      <c r="AJ156" s="340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</row>
    <row r="157" spans="1:52" x14ac:dyDescent="0.25">
      <c r="A157" s="202"/>
      <c r="C157" s="202"/>
      <c r="D157" s="202"/>
      <c r="E157" s="202"/>
      <c r="F157" s="202"/>
      <c r="G157" s="202"/>
      <c r="U157" s="312"/>
      <c r="V157" s="312"/>
      <c r="W157" s="312"/>
      <c r="X157" s="3587"/>
      <c r="Y157" s="3586"/>
      <c r="Z157" s="3586"/>
      <c r="AA157" s="3586"/>
      <c r="AB157" s="3586"/>
      <c r="AC157" s="3586"/>
      <c r="AD157" s="3586"/>
      <c r="AE157" s="3586"/>
      <c r="AF157" s="3589"/>
      <c r="AG157" s="3588"/>
      <c r="AH157" s="3586"/>
      <c r="AI157" s="3586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</row>
    <row r="158" spans="1:52" x14ac:dyDescent="0.25">
      <c r="A158" s="202"/>
      <c r="C158" s="202"/>
      <c r="D158" s="202"/>
      <c r="E158" s="202"/>
      <c r="F158" s="202"/>
      <c r="G158" s="202"/>
      <c r="U158" s="312"/>
      <c r="V158" s="312"/>
      <c r="W158" s="312"/>
      <c r="X158" s="3590"/>
      <c r="Y158" s="3591"/>
      <c r="Z158" s="3591"/>
      <c r="AA158" s="3591"/>
      <c r="AB158" s="3591"/>
      <c r="AC158" s="3591"/>
      <c r="AD158" s="3591"/>
      <c r="AE158" s="202"/>
      <c r="AG158" s="2998"/>
      <c r="AH158" s="340"/>
      <c r="AI158" s="340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</row>
    <row r="159" spans="1:52" x14ac:dyDescent="0.25">
      <c r="A159" s="202"/>
      <c r="C159" s="202"/>
      <c r="D159" s="202"/>
      <c r="E159" s="202"/>
      <c r="F159" s="202"/>
      <c r="G159" s="202"/>
      <c r="AK159" s="202"/>
    </row>
    <row r="160" spans="1:52" x14ac:dyDescent="0.25">
      <c r="A160" s="202"/>
      <c r="C160" s="202"/>
      <c r="D160" s="202"/>
      <c r="E160" s="202"/>
      <c r="F160" s="202"/>
      <c r="G160" s="202"/>
      <c r="AK160" s="202"/>
    </row>
  </sheetData>
  <sheetProtection algorithmName="SHA-512" hashValue="GkYyl8x2PhgfnPlvez/kuR4JmsJU57uXQduX7xLZIWgdDL+8qnRGIBwfmIZrnWaB6YTZGttqdbPQu2m1fHrCgQ==" saltValue="MYimCBz4XLEh23+3svFajg==" spinCount="100000" sheet="1" objects="1" scenarios="1"/>
  <mergeCells count="123">
    <mergeCell ref="K147:S151"/>
    <mergeCell ref="X148:Z149"/>
    <mergeCell ref="AA148:AC149"/>
    <mergeCell ref="AD148:AE149"/>
    <mergeCell ref="AF148:AH149"/>
    <mergeCell ref="H150:J151"/>
    <mergeCell ref="U151:AI153"/>
    <mergeCell ref="AA144:AC145"/>
    <mergeCell ref="AD144:AE145"/>
    <mergeCell ref="AF144:AH145"/>
    <mergeCell ref="X146:Z147"/>
    <mergeCell ref="AA146:AC147"/>
    <mergeCell ref="AD146:AE147"/>
    <mergeCell ref="AF146:AH147"/>
    <mergeCell ref="AO141:AW142"/>
    <mergeCell ref="X142:Z143"/>
    <mergeCell ref="AA142:AC143"/>
    <mergeCell ref="AD142:AE143"/>
    <mergeCell ref="AF142:AH143"/>
    <mergeCell ref="K143:S145"/>
    <mergeCell ref="AJ143:AK144"/>
    <mergeCell ref="AL143:AN144"/>
    <mergeCell ref="AO143:AW144"/>
    <mergeCell ref="X144:Z145"/>
    <mergeCell ref="X140:Z141"/>
    <mergeCell ref="AA140:AC141"/>
    <mergeCell ref="AD140:AE141"/>
    <mergeCell ref="AF140:AH141"/>
    <mergeCell ref="AJ141:AK142"/>
    <mergeCell ref="AL141:AN142"/>
    <mergeCell ref="AD136:AE137"/>
    <mergeCell ref="AF136:AH137"/>
    <mergeCell ref="AJ137:AK138"/>
    <mergeCell ref="AL137:AN138"/>
    <mergeCell ref="AO137:AW138"/>
    <mergeCell ref="X138:Z139"/>
    <mergeCell ref="AA138:AC139"/>
    <mergeCell ref="AD138:AE139"/>
    <mergeCell ref="AF138:AH139"/>
    <mergeCell ref="AJ139:AK140"/>
    <mergeCell ref="AL139:AN140"/>
    <mergeCell ref="AO139:AW140"/>
    <mergeCell ref="AD128:AE129"/>
    <mergeCell ref="AF128:AH129"/>
    <mergeCell ref="AJ129:AK130"/>
    <mergeCell ref="AL129:AW130"/>
    <mergeCell ref="X130:Z131"/>
    <mergeCell ref="AA130:AC131"/>
    <mergeCell ref="AD130:AE131"/>
    <mergeCell ref="AF130:AH131"/>
    <mergeCell ref="AJ131:AK132"/>
    <mergeCell ref="AL131:AW132"/>
    <mergeCell ref="X132:Z133"/>
    <mergeCell ref="AA132:AC133"/>
    <mergeCell ref="AD132:AE133"/>
    <mergeCell ref="AF132:AH133"/>
    <mergeCell ref="AJ133:AK134"/>
    <mergeCell ref="AL133:AW134"/>
    <mergeCell ref="X134:Z135"/>
    <mergeCell ref="AA134:AC135"/>
    <mergeCell ref="AD134:AE135"/>
    <mergeCell ref="AF134:AH135"/>
    <mergeCell ref="AJ135:AK136"/>
    <mergeCell ref="AL135:AW136"/>
    <mergeCell ref="X136:Z137"/>
    <mergeCell ref="AA136:AC137"/>
    <mergeCell ref="W121:W123"/>
    <mergeCell ref="X121:AE122"/>
    <mergeCell ref="AF121:AH123"/>
    <mergeCell ref="AJ121:AK122"/>
    <mergeCell ref="AL121:AW122"/>
    <mergeCell ref="X123:Z123"/>
    <mergeCell ref="AA123:AC123"/>
    <mergeCell ref="AD123:AE123"/>
    <mergeCell ref="AJ123:AK124"/>
    <mergeCell ref="AL123:AW124"/>
    <mergeCell ref="X124:Z125"/>
    <mergeCell ref="AA124:AC125"/>
    <mergeCell ref="AD124:AE125"/>
    <mergeCell ref="AF124:AH125"/>
    <mergeCell ref="AJ125:AK126"/>
    <mergeCell ref="AL125:AW126"/>
    <mergeCell ref="X126:Z127"/>
    <mergeCell ref="AA126:AC127"/>
    <mergeCell ref="AD126:AE127"/>
    <mergeCell ref="AF126:AH127"/>
    <mergeCell ref="AJ127:AK128"/>
    <mergeCell ref="AL127:AW128"/>
    <mergeCell ref="X128:Z129"/>
    <mergeCell ref="AA128:AC129"/>
    <mergeCell ref="C112:I112"/>
    <mergeCell ref="AA112:AC112"/>
    <mergeCell ref="AB113:AC113"/>
    <mergeCell ref="E117:J118"/>
    <mergeCell ref="W118:AH119"/>
    <mergeCell ref="AJ118:AW119"/>
    <mergeCell ref="AK4:AK6"/>
    <mergeCell ref="AM4:AM6"/>
    <mergeCell ref="AN4:AN6"/>
    <mergeCell ref="AO4:AO6"/>
    <mergeCell ref="I5:I6"/>
    <mergeCell ref="AF5:AF6"/>
    <mergeCell ref="AG5:AG6"/>
    <mergeCell ref="AL2:AL6"/>
    <mergeCell ref="AM2:AO3"/>
    <mergeCell ref="D3:D6"/>
    <mergeCell ref="E3:G3"/>
    <mergeCell ref="H3:H6"/>
    <mergeCell ref="E4:G4"/>
    <mergeCell ref="AA4:AA6"/>
    <mergeCell ref="AB4:AB6"/>
    <mergeCell ref="AC4:AC6"/>
    <mergeCell ref="AD4:AD6"/>
    <mergeCell ref="K1:N1"/>
    <mergeCell ref="AE1:AI1"/>
    <mergeCell ref="K2:Z4"/>
    <mergeCell ref="AA2:AE3"/>
    <mergeCell ref="AF2:AG2"/>
    <mergeCell ref="AH2:AK3"/>
    <mergeCell ref="AE4:AE6"/>
    <mergeCell ref="AH4:AH5"/>
    <mergeCell ref="AI4:AI5"/>
    <mergeCell ref="AJ4:AJ5"/>
  </mergeCells>
  <conditionalFormatting sqref="I7:I110">
    <cfRule type="cellIs" dxfId="21" priority="7" operator="equal">
      <formula>2</formula>
    </cfRule>
    <cfRule type="cellIs" dxfId="20" priority="8" operator="greaterThan">
      <formula>2</formula>
    </cfRule>
  </conditionalFormatting>
  <conditionalFormatting sqref="AO7:AO110">
    <cfRule type="colorScale" priority="6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5">
      <colorScale>
        <cfvo type="min"/>
        <cfvo type="max"/>
        <color theme="9" tint="0.59999389629810485"/>
        <color theme="9" tint="-0.249977111117893"/>
      </colorScale>
    </cfRule>
  </conditionalFormatting>
  <conditionalFormatting sqref="K7:W110 Y7:Y9 Y11:Y110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K41:W41 Y41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X7:X21 X23:X110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X41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X2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Y10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49</vt:i4>
      </vt:variant>
    </vt:vector>
  </HeadingPairs>
  <TitlesOfParts>
    <vt:vector size="70" baseType="lpstr">
      <vt:lpstr>Classement</vt:lpstr>
      <vt:lpstr>Bountys</vt:lpstr>
      <vt:lpstr>Bountys calculs</vt:lpstr>
      <vt:lpstr>Gagnants-Perdants</vt:lpstr>
      <vt:lpstr>INTEGRALE</vt:lpstr>
      <vt:lpstr>INTEGRALE verrouillée</vt:lpstr>
      <vt:lpstr>S14</vt:lpstr>
      <vt:lpstr>S13</vt:lpstr>
      <vt:lpstr>S12</vt:lpstr>
      <vt:lpstr>S11</vt:lpstr>
      <vt:lpstr>S10</vt:lpstr>
      <vt:lpstr>S09</vt:lpstr>
      <vt:lpstr>S08</vt:lpstr>
      <vt:lpstr>S07</vt:lpstr>
      <vt:lpstr>S06</vt:lpstr>
      <vt:lpstr>S05</vt:lpstr>
      <vt:lpstr>S04</vt:lpstr>
      <vt:lpstr>S03</vt:lpstr>
      <vt:lpstr>S02</vt:lpstr>
      <vt:lpstr>S01</vt:lpstr>
      <vt:lpstr>S00</vt:lpstr>
      <vt:lpstr>INTEGRALE!_FilterDatabase</vt:lpstr>
      <vt:lpstr>'INTEGRALE verrouillée'!_FilterDatabase</vt:lpstr>
      <vt:lpstr>'S02'!Coef</vt:lpstr>
      <vt:lpstr>'S03'!Coef</vt:lpstr>
      <vt:lpstr>'S04'!Coef</vt:lpstr>
      <vt:lpstr>Coef</vt:lpstr>
      <vt:lpstr>G</vt:lpstr>
      <vt:lpstr>Classement!joueurs</vt:lpstr>
      <vt:lpstr>INTEGRALE!joueurs</vt:lpstr>
      <vt:lpstr>'INTEGRALE verrouillée'!joueurs</vt:lpstr>
      <vt:lpstr>'S13'!joueurs</vt:lpstr>
      <vt:lpstr>'S14'!joueurs</vt:lpstr>
      <vt:lpstr>INTEGRALE!loose</vt:lpstr>
      <vt:lpstr>'INTEGRALE verrouillée'!loose</vt:lpstr>
      <vt:lpstr>'S02'!MPT</vt:lpstr>
      <vt:lpstr>'S03'!MPT</vt:lpstr>
      <vt:lpstr>'S04'!MPT</vt:lpstr>
      <vt:lpstr>MPT</vt:lpstr>
      <vt:lpstr>P</vt:lpstr>
      <vt:lpstr>INTEGRALE!participations</vt:lpstr>
      <vt:lpstr>'INTEGRALE verrouillée'!participations</vt:lpstr>
      <vt:lpstr>INTEGRALE!podiums</vt:lpstr>
      <vt:lpstr>'INTEGRALE verrouillée'!podiums</vt:lpstr>
      <vt:lpstr>Bountys!Print_Area</vt:lpstr>
      <vt:lpstr>'Bountys calculs'!Print_Area</vt:lpstr>
      <vt:lpstr>Classement!Print_Area</vt:lpstr>
      <vt:lpstr>INTEGRALE!Print_Area</vt:lpstr>
      <vt:lpstr>'INTEGRALE verrouillée'!Print_Area</vt:lpstr>
      <vt:lpstr>'S09'!Print_Area</vt:lpstr>
      <vt:lpstr>'S10'!Print_Area</vt:lpstr>
      <vt:lpstr>'S11'!Print_Area</vt:lpstr>
      <vt:lpstr>'S12'!Print_Area</vt:lpstr>
      <vt:lpstr>'S13'!Print_Area</vt:lpstr>
      <vt:lpstr>'S14'!Print_Area</vt:lpstr>
      <vt:lpstr>INTEGRALE!victoires</vt:lpstr>
      <vt:lpstr>'INTEGRALE verrouillée'!victoires</vt:lpstr>
      <vt:lpstr>Classement!Zone_d_impression</vt:lpstr>
      <vt:lpstr>'S03'!Zone_d_impression</vt:lpstr>
      <vt:lpstr>'S04'!Zone_d_impression</vt:lpstr>
      <vt:lpstr>'S05'!Zone_d_impression</vt:lpstr>
      <vt:lpstr>'S06'!Zone_d_impression</vt:lpstr>
      <vt:lpstr>'S07'!Zone_d_impression</vt:lpstr>
      <vt:lpstr>'S08'!Zone_d_impression</vt:lpstr>
      <vt:lpstr>'S09'!Zone_d_impression</vt:lpstr>
      <vt:lpstr>'S10'!Zone_d_impression</vt:lpstr>
      <vt:lpstr>'S11'!Zone_d_impression</vt:lpstr>
      <vt:lpstr>'S12'!Zone_d_impression</vt:lpstr>
      <vt:lpstr>'S13'!Zone_d_impression</vt:lpstr>
      <vt:lpstr>'S14'!Zone_d_impression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Giustiniani</dc:creator>
  <cp:lastModifiedBy>Giudams</cp:lastModifiedBy>
  <cp:lastPrinted>2023-04-12T11:59:41Z</cp:lastPrinted>
  <dcterms:created xsi:type="dcterms:W3CDTF">2007-05-25T23:40:54Z</dcterms:created>
  <dcterms:modified xsi:type="dcterms:W3CDTF">2023-04-12T11:59:47Z</dcterms:modified>
</cp:coreProperties>
</file>